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tables/table2.xml" ContentType="application/vnd.openxmlformats-officedocument.spreadsheetml.table+xml"/>
  <Override PartName="/xl/comments3.xml" ContentType="application/vnd.openxmlformats-officedocument.spreadsheetml.comments+xml"/>
  <Override PartName="/xl/tables/table3.xml" ContentType="application/vnd.openxmlformats-officedocument.spreadsheetml.table+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maggs\Desktop\pfpy\projects\current\flavonoid\data-rep\"/>
    </mc:Choice>
  </mc:AlternateContent>
  <xr:revisionPtr revIDLastSave="0" documentId="13_ncr:1_{FE11841F-1674-4877-89BB-F934FC6BFBB0}" xr6:coauthVersionLast="47" xr6:coauthVersionMax="47" xr10:uidLastSave="{00000000-0000-0000-0000-000000000000}"/>
  <bookViews>
    <workbookView xWindow="2340" yWindow="2340" windowWidth="28800" windowHeight="11505" xr2:uid="{00000000-000D-0000-FFFF-FFFF00000000}"/>
  </bookViews>
  <sheets>
    <sheet name="VRMUpdate" sheetId="1" r:id="rId1"/>
    <sheet name="KeggPlantTaxon" sheetId="2" r:id="rId2"/>
    <sheet name="README" sheetId="3" r:id="rId3"/>
    <sheet name="ExpKnown" sheetId="4" r:id="rId4"/>
    <sheet name="KeggPlantRelatives" sheetId="5" r:id="rId5"/>
    <sheet name="EnzymeEvolution" sheetId="6" r:id="rId6"/>
    <sheet name="ECNums" sheetId="7" r:id="rId7"/>
    <sheet name="DatabaseStats" sheetId="8" r:id="rId8"/>
    <sheet name="KnapAllFlavsPlants" sheetId="9" r:id="rId9"/>
    <sheet name="MissingFromDBs" sheetId="10" r:id="rId10"/>
    <sheet name="DBResultsMessy" sheetId="11" r:id="rId11"/>
    <sheet name="PredictionOutput" sheetId="12" r:id="rId12"/>
    <sheet name="TaxReadable" sheetId="13" state="hidden" r:id="rId13"/>
    <sheet name="FormattedPrediction" sheetId="14" r:id="rId14"/>
    <sheet name="Direct" sheetId="15" r:id="rId15"/>
    <sheet name="TaxJSON" sheetId="16" state="hidden" r:id="rId16"/>
    <sheet name="JWvMH" sheetId="17" r:id="rId17"/>
    <sheet name="ECAll" sheetId="18" state="hidden" r:id="rId18"/>
    <sheet name="MultSearch" sheetId="19" state="hidden" r:id="rId19"/>
  </sheets>
  <definedNames>
    <definedName name="_xlnm._FilterDatabase" localSheetId="10" hidden="1">DBResultsMessy!$C$2:$C$433</definedName>
    <definedName name="_xlnm._FilterDatabase" localSheetId="6" hidden="1">ECNums!$D$1:$K$108</definedName>
    <definedName name="_xlnm._FilterDatabase" localSheetId="4" hidden="1">KeggPlantRelatives!$J$1:$J$855</definedName>
    <definedName name="_xlnm._FilterDatabase" localSheetId="1" hidden="1">KeggPlantTaxon!$A$1:$BN$107</definedName>
    <definedName name="_xlnm._FilterDatabase" localSheetId="0" hidden="1">VRMUpdate!$A$1:$CU$107</definedName>
    <definedName name="all_ec">ECAll!$B$1:$B$77</definedName>
    <definedName name="duke_agi">ExpKnown!$EE$2:$EE$10</definedName>
    <definedName name="duke_ec">ExpKnown!$EK$2:$EK$5</definedName>
    <definedName name="duke_ecg">ExpKnown!$EL$2:$EL$3</definedName>
    <definedName name="duke_egt">ExpKnown!$EN$2:$EN$4</definedName>
    <definedName name="duke_gc">ExpKnown!$EO$2:$EO$3</definedName>
    <definedName name="duke_gen">ExpKnown!$EP$2:$EP$10</definedName>
    <definedName name="duke_hcc">ExpKnown!$ER$2:$ER$4</definedName>
    <definedName name="duke_hwb">ExpKnown!$EI$2:$EI$6</definedName>
    <definedName name="duke_kmp">ExpKnown!$ES$2:$ES$20</definedName>
    <definedName name="duke_kxn">ExpKnown!$EG$2:$EG$7</definedName>
    <definedName name="duke_lu2">ExpKnown!$EU$2:$EU$14</definedName>
    <definedName name="duke_miss_plant">MissingFromDBs!$F$3:$F$50</definedName>
    <definedName name="duke_myc">ExpKnown!$EW$2:$EW$7</definedName>
    <definedName name="duke_nar">ExpKnown!$EX$2:$EX$7</definedName>
    <definedName name="duke_que">ExpKnown!$EZ$2:$EZ$27</definedName>
    <definedName name="duke_rel_agi">ExpKnown!$EF$2:$EF$6</definedName>
    <definedName name="duke_rel_ec">ExpKnown!$EM$2:$EM$3</definedName>
    <definedName name="duke_rel_gen">ExpKnown!$EQ$2:$EQ$4</definedName>
    <definedName name="duke_rel_hwb">ExpKnown!$EJ$2:$EJ$7</definedName>
    <definedName name="duke_rel_kmp">ExpKnown!$ET$2:$ET$5</definedName>
    <definedName name="duke_rel_kxn">ExpKnown!$EH$2:$EH$7</definedName>
    <definedName name="duke_rel_lu2">ExpKnown!$EV$2:$EV$9</definedName>
    <definedName name="duke_rel_nar">ExpKnown!$EY$2:$EY$3</definedName>
    <definedName name="duke_rel_que">ExpKnown!$FA$2:$FA$27</definedName>
    <definedName name="ec_letters">ECNums!$B$1:$B$78</definedName>
    <definedName name="ec_num_list">ECNums!$A$1:$A$78</definedName>
    <definedName name="FN">DBResultsMessy!$D$2:$D$17</definedName>
    <definedName name="hcc_lit">VRMUpdate!$BK$2:$BK$107</definedName>
    <definedName name="hcc_out">PredictionOutput!$J$2:$J$90</definedName>
    <definedName name="impaat_rel_lu2">ExpKnown!$CT$3:$CT$46</definedName>
    <definedName name="imppat_agi">ExpKnown!$CH$3:$CH$46</definedName>
    <definedName name="imppat_ec">ExpKnown!$CK$3:$CK$46</definedName>
    <definedName name="imppat_ecg">ExpKnown!$CL$3:$CL$46</definedName>
    <definedName name="imppat_gc">ExpKnown!$CN$3:$CN$46</definedName>
    <definedName name="imppat_gen">ExpKnown!$CO$3:$CO$46</definedName>
    <definedName name="imppat_hwb">ExpKnown!$CI$3:$CI$46</definedName>
    <definedName name="imppat_kmp">ExpKnown!$CQ$3:$CQ$46</definedName>
    <definedName name="imppat_lu2">ExpKnown!$CS$3:$CS$46</definedName>
    <definedName name="imppat_miss_flav">MissingFromDBs!$Q$3:$Q$4</definedName>
    <definedName name="imppat_miss_plant">MissingFromDBs!$E$3:$E$62</definedName>
    <definedName name="imppat_myc">ExpKnown!$CU$3:$CU$46</definedName>
    <definedName name="imppat_nar">ExpKnown!$CW$3:$CW$46</definedName>
    <definedName name="imppat_que">ExpKnown!$CY$3:$CY$46</definedName>
    <definedName name="imppat_rel_ec">ExpKnown!$CM$3:$CM$46</definedName>
    <definedName name="imppat_rel_gen">ExpKnown!$CP$3:$CP$46</definedName>
    <definedName name="imppat_rel_hwb">ExpKnown!$CJ$3:$CJ$46</definedName>
    <definedName name="imppat_rel_kmp">ExpKnown!$CR$3:$CR$46</definedName>
    <definedName name="imppat_rel_lu2">ExpKnown!$CT$2:$CT$20</definedName>
    <definedName name="imppat_rel_myc">ExpKnown!$CV$3:$CV$46</definedName>
    <definedName name="imppat_rel_nar">ExpKnown!$CX$3:$CX$46</definedName>
    <definedName name="imppat_rel_que">ExpKnown!$CZ$3:$CZ$46</definedName>
    <definedName name="kegg_agi">VRMUpdate!$H$2:$H$107</definedName>
    <definedName name="kegg_bun">VRMUpdate!$M$2:$M$107</definedName>
    <definedName name="kegg_ec">VRMUpdate!$AB$2:$AB$107</definedName>
    <definedName name="kegg_egt">VRMUpdate!$AJ$2:$AJ$107</definedName>
    <definedName name="kegg_erc">VRMUpdate!$AR$2:$AR$107</definedName>
    <definedName name="kegg_erd">VRMUpdate!$AW$2:$AW$107</definedName>
    <definedName name="kegg_gc">VRMUpdate!$BB$2:$BB$107</definedName>
    <definedName name="kegg_gen">VRMUpdate!$BG$2:$BG$107</definedName>
    <definedName name="kegg_hcc">VRMUpdate!$BL$2:$BL$107</definedName>
    <definedName name="kegg_hwb">VRMUpdate!$W$2:$W$107</definedName>
    <definedName name="kegg_kmp">VRMUpdate!$BQ$2:$BQ$107</definedName>
    <definedName name="kegg_kxn">VRMUpdate!$R$2:$R$107</definedName>
    <definedName name="kegg_lu2">VRMUpdate!$BV$2:$BV$107</definedName>
    <definedName name="kegg_myc">VRMUpdate!$CA$2:$CA$107</definedName>
    <definedName name="kegg_nar">VRMUpdate!$CF$2:$CF$107</definedName>
    <definedName name="kegg_que">VRMUpdate!$CK$2:$CK$107</definedName>
    <definedName name="knap_agi">ExpKnown!$S$3:$S$46</definedName>
    <definedName name="knap_ec">ExpKnown!$Y$3:$Y$46</definedName>
    <definedName name="knap_ecg">ExpKnown!$Z$3:$Z$46</definedName>
    <definedName name="knap_egcg">ExpKnown!$AD$3:$AD$46</definedName>
    <definedName name="knap_egt">ExpKnown!$AB$3:$AB$46</definedName>
    <definedName name="knap_gc">ExpKnown!$AE$3:$AE$46</definedName>
    <definedName name="knap_gen">ExpKnown!$AG$3:$AG$46</definedName>
    <definedName name="knap_hcc">ExpKnown!$AI$3:$AI$46</definedName>
    <definedName name="knap_hwb">ExpKnown!$W$3:$W$46</definedName>
    <definedName name="knap_kmp">ExpKnown!$AJ$3:$AJ$46</definedName>
    <definedName name="knap_kxn">ExpKnown!$U$3:$U$46</definedName>
    <definedName name="knap_lu2">ExpKnown!$AL$3:$AL$46</definedName>
    <definedName name="knap_miss_flav">MissingFromDBs!$N$3</definedName>
    <definedName name="knap_miss_plant">MissingFromDBs!$B$3:$B$29</definedName>
    <definedName name="knap_myc">ExpKnown!$AN$3:$AN$46</definedName>
    <definedName name="knap_nar">ExpKnown!$AO$3:$AO$46</definedName>
    <definedName name="knap_que">ExpKnown!$AQ$3:$AQ$46</definedName>
    <definedName name="knap_rel_agi">ExpKnown!$T$3:$T$46</definedName>
    <definedName name="knap_rel_ec">ExpKnown!$AA$3:$AA$46</definedName>
    <definedName name="knap_rel_egt">ExpKnown!$AC$3:$AC$46</definedName>
    <definedName name="knap_rel_gc">ExpKnown!$AF$3:$AF$46</definedName>
    <definedName name="knap_rel_gen">ExpKnown!$AH$3:$AH$46</definedName>
    <definedName name="knap_rel_hwb">ExpKnown!$X$3:$X$46</definedName>
    <definedName name="knap_rel_kmp">ExpKnown!$AK$3:$AK$46</definedName>
    <definedName name="knap_rel_kxn">ExpKnown!$V$3:$V$46</definedName>
    <definedName name="knap_rel_lu2">ExpKnown!$AM$3:$AM$46</definedName>
    <definedName name="knap_rel_nar">ExpKnown!$AP$3:$AP$46</definedName>
    <definedName name="knap_rel_que">ExpKnown!$AR$3:$AR$46</definedName>
    <definedName name="lit_agi">VRMUpdate!$G:$G</definedName>
    <definedName name="lit_bun">VRMUpdate!$L:$L</definedName>
    <definedName name="lit_ec">VRMUpdate!$AA:$AA</definedName>
    <definedName name="lit_egt">VRMUpdate!$AI:$AI</definedName>
    <definedName name="lit_erc">VRMUpdate!$AQ:$AQ</definedName>
    <definedName name="lit_erd">VRMUpdate!$AV:$AV</definedName>
    <definedName name="lit_gc">VRMUpdate!$BA:$BA</definedName>
    <definedName name="lit_gen">VRMUpdate!$BF:$BF</definedName>
    <definedName name="lit_hwb">VRMUpdate!$V:$V</definedName>
    <definedName name="lit_kmp">VRMUpdate!$BP:$BP</definedName>
    <definedName name="lit_kxn">VRMUpdate!$Q:$Q</definedName>
    <definedName name="lit_lu2">VRMUpdate!$BU:$BU</definedName>
    <definedName name="lit_myc">VRMUpdate!$BZ:$BZ</definedName>
    <definedName name="lit_nar">VRMUpdate!$CE:$CE</definedName>
    <definedName name="lit_que">VRMUpdate!$CJ:$CJ</definedName>
    <definedName name="map_agi">ExpKnown!$BS$3:$BS$46</definedName>
    <definedName name="map_ec">ExpKnown!$BW$3:$BW$46</definedName>
    <definedName name="map_ecg">ExpKnown!$BX$3:$BX$46</definedName>
    <definedName name="map_egcg">ExpKnown!$CB$3:$CB$46</definedName>
    <definedName name="map_egt">ExpKnown!$BZ$3:$BZ$46</definedName>
    <definedName name="map_hwb">ExpKnown!$BU$3:$BU$46</definedName>
    <definedName name="map_kmp">ExpKnown!$CC$3:$CC$46</definedName>
    <definedName name="map_kxn">ExpKnown!$BT$3:$BT$46</definedName>
    <definedName name="map_lu2">ExpKnown!$CD$3:$CD$46</definedName>
    <definedName name="map_miss_flav">MissingFromDBs!$P$3</definedName>
    <definedName name="map_miss_plant">MissingFromDBs!$D$3:$D$79</definedName>
    <definedName name="map_myc">ExpKnown!$CE$3:$CE$46</definedName>
    <definedName name="map_que">ExpKnown!$CF$3:$CF$46</definedName>
    <definedName name="map_rel_ec">ExpKnown!$BY$3:$BY$46</definedName>
    <definedName name="map_rel_egt">ExpKnown!$CA$3:$CA$46</definedName>
    <definedName name="map_rel_erd">ExpKnown!$BY$3:$BY$46</definedName>
    <definedName name="map_rel_hwb">ExpKnown!$BV$3:$BV$46</definedName>
    <definedName name="map_rel_que">ExpKnown!$CG$2:$CG$11</definedName>
    <definedName name="nap_agi">ExpKnown!$DA$2:$DA$51</definedName>
    <definedName name="nap_bun">ExpKnown!$DC$2:$DC$51</definedName>
    <definedName name="nap_ec">ExpKnown!$DI$2:$DI$51</definedName>
    <definedName name="nap_egt">ExpKnown!$DK$2:$DK$51</definedName>
    <definedName name="nap_erc">ExpKnown!$DM$2:$DM$51</definedName>
    <definedName name="nap_erd">ExpKnown!$DO$2:$DO$51</definedName>
    <definedName name="nap_gc">ExpKnown!$DQ$2:$DQ$51</definedName>
    <definedName name="nap_gen">ExpKnown!$DS$2:$DS$51</definedName>
    <definedName name="nap_hwb">ExpKnown!$DE$2:$DE$51</definedName>
    <definedName name="nap_kmp">ExpKnown!$DY$2:$DY$51</definedName>
    <definedName name="nap_kxn">ExpKnown!$DG$2:$DG$51</definedName>
    <definedName name="nap_lu2">ExpKnown!$DU$2:$DU$51</definedName>
    <definedName name="nap_myc">ExpKnown!$DW$2:$DW$51</definedName>
    <definedName name="nap_nar">ExpKnown!$EA$2:$EA$51</definedName>
    <definedName name="nap_que">ExpKnown!$EC$2:$EC$51</definedName>
    <definedName name="nap_rel_agi">ExpKnown!$DB$2:$DB$51</definedName>
    <definedName name="nap_rel_bun">ExpKnown!$DD$2:$DD$51</definedName>
    <definedName name="nap_rel_ec">ExpKnown!$DJ$2:$DJ$51</definedName>
    <definedName name="nap_rel_egt">ExpKnown!$DL$2:$DL$51</definedName>
    <definedName name="nap_rel_erc">ExpKnown!$DN$2:$DN$51</definedName>
    <definedName name="nap_rel_erd">ExpKnown!$DP$2:$DP$51</definedName>
    <definedName name="nap_rel_gc">ExpKnown!$DR$2:$DR$51</definedName>
    <definedName name="nap_rel_gen">ExpKnown!$DT$2:$DT$51</definedName>
    <definedName name="nap_rel_hwb">ExpKnown!$DF$2:$DF$51</definedName>
    <definedName name="nap_rel_kmp">ExpKnown!$DZ$2:$DZ$51</definedName>
    <definedName name="nap_rel_kxn">ExpKnown!$DH$2:$DH$51</definedName>
    <definedName name="nap_rel_lu2">ExpKnown!$DV$2:$DV$51</definedName>
    <definedName name="nap_rel_myc">ExpKnown!$DX$2:$DX$51</definedName>
    <definedName name="nap_rel_nar">ExpKnown!$EB$2:$EB$51</definedName>
    <definedName name="nap_rel_que">ExpKnown!$ED$2:$ED$51</definedName>
    <definedName name="npass_agi">ExpKnown!$AS$3:$AS$46</definedName>
    <definedName name="npass_bun">ExpKnown!$AT$3:$AT$46</definedName>
    <definedName name="npass_ec">ExpKnown!$AY$3:$AY$46</definedName>
    <definedName name="npass_ecg">ExpKnown!$AZ$3:$AZ$46</definedName>
    <definedName name="npass_egcg">ExpKnown!$BC$3:$BC$46</definedName>
    <definedName name="npass_erc">ExpKnown!$BD$3:$BD$46</definedName>
    <definedName name="npass_erd">ExpKnown!$BE$3:$BE$46</definedName>
    <definedName name="npass_gc">ExpKnown!$BF$3:$BF$46</definedName>
    <definedName name="npass_gen">ExpKnown!$BG$3:$BG$46</definedName>
    <definedName name="npass_hcc">ExpKnown!$BH$3:$BH$46</definedName>
    <definedName name="npass_hwb">ExpKnown!$AW$3:$AW$46</definedName>
    <definedName name="npass_kmp">ExpKnown!$BI$3:$BI$46</definedName>
    <definedName name="npass_kxn">ExpKnown!$AU$3:$AU$46</definedName>
    <definedName name="npass_lu2">ExpKnown!$BK$3:$BK$46</definedName>
    <definedName name="npass_miss_flav">MissingFromDBs!$O$3</definedName>
    <definedName name="npass_miss_plant">MissingFromDBs!$C$3:$C$28</definedName>
    <definedName name="npass_myc">ExpKnown!$BM$3:$BM$46</definedName>
    <definedName name="npass_nar">ExpKnown!$BO$3:$BO$46</definedName>
    <definedName name="npass_que">ExpKnown!$BQ$3:$BQ$46</definedName>
    <definedName name="npass_rel_ec">ExpKnown!$BA$3:$BA$46</definedName>
    <definedName name="npass_rel_egt">ExpKnown!$BB$3:$BB$46</definedName>
    <definedName name="npass_rel_hwb">ExpKnown!$AX$3:$AX$46</definedName>
    <definedName name="npass_rel_kmp">ExpKnown!$BJ$3:$BJ$46</definedName>
    <definedName name="npass_rel_kxn">ExpKnown!$AV$3:$AV$46</definedName>
    <definedName name="npass_rel_lu2">ExpKnown!$BL$3:$BL$46</definedName>
    <definedName name="npass_rel_myc">ExpKnown!$BN$3:$BN$46</definedName>
    <definedName name="npass_rel_nar">ExpKnown!$BP$3:$BP$46</definedName>
    <definedName name="npass_rel_que">ExpKnown!$BR$3:$BR$46</definedName>
    <definedName name="num_exact_match">DatabaseStats!$K$2:$K$8</definedName>
    <definedName name="num_rel_match">DatabaseStats!$M$2:$M$8</definedName>
    <definedName name="old_ec">ExpKnown!$B$1:$B$46</definedName>
    <definedName name="old_erd">ExpKnown!$C$1:$C$46</definedName>
    <definedName name="old_kxn">ExpKnown!$A$1:$A$46</definedName>
    <definedName name="old_nar">ExpKnown!$D$1:$D$46</definedName>
    <definedName name="out_agi">PredictionOutput!$A:$A</definedName>
    <definedName name="out_bun">PredictionOutput!$B:$B</definedName>
    <definedName name="out_ec">PredictionOutput!$E:$E</definedName>
    <definedName name="out_egt">PredictionOutput!$F:$F</definedName>
    <definedName name="out_erd">PredictionOutput!$G:$G</definedName>
    <definedName name="out_gc">PredictionOutput!$H:$H</definedName>
    <definedName name="out_gen">PredictionOutput!$I:$I</definedName>
    <definedName name="out_hwb">PredictionOutput!$D:$D</definedName>
    <definedName name="out_kmp">PredictionOutput!$K:$K</definedName>
    <definedName name="out_kxn">PredictionOutput!$C:$C</definedName>
    <definedName name="out_lu2">PredictionOutput!$L:$L</definedName>
    <definedName name="out_myc">PredictionOutput!$M:$M</definedName>
    <definedName name="out_nar">PredictionOutput!$N:$N</definedName>
    <definedName name="out_que">PredictionOutput!$O:$O</definedName>
    <definedName name="plant_codes">#REF!</definedName>
    <definedName name="plant_sci_names">VRMUpdate!$B$1:$B$107</definedName>
    <definedName name="tax_class">KeggPlantTaxon!$K$2:$K$107</definedName>
    <definedName name="usda_agi">ExpKnown!$E$3:$E$21</definedName>
    <definedName name="usda_ec">ExpKnown!$H$3:$H$21</definedName>
    <definedName name="usda_ecg">ExpKnown!$J$3:$J$21</definedName>
    <definedName name="usda_egcg">ExpKnown!$M$3:$M$21</definedName>
    <definedName name="usda_egt">ExpKnown!$K$3:$K$21</definedName>
    <definedName name="usda_hwb">ExpKnown!$G$3:$G$21</definedName>
    <definedName name="usda_kmp">ExpKnown!$N$3:$N$21</definedName>
    <definedName name="usda_kxn">ExpKnown!$F$3:$F$21</definedName>
    <definedName name="usda_lu2">ExpKnown!$O$3:$O$21</definedName>
    <definedName name="usda_miss_flav">MissingFromDBs!$M$3:$M$6</definedName>
    <definedName name="usda_miss_plant">MissingFromDBs!$A$3:$A$79</definedName>
    <definedName name="usda_myc">ExpKnown!$P$3:$P$21</definedName>
    <definedName name="usda_nar">ExpKnown!$Q$3:$Q$21</definedName>
    <definedName name="usda_que">ExpKnown!$R$3:$R$21</definedName>
    <definedName name="usda_rel_ec">ExpKnown!$I$3:$I$21</definedName>
    <definedName name="usda_rel_egt">ExpKnown!$L$3:$L$21</definedName>
    <definedName name="var_agi">ExpKnown!$FB$3:$FB$46</definedName>
    <definedName name="var_bun">ExpKnown!$FD:$FD</definedName>
    <definedName name="var_ec">ExpKnown!$FJ:$FJ</definedName>
    <definedName name="var_ecg">ExpKnown!$FK:$FK</definedName>
    <definedName name="var_egcg">ExpKnown!$FO:$FO</definedName>
    <definedName name="var_egt">ExpKnown!$FM:$FM</definedName>
    <definedName name="var_erc">ExpKnown!$FP:$FP</definedName>
    <definedName name="var_erd">ExpKnown!$FR:$FR</definedName>
    <definedName name="var_gc">ExpKnown!$FT:$FT</definedName>
    <definedName name="var_gen">ExpKnown!$FV:$FV</definedName>
    <definedName name="var_hcc">ExpKnown!$FX:$FX</definedName>
    <definedName name="var_hwb">ExpKnown!$FH:$FH</definedName>
    <definedName name="var_kmp">ExpKnown!$FZ:$FZ</definedName>
    <definedName name="var_kxn">ExpKnown!$FF:$FF</definedName>
    <definedName name="var_lu2">ExpKnown!$GB:$GB</definedName>
    <definedName name="var_myc">ExpKnown!$GD:$GD</definedName>
    <definedName name="var_nar">ExpKnown!$GF:$GF</definedName>
    <definedName name="var_que">ExpKnown!$GH:$GH</definedName>
    <definedName name="var_rel_agi">ExpKnown!$FC:$FC</definedName>
    <definedName name="var_rel_bun">ExpKnown!$FE:$FE</definedName>
    <definedName name="var_rel_ec">ExpKnown!$FL:$FL</definedName>
    <definedName name="var_rel_egt">ExpKnown!$FN:$FN</definedName>
    <definedName name="var_rel_erc">ExpKnown!$FQ:$FQ</definedName>
    <definedName name="var_rel_erd">ExpKnown!$FS:$FS</definedName>
    <definedName name="var_rel_gc">ExpKnown!$FU:$FU</definedName>
    <definedName name="var_rel_gen">ExpKnown!$FW:$FW</definedName>
    <definedName name="var_rel_hcc">ExpKnown!$FY:$FY</definedName>
    <definedName name="var_rel_hwb">ExpKnown!$FI:$FI</definedName>
    <definedName name="var_rel_kmp">ExpKnown!$GA:$GA</definedName>
    <definedName name="var_rel_kxn">ExpKnown!$FG:$FG</definedName>
    <definedName name="var_rel_lu2">ExpKnown!$GC:$GC</definedName>
    <definedName name="var_rel_myc">ExpKnown!$GE:$GE</definedName>
    <definedName name="var_rel_nar">ExpKnown!$GG:$GG</definedName>
    <definedName name="var_rel_que">ExpKnown!$GI:$GI</definedName>
    <definedName name="Z_4C32EC4E_06E2_43C6_9DC5_8C70BABCBE82_.wvu.FilterData" localSheetId="0" hidden="1">VRMUpdate!$G$1:$CJ$107</definedName>
    <definedName name="Z_BD72E895_A183_49A4_ADE7_D00B0C195968_.wvu.FilterData" localSheetId="10" hidden="1">DBResultsMessy!$C$3:$C$433</definedName>
    <definedName name="Z_BD72E895_A183_49A4_ADE7_D00B0C195968_.wvu.FilterData" localSheetId="9" hidden="1">MissingFromDBs!$U$2:$U$107</definedName>
    <definedName name="Z_BD72E895_A183_49A4_ADE7_D00B0C195968_.wvu.FilterData" localSheetId="0" hidden="1">VRMUpdate!$AA$1:$AA$107</definedName>
    <definedName name="Z_E6252A6A_996A_49CD_867E_7ADAD8561075_.wvu.FilterData" localSheetId="10" hidden="1">DBResultsMessy!$B$3:$B$433</definedName>
    <definedName name="Z_E6252A6A_996A_49CD_867E_7ADAD8561075_.wvu.FilterData" localSheetId="0" hidden="1">VRMUpdate!$AI$1:$AI$107</definedName>
  </definedNames>
  <calcPr calcId="191029"/>
  <customWorkbookViews>
    <customWorkbookView name="Filter 1" guid="{BD72E895-A183-49A4-ADE7-D00B0C195968}" maximized="1" windowWidth="0" windowHeight="0" activeSheetId="0"/>
    <customWorkbookView name="Filter 3" guid="{4C32EC4E-06E2-43C6-9DC5-8C70BABCBE82}" maximized="1" windowWidth="0" windowHeight="0" activeSheetId="0"/>
    <customWorkbookView name="Filter 2" guid="{E6252A6A-996A-49CD-867E-7ADAD856107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W77" i="18" l="1"/>
  <c r="BV77" i="18"/>
  <c r="BU77" i="18"/>
  <c r="BJ77" i="18"/>
  <c r="BH77" i="18"/>
  <c r="BG77" i="18"/>
  <c r="AR77" i="18"/>
  <c r="AI77" i="18"/>
  <c r="AC77" i="18"/>
  <c r="Y77" i="18"/>
  <c r="X77" i="18"/>
  <c r="W77" i="18"/>
  <c r="K77" i="18"/>
  <c r="J77" i="18"/>
  <c r="CW76" i="18"/>
  <c r="BV76" i="18"/>
  <c r="BU76" i="18"/>
  <c r="BJ76" i="18"/>
  <c r="BH76" i="18"/>
  <c r="BG76" i="18"/>
  <c r="AR76" i="18"/>
  <c r="AI76" i="18"/>
  <c r="AC76" i="18"/>
  <c r="Y76" i="18"/>
  <c r="X76" i="18"/>
  <c r="W76" i="18"/>
  <c r="K76" i="18"/>
  <c r="J76" i="18"/>
  <c r="DC75" i="18"/>
  <c r="DB75" i="18"/>
  <c r="DA75" i="18"/>
  <c r="CZ75" i="18"/>
  <c r="CY75" i="18"/>
  <c r="CX75" i="18"/>
  <c r="CW75" i="18"/>
  <c r="CV75" i="18"/>
  <c r="CU75" i="18"/>
  <c r="CT75" i="18"/>
  <c r="CS75" i="18"/>
  <c r="CR75" i="18"/>
  <c r="CQ75" i="18"/>
  <c r="CP75" i="18"/>
  <c r="CO75" i="18"/>
  <c r="CN75" i="18"/>
  <c r="CM75" i="18"/>
  <c r="CL75" i="18"/>
  <c r="CK75" i="18"/>
  <c r="CJ75" i="18"/>
  <c r="CI75" i="18"/>
  <c r="CH75" i="18"/>
  <c r="CG75" i="18"/>
  <c r="CF75" i="18"/>
  <c r="CE75" i="18"/>
  <c r="CD75" i="18"/>
  <c r="CC75" i="18"/>
  <c r="CB75" i="18"/>
  <c r="CA75" i="18"/>
  <c r="BZ75" i="18"/>
  <c r="BY75" i="18"/>
  <c r="BX75" i="18"/>
  <c r="BW75" i="18"/>
  <c r="BV75" i="18"/>
  <c r="BU75" i="18"/>
  <c r="BT75" i="18"/>
  <c r="BR75" i="18"/>
  <c r="BQ75" i="18"/>
  <c r="BP75" i="18"/>
  <c r="BO75" i="18"/>
  <c r="BN75" i="18"/>
  <c r="BM75" i="18"/>
  <c r="BL75" i="18"/>
  <c r="BK75" i="18"/>
  <c r="BJ75" i="18"/>
  <c r="BI75" i="18"/>
  <c r="BH75" i="18"/>
  <c r="BG75" i="18"/>
  <c r="BF75" i="18"/>
  <c r="BE75" i="18"/>
  <c r="BD75" i="18"/>
  <c r="BC75" i="18"/>
  <c r="BB75" i="18"/>
  <c r="BA75" i="18"/>
  <c r="AZ75" i="18"/>
  <c r="AY75" i="18"/>
  <c r="AX75" i="18"/>
  <c r="AW75" i="18"/>
  <c r="AV75" i="18"/>
  <c r="AU75" i="18"/>
  <c r="AT75" i="18"/>
  <c r="AS75" i="18"/>
  <c r="AR75" i="18"/>
  <c r="AQ75" i="18"/>
  <c r="AP75" i="18"/>
  <c r="AO75" i="18"/>
  <c r="AN75" i="18"/>
  <c r="AM75" i="18"/>
  <c r="AL75" i="18"/>
  <c r="AK75" i="18"/>
  <c r="AJ75" i="18"/>
  <c r="AI75" i="18"/>
  <c r="AH75" i="18"/>
  <c r="AG75" i="18"/>
  <c r="AF75" i="18"/>
  <c r="AE75" i="18"/>
  <c r="AD75" i="18"/>
  <c r="AC75" i="18"/>
  <c r="AB75" i="18"/>
  <c r="AA75" i="18"/>
  <c r="Z75" i="18"/>
  <c r="Y75" i="18"/>
  <c r="X75" i="18"/>
  <c r="W75" i="18"/>
  <c r="V75" i="18"/>
  <c r="U75" i="18"/>
  <c r="T75" i="18"/>
  <c r="S75" i="18"/>
  <c r="R75" i="18"/>
  <c r="Q75" i="18"/>
  <c r="P75" i="18"/>
  <c r="O75" i="18"/>
  <c r="N75" i="18"/>
  <c r="M75" i="18"/>
  <c r="L75" i="18"/>
  <c r="K75" i="18"/>
  <c r="J75" i="18"/>
  <c r="I75" i="18"/>
  <c r="H75" i="18"/>
  <c r="G75" i="18"/>
  <c r="F75" i="18"/>
  <c r="E75" i="18"/>
  <c r="D75" i="18"/>
  <c r="C75" i="18"/>
  <c r="DC74" i="18"/>
  <c r="DB74" i="18"/>
  <c r="DA74" i="18"/>
  <c r="CZ74" i="18"/>
  <c r="CY74" i="18"/>
  <c r="CW74" i="18"/>
  <c r="CV74" i="18"/>
  <c r="CU74" i="18"/>
  <c r="CT74" i="18"/>
  <c r="CS74" i="18"/>
  <c r="CR74" i="18"/>
  <c r="CQ74" i="18"/>
  <c r="CO74" i="18"/>
  <c r="CN74" i="18"/>
  <c r="CM74" i="18"/>
  <c r="CK74" i="18"/>
  <c r="CJ74" i="18"/>
  <c r="CI74" i="18"/>
  <c r="CH74" i="18"/>
  <c r="CG74" i="18"/>
  <c r="CF74" i="18"/>
  <c r="CE74" i="18"/>
  <c r="CD74" i="18"/>
  <c r="CC74" i="18"/>
  <c r="CB74" i="18"/>
  <c r="CA74" i="18"/>
  <c r="BZ74" i="18"/>
  <c r="BY74" i="18"/>
  <c r="BX74" i="18"/>
  <c r="BW74" i="18"/>
  <c r="BV74" i="18"/>
  <c r="BU74" i="18"/>
  <c r="BQ74" i="18"/>
  <c r="BP74" i="18"/>
  <c r="BO74" i="18"/>
  <c r="BN74" i="18"/>
  <c r="BM74" i="18"/>
  <c r="BL74" i="18"/>
  <c r="BK74" i="18"/>
  <c r="BJ74" i="18"/>
  <c r="BI74" i="18"/>
  <c r="BH74" i="18"/>
  <c r="BG74" i="18"/>
  <c r="BF74" i="18"/>
  <c r="BE74" i="18"/>
  <c r="BD74" i="18"/>
  <c r="BC74" i="18"/>
  <c r="BB74" i="18"/>
  <c r="BA74" i="18"/>
  <c r="AZ74" i="18"/>
  <c r="AY74" i="18"/>
  <c r="AX74" i="18"/>
  <c r="AW74" i="18"/>
  <c r="AV74" i="18"/>
  <c r="AU74" i="18"/>
  <c r="AT74" i="18"/>
  <c r="AS74" i="18"/>
  <c r="AR74" i="18"/>
  <c r="AQ74" i="18"/>
  <c r="AP74" i="18"/>
  <c r="AO74" i="18"/>
  <c r="AN74" i="18"/>
  <c r="AM74" i="18"/>
  <c r="AL74" i="18"/>
  <c r="AK74" i="18"/>
  <c r="AJ74" i="18"/>
  <c r="AI74" i="18"/>
  <c r="AH74" i="18"/>
  <c r="AG74" i="18"/>
  <c r="AF74" i="18"/>
  <c r="AE74" i="18"/>
  <c r="AD74" i="18"/>
  <c r="AC74" i="18"/>
  <c r="AB74" i="18"/>
  <c r="AA74" i="18"/>
  <c r="Z74" i="18"/>
  <c r="Y74" i="18"/>
  <c r="X74" i="18"/>
  <c r="W74" i="18"/>
  <c r="V74" i="18"/>
  <c r="U74" i="18"/>
  <c r="T74" i="18"/>
  <c r="S74" i="18"/>
  <c r="R74" i="18"/>
  <c r="Q74" i="18"/>
  <c r="P74" i="18"/>
  <c r="O74" i="18"/>
  <c r="N74" i="18"/>
  <c r="L74" i="18"/>
  <c r="K74" i="18"/>
  <c r="J74" i="18"/>
  <c r="I74" i="18"/>
  <c r="H74" i="18"/>
  <c r="G74" i="18"/>
  <c r="F74" i="18"/>
  <c r="E74" i="18"/>
  <c r="D74" i="18"/>
  <c r="CW73" i="18"/>
  <c r="BV73" i="18"/>
  <c r="BU73" i="18"/>
  <c r="BJ73" i="18"/>
  <c r="BH73" i="18"/>
  <c r="BG73" i="18"/>
  <c r="AR73" i="18"/>
  <c r="AI73" i="18"/>
  <c r="AC73" i="18"/>
  <c r="Y73" i="18"/>
  <c r="X73" i="18"/>
  <c r="W73" i="18"/>
  <c r="K73" i="18"/>
  <c r="J73" i="18"/>
  <c r="DB72" i="18"/>
  <c r="DA72" i="18"/>
  <c r="CY72" i="18"/>
  <c r="CX72" i="18"/>
  <c r="CW72" i="18"/>
  <c r="CV72" i="18"/>
  <c r="CS72" i="18"/>
  <c r="CR72" i="18"/>
  <c r="CQ72" i="18"/>
  <c r="CP72" i="18"/>
  <c r="CO72" i="18"/>
  <c r="CN72" i="18"/>
  <c r="CM72" i="18"/>
  <c r="CL72" i="18"/>
  <c r="CK72" i="18"/>
  <c r="CJ72" i="18"/>
  <c r="CI72" i="18"/>
  <c r="CH72" i="18"/>
  <c r="CG72" i="18"/>
  <c r="CF72" i="18"/>
  <c r="CE72" i="18"/>
  <c r="CD72" i="18"/>
  <c r="CC72" i="18"/>
  <c r="CB72" i="18"/>
  <c r="CA72" i="18"/>
  <c r="BZ72" i="18"/>
  <c r="BX72" i="18"/>
  <c r="BW72" i="18"/>
  <c r="BV72" i="18"/>
  <c r="BU72" i="18"/>
  <c r="BT72" i="18"/>
  <c r="BS72" i="18"/>
  <c r="BR72" i="18"/>
  <c r="BQ72" i="18"/>
  <c r="BP72" i="18"/>
  <c r="BO72" i="18"/>
  <c r="BN72" i="18"/>
  <c r="BM72" i="18"/>
  <c r="BL72" i="18"/>
  <c r="BK72" i="18"/>
  <c r="BJ72" i="18"/>
  <c r="BI72" i="18"/>
  <c r="BH72" i="18"/>
  <c r="BG72" i="18"/>
  <c r="BF72" i="18"/>
  <c r="BE72" i="18"/>
  <c r="BC72" i="18"/>
  <c r="BB72" i="18"/>
  <c r="BA72" i="18"/>
  <c r="AZ72" i="18"/>
  <c r="AY72" i="18"/>
  <c r="AX72" i="18"/>
  <c r="AW72" i="18"/>
  <c r="AV72" i="18"/>
  <c r="AU72" i="18"/>
  <c r="AT72" i="18"/>
  <c r="AR72" i="18"/>
  <c r="AQ72" i="18"/>
  <c r="AP72" i="18"/>
  <c r="AO72" i="18"/>
  <c r="AN72" i="18"/>
  <c r="AM72" i="18"/>
  <c r="AL72" i="18"/>
  <c r="AK72" i="18"/>
  <c r="AJ72" i="18"/>
  <c r="AI72" i="18"/>
  <c r="AH72" i="18"/>
  <c r="AG72" i="18"/>
  <c r="AF72" i="18"/>
  <c r="AE72" i="18"/>
  <c r="AD72" i="18"/>
  <c r="AC72" i="18"/>
  <c r="AB72" i="18"/>
  <c r="AA72" i="18"/>
  <c r="Y72" i="18"/>
  <c r="X72" i="18"/>
  <c r="W72" i="18"/>
  <c r="V72" i="18"/>
  <c r="U72" i="18"/>
  <c r="T72" i="18"/>
  <c r="S72" i="18"/>
  <c r="R72" i="18"/>
  <c r="P72" i="18"/>
  <c r="O72" i="18"/>
  <c r="N72" i="18"/>
  <c r="M72" i="18"/>
  <c r="L72" i="18"/>
  <c r="K72" i="18"/>
  <c r="J72" i="18"/>
  <c r="I72" i="18"/>
  <c r="H72" i="18"/>
  <c r="G72" i="18"/>
  <c r="F72" i="18"/>
  <c r="E72" i="18"/>
  <c r="D72" i="18"/>
  <c r="C72" i="18"/>
  <c r="DC71" i="18"/>
  <c r="DB71" i="18"/>
  <c r="DA71" i="18"/>
  <c r="CZ71" i="18"/>
  <c r="CY71" i="18"/>
  <c r="CX71" i="18"/>
  <c r="CW71" i="18"/>
  <c r="CV71" i="18"/>
  <c r="CU71" i="18"/>
  <c r="CT71" i="18"/>
  <c r="CS71" i="18"/>
  <c r="CR71" i="18"/>
  <c r="CQ71" i="18"/>
  <c r="CP71" i="18"/>
  <c r="CO71" i="18"/>
  <c r="CN71" i="18"/>
  <c r="CM71" i="18"/>
  <c r="CL71" i="18"/>
  <c r="CK71" i="18"/>
  <c r="CJ71" i="18"/>
  <c r="CI71" i="18"/>
  <c r="CG71" i="18"/>
  <c r="CF71" i="18"/>
  <c r="CE71" i="18"/>
  <c r="CD71" i="18"/>
  <c r="CC71" i="18"/>
  <c r="CB71" i="18"/>
  <c r="CA71" i="18"/>
  <c r="BZ71" i="18"/>
  <c r="BY71" i="18"/>
  <c r="BX71" i="18"/>
  <c r="BW71" i="18"/>
  <c r="BV71" i="18"/>
  <c r="BU71" i="18"/>
  <c r="BT71" i="18"/>
  <c r="BS71" i="18"/>
  <c r="BR71" i="18"/>
  <c r="BQ71" i="18"/>
  <c r="BP71" i="18"/>
  <c r="BO71" i="18"/>
  <c r="BN71" i="18"/>
  <c r="BM71" i="18"/>
  <c r="BL71" i="18"/>
  <c r="BK71" i="18"/>
  <c r="BJ71" i="18"/>
  <c r="BI71" i="18"/>
  <c r="BH71" i="18"/>
  <c r="BG71" i="18"/>
  <c r="BF71" i="18"/>
  <c r="BE71" i="18"/>
  <c r="BD71" i="18"/>
  <c r="BC71" i="18"/>
  <c r="BB71" i="18"/>
  <c r="BA71" i="18"/>
  <c r="AZ71" i="18"/>
  <c r="AY71" i="18"/>
  <c r="AX71" i="18"/>
  <c r="AW71" i="18"/>
  <c r="AV71" i="18"/>
  <c r="AU71" i="18"/>
  <c r="AT71" i="18"/>
  <c r="AS71" i="18"/>
  <c r="AR71" i="18"/>
  <c r="AQ71" i="18"/>
  <c r="AP71" i="18"/>
  <c r="AO71" i="18"/>
  <c r="AN71" i="18"/>
  <c r="AM71" i="18"/>
  <c r="AL71" i="18"/>
  <c r="AK71" i="18"/>
  <c r="AJ71" i="18"/>
  <c r="AI71" i="18"/>
  <c r="AH71" i="18"/>
  <c r="AG71" i="18"/>
  <c r="AF71" i="18"/>
  <c r="AE71" i="18"/>
  <c r="AD71" i="18"/>
  <c r="AC71" i="18"/>
  <c r="AB71" i="18"/>
  <c r="AA71" i="18"/>
  <c r="Z71" i="18"/>
  <c r="Y71" i="18"/>
  <c r="X71" i="18"/>
  <c r="W71" i="18"/>
  <c r="V71" i="18"/>
  <c r="U71" i="18"/>
  <c r="T71" i="18"/>
  <c r="S71" i="18"/>
  <c r="R71" i="18"/>
  <c r="Q71" i="18"/>
  <c r="P71" i="18"/>
  <c r="O71" i="18"/>
  <c r="N71" i="18"/>
  <c r="M71" i="18"/>
  <c r="L71" i="18"/>
  <c r="K71" i="18"/>
  <c r="J71" i="18"/>
  <c r="I71" i="18"/>
  <c r="H71" i="18"/>
  <c r="G71" i="18"/>
  <c r="F71" i="18"/>
  <c r="E71" i="18"/>
  <c r="D71" i="18"/>
  <c r="C71" i="18"/>
  <c r="DC70" i="18"/>
  <c r="DB70" i="18"/>
  <c r="DA70" i="18"/>
  <c r="CZ70" i="18"/>
  <c r="CY70" i="18"/>
  <c r="CX70" i="18"/>
  <c r="CW70" i="18"/>
  <c r="CV70" i="18"/>
  <c r="CU70" i="18"/>
  <c r="CT70" i="18"/>
  <c r="CS70" i="18"/>
  <c r="CR70" i="18"/>
  <c r="CQ70" i="18"/>
  <c r="CP70" i="18"/>
  <c r="CO70" i="18"/>
  <c r="CN70" i="18"/>
  <c r="CM70" i="18"/>
  <c r="CL70" i="18"/>
  <c r="CK70" i="18"/>
  <c r="CJ70" i="18"/>
  <c r="CI70" i="18"/>
  <c r="CH70" i="18"/>
  <c r="CG70" i="18"/>
  <c r="CF70" i="18"/>
  <c r="CE70" i="18"/>
  <c r="CD70" i="18"/>
  <c r="CC70" i="18"/>
  <c r="CB70" i="18"/>
  <c r="CA70" i="18"/>
  <c r="BZ70" i="18"/>
  <c r="BY70" i="18"/>
  <c r="BX70" i="18"/>
  <c r="BW70" i="18"/>
  <c r="BV70" i="18"/>
  <c r="BU70" i="18"/>
  <c r="BT70" i="18"/>
  <c r="BS70" i="18"/>
  <c r="BR70" i="18"/>
  <c r="BQ70" i="18"/>
  <c r="BP70" i="18"/>
  <c r="BO70" i="18"/>
  <c r="BN70" i="18"/>
  <c r="BM70" i="18"/>
  <c r="BL70" i="18"/>
  <c r="BK70" i="18"/>
  <c r="BJ70" i="18"/>
  <c r="BI70" i="18"/>
  <c r="BH70" i="18"/>
  <c r="BG70" i="18"/>
  <c r="BF70" i="18"/>
  <c r="BE70" i="18"/>
  <c r="BD70" i="18"/>
  <c r="BC70" i="18"/>
  <c r="BB70" i="18"/>
  <c r="BA70" i="18"/>
  <c r="AZ70" i="18"/>
  <c r="AY70" i="18"/>
  <c r="AX70" i="18"/>
  <c r="AW70" i="18"/>
  <c r="AV70" i="18"/>
  <c r="AU70" i="18"/>
  <c r="AT70" i="18"/>
  <c r="AS70" i="18"/>
  <c r="AR70" i="18"/>
  <c r="AQ70" i="18"/>
  <c r="AO70" i="18"/>
  <c r="AN70" i="18"/>
  <c r="AM70" i="18"/>
  <c r="AL70" i="18"/>
  <c r="AK70" i="18"/>
  <c r="AJ70" i="18"/>
  <c r="AI70" i="18"/>
  <c r="AH70" i="18"/>
  <c r="AG70" i="18"/>
  <c r="AF70" i="18"/>
  <c r="AE70" i="18"/>
  <c r="AD70" i="18"/>
  <c r="AC70" i="18"/>
  <c r="AB70" i="18"/>
  <c r="AA70" i="18"/>
  <c r="Z70" i="18"/>
  <c r="Y70" i="18"/>
  <c r="X70" i="18"/>
  <c r="W70" i="18"/>
  <c r="V70" i="18"/>
  <c r="U70" i="18"/>
  <c r="T70" i="18"/>
  <c r="R70" i="18"/>
  <c r="Q70" i="18"/>
  <c r="O70" i="18"/>
  <c r="L70" i="18"/>
  <c r="K70" i="18"/>
  <c r="J70" i="18"/>
  <c r="I70" i="18"/>
  <c r="H70" i="18"/>
  <c r="G70" i="18"/>
  <c r="D70" i="18"/>
  <c r="C70" i="18"/>
  <c r="DC69" i="18"/>
  <c r="DB69" i="18"/>
  <c r="DA69" i="18"/>
  <c r="CZ69" i="18"/>
  <c r="CY69" i="18"/>
  <c r="CX69" i="18"/>
  <c r="CW69" i="18"/>
  <c r="CV69" i="18"/>
  <c r="CU69" i="18"/>
  <c r="CT69" i="18"/>
  <c r="CS69" i="18"/>
  <c r="CR69" i="18"/>
  <c r="CQ69" i="18"/>
  <c r="CP69" i="18"/>
  <c r="CO69" i="18"/>
  <c r="CN69" i="18"/>
  <c r="CM69" i="18"/>
  <c r="CL69" i="18"/>
  <c r="CK69" i="18"/>
  <c r="CJ69" i="18"/>
  <c r="CI69" i="18"/>
  <c r="CH69" i="18"/>
  <c r="CG69" i="18"/>
  <c r="CF69" i="18"/>
  <c r="CE69" i="18"/>
  <c r="CD69" i="18"/>
  <c r="CC69" i="18"/>
  <c r="CB69" i="18"/>
  <c r="CA69" i="18"/>
  <c r="BZ69" i="18"/>
  <c r="BY69" i="18"/>
  <c r="BX69" i="18"/>
  <c r="BW69" i="18"/>
  <c r="BV69" i="18"/>
  <c r="BU69" i="18"/>
  <c r="BT69" i="18"/>
  <c r="BR69" i="18"/>
  <c r="BQ69" i="18"/>
  <c r="BP69" i="18"/>
  <c r="BO69"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AQ69" i="18"/>
  <c r="AP69" i="18"/>
  <c r="AO69" i="18"/>
  <c r="AN69" i="18"/>
  <c r="AM69" i="18"/>
  <c r="AL69" i="18"/>
  <c r="AK69" i="18"/>
  <c r="AJ69" i="18"/>
  <c r="AI69" i="18"/>
  <c r="AH69" i="18"/>
  <c r="AG69" i="18"/>
  <c r="AF69" i="18"/>
  <c r="AE69" i="18"/>
  <c r="AD69" i="18"/>
  <c r="AC69" i="18"/>
  <c r="AB69" i="18"/>
  <c r="AA69" i="18"/>
  <c r="Z69" i="18"/>
  <c r="Y69" i="18"/>
  <c r="X69" i="18"/>
  <c r="W69" i="18"/>
  <c r="V69" i="18"/>
  <c r="U69" i="18"/>
  <c r="T69" i="18"/>
  <c r="S69" i="18"/>
  <c r="R69" i="18"/>
  <c r="Q69" i="18"/>
  <c r="P69" i="18"/>
  <c r="O69" i="18"/>
  <c r="N69" i="18"/>
  <c r="M69" i="18"/>
  <c r="L69" i="18"/>
  <c r="K69" i="18"/>
  <c r="J69" i="18"/>
  <c r="I69" i="18"/>
  <c r="H69" i="18"/>
  <c r="G69" i="18"/>
  <c r="F69" i="18"/>
  <c r="E69" i="18"/>
  <c r="D69" i="18"/>
  <c r="C69" i="18"/>
  <c r="CW68" i="18"/>
  <c r="BV68" i="18"/>
  <c r="BU68" i="18"/>
  <c r="BJ68" i="18"/>
  <c r="BH68" i="18"/>
  <c r="BG68" i="18"/>
  <c r="AR68" i="18"/>
  <c r="AI68" i="18"/>
  <c r="Y68" i="18"/>
  <c r="W68" i="18"/>
  <c r="K68" i="18"/>
  <c r="J68" i="18"/>
  <c r="DC67" i="18"/>
  <c r="DB67" i="18"/>
  <c r="DA67" i="18"/>
  <c r="CZ67" i="18"/>
  <c r="CY67" i="18"/>
  <c r="CX67" i="18"/>
  <c r="CW67" i="18"/>
  <c r="CV67" i="18"/>
  <c r="CU67" i="18"/>
  <c r="CT67" i="18"/>
  <c r="CS67" i="18"/>
  <c r="CR67" i="18"/>
  <c r="CQ67" i="18"/>
  <c r="CP67" i="18"/>
  <c r="CO67" i="18"/>
  <c r="CN67" i="18"/>
  <c r="CM67" i="18"/>
  <c r="CL67" i="18"/>
  <c r="CK67" i="18"/>
  <c r="CJ67" i="18"/>
  <c r="CI67" i="18"/>
  <c r="CH67" i="18"/>
  <c r="CG67" i="18"/>
  <c r="CF67" i="18"/>
  <c r="CE67" i="18"/>
  <c r="CD67" i="18"/>
  <c r="CC67" i="18"/>
  <c r="CB67" i="18"/>
  <c r="CA67" i="18"/>
  <c r="BZ67" i="18"/>
  <c r="BY67" i="18"/>
  <c r="BX67" i="18"/>
  <c r="BW67" i="18"/>
  <c r="BV67" i="18"/>
  <c r="BU67" i="18"/>
  <c r="BT67" i="18"/>
  <c r="BR67" i="18"/>
  <c r="BQ67" i="18"/>
  <c r="BP67" i="18"/>
  <c r="BO67" i="18"/>
  <c r="BN67" i="18"/>
  <c r="BM67" i="18"/>
  <c r="BL67" i="18"/>
  <c r="BK67" i="18"/>
  <c r="BJ67" i="18"/>
  <c r="BI67" i="18"/>
  <c r="BH67" i="18"/>
  <c r="BG67" i="18"/>
  <c r="BF67" i="18"/>
  <c r="BE67" i="18"/>
  <c r="BD67" i="18"/>
  <c r="BC67" i="18"/>
  <c r="BB67" i="18"/>
  <c r="BA67" i="18"/>
  <c r="AZ67" i="18"/>
  <c r="AY67" i="18"/>
  <c r="AX67" i="18"/>
  <c r="AW67" i="18"/>
  <c r="AV67" i="18"/>
  <c r="AU67" i="18"/>
  <c r="AT67" i="18"/>
  <c r="AS67" i="18"/>
  <c r="AR67" i="18"/>
  <c r="AQ67" i="18"/>
  <c r="AP67" i="18"/>
  <c r="AO67" i="18"/>
  <c r="AN67" i="18"/>
  <c r="AM67" i="18"/>
  <c r="AL67" i="18"/>
  <c r="AK67" i="18"/>
  <c r="AJ67" i="18"/>
  <c r="AI67" i="18"/>
  <c r="AH67" i="18"/>
  <c r="AG67" i="18"/>
  <c r="AF67" i="18"/>
  <c r="AE67" i="18"/>
  <c r="AD67" i="18"/>
  <c r="AC67" i="18"/>
  <c r="AB67" i="18"/>
  <c r="AA67" i="18"/>
  <c r="Z67" i="18"/>
  <c r="Y67" i="18"/>
  <c r="X67" i="18"/>
  <c r="W67" i="18"/>
  <c r="V67" i="18"/>
  <c r="U67" i="18"/>
  <c r="T67" i="18"/>
  <c r="S67" i="18"/>
  <c r="R67" i="18"/>
  <c r="Q67" i="18"/>
  <c r="P67" i="18"/>
  <c r="O67" i="18"/>
  <c r="N67" i="18"/>
  <c r="M67" i="18"/>
  <c r="L67" i="18"/>
  <c r="K67" i="18"/>
  <c r="J67" i="18"/>
  <c r="I67" i="18"/>
  <c r="H67" i="18"/>
  <c r="G67" i="18"/>
  <c r="F67" i="18"/>
  <c r="E67" i="18"/>
  <c r="D67" i="18"/>
  <c r="C67" i="18"/>
  <c r="DC66" i="18"/>
  <c r="DB66" i="18"/>
  <c r="DA66" i="18"/>
  <c r="CZ66" i="18"/>
  <c r="CY66" i="18"/>
  <c r="CX66" i="18"/>
  <c r="CW66" i="18"/>
  <c r="CV66" i="18"/>
  <c r="CU66" i="18"/>
  <c r="CT66" i="18"/>
  <c r="CS66" i="18"/>
  <c r="CR66" i="18"/>
  <c r="CQ66" i="18"/>
  <c r="CP66" i="18"/>
  <c r="CO66" i="18"/>
  <c r="CN66" i="18"/>
  <c r="CM66" i="18"/>
  <c r="CL66" i="18"/>
  <c r="CK66" i="18"/>
  <c r="CJ66" i="18"/>
  <c r="CI66" i="18"/>
  <c r="CH66" i="18"/>
  <c r="CG66" i="18"/>
  <c r="CF66" i="18"/>
  <c r="CE66" i="18"/>
  <c r="CD66" i="18"/>
  <c r="CC66" i="18"/>
  <c r="CB66" i="18"/>
  <c r="CA66" i="18"/>
  <c r="BZ66" i="18"/>
  <c r="BY66" i="18"/>
  <c r="BX66" i="18"/>
  <c r="BW66" i="18"/>
  <c r="BV66" i="18"/>
  <c r="BU66" i="18"/>
  <c r="BT66" i="18"/>
  <c r="BR66" i="18"/>
  <c r="BQ66" i="18"/>
  <c r="BP66" i="18"/>
  <c r="BO66" i="18"/>
  <c r="BN66" i="18"/>
  <c r="BM66" i="18"/>
  <c r="BL66" i="18"/>
  <c r="BK66" i="18"/>
  <c r="BJ66" i="18"/>
  <c r="BI66" i="18"/>
  <c r="BH66" i="18"/>
  <c r="BG66" i="18"/>
  <c r="BF66" i="18"/>
  <c r="BE66" i="18"/>
  <c r="BD66" i="18"/>
  <c r="BC66" i="18"/>
  <c r="BB66" i="18"/>
  <c r="BA66" i="18"/>
  <c r="AZ66" i="18"/>
  <c r="AY66" i="18"/>
  <c r="AX66" i="18"/>
  <c r="AW66" i="18"/>
  <c r="AV66" i="18"/>
  <c r="AU66" i="18"/>
  <c r="AT66" i="18"/>
  <c r="AS66" i="18"/>
  <c r="AR66" i="18"/>
  <c r="AQ66" i="18"/>
  <c r="AP66" i="18"/>
  <c r="AO66" i="18"/>
  <c r="AN66" i="18"/>
  <c r="AM66" i="18"/>
  <c r="AL66" i="18"/>
  <c r="AK66" i="18"/>
  <c r="AJ66" i="18"/>
  <c r="AI66" i="18"/>
  <c r="AH66" i="18"/>
  <c r="AG66" i="18"/>
  <c r="AF66" i="18"/>
  <c r="AE66" i="18"/>
  <c r="AD66" i="18"/>
  <c r="AC66" i="18"/>
  <c r="AB66" i="18"/>
  <c r="AA66" i="18"/>
  <c r="Z66" i="18"/>
  <c r="Y66" i="18"/>
  <c r="X66" i="18"/>
  <c r="W66" i="18"/>
  <c r="V66" i="18"/>
  <c r="U66" i="18"/>
  <c r="T66" i="18"/>
  <c r="S66" i="18"/>
  <c r="R66" i="18"/>
  <c r="Q66" i="18"/>
  <c r="P66" i="18"/>
  <c r="O66" i="18"/>
  <c r="N66" i="18"/>
  <c r="M66" i="18"/>
  <c r="L66" i="18"/>
  <c r="K66" i="18"/>
  <c r="J66" i="18"/>
  <c r="I66" i="18"/>
  <c r="H66" i="18"/>
  <c r="G66" i="18"/>
  <c r="F66" i="18"/>
  <c r="E66" i="18"/>
  <c r="D66" i="18"/>
  <c r="C66" i="18"/>
  <c r="CW65" i="18"/>
  <c r="BV65" i="18"/>
  <c r="BU65" i="18"/>
  <c r="BH65" i="18"/>
  <c r="BG65" i="18"/>
  <c r="AR65" i="18"/>
  <c r="W65" i="18"/>
  <c r="J65" i="18"/>
  <c r="DC64" i="18"/>
  <c r="DB64" i="18"/>
  <c r="DA64" i="18"/>
  <c r="CZ64" i="18"/>
  <c r="CY64" i="18"/>
  <c r="CX64" i="18"/>
  <c r="CW64" i="18"/>
  <c r="CV64" i="18"/>
  <c r="CU64" i="18"/>
  <c r="CT64" i="18"/>
  <c r="CS64" i="18"/>
  <c r="CR64" i="18"/>
  <c r="CQ64" i="18"/>
  <c r="CP64" i="18"/>
  <c r="CO64" i="18"/>
  <c r="CN64" i="18"/>
  <c r="CM64" i="18"/>
  <c r="CL64" i="18"/>
  <c r="CK64" i="18"/>
  <c r="CJ64" i="18"/>
  <c r="CG64" i="18"/>
  <c r="CF64" i="18"/>
  <c r="CE64" i="18"/>
  <c r="CD64" i="18"/>
  <c r="CC64" i="18"/>
  <c r="CB64" i="18"/>
  <c r="CA64" i="18"/>
  <c r="BZ64" i="18"/>
  <c r="BY64" i="18"/>
  <c r="BX64" i="18"/>
  <c r="BW64" i="18"/>
  <c r="BV64" i="18"/>
  <c r="BU64" i="18"/>
  <c r="BT64" i="18"/>
  <c r="BS64" i="18"/>
  <c r="BR64" i="18"/>
  <c r="BQ64" i="18"/>
  <c r="BP64" i="18"/>
  <c r="BO64" i="18"/>
  <c r="BN64" i="18"/>
  <c r="BM64" i="18"/>
  <c r="BL64" i="18"/>
  <c r="BK64" i="18"/>
  <c r="BJ64" i="18"/>
  <c r="BI64" i="18"/>
  <c r="BH64" i="18"/>
  <c r="BG64" i="18"/>
  <c r="BF64" i="18"/>
  <c r="BE64" i="18"/>
  <c r="BD64" i="18"/>
  <c r="BC64" i="18"/>
  <c r="BB64" i="18"/>
  <c r="BA64" i="18"/>
  <c r="AZ64" i="18"/>
  <c r="AY64" i="18"/>
  <c r="AX64" i="18"/>
  <c r="AW64" i="18"/>
  <c r="AV64" i="18"/>
  <c r="AU64" i="18"/>
  <c r="AT64" i="18"/>
  <c r="AS64" i="18"/>
  <c r="AR64" i="18"/>
  <c r="AQ64" i="18"/>
  <c r="AP64" i="18"/>
  <c r="AO64" i="18"/>
  <c r="AN64" i="18"/>
  <c r="AM64" i="18"/>
  <c r="AL64" i="18"/>
  <c r="AK64" i="18"/>
  <c r="AJ64" i="18"/>
  <c r="AI64" i="18"/>
  <c r="AH64" i="18"/>
  <c r="AG64" i="18"/>
  <c r="AF64" i="18"/>
  <c r="AE64" i="18"/>
  <c r="AD64" i="18"/>
  <c r="AC64" i="18"/>
  <c r="AB64" i="18"/>
  <c r="AA64" i="18"/>
  <c r="Z64" i="18"/>
  <c r="Y64" i="18"/>
  <c r="X64" i="18"/>
  <c r="W64" i="18"/>
  <c r="V64" i="18"/>
  <c r="U64" i="18"/>
  <c r="T64" i="18"/>
  <c r="S64" i="18"/>
  <c r="R64" i="18"/>
  <c r="Q64" i="18"/>
  <c r="P64" i="18"/>
  <c r="O64" i="18"/>
  <c r="N64" i="18"/>
  <c r="M64" i="18"/>
  <c r="L64" i="18"/>
  <c r="K64" i="18"/>
  <c r="J64" i="18"/>
  <c r="I64" i="18"/>
  <c r="H64" i="18"/>
  <c r="G64" i="18"/>
  <c r="F64" i="18"/>
  <c r="E64" i="18"/>
  <c r="D64" i="18"/>
  <c r="C64" i="18"/>
  <c r="DC63" i="18"/>
  <c r="DA63" i="18"/>
  <c r="CY63" i="18"/>
  <c r="CX63" i="18"/>
  <c r="CW63" i="18"/>
  <c r="CV63" i="18"/>
  <c r="CU63" i="18"/>
  <c r="CT63" i="18"/>
  <c r="CP63" i="18"/>
  <c r="CL63" i="18"/>
  <c r="CJ63" i="18"/>
  <c r="CI63" i="18"/>
  <c r="CF63" i="18"/>
  <c r="CE63" i="18"/>
  <c r="CD63" i="18"/>
  <c r="CA63" i="18"/>
  <c r="BZ63" i="18"/>
  <c r="BY63" i="18"/>
  <c r="BX63" i="18"/>
  <c r="BW63" i="18"/>
  <c r="BV63" i="18"/>
  <c r="BU63" i="18"/>
  <c r="BT63" i="18"/>
  <c r="BS63" i="18"/>
  <c r="BR63" i="18"/>
  <c r="BP63" i="18"/>
  <c r="BO63" i="18"/>
  <c r="BN63" i="18"/>
  <c r="BM63" i="18"/>
  <c r="BL63" i="18"/>
  <c r="BK63" i="18"/>
  <c r="BJ63" i="18"/>
  <c r="BI63" i="18"/>
  <c r="BH63" i="18"/>
  <c r="BG63" i="18"/>
  <c r="BE63" i="18"/>
  <c r="BC63" i="18"/>
  <c r="BB63" i="18"/>
  <c r="BA63" i="18"/>
  <c r="AZ63" i="18"/>
  <c r="AX63" i="18"/>
  <c r="AW63" i="18"/>
  <c r="AV63" i="18"/>
  <c r="AS63" i="18"/>
  <c r="AR63" i="18"/>
  <c r="AQ63" i="18"/>
  <c r="AN63" i="18"/>
  <c r="AL63" i="18"/>
  <c r="AK63" i="18"/>
  <c r="AJ63" i="18"/>
  <c r="AI63" i="18"/>
  <c r="AH63" i="18"/>
  <c r="AG63" i="18"/>
  <c r="AF63" i="18"/>
  <c r="AE63" i="18"/>
  <c r="AD63" i="18"/>
  <c r="AC63" i="18"/>
  <c r="AB63" i="18"/>
  <c r="AA63" i="18"/>
  <c r="Z63" i="18"/>
  <c r="Y63" i="18"/>
  <c r="X63" i="18"/>
  <c r="W63" i="18"/>
  <c r="U63" i="18"/>
  <c r="P63" i="18"/>
  <c r="M63" i="18"/>
  <c r="K63" i="18"/>
  <c r="J63" i="18"/>
  <c r="I63" i="18"/>
  <c r="H63" i="18"/>
  <c r="G63" i="18"/>
  <c r="D63" i="18"/>
  <c r="C63" i="18"/>
  <c r="DC62" i="18"/>
  <c r="DB62" i="18"/>
  <c r="DA62" i="18"/>
  <c r="CZ62" i="18"/>
  <c r="CY62" i="18"/>
  <c r="CX62" i="18"/>
  <c r="CW62" i="18"/>
  <c r="CV62" i="18"/>
  <c r="CU62" i="18"/>
  <c r="CT62" i="18"/>
  <c r="CS62" i="18"/>
  <c r="CR62" i="18"/>
  <c r="CQ62" i="18"/>
  <c r="CP62" i="18"/>
  <c r="CO62" i="18"/>
  <c r="CN62" i="18"/>
  <c r="CM62" i="18"/>
  <c r="CL62" i="18"/>
  <c r="CK62" i="18"/>
  <c r="CJ62" i="18"/>
  <c r="CI62" i="18"/>
  <c r="CH62" i="18"/>
  <c r="CG62" i="18"/>
  <c r="CF62" i="18"/>
  <c r="CE62" i="18"/>
  <c r="CD62" i="18"/>
  <c r="CC62" i="18"/>
  <c r="CB62" i="18"/>
  <c r="CA62" i="18"/>
  <c r="BZ62" i="18"/>
  <c r="BY62" i="18"/>
  <c r="BX62" i="18"/>
  <c r="BW62" i="18"/>
  <c r="BV62" i="18"/>
  <c r="BU62" i="18"/>
  <c r="BT62" i="18"/>
  <c r="BR62" i="18"/>
  <c r="BQ62" i="18"/>
  <c r="BP62" i="18"/>
  <c r="BO62" i="18"/>
  <c r="BN62" i="18"/>
  <c r="BM62" i="18"/>
  <c r="BL62" i="18"/>
  <c r="BK62" i="18"/>
  <c r="BJ62" i="18"/>
  <c r="BI62" i="18"/>
  <c r="BH62" i="18"/>
  <c r="BG62" i="18"/>
  <c r="BF62" i="18"/>
  <c r="BE62" i="18"/>
  <c r="BD62" i="18"/>
  <c r="BC62" i="18"/>
  <c r="BB62" i="18"/>
  <c r="BA62" i="18"/>
  <c r="AZ62" i="18"/>
  <c r="AY62" i="18"/>
  <c r="AX62" i="18"/>
  <c r="AW62" i="18"/>
  <c r="AV62" i="18"/>
  <c r="AT62" i="18"/>
  <c r="AS62" i="18"/>
  <c r="AR62" i="18"/>
  <c r="AQ62" i="18"/>
  <c r="AO62" i="18"/>
  <c r="AN62" i="18"/>
  <c r="AM62" i="18"/>
  <c r="AL62" i="18"/>
  <c r="AK62" i="18"/>
  <c r="AJ62" i="18"/>
  <c r="AI62" i="18"/>
  <c r="AH62" i="18"/>
  <c r="AG62" i="18"/>
  <c r="AF62" i="18"/>
  <c r="AE62" i="18"/>
  <c r="AD62" i="18"/>
  <c r="AC62" i="18"/>
  <c r="AB62" i="18"/>
  <c r="AA62" i="18"/>
  <c r="Z62" i="18"/>
  <c r="Y62" i="18"/>
  <c r="X62" i="18"/>
  <c r="W62" i="18"/>
  <c r="V62" i="18"/>
  <c r="U62" i="18"/>
  <c r="T62" i="18"/>
  <c r="Q62" i="18"/>
  <c r="M62" i="18"/>
  <c r="L62" i="18"/>
  <c r="K62" i="18"/>
  <c r="J62" i="18"/>
  <c r="I62" i="18"/>
  <c r="H62" i="18"/>
  <c r="G62" i="18"/>
  <c r="E62" i="18"/>
  <c r="D62" i="18"/>
  <c r="C62" i="18"/>
  <c r="CW61" i="18"/>
  <c r="CR61" i="18"/>
  <c r="CO61" i="18"/>
  <c r="CN61" i="18"/>
  <c r="CM61" i="18"/>
  <c r="CJ61" i="18"/>
  <c r="CA61" i="18"/>
  <c r="BW61" i="18"/>
  <c r="BV61" i="18"/>
  <c r="BU61" i="18"/>
  <c r="BP61" i="18"/>
  <c r="BO61" i="18"/>
  <c r="BN61" i="18"/>
  <c r="BM61" i="18"/>
  <c r="BJ61" i="18"/>
  <c r="BI61" i="18"/>
  <c r="BH61" i="18"/>
  <c r="BG61" i="18"/>
  <c r="AY61" i="18"/>
  <c r="AR61" i="18"/>
  <c r="AP61" i="18"/>
  <c r="AI61" i="18"/>
  <c r="AH61" i="18"/>
  <c r="AG61" i="18"/>
  <c r="AF61" i="18"/>
  <c r="AE61" i="18"/>
  <c r="AD61" i="18"/>
  <c r="AC61" i="18"/>
  <c r="Y61" i="18"/>
  <c r="X61" i="18"/>
  <c r="W61" i="18"/>
  <c r="U61" i="18"/>
  <c r="T61" i="18"/>
  <c r="S61" i="18"/>
  <c r="R61" i="18"/>
  <c r="P61" i="18"/>
  <c r="O61" i="18"/>
  <c r="N61" i="18"/>
  <c r="K61" i="18"/>
  <c r="J61" i="18"/>
  <c r="F61" i="18"/>
  <c r="E61" i="18"/>
  <c r="DC60" i="18"/>
  <c r="DB60" i="18"/>
  <c r="DA60" i="18"/>
  <c r="CZ60" i="18"/>
  <c r="CY60" i="18"/>
  <c r="CX60" i="18"/>
  <c r="CW60" i="18"/>
  <c r="CV60" i="18"/>
  <c r="CU60" i="18"/>
  <c r="CT60" i="18"/>
  <c r="CS60" i="18"/>
  <c r="CQ60" i="18"/>
  <c r="CP60" i="18"/>
  <c r="CO60" i="18"/>
  <c r="CN60" i="18"/>
  <c r="CM60" i="18"/>
  <c r="CL60" i="18"/>
  <c r="CK60" i="18"/>
  <c r="CJ60" i="18"/>
  <c r="CI60" i="18"/>
  <c r="CH60" i="18"/>
  <c r="CG60" i="18"/>
  <c r="CF60" i="18"/>
  <c r="CE60" i="18"/>
  <c r="CD60" i="18"/>
  <c r="CC60" i="18"/>
  <c r="CB60" i="18"/>
  <c r="CA60" i="18"/>
  <c r="BZ60" i="18"/>
  <c r="BY60" i="18"/>
  <c r="BX60" i="18"/>
  <c r="BW60" i="18"/>
  <c r="BV60" i="18"/>
  <c r="BU60" i="18"/>
  <c r="BT60" i="18"/>
  <c r="BS60" i="18"/>
  <c r="BR60" i="18"/>
  <c r="BQ60" i="18"/>
  <c r="BP60" i="18"/>
  <c r="BO60" i="18"/>
  <c r="BN60" i="18"/>
  <c r="BM60" i="18"/>
  <c r="BL60" i="18"/>
  <c r="BK60" i="18"/>
  <c r="BJ60" i="18"/>
  <c r="BI60" i="18"/>
  <c r="BH60" i="18"/>
  <c r="BG60" i="18"/>
  <c r="BF60" i="18"/>
  <c r="BE60" i="18"/>
  <c r="BD60" i="18"/>
  <c r="BC60" i="18"/>
  <c r="BB60" i="18"/>
  <c r="BA60" i="18"/>
  <c r="AZ60" i="18"/>
  <c r="AY60" i="18"/>
  <c r="AX60" i="18"/>
  <c r="AW60" i="18"/>
  <c r="AV60" i="18"/>
  <c r="AU60" i="18"/>
  <c r="AT60" i="18"/>
  <c r="AS60" i="18"/>
  <c r="AR60" i="18"/>
  <c r="AQ60" i="18"/>
  <c r="AO60" i="18"/>
  <c r="AN60" i="18"/>
  <c r="AM60" i="18"/>
  <c r="AL60" i="18"/>
  <c r="AK60" i="18"/>
  <c r="AJ60" i="18"/>
  <c r="AI60" i="18"/>
  <c r="AH60" i="18"/>
  <c r="AG60" i="18"/>
  <c r="AF60" i="18"/>
  <c r="AE60" i="18"/>
  <c r="AD60" i="18"/>
  <c r="AC60" i="18"/>
  <c r="AB60" i="18"/>
  <c r="AA60" i="18"/>
  <c r="Z60" i="18"/>
  <c r="Y60" i="18"/>
  <c r="X60" i="18"/>
  <c r="W60" i="18"/>
  <c r="V60" i="18"/>
  <c r="U60" i="18"/>
  <c r="T60" i="18"/>
  <c r="R60" i="18"/>
  <c r="Q60" i="18"/>
  <c r="O60" i="18"/>
  <c r="M60" i="18"/>
  <c r="L60" i="18"/>
  <c r="K60" i="18"/>
  <c r="J60" i="18"/>
  <c r="I60" i="18"/>
  <c r="H60" i="18"/>
  <c r="G60" i="18"/>
  <c r="E60" i="18"/>
  <c r="D60" i="18"/>
  <c r="C60" i="18"/>
  <c r="DC59" i="18"/>
  <c r="DB59" i="18"/>
  <c r="DA59" i="18"/>
  <c r="CZ59" i="18"/>
  <c r="CY59" i="18"/>
  <c r="CX59" i="18"/>
  <c r="CW59" i="18"/>
  <c r="CV59" i="18"/>
  <c r="CU59" i="18"/>
  <c r="CT59" i="18"/>
  <c r="CS59" i="18"/>
  <c r="CR59" i="18"/>
  <c r="CQ59" i="18"/>
  <c r="CP59" i="18"/>
  <c r="CO59" i="18"/>
  <c r="CN59" i="18"/>
  <c r="CM59" i="18"/>
  <c r="CL59" i="18"/>
  <c r="CK59" i="18"/>
  <c r="CJ59" i="18"/>
  <c r="CI59" i="18"/>
  <c r="CH59" i="18"/>
  <c r="CG59" i="18"/>
  <c r="CF59" i="18"/>
  <c r="CE59" i="18"/>
  <c r="CD59" i="18"/>
  <c r="CC59" i="18"/>
  <c r="CB59" i="18"/>
  <c r="CA59" i="18"/>
  <c r="BZ59" i="18"/>
  <c r="BY59" i="18"/>
  <c r="BX59" i="18"/>
  <c r="BW59" i="18"/>
  <c r="BV59" i="18"/>
  <c r="BU59" i="18"/>
  <c r="BT59" i="18"/>
  <c r="BS59" i="18"/>
  <c r="BR59" i="18"/>
  <c r="BQ59" i="18"/>
  <c r="BP59" i="18"/>
  <c r="BO59" i="18"/>
  <c r="BN59" i="18"/>
  <c r="BM59" i="18"/>
  <c r="BL59" i="18"/>
  <c r="BK59" i="18"/>
  <c r="BJ59" i="18"/>
  <c r="BI59" i="18"/>
  <c r="BH59" i="18"/>
  <c r="BG59" i="18"/>
  <c r="BF59" i="18"/>
  <c r="BE59" i="18"/>
  <c r="BD59" i="18"/>
  <c r="BC59" i="18"/>
  <c r="BB59" i="18"/>
  <c r="BA59" i="18"/>
  <c r="AZ59" i="18"/>
  <c r="AX59" i="18"/>
  <c r="AW59" i="18"/>
  <c r="AV59" i="18"/>
  <c r="AU59" i="18"/>
  <c r="AT59" i="18"/>
  <c r="AS59" i="18"/>
  <c r="AR59" i="18"/>
  <c r="AQ59" i="18"/>
  <c r="AP59" i="18"/>
  <c r="AO59" i="18"/>
  <c r="AN59" i="18"/>
  <c r="AM59" i="18"/>
  <c r="AL59" i="18"/>
  <c r="AK59" i="18"/>
  <c r="AJ59" i="18"/>
  <c r="AI59" i="18"/>
  <c r="AH59" i="18"/>
  <c r="AG59" i="18"/>
  <c r="AF59" i="18"/>
  <c r="AE59" i="18"/>
  <c r="AD59" i="18"/>
  <c r="AC59" i="18"/>
  <c r="AB59" i="18"/>
  <c r="AA59" i="18"/>
  <c r="Z59" i="18"/>
  <c r="Y59" i="18"/>
  <c r="X59" i="18"/>
  <c r="W59" i="18"/>
  <c r="V59" i="18"/>
  <c r="U59" i="18"/>
  <c r="T59" i="18"/>
  <c r="S59" i="18"/>
  <c r="R59" i="18"/>
  <c r="Q59" i="18"/>
  <c r="P59" i="18"/>
  <c r="O59" i="18"/>
  <c r="N59" i="18"/>
  <c r="M59" i="18"/>
  <c r="L59" i="18"/>
  <c r="K59" i="18"/>
  <c r="J59" i="18"/>
  <c r="I59" i="18"/>
  <c r="H59" i="18"/>
  <c r="G59" i="18"/>
  <c r="F59" i="18"/>
  <c r="E59" i="18"/>
  <c r="D59" i="18"/>
  <c r="C59" i="18"/>
  <c r="CX58" i="18"/>
  <c r="CW58" i="18"/>
  <c r="CV58" i="18"/>
  <c r="CR58" i="18"/>
  <c r="CP58" i="18"/>
  <c r="CN58" i="18"/>
  <c r="CM58" i="18"/>
  <c r="CL58" i="18"/>
  <c r="CJ58" i="18"/>
  <c r="CA58" i="18"/>
  <c r="BZ58" i="18"/>
  <c r="BX58" i="18"/>
  <c r="BV58" i="18"/>
  <c r="BU58" i="18"/>
  <c r="BT58" i="18"/>
  <c r="BS58" i="18"/>
  <c r="BR58" i="18"/>
  <c r="BP58" i="18"/>
  <c r="BN58" i="18"/>
  <c r="BK58" i="18"/>
  <c r="BJ58" i="18"/>
  <c r="BH58" i="18"/>
  <c r="BG58" i="18"/>
  <c r="BB58" i="18"/>
  <c r="AY58" i="18"/>
  <c r="AW58" i="18"/>
  <c r="AR58" i="18"/>
  <c r="AP58" i="18"/>
  <c r="AN58" i="18"/>
  <c r="AL58" i="18"/>
  <c r="AI58" i="18"/>
  <c r="AC58" i="18"/>
  <c r="Y58" i="18"/>
  <c r="X58" i="18"/>
  <c r="W58" i="18"/>
  <c r="U58" i="18"/>
  <c r="T58" i="18"/>
  <c r="S58" i="18"/>
  <c r="R58" i="18"/>
  <c r="P58" i="18"/>
  <c r="O58" i="18"/>
  <c r="N58" i="18"/>
  <c r="M58" i="18"/>
  <c r="K58" i="18"/>
  <c r="J58" i="18"/>
  <c r="I58" i="18"/>
  <c r="F58" i="18"/>
  <c r="E58" i="18"/>
  <c r="D58" i="18"/>
  <c r="C58" i="18"/>
  <c r="DC57" i="18"/>
  <c r="DB57" i="18"/>
  <c r="DA57" i="18"/>
  <c r="CZ57" i="18"/>
  <c r="CY57" i="18"/>
  <c r="CX57" i="18"/>
  <c r="CW57" i="18"/>
  <c r="CU57" i="18"/>
  <c r="CT57" i="18"/>
  <c r="CS57" i="18"/>
  <c r="CR57" i="18"/>
  <c r="CQ57" i="18"/>
  <c r="CP57" i="18"/>
  <c r="CO57" i="18"/>
  <c r="CN57" i="18"/>
  <c r="CM57" i="18"/>
  <c r="CL57" i="18"/>
  <c r="CK57" i="18"/>
  <c r="CJ57" i="18"/>
  <c r="CI57" i="18"/>
  <c r="CH57" i="18"/>
  <c r="CG57" i="18"/>
  <c r="CF57" i="18"/>
  <c r="CE57" i="18"/>
  <c r="CD57" i="18"/>
  <c r="CC57" i="18"/>
  <c r="CB57" i="18"/>
  <c r="CA57" i="18"/>
  <c r="BZ57" i="18"/>
  <c r="BY57" i="18"/>
  <c r="BX57" i="18"/>
  <c r="BW57" i="18"/>
  <c r="BV57" i="18"/>
  <c r="BU57" i="18"/>
  <c r="BT57" i="18"/>
  <c r="BS57" i="18"/>
  <c r="BR57" i="18"/>
  <c r="BQ57" i="18"/>
  <c r="BP57" i="18"/>
  <c r="BO57" i="18"/>
  <c r="BN57" i="18"/>
  <c r="BM57" i="18"/>
  <c r="BL57" i="18"/>
  <c r="BK57" i="18"/>
  <c r="BJ57" i="18"/>
  <c r="BI57" i="18"/>
  <c r="BH57" i="18"/>
  <c r="BG57" i="18"/>
  <c r="BF57" i="18"/>
  <c r="BE57" i="18"/>
  <c r="BD57" i="18"/>
  <c r="BC57" i="18"/>
  <c r="BB57" i="18"/>
  <c r="BA57" i="18"/>
  <c r="AZ57" i="18"/>
  <c r="AY57" i="18"/>
  <c r="AX57" i="18"/>
  <c r="AW57" i="18"/>
  <c r="AV57" i="18"/>
  <c r="AU57" i="18"/>
  <c r="AT57" i="18"/>
  <c r="AS57" i="18"/>
  <c r="AR57" i="18"/>
  <c r="AQ57" i="18"/>
  <c r="AP57" i="18"/>
  <c r="AO57" i="18"/>
  <c r="AN57" i="18"/>
  <c r="AM57" i="18"/>
  <c r="AL57" i="18"/>
  <c r="AK57" i="18"/>
  <c r="AJ57" i="18"/>
  <c r="AI57" i="18"/>
  <c r="AH57" i="18"/>
  <c r="AG57" i="18"/>
  <c r="AF57" i="18"/>
  <c r="AE57" i="18"/>
  <c r="AD57" i="18"/>
  <c r="AC57" i="18"/>
  <c r="Z57" i="18"/>
  <c r="Y57" i="18"/>
  <c r="X57" i="18"/>
  <c r="W57" i="18"/>
  <c r="V57" i="18"/>
  <c r="U57" i="18"/>
  <c r="T57" i="18"/>
  <c r="S57" i="18"/>
  <c r="R57" i="18"/>
  <c r="Q57" i="18"/>
  <c r="P57" i="18"/>
  <c r="O57" i="18"/>
  <c r="N57" i="18"/>
  <c r="M57" i="18"/>
  <c r="L57" i="18"/>
  <c r="K57" i="18"/>
  <c r="J57" i="18"/>
  <c r="I57" i="18"/>
  <c r="H57" i="18"/>
  <c r="G57" i="18"/>
  <c r="F57" i="18"/>
  <c r="E57" i="18"/>
  <c r="D57" i="18"/>
  <c r="C57" i="18"/>
  <c r="DC56" i="18"/>
  <c r="DB56" i="18"/>
  <c r="DA56" i="18"/>
  <c r="CZ56" i="18"/>
  <c r="CY56" i="18"/>
  <c r="CX56" i="18"/>
  <c r="CW56" i="18"/>
  <c r="CV56" i="18"/>
  <c r="CU56" i="18"/>
  <c r="CT56" i="18"/>
  <c r="CS56" i="18"/>
  <c r="CR56" i="18"/>
  <c r="CQ56" i="18"/>
  <c r="CP56" i="18"/>
  <c r="CN56" i="18"/>
  <c r="CL56" i="18"/>
  <c r="CK56" i="18"/>
  <c r="CJ56" i="18"/>
  <c r="CI56" i="18"/>
  <c r="CH56" i="18"/>
  <c r="CG56" i="18"/>
  <c r="CF56" i="18"/>
  <c r="CE56" i="18"/>
  <c r="CD56" i="18"/>
  <c r="CC56" i="18"/>
  <c r="CB56" i="18"/>
  <c r="CA56" i="18"/>
  <c r="BZ56" i="18"/>
  <c r="BY56" i="18"/>
  <c r="BX56" i="18"/>
  <c r="BW56" i="18"/>
  <c r="BV56" i="18"/>
  <c r="BU56" i="18"/>
  <c r="BT56" i="18"/>
  <c r="BS56" i="18"/>
  <c r="BR56" i="18"/>
  <c r="BQ56" i="18"/>
  <c r="BP56" i="18"/>
  <c r="BO56" i="18"/>
  <c r="BN56" i="18"/>
  <c r="BM56" i="18"/>
  <c r="BL56" i="18"/>
  <c r="BK56" i="18"/>
  <c r="BJ56" i="18"/>
  <c r="BI56" i="18"/>
  <c r="BH56" i="18"/>
  <c r="BG56" i="18"/>
  <c r="BF56" i="18"/>
  <c r="BE56" i="18"/>
  <c r="BD56" i="18"/>
  <c r="BC56" i="18"/>
  <c r="BB56" i="18"/>
  <c r="BA56" i="18"/>
  <c r="AZ56" i="18"/>
  <c r="AY56" i="18"/>
  <c r="AX56" i="18"/>
  <c r="AW56" i="18"/>
  <c r="AV56" i="18"/>
  <c r="AU56" i="18"/>
  <c r="AT56" i="18"/>
  <c r="AS56" i="18"/>
  <c r="AR56" i="18"/>
  <c r="AQ56" i="18"/>
  <c r="AP56" i="18"/>
  <c r="AO56" i="18"/>
  <c r="AN56" i="18"/>
  <c r="AM56" i="18"/>
  <c r="AL56" i="18"/>
  <c r="AK56" i="18"/>
  <c r="AJ56" i="18"/>
  <c r="AI56" i="18"/>
  <c r="AH56" i="18"/>
  <c r="AG56" i="18"/>
  <c r="AF56" i="18"/>
  <c r="AE56" i="18"/>
  <c r="AD56" i="18"/>
  <c r="AC56" i="18"/>
  <c r="AB56" i="18"/>
  <c r="AA56" i="18"/>
  <c r="Z56" i="18"/>
  <c r="Y56" i="18"/>
  <c r="X56" i="18"/>
  <c r="W56" i="18"/>
  <c r="V56" i="18"/>
  <c r="U56" i="18"/>
  <c r="T56" i="18"/>
  <c r="S56" i="18"/>
  <c r="R56" i="18"/>
  <c r="Q56" i="18"/>
  <c r="P56" i="18"/>
  <c r="O56" i="18"/>
  <c r="N56" i="18"/>
  <c r="M56" i="18"/>
  <c r="L56" i="18"/>
  <c r="K56" i="18"/>
  <c r="J56" i="18"/>
  <c r="I56" i="18"/>
  <c r="H56" i="18"/>
  <c r="G56" i="18"/>
  <c r="F56" i="18"/>
  <c r="E56" i="18"/>
  <c r="D56" i="18"/>
  <c r="C56" i="18"/>
  <c r="DB55" i="18"/>
  <c r="DA55" i="18"/>
  <c r="CY55" i="18"/>
  <c r="CX55" i="18"/>
  <c r="CW55" i="18"/>
  <c r="CV55" i="18"/>
  <c r="CS55" i="18"/>
  <c r="CR55" i="18"/>
  <c r="CQ55" i="18"/>
  <c r="CP55" i="18"/>
  <c r="CO55" i="18"/>
  <c r="CN55" i="18"/>
  <c r="CM55" i="18"/>
  <c r="CL55" i="18"/>
  <c r="CK55" i="18"/>
  <c r="CJ55" i="18"/>
  <c r="CI55" i="18"/>
  <c r="CH55" i="18"/>
  <c r="CG55" i="18"/>
  <c r="CF55" i="18"/>
  <c r="CE55" i="18"/>
  <c r="CD55" i="18"/>
  <c r="CC55" i="18"/>
  <c r="CB55" i="18"/>
  <c r="CA55" i="18"/>
  <c r="BZ55" i="18"/>
  <c r="BX55" i="18"/>
  <c r="BW55" i="18"/>
  <c r="BV55" i="18"/>
  <c r="BU55" i="18"/>
  <c r="BT55" i="18"/>
  <c r="BS55" i="18"/>
  <c r="BR55" i="18"/>
  <c r="BQ55" i="18"/>
  <c r="BP55" i="18"/>
  <c r="BO55" i="18"/>
  <c r="BN55" i="18"/>
  <c r="BM55" i="18"/>
  <c r="BL55" i="18"/>
  <c r="BK55" i="18"/>
  <c r="BJ55" i="18"/>
  <c r="BI55" i="18"/>
  <c r="BH55" i="18"/>
  <c r="BG55" i="18"/>
  <c r="BF55" i="18"/>
  <c r="BE55" i="18"/>
  <c r="BD55" i="18"/>
  <c r="BC55" i="18"/>
  <c r="BB55" i="18"/>
  <c r="BA55" i="18"/>
  <c r="AZ55" i="18"/>
  <c r="AY55" i="18"/>
  <c r="AX55" i="18"/>
  <c r="AW55" i="18"/>
  <c r="AV55" i="18"/>
  <c r="AU55" i="18"/>
  <c r="AT55" i="18"/>
  <c r="AR55" i="18"/>
  <c r="AQ55" i="18"/>
  <c r="AP55" i="18"/>
  <c r="AO55" i="18"/>
  <c r="AN55" i="18"/>
  <c r="AM55" i="18"/>
  <c r="AL55" i="18"/>
  <c r="AK55" i="18"/>
  <c r="AJ55" i="18"/>
  <c r="AI55" i="18"/>
  <c r="AH55" i="18"/>
  <c r="AG55" i="18"/>
  <c r="AF55" i="18"/>
  <c r="AE55" i="18"/>
  <c r="AD55" i="18"/>
  <c r="AC55" i="18"/>
  <c r="AB55" i="18"/>
  <c r="AA55" i="18"/>
  <c r="Z55" i="18"/>
  <c r="Y55" i="18"/>
  <c r="X55" i="18"/>
  <c r="W55" i="18"/>
  <c r="V55" i="18"/>
  <c r="U55" i="18"/>
  <c r="T55" i="18"/>
  <c r="S55" i="18"/>
  <c r="R55" i="18"/>
  <c r="Q55" i="18"/>
  <c r="P55" i="18"/>
  <c r="O55" i="18"/>
  <c r="N55" i="18"/>
  <c r="M55" i="18"/>
  <c r="L55" i="18"/>
  <c r="K55" i="18"/>
  <c r="J55" i="18"/>
  <c r="I55" i="18"/>
  <c r="H55" i="18"/>
  <c r="G55" i="18"/>
  <c r="F55" i="18"/>
  <c r="E55" i="18"/>
  <c r="D55" i="18"/>
  <c r="C55" i="18"/>
  <c r="DB54" i="18"/>
  <c r="CW54" i="18"/>
  <c r="CV54" i="18"/>
  <c r="CS54" i="18"/>
  <c r="CR54" i="18"/>
  <c r="CJ54" i="18"/>
  <c r="CH54" i="18"/>
  <c r="CG54" i="18"/>
  <c r="CF54" i="18"/>
  <c r="CE54" i="18"/>
  <c r="CD54" i="18"/>
  <c r="CC54" i="18"/>
  <c r="CA54" i="18"/>
  <c r="BV54" i="18"/>
  <c r="BU54" i="18"/>
  <c r="BL54" i="18"/>
  <c r="BJ54" i="18"/>
  <c r="BI54" i="18"/>
  <c r="BH54" i="18"/>
  <c r="BG54" i="18"/>
  <c r="BE54" i="18"/>
  <c r="BC54" i="18"/>
  <c r="BA54" i="18"/>
  <c r="AZ54" i="18"/>
  <c r="AR54" i="18"/>
  <c r="AQ54" i="18"/>
  <c r="AP54" i="18"/>
  <c r="AO54" i="18"/>
  <c r="AK54" i="18"/>
  <c r="AI54" i="18"/>
  <c r="AH54" i="18"/>
  <c r="AG54" i="18"/>
  <c r="AF54" i="18"/>
  <c r="AE54" i="18"/>
  <c r="AD54" i="18"/>
  <c r="AC54" i="18"/>
  <c r="Y54" i="18"/>
  <c r="X54" i="18"/>
  <c r="W54" i="18"/>
  <c r="S54" i="18"/>
  <c r="R54" i="18"/>
  <c r="P54" i="18"/>
  <c r="O54" i="18"/>
  <c r="N54" i="18"/>
  <c r="K54" i="18"/>
  <c r="J54" i="18"/>
  <c r="F54" i="18"/>
  <c r="E54" i="18"/>
  <c r="CX53" i="18"/>
  <c r="CW53" i="18"/>
  <c r="CL53" i="18"/>
  <c r="CJ53" i="18"/>
  <c r="CA53" i="18"/>
  <c r="BV53" i="18"/>
  <c r="BU53" i="18"/>
  <c r="BT53" i="18"/>
  <c r="BS53" i="18"/>
  <c r="BL53" i="18"/>
  <c r="BJ53" i="18"/>
  <c r="BH53" i="18"/>
  <c r="BG53" i="18"/>
  <c r="AR53" i="18"/>
  <c r="AI53" i="18"/>
  <c r="AC53" i="18"/>
  <c r="Y53" i="18"/>
  <c r="X53" i="18"/>
  <c r="W53" i="18"/>
  <c r="S53" i="18"/>
  <c r="K53" i="18"/>
  <c r="J53" i="18"/>
  <c r="F53" i="18"/>
  <c r="E53" i="18"/>
  <c r="DC52" i="18"/>
  <c r="DB52" i="18"/>
  <c r="DA52" i="18"/>
  <c r="CZ52" i="18"/>
  <c r="CY52" i="18"/>
  <c r="CX52" i="18"/>
  <c r="CW52" i="18"/>
  <c r="CV52" i="18"/>
  <c r="CU52" i="18"/>
  <c r="CT52" i="18"/>
  <c r="CS52" i="18"/>
  <c r="CR52" i="18"/>
  <c r="CQ52" i="18"/>
  <c r="CP52" i="18"/>
  <c r="CO52" i="18"/>
  <c r="CN52" i="18"/>
  <c r="CM52" i="18"/>
  <c r="CL52" i="18"/>
  <c r="CK52" i="18"/>
  <c r="CJ52" i="18"/>
  <c r="CI52" i="18"/>
  <c r="CH52" i="18"/>
  <c r="CG52" i="18"/>
  <c r="CF52" i="18"/>
  <c r="CE52" i="18"/>
  <c r="CD52" i="18"/>
  <c r="CC52" i="18"/>
  <c r="CB52" i="18"/>
  <c r="CA52" i="18"/>
  <c r="BZ52" i="18"/>
  <c r="BY52" i="18"/>
  <c r="BX52" i="18"/>
  <c r="BW52" i="18"/>
  <c r="BV52" i="18"/>
  <c r="BU52" i="18"/>
  <c r="BT52" i="18"/>
  <c r="BS52" i="18"/>
  <c r="BR52" i="18"/>
  <c r="BQ52" i="18"/>
  <c r="BP52" i="18"/>
  <c r="BO52" i="18"/>
  <c r="BN52" i="18"/>
  <c r="BM52" i="18"/>
  <c r="BL52" i="18"/>
  <c r="BK52" i="18"/>
  <c r="BJ52" i="18"/>
  <c r="BI52" i="18"/>
  <c r="BH52" i="18"/>
  <c r="BG52" i="18"/>
  <c r="BF52" i="18"/>
  <c r="BE52" i="18"/>
  <c r="BD52" i="18"/>
  <c r="BC52" i="18"/>
  <c r="BB52" i="18"/>
  <c r="BA52" i="18"/>
  <c r="AZ52" i="18"/>
  <c r="AY52" i="18"/>
  <c r="AX52" i="18"/>
  <c r="AW52" i="18"/>
  <c r="AV52" i="18"/>
  <c r="AU52" i="18"/>
  <c r="AT52" i="18"/>
  <c r="AS52" i="18"/>
  <c r="AR52" i="18"/>
  <c r="AQ52" i="18"/>
  <c r="AO52" i="18"/>
  <c r="AN52" i="18"/>
  <c r="AM52" i="18"/>
  <c r="AL52" i="18"/>
  <c r="AK52" i="18"/>
  <c r="AJ52" i="18"/>
  <c r="AI52" i="18"/>
  <c r="AH52" i="18"/>
  <c r="AG52" i="18"/>
  <c r="AF52" i="18"/>
  <c r="AE52" i="18"/>
  <c r="AD52" i="18"/>
  <c r="AC52" i="18"/>
  <c r="AB52" i="18"/>
  <c r="AA52" i="18"/>
  <c r="Z52" i="18"/>
  <c r="Y52" i="18"/>
  <c r="X52" i="18"/>
  <c r="W52" i="18"/>
  <c r="V52" i="18"/>
  <c r="U52" i="18"/>
  <c r="T52" i="18"/>
  <c r="Q52" i="18"/>
  <c r="M52" i="18"/>
  <c r="L52" i="18"/>
  <c r="K52" i="18"/>
  <c r="J52" i="18"/>
  <c r="I52" i="18"/>
  <c r="H52" i="18"/>
  <c r="G52" i="18"/>
  <c r="E52" i="18"/>
  <c r="D52" i="18"/>
  <c r="C52" i="18"/>
  <c r="DA51" i="18"/>
  <c r="CW51" i="18"/>
  <c r="CR51" i="18"/>
  <c r="CJ51" i="18"/>
  <c r="CA51" i="18"/>
  <c r="BV51" i="18"/>
  <c r="BU51" i="18"/>
  <c r="BJ51" i="18"/>
  <c r="BI51" i="18"/>
  <c r="BH51" i="18"/>
  <c r="BG51" i="18"/>
  <c r="BD51" i="18"/>
  <c r="BA51" i="18"/>
  <c r="AR51" i="18"/>
  <c r="AP51" i="18"/>
  <c r="AI51" i="18"/>
  <c r="AH51" i="18"/>
  <c r="AG51" i="18"/>
  <c r="AF51" i="18"/>
  <c r="AE51" i="18"/>
  <c r="AD51" i="18"/>
  <c r="AC51" i="18"/>
  <c r="Y51" i="18"/>
  <c r="X51" i="18"/>
  <c r="W51" i="18"/>
  <c r="U51" i="18"/>
  <c r="S51" i="18"/>
  <c r="R51" i="18"/>
  <c r="P51" i="18"/>
  <c r="O51" i="18"/>
  <c r="N51" i="18"/>
  <c r="K51" i="18"/>
  <c r="J51" i="18"/>
  <c r="F51" i="18"/>
  <c r="E51" i="18"/>
  <c r="D51" i="18"/>
  <c r="CX50" i="18"/>
  <c r="CW50" i="18"/>
  <c r="CP50" i="18"/>
  <c r="CL50" i="18"/>
  <c r="CJ50" i="18"/>
  <c r="CA50" i="18"/>
  <c r="BZ50" i="18"/>
  <c r="BX50" i="18"/>
  <c r="BV50" i="18"/>
  <c r="BU50" i="18"/>
  <c r="BT50" i="18"/>
  <c r="BS50" i="18"/>
  <c r="BR50" i="18"/>
  <c r="BL50" i="18"/>
  <c r="BK50" i="18"/>
  <c r="BJ50" i="18"/>
  <c r="BI50" i="18"/>
  <c r="BH50" i="18"/>
  <c r="BG50" i="18"/>
  <c r="AR50" i="18"/>
  <c r="AN50" i="18"/>
  <c r="AL50" i="18"/>
  <c r="AK50" i="18"/>
  <c r="AI50" i="18"/>
  <c r="AC50" i="18"/>
  <c r="Y50" i="18"/>
  <c r="X50" i="18"/>
  <c r="W50" i="18"/>
  <c r="M50" i="18"/>
  <c r="K50" i="18"/>
  <c r="J50" i="18"/>
  <c r="I50" i="18"/>
  <c r="D50" i="18"/>
  <c r="C50" i="18"/>
  <c r="CW49" i="18"/>
  <c r="CV49" i="18"/>
  <c r="CR49" i="18"/>
  <c r="CN49" i="18"/>
  <c r="CM49" i="18"/>
  <c r="CJ49" i="18"/>
  <c r="CA49" i="18"/>
  <c r="BX49" i="18"/>
  <c r="BV49" i="18"/>
  <c r="BU49" i="18"/>
  <c r="BP49" i="18"/>
  <c r="BN49" i="18"/>
  <c r="BJ49" i="18"/>
  <c r="BH49" i="18"/>
  <c r="BG49" i="18"/>
  <c r="BB49" i="18"/>
  <c r="AY49" i="18"/>
  <c r="AW49" i="18"/>
  <c r="AR49" i="18"/>
  <c r="AP49" i="18"/>
  <c r="AL49" i="18"/>
  <c r="AI49" i="18"/>
  <c r="AC49" i="18"/>
  <c r="Y49" i="18"/>
  <c r="X49" i="18"/>
  <c r="W49" i="18"/>
  <c r="S49" i="18"/>
  <c r="P49" i="18"/>
  <c r="O49" i="18"/>
  <c r="N49" i="18"/>
  <c r="K49" i="18"/>
  <c r="J49" i="18"/>
  <c r="E49" i="18"/>
  <c r="D49" i="18"/>
  <c r="DC48" i="18"/>
  <c r="DB48" i="18"/>
  <c r="DA48" i="18"/>
  <c r="CZ48" i="18"/>
  <c r="CY48" i="18"/>
  <c r="CX48" i="18"/>
  <c r="CW48" i="18"/>
  <c r="CV48" i="18"/>
  <c r="CU48" i="18"/>
  <c r="CT48" i="18"/>
  <c r="CS48" i="18"/>
  <c r="CR48" i="18"/>
  <c r="CQ48" i="18"/>
  <c r="CP48" i="18"/>
  <c r="CO48" i="18"/>
  <c r="CN48" i="18"/>
  <c r="CM48" i="18"/>
  <c r="CL48" i="18"/>
  <c r="CK48" i="18"/>
  <c r="CJ48" i="18"/>
  <c r="CI48" i="18"/>
  <c r="CH48" i="18"/>
  <c r="CG48" i="18"/>
  <c r="CF48" i="18"/>
  <c r="CE48" i="18"/>
  <c r="CD48" i="18"/>
  <c r="CC48" i="18"/>
  <c r="CB48" i="18"/>
  <c r="CA48" i="18"/>
  <c r="BZ48" i="18"/>
  <c r="BY48" i="18"/>
  <c r="BX48" i="18"/>
  <c r="BW48" i="18"/>
  <c r="BV48" i="18"/>
  <c r="BU48" i="18"/>
  <c r="BT48" i="18"/>
  <c r="BS48" i="18"/>
  <c r="BR48" i="18"/>
  <c r="BQ48" i="18"/>
  <c r="BP48" i="18"/>
  <c r="BO48" i="18"/>
  <c r="BN48" i="18"/>
  <c r="BM48" i="18"/>
  <c r="BL48" i="18"/>
  <c r="BK48" i="18"/>
  <c r="BJ48" i="18"/>
  <c r="BI48" i="18"/>
  <c r="BH48" i="18"/>
  <c r="BG48" i="18"/>
  <c r="BF48" i="18"/>
  <c r="BE48" i="18"/>
  <c r="BD48" i="18"/>
  <c r="BC48" i="18"/>
  <c r="BB48" i="18"/>
  <c r="BA48" i="18"/>
  <c r="AZ48" i="18"/>
  <c r="AY48" i="18"/>
  <c r="AX48" i="18"/>
  <c r="AW48" i="18"/>
  <c r="AV48" i="18"/>
  <c r="AU48" i="18"/>
  <c r="AT48" i="18"/>
  <c r="AS48" i="18"/>
  <c r="AR48" i="18"/>
  <c r="AQ48" i="18"/>
  <c r="AP48" i="18"/>
  <c r="AO48" i="18"/>
  <c r="AN48" i="18"/>
  <c r="AM48" i="18"/>
  <c r="AL48" i="18"/>
  <c r="AK48" i="18"/>
  <c r="AJ48" i="18"/>
  <c r="AI48" i="18"/>
  <c r="AH48" i="18"/>
  <c r="AG48" i="18"/>
  <c r="AF48" i="18"/>
  <c r="AE48" i="18"/>
  <c r="AD48" i="18"/>
  <c r="AC48" i="18"/>
  <c r="AB48" i="18"/>
  <c r="AA48" i="18"/>
  <c r="Z48" i="18"/>
  <c r="Y48" i="18"/>
  <c r="X48" i="18"/>
  <c r="W48" i="18"/>
  <c r="V48" i="18"/>
  <c r="U48" i="18"/>
  <c r="T48" i="18"/>
  <c r="S48" i="18"/>
  <c r="R48" i="18"/>
  <c r="Q48" i="18"/>
  <c r="P48" i="18"/>
  <c r="O48" i="18"/>
  <c r="N48" i="18"/>
  <c r="M48" i="18"/>
  <c r="L48" i="18"/>
  <c r="K48" i="18"/>
  <c r="J48" i="18"/>
  <c r="I48" i="18"/>
  <c r="H48" i="18"/>
  <c r="G48" i="18"/>
  <c r="D48" i="18"/>
  <c r="C48" i="18"/>
  <c r="DC47" i="18"/>
  <c r="DB47" i="18"/>
  <c r="DA47" i="18"/>
  <c r="CZ47" i="18"/>
  <c r="CY47" i="18"/>
  <c r="CX47" i="18"/>
  <c r="CW47" i="18"/>
  <c r="CV47" i="18"/>
  <c r="CU47" i="18"/>
  <c r="CT47" i="18"/>
  <c r="CS47" i="18"/>
  <c r="CR47" i="18"/>
  <c r="CQ47" i="18"/>
  <c r="CP47" i="18"/>
  <c r="CO47" i="18"/>
  <c r="CN47" i="18"/>
  <c r="CM47" i="18"/>
  <c r="CL47" i="18"/>
  <c r="CK47" i="18"/>
  <c r="CJ47" i="18"/>
  <c r="CI47" i="18"/>
  <c r="CH47" i="18"/>
  <c r="CG47" i="18"/>
  <c r="CF47" i="18"/>
  <c r="CE47" i="18"/>
  <c r="CD47" i="18"/>
  <c r="CC47" i="18"/>
  <c r="CB47" i="18"/>
  <c r="CA47" i="18"/>
  <c r="BZ47" i="18"/>
  <c r="BY47" i="18"/>
  <c r="BX47" i="18"/>
  <c r="BW47" i="18"/>
  <c r="BV47" i="18"/>
  <c r="BU47" i="18"/>
  <c r="BT47" i="18"/>
  <c r="BS47" i="18"/>
  <c r="BR47" i="18"/>
  <c r="BQ47" i="18"/>
  <c r="BP47" i="18"/>
  <c r="BO47" i="18"/>
  <c r="BN47" i="18"/>
  <c r="BM47" i="18"/>
  <c r="BL47" i="18"/>
  <c r="BK47" i="18"/>
  <c r="BJ47" i="18"/>
  <c r="BI47" i="18"/>
  <c r="BH47" i="18"/>
  <c r="BG47" i="18"/>
  <c r="BF47" i="18"/>
  <c r="BE47" i="18"/>
  <c r="BD47" i="18"/>
  <c r="BC47" i="18"/>
  <c r="BB47" i="18"/>
  <c r="BA47" i="18"/>
  <c r="AZ47" i="18"/>
  <c r="AY47" i="18"/>
  <c r="AX47" i="18"/>
  <c r="AW47" i="18"/>
  <c r="AV47" i="18"/>
  <c r="AU47" i="18"/>
  <c r="AT47" i="18"/>
  <c r="AS47" i="18"/>
  <c r="AR47" i="18"/>
  <c r="AQ47" i="18"/>
  <c r="AO47" i="18"/>
  <c r="AN47" i="18"/>
  <c r="AM47" i="18"/>
  <c r="AL47" i="18"/>
  <c r="AK47" i="18"/>
  <c r="AJ47" i="18"/>
  <c r="AI47" i="18"/>
  <c r="AH47" i="18"/>
  <c r="AG47" i="18"/>
  <c r="AF47" i="18"/>
  <c r="AE47" i="18"/>
  <c r="AD47" i="18"/>
  <c r="AC47" i="18"/>
  <c r="AB47" i="18"/>
  <c r="AA47" i="18"/>
  <c r="Z47" i="18"/>
  <c r="Y47" i="18"/>
  <c r="X47" i="18"/>
  <c r="W47" i="18"/>
  <c r="V47" i="18"/>
  <c r="U47" i="18"/>
  <c r="T47" i="18"/>
  <c r="R47" i="18"/>
  <c r="Q47" i="18"/>
  <c r="O47" i="18"/>
  <c r="L47" i="18"/>
  <c r="K47" i="18"/>
  <c r="J47" i="18"/>
  <c r="I47" i="18"/>
  <c r="H47" i="18"/>
  <c r="G47" i="18"/>
  <c r="E47" i="18"/>
  <c r="D47" i="18"/>
  <c r="C47" i="18"/>
  <c r="CW46" i="18"/>
  <c r="BV46" i="18"/>
  <c r="BU46" i="18"/>
  <c r="BJ46" i="18"/>
  <c r="BH46" i="18"/>
  <c r="BG46" i="18"/>
  <c r="AR46" i="18"/>
  <c r="AI46" i="18"/>
  <c r="AC46" i="18"/>
  <c r="Y46" i="18"/>
  <c r="X46" i="18"/>
  <c r="W46" i="18"/>
  <c r="S46" i="18"/>
  <c r="K46" i="18"/>
  <c r="J46" i="18"/>
  <c r="DC45" i="18"/>
  <c r="DB45" i="18"/>
  <c r="DA45" i="18"/>
  <c r="CZ45" i="18"/>
  <c r="CY45" i="18"/>
  <c r="CX45" i="18"/>
  <c r="CW45" i="18"/>
  <c r="CV45" i="18"/>
  <c r="CU45" i="18"/>
  <c r="CT45" i="18"/>
  <c r="CS45" i="18"/>
  <c r="CR45" i="18"/>
  <c r="CQ45" i="18"/>
  <c r="CP45" i="18"/>
  <c r="CO45" i="18"/>
  <c r="CN45" i="18"/>
  <c r="CM45" i="18"/>
  <c r="CL45" i="18"/>
  <c r="CJ45" i="18"/>
  <c r="CI45" i="18"/>
  <c r="CH45" i="18"/>
  <c r="CG45" i="18"/>
  <c r="CF45" i="18"/>
  <c r="CE45" i="18"/>
  <c r="CD45" i="18"/>
  <c r="CC45" i="18"/>
  <c r="CB45" i="18"/>
  <c r="CA45" i="18"/>
  <c r="BZ45" i="18"/>
  <c r="BY45" i="18"/>
  <c r="BX45" i="18"/>
  <c r="BW45" i="18"/>
  <c r="BV45" i="18"/>
  <c r="BU45" i="18"/>
  <c r="BT45" i="18"/>
  <c r="BS45" i="18"/>
  <c r="BR45" i="18"/>
  <c r="BQ45" i="18"/>
  <c r="BP45" i="18"/>
  <c r="BO45" i="18"/>
  <c r="BN45" i="18"/>
  <c r="BM45" i="18"/>
  <c r="BL45"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I45" i="18"/>
  <c r="H45" i="18"/>
  <c r="G45" i="18"/>
  <c r="F45" i="18"/>
  <c r="E45" i="18"/>
  <c r="D45" i="18"/>
  <c r="C45" i="18"/>
  <c r="CW44" i="18"/>
  <c r="BV44" i="18"/>
  <c r="BU44" i="18"/>
  <c r="BJ44" i="18"/>
  <c r="BH44" i="18"/>
  <c r="BG44" i="18"/>
  <c r="AR44" i="18"/>
  <c r="AI44" i="18"/>
  <c r="AC44" i="18"/>
  <c r="Y44" i="18"/>
  <c r="X44" i="18"/>
  <c r="W44" i="18"/>
  <c r="K44" i="18"/>
  <c r="J44" i="18"/>
  <c r="DC43" i="18"/>
  <c r="DB43" i="18"/>
  <c r="CY43" i="18"/>
  <c r="CX43" i="18"/>
  <c r="CW43" i="18"/>
  <c r="CV43" i="18"/>
  <c r="CU43" i="18"/>
  <c r="CT43" i="18"/>
  <c r="CS43" i="18"/>
  <c r="CR43" i="18"/>
  <c r="CQ43" i="18"/>
  <c r="CP43" i="18"/>
  <c r="CO43" i="18"/>
  <c r="CN43" i="18"/>
  <c r="CM43" i="18"/>
  <c r="CL43" i="18"/>
  <c r="CK43" i="18"/>
  <c r="CJ43" i="18"/>
  <c r="CI43" i="18"/>
  <c r="CH43" i="18"/>
  <c r="CG43" i="18"/>
  <c r="CF43" i="18"/>
  <c r="CE43" i="18"/>
  <c r="CD43" i="18"/>
  <c r="CC43" i="18"/>
  <c r="CB43" i="18"/>
  <c r="CA43" i="18"/>
  <c r="BZ43" i="18"/>
  <c r="BY43" i="18"/>
  <c r="BX43" i="18"/>
  <c r="BW43" i="18"/>
  <c r="BV43" i="18"/>
  <c r="BU43" i="18"/>
  <c r="BT43" i="18"/>
  <c r="BS43" i="18"/>
  <c r="BR43" i="18"/>
  <c r="BQ43" i="18"/>
  <c r="BP43" i="18"/>
  <c r="BO43" i="18"/>
  <c r="BN43" i="18"/>
  <c r="BM43" i="18"/>
  <c r="BL43" i="18"/>
  <c r="BK43" i="18"/>
  <c r="BJ43" i="18"/>
  <c r="BI43" i="18"/>
  <c r="BH43" i="18"/>
  <c r="BG43" i="18"/>
  <c r="BF43" i="18"/>
  <c r="BE43" i="18"/>
  <c r="BB43" i="18"/>
  <c r="BA43" i="18"/>
  <c r="AZ43" i="18"/>
  <c r="AY43" i="18"/>
  <c r="AX43" i="18"/>
  <c r="AW43" i="18"/>
  <c r="AV43" i="18"/>
  <c r="AU43" i="18"/>
  <c r="AT43" i="18"/>
  <c r="AR43" i="18"/>
  <c r="AQ43" i="18"/>
  <c r="AP43" i="18"/>
  <c r="AO43" i="18"/>
  <c r="AN43" i="18"/>
  <c r="AM43" i="18"/>
  <c r="AL43" i="18"/>
  <c r="AK43" i="18"/>
  <c r="AJ43" i="18"/>
  <c r="AI43" i="18"/>
  <c r="AH43" i="18"/>
  <c r="AG43" i="18"/>
  <c r="AF43" i="18"/>
  <c r="AE43" i="18"/>
  <c r="AD43" i="18"/>
  <c r="AC43" i="18"/>
  <c r="AB43" i="18"/>
  <c r="AA43" i="18"/>
  <c r="Y43" i="18"/>
  <c r="X43" i="18"/>
  <c r="W43" i="18"/>
  <c r="V43" i="18"/>
  <c r="U43" i="18"/>
  <c r="T43" i="18"/>
  <c r="S43" i="18"/>
  <c r="R43" i="18"/>
  <c r="P43" i="18"/>
  <c r="O43" i="18"/>
  <c r="N43" i="18"/>
  <c r="M43" i="18"/>
  <c r="L43" i="18"/>
  <c r="K43" i="18"/>
  <c r="J43" i="18"/>
  <c r="I43" i="18"/>
  <c r="H43" i="18"/>
  <c r="G43" i="18"/>
  <c r="F43" i="18"/>
  <c r="E43" i="18"/>
  <c r="D43" i="18"/>
  <c r="C43" i="18"/>
  <c r="CX42" i="18"/>
  <c r="CW42" i="18"/>
  <c r="CP42" i="18"/>
  <c r="CL42" i="18"/>
  <c r="BV42" i="18"/>
  <c r="BU42" i="18"/>
  <c r="BT42" i="18"/>
  <c r="BR42" i="18"/>
  <c r="BJ42" i="18"/>
  <c r="BH42" i="18"/>
  <c r="BG42" i="18"/>
  <c r="AR42" i="18"/>
  <c r="AI42" i="18"/>
  <c r="AC42" i="18"/>
  <c r="Y42" i="18"/>
  <c r="X42" i="18"/>
  <c r="W42" i="18"/>
  <c r="M42" i="18"/>
  <c r="K42" i="18"/>
  <c r="J42" i="18"/>
  <c r="C42" i="18"/>
  <c r="DB41" i="18"/>
  <c r="CY41" i="18"/>
  <c r="CX41" i="18"/>
  <c r="CW41" i="18"/>
  <c r="CV41" i="18"/>
  <c r="CS41" i="18"/>
  <c r="CR41" i="18"/>
  <c r="CQ41" i="18"/>
  <c r="CP41" i="18"/>
  <c r="CO41" i="18"/>
  <c r="CN41" i="18"/>
  <c r="CM41" i="18"/>
  <c r="CL41" i="18"/>
  <c r="CK41" i="18"/>
  <c r="CJ41" i="18"/>
  <c r="CI41" i="18"/>
  <c r="CH41" i="18"/>
  <c r="CG41" i="18"/>
  <c r="CF41" i="18"/>
  <c r="CE41" i="18"/>
  <c r="CD41" i="18"/>
  <c r="CC41" i="18"/>
  <c r="CB41" i="18"/>
  <c r="CA41" i="18"/>
  <c r="BZ41" i="18"/>
  <c r="BX41" i="18"/>
  <c r="BW41" i="18"/>
  <c r="BV41" i="18"/>
  <c r="BU41" i="18"/>
  <c r="BT41" i="18"/>
  <c r="BS41" i="18"/>
  <c r="BR41" i="18"/>
  <c r="BQ41" i="18"/>
  <c r="BP41" i="18"/>
  <c r="BO41" i="18"/>
  <c r="BN41" i="18"/>
  <c r="BM41" i="18"/>
  <c r="BL41" i="18"/>
  <c r="BK41" i="18"/>
  <c r="BJ41" i="18"/>
  <c r="BI41" i="18"/>
  <c r="BH41" i="18"/>
  <c r="BG41" i="18"/>
  <c r="BF41" i="18"/>
  <c r="BE41" i="18"/>
  <c r="BB41" i="18"/>
  <c r="BA41" i="18"/>
  <c r="AZ41" i="18"/>
  <c r="AY41" i="18"/>
  <c r="AX41" i="18"/>
  <c r="AW41" i="18"/>
  <c r="AV41" i="18"/>
  <c r="AU41" i="18"/>
  <c r="AT41" i="18"/>
  <c r="AR41" i="18"/>
  <c r="AQ41" i="18"/>
  <c r="AP41" i="18"/>
  <c r="AO41" i="18"/>
  <c r="AN41" i="18"/>
  <c r="AM41" i="18"/>
  <c r="AL41" i="18"/>
  <c r="AK41" i="18"/>
  <c r="AJ41" i="18"/>
  <c r="AI41" i="18"/>
  <c r="AH41" i="18"/>
  <c r="AG41" i="18"/>
  <c r="AF41" i="18"/>
  <c r="AE41" i="18"/>
  <c r="AD41" i="18"/>
  <c r="AC41" i="18"/>
  <c r="AB41" i="18"/>
  <c r="AA41" i="18"/>
  <c r="Y41" i="18"/>
  <c r="X41" i="18"/>
  <c r="W41" i="18"/>
  <c r="V41" i="18"/>
  <c r="U41" i="18"/>
  <c r="T41" i="18"/>
  <c r="S41" i="18"/>
  <c r="R41" i="18"/>
  <c r="P41" i="18"/>
  <c r="O41" i="18"/>
  <c r="N41" i="18"/>
  <c r="M41" i="18"/>
  <c r="L41" i="18"/>
  <c r="K41" i="18"/>
  <c r="J41" i="18"/>
  <c r="I41" i="18"/>
  <c r="F41" i="18"/>
  <c r="E41" i="18"/>
  <c r="D41" i="18"/>
  <c r="C41" i="18"/>
  <c r="DC40" i="18"/>
  <c r="DB40" i="18"/>
  <c r="DA40" i="18"/>
  <c r="CZ40" i="18"/>
  <c r="CY40" i="18"/>
  <c r="CX40" i="18"/>
  <c r="CW40" i="18"/>
  <c r="CU40" i="18"/>
  <c r="CT40" i="18"/>
  <c r="CS40" i="18"/>
  <c r="CR40" i="18"/>
  <c r="CQ40" i="18"/>
  <c r="CP40" i="18"/>
  <c r="CO40" i="18"/>
  <c r="CN40" i="18"/>
  <c r="CM40" i="18"/>
  <c r="CL40" i="18"/>
  <c r="CK40" i="18"/>
  <c r="CJ40" i="18"/>
  <c r="CI40" i="18"/>
  <c r="CH40" i="18"/>
  <c r="CG40" i="18"/>
  <c r="CF40" i="18"/>
  <c r="CE40" i="18"/>
  <c r="CD40" i="18"/>
  <c r="CC40" i="18"/>
  <c r="CB40" i="18"/>
  <c r="CA40" i="18"/>
  <c r="BZ40" i="18"/>
  <c r="BY40" i="18"/>
  <c r="BX40" i="18"/>
  <c r="BW40" i="18"/>
  <c r="BV40" i="18"/>
  <c r="BU40" i="18"/>
  <c r="BT40" i="18"/>
  <c r="BS40" i="18"/>
  <c r="BR40" i="18"/>
  <c r="BQ40" i="18"/>
  <c r="BP40" i="18"/>
  <c r="BO40" i="18"/>
  <c r="BN40" i="18"/>
  <c r="BM40" i="18"/>
  <c r="BL40" i="18"/>
  <c r="BK40" i="18"/>
  <c r="BJ40" i="18"/>
  <c r="BI40" i="18"/>
  <c r="BH40" i="18"/>
  <c r="BG40" i="18"/>
  <c r="BF40" i="18"/>
  <c r="BE40" i="18"/>
  <c r="BD40" i="18"/>
  <c r="BC40" i="18"/>
  <c r="BB40" i="18"/>
  <c r="BA40" i="18"/>
  <c r="AZ40" i="18"/>
  <c r="AY40" i="18"/>
  <c r="AX40" i="18"/>
  <c r="AW40" i="18"/>
  <c r="AV40" i="18"/>
  <c r="AU40" i="18"/>
  <c r="AT40" i="18"/>
  <c r="AS40" i="18"/>
  <c r="AR40" i="18"/>
  <c r="AQ40" i="18"/>
  <c r="AP40" i="18"/>
  <c r="AO40" i="18"/>
  <c r="AN40" i="18"/>
  <c r="AM40" i="18"/>
  <c r="AL40" i="18"/>
  <c r="AK40" i="18"/>
  <c r="AJ40" i="18"/>
  <c r="AI40" i="18"/>
  <c r="AH40" i="18"/>
  <c r="AG40" i="18"/>
  <c r="AF40" i="18"/>
  <c r="AE40" i="18"/>
  <c r="AD40" i="18"/>
  <c r="AC40" i="18"/>
  <c r="AB40" i="18"/>
  <c r="AA40" i="18"/>
  <c r="Z40" i="18"/>
  <c r="Y40" i="18"/>
  <c r="X40" i="18"/>
  <c r="W40" i="18"/>
  <c r="V40" i="18"/>
  <c r="U40" i="18"/>
  <c r="T40" i="18"/>
  <c r="S40" i="18"/>
  <c r="R40" i="18"/>
  <c r="Q40" i="18"/>
  <c r="P40" i="18"/>
  <c r="O40" i="18"/>
  <c r="N40" i="18"/>
  <c r="M40" i="18"/>
  <c r="L40" i="18"/>
  <c r="K40" i="18"/>
  <c r="J40" i="18"/>
  <c r="I40" i="18"/>
  <c r="H40" i="18"/>
  <c r="G40" i="18"/>
  <c r="F40" i="18"/>
  <c r="E40" i="18"/>
  <c r="D40" i="18"/>
  <c r="C40" i="18"/>
  <c r="DC39" i="18"/>
  <c r="DB39" i="18"/>
  <c r="DA39" i="18"/>
  <c r="CZ39" i="18"/>
  <c r="CY39" i="18"/>
  <c r="CW39" i="18"/>
  <c r="CV39" i="18"/>
  <c r="CU39" i="18"/>
  <c r="CT39" i="18"/>
  <c r="CS39" i="18"/>
  <c r="CR39" i="18"/>
  <c r="CQ39" i="18"/>
  <c r="CO39" i="18"/>
  <c r="CN39" i="18"/>
  <c r="CM39" i="18"/>
  <c r="CL39" i="18"/>
  <c r="CK39" i="18"/>
  <c r="CJ39" i="18"/>
  <c r="CI39" i="18"/>
  <c r="CH39" i="18"/>
  <c r="CG39" i="18"/>
  <c r="CF39" i="18"/>
  <c r="CE39" i="18"/>
  <c r="CD39" i="18"/>
  <c r="CC39" i="18"/>
  <c r="CB39" i="18"/>
  <c r="CA39" i="18"/>
  <c r="BZ39" i="18"/>
  <c r="BY39" i="18"/>
  <c r="BX39" i="18"/>
  <c r="BW39" i="18"/>
  <c r="BV39" i="18"/>
  <c r="BU39" i="18"/>
  <c r="BR39" i="18"/>
  <c r="BQ39" i="18"/>
  <c r="BP39" i="18"/>
  <c r="BO39" i="18"/>
  <c r="BN39" i="18"/>
  <c r="BM39" i="18"/>
  <c r="BL39" i="18"/>
  <c r="BK39" i="18"/>
  <c r="BJ39" i="18"/>
  <c r="BI39" i="18"/>
  <c r="BH39" i="18"/>
  <c r="BG39" i="18"/>
  <c r="BF39" i="18"/>
  <c r="BE39" i="18"/>
  <c r="BD39" i="18"/>
  <c r="BC39" i="18"/>
  <c r="BB39" i="18"/>
  <c r="BA39" i="18"/>
  <c r="AZ39" i="18"/>
  <c r="AY39" i="18"/>
  <c r="AX39" i="18"/>
  <c r="AW39" i="18"/>
  <c r="AV39" i="18"/>
  <c r="AU39" i="18"/>
  <c r="AT39" i="18"/>
  <c r="AS39" i="18"/>
  <c r="AR39" i="18"/>
  <c r="AQ39" i="18"/>
  <c r="AP39" i="18"/>
  <c r="AO39" i="18"/>
  <c r="AN39" i="18"/>
  <c r="AM39" i="18"/>
  <c r="AL39" i="18"/>
  <c r="AK39" i="18"/>
  <c r="AJ39" i="18"/>
  <c r="AI39" i="18"/>
  <c r="AH39" i="18"/>
  <c r="AG39" i="18"/>
  <c r="AF39" i="18"/>
  <c r="AE39" i="18"/>
  <c r="AD39" i="18"/>
  <c r="AC39" i="18"/>
  <c r="AB39" i="18"/>
  <c r="AA39" i="18"/>
  <c r="Z39" i="18"/>
  <c r="Y39" i="18"/>
  <c r="X39" i="18"/>
  <c r="W39" i="18"/>
  <c r="V39" i="18"/>
  <c r="U39" i="18"/>
  <c r="T39" i="18"/>
  <c r="S39" i="18"/>
  <c r="R39" i="18"/>
  <c r="Q39" i="18"/>
  <c r="P39" i="18"/>
  <c r="O39" i="18"/>
  <c r="N39" i="18"/>
  <c r="M39" i="18"/>
  <c r="L39" i="18"/>
  <c r="K39" i="18"/>
  <c r="J39" i="18"/>
  <c r="I39" i="18"/>
  <c r="H39" i="18"/>
  <c r="G39" i="18"/>
  <c r="F39" i="18"/>
  <c r="E39" i="18"/>
  <c r="D39" i="18"/>
  <c r="C39" i="18"/>
  <c r="DC38" i="18"/>
  <c r="DB38" i="18"/>
  <c r="DA38" i="18"/>
  <c r="CY38" i="18"/>
  <c r="CX38" i="18"/>
  <c r="CW38" i="18"/>
  <c r="CV38" i="18"/>
  <c r="CU38" i="18"/>
  <c r="CT38" i="18"/>
  <c r="CS38" i="18"/>
  <c r="CR38" i="18"/>
  <c r="CQ38" i="18"/>
  <c r="CP38" i="18"/>
  <c r="CO38" i="18"/>
  <c r="CN38" i="18"/>
  <c r="CM38" i="18"/>
  <c r="CL38" i="18"/>
  <c r="CK38" i="18"/>
  <c r="CJ38" i="18"/>
  <c r="CI38" i="18"/>
  <c r="CH38" i="18"/>
  <c r="CG38" i="18"/>
  <c r="CF38" i="18"/>
  <c r="CE38" i="18"/>
  <c r="CD38" i="18"/>
  <c r="CC38" i="18"/>
  <c r="CB38" i="18"/>
  <c r="CA38" i="18"/>
  <c r="BZ38" i="18"/>
  <c r="BY38" i="18"/>
  <c r="BX38" i="18"/>
  <c r="BW38" i="18"/>
  <c r="BV38" i="18"/>
  <c r="BU38" i="18"/>
  <c r="BT38" i="18"/>
  <c r="BS38" i="18"/>
  <c r="BR38" i="18"/>
  <c r="BQ38" i="18"/>
  <c r="BP38" i="18"/>
  <c r="BO38" i="18"/>
  <c r="BN38" i="18"/>
  <c r="BM38" i="18"/>
  <c r="BL38" i="18"/>
  <c r="BK38" i="18"/>
  <c r="BJ38" i="18"/>
  <c r="BI38" i="18"/>
  <c r="BH38" i="18"/>
  <c r="BG38" i="18"/>
  <c r="BF38" i="18"/>
  <c r="BE38" i="18"/>
  <c r="BD38" i="18"/>
  <c r="BC38" i="18"/>
  <c r="BB38" i="18"/>
  <c r="BA38" i="18"/>
  <c r="AZ38" i="18"/>
  <c r="AY38" i="18"/>
  <c r="AX38" i="18"/>
  <c r="AW38" i="18"/>
  <c r="AV38" i="18"/>
  <c r="AU38" i="18"/>
  <c r="AT38" i="18"/>
  <c r="AR38" i="18"/>
  <c r="AQ38" i="18"/>
  <c r="AP38" i="18"/>
  <c r="AO38" i="18"/>
  <c r="AN38" i="18"/>
  <c r="AM38" i="18"/>
  <c r="AL38" i="18"/>
  <c r="AK38" i="18"/>
  <c r="AJ38" i="18"/>
  <c r="AI38" i="18"/>
  <c r="AH38" i="18"/>
  <c r="AG38" i="18"/>
  <c r="AF38" i="18"/>
  <c r="AE38" i="18"/>
  <c r="AD38" i="18"/>
  <c r="AC38" i="18"/>
  <c r="AB38" i="18"/>
  <c r="AA38" i="18"/>
  <c r="Z38" i="18"/>
  <c r="Y38" i="18"/>
  <c r="X38" i="18"/>
  <c r="W38" i="18"/>
  <c r="V38" i="18"/>
  <c r="U38" i="18"/>
  <c r="T38" i="18"/>
  <c r="S38" i="18"/>
  <c r="R38" i="18"/>
  <c r="Q38" i="18"/>
  <c r="P38" i="18"/>
  <c r="O38" i="18"/>
  <c r="N38" i="18"/>
  <c r="M38" i="18"/>
  <c r="L38" i="18"/>
  <c r="K38" i="18"/>
  <c r="J38" i="18"/>
  <c r="I38" i="18"/>
  <c r="H38" i="18"/>
  <c r="G38" i="18"/>
  <c r="F38" i="18"/>
  <c r="E38" i="18"/>
  <c r="D38" i="18"/>
  <c r="C38" i="18"/>
  <c r="DB37" i="18"/>
  <c r="CY37" i="18"/>
  <c r="CX37" i="18"/>
  <c r="CW37" i="18"/>
  <c r="CV37" i="18"/>
  <c r="CS37" i="18"/>
  <c r="CR37" i="18"/>
  <c r="CQ37" i="18"/>
  <c r="CP37" i="18"/>
  <c r="CO37" i="18"/>
  <c r="CN37" i="18"/>
  <c r="CM37" i="18"/>
  <c r="CL37" i="18"/>
  <c r="CK37" i="18"/>
  <c r="CJ37" i="18"/>
  <c r="CI37" i="18"/>
  <c r="CH37" i="18"/>
  <c r="CG37" i="18"/>
  <c r="CF37" i="18"/>
  <c r="CE37" i="18"/>
  <c r="CD37" i="18"/>
  <c r="CC37" i="18"/>
  <c r="CB37" i="18"/>
  <c r="CA37" i="18"/>
  <c r="BZ37" i="18"/>
  <c r="BX37" i="18"/>
  <c r="BW37" i="18"/>
  <c r="BV37" i="18"/>
  <c r="BU37" i="18"/>
  <c r="BT37" i="18"/>
  <c r="BS37" i="18"/>
  <c r="BR37" i="18"/>
  <c r="BQ37" i="18"/>
  <c r="BP37" i="18"/>
  <c r="BO37" i="18"/>
  <c r="BN37" i="18"/>
  <c r="BM37" i="18"/>
  <c r="BL37" i="18"/>
  <c r="BK37" i="18"/>
  <c r="BJ37" i="18"/>
  <c r="BI37" i="18"/>
  <c r="BH37" i="18"/>
  <c r="BG37" i="18"/>
  <c r="BF37" i="18"/>
  <c r="BE37" i="18"/>
  <c r="BB37" i="18"/>
  <c r="BA37" i="18"/>
  <c r="AZ37" i="18"/>
  <c r="AY37" i="18"/>
  <c r="AX37" i="18"/>
  <c r="AW37" i="18"/>
  <c r="AV37" i="18"/>
  <c r="AU37" i="18"/>
  <c r="AT37" i="18"/>
  <c r="AR37" i="18"/>
  <c r="AQ37" i="18"/>
  <c r="AP37" i="18"/>
  <c r="AO37" i="18"/>
  <c r="AN37" i="18"/>
  <c r="AM37" i="18"/>
  <c r="AL37" i="18"/>
  <c r="AK37" i="18"/>
  <c r="AJ37" i="18"/>
  <c r="AI37" i="18"/>
  <c r="AH37" i="18"/>
  <c r="AG37" i="18"/>
  <c r="AF37" i="18"/>
  <c r="AE37" i="18"/>
  <c r="AD37" i="18"/>
  <c r="AC37" i="18"/>
  <c r="AB37" i="18"/>
  <c r="AA37" i="18"/>
  <c r="Y37" i="18"/>
  <c r="X37" i="18"/>
  <c r="W37" i="18"/>
  <c r="V37" i="18"/>
  <c r="U37" i="18"/>
  <c r="T37" i="18"/>
  <c r="S37" i="18"/>
  <c r="R37" i="18"/>
  <c r="P37" i="18"/>
  <c r="O37" i="18"/>
  <c r="N37" i="18"/>
  <c r="M37" i="18"/>
  <c r="L37" i="18"/>
  <c r="K37" i="18"/>
  <c r="J37" i="18"/>
  <c r="I37" i="18"/>
  <c r="F37" i="18"/>
  <c r="E37" i="18"/>
  <c r="D37" i="18"/>
  <c r="C37" i="18"/>
  <c r="DB36" i="18"/>
  <c r="CY36" i="18"/>
  <c r="CX36" i="18"/>
  <c r="CW36" i="18"/>
  <c r="CV36" i="18"/>
  <c r="CS36" i="18"/>
  <c r="CR36" i="18"/>
  <c r="CQ36" i="18"/>
  <c r="CP36" i="18"/>
  <c r="CO36" i="18"/>
  <c r="CN36" i="18"/>
  <c r="CM36" i="18"/>
  <c r="CL36" i="18"/>
  <c r="CK36" i="18"/>
  <c r="CJ36" i="18"/>
  <c r="CI36" i="18"/>
  <c r="CH36" i="18"/>
  <c r="CG36" i="18"/>
  <c r="CF36" i="18"/>
  <c r="CE36" i="18"/>
  <c r="CD36" i="18"/>
  <c r="CC36" i="18"/>
  <c r="CB36" i="18"/>
  <c r="CA36" i="18"/>
  <c r="BZ36" i="18"/>
  <c r="BX36" i="18"/>
  <c r="BW36" i="18"/>
  <c r="BV36" i="18"/>
  <c r="BU36" i="18"/>
  <c r="BT36" i="18"/>
  <c r="BS36" i="18"/>
  <c r="BR36" i="18"/>
  <c r="BQ36" i="18"/>
  <c r="BP36" i="18"/>
  <c r="BO36" i="18"/>
  <c r="BN36" i="18"/>
  <c r="BM36" i="18"/>
  <c r="BL36" i="18"/>
  <c r="BK36" i="18"/>
  <c r="BJ36" i="18"/>
  <c r="BI36" i="18"/>
  <c r="BH36" i="18"/>
  <c r="BG36" i="18"/>
  <c r="BF36" i="18"/>
  <c r="BE36" i="18"/>
  <c r="BB36" i="18"/>
  <c r="BA36" i="18"/>
  <c r="AZ36" i="18"/>
  <c r="AY36" i="18"/>
  <c r="AX36" i="18"/>
  <c r="AW36" i="18"/>
  <c r="AV36" i="18"/>
  <c r="AU36" i="18"/>
  <c r="AT36" i="18"/>
  <c r="AR36" i="18"/>
  <c r="AQ36" i="18"/>
  <c r="AP36" i="18"/>
  <c r="AO36" i="18"/>
  <c r="AN36" i="18"/>
  <c r="AM36" i="18"/>
  <c r="AL36" i="18"/>
  <c r="AK36" i="18"/>
  <c r="AJ36" i="18"/>
  <c r="AI36" i="18"/>
  <c r="AH36" i="18"/>
  <c r="AG36" i="18"/>
  <c r="AF36" i="18"/>
  <c r="AE36" i="18"/>
  <c r="AD36" i="18"/>
  <c r="AC36" i="18"/>
  <c r="AB36" i="18"/>
  <c r="AA36" i="18"/>
  <c r="Y36" i="18"/>
  <c r="X36" i="18"/>
  <c r="W36" i="18"/>
  <c r="V36" i="18"/>
  <c r="U36" i="18"/>
  <c r="T36" i="18"/>
  <c r="S36" i="18"/>
  <c r="R36" i="18"/>
  <c r="P36" i="18"/>
  <c r="O36" i="18"/>
  <c r="N36" i="18"/>
  <c r="M36" i="18"/>
  <c r="L36" i="18"/>
  <c r="K36" i="18"/>
  <c r="J36" i="18"/>
  <c r="I36" i="18"/>
  <c r="F36" i="18"/>
  <c r="E36" i="18"/>
  <c r="D36" i="18"/>
  <c r="C36" i="18"/>
  <c r="CW35" i="18"/>
  <c r="BV35" i="18"/>
  <c r="BU35" i="18"/>
  <c r="BJ35" i="18"/>
  <c r="BH35" i="18"/>
  <c r="BG35" i="18"/>
  <c r="AR35" i="18"/>
  <c r="AI35" i="18"/>
  <c r="AC35" i="18"/>
  <c r="Y35" i="18"/>
  <c r="X35" i="18"/>
  <c r="W35" i="18"/>
  <c r="K35" i="18"/>
  <c r="J35" i="18"/>
  <c r="DC34" i="18"/>
  <c r="DB34" i="18"/>
  <c r="DA34" i="18"/>
  <c r="CZ34" i="18"/>
  <c r="CY34" i="18"/>
  <c r="CX34" i="18"/>
  <c r="CW34" i="18"/>
  <c r="CV34" i="18"/>
  <c r="CU34" i="18"/>
  <c r="CT34" i="18"/>
  <c r="CS34" i="18"/>
  <c r="CR34" i="18"/>
  <c r="CQ34" i="18"/>
  <c r="CP34" i="18"/>
  <c r="CO34" i="18"/>
  <c r="CN34" i="18"/>
  <c r="CM34" i="18"/>
  <c r="CL34" i="18"/>
  <c r="CK34" i="18"/>
  <c r="CJ34" i="18"/>
  <c r="CI34" i="18"/>
  <c r="CH34" i="18"/>
  <c r="CG34" i="18"/>
  <c r="CF34" i="18"/>
  <c r="CE34" i="18"/>
  <c r="CD34" i="18"/>
  <c r="CC34" i="18"/>
  <c r="CB34" i="18"/>
  <c r="CA34" i="18"/>
  <c r="BZ34" i="18"/>
  <c r="BY34" i="18"/>
  <c r="BX34" i="18"/>
  <c r="BW34" i="18"/>
  <c r="BV34" i="18"/>
  <c r="BU34" i="18"/>
  <c r="BT34" i="18"/>
  <c r="BS34" i="18"/>
  <c r="BR34" i="18"/>
  <c r="BQ34" i="18"/>
  <c r="BP34" i="18"/>
  <c r="BO34" i="18"/>
  <c r="BN34" i="18"/>
  <c r="BM34" i="18"/>
  <c r="BL34" i="18"/>
  <c r="BK34" i="18"/>
  <c r="BJ34" i="18"/>
  <c r="BI34" i="18"/>
  <c r="BH34" i="18"/>
  <c r="BG34" i="18"/>
  <c r="BF34" i="18"/>
  <c r="BE34" i="18"/>
  <c r="BD34" i="18"/>
  <c r="BC34" i="18"/>
  <c r="BB34" i="18"/>
  <c r="BA34" i="18"/>
  <c r="AZ34" i="18"/>
  <c r="AY34" i="18"/>
  <c r="AX34" i="18"/>
  <c r="AW34" i="18"/>
  <c r="AV34" i="18"/>
  <c r="AU34" i="18"/>
  <c r="AT34" i="18"/>
  <c r="AS34" i="18"/>
  <c r="AR34" i="18"/>
  <c r="AQ34" i="18"/>
  <c r="AO34" i="18"/>
  <c r="AN34" i="18"/>
  <c r="AM34" i="18"/>
  <c r="AL34" i="18"/>
  <c r="AK34" i="18"/>
  <c r="AJ34" i="18"/>
  <c r="AI34" i="18"/>
  <c r="AH34" i="18"/>
  <c r="AG34" i="18"/>
  <c r="AF34" i="18"/>
  <c r="AE34" i="18"/>
  <c r="AD34" i="18"/>
  <c r="AC34" i="18"/>
  <c r="AB34" i="18"/>
  <c r="AA34" i="18"/>
  <c r="Z34" i="18"/>
  <c r="Y34" i="18"/>
  <c r="X34" i="18"/>
  <c r="W34" i="18"/>
  <c r="V34" i="18"/>
  <c r="U34" i="18"/>
  <c r="T34" i="18"/>
  <c r="S34" i="18"/>
  <c r="Q34" i="18"/>
  <c r="P34" i="18"/>
  <c r="O34" i="18"/>
  <c r="N34" i="18"/>
  <c r="M34" i="18"/>
  <c r="L34" i="18"/>
  <c r="K34" i="18"/>
  <c r="J34" i="18"/>
  <c r="I34" i="18"/>
  <c r="H34" i="18"/>
  <c r="G34" i="18"/>
  <c r="E34" i="18"/>
  <c r="D34" i="18"/>
  <c r="C34" i="18"/>
  <c r="CW33" i="18"/>
  <c r="CV33" i="18"/>
  <c r="CQ33" i="18"/>
  <c r="CK33" i="18"/>
  <c r="CJ33" i="18"/>
  <c r="CA33" i="18"/>
  <c r="BX33" i="18"/>
  <c r="BV33" i="18"/>
  <c r="BU33" i="18"/>
  <c r="BQ33" i="18"/>
  <c r="BJ33" i="18"/>
  <c r="BI33" i="18"/>
  <c r="BH33" i="18"/>
  <c r="BG33" i="18"/>
  <c r="BB33" i="18"/>
  <c r="AY33" i="18"/>
  <c r="AW33" i="18"/>
  <c r="AR33" i="18"/>
  <c r="AL33" i="18"/>
  <c r="AK33" i="18"/>
  <c r="AJ33" i="18"/>
  <c r="AI33" i="18"/>
  <c r="AH33" i="18"/>
  <c r="AG33" i="18"/>
  <c r="AF33" i="18"/>
  <c r="AE33" i="18"/>
  <c r="AD33" i="18"/>
  <c r="AC33" i="18"/>
  <c r="Y33" i="18"/>
  <c r="X33" i="18"/>
  <c r="W33" i="18"/>
  <c r="T33" i="18"/>
  <c r="K33" i="18"/>
  <c r="J33" i="18"/>
  <c r="DB32" i="18"/>
  <c r="DA32" i="18"/>
  <c r="CZ32" i="18"/>
  <c r="CY32" i="18"/>
  <c r="CX32" i="18"/>
  <c r="CW32" i="18"/>
  <c r="CV32" i="18"/>
  <c r="CS32" i="18"/>
  <c r="CR32" i="18"/>
  <c r="CQ32" i="18"/>
  <c r="CP32" i="18"/>
  <c r="CO32" i="18"/>
  <c r="CN32" i="18"/>
  <c r="CM32" i="18"/>
  <c r="CL32" i="18"/>
  <c r="CK32" i="18"/>
  <c r="CJ32" i="18"/>
  <c r="CI32" i="18"/>
  <c r="CH32" i="18"/>
  <c r="CG32" i="18"/>
  <c r="CF32" i="18"/>
  <c r="CE32" i="18"/>
  <c r="CD32" i="18"/>
  <c r="CC32" i="18"/>
  <c r="CB32" i="18"/>
  <c r="CA32" i="18"/>
  <c r="BZ32" i="18"/>
  <c r="BX32" i="18"/>
  <c r="BW32" i="18"/>
  <c r="BV32" i="18"/>
  <c r="BU32" i="18"/>
  <c r="BT32" i="18"/>
  <c r="BS32" i="18"/>
  <c r="BR32" i="18"/>
  <c r="BQ32" i="18"/>
  <c r="BP32" i="18"/>
  <c r="BO32" i="18"/>
  <c r="BN32" i="18"/>
  <c r="BM32" i="18"/>
  <c r="BL32" i="18"/>
  <c r="BK32" i="18"/>
  <c r="BJ32" i="18"/>
  <c r="BI32" i="18"/>
  <c r="BH32" i="18"/>
  <c r="BG32" i="18"/>
  <c r="BF32" i="18"/>
  <c r="BE32" i="18"/>
  <c r="BD32" i="18"/>
  <c r="BB32" i="18"/>
  <c r="BA32" i="18"/>
  <c r="AZ32" i="18"/>
  <c r="AY32" i="18"/>
  <c r="AX32" i="18"/>
  <c r="AW32" i="18"/>
  <c r="AV32" i="18"/>
  <c r="AU32" i="18"/>
  <c r="AT32" i="18"/>
  <c r="AS32" i="18"/>
  <c r="AR32" i="18"/>
  <c r="AQ32" i="18"/>
  <c r="AP32" i="18"/>
  <c r="AO32" i="18"/>
  <c r="AN32" i="18"/>
  <c r="AM32" i="18"/>
  <c r="AL32" i="18"/>
  <c r="AK32" i="18"/>
  <c r="AJ32" i="18"/>
  <c r="AI32" i="18"/>
  <c r="AH32" i="18"/>
  <c r="AG32" i="18"/>
  <c r="AF32" i="18"/>
  <c r="AE32" i="18"/>
  <c r="AD32" i="18"/>
  <c r="AC32" i="18"/>
  <c r="AB32" i="18"/>
  <c r="AA32" i="18"/>
  <c r="Y32" i="18"/>
  <c r="X32" i="18"/>
  <c r="W32" i="18"/>
  <c r="V32" i="18"/>
  <c r="U32" i="18"/>
  <c r="T32" i="18"/>
  <c r="S32" i="18"/>
  <c r="R32" i="18"/>
  <c r="P32" i="18"/>
  <c r="O32" i="18"/>
  <c r="N32" i="18"/>
  <c r="M32" i="18"/>
  <c r="L32" i="18"/>
  <c r="K32" i="18"/>
  <c r="J32" i="18"/>
  <c r="I32" i="18"/>
  <c r="H32" i="18"/>
  <c r="G32" i="18"/>
  <c r="F32" i="18"/>
  <c r="E32" i="18"/>
  <c r="D32" i="18"/>
  <c r="C32" i="18"/>
  <c r="CW31" i="18"/>
  <c r="CV31" i="18"/>
  <c r="CA31" i="18"/>
  <c r="BV31" i="18"/>
  <c r="BU31" i="18"/>
  <c r="BJ31" i="18"/>
  <c r="BH31" i="18"/>
  <c r="BG31" i="18"/>
  <c r="AR31" i="18"/>
  <c r="AI31" i="18"/>
  <c r="AC31" i="18"/>
  <c r="Y31" i="18"/>
  <c r="X31" i="18"/>
  <c r="W31" i="18"/>
  <c r="K31" i="18"/>
  <c r="J31" i="18"/>
  <c r="CW30" i="18"/>
  <c r="BV30" i="18"/>
  <c r="BU30" i="18"/>
  <c r="BJ30" i="18"/>
  <c r="BH30" i="18"/>
  <c r="BG30" i="18"/>
  <c r="AR30" i="18"/>
  <c r="AI30" i="18"/>
  <c r="AC30" i="18"/>
  <c r="Y30" i="18"/>
  <c r="X30" i="18"/>
  <c r="W30" i="18"/>
  <c r="K30" i="18"/>
  <c r="J30" i="18"/>
  <c r="CX29" i="18"/>
  <c r="CW29" i="18"/>
  <c r="CR29" i="18"/>
  <c r="CP29" i="18"/>
  <c r="CM29" i="18"/>
  <c r="CL29" i="18"/>
  <c r="CK29" i="18"/>
  <c r="CJ29" i="18"/>
  <c r="CA29" i="18"/>
  <c r="BX29" i="18"/>
  <c r="BV29" i="18"/>
  <c r="BU29" i="18"/>
  <c r="BJ29" i="18"/>
  <c r="BI29" i="18"/>
  <c r="BH29" i="18"/>
  <c r="BG29" i="18"/>
  <c r="BB29" i="18"/>
  <c r="AY29" i="18"/>
  <c r="AR29" i="18"/>
  <c r="AP29" i="18"/>
  <c r="AL29" i="18"/>
  <c r="AK29" i="18"/>
  <c r="AJ29" i="18"/>
  <c r="AI29" i="18"/>
  <c r="AH29" i="18"/>
  <c r="AG29" i="18"/>
  <c r="AF29" i="18"/>
  <c r="AE29" i="18"/>
  <c r="AD29" i="18"/>
  <c r="AC29" i="18"/>
  <c r="Y29" i="18"/>
  <c r="X29" i="18"/>
  <c r="W29" i="18"/>
  <c r="T29" i="18"/>
  <c r="S29" i="18"/>
  <c r="R29" i="18"/>
  <c r="P29" i="18"/>
  <c r="O29" i="18"/>
  <c r="N29" i="18"/>
  <c r="K29" i="18"/>
  <c r="J29" i="18"/>
  <c r="F29" i="18"/>
  <c r="E29" i="18"/>
  <c r="CW28" i="18"/>
  <c r="CJ28" i="18"/>
  <c r="CA28" i="18"/>
  <c r="BV28" i="18"/>
  <c r="BU28" i="18"/>
  <c r="BR28" i="18"/>
  <c r="BJ28" i="18"/>
  <c r="BH28" i="18"/>
  <c r="BG28" i="18"/>
  <c r="AR28" i="18"/>
  <c r="AI28" i="18"/>
  <c r="AC28" i="18"/>
  <c r="Y28" i="18"/>
  <c r="X28" i="18"/>
  <c r="W28" i="18"/>
  <c r="K28" i="18"/>
  <c r="J28" i="18"/>
  <c r="CW27" i="18"/>
  <c r="CJ27" i="18"/>
  <c r="CA27" i="18"/>
  <c r="BV27" i="18"/>
  <c r="BU27" i="18"/>
  <c r="BJ27" i="18"/>
  <c r="BI27" i="18"/>
  <c r="BH27" i="18"/>
  <c r="BG27" i="18"/>
  <c r="BB27" i="18"/>
  <c r="AR27" i="18"/>
  <c r="AI27" i="18"/>
  <c r="AH27" i="18"/>
  <c r="AG27" i="18"/>
  <c r="AF27" i="18"/>
  <c r="AE27" i="18"/>
  <c r="AD27" i="18"/>
  <c r="AC27" i="18"/>
  <c r="Y27" i="18"/>
  <c r="X27" i="18"/>
  <c r="W27" i="18"/>
  <c r="M27" i="18"/>
  <c r="K27" i="18"/>
  <c r="J27" i="18"/>
  <c r="DB26" i="18"/>
  <c r="CY26" i="18"/>
  <c r="CW26" i="18"/>
  <c r="CV26" i="18"/>
  <c r="CU26" i="18"/>
  <c r="CR26" i="18"/>
  <c r="CQ26" i="18"/>
  <c r="CO26" i="18"/>
  <c r="CN26" i="18"/>
  <c r="CM26" i="18"/>
  <c r="CJ26" i="18"/>
  <c r="CH26" i="18"/>
  <c r="CG26" i="18"/>
  <c r="CF26" i="18"/>
  <c r="CE26" i="18"/>
  <c r="CD26" i="18"/>
  <c r="CA26" i="18"/>
  <c r="BZ26" i="18"/>
  <c r="BX26" i="18"/>
  <c r="BW26" i="18"/>
  <c r="BV26" i="18"/>
  <c r="BU26" i="18"/>
  <c r="BP26" i="18"/>
  <c r="BO26" i="18"/>
  <c r="BN26" i="18"/>
  <c r="BM26" i="18"/>
  <c r="BL26" i="18"/>
  <c r="BK26" i="18"/>
  <c r="BJ26" i="18"/>
  <c r="BI26" i="18"/>
  <c r="BH26" i="18"/>
  <c r="BG26" i="18"/>
  <c r="BE26" i="18"/>
  <c r="BC26" i="18"/>
  <c r="BA26" i="18"/>
  <c r="AY26" i="18"/>
  <c r="AR26" i="18"/>
  <c r="AQ26" i="18"/>
  <c r="AP26" i="18"/>
  <c r="AN26" i="18"/>
  <c r="AL26" i="18"/>
  <c r="AK26" i="18"/>
  <c r="AI26" i="18"/>
  <c r="AH26" i="18"/>
  <c r="AG26" i="18"/>
  <c r="AF26" i="18"/>
  <c r="AE26" i="18"/>
  <c r="AD26" i="18"/>
  <c r="AC26" i="18"/>
  <c r="Y26" i="18"/>
  <c r="X26" i="18"/>
  <c r="W26" i="18"/>
  <c r="V26" i="18"/>
  <c r="U26" i="18"/>
  <c r="T26" i="18"/>
  <c r="S26" i="18"/>
  <c r="R26" i="18"/>
  <c r="P26" i="18"/>
  <c r="O26" i="18"/>
  <c r="N26" i="18"/>
  <c r="L26" i="18"/>
  <c r="K26" i="18"/>
  <c r="J26" i="18"/>
  <c r="I26" i="18"/>
  <c r="F26" i="18"/>
  <c r="E26" i="18"/>
  <c r="D26" i="18"/>
  <c r="DA25" i="18"/>
  <c r="CW25" i="18"/>
  <c r="BV25" i="18"/>
  <c r="BU25" i="18"/>
  <c r="BJ25" i="18"/>
  <c r="BI25" i="18"/>
  <c r="BH25" i="18"/>
  <c r="BG25" i="18"/>
  <c r="AR25" i="18"/>
  <c r="AI25" i="18"/>
  <c r="AC25" i="18"/>
  <c r="Y25" i="18"/>
  <c r="X25" i="18"/>
  <c r="W25" i="18"/>
  <c r="K25" i="18"/>
  <c r="J25" i="18"/>
  <c r="DC24" i="18"/>
  <c r="DB24" i="18"/>
  <c r="DA24" i="18"/>
  <c r="CY24" i="18"/>
  <c r="CX24" i="18"/>
  <c r="CW24" i="18"/>
  <c r="CV24" i="18"/>
  <c r="CU24" i="18"/>
  <c r="CT24" i="18"/>
  <c r="CS24" i="18"/>
  <c r="CR24" i="18"/>
  <c r="CQ24" i="18"/>
  <c r="CP24" i="18"/>
  <c r="CO24" i="18"/>
  <c r="CN24" i="18"/>
  <c r="CM24" i="18"/>
  <c r="CL24" i="18"/>
  <c r="CK24" i="18"/>
  <c r="CJ24" i="18"/>
  <c r="CI24" i="18"/>
  <c r="CH24" i="18"/>
  <c r="CG24" i="18"/>
  <c r="CF24" i="18"/>
  <c r="CE24" i="18"/>
  <c r="CD24" i="18"/>
  <c r="CC24" i="18"/>
  <c r="CB24" i="18"/>
  <c r="CA24" i="18"/>
  <c r="BZ24" i="18"/>
  <c r="BY24" i="18"/>
  <c r="BX24" i="18"/>
  <c r="BW24" i="18"/>
  <c r="BV24" i="18"/>
  <c r="BU24" i="18"/>
  <c r="BT24" i="18"/>
  <c r="BS24" i="18"/>
  <c r="BR24" i="18"/>
  <c r="BQ24" i="18"/>
  <c r="BP24" i="18"/>
  <c r="BO24" i="18"/>
  <c r="BN24" i="18"/>
  <c r="BM24" i="18"/>
  <c r="BL24" i="18"/>
  <c r="BK24" i="18"/>
  <c r="BJ24" i="18"/>
  <c r="BI24" i="18"/>
  <c r="BH24" i="18"/>
  <c r="BG24" i="18"/>
  <c r="BF24" i="18"/>
  <c r="BE24" i="18"/>
  <c r="BD24" i="18"/>
  <c r="BC24" i="18"/>
  <c r="BB24" i="18"/>
  <c r="BA24" i="18"/>
  <c r="AZ24" i="18"/>
  <c r="AY24" i="18"/>
  <c r="AX24" i="18"/>
  <c r="AW24" i="18"/>
  <c r="AV24" i="18"/>
  <c r="AU24" i="18"/>
  <c r="AT24" i="18"/>
  <c r="AR24" i="18"/>
  <c r="AQ24" i="18"/>
  <c r="AP24" i="18"/>
  <c r="AO24" i="18"/>
  <c r="AN24" i="18"/>
  <c r="AM24" i="18"/>
  <c r="AL24" i="18"/>
  <c r="AK24" i="18"/>
  <c r="AJ24" i="18"/>
  <c r="AI24" i="18"/>
  <c r="AH24" i="18"/>
  <c r="AG24" i="18"/>
  <c r="AF24" i="18"/>
  <c r="AE24" i="18"/>
  <c r="AD24" i="18"/>
  <c r="AC24" i="18"/>
  <c r="AB24" i="18"/>
  <c r="AA24" i="18"/>
  <c r="Z24" i="18"/>
  <c r="Y24" i="18"/>
  <c r="X24" i="18"/>
  <c r="W24" i="18"/>
  <c r="V24" i="18"/>
  <c r="U24" i="18"/>
  <c r="T24" i="18"/>
  <c r="S24" i="18"/>
  <c r="R24" i="18"/>
  <c r="Q24" i="18"/>
  <c r="P24" i="18"/>
  <c r="O24" i="18"/>
  <c r="N24" i="18"/>
  <c r="M24" i="18"/>
  <c r="L24" i="18"/>
  <c r="K24" i="18"/>
  <c r="J24" i="18"/>
  <c r="I24" i="18"/>
  <c r="H24" i="18"/>
  <c r="G24" i="18"/>
  <c r="F24" i="18"/>
  <c r="E24" i="18"/>
  <c r="D24" i="18"/>
  <c r="C24" i="18"/>
  <c r="CW23" i="18"/>
  <c r="BV23" i="18"/>
  <c r="BU23" i="18"/>
  <c r="BJ23" i="18"/>
  <c r="BH23" i="18"/>
  <c r="BG23" i="18"/>
  <c r="AR23" i="18"/>
  <c r="AI23" i="18"/>
  <c r="AC23" i="18"/>
  <c r="Y23" i="18"/>
  <c r="X23" i="18"/>
  <c r="W23" i="18"/>
  <c r="K23" i="18"/>
  <c r="J23" i="18"/>
  <c r="CX22" i="18"/>
  <c r="CW22" i="18"/>
  <c r="CR22" i="18"/>
  <c r="CQ22" i="18"/>
  <c r="CP22" i="18"/>
  <c r="CL22" i="18"/>
  <c r="CJ22" i="18"/>
  <c r="CC22" i="18"/>
  <c r="CA22" i="18"/>
  <c r="BZ22" i="18"/>
  <c r="BX22" i="18"/>
  <c r="BW22" i="18"/>
  <c r="BV22" i="18"/>
  <c r="BU22" i="18"/>
  <c r="BT22" i="18"/>
  <c r="BS22" i="18"/>
  <c r="BR22" i="18"/>
  <c r="BL22" i="18"/>
  <c r="BK22" i="18"/>
  <c r="BJ22" i="18"/>
  <c r="BH22" i="18"/>
  <c r="BG22" i="18"/>
  <c r="BB22" i="18"/>
  <c r="AW22" i="18"/>
  <c r="AR22" i="18"/>
  <c r="AP22" i="18"/>
  <c r="AN22" i="18"/>
  <c r="AL22" i="18"/>
  <c r="AJ22" i="18"/>
  <c r="AI22" i="18"/>
  <c r="AC22" i="18"/>
  <c r="Y22" i="18"/>
  <c r="X22" i="18"/>
  <c r="W22" i="18"/>
  <c r="V22" i="18"/>
  <c r="S22" i="18"/>
  <c r="R22" i="18"/>
  <c r="P22" i="18"/>
  <c r="O22" i="18"/>
  <c r="N22" i="18"/>
  <c r="M22" i="18"/>
  <c r="L22" i="18"/>
  <c r="K22" i="18"/>
  <c r="J22" i="18"/>
  <c r="I22" i="18"/>
  <c r="F22" i="18"/>
  <c r="E22" i="18"/>
  <c r="D22" i="18"/>
  <c r="C22" i="18"/>
  <c r="CX21" i="18"/>
  <c r="CW21" i="18"/>
  <c r="CR21" i="18"/>
  <c r="CQ21" i="18"/>
  <c r="CP21" i="18"/>
  <c r="CL21" i="18"/>
  <c r="CJ21" i="18"/>
  <c r="CC21" i="18"/>
  <c r="CA21" i="18"/>
  <c r="BZ21" i="18"/>
  <c r="BX21" i="18"/>
  <c r="BW21" i="18"/>
  <c r="BV21" i="18"/>
  <c r="BU21" i="18"/>
  <c r="BT21" i="18"/>
  <c r="BS21" i="18"/>
  <c r="BR21" i="18"/>
  <c r="BL21" i="18"/>
  <c r="BK21" i="18"/>
  <c r="BJ21" i="18"/>
  <c r="BH21" i="18"/>
  <c r="BG21" i="18"/>
  <c r="BB21" i="18"/>
  <c r="AW21" i="18"/>
  <c r="AR21" i="18"/>
  <c r="AP21" i="18"/>
  <c r="AN21" i="18"/>
  <c r="AL21" i="18"/>
  <c r="AJ21" i="18"/>
  <c r="AI21" i="18"/>
  <c r="AC21" i="18"/>
  <c r="Y21" i="18"/>
  <c r="X21" i="18"/>
  <c r="W21" i="18"/>
  <c r="V21" i="18"/>
  <c r="S21" i="18"/>
  <c r="R21" i="18"/>
  <c r="P21" i="18"/>
  <c r="O21" i="18"/>
  <c r="N21" i="18"/>
  <c r="M21" i="18"/>
  <c r="L21" i="18"/>
  <c r="K21" i="18"/>
  <c r="J21" i="18"/>
  <c r="I21" i="18"/>
  <c r="F21" i="18"/>
  <c r="E21" i="18"/>
  <c r="D21" i="18"/>
  <c r="C21" i="18"/>
  <c r="DB20" i="18"/>
  <c r="CY20" i="18"/>
  <c r="CX20" i="18"/>
  <c r="CW20" i="18"/>
  <c r="CV20" i="18"/>
  <c r="CS20" i="18"/>
  <c r="CR20" i="18"/>
  <c r="CQ20" i="18"/>
  <c r="CP20" i="18"/>
  <c r="CO20" i="18"/>
  <c r="CN20" i="18"/>
  <c r="CM20" i="18"/>
  <c r="CL20" i="18"/>
  <c r="CK20" i="18"/>
  <c r="CJ20" i="18"/>
  <c r="CI20" i="18"/>
  <c r="CH20" i="18"/>
  <c r="CG20" i="18"/>
  <c r="CF20" i="18"/>
  <c r="CE20" i="18"/>
  <c r="CD20" i="18"/>
  <c r="CC20" i="18"/>
  <c r="CB20" i="18"/>
  <c r="CA20" i="18"/>
  <c r="BZ20" i="18"/>
  <c r="BX20" i="18"/>
  <c r="BW20" i="18"/>
  <c r="BV20" i="18"/>
  <c r="BU20" i="18"/>
  <c r="BT20" i="18"/>
  <c r="BS20" i="18"/>
  <c r="BR20" i="18"/>
  <c r="BQ20" i="18"/>
  <c r="BP20" i="18"/>
  <c r="BO20" i="18"/>
  <c r="BN20" i="18"/>
  <c r="BM20" i="18"/>
  <c r="BL20" i="18"/>
  <c r="BK20" i="18"/>
  <c r="BJ20" i="18"/>
  <c r="BI20" i="18"/>
  <c r="BH20" i="18"/>
  <c r="BG20" i="18"/>
  <c r="BF20" i="18"/>
  <c r="BE20" i="18"/>
  <c r="BD20" i="18"/>
  <c r="BC20" i="18"/>
  <c r="BB20" i="18"/>
  <c r="BA20" i="18"/>
  <c r="AZ20" i="18"/>
  <c r="AY20" i="18"/>
  <c r="AX20" i="18"/>
  <c r="AW20" i="18"/>
  <c r="AV20" i="18"/>
  <c r="AU20" i="18"/>
  <c r="AT20" i="18"/>
  <c r="AR20" i="18"/>
  <c r="AQ20" i="18"/>
  <c r="AP20" i="18"/>
  <c r="AO20" i="18"/>
  <c r="AN20" i="18"/>
  <c r="AM20" i="18"/>
  <c r="AL20" i="18"/>
  <c r="AK20" i="18"/>
  <c r="AJ20" i="18"/>
  <c r="AI20" i="18"/>
  <c r="AH20" i="18"/>
  <c r="AG20" i="18"/>
  <c r="AF20" i="18"/>
  <c r="AE20" i="18"/>
  <c r="AD20" i="18"/>
  <c r="AC20" i="18"/>
  <c r="AB20" i="18"/>
  <c r="AA20" i="18"/>
  <c r="Y20" i="18"/>
  <c r="X20" i="18"/>
  <c r="W20" i="18"/>
  <c r="V20" i="18"/>
  <c r="U20" i="18"/>
  <c r="T20" i="18"/>
  <c r="S20" i="18"/>
  <c r="R20" i="18"/>
  <c r="P20" i="18"/>
  <c r="O20" i="18"/>
  <c r="N20" i="18"/>
  <c r="M20" i="18"/>
  <c r="L20" i="18"/>
  <c r="K20" i="18"/>
  <c r="J20" i="18"/>
  <c r="I20" i="18"/>
  <c r="F20" i="18"/>
  <c r="E20" i="18"/>
  <c r="D20" i="18"/>
  <c r="C20" i="18"/>
  <c r="DB19" i="18"/>
  <c r="CY19" i="18"/>
  <c r="CX19" i="18"/>
  <c r="CW19" i="18"/>
  <c r="CV19" i="18"/>
  <c r="CS19" i="18"/>
  <c r="CR19" i="18"/>
  <c r="CQ19" i="18"/>
  <c r="CP19" i="18"/>
  <c r="CO19" i="18"/>
  <c r="CN19" i="18"/>
  <c r="CM19" i="18"/>
  <c r="CL19" i="18"/>
  <c r="CK19" i="18"/>
  <c r="CJ19" i="18"/>
  <c r="CI19" i="18"/>
  <c r="CH19" i="18"/>
  <c r="CG19" i="18"/>
  <c r="CF19" i="18"/>
  <c r="CE19" i="18"/>
  <c r="CD19" i="18"/>
  <c r="CC19" i="18"/>
  <c r="CB19" i="18"/>
  <c r="CA19" i="18"/>
  <c r="BZ19" i="18"/>
  <c r="BX19" i="18"/>
  <c r="BW19" i="18"/>
  <c r="BV19" i="18"/>
  <c r="BU19" i="18"/>
  <c r="BT19" i="18"/>
  <c r="BS19" i="18"/>
  <c r="BR19" i="18"/>
  <c r="BQ19" i="18"/>
  <c r="BP19" i="18"/>
  <c r="BO19" i="18"/>
  <c r="BN19" i="18"/>
  <c r="BM19" i="18"/>
  <c r="BL19" i="18"/>
  <c r="BK19" i="18"/>
  <c r="BJ19" i="18"/>
  <c r="BI19" i="18"/>
  <c r="BH19" i="18"/>
  <c r="BG19" i="18"/>
  <c r="BF19" i="18"/>
  <c r="BE19" i="18"/>
  <c r="BB19" i="18"/>
  <c r="BA19" i="18"/>
  <c r="AZ19" i="18"/>
  <c r="AY19" i="18"/>
  <c r="AX19" i="18"/>
  <c r="AW19" i="18"/>
  <c r="AV19" i="18"/>
  <c r="AU19" i="18"/>
  <c r="AT19" i="18"/>
  <c r="AR19" i="18"/>
  <c r="AQ19" i="18"/>
  <c r="AP19" i="18"/>
  <c r="AO19" i="18"/>
  <c r="AN19" i="18"/>
  <c r="AM19" i="18"/>
  <c r="AL19" i="18"/>
  <c r="AK19" i="18"/>
  <c r="AJ19" i="18"/>
  <c r="AI19" i="18"/>
  <c r="AH19" i="18"/>
  <c r="AG19" i="18"/>
  <c r="AF19" i="18"/>
  <c r="AE19" i="18"/>
  <c r="AD19" i="18"/>
  <c r="AC19" i="18"/>
  <c r="AB19" i="18"/>
  <c r="AA19" i="18"/>
  <c r="Y19" i="18"/>
  <c r="X19" i="18"/>
  <c r="W19" i="18"/>
  <c r="V19" i="18"/>
  <c r="U19" i="18"/>
  <c r="T19" i="18"/>
  <c r="S19" i="18"/>
  <c r="R19" i="18"/>
  <c r="P19" i="18"/>
  <c r="O19" i="18"/>
  <c r="N19" i="18"/>
  <c r="M19" i="18"/>
  <c r="L19" i="18"/>
  <c r="K19" i="18"/>
  <c r="J19" i="18"/>
  <c r="I19" i="18"/>
  <c r="F19" i="18"/>
  <c r="E19" i="18"/>
  <c r="D19" i="18"/>
  <c r="C19" i="18"/>
  <c r="CW18" i="18"/>
  <c r="CJ18" i="18"/>
  <c r="CA18" i="18"/>
  <c r="BV18" i="18"/>
  <c r="BU18" i="18"/>
  <c r="BJ18" i="18"/>
  <c r="BI18" i="18"/>
  <c r="BH18" i="18"/>
  <c r="BG18" i="18"/>
  <c r="AR18" i="18"/>
  <c r="AQ18" i="18"/>
  <c r="AI18" i="18"/>
  <c r="AC18" i="18"/>
  <c r="Y18" i="18"/>
  <c r="X18" i="18"/>
  <c r="W18" i="18"/>
  <c r="K18" i="18"/>
  <c r="J18" i="18"/>
  <c r="DB17" i="18"/>
  <c r="CW17" i="18"/>
  <c r="CR17" i="18"/>
  <c r="CQ17" i="18"/>
  <c r="CK17" i="18"/>
  <c r="CJ17" i="18"/>
  <c r="CI17" i="18"/>
  <c r="CG17" i="18"/>
  <c r="CF17" i="18"/>
  <c r="CE17" i="18"/>
  <c r="CD17" i="18"/>
  <c r="CA17" i="18"/>
  <c r="BW17" i="18"/>
  <c r="BV17" i="18"/>
  <c r="BU17" i="18"/>
  <c r="BQ17" i="18"/>
  <c r="BJ17" i="18"/>
  <c r="BI17" i="18"/>
  <c r="BH17" i="18"/>
  <c r="BG17" i="18"/>
  <c r="BE17" i="18"/>
  <c r="BB17" i="18"/>
  <c r="AY17" i="18"/>
  <c r="AW17" i="18"/>
  <c r="AR17" i="18"/>
  <c r="AQ17" i="18"/>
  <c r="AP17" i="18"/>
  <c r="AK17" i="18"/>
  <c r="AJ17" i="18"/>
  <c r="AI17" i="18"/>
  <c r="AH17" i="18"/>
  <c r="AG17" i="18"/>
  <c r="AF17" i="18"/>
  <c r="AE17" i="18"/>
  <c r="AD17" i="18"/>
  <c r="AC17" i="18"/>
  <c r="Y17" i="18"/>
  <c r="X17" i="18"/>
  <c r="W17" i="18"/>
  <c r="V17" i="18"/>
  <c r="S17" i="18"/>
  <c r="R17" i="18"/>
  <c r="P17" i="18"/>
  <c r="O17" i="18"/>
  <c r="N17" i="18"/>
  <c r="L17" i="18"/>
  <c r="K17" i="18"/>
  <c r="J17" i="18"/>
  <c r="I17" i="18"/>
  <c r="H17" i="18"/>
  <c r="G17" i="18"/>
  <c r="F17" i="18"/>
  <c r="E17" i="18"/>
  <c r="D17" i="18"/>
  <c r="DC16" i="18"/>
  <c r="DB16" i="18"/>
  <c r="DA16" i="18"/>
  <c r="CZ16" i="18"/>
  <c r="CY16" i="18"/>
  <c r="CX16" i="18"/>
  <c r="CW16" i="18"/>
  <c r="CV16" i="18"/>
  <c r="CU16" i="18"/>
  <c r="CT16" i="18"/>
  <c r="CS16" i="18"/>
  <c r="CR16" i="18"/>
  <c r="CQ16" i="18"/>
  <c r="CP16" i="18"/>
  <c r="CO16" i="18"/>
  <c r="CN16" i="18"/>
  <c r="CM16" i="18"/>
  <c r="CL16" i="18"/>
  <c r="CK16" i="18"/>
  <c r="CJ16" i="18"/>
  <c r="CI16" i="18"/>
  <c r="CH16" i="18"/>
  <c r="CG16" i="18"/>
  <c r="CF16" i="18"/>
  <c r="CE16" i="18"/>
  <c r="CD16" i="18"/>
  <c r="CC16" i="18"/>
  <c r="CB16" i="18"/>
  <c r="CA16" i="18"/>
  <c r="BZ16" i="18"/>
  <c r="BY16" i="18"/>
  <c r="BX16" i="18"/>
  <c r="BW16" i="18"/>
  <c r="BV16" i="18"/>
  <c r="BU16" i="18"/>
  <c r="BT16" i="18"/>
  <c r="BR16" i="18"/>
  <c r="BQ16" i="18"/>
  <c r="BP16" i="18"/>
  <c r="BO16" i="18"/>
  <c r="BN16" i="18"/>
  <c r="BM16" i="18"/>
  <c r="BL16" i="18"/>
  <c r="BK16" i="18"/>
  <c r="BJ16" i="18"/>
  <c r="BI16" i="18"/>
  <c r="BH16" i="18"/>
  <c r="BG16" i="18"/>
  <c r="BF16" i="18"/>
  <c r="BE16" i="18"/>
  <c r="BD16" i="18"/>
  <c r="BC16" i="18"/>
  <c r="BB16" i="18"/>
  <c r="BA16" i="18"/>
  <c r="AZ16" i="18"/>
  <c r="AY16" i="18"/>
  <c r="AX16" i="18"/>
  <c r="AW16" i="18"/>
  <c r="AV16" i="18"/>
  <c r="AU16" i="18"/>
  <c r="AT16" i="18"/>
  <c r="AS16" i="18"/>
  <c r="AR16" i="18"/>
  <c r="AQ16" i="18"/>
  <c r="AP16" i="18"/>
  <c r="AO16" i="18"/>
  <c r="AN16" i="18"/>
  <c r="AM16" i="18"/>
  <c r="AL16" i="18"/>
  <c r="AK16" i="18"/>
  <c r="AJ16" i="18"/>
  <c r="AI16" i="18"/>
  <c r="AH16" i="18"/>
  <c r="AG16" i="18"/>
  <c r="AF16" i="18"/>
  <c r="AE16" i="18"/>
  <c r="AD16" i="18"/>
  <c r="AC16" i="18"/>
  <c r="AB16" i="18"/>
  <c r="AA16" i="18"/>
  <c r="Z16" i="18"/>
  <c r="Y16" i="18"/>
  <c r="X16" i="18"/>
  <c r="W16" i="18"/>
  <c r="V16" i="18"/>
  <c r="U16" i="18"/>
  <c r="T16" i="18"/>
  <c r="S16" i="18"/>
  <c r="R16" i="18"/>
  <c r="Q16" i="18"/>
  <c r="P16" i="18"/>
  <c r="O16" i="18"/>
  <c r="N16" i="18"/>
  <c r="M16" i="18"/>
  <c r="L16" i="18"/>
  <c r="K16" i="18"/>
  <c r="J16" i="18"/>
  <c r="I16" i="18"/>
  <c r="H16" i="18"/>
  <c r="G16" i="18"/>
  <c r="F16" i="18"/>
  <c r="E16" i="18"/>
  <c r="D16" i="18"/>
  <c r="C16" i="18"/>
  <c r="DB15" i="18"/>
  <c r="CY15" i="18"/>
  <c r="CX15" i="18"/>
  <c r="CW15" i="18"/>
  <c r="CV15" i="18"/>
  <c r="CS15" i="18"/>
  <c r="CQ15" i="18"/>
  <c r="CP15" i="18"/>
  <c r="CO15" i="18"/>
  <c r="CN15" i="18"/>
  <c r="CM15" i="18"/>
  <c r="CL15" i="18"/>
  <c r="CK15" i="18"/>
  <c r="CJ15" i="18"/>
  <c r="CI15" i="18"/>
  <c r="CH15" i="18"/>
  <c r="CG15" i="18"/>
  <c r="CF15" i="18"/>
  <c r="CE15" i="18"/>
  <c r="CD15" i="18"/>
  <c r="CC15" i="18"/>
  <c r="CB15" i="18"/>
  <c r="CA15" i="18"/>
  <c r="BZ15" i="18"/>
  <c r="BX15" i="18"/>
  <c r="BW15" i="18"/>
  <c r="BV15" i="18"/>
  <c r="BU15" i="18"/>
  <c r="BT15" i="18"/>
  <c r="BS15" i="18"/>
  <c r="BR15" i="18"/>
  <c r="BQ15" i="18"/>
  <c r="BP15" i="18"/>
  <c r="BO15" i="18"/>
  <c r="BN15" i="18"/>
  <c r="BM15" i="18"/>
  <c r="BL15" i="18"/>
  <c r="BK15" i="18"/>
  <c r="BJ15" i="18"/>
  <c r="BI15" i="18"/>
  <c r="BH15" i="18"/>
  <c r="BG15" i="18"/>
  <c r="BF15" i="18"/>
  <c r="BE15" i="18"/>
  <c r="BC15" i="18"/>
  <c r="BB15" i="18"/>
  <c r="BA15" i="18"/>
  <c r="AZ15" i="18"/>
  <c r="AY15" i="18"/>
  <c r="AX15" i="18"/>
  <c r="AW15" i="18"/>
  <c r="AV15" i="18"/>
  <c r="AU15" i="18"/>
  <c r="AT15" i="18"/>
  <c r="AR15" i="18"/>
  <c r="AQ15" i="18"/>
  <c r="AO15" i="18"/>
  <c r="AN15" i="18"/>
  <c r="AM15" i="18"/>
  <c r="AL15" i="18"/>
  <c r="AK15" i="18"/>
  <c r="AJ15" i="18"/>
  <c r="AI15" i="18"/>
  <c r="AH15" i="18"/>
  <c r="AG15" i="18"/>
  <c r="AF15" i="18"/>
  <c r="AE15" i="18"/>
  <c r="AD15" i="18"/>
  <c r="AC15" i="18"/>
  <c r="AB15" i="18"/>
  <c r="AA15" i="18"/>
  <c r="Y15" i="18"/>
  <c r="X15" i="18"/>
  <c r="W15" i="18"/>
  <c r="V15" i="18"/>
  <c r="U15" i="18"/>
  <c r="T15" i="18"/>
  <c r="M15" i="18"/>
  <c r="L15" i="18"/>
  <c r="K15" i="18"/>
  <c r="J15" i="18"/>
  <c r="I15" i="18"/>
  <c r="D15" i="18"/>
  <c r="C15" i="18"/>
  <c r="CW14" i="18"/>
  <c r="CP14" i="18"/>
  <c r="CJ14" i="18"/>
  <c r="CA14" i="18"/>
  <c r="BV14" i="18"/>
  <c r="BU14" i="18"/>
  <c r="BJ14" i="18"/>
  <c r="BH14" i="18"/>
  <c r="BG14" i="18"/>
  <c r="AR14" i="18"/>
  <c r="AI14" i="18"/>
  <c r="AC14" i="18"/>
  <c r="Y14" i="18"/>
  <c r="X14" i="18"/>
  <c r="W14" i="18"/>
  <c r="Q14" i="18"/>
  <c r="K14" i="18"/>
  <c r="J14" i="18"/>
  <c r="DC13" i="18"/>
  <c r="DB13" i="18"/>
  <c r="DA13" i="18"/>
  <c r="CZ13" i="18"/>
  <c r="CY13" i="18"/>
  <c r="CX13" i="18"/>
  <c r="CW13" i="18"/>
  <c r="CV13" i="18"/>
  <c r="CU13" i="18"/>
  <c r="CT13" i="18"/>
  <c r="CS13" i="18"/>
  <c r="CR13" i="18"/>
  <c r="CQ13" i="18"/>
  <c r="CP13" i="18"/>
  <c r="CO13" i="18"/>
  <c r="CN13" i="18"/>
  <c r="CM13" i="18"/>
  <c r="CL13" i="18"/>
  <c r="CK13" i="18"/>
  <c r="CJ13" i="18"/>
  <c r="CI13" i="18"/>
  <c r="CH13" i="18"/>
  <c r="CG13" i="18"/>
  <c r="CF13" i="18"/>
  <c r="CE13" i="18"/>
  <c r="CD13" i="18"/>
  <c r="CC13" i="18"/>
  <c r="CB13" i="18"/>
  <c r="CA13" i="18"/>
  <c r="BZ13" i="18"/>
  <c r="BY13" i="18"/>
  <c r="BX13" i="18"/>
  <c r="BW13" i="18"/>
  <c r="BV13" i="18"/>
  <c r="BU13" i="18"/>
  <c r="BT13" i="18"/>
  <c r="BS13" i="18"/>
  <c r="BR13" i="18"/>
  <c r="BQ13" i="18"/>
  <c r="BP13" i="18"/>
  <c r="BO13" i="18"/>
  <c r="BN13" i="18"/>
  <c r="BM13" i="18"/>
  <c r="BL13" i="18"/>
  <c r="BK13" i="18"/>
  <c r="BJ13" i="18"/>
  <c r="BI13" i="18"/>
  <c r="BH13" i="18"/>
  <c r="BG13" i="18"/>
  <c r="BF13" i="18"/>
  <c r="BE13" i="18"/>
  <c r="BD13" i="18"/>
  <c r="BC13" i="18"/>
  <c r="BB13" i="18"/>
  <c r="BA13" i="18"/>
  <c r="AZ13" i="18"/>
  <c r="AX13" i="18"/>
  <c r="AW13" i="18"/>
  <c r="AV13" i="18"/>
  <c r="AU13" i="18"/>
  <c r="AT13" i="18"/>
  <c r="AS13" i="18"/>
  <c r="AR13" i="18"/>
  <c r="AQ13" i="18"/>
  <c r="AP13" i="18"/>
  <c r="AO13" i="18"/>
  <c r="AN13" i="18"/>
  <c r="AM13" i="18"/>
  <c r="AL13" i="18"/>
  <c r="AK13" i="18"/>
  <c r="AJ13" i="18"/>
  <c r="AI13" i="18"/>
  <c r="AH13" i="18"/>
  <c r="AG13" i="18"/>
  <c r="AF13" i="18"/>
  <c r="AE13" i="18"/>
  <c r="AD13" i="18"/>
  <c r="AC13" i="18"/>
  <c r="Z13" i="18"/>
  <c r="Y13" i="18"/>
  <c r="X13" i="18"/>
  <c r="W13" i="18"/>
  <c r="V13" i="18"/>
  <c r="U13" i="18"/>
  <c r="T13" i="18"/>
  <c r="S13" i="18"/>
  <c r="R13" i="18"/>
  <c r="Q13" i="18"/>
  <c r="P13" i="18"/>
  <c r="O13" i="18"/>
  <c r="N13" i="18"/>
  <c r="M13" i="18"/>
  <c r="L13" i="18"/>
  <c r="K13" i="18"/>
  <c r="J13" i="18"/>
  <c r="I13" i="18"/>
  <c r="H13" i="18"/>
  <c r="G13" i="18"/>
  <c r="F13" i="18"/>
  <c r="E13" i="18"/>
  <c r="D13" i="18"/>
  <c r="C13" i="18"/>
  <c r="CX12" i="18"/>
  <c r="CW12" i="18"/>
  <c r="CP12" i="18"/>
  <c r="CL12" i="18"/>
  <c r="CJ12" i="18"/>
  <c r="CD12" i="18"/>
  <c r="CA12" i="18"/>
  <c r="BZ12" i="18"/>
  <c r="BX12" i="18"/>
  <c r="BW12" i="18"/>
  <c r="BV12" i="18"/>
  <c r="BU12" i="18"/>
  <c r="BT12" i="18"/>
  <c r="BS12" i="18"/>
  <c r="BR12" i="18"/>
  <c r="BK12" i="18"/>
  <c r="BJ12" i="18"/>
  <c r="BH12" i="18"/>
  <c r="BG12" i="18"/>
  <c r="AR12" i="18"/>
  <c r="AO12" i="18"/>
  <c r="AN12" i="18"/>
  <c r="AL12" i="18"/>
  <c r="AI12" i="18"/>
  <c r="AH12" i="18"/>
  <c r="AG12" i="18"/>
  <c r="AF12" i="18"/>
  <c r="AD12" i="18"/>
  <c r="AC12" i="18"/>
  <c r="Z12" i="18"/>
  <c r="Y12" i="18"/>
  <c r="X12" i="18"/>
  <c r="W12" i="18"/>
  <c r="M12" i="18"/>
  <c r="K12" i="18"/>
  <c r="J12" i="18"/>
  <c r="I12" i="18"/>
  <c r="D12" i="18"/>
  <c r="C12" i="18"/>
  <c r="DC11" i="18"/>
  <c r="DB11" i="18"/>
  <c r="DA11" i="18"/>
  <c r="CZ11" i="18"/>
  <c r="CY11" i="18"/>
  <c r="CX11" i="18"/>
  <c r="CW11" i="18"/>
  <c r="CV11" i="18"/>
  <c r="CU11" i="18"/>
  <c r="CT11" i="18"/>
  <c r="CS11" i="18"/>
  <c r="CR11" i="18"/>
  <c r="CQ11" i="18"/>
  <c r="CP11" i="18"/>
  <c r="CO11" i="18"/>
  <c r="CN11" i="18"/>
  <c r="CM11" i="18"/>
  <c r="CL11" i="18"/>
  <c r="CK11" i="18"/>
  <c r="CJ11" i="18"/>
  <c r="CI11" i="18"/>
  <c r="CH11" i="18"/>
  <c r="CG11" i="18"/>
  <c r="CF11" i="18"/>
  <c r="CE11" i="18"/>
  <c r="CD11" i="18"/>
  <c r="CC11" i="18"/>
  <c r="CB11" i="18"/>
  <c r="CA11" i="18"/>
  <c r="BZ11" i="18"/>
  <c r="BY11" i="18"/>
  <c r="BX11" i="18"/>
  <c r="BW11" i="18"/>
  <c r="BV11" i="18"/>
  <c r="BU11" i="18"/>
  <c r="BT11" i="18"/>
  <c r="BR11" i="18"/>
  <c r="BQ11" i="18"/>
  <c r="BP11" i="18"/>
  <c r="BO11" i="18"/>
  <c r="BN11" i="18"/>
  <c r="BM11" i="18"/>
  <c r="BL11" i="18"/>
  <c r="BK11" i="18"/>
  <c r="BJ11" i="18"/>
  <c r="BI11" i="18"/>
  <c r="BH11" i="18"/>
  <c r="BG11" i="18"/>
  <c r="BF11" i="18"/>
  <c r="BE11" i="18"/>
  <c r="BD11" i="18"/>
  <c r="BC11" i="18"/>
  <c r="BB11" i="18"/>
  <c r="BA11" i="18"/>
  <c r="AZ11" i="18"/>
  <c r="AY11" i="18"/>
  <c r="AX11" i="1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DC10" i="18"/>
  <c r="DB10" i="18"/>
  <c r="DA10" i="18"/>
  <c r="CZ10" i="18"/>
  <c r="CY10" i="18"/>
  <c r="CX10" i="18"/>
  <c r="CW10" i="18"/>
  <c r="CV10" i="18"/>
  <c r="CU10" i="18"/>
  <c r="CT10" i="18"/>
  <c r="CS10" i="18"/>
  <c r="CR10" i="18"/>
  <c r="CQ10" i="18"/>
  <c r="CP10" i="18"/>
  <c r="CO10" i="18"/>
  <c r="CN10" i="18"/>
  <c r="CM10" i="18"/>
  <c r="CL10" i="18"/>
  <c r="CK10" i="18"/>
  <c r="CJ10" i="18"/>
  <c r="CI10" i="18"/>
  <c r="CH10" i="18"/>
  <c r="CG10" i="18"/>
  <c r="CF10" i="18"/>
  <c r="CE10" i="18"/>
  <c r="CD10" i="18"/>
  <c r="CC10" i="18"/>
  <c r="CB10" i="18"/>
  <c r="CA10" i="18"/>
  <c r="BZ10" i="18"/>
  <c r="BY10" i="18"/>
  <c r="BX10" i="18"/>
  <c r="BW10" i="18"/>
  <c r="BV10" i="18"/>
  <c r="BU10" i="18"/>
  <c r="BT10" i="18"/>
  <c r="BR10" i="18"/>
  <c r="BQ10" i="18"/>
  <c r="BP10" i="18"/>
  <c r="BO10" i="18"/>
  <c r="BN10" i="18"/>
  <c r="BM10" i="18"/>
  <c r="BL10" i="18"/>
  <c r="BK10" i="18"/>
  <c r="BJ10" i="18"/>
  <c r="BI10" i="18"/>
  <c r="BH10" i="18"/>
  <c r="BG10" i="18"/>
  <c r="BF10" i="18"/>
  <c r="BE10" i="18"/>
  <c r="BD10" i="18"/>
  <c r="BC10" i="18"/>
  <c r="BB10" i="18"/>
  <c r="BA10" i="18"/>
  <c r="AZ10" i="18"/>
  <c r="AY10" i="18"/>
  <c r="AX10"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CW9" i="18"/>
  <c r="CJ9" i="18"/>
  <c r="CA9" i="18"/>
  <c r="BV9" i="18"/>
  <c r="BU9" i="18"/>
  <c r="BJ9" i="18"/>
  <c r="BI9" i="18"/>
  <c r="BH9" i="18"/>
  <c r="BG9" i="18"/>
  <c r="BC9" i="18"/>
  <c r="AR9" i="18"/>
  <c r="AI9" i="18"/>
  <c r="AC9" i="18"/>
  <c r="Y9" i="18"/>
  <c r="X9" i="18"/>
  <c r="W9" i="18"/>
  <c r="K9" i="18"/>
  <c r="J9" i="18"/>
  <c r="CW8" i="18"/>
  <c r="BV8" i="18"/>
  <c r="BU8" i="18"/>
  <c r="BH8" i="18"/>
  <c r="BG8" i="18"/>
  <c r="AR8" i="18"/>
  <c r="W8" i="18"/>
  <c r="J8" i="18"/>
  <c r="CW7" i="18"/>
  <c r="BX7" i="18"/>
  <c r="BV7" i="18"/>
  <c r="BU7" i="18"/>
  <c r="BH7" i="18"/>
  <c r="BG7" i="18"/>
  <c r="AR7" i="18"/>
  <c r="AL7" i="18"/>
  <c r="W7" i="18"/>
  <c r="J7" i="18"/>
  <c r="DC6" i="18"/>
  <c r="DB6" i="18"/>
  <c r="DA6" i="18"/>
  <c r="CZ6" i="18"/>
  <c r="CY6" i="18"/>
  <c r="CX6" i="18"/>
  <c r="CW6" i="18"/>
  <c r="CV6" i="18"/>
  <c r="CU6" i="18"/>
  <c r="CT6" i="18"/>
  <c r="CS6" i="18"/>
  <c r="CR6" i="18"/>
  <c r="CQ6" i="18"/>
  <c r="CP6" i="18"/>
  <c r="CO6" i="18"/>
  <c r="CN6" i="18"/>
  <c r="CM6" i="18"/>
  <c r="CL6" i="18"/>
  <c r="CK6" i="18"/>
  <c r="CJ6" i="18"/>
  <c r="CI6" i="18"/>
  <c r="CG6" i="18"/>
  <c r="CF6" i="18"/>
  <c r="CE6" i="18"/>
  <c r="CD6" i="18"/>
  <c r="CC6" i="18"/>
  <c r="CB6" i="18"/>
  <c r="CA6" i="18"/>
  <c r="BZ6" i="18"/>
  <c r="BY6" i="18"/>
  <c r="BX6" i="18"/>
  <c r="BW6" i="18"/>
  <c r="BV6" i="18"/>
  <c r="BU6" i="18"/>
  <c r="BT6" i="18"/>
  <c r="BS6" i="18"/>
  <c r="BR6" i="18"/>
  <c r="BQ6" i="18"/>
  <c r="BP6" i="18"/>
  <c r="BO6" i="18"/>
  <c r="BN6" i="18"/>
  <c r="BM6" i="18"/>
  <c r="BL6" i="18"/>
  <c r="BK6" i="18"/>
  <c r="BJ6" i="18"/>
  <c r="BI6" i="18"/>
  <c r="BH6" i="18"/>
  <c r="BG6" i="18"/>
  <c r="BF6" i="18"/>
  <c r="BE6" i="18"/>
  <c r="BD6" i="18"/>
  <c r="BC6" i="18"/>
  <c r="BB6" i="18"/>
  <c r="BA6" i="18"/>
  <c r="AZ6" i="18"/>
  <c r="AY6" i="18"/>
  <c r="AX6" i="18"/>
  <c r="AW6" i="18"/>
  <c r="AV6" i="18"/>
  <c r="AU6" i="18"/>
  <c r="AT6" i="18"/>
  <c r="AS6" i="18"/>
  <c r="AR6" i="18"/>
  <c r="AQ6" i="18"/>
  <c r="AP6" i="18"/>
  <c r="AO6" i="18"/>
  <c r="AN6" i="18"/>
  <c r="AM6" i="18"/>
  <c r="AL6" i="18"/>
  <c r="AK6" i="18"/>
  <c r="AJ6" i="18"/>
  <c r="AI6" i="18"/>
  <c r="AH6"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DB5" i="18"/>
  <c r="CY5" i="18"/>
  <c r="CX5" i="18"/>
  <c r="CW5" i="18"/>
  <c r="CV5" i="18"/>
  <c r="CS5" i="18"/>
  <c r="CR5" i="18"/>
  <c r="CQ5" i="18"/>
  <c r="CP5" i="18"/>
  <c r="CO5" i="18"/>
  <c r="CN5" i="18"/>
  <c r="CM5" i="18"/>
  <c r="CL5" i="18"/>
  <c r="CK5" i="18"/>
  <c r="CJ5" i="18"/>
  <c r="CI5" i="18"/>
  <c r="CH5" i="18"/>
  <c r="CG5" i="18"/>
  <c r="CF5" i="18"/>
  <c r="CE5" i="18"/>
  <c r="CD5" i="18"/>
  <c r="CC5" i="18"/>
  <c r="CB5" i="18"/>
  <c r="CA5" i="18"/>
  <c r="BZ5" i="18"/>
  <c r="BX5" i="18"/>
  <c r="BW5" i="18"/>
  <c r="BV5" i="18"/>
  <c r="BU5" i="18"/>
  <c r="BT5" i="18"/>
  <c r="BS5" i="18"/>
  <c r="BR5" i="18"/>
  <c r="BQ5" i="18"/>
  <c r="BP5" i="18"/>
  <c r="BO5" i="18"/>
  <c r="BN5" i="18"/>
  <c r="BM5" i="18"/>
  <c r="BL5" i="18"/>
  <c r="BK5" i="18"/>
  <c r="BJ5" i="18"/>
  <c r="BI5" i="18"/>
  <c r="BH5" i="18"/>
  <c r="BG5" i="18"/>
  <c r="BF5" i="18"/>
  <c r="BE5" i="18"/>
  <c r="BD5" i="18"/>
  <c r="BB5" i="18"/>
  <c r="BA5" i="18"/>
  <c r="AZ5" i="18"/>
  <c r="AY5" i="18"/>
  <c r="AX5" i="18"/>
  <c r="AW5" i="18"/>
  <c r="AV5" i="18"/>
  <c r="AU5" i="18"/>
  <c r="AT5" i="18"/>
  <c r="AR5" i="18"/>
  <c r="AQ5" i="18"/>
  <c r="AP5" i="18"/>
  <c r="AO5" i="18"/>
  <c r="AN5" i="18"/>
  <c r="AM5" i="18"/>
  <c r="AL5" i="18"/>
  <c r="AK5" i="18"/>
  <c r="AJ5" i="18"/>
  <c r="AI5" i="18"/>
  <c r="AH5" i="18"/>
  <c r="AG5" i="18"/>
  <c r="AF5" i="18"/>
  <c r="AE5" i="18"/>
  <c r="AD5" i="18"/>
  <c r="AC5" i="18"/>
  <c r="AB5" i="18"/>
  <c r="AA5" i="18"/>
  <c r="Y5" i="18"/>
  <c r="X5" i="18"/>
  <c r="W5" i="18"/>
  <c r="V5" i="18"/>
  <c r="U5" i="18"/>
  <c r="T5" i="18"/>
  <c r="S5" i="18"/>
  <c r="R5" i="18"/>
  <c r="P5" i="18"/>
  <c r="O5" i="18"/>
  <c r="N5" i="18"/>
  <c r="M5" i="18"/>
  <c r="L5" i="18"/>
  <c r="K5" i="18"/>
  <c r="J5" i="18"/>
  <c r="I5" i="18"/>
  <c r="F5" i="18"/>
  <c r="E5" i="18"/>
  <c r="D5" i="18"/>
  <c r="C5" i="18"/>
  <c r="CW4" i="18"/>
  <c r="CJ4" i="18"/>
  <c r="CA4" i="18"/>
  <c r="BV4" i="18"/>
  <c r="BU4" i="18"/>
  <c r="BT4" i="18"/>
  <c r="BJ4" i="18"/>
  <c r="BI4" i="18"/>
  <c r="BH4" i="18"/>
  <c r="BG4" i="18"/>
  <c r="AR4" i="18"/>
  <c r="AQ4" i="18"/>
  <c r="AI4" i="18"/>
  <c r="AH4" i="18"/>
  <c r="AG4" i="18"/>
  <c r="AF4" i="18"/>
  <c r="AE4" i="18"/>
  <c r="AD4" i="18"/>
  <c r="AC4" i="18"/>
  <c r="Y4" i="18"/>
  <c r="X4" i="18"/>
  <c r="W4" i="18"/>
  <c r="K4" i="18"/>
  <c r="J4" i="18"/>
  <c r="H4" i="18"/>
  <c r="CW3" i="18"/>
  <c r="CJ3" i="18"/>
  <c r="CA3" i="18"/>
  <c r="BV3" i="18"/>
  <c r="BU3" i="18"/>
  <c r="BT3" i="18"/>
  <c r="BJ3" i="18"/>
  <c r="BI3" i="18"/>
  <c r="BH3" i="18"/>
  <c r="BG3" i="18"/>
  <c r="AR3" i="18"/>
  <c r="AQ3" i="18"/>
  <c r="AI3" i="18"/>
  <c r="AH3" i="18"/>
  <c r="AG3" i="18"/>
  <c r="AF3" i="18"/>
  <c r="AE3" i="18"/>
  <c r="AD3" i="18"/>
  <c r="AC3" i="18"/>
  <c r="Y3" i="18"/>
  <c r="X3" i="18"/>
  <c r="W3" i="18"/>
  <c r="K3" i="18"/>
  <c r="J3" i="18"/>
  <c r="H3" i="18"/>
  <c r="CW2" i="18"/>
  <c r="BV2" i="18"/>
  <c r="BU2" i="18"/>
  <c r="BJ2" i="18"/>
  <c r="BH2" i="18"/>
  <c r="BG2" i="18"/>
  <c r="AR2" i="18"/>
  <c r="AI2" i="18"/>
  <c r="AC2" i="18"/>
  <c r="Y2" i="18"/>
  <c r="X2" i="18"/>
  <c r="W2" i="18"/>
  <c r="K2" i="18"/>
  <c r="J2" i="18"/>
  <c r="U107" i="16"/>
  <c r="T107" i="16"/>
  <c r="S107" i="16"/>
  <c r="R107" i="16"/>
  <c r="Q107" i="16"/>
  <c r="P107" i="16"/>
  <c r="O107" i="16"/>
  <c r="N107" i="16"/>
  <c r="M107" i="16"/>
  <c r="L107" i="16"/>
  <c r="K107" i="16"/>
  <c r="J107" i="16"/>
  <c r="I107" i="16"/>
  <c r="H107" i="16"/>
  <c r="G107" i="16"/>
  <c r="F107" i="16"/>
  <c r="E107" i="16"/>
  <c r="D107" i="16"/>
  <c r="C107" i="16"/>
  <c r="B107" i="16"/>
  <c r="U106" i="16"/>
  <c r="T106" i="16"/>
  <c r="S106" i="16"/>
  <c r="R106" i="16"/>
  <c r="Q106" i="16"/>
  <c r="P106" i="16"/>
  <c r="O106" i="16"/>
  <c r="N106" i="16"/>
  <c r="M106" i="16"/>
  <c r="L106" i="16"/>
  <c r="K106" i="16"/>
  <c r="J106" i="16"/>
  <c r="I106" i="16"/>
  <c r="H106" i="16"/>
  <c r="G106" i="16"/>
  <c r="F106" i="16"/>
  <c r="E106" i="16"/>
  <c r="D106" i="16"/>
  <c r="C106" i="16"/>
  <c r="B106" i="16"/>
  <c r="U105" i="16"/>
  <c r="T105" i="16"/>
  <c r="S105" i="16"/>
  <c r="R105" i="16"/>
  <c r="Q105" i="16"/>
  <c r="P105" i="16"/>
  <c r="O105" i="16"/>
  <c r="N105" i="16"/>
  <c r="M105" i="16"/>
  <c r="L105" i="16"/>
  <c r="K105" i="16"/>
  <c r="J105" i="16"/>
  <c r="I105" i="16"/>
  <c r="H105" i="16"/>
  <c r="G105" i="16"/>
  <c r="F105" i="16"/>
  <c r="E105" i="16"/>
  <c r="D105" i="16"/>
  <c r="C105" i="16"/>
  <c r="B105" i="16"/>
  <c r="U104" i="16"/>
  <c r="T104" i="16"/>
  <c r="S104" i="16"/>
  <c r="R104" i="16"/>
  <c r="Q104" i="16"/>
  <c r="P104" i="16"/>
  <c r="O104" i="16"/>
  <c r="N104" i="16"/>
  <c r="M104" i="16"/>
  <c r="L104" i="16"/>
  <c r="K104" i="16"/>
  <c r="J104" i="16"/>
  <c r="I104" i="16"/>
  <c r="H104" i="16"/>
  <c r="G104" i="16"/>
  <c r="F104" i="16"/>
  <c r="E104" i="16"/>
  <c r="D104" i="16"/>
  <c r="C104" i="16"/>
  <c r="B104" i="16"/>
  <c r="U103" i="16"/>
  <c r="T103" i="16"/>
  <c r="S103" i="16"/>
  <c r="R103" i="16"/>
  <c r="Q103" i="16"/>
  <c r="P103" i="16"/>
  <c r="O103" i="16"/>
  <c r="N103" i="16"/>
  <c r="M103" i="16"/>
  <c r="L103" i="16"/>
  <c r="K103" i="16"/>
  <c r="J103" i="16"/>
  <c r="I103" i="16"/>
  <c r="H103" i="16"/>
  <c r="G103" i="16"/>
  <c r="F103" i="16"/>
  <c r="E103" i="16"/>
  <c r="D103" i="16"/>
  <c r="C103" i="16"/>
  <c r="B103" i="16"/>
  <c r="U102" i="16"/>
  <c r="T102" i="16"/>
  <c r="S102" i="16"/>
  <c r="R102" i="16"/>
  <c r="Q102" i="16"/>
  <c r="P102" i="16"/>
  <c r="O102" i="16"/>
  <c r="N102" i="16"/>
  <c r="M102" i="16"/>
  <c r="L102" i="16"/>
  <c r="K102" i="16"/>
  <c r="J102" i="16"/>
  <c r="I102" i="16"/>
  <c r="H102" i="16"/>
  <c r="G102" i="16"/>
  <c r="F102" i="16"/>
  <c r="E102" i="16"/>
  <c r="D102" i="16"/>
  <c r="C102" i="16"/>
  <c r="B102" i="16"/>
  <c r="U101" i="16"/>
  <c r="T101" i="16"/>
  <c r="S101" i="16"/>
  <c r="R101" i="16"/>
  <c r="Q101" i="16"/>
  <c r="P101" i="16"/>
  <c r="O101" i="16"/>
  <c r="N101" i="16"/>
  <c r="M101" i="16"/>
  <c r="L101" i="16"/>
  <c r="K101" i="16"/>
  <c r="J101" i="16"/>
  <c r="I101" i="16"/>
  <c r="H101" i="16"/>
  <c r="G101" i="16"/>
  <c r="F101" i="16"/>
  <c r="E101" i="16"/>
  <c r="D101" i="16"/>
  <c r="C101" i="16"/>
  <c r="B101" i="16"/>
  <c r="U100" i="16"/>
  <c r="T100" i="16"/>
  <c r="S100" i="16"/>
  <c r="R100" i="16"/>
  <c r="Q100" i="16"/>
  <c r="P100" i="16"/>
  <c r="O100" i="16"/>
  <c r="N100" i="16"/>
  <c r="M100" i="16"/>
  <c r="L100" i="16"/>
  <c r="K100" i="16"/>
  <c r="J100" i="16"/>
  <c r="I100" i="16"/>
  <c r="H100" i="16"/>
  <c r="G100" i="16"/>
  <c r="F100" i="16"/>
  <c r="E100" i="16"/>
  <c r="D100" i="16"/>
  <c r="C100" i="16"/>
  <c r="B100" i="16"/>
  <c r="U99" i="16"/>
  <c r="T99" i="16"/>
  <c r="S99" i="16"/>
  <c r="R99" i="16"/>
  <c r="Q99" i="16"/>
  <c r="P99" i="16"/>
  <c r="O99" i="16"/>
  <c r="N99" i="16"/>
  <c r="M99" i="16"/>
  <c r="L99" i="16"/>
  <c r="K99" i="16"/>
  <c r="J99" i="16"/>
  <c r="I99" i="16"/>
  <c r="H99" i="16"/>
  <c r="G99" i="16"/>
  <c r="F99" i="16"/>
  <c r="E99" i="16"/>
  <c r="D99" i="16"/>
  <c r="C99" i="16"/>
  <c r="B99" i="16"/>
  <c r="U98" i="16"/>
  <c r="T98" i="16"/>
  <c r="S98" i="16"/>
  <c r="R98" i="16"/>
  <c r="Q98" i="16"/>
  <c r="P98" i="16"/>
  <c r="O98" i="16"/>
  <c r="N98" i="16"/>
  <c r="M98" i="16"/>
  <c r="L98" i="16"/>
  <c r="K98" i="16"/>
  <c r="J98" i="16"/>
  <c r="I98" i="16"/>
  <c r="H98" i="16"/>
  <c r="G98" i="16"/>
  <c r="F98" i="16"/>
  <c r="E98" i="16"/>
  <c r="D98" i="16"/>
  <c r="C98" i="16"/>
  <c r="B98" i="16"/>
  <c r="U97" i="16"/>
  <c r="T97" i="16"/>
  <c r="S97" i="16"/>
  <c r="R97" i="16"/>
  <c r="Q97" i="16"/>
  <c r="P97" i="16"/>
  <c r="O97" i="16"/>
  <c r="N97" i="16"/>
  <c r="M97" i="16"/>
  <c r="L97" i="16"/>
  <c r="K97" i="16"/>
  <c r="J97" i="16"/>
  <c r="I97" i="16"/>
  <c r="H97" i="16"/>
  <c r="G97" i="16"/>
  <c r="F97" i="16"/>
  <c r="E97" i="16"/>
  <c r="D97" i="16"/>
  <c r="C97" i="16"/>
  <c r="B97" i="16"/>
  <c r="U96" i="16"/>
  <c r="T96" i="16"/>
  <c r="S96" i="16"/>
  <c r="R96" i="16"/>
  <c r="Q96" i="16"/>
  <c r="P96" i="16"/>
  <c r="O96" i="16"/>
  <c r="N96" i="16"/>
  <c r="M96" i="16"/>
  <c r="L96" i="16"/>
  <c r="K96" i="16"/>
  <c r="J96" i="16"/>
  <c r="I96" i="16"/>
  <c r="H96" i="16"/>
  <c r="G96" i="16"/>
  <c r="F96" i="16"/>
  <c r="E96" i="16"/>
  <c r="D96" i="16"/>
  <c r="C96" i="16"/>
  <c r="B96" i="16"/>
  <c r="U95" i="16"/>
  <c r="T95" i="16"/>
  <c r="S95" i="16"/>
  <c r="R95" i="16"/>
  <c r="Q95" i="16"/>
  <c r="P95" i="16"/>
  <c r="O95" i="16"/>
  <c r="N95" i="16"/>
  <c r="M95" i="16"/>
  <c r="L95" i="16"/>
  <c r="K95" i="16"/>
  <c r="J95" i="16"/>
  <c r="I95" i="16"/>
  <c r="H95" i="16"/>
  <c r="G95" i="16"/>
  <c r="F95" i="16"/>
  <c r="E95" i="16"/>
  <c r="D95" i="16"/>
  <c r="C95" i="16"/>
  <c r="B95" i="16"/>
  <c r="U94" i="16"/>
  <c r="T94" i="16"/>
  <c r="S94" i="16"/>
  <c r="R94" i="16"/>
  <c r="Q94" i="16"/>
  <c r="P94" i="16"/>
  <c r="O94" i="16"/>
  <c r="N94" i="16"/>
  <c r="M94" i="16"/>
  <c r="L94" i="16"/>
  <c r="K94" i="16"/>
  <c r="J94" i="16"/>
  <c r="I94" i="16"/>
  <c r="H94" i="16"/>
  <c r="G94" i="16"/>
  <c r="F94" i="16"/>
  <c r="E94" i="16"/>
  <c r="D94" i="16"/>
  <c r="C94" i="16"/>
  <c r="B94" i="16"/>
  <c r="U93" i="16"/>
  <c r="T93" i="16"/>
  <c r="S93" i="16"/>
  <c r="R93" i="16"/>
  <c r="Q93" i="16"/>
  <c r="P93" i="16"/>
  <c r="O93" i="16"/>
  <c r="N93" i="16"/>
  <c r="M93" i="16"/>
  <c r="L93" i="16"/>
  <c r="K93" i="16"/>
  <c r="J93" i="16"/>
  <c r="I93" i="16"/>
  <c r="H93" i="16"/>
  <c r="G93" i="16"/>
  <c r="F93" i="16"/>
  <c r="E93" i="16"/>
  <c r="D93" i="16"/>
  <c r="C93" i="16"/>
  <c r="B93" i="16"/>
  <c r="U92" i="16"/>
  <c r="T92" i="16"/>
  <c r="S92" i="16"/>
  <c r="R92" i="16"/>
  <c r="Q92" i="16"/>
  <c r="P92" i="16"/>
  <c r="O92" i="16"/>
  <c r="N92" i="16"/>
  <c r="M92" i="16"/>
  <c r="L92" i="16"/>
  <c r="K92" i="16"/>
  <c r="J92" i="16"/>
  <c r="I92" i="16"/>
  <c r="H92" i="16"/>
  <c r="G92" i="16"/>
  <c r="F92" i="16"/>
  <c r="E92" i="16"/>
  <c r="D92" i="16"/>
  <c r="C92" i="16"/>
  <c r="B92" i="16"/>
  <c r="U91" i="16"/>
  <c r="T91" i="16"/>
  <c r="S91" i="16"/>
  <c r="R91" i="16"/>
  <c r="Q91" i="16"/>
  <c r="P91" i="16"/>
  <c r="O91" i="16"/>
  <c r="N91" i="16"/>
  <c r="M91" i="16"/>
  <c r="L91" i="16"/>
  <c r="K91" i="16"/>
  <c r="J91" i="16"/>
  <c r="I91" i="16"/>
  <c r="H91" i="16"/>
  <c r="G91" i="16"/>
  <c r="F91" i="16"/>
  <c r="E91" i="16"/>
  <c r="D91" i="16"/>
  <c r="C91" i="16"/>
  <c r="B91" i="16"/>
  <c r="U90" i="16"/>
  <c r="T90" i="16"/>
  <c r="S90" i="16"/>
  <c r="R90" i="16"/>
  <c r="Q90" i="16"/>
  <c r="P90" i="16"/>
  <c r="O90" i="16"/>
  <c r="N90" i="16"/>
  <c r="M90" i="16"/>
  <c r="L90" i="16"/>
  <c r="K90" i="16"/>
  <c r="J90" i="16"/>
  <c r="I90" i="16"/>
  <c r="H90" i="16"/>
  <c r="G90" i="16"/>
  <c r="F90" i="16"/>
  <c r="E90" i="16"/>
  <c r="D90" i="16"/>
  <c r="C90" i="16"/>
  <c r="B90" i="16"/>
  <c r="U89" i="16"/>
  <c r="T89" i="16"/>
  <c r="S89" i="16"/>
  <c r="R89" i="16"/>
  <c r="Q89" i="16"/>
  <c r="P89" i="16"/>
  <c r="O89" i="16"/>
  <c r="N89" i="16"/>
  <c r="M89" i="16"/>
  <c r="L89" i="16"/>
  <c r="K89" i="16"/>
  <c r="J89" i="16"/>
  <c r="I89" i="16"/>
  <c r="H89" i="16"/>
  <c r="G89" i="16"/>
  <c r="F89" i="16"/>
  <c r="E89" i="16"/>
  <c r="D89" i="16"/>
  <c r="C89" i="16"/>
  <c r="B89" i="16"/>
  <c r="U88" i="16"/>
  <c r="T88" i="16"/>
  <c r="S88" i="16"/>
  <c r="R88" i="16"/>
  <c r="Q88" i="16"/>
  <c r="P88" i="16"/>
  <c r="O88" i="16"/>
  <c r="N88" i="16"/>
  <c r="M88" i="16"/>
  <c r="L88" i="16"/>
  <c r="K88" i="16"/>
  <c r="J88" i="16"/>
  <c r="I88" i="16"/>
  <c r="H88" i="16"/>
  <c r="G88" i="16"/>
  <c r="F88" i="16"/>
  <c r="E88" i="16"/>
  <c r="D88" i="16"/>
  <c r="C88" i="16"/>
  <c r="B88" i="16"/>
  <c r="U87" i="16"/>
  <c r="T87" i="16"/>
  <c r="S87" i="16"/>
  <c r="R87" i="16"/>
  <c r="Q87" i="16"/>
  <c r="P87" i="16"/>
  <c r="O87" i="16"/>
  <c r="N87" i="16"/>
  <c r="M87" i="16"/>
  <c r="L87" i="16"/>
  <c r="K87" i="16"/>
  <c r="J87" i="16"/>
  <c r="I87" i="16"/>
  <c r="H87" i="16"/>
  <c r="G87" i="16"/>
  <c r="F87" i="16"/>
  <c r="E87" i="16"/>
  <c r="D87" i="16"/>
  <c r="C87" i="16"/>
  <c r="B87" i="16"/>
  <c r="U86" i="16"/>
  <c r="T86" i="16"/>
  <c r="S86" i="16"/>
  <c r="R86" i="16"/>
  <c r="Q86" i="16"/>
  <c r="P86" i="16"/>
  <c r="O86" i="16"/>
  <c r="N86" i="16"/>
  <c r="M86" i="16"/>
  <c r="L86" i="16"/>
  <c r="K86" i="16"/>
  <c r="J86" i="16"/>
  <c r="I86" i="16"/>
  <c r="H86" i="16"/>
  <c r="G86" i="16"/>
  <c r="F86" i="16"/>
  <c r="E86" i="16"/>
  <c r="D86" i="16"/>
  <c r="C86" i="16"/>
  <c r="B86" i="16"/>
  <c r="U85" i="16"/>
  <c r="T85" i="16"/>
  <c r="S85" i="16"/>
  <c r="R85" i="16"/>
  <c r="Q85" i="16"/>
  <c r="P85" i="16"/>
  <c r="O85" i="16"/>
  <c r="N85" i="16"/>
  <c r="M85" i="16"/>
  <c r="L85" i="16"/>
  <c r="K85" i="16"/>
  <c r="J85" i="16"/>
  <c r="I85" i="16"/>
  <c r="H85" i="16"/>
  <c r="G85" i="16"/>
  <c r="F85" i="16"/>
  <c r="E85" i="16"/>
  <c r="D85" i="16"/>
  <c r="C85" i="16"/>
  <c r="B85" i="16"/>
  <c r="U84" i="16"/>
  <c r="T84" i="16"/>
  <c r="S84" i="16"/>
  <c r="R84" i="16"/>
  <c r="Q84" i="16"/>
  <c r="P84" i="16"/>
  <c r="O84" i="16"/>
  <c r="N84" i="16"/>
  <c r="M84" i="16"/>
  <c r="L84" i="16"/>
  <c r="K84" i="16"/>
  <c r="J84" i="16"/>
  <c r="I84" i="16"/>
  <c r="H84" i="16"/>
  <c r="G84" i="16"/>
  <c r="F84" i="16"/>
  <c r="E84" i="16"/>
  <c r="D84" i="16"/>
  <c r="C84" i="16"/>
  <c r="B84" i="16"/>
  <c r="U83" i="16"/>
  <c r="T83" i="16"/>
  <c r="S83" i="16"/>
  <c r="R83" i="16"/>
  <c r="Q83" i="16"/>
  <c r="P83" i="16"/>
  <c r="O83" i="16"/>
  <c r="N83" i="16"/>
  <c r="M83" i="16"/>
  <c r="L83" i="16"/>
  <c r="K83" i="16"/>
  <c r="J83" i="16"/>
  <c r="I83" i="16"/>
  <c r="H83" i="16"/>
  <c r="G83" i="16"/>
  <c r="F83" i="16"/>
  <c r="E83" i="16"/>
  <c r="D83" i="16"/>
  <c r="C83" i="16"/>
  <c r="B83" i="16"/>
  <c r="U82" i="16"/>
  <c r="T82" i="16"/>
  <c r="S82" i="16"/>
  <c r="R82" i="16"/>
  <c r="Q82" i="16"/>
  <c r="P82" i="16"/>
  <c r="O82" i="16"/>
  <c r="N82" i="16"/>
  <c r="M82" i="16"/>
  <c r="L82" i="16"/>
  <c r="K82" i="16"/>
  <c r="J82" i="16"/>
  <c r="I82" i="16"/>
  <c r="H82" i="16"/>
  <c r="G82" i="16"/>
  <c r="F82" i="16"/>
  <c r="E82" i="16"/>
  <c r="D82" i="16"/>
  <c r="C82" i="16"/>
  <c r="B82" i="16"/>
  <c r="U81" i="16"/>
  <c r="T81" i="16"/>
  <c r="S81" i="16"/>
  <c r="R81" i="16"/>
  <c r="Q81" i="16"/>
  <c r="P81" i="16"/>
  <c r="O81" i="16"/>
  <c r="N81" i="16"/>
  <c r="M81" i="16"/>
  <c r="L81" i="16"/>
  <c r="K81" i="16"/>
  <c r="J81" i="16"/>
  <c r="I81" i="16"/>
  <c r="H81" i="16"/>
  <c r="G81" i="16"/>
  <c r="F81" i="16"/>
  <c r="E81" i="16"/>
  <c r="D81" i="16"/>
  <c r="C81" i="16"/>
  <c r="B81" i="16"/>
  <c r="U80" i="16"/>
  <c r="T80" i="16"/>
  <c r="S80" i="16"/>
  <c r="R80" i="16"/>
  <c r="Q80" i="16"/>
  <c r="P80" i="16"/>
  <c r="O80" i="16"/>
  <c r="N80" i="16"/>
  <c r="M80" i="16"/>
  <c r="L80" i="16"/>
  <c r="K80" i="16"/>
  <c r="J80" i="16"/>
  <c r="I80" i="16"/>
  <c r="H80" i="16"/>
  <c r="G80" i="16"/>
  <c r="F80" i="16"/>
  <c r="E80" i="16"/>
  <c r="D80" i="16"/>
  <c r="C80" i="16"/>
  <c r="B80" i="16"/>
  <c r="U79" i="16"/>
  <c r="T79" i="16"/>
  <c r="S79" i="16"/>
  <c r="R79" i="16"/>
  <c r="Q79" i="16"/>
  <c r="P79" i="16"/>
  <c r="O79" i="16"/>
  <c r="N79" i="16"/>
  <c r="M79" i="16"/>
  <c r="L79" i="16"/>
  <c r="K79" i="16"/>
  <c r="J79" i="16"/>
  <c r="I79" i="16"/>
  <c r="H79" i="16"/>
  <c r="G79" i="16"/>
  <c r="F79" i="16"/>
  <c r="E79" i="16"/>
  <c r="D79" i="16"/>
  <c r="C79" i="16"/>
  <c r="B79" i="16"/>
  <c r="U78" i="16"/>
  <c r="T78" i="16"/>
  <c r="S78" i="16"/>
  <c r="R78" i="16"/>
  <c r="Q78" i="16"/>
  <c r="P78" i="16"/>
  <c r="O78" i="16"/>
  <c r="N78" i="16"/>
  <c r="M78" i="16"/>
  <c r="L78" i="16"/>
  <c r="K78" i="16"/>
  <c r="J78" i="16"/>
  <c r="I78" i="16"/>
  <c r="H78" i="16"/>
  <c r="G78" i="16"/>
  <c r="F78" i="16"/>
  <c r="E78" i="16"/>
  <c r="D78" i="16"/>
  <c r="C78" i="16"/>
  <c r="B78" i="16"/>
  <c r="U77" i="16"/>
  <c r="T77" i="16"/>
  <c r="S77" i="16"/>
  <c r="R77" i="16"/>
  <c r="Q77" i="16"/>
  <c r="P77" i="16"/>
  <c r="O77" i="16"/>
  <c r="N77" i="16"/>
  <c r="M77" i="16"/>
  <c r="L77" i="16"/>
  <c r="K77" i="16"/>
  <c r="J77" i="16"/>
  <c r="I77" i="16"/>
  <c r="H77" i="16"/>
  <c r="G77" i="16"/>
  <c r="F77" i="16"/>
  <c r="E77" i="16"/>
  <c r="D77" i="16"/>
  <c r="C77" i="16"/>
  <c r="B77" i="16"/>
  <c r="U76" i="16"/>
  <c r="T76" i="16"/>
  <c r="S76" i="16"/>
  <c r="R76" i="16"/>
  <c r="Q76" i="16"/>
  <c r="P76" i="16"/>
  <c r="O76" i="16"/>
  <c r="N76" i="16"/>
  <c r="M76" i="16"/>
  <c r="L76" i="16"/>
  <c r="K76" i="16"/>
  <c r="J76" i="16"/>
  <c r="I76" i="16"/>
  <c r="H76" i="16"/>
  <c r="G76" i="16"/>
  <c r="F76" i="16"/>
  <c r="E76" i="16"/>
  <c r="D76" i="16"/>
  <c r="C76" i="16"/>
  <c r="B76" i="16"/>
  <c r="U75" i="16"/>
  <c r="T75" i="16"/>
  <c r="S75" i="16"/>
  <c r="R75" i="16"/>
  <c r="Q75" i="16"/>
  <c r="P75" i="16"/>
  <c r="O75" i="16"/>
  <c r="N75" i="16"/>
  <c r="M75" i="16"/>
  <c r="L75" i="16"/>
  <c r="K75" i="16"/>
  <c r="J75" i="16"/>
  <c r="I75" i="16"/>
  <c r="H75" i="16"/>
  <c r="G75" i="16"/>
  <c r="F75" i="16"/>
  <c r="E75" i="16"/>
  <c r="D75" i="16"/>
  <c r="C75" i="16"/>
  <c r="B75" i="16"/>
  <c r="U74" i="16"/>
  <c r="T74" i="16"/>
  <c r="S74" i="16"/>
  <c r="R74" i="16"/>
  <c r="Q74" i="16"/>
  <c r="P74" i="16"/>
  <c r="O74" i="16"/>
  <c r="N74" i="16"/>
  <c r="M74" i="16"/>
  <c r="L74" i="16"/>
  <c r="K74" i="16"/>
  <c r="J74" i="16"/>
  <c r="I74" i="16"/>
  <c r="H74" i="16"/>
  <c r="G74" i="16"/>
  <c r="F74" i="16"/>
  <c r="E74" i="16"/>
  <c r="D74" i="16"/>
  <c r="C74" i="16"/>
  <c r="B74" i="16"/>
  <c r="U73" i="16"/>
  <c r="T73" i="16"/>
  <c r="S73" i="16"/>
  <c r="R73" i="16"/>
  <c r="Q73" i="16"/>
  <c r="P73" i="16"/>
  <c r="O73" i="16"/>
  <c r="N73" i="16"/>
  <c r="M73" i="16"/>
  <c r="L73" i="16"/>
  <c r="K73" i="16"/>
  <c r="J73" i="16"/>
  <c r="I73" i="16"/>
  <c r="H73" i="16"/>
  <c r="G73" i="16"/>
  <c r="F73" i="16"/>
  <c r="E73" i="16"/>
  <c r="D73" i="16"/>
  <c r="C73" i="16"/>
  <c r="B73" i="16"/>
  <c r="U72" i="16"/>
  <c r="T72" i="16"/>
  <c r="S72" i="16"/>
  <c r="R72" i="16"/>
  <c r="Q72" i="16"/>
  <c r="P72" i="16"/>
  <c r="O72" i="16"/>
  <c r="N72" i="16"/>
  <c r="M72" i="16"/>
  <c r="L72" i="16"/>
  <c r="K72" i="16"/>
  <c r="J72" i="16"/>
  <c r="I72" i="16"/>
  <c r="H72" i="16"/>
  <c r="G72" i="16"/>
  <c r="F72" i="16"/>
  <c r="E72" i="16"/>
  <c r="D72" i="16"/>
  <c r="C72" i="16"/>
  <c r="B72" i="16"/>
  <c r="U71" i="16"/>
  <c r="T71" i="16"/>
  <c r="S71" i="16"/>
  <c r="R71" i="16"/>
  <c r="Q71" i="16"/>
  <c r="P71" i="16"/>
  <c r="O71" i="16"/>
  <c r="N71" i="16"/>
  <c r="M71" i="16"/>
  <c r="L71" i="16"/>
  <c r="K71" i="16"/>
  <c r="J71" i="16"/>
  <c r="I71" i="16"/>
  <c r="H71" i="16"/>
  <c r="G71" i="16"/>
  <c r="F71" i="16"/>
  <c r="E71" i="16"/>
  <c r="D71" i="16"/>
  <c r="C71" i="16"/>
  <c r="B71" i="16"/>
  <c r="U70" i="16"/>
  <c r="T70" i="16"/>
  <c r="S70" i="16"/>
  <c r="R70" i="16"/>
  <c r="Q70" i="16"/>
  <c r="P70" i="16"/>
  <c r="O70" i="16"/>
  <c r="N70" i="16"/>
  <c r="M70" i="16"/>
  <c r="L70" i="16"/>
  <c r="K70" i="16"/>
  <c r="J70" i="16"/>
  <c r="I70" i="16"/>
  <c r="H70" i="16"/>
  <c r="G70" i="16"/>
  <c r="F70" i="16"/>
  <c r="E70" i="16"/>
  <c r="D70" i="16"/>
  <c r="C70" i="16"/>
  <c r="B70" i="16"/>
  <c r="U69" i="16"/>
  <c r="T69" i="16"/>
  <c r="S69" i="16"/>
  <c r="R69" i="16"/>
  <c r="Q69" i="16"/>
  <c r="P69" i="16"/>
  <c r="O69" i="16"/>
  <c r="N69" i="16"/>
  <c r="M69" i="16"/>
  <c r="L69" i="16"/>
  <c r="K69" i="16"/>
  <c r="J69" i="16"/>
  <c r="I69" i="16"/>
  <c r="H69" i="16"/>
  <c r="G69" i="16"/>
  <c r="F69" i="16"/>
  <c r="E69" i="16"/>
  <c r="D69" i="16"/>
  <c r="C69" i="16"/>
  <c r="B69" i="16"/>
  <c r="U68" i="16"/>
  <c r="T68" i="16"/>
  <c r="S68" i="16"/>
  <c r="R68" i="16"/>
  <c r="Q68" i="16"/>
  <c r="P68" i="16"/>
  <c r="O68" i="16"/>
  <c r="N68" i="16"/>
  <c r="M68" i="16"/>
  <c r="L68" i="16"/>
  <c r="K68" i="16"/>
  <c r="J68" i="16"/>
  <c r="I68" i="16"/>
  <c r="H68" i="16"/>
  <c r="G68" i="16"/>
  <c r="F68" i="16"/>
  <c r="E68" i="16"/>
  <c r="D68" i="16"/>
  <c r="C68" i="16"/>
  <c r="B68" i="16"/>
  <c r="U67" i="16"/>
  <c r="T67" i="16"/>
  <c r="S67" i="16"/>
  <c r="R67" i="16"/>
  <c r="Q67" i="16"/>
  <c r="P67" i="16"/>
  <c r="O67" i="16"/>
  <c r="N67" i="16"/>
  <c r="M67" i="16"/>
  <c r="L67" i="16"/>
  <c r="K67" i="16"/>
  <c r="J67" i="16"/>
  <c r="I67" i="16"/>
  <c r="H67" i="16"/>
  <c r="G67" i="16"/>
  <c r="F67" i="16"/>
  <c r="E67" i="16"/>
  <c r="D67" i="16"/>
  <c r="C67" i="16"/>
  <c r="B67" i="16"/>
  <c r="U66" i="16"/>
  <c r="T66" i="16"/>
  <c r="S66" i="16"/>
  <c r="R66" i="16"/>
  <c r="Q66" i="16"/>
  <c r="P66" i="16"/>
  <c r="O66" i="16"/>
  <c r="N66" i="16"/>
  <c r="M66" i="16"/>
  <c r="L66" i="16"/>
  <c r="K66" i="16"/>
  <c r="J66" i="16"/>
  <c r="I66" i="16"/>
  <c r="H66" i="16"/>
  <c r="G66" i="16"/>
  <c r="F66" i="16"/>
  <c r="E66" i="16"/>
  <c r="D66" i="16"/>
  <c r="C66" i="16"/>
  <c r="B66" i="16"/>
  <c r="U65" i="16"/>
  <c r="T65" i="16"/>
  <c r="S65" i="16"/>
  <c r="R65" i="16"/>
  <c r="Q65" i="16"/>
  <c r="P65" i="16"/>
  <c r="O65" i="16"/>
  <c r="N65" i="16"/>
  <c r="M65" i="16"/>
  <c r="L65" i="16"/>
  <c r="K65" i="16"/>
  <c r="J65" i="16"/>
  <c r="I65" i="16"/>
  <c r="H65" i="16"/>
  <c r="G65" i="16"/>
  <c r="F65" i="16"/>
  <c r="E65" i="16"/>
  <c r="D65" i="16"/>
  <c r="C65" i="16"/>
  <c r="B65" i="16"/>
  <c r="U64" i="16"/>
  <c r="T64" i="16"/>
  <c r="S64" i="16"/>
  <c r="R64" i="16"/>
  <c r="Q64" i="16"/>
  <c r="P64" i="16"/>
  <c r="O64" i="16"/>
  <c r="N64" i="16"/>
  <c r="M64" i="16"/>
  <c r="L64" i="16"/>
  <c r="K64" i="16"/>
  <c r="J64" i="16"/>
  <c r="I64" i="16"/>
  <c r="H64" i="16"/>
  <c r="G64" i="16"/>
  <c r="F64" i="16"/>
  <c r="E64" i="16"/>
  <c r="D64" i="16"/>
  <c r="C64" i="16"/>
  <c r="B64" i="16"/>
  <c r="U63" i="16"/>
  <c r="T63" i="16"/>
  <c r="S63" i="16"/>
  <c r="R63" i="16"/>
  <c r="Q63" i="16"/>
  <c r="P63" i="16"/>
  <c r="O63" i="16"/>
  <c r="N63" i="16"/>
  <c r="M63" i="16"/>
  <c r="L63" i="16"/>
  <c r="K63" i="16"/>
  <c r="J63" i="16"/>
  <c r="I63" i="16"/>
  <c r="H63" i="16"/>
  <c r="G63" i="16"/>
  <c r="F63" i="16"/>
  <c r="E63" i="16"/>
  <c r="D63" i="16"/>
  <c r="C63" i="16"/>
  <c r="B63" i="16"/>
  <c r="U62" i="16"/>
  <c r="T62" i="16"/>
  <c r="S62" i="16"/>
  <c r="R62" i="16"/>
  <c r="Q62" i="16"/>
  <c r="P62" i="16"/>
  <c r="O62" i="16"/>
  <c r="N62" i="16"/>
  <c r="M62" i="16"/>
  <c r="L62" i="16"/>
  <c r="K62" i="16"/>
  <c r="J62" i="16"/>
  <c r="I62" i="16"/>
  <c r="H62" i="16"/>
  <c r="G62" i="16"/>
  <c r="F62" i="16"/>
  <c r="E62" i="16"/>
  <c r="D62" i="16"/>
  <c r="C62" i="16"/>
  <c r="B62" i="16"/>
  <c r="U61" i="16"/>
  <c r="T61" i="16"/>
  <c r="S61" i="16"/>
  <c r="R61" i="16"/>
  <c r="Q61" i="16"/>
  <c r="P61" i="16"/>
  <c r="O61" i="16"/>
  <c r="N61" i="16"/>
  <c r="M61" i="16"/>
  <c r="L61" i="16"/>
  <c r="K61" i="16"/>
  <c r="J61" i="16"/>
  <c r="I61" i="16"/>
  <c r="H61" i="16"/>
  <c r="G61" i="16"/>
  <c r="F61" i="16"/>
  <c r="E61" i="16"/>
  <c r="D61" i="16"/>
  <c r="C61" i="16"/>
  <c r="B61" i="16"/>
  <c r="U60" i="16"/>
  <c r="T60" i="16"/>
  <c r="S60" i="16"/>
  <c r="R60" i="16"/>
  <c r="Q60" i="16"/>
  <c r="P60" i="16"/>
  <c r="O60" i="16"/>
  <c r="N60" i="16"/>
  <c r="M60" i="16"/>
  <c r="L60" i="16"/>
  <c r="K60" i="16"/>
  <c r="J60" i="16"/>
  <c r="I60" i="16"/>
  <c r="H60" i="16"/>
  <c r="G60" i="16"/>
  <c r="F60" i="16"/>
  <c r="E60" i="16"/>
  <c r="D60" i="16"/>
  <c r="C60" i="16"/>
  <c r="B60" i="16"/>
  <c r="U59" i="16"/>
  <c r="T59" i="16"/>
  <c r="S59" i="16"/>
  <c r="R59" i="16"/>
  <c r="Q59" i="16"/>
  <c r="P59" i="16"/>
  <c r="O59" i="16"/>
  <c r="N59" i="16"/>
  <c r="M59" i="16"/>
  <c r="L59" i="16"/>
  <c r="K59" i="16"/>
  <c r="J59" i="16"/>
  <c r="I59" i="16"/>
  <c r="H59" i="16"/>
  <c r="G59" i="16"/>
  <c r="F59" i="16"/>
  <c r="E59" i="16"/>
  <c r="D59" i="16"/>
  <c r="C59" i="16"/>
  <c r="B59" i="16"/>
  <c r="U58" i="16"/>
  <c r="T58" i="16"/>
  <c r="S58" i="16"/>
  <c r="R58" i="16"/>
  <c r="Q58" i="16"/>
  <c r="P58" i="16"/>
  <c r="O58" i="16"/>
  <c r="N58" i="16"/>
  <c r="M58" i="16"/>
  <c r="L58" i="16"/>
  <c r="K58" i="16"/>
  <c r="J58" i="16"/>
  <c r="I58" i="16"/>
  <c r="H58" i="16"/>
  <c r="G58" i="16"/>
  <c r="F58" i="16"/>
  <c r="E58" i="16"/>
  <c r="D58" i="16"/>
  <c r="C58" i="16"/>
  <c r="B58" i="16"/>
  <c r="U57" i="16"/>
  <c r="T57" i="16"/>
  <c r="S57" i="16"/>
  <c r="R57" i="16"/>
  <c r="Q57" i="16"/>
  <c r="P57" i="16"/>
  <c r="O57" i="16"/>
  <c r="N57" i="16"/>
  <c r="M57" i="16"/>
  <c r="L57" i="16"/>
  <c r="K57" i="16"/>
  <c r="J57" i="16"/>
  <c r="I57" i="16"/>
  <c r="H57" i="16"/>
  <c r="G57" i="16"/>
  <c r="F57" i="16"/>
  <c r="E57" i="16"/>
  <c r="D57" i="16"/>
  <c r="C57" i="16"/>
  <c r="B57" i="16"/>
  <c r="U56" i="16"/>
  <c r="T56" i="16"/>
  <c r="S56" i="16"/>
  <c r="R56" i="16"/>
  <c r="Q56" i="16"/>
  <c r="P56" i="16"/>
  <c r="O56" i="16"/>
  <c r="N56" i="16"/>
  <c r="M56" i="16"/>
  <c r="L56" i="16"/>
  <c r="K56" i="16"/>
  <c r="J56" i="16"/>
  <c r="I56" i="16"/>
  <c r="H56" i="16"/>
  <c r="G56" i="16"/>
  <c r="F56" i="16"/>
  <c r="E56" i="16"/>
  <c r="D56" i="16"/>
  <c r="C56" i="16"/>
  <c r="B56" i="16"/>
  <c r="U55" i="16"/>
  <c r="T55" i="16"/>
  <c r="S55" i="16"/>
  <c r="R55" i="16"/>
  <c r="Q55" i="16"/>
  <c r="P55" i="16"/>
  <c r="O55" i="16"/>
  <c r="N55" i="16"/>
  <c r="M55" i="16"/>
  <c r="L55" i="16"/>
  <c r="K55" i="16"/>
  <c r="J55" i="16"/>
  <c r="I55" i="16"/>
  <c r="H55" i="16"/>
  <c r="G55" i="16"/>
  <c r="F55" i="16"/>
  <c r="E55" i="16"/>
  <c r="D55" i="16"/>
  <c r="C55" i="16"/>
  <c r="B55" i="16"/>
  <c r="U54" i="16"/>
  <c r="T54" i="16"/>
  <c r="S54" i="16"/>
  <c r="R54" i="16"/>
  <c r="Q54" i="16"/>
  <c r="P54" i="16"/>
  <c r="O54" i="16"/>
  <c r="N54" i="16"/>
  <c r="M54" i="16"/>
  <c r="L54" i="16"/>
  <c r="K54" i="16"/>
  <c r="J54" i="16"/>
  <c r="I54" i="16"/>
  <c r="H54" i="16"/>
  <c r="G54" i="16"/>
  <c r="F54" i="16"/>
  <c r="E54" i="16"/>
  <c r="D54" i="16"/>
  <c r="C54" i="16"/>
  <c r="B54" i="16"/>
  <c r="U53" i="16"/>
  <c r="T53" i="16"/>
  <c r="S53" i="16"/>
  <c r="R53" i="16"/>
  <c r="Q53" i="16"/>
  <c r="P53" i="16"/>
  <c r="O53" i="16"/>
  <c r="N53" i="16"/>
  <c r="M53" i="16"/>
  <c r="L53" i="16"/>
  <c r="K53" i="16"/>
  <c r="J53" i="16"/>
  <c r="I53" i="16"/>
  <c r="H53" i="16"/>
  <c r="G53" i="16"/>
  <c r="F53" i="16"/>
  <c r="E53" i="16"/>
  <c r="D53" i="16"/>
  <c r="C53" i="16"/>
  <c r="B53" i="16"/>
  <c r="U52" i="16"/>
  <c r="T52" i="16"/>
  <c r="S52" i="16"/>
  <c r="R52" i="16"/>
  <c r="Q52" i="16"/>
  <c r="P52" i="16"/>
  <c r="O52" i="16"/>
  <c r="N52" i="16"/>
  <c r="M52" i="16"/>
  <c r="L52" i="16"/>
  <c r="K52" i="16"/>
  <c r="J52" i="16"/>
  <c r="I52" i="16"/>
  <c r="H52" i="16"/>
  <c r="G52" i="16"/>
  <c r="F52" i="16"/>
  <c r="E52" i="16"/>
  <c r="D52" i="16"/>
  <c r="C52" i="16"/>
  <c r="B52" i="16"/>
  <c r="U51" i="16"/>
  <c r="T51" i="16"/>
  <c r="S51" i="16"/>
  <c r="R51" i="16"/>
  <c r="Q51" i="16"/>
  <c r="P51" i="16"/>
  <c r="O51" i="16"/>
  <c r="N51" i="16"/>
  <c r="M51" i="16"/>
  <c r="L51" i="16"/>
  <c r="K51" i="16"/>
  <c r="J51" i="16"/>
  <c r="I51" i="16"/>
  <c r="H51" i="16"/>
  <c r="G51" i="16"/>
  <c r="F51" i="16"/>
  <c r="E51" i="16"/>
  <c r="D51" i="16"/>
  <c r="C51" i="16"/>
  <c r="B51" i="16"/>
  <c r="U50" i="16"/>
  <c r="T50" i="16"/>
  <c r="S50" i="16"/>
  <c r="R50" i="16"/>
  <c r="Q50" i="16"/>
  <c r="P50" i="16"/>
  <c r="O50" i="16"/>
  <c r="N50" i="16"/>
  <c r="M50" i="16"/>
  <c r="L50" i="16"/>
  <c r="K50" i="16"/>
  <c r="J50" i="16"/>
  <c r="I50" i="16"/>
  <c r="H50" i="16"/>
  <c r="G50" i="16"/>
  <c r="F50" i="16"/>
  <c r="E50" i="16"/>
  <c r="D50" i="16"/>
  <c r="C50" i="16"/>
  <c r="B50" i="16"/>
  <c r="U49" i="16"/>
  <c r="T49" i="16"/>
  <c r="S49" i="16"/>
  <c r="R49" i="16"/>
  <c r="Q49" i="16"/>
  <c r="P49" i="16"/>
  <c r="O49" i="16"/>
  <c r="N49" i="16"/>
  <c r="M49" i="16"/>
  <c r="L49" i="16"/>
  <c r="K49" i="16"/>
  <c r="J49" i="16"/>
  <c r="I49" i="16"/>
  <c r="H49" i="16"/>
  <c r="G49" i="16"/>
  <c r="F49" i="16"/>
  <c r="E49" i="16"/>
  <c r="D49" i="16"/>
  <c r="C49" i="16"/>
  <c r="B49" i="16"/>
  <c r="U48" i="16"/>
  <c r="T48" i="16"/>
  <c r="S48" i="16"/>
  <c r="R48" i="16"/>
  <c r="Q48" i="16"/>
  <c r="P48" i="16"/>
  <c r="O48" i="16"/>
  <c r="N48" i="16"/>
  <c r="M48" i="16"/>
  <c r="L48" i="16"/>
  <c r="K48" i="16"/>
  <c r="J48" i="16"/>
  <c r="I48" i="16"/>
  <c r="H48" i="16"/>
  <c r="G48" i="16"/>
  <c r="F48" i="16"/>
  <c r="E48" i="16"/>
  <c r="D48" i="16"/>
  <c r="C48" i="16"/>
  <c r="B48" i="16"/>
  <c r="U47" i="16"/>
  <c r="T47" i="16"/>
  <c r="S47" i="16"/>
  <c r="R47" i="16"/>
  <c r="Q47" i="16"/>
  <c r="P47" i="16"/>
  <c r="O47" i="16"/>
  <c r="N47" i="16"/>
  <c r="M47" i="16"/>
  <c r="L47" i="16"/>
  <c r="K47" i="16"/>
  <c r="J47" i="16"/>
  <c r="I47" i="16"/>
  <c r="H47" i="16"/>
  <c r="G47" i="16"/>
  <c r="F47" i="16"/>
  <c r="E47" i="16"/>
  <c r="D47" i="16"/>
  <c r="C47" i="16"/>
  <c r="B47" i="16"/>
  <c r="U46" i="16"/>
  <c r="T46" i="16"/>
  <c r="S46" i="16"/>
  <c r="R46" i="16"/>
  <c r="Q46" i="16"/>
  <c r="P46" i="16"/>
  <c r="O46" i="16"/>
  <c r="N46" i="16"/>
  <c r="M46" i="16"/>
  <c r="L46" i="16"/>
  <c r="K46" i="16"/>
  <c r="J46" i="16"/>
  <c r="I46" i="16"/>
  <c r="H46" i="16"/>
  <c r="G46" i="16"/>
  <c r="F46" i="16"/>
  <c r="E46" i="16"/>
  <c r="D46" i="16"/>
  <c r="C46" i="16"/>
  <c r="B46" i="16"/>
  <c r="U45" i="16"/>
  <c r="T45" i="16"/>
  <c r="S45" i="16"/>
  <c r="R45" i="16"/>
  <c r="Q45" i="16"/>
  <c r="P45" i="16"/>
  <c r="O45" i="16"/>
  <c r="N45" i="16"/>
  <c r="M45" i="16"/>
  <c r="L45" i="16"/>
  <c r="K45" i="16"/>
  <c r="J45" i="16"/>
  <c r="I45" i="16"/>
  <c r="H45" i="16"/>
  <c r="G45" i="16"/>
  <c r="F45" i="16"/>
  <c r="E45" i="16"/>
  <c r="D45" i="16"/>
  <c r="C45" i="16"/>
  <c r="B45" i="16"/>
  <c r="U44" i="16"/>
  <c r="T44" i="16"/>
  <c r="S44" i="16"/>
  <c r="R44" i="16"/>
  <c r="Q44" i="16"/>
  <c r="P44" i="16"/>
  <c r="O44" i="16"/>
  <c r="N44" i="16"/>
  <c r="M44" i="16"/>
  <c r="L44" i="16"/>
  <c r="K44" i="16"/>
  <c r="J44" i="16"/>
  <c r="I44" i="16"/>
  <c r="H44" i="16"/>
  <c r="G44" i="16"/>
  <c r="F44" i="16"/>
  <c r="E44" i="16"/>
  <c r="D44" i="16"/>
  <c r="C44" i="16"/>
  <c r="B44" i="16"/>
  <c r="U43" i="16"/>
  <c r="T43" i="16"/>
  <c r="S43" i="16"/>
  <c r="R43" i="16"/>
  <c r="Q43" i="16"/>
  <c r="P43" i="16"/>
  <c r="O43" i="16"/>
  <c r="N43" i="16"/>
  <c r="M43" i="16"/>
  <c r="L43" i="16"/>
  <c r="K43" i="16"/>
  <c r="J43" i="16"/>
  <c r="I43" i="16"/>
  <c r="H43" i="16"/>
  <c r="G43" i="16"/>
  <c r="F43" i="16"/>
  <c r="E43" i="16"/>
  <c r="D43" i="16"/>
  <c r="C43" i="16"/>
  <c r="B43" i="16"/>
  <c r="U42" i="16"/>
  <c r="T42" i="16"/>
  <c r="S42" i="16"/>
  <c r="R42" i="16"/>
  <c r="Q42" i="16"/>
  <c r="P42" i="16"/>
  <c r="O42" i="16"/>
  <c r="N42" i="16"/>
  <c r="M42" i="16"/>
  <c r="L42" i="16"/>
  <c r="K42" i="16"/>
  <c r="J42" i="16"/>
  <c r="I42" i="16"/>
  <c r="H42" i="16"/>
  <c r="G42" i="16"/>
  <c r="F42" i="16"/>
  <c r="E42" i="16"/>
  <c r="D42" i="16"/>
  <c r="C42" i="16"/>
  <c r="B42" i="16"/>
  <c r="U41" i="16"/>
  <c r="T41" i="16"/>
  <c r="S41" i="16"/>
  <c r="R41" i="16"/>
  <c r="Q41" i="16"/>
  <c r="P41" i="16"/>
  <c r="O41" i="16"/>
  <c r="N41" i="16"/>
  <c r="M41" i="16"/>
  <c r="L41" i="16"/>
  <c r="K41" i="16"/>
  <c r="J41" i="16"/>
  <c r="I41" i="16"/>
  <c r="H41" i="16"/>
  <c r="G41" i="16"/>
  <c r="F41" i="16"/>
  <c r="E41" i="16"/>
  <c r="D41" i="16"/>
  <c r="C41" i="16"/>
  <c r="B41" i="16"/>
  <c r="U40" i="16"/>
  <c r="T40" i="16"/>
  <c r="S40" i="16"/>
  <c r="R40" i="16"/>
  <c r="Q40" i="16"/>
  <c r="P40" i="16"/>
  <c r="O40" i="16"/>
  <c r="N40" i="16"/>
  <c r="M40" i="16"/>
  <c r="L40" i="16"/>
  <c r="K40" i="16"/>
  <c r="J40" i="16"/>
  <c r="I40" i="16"/>
  <c r="H40" i="16"/>
  <c r="G40" i="16"/>
  <c r="F40" i="16"/>
  <c r="E40" i="16"/>
  <c r="D40" i="16"/>
  <c r="C40" i="16"/>
  <c r="B40" i="16"/>
  <c r="U39" i="16"/>
  <c r="T39" i="16"/>
  <c r="S39" i="16"/>
  <c r="R39" i="16"/>
  <c r="Q39" i="16"/>
  <c r="P39" i="16"/>
  <c r="O39" i="16"/>
  <c r="N39" i="16"/>
  <c r="M39" i="16"/>
  <c r="L39" i="16"/>
  <c r="K39" i="16"/>
  <c r="J39" i="16"/>
  <c r="I39" i="16"/>
  <c r="H39" i="16"/>
  <c r="G39" i="16"/>
  <c r="F39" i="16"/>
  <c r="E39" i="16"/>
  <c r="D39" i="16"/>
  <c r="C39" i="16"/>
  <c r="B39" i="16"/>
  <c r="U38" i="16"/>
  <c r="T38" i="16"/>
  <c r="S38" i="16"/>
  <c r="R38" i="16"/>
  <c r="Q38" i="16"/>
  <c r="P38" i="16"/>
  <c r="O38" i="16"/>
  <c r="N38" i="16"/>
  <c r="M38" i="16"/>
  <c r="L38" i="16"/>
  <c r="K38" i="16"/>
  <c r="J38" i="16"/>
  <c r="I38" i="16"/>
  <c r="H38" i="16"/>
  <c r="G38" i="16"/>
  <c r="F38" i="16"/>
  <c r="E38" i="16"/>
  <c r="D38" i="16"/>
  <c r="C38" i="16"/>
  <c r="B38" i="16"/>
  <c r="U37" i="16"/>
  <c r="T37" i="16"/>
  <c r="S37" i="16"/>
  <c r="R37" i="16"/>
  <c r="Q37" i="16"/>
  <c r="P37" i="16"/>
  <c r="O37" i="16"/>
  <c r="N37" i="16"/>
  <c r="M37" i="16"/>
  <c r="L37" i="16"/>
  <c r="K37" i="16"/>
  <c r="J37" i="16"/>
  <c r="I37" i="16"/>
  <c r="H37" i="16"/>
  <c r="G37" i="16"/>
  <c r="F37" i="16"/>
  <c r="E37" i="16"/>
  <c r="D37" i="16"/>
  <c r="C37" i="16"/>
  <c r="B37" i="16"/>
  <c r="U36" i="16"/>
  <c r="T36" i="16"/>
  <c r="S36" i="16"/>
  <c r="R36" i="16"/>
  <c r="Q36" i="16"/>
  <c r="P36" i="16"/>
  <c r="O36" i="16"/>
  <c r="N36" i="16"/>
  <c r="M36" i="16"/>
  <c r="L36" i="16"/>
  <c r="K36" i="16"/>
  <c r="J36" i="16"/>
  <c r="I36" i="16"/>
  <c r="H36" i="16"/>
  <c r="G36" i="16"/>
  <c r="F36" i="16"/>
  <c r="E36" i="16"/>
  <c r="D36" i="16"/>
  <c r="C36" i="16"/>
  <c r="B36" i="16"/>
  <c r="U35" i="16"/>
  <c r="T35" i="16"/>
  <c r="S35" i="16"/>
  <c r="R35" i="16"/>
  <c r="Q35" i="16"/>
  <c r="P35" i="16"/>
  <c r="O35" i="16"/>
  <c r="N35" i="16"/>
  <c r="M35" i="16"/>
  <c r="L35" i="16"/>
  <c r="K35" i="16"/>
  <c r="J35" i="16"/>
  <c r="I35" i="16"/>
  <c r="H35" i="16"/>
  <c r="G35" i="16"/>
  <c r="F35" i="16"/>
  <c r="E35" i="16"/>
  <c r="D35" i="16"/>
  <c r="C35" i="16"/>
  <c r="B35" i="16"/>
  <c r="U34" i="16"/>
  <c r="T34" i="16"/>
  <c r="S34" i="16"/>
  <c r="R34" i="16"/>
  <c r="Q34" i="16"/>
  <c r="P34" i="16"/>
  <c r="O34" i="16"/>
  <c r="N34" i="16"/>
  <c r="M34" i="16"/>
  <c r="L34" i="16"/>
  <c r="K34" i="16"/>
  <c r="J34" i="16"/>
  <c r="I34" i="16"/>
  <c r="H34" i="16"/>
  <c r="G34" i="16"/>
  <c r="F34" i="16"/>
  <c r="E34" i="16"/>
  <c r="D34" i="16"/>
  <c r="C34" i="16"/>
  <c r="B34" i="16"/>
  <c r="U33" i="16"/>
  <c r="T33" i="16"/>
  <c r="S33" i="16"/>
  <c r="R33" i="16"/>
  <c r="Q33" i="16"/>
  <c r="P33" i="16"/>
  <c r="O33" i="16"/>
  <c r="N33" i="16"/>
  <c r="M33" i="16"/>
  <c r="L33" i="16"/>
  <c r="K33" i="16"/>
  <c r="J33" i="16"/>
  <c r="I33" i="16"/>
  <c r="H33" i="16"/>
  <c r="G33" i="16"/>
  <c r="F33" i="16"/>
  <c r="E33" i="16"/>
  <c r="D33" i="16"/>
  <c r="C33" i="16"/>
  <c r="B33" i="16"/>
  <c r="U32" i="16"/>
  <c r="T32" i="16"/>
  <c r="S32" i="16"/>
  <c r="R32" i="16"/>
  <c r="Q32" i="16"/>
  <c r="P32" i="16"/>
  <c r="O32" i="16"/>
  <c r="N32" i="16"/>
  <c r="M32" i="16"/>
  <c r="L32" i="16"/>
  <c r="K32" i="16"/>
  <c r="J32" i="16"/>
  <c r="I32" i="16"/>
  <c r="H32" i="16"/>
  <c r="G32" i="16"/>
  <c r="F32" i="16"/>
  <c r="E32" i="16"/>
  <c r="D32" i="16"/>
  <c r="C32" i="16"/>
  <c r="B32" i="16"/>
  <c r="U31" i="16"/>
  <c r="T31" i="16"/>
  <c r="S31" i="16"/>
  <c r="R31" i="16"/>
  <c r="Q31" i="16"/>
  <c r="P31" i="16"/>
  <c r="O31" i="16"/>
  <c r="N31" i="16"/>
  <c r="M31" i="16"/>
  <c r="L31" i="16"/>
  <c r="K31" i="16"/>
  <c r="J31" i="16"/>
  <c r="I31" i="16"/>
  <c r="H31" i="16"/>
  <c r="G31" i="16"/>
  <c r="F31" i="16"/>
  <c r="E31" i="16"/>
  <c r="D31" i="16"/>
  <c r="C31" i="16"/>
  <c r="B31" i="16"/>
  <c r="U30" i="16"/>
  <c r="T30" i="16"/>
  <c r="S30" i="16"/>
  <c r="R30" i="16"/>
  <c r="Q30" i="16"/>
  <c r="P30" i="16"/>
  <c r="O30" i="16"/>
  <c r="N30" i="16"/>
  <c r="M30" i="16"/>
  <c r="L30" i="16"/>
  <c r="K30" i="16"/>
  <c r="J30" i="16"/>
  <c r="I30" i="16"/>
  <c r="H30" i="16"/>
  <c r="G30" i="16"/>
  <c r="F30" i="16"/>
  <c r="E30" i="16"/>
  <c r="D30" i="16"/>
  <c r="C30" i="16"/>
  <c r="B30" i="16"/>
  <c r="U29" i="16"/>
  <c r="T29" i="16"/>
  <c r="S29" i="16"/>
  <c r="R29" i="16"/>
  <c r="Q29" i="16"/>
  <c r="P29" i="16"/>
  <c r="O29" i="16"/>
  <c r="N29" i="16"/>
  <c r="M29" i="16"/>
  <c r="L29" i="16"/>
  <c r="K29" i="16"/>
  <c r="J29" i="16"/>
  <c r="I29" i="16"/>
  <c r="H29" i="16"/>
  <c r="G29" i="16"/>
  <c r="F29" i="16"/>
  <c r="E29" i="16"/>
  <c r="D29" i="16"/>
  <c r="C29" i="16"/>
  <c r="B29" i="16"/>
  <c r="U28" i="16"/>
  <c r="T28" i="16"/>
  <c r="S28" i="16"/>
  <c r="R28" i="16"/>
  <c r="Q28" i="16"/>
  <c r="P28" i="16"/>
  <c r="O28" i="16"/>
  <c r="N28" i="16"/>
  <c r="M28" i="16"/>
  <c r="L28" i="16"/>
  <c r="K28" i="16"/>
  <c r="J28" i="16"/>
  <c r="I28" i="16"/>
  <c r="H28" i="16"/>
  <c r="G28" i="16"/>
  <c r="F28" i="16"/>
  <c r="E28" i="16"/>
  <c r="D28" i="16"/>
  <c r="C28" i="16"/>
  <c r="B28" i="16"/>
  <c r="U27" i="16"/>
  <c r="T27" i="16"/>
  <c r="S27" i="16"/>
  <c r="R27" i="16"/>
  <c r="Q27" i="16"/>
  <c r="P27" i="16"/>
  <c r="O27" i="16"/>
  <c r="N27" i="16"/>
  <c r="M27" i="16"/>
  <c r="L27" i="16"/>
  <c r="K27" i="16"/>
  <c r="J27" i="16"/>
  <c r="I27" i="16"/>
  <c r="H27" i="16"/>
  <c r="G27" i="16"/>
  <c r="F27" i="16"/>
  <c r="E27" i="16"/>
  <c r="D27" i="16"/>
  <c r="C27" i="16"/>
  <c r="B27" i="16"/>
  <c r="U26" i="16"/>
  <c r="T26" i="16"/>
  <c r="S26" i="16"/>
  <c r="R26" i="16"/>
  <c r="Q26" i="16"/>
  <c r="P26" i="16"/>
  <c r="O26" i="16"/>
  <c r="N26" i="16"/>
  <c r="M26" i="16"/>
  <c r="L26" i="16"/>
  <c r="K26" i="16"/>
  <c r="J26" i="16"/>
  <c r="I26" i="16"/>
  <c r="H26" i="16"/>
  <c r="G26" i="16"/>
  <c r="F26" i="16"/>
  <c r="E26" i="16"/>
  <c r="D26" i="16"/>
  <c r="C26" i="16"/>
  <c r="B26" i="16"/>
  <c r="U25" i="16"/>
  <c r="T25" i="16"/>
  <c r="S25" i="16"/>
  <c r="R25" i="16"/>
  <c r="Q25" i="16"/>
  <c r="P25" i="16"/>
  <c r="O25" i="16"/>
  <c r="N25" i="16"/>
  <c r="M25" i="16"/>
  <c r="L25" i="16"/>
  <c r="K25" i="16"/>
  <c r="J25" i="16"/>
  <c r="I25" i="16"/>
  <c r="H25" i="16"/>
  <c r="G25" i="16"/>
  <c r="F25" i="16"/>
  <c r="E25" i="16"/>
  <c r="D25" i="16"/>
  <c r="C25" i="16"/>
  <c r="B25" i="16"/>
  <c r="U24" i="16"/>
  <c r="T24" i="16"/>
  <c r="S24" i="16"/>
  <c r="R24" i="16"/>
  <c r="Q24" i="16"/>
  <c r="P24" i="16"/>
  <c r="O24" i="16"/>
  <c r="N24" i="16"/>
  <c r="M24" i="16"/>
  <c r="L24" i="16"/>
  <c r="K24" i="16"/>
  <c r="J24" i="16"/>
  <c r="I24" i="16"/>
  <c r="H24" i="16"/>
  <c r="G24" i="16"/>
  <c r="F24" i="16"/>
  <c r="E24" i="16"/>
  <c r="D24" i="16"/>
  <c r="C24" i="16"/>
  <c r="B24" i="16"/>
  <c r="U23" i="16"/>
  <c r="T23" i="16"/>
  <c r="S23" i="16"/>
  <c r="R23" i="16"/>
  <c r="Q23" i="16"/>
  <c r="P23" i="16"/>
  <c r="O23" i="16"/>
  <c r="N23" i="16"/>
  <c r="M23" i="16"/>
  <c r="L23" i="16"/>
  <c r="K23" i="16"/>
  <c r="J23" i="16"/>
  <c r="I23" i="16"/>
  <c r="H23" i="16"/>
  <c r="G23" i="16"/>
  <c r="F23" i="16"/>
  <c r="E23" i="16"/>
  <c r="D23" i="16"/>
  <c r="C23" i="16"/>
  <c r="B23" i="16"/>
  <c r="U22" i="16"/>
  <c r="T22" i="16"/>
  <c r="S22" i="16"/>
  <c r="R22" i="16"/>
  <c r="Q22" i="16"/>
  <c r="P22" i="16"/>
  <c r="O22" i="16"/>
  <c r="N22" i="16"/>
  <c r="M22" i="16"/>
  <c r="L22" i="16"/>
  <c r="K22" i="16"/>
  <c r="J22" i="16"/>
  <c r="I22" i="16"/>
  <c r="H22" i="16"/>
  <c r="G22" i="16"/>
  <c r="F22" i="16"/>
  <c r="E22" i="16"/>
  <c r="D22" i="16"/>
  <c r="C22" i="16"/>
  <c r="B22" i="16"/>
  <c r="U21" i="16"/>
  <c r="T21" i="16"/>
  <c r="S21" i="16"/>
  <c r="R21" i="16"/>
  <c r="Q21" i="16"/>
  <c r="P21" i="16"/>
  <c r="O21" i="16"/>
  <c r="N21" i="16"/>
  <c r="M21" i="16"/>
  <c r="L21" i="16"/>
  <c r="K21" i="16"/>
  <c r="J21" i="16"/>
  <c r="I21" i="16"/>
  <c r="H21" i="16"/>
  <c r="G21" i="16"/>
  <c r="F21" i="16"/>
  <c r="E21" i="16"/>
  <c r="D21" i="16"/>
  <c r="C21" i="16"/>
  <c r="B21" i="16"/>
  <c r="U20" i="16"/>
  <c r="T20" i="16"/>
  <c r="S20" i="16"/>
  <c r="R20" i="16"/>
  <c r="Q20" i="16"/>
  <c r="P20" i="16"/>
  <c r="O20" i="16"/>
  <c r="N20" i="16"/>
  <c r="M20" i="16"/>
  <c r="L20" i="16"/>
  <c r="K20" i="16"/>
  <c r="J20" i="16"/>
  <c r="I20" i="16"/>
  <c r="H20" i="16"/>
  <c r="G20" i="16"/>
  <c r="F20" i="16"/>
  <c r="E20" i="16"/>
  <c r="D20" i="16"/>
  <c r="C20" i="16"/>
  <c r="B20" i="16"/>
  <c r="U19" i="16"/>
  <c r="T19" i="16"/>
  <c r="S19" i="16"/>
  <c r="R19" i="16"/>
  <c r="Q19" i="16"/>
  <c r="P19" i="16"/>
  <c r="O19" i="16"/>
  <c r="N19" i="16"/>
  <c r="M19" i="16"/>
  <c r="L19" i="16"/>
  <c r="K19" i="16"/>
  <c r="J19" i="16"/>
  <c r="I19" i="16"/>
  <c r="H19" i="16"/>
  <c r="G19" i="16"/>
  <c r="F19" i="16"/>
  <c r="E19" i="16"/>
  <c r="D19" i="16"/>
  <c r="C19" i="16"/>
  <c r="B19" i="16"/>
  <c r="U18" i="16"/>
  <c r="T18" i="16"/>
  <c r="S18" i="16"/>
  <c r="R18" i="16"/>
  <c r="Q18" i="16"/>
  <c r="P18" i="16"/>
  <c r="O18" i="16"/>
  <c r="N18" i="16"/>
  <c r="M18" i="16"/>
  <c r="L18" i="16"/>
  <c r="K18" i="16"/>
  <c r="J18" i="16"/>
  <c r="I18" i="16"/>
  <c r="H18" i="16"/>
  <c r="G18" i="16"/>
  <c r="F18" i="16"/>
  <c r="E18" i="16"/>
  <c r="D18" i="16"/>
  <c r="C18" i="16"/>
  <c r="B18" i="16"/>
  <c r="U17" i="16"/>
  <c r="T17" i="16"/>
  <c r="S17" i="16"/>
  <c r="R17" i="16"/>
  <c r="Q17" i="16"/>
  <c r="P17" i="16"/>
  <c r="O17" i="16"/>
  <c r="N17" i="16"/>
  <c r="M17" i="16"/>
  <c r="L17" i="16"/>
  <c r="K17" i="16"/>
  <c r="J17" i="16"/>
  <c r="I17" i="16"/>
  <c r="H17" i="16"/>
  <c r="G17" i="16"/>
  <c r="F17" i="16"/>
  <c r="E17" i="16"/>
  <c r="D17" i="16"/>
  <c r="C17" i="16"/>
  <c r="B17" i="16"/>
  <c r="U16" i="16"/>
  <c r="T16" i="16"/>
  <c r="S16" i="16"/>
  <c r="R16" i="16"/>
  <c r="Q16" i="16"/>
  <c r="P16" i="16"/>
  <c r="O16" i="16"/>
  <c r="N16" i="16"/>
  <c r="M16" i="16"/>
  <c r="L16" i="16"/>
  <c r="K16" i="16"/>
  <c r="J16" i="16"/>
  <c r="I16" i="16"/>
  <c r="H16" i="16"/>
  <c r="G16" i="16"/>
  <c r="F16" i="16"/>
  <c r="E16" i="16"/>
  <c r="D16" i="16"/>
  <c r="C16" i="16"/>
  <c r="B16" i="16"/>
  <c r="U15" i="16"/>
  <c r="T15" i="16"/>
  <c r="S15" i="16"/>
  <c r="R15" i="16"/>
  <c r="Q15" i="16"/>
  <c r="P15" i="16"/>
  <c r="O15" i="16"/>
  <c r="N15" i="16"/>
  <c r="M15" i="16"/>
  <c r="L15" i="16"/>
  <c r="K15" i="16"/>
  <c r="J15" i="16"/>
  <c r="I15" i="16"/>
  <c r="H15" i="16"/>
  <c r="G15" i="16"/>
  <c r="F15" i="16"/>
  <c r="E15" i="16"/>
  <c r="D15" i="16"/>
  <c r="C15" i="16"/>
  <c r="B15" i="16"/>
  <c r="U14" i="16"/>
  <c r="T14" i="16"/>
  <c r="S14" i="16"/>
  <c r="R14" i="16"/>
  <c r="Q14" i="16"/>
  <c r="P14" i="16"/>
  <c r="O14" i="16"/>
  <c r="N14" i="16"/>
  <c r="M14" i="16"/>
  <c r="L14" i="16"/>
  <c r="K14" i="16"/>
  <c r="J14" i="16"/>
  <c r="I14" i="16"/>
  <c r="H14" i="16"/>
  <c r="G14" i="16"/>
  <c r="F14" i="16"/>
  <c r="E14" i="16"/>
  <c r="D14" i="16"/>
  <c r="C14" i="16"/>
  <c r="B14" i="16"/>
  <c r="U13" i="16"/>
  <c r="T13" i="16"/>
  <c r="S13" i="16"/>
  <c r="R13" i="16"/>
  <c r="Q13" i="16"/>
  <c r="P13" i="16"/>
  <c r="O13" i="16"/>
  <c r="N13" i="16"/>
  <c r="M13" i="16"/>
  <c r="L13" i="16"/>
  <c r="K13" i="16"/>
  <c r="J13" i="16"/>
  <c r="I13" i="16"/>
  <c r="H13" i="16"/>
  <c r="G13" i="16"/>
  <c r="F13" i="16"/>
  <c r="E13" i="16"/>
  <c r="D13" i="16"/>
  <c r="C13" i="16"/>
  <c r="B13" i="16"/>
  <c r="U12" i="16"/>
  <c r="T12" i="16"/>
  <c r="S12" i="16"/>
  <c r="R12" i="16"/>
  <c r="Q12" i="16"/>
  <c r="P12" i="16"/>
  <c r="O12" i="16"/>
  <c r="N12" i="16"/>
  <c r="M12" i="16"/>
  <c r="L12" i="16"/>
  <c r="K12" i="16"/>
  <c r="J12" i="16"/>
  <c r="I12" i="16"/>
  <c r="H12" i="16"/>
  <c r="G12" i="16"/>
  <c r="F12" i="16"/>
  <c r="E12" i="16"/>
  <c r="D12" i="16"/>
  <c r="C12" i="16"/>
  <c r="B12" i="16"/>
  <c r="U11" i="16"/>
  <c r="T11" i="16"/>
  <c r="S11" i="16"/>
  <c r="R11" i="16"/>
  <c r="Q11" i="16"/>
  <c r="P11" i="16"/>
  <c r="O11" i="16"/>
  <c r="N11" i="16"/>
  <c r="M11" i="16"/>
  <c r="L11" i="16"/>
  <c r="K11" i="16"/>
  <c r="J11" i="16"/>
  <c r="I11" i="16"/>
  <c r="H11" i="16"/>
  <c r="G11" i="16"/>
  <c r="F11" i="16"/>
  <c r="E11" i="16"/>
  <c r="D11" i="16"/>
  <c r="C11" i="16"/>
  <c r="B11" i="16"/>
  <c r="U10" i="16"/>
  <c r="T10" i="16"/>
  <c r="S10" i="16"/>
  <c r="R10" i="16"/>
  <c r="Q10" i="16"/>
  <c r="P10" i="16"/>
  <c r="O10" i="16"/>
  <c r="N10" i="16"/>
  <c r="M10" i="16"/>
  <c r="L10" i="16"/>
  <c r="K10" i="16"/>
  <c r="J10" i="16"/>
  <c r="I10" i="16"/>
  <c r="H10" i="16"/>
  <c r="G10" i="16"/>
  <c r="F10" i="16"/>
  <c r="E10" i="16"/>
  <c r="D10" i="16"/>
  <c r="C10" i="16"/>
  <c r="B10" i="16"/>
  <c r="U9" i="16"/>
  <c r="T9" i="16"/>
  <c r="S9" i="16"/>
  <c r="R9" i="16"/>
  <c r="Q9" i="16"/>
  <c r="P9" i="16"/>
  <c r="O9" i="16"/>
  <c r="N9" i="16"/>
  <c r="M9" i="16"/>
  <c r="L9" i="16"/>
  <c r="K9" i="16"/>
  <c r="J9" i="16"/>
  <c r="I9" i="16"/>
  <c r="H9" i="16"/>
  <c r="G9" i="16"/>
  <c r="F9" i="16"/>
  <c r="E9" i="16"/>
  <c r="D9" i="16"/>
  <c r="C9" i="16"/>
  <c r="B9" i="16"/>
  <c r="U8" i="16"/>
  <c r="T8" i="16"/>
  <c r="S8" i="16"/>
  <c r="R8" i="16"/>
  <c r="Q8" i="16"/>
  <c r="P8" i="16"/>
  <c r="O8" i="16"/>
  <c r="N8" i="16"/>
  <c r="M8" i="16"/>
  <c r="L8" i="16"/>
  <c r="K8" i="16"/>
  <c r="J8" i="16"/>
  <c r="I8" i="16"/>
  <c r="H8" i="16"/>
  <c r="G8" i="16"/>
  <c r="F8" i="16"/>
  <c r="E8" i="16"/>
  <c r="D8" i="16"/>
  <c r="C8" i="16"/>
  <c r="B8" i="16"/>
  <c r="U7" i="16"/>
  <c r="T7" i="16"/>
  <c r="S7" i="16"/>
  <c r="R7" i="16"/>
  <c r="Q7" i="16"/>
  <c r="P7" i="16"/>
  <c r="O7" i="16"/>
  <c r="N7" i="16"/>
  <c r="M7" i="16"/>
  <c r="L7" i="16"/>
  <c r="K7" i="16"/>
  <c r="J7" i="16"/>
  <c r="I7" i="16"/>
  <c r="H7" i="16"/>
  <c r="G7" i="16"/>
  <c r="F7" i="16"/>
  <c r="E7" i="16"/>
  <c r="D7" i="16"/>
  <c r="C7" i="16"/>
  <c r="B7" i="16"/>
  <c r="U6" i="16"/>
  <c r="T6" i="16"/>
  <c r="S6" i="16"/>
  <c r="R6" i="16"/>
  <c r="Q6" i="16"/>
  <c r="P6" i="16"/>
  <c r="O6" i="16"/>
  <c r="N6" i="16"/>
  <c r="M6" i="16"/>
  <c r="L6" i="16"/>
  <c r="K6" i="16"/>
  <c r="J6" i="16"/>
  <c r="I6" i="16"/>
  <c r="H6" i="16"/>
  <c r="G6" i="16"/>
  <c r="F6" i="16"/>
  <c r="E6" i="16"/>
  <c r="D6" i="16"/>
  <c r="C6" i="16"/>
  <c r="B6" i="16"/>
  <c r="U5" i="16"/>
  <c r="T5" i="16"/>
  <c r="S5" i="16"/>
  <c r="R5" i="16"/>
  <c r="Q5" i="16"/>
  <c r="P5" i="16"/>
  <c r="O5" i="16"/>
  <c r="N5" i="16"/>
  <c r="M5" i="16"/>
  <c r="L5" i="16"/>
  <c r="K5" i="16"/>
  <c r="J5" i="16"/>
  <c r="I5" i="16"/>
  <c r="H5" i="16"/>
  <c r="G5" i="16"/>
  <c r="F5" i="16"/>
  <c r="E5" i="16"/>
  <c r="D5" i="16"/>
  <c r="C5" i="16"/>
  <c r="B5" i="16"/>
  <c r="U4" i="16"/>
  <c r="T4" i="16"/>
  <c r="S4" i="16"/>
  <c r="R4" i="16"/>
  <c r="Q4" i="16"/>
  <c r="P4" i="16"/>
  <c r="O4" i="16"/>
  <c r="N4" i="16"/>
  <c r="M4" i="16"/>
  <c r="L4" i="16"/>
  <c r="K4" i="16"/>
  <c r="J4" i="16"/>
  <c r="I4" i="16"/>
  <c r="H4" i="16"/>
  <c r="G4" i="16"/>
  <c r="F4" i="16"/>
  <c r="E4" i="16"/>
  <c r="D4" i="16"/>
  <c r="C4" i="16"/>
  <c r="B4" i="16"/>
  <c r="U3" i="16"/>
  <c r="T3" i="16"/>
  <c r="S3" i="16"/>
  <c r="R3" i="16"/>
  <c r="Q3" i="16"/>
  <c r="P3" i="16"/>
  <c r="O3" i="16"/>
  <c r="N3" i="16"/>
  <c r="M3" i="16"/>
  <c r="L3" i="16"/>
  <c r="K3" i="16"/>
  <c r="J3" i="16"/>
  <c r="I3" i="16"/>
  <c r="H3" i="16"/>
  <c r="G3" i="16"/>
  <c r="F3" i="16"/>
  <c r="E3" i="16"/>
  <c r="D3" i="16"/>
  <c r="C3" i="16"/>
  <c r="B3" i="16"/>
  <c r="U2" i="16"/>
  <c r="T2" i="16"/>
  <c r="S2" i="16"/>
  <c r="R2" i="16"/>
  <c r="Q2" i="16"/>
  <c r="P2" i="16"/>
  <c r="O2" i="16"/>
  <c r="N2" i="16"/>
  <c r="M2" i="16"/>
  <c r="L2" i="16"/>
  <c r="K2" i="16"/>
  <c r="J2" i="16"/>
  <c r="I2" i="16"/>
  <c r="H2" i="16"/>
  <c r="G2" i="16"/>
  <c r="F2" i="16"/>
  <c r="E2" i="16"/>
  <c r="D2" i="16"/>
  <c r="C2" i="16"/>
  <c r="B2" i="16"/>
  <c r="U1" i="16"/>
  <c r="T1" i="16"/>
  <c r="S1" i="16"/>
  <c r="R1" i="16"/>
  <c r="Q1" i="16"/>
  <c r="P1" i="16"/>
  <c r="O1" i="16"/>
  <c r="N1" i="16"/>
  <c r="M1" i="16"/>
  <c r="L1" i="16"/>
  <c r="K1" i="16"/>
  <c r="J1" i="16"/>
  <c r="I1" i="16"/>
  <c r="H1" i="16"/>
  <c r="G1" i="16"/>
  <c r="F1" i="16"/>
  <c r="E1" i="16"/>
  <c r="D1" i="16"/>
  <c r="C1" i="16"/>
  <c r="B1" i="16"/>
  <c r="U107" i="13"/>
  <c r="T107" i="13"/>
  <c r="S107" i="13"/>
  <c r="R107" i="13"/>
  <c r="Q107" i="13"/>
  <c r="P107" i="13"/>
  <c r="O107" i="13"/>
  <c r="N107" i="13"/>
  <c r="M107" i="13"/>
  <c r="L107" i="13"/>
  <c r="K107" i="13"/>
  <c r="J107" i="13"/>
  <c r="I107" i="13"/>
  <c r="H107" i="13"/>
  <c r="G107" i="13"/>
  <c r="F107" i="13"/>
  <c r="E107" i="13"/>
  <c r="D107" i="13"/>
  <c r="C107" i="13"/>
  <c r="U106" i="13"/>
  <c r="T106" i="13"/>
  <c r="S106" i="13"/>
  <c r="R106" i="13"/>
  <c r="Q106" i="13"/>
  <c r="P106" i="13"/>
  <c r="O106" i="13"/>
  <c r="N106" i="13"/>
  <c r="M106" i="13"/>
  <c r="L106" i="13"/>
  <c r="K106" i="13"/>
  <c r="J106" i="13"/>
  <c r="I106" i="13"/>
  <c r="H106" i="13"/>
  <c r="G106" i="13"/>
  <c r="F106" i="13"/>
  <c r="E106" i="13"/>
  <c r="D106" i="13"/>
  <c r="C106" i="13"/>
  <c r="U105" i="13"/>
  <c r="T105" i="13"/>
  <c r="S105" i="13"/>
  <c r="R105" i="13"/>
  <c r="Q105" i="13"/>
  <c r="P105" i="13"/>
  <c r="O105" i="13"/>
  <c r="N105" i="13"/>
  <c r="M105" i="13"/>
  <c r="L105" i="13"/>
  <c r="K105" i="13"/>
  <c r="J105" i="13"/>
  <c r="I105" i="13"/>
  <c r="H105" i="13"/>
  <c r="G105" i="13"/>
  <c r="F105" i="13"/>
  <c r="E105" i="13"/>
  <c r="D105" i="13"/>
  <c r="C105" i="13"/>
  <c r="U104" i="13"/>
  <c r="T104" i="13"/>
  <c r="S104" i="13"/>
  <c r="R104" i="13"/>
  <c r="Q104" i="13"/>
  <c r="P104" i="13"/>
  <c r="O104" i="13"/>
  <c r="N104" i="13"/>
  <c r="M104" i="13"/>
  <c r="L104" i="13"/>
  <c r="K104" i="13"/>
  <c r="J104" i="13"/>
  <c r="I104" i="13"/>
  <c r="H104" i="13"/>
  <c r="G104" i="13"/>
  <c r="F104" i="13"/>
  <c r="E104" i="13"/>
  <c r="D104" i="13"/>
  <c r="C104" i="13"/>
  <c r="U103" i="13"/>
  <c r="T103" i="13"/>
  <c r="S103" i="13"/>
  <c r="R103" i="13"/>
  <c r="Q103" i="13"/>
  <c r="P103" i="13"/>
  <c r="O103" i="13"/>
  <c r="N103" i="13"/>
  <c r="M103" i="13"/>
  <c r="L103" i="13"/>
  <c r="K103" i="13"/>
  <c r="J103" i="13"/>
  <c r="I103" i="13"/>
  <c r="H103" i="13"/>
  <c r="G103" i="13"/>
  <c r="F103" i="13"/>
  <c r="E103" i="13"/>
  <c r="D103" i="13"/>
  <c r="C103" i="13"/>
  <c r="U102" i="13"/>
  <c r="T102" i="13"/>
  <c r="S102" i="13"/>
  <c r="R102" i="13"/>
  <c r="Q102" i="13"/>
  <c r="P102" i="13"/>
  <c r="O102" i="13"/>
  <c r="N102" i="13"/>
  <c r="M102" i="13"/>
  <c r="L102" i="13"/>
  <c r="K102" i="13"/>
  <c r="J102" i="13"/>
  <c r="I102" i="13"/>
  <c r="H102" i="13"/>
  <c r="G102" i="13"/>
  <c r="F102" i="13"/>
  <c r="E102" i="13"/>
  <c r="D102" i="13"/>
  <c r="C102" i="13"/>
  <c r="U101" i="13"/>
  <c r="T101" i="13"/>
  <c r="S101" i="13"/>
  <c r="R101" i="13"/>
  <c r="Q101" i="13"/>
  <c r="P101" i="13"/>
  <c r="O101" i="13"/>
  <c r="N101" i="13"/>
  <c r="M101" i="13"/>
  <c r="L101" i="13"/>
  <c r="K101" i="13"/>
  <c r="J101" i="13"/>
  <c r="I101" i="13"/>
  <c r="H101" i="13"/>
  <c r="G101" i="13"/>
  <c r="F101" i="13"/>
  <c r="E101" i="13"/>
  <c r="D101" i="13"/>
  <c r="C101" i="13"/>
  <c r="U100" i="13"/>
  <c r="T100" i="13"/>
  <c r="S100" i="13"/>
  <c r="R100" i="13"/>
  <c r="Q100" i="13"/>
  <c r="P100" i="13"/>
  <c r="O100" i="13"/>
  <c r="N100" i="13"/>
  <c r="M100" i="13"/>
  <c r="L100" i="13"/>
  <c r="K100" i="13"/>
  <c r="J100" i="13"/>
  <c r="I100" i="13"/>
  <c r="H100" i="13"/>
  <c r="G100" i="13"/>
  <c r="F100" i="13"/>
  <c r="E100" i="13"/>
  <c r="D100" i="13"/>
  <c r="C100" i="13"/>
  <c r="U99" i="13"/>
  <c r="T99" i="13"/>
  <c r="S99" i="13"/>
  <c r="R99" i="13"/>
  <c r="Q99" i="13"/>
  <c r="P99" i="13"/>
  <c r="O99" i="13"/>
  <c r="N99" i="13"/>
  <c r="M99" i="13"/>
  <c r="L99" i="13"/>
  <c r="K99" i="13"/>
  <c r="J99" i="13"/>
  <c r="I99" i="13"/>
  <c r="H99" i="13"/>
  <c r="G99" i="13"/>
  <c r="F99" i="13"/>
  <c r="E99" i="13"/>
  <c r="D99" i="13"/>
  <c r="C99" i="13"/>
  <c r="U98" i="13"/>
  <c r="T98" i="13"/>
  <c r="S98" i="13"/>
  <c r="R98" i="13"/>
  <c r="Q98" i="13"/>
  <c r="P98" i="13"/>
  <c r="O98" i="13"/>
  <c r="N98" i="13"/>
  <c r="M98" i="13"/>
  <c r="L98" i="13"/>
  <c r="K98" i="13"/>
  <c r="J98" i="13"/>
  <c r="I98" i="13"/>
  <c r="H98" i="13"/>
  <c r="G98" i="13"/>
  <c r="F98" i="13"/>
  <c r="E98" i="13"/>
  <c r="D98" i="13"/>
  <c r="C98" i="13"/>
  <c r="U97" i="13"/>
  <c r="T97" i="13"/>
  <c r="S97" i="13"/>
  <c r="R97" i="13"/>
  <c r="Q97" i="13"/>
  <c r="P97" i="13"/>
  <c r="O97" i="13"/>
  <c r="N97" i="13"/>
  <c r="M97" i="13"/>
  <c r="L97" i="13"/>
  <c r="K97" i="13"/>
  <c r="J97" i="13"/>
  <c r="I97" i="13"/>
  <c r="H97" i="13"/>
  <c r="G97" i="13"/>
  <c r="F97" i="13"/>
  <c r="E97" i="13"/>
  <c r="D97" i="13"/>
  <c r="C97" i="13"/>
  <c r="U96" i="13"/>
  <c r="T96" i="13"/>
  <c r="S96" i="13"/>
  <c r="R96" i="13"/>
  <c r="Q96" i="13"/>
  <c r="P96" i="13"/>
  <c r="O96" i="13"/>
  <c r="N96" i="13"/>
  <c r="M96" i="13"/>
  <c r="L96" i="13"/>
  <c r="K96" i="13"/>
  <c r="J96" i="13"/>
  <c r="I96" i="13"/>
  <c r="H96" i="13"/>
  <c r="G96" i="13"/>
  <c r="F96" i="13"/>
  <c r="E96" i="13"/>
  <c r="D96" i="13"/>
  <c r="C96" i="13"/>
  <c r="U95" i="13"/>
  <c r="T95" i="13"/>
  <c r="S95" i="13"/>
  <c r="R95" i="13"/>
  <c r="Q95" i="13"/>
  <c r="P95" i="13"/>
  <c r="O95" i="13"/>
  <c r="N95" i="13"/>
  <c r="M95" i="13"/>
  <c r="L95" i="13"/>
  <c r="K95" i="13"/>
  <c r="J95" i="13"/>
  <c r="I95" i="13"/>
  <c r="H95" i="13"/>
  <c r="G95" i="13"/>
  <c r="F95" i="13"/>
  <c r="E95" i="13"/>
  <c r="D95" i="13"/>
  <c r="C95" i="13"/>
  <c r="U94" i="13"/>
  <c r="T94" i="13"/>
  <c r="S94" i="13"/>
  <c r="R94" i="13"/>
  <c r="Q94" i="13"/>
  <c r="P94" i="13"/>
  <c r="O94" i="13"/>
  <c r="N94" i="13"/>
  <c r="M94" i="13"/>
  <c r="L94" i="13"/>
  <c r="K94" i="13"/>
  <c r="J94" i="13"/>
  <c r="I94" i="13"/>
  <c r="H94" i="13"/>
  <c r="G94" i="13"/>
  <c r="F94" i="13"/>
  <c r="E94" i="13"/>
  <c r="D94" i="13"/>
  <c r="C94" i="13"/>
  <c r="U93" i="13"/>
  <c r="T93" i="13"/>
  <c r="S93" i="13"/>
  <c r="R93" i="13"/>
  <c r="Q93" i="13"/>
  <c r="P93" i="13"/>
  <c r="O93" i="13"/>
  <c r="N93" i="13"/>
  <c r="M93" i="13"/>
  <c r="L93" i="13"/>
  <c r="K93" i="13"/>
  <c r="J93" i="13"/>
  <c r="I93" i="13"/>
  <c r="H93" i="13"/>
  <c r="G93" i="13"/>
  <c r="F93" i="13"/>
  <c r="E93" i="13"/>
  <c r="D93" i="13"/>
  <c r="C93" i="13"/>
  <c r="U92" i="13"/>
  <c r="T92" i="13"/>
  <c r="S92" i="13"/>
  <c r="R92" i="13"/>
  <c r="Q92" i="13"/>
  <c r="P92" i="13"/>
  <c r="O92" i="13"/>
  <c r="N92" i="13"/>
  <c r="M92" i="13"/>
  <c r="L92" i="13"/>
  <c r="K92" i="13"/>
  <c r="J92" i="13"/>
  <c r="I92" i="13"/>
  <c r="H92" i="13"/>
  <c r="G92" i="13"/>
  <c r="F92" i="13"/>
  <c r="E92" i="13"/>
  <c r="D92" i="13"/>
  <c r="C92" i="13"/>
  <c r="U91" i="13"/>
  <c r="T91" i="13"/>
  <c r="S91" i="13"/>
  <c r="R91" i="13"/>
  <c r="Q91" i="13"/>
  <c r="P91" i="13"/>
  <c r="O91" i="13"/>
  <c r="N91" i="13"/>
  <c r="M91" i="13"/>
  <c r="L91" i="13"/>
  <c r="K91" i="13"/>
  <c r="J91" i="13"/>
  <c r="I91" i="13"/>
  <c r="H91" i="13"/>
  <c r="G91" i="13"/>
  <c r="F91" i="13"/>
  <c r="E91" i="13"/>
  <c r="D91" i="13"/>
  <c r="C91" i="13"/>
  <c r="U90" i="13"/>
  <c r="T90" i="13"/>
  <c r="S90" i="13"/>
  <c r="R90" i="13"/>
  <c r="Q90" i="13"/>
  <c r="P90" i="13"/>
  <c r="O90" i="13"/>
  <c r="N90" i="13"/>
  <c r="M90" i="13"/>
  <c r="L90" i="13"/>
  <c r="K90" i="13"/>
  <c r="J90" i="13"/>
  <c r="I90" i="13"/>
  <c r="H90" i="13"/>
  <c r="G90" i="13"/>
  <c r="F90" i="13"/>
  <c r="E90" i="13"/>
  <c r="D90" i="13"/>
  <c r="C90" i="13"/>
  <c r="U89" i="13"/>
  <c r="T89" i="13"/>
  <c r="S89" i="13"/>
  <c r="R89" i="13"/>
  <c r="Q89" i="13"/>
  <c r="P89" i="13"/>
  <c r="O89" i="13"/>
  <c r="N89" i="13"/>
  <c r="M89" i="13"/>
  <c r="L89" i="13"/>
  <c r="K89" i="13"/>
  <c r="J89" i="13"/>
  <c r="I89" i="13"/>
  <c r="H89" i="13"/>
  <c r="G89" i="13"/>
  <c r="F89" i="13"/>
  <c r="E89" i="13"/>
  <c r="D89" i="13"/>
  <c r="C89" i="13"/>
  <c r="U88" i="13"/>
  <c r="T88" i="13"/>
  <c r="S88" i="13"/>
  <c r="R88" i="13"/>
  <c r="Q88" i="13"/>
  <c r="P88" i="13"/>
  <c r="O88" i="13"/>
  <c r="N88" i="13"/>
  <c r="M88" i="13"/>
  <c r="L88" i="13"/>
  <c r="K88" i="13"/>
  <c r="J88" i="13"/>
  <c r="I88" i="13"/>
  <c r="H88" i="13"/>
  <c r="G88" i="13"/>
  <c r="F88" i="13"/>
  <c r="E88" i="13"/>
  <c r="D88" i="13"/>
  <c r="C88" i="13"/>
  <c r="U87" i="13"/>
  <c r="T87" i="13"/>
  <c r="S87" i="13"/>
  <c r="R87" i="13"/>
  <c r="Q87" i="13"/>
  <c r="P87" i="13"/>
  <c r="O87" i="13"/>
  <c r="N87" i="13"/>
  <c r="M87" i="13"/>
  <c r="L87" i="13"/>
  <c r="K87" i="13"/>
  <c r="J87" i="13"/>
  <c r="I87" i="13"/>
  <c r="H87" i="13"/>
  <c r="G87" i="13"/>
  <c r="F87" i="13"/>
  <c r="E87" i="13"/>
  <c r="D87" i="13"/>
  <c r="C87" i="13"/>
  <c r="U86" i="13"/>
  <c r="T86" i="13"/>
  <c r="S86" i="13"/>
  <c r="R86" i="13"/>
  <c r="Q86" i="13"/>
  <c r="P86" i="13"/>
  <c r="O86" i="13"/>
  <c r="N86" i="13"/>
  <c r="M86" i="13"/>
  <c r="L86" i="13"/>
  <c r="K86" i="13"/>
  <c r="J86" i="13"/>
  <c r="I86" i="13"/>
  <c r="H86" i="13"/>
  <c r="G86" i="13"/>
  <c r="F86" i="13"/>
  <c r="E86" i="13"/>
  <c r="D86" i="13"/>
  <c r="C86" i="13"/>
  <c r="U85" i="13"/>
  <c r="T85" i="13"/>
  <c r="S85" i="13"/>
  <c r="R85" i="13"/>
  <c r="Q85" i="13"/>
  <c r="P85" i="13"/>
  <c r="O85" i="13"/>
  <c r="N85" i="13"/>
  <c r="M85" i="13"/>
  <c r="L85" i="13"/>
  <c r="K85" i="13"/>
  <c r="J85" i="13"/>
  <c r="I85" i="13"/>
  <c r="H85" i="13"/>
  <c r="G85" i="13"/>
  <c r="F85" i="13"/>
  <c r="E85" i="13"/>
  <c r="D85" i="13"/>
  <c r="C85" i="13"/>
  <c r="U84" i="13"/>
  <c r="T84" i="13"/>
  <c r="S84" i="13"/>
  <c r="R84" i="13"/>
  <c r="Q84" i="13"/>
  <c r="P84" i="13"/>
  <c r="O84" i="13"/>
  <c r="N84" i="13"/>
  <c r="M84" i="13"/>
  <c r="L84" i="13"/>
  <c r="K84" i="13"/>
  <c r="J84" i="13"/>
  <c r="I84" i="13"/>
  <c r="H84" i="13"/>
  <c r="G84" i="13"/>
  <c r="F84" i="13"/>
  <c r="E84" i="13"/>
  <c r="D84" i="13"/>
  <c r="C84" i="13"/>
  <c r="U83" i="13"/>
  <c r="T83" i="13"/>
  <c r="S83" i="13"/>
  <c r="R83" i="13"/>
  <c r="Q83" i="13"/>
  <c r="P83" i="13"/>
  <c r="O83" i="13"/>
  <c r="N83" i="13"/>
  <c r="M83" i="13"/>
  <c r="L83" i="13"/>
  <c r="K83" i="13"/>
  <c r="J83" i="13"/>
  <c r="I83" i="13"/>
  <c r="H83" i="13"/>
  <c r="G83" i="13"/>
  <c r="F83" i="13"/>
  <c r="E83" i="13"/>
  <c r="D83" i="13"/>
  <c r="C83" i="13"/>
  <c r="U82" i="13"/>
  <c r="T82" i="13"/>
  <c r="S82" i="13"/>
  <c r="R82" i="13"/>
  <c r="Q82" i="13"/>
  <c r="P82" i="13"/>
  <c r="O82" i="13"/>
  <c r="N82" i="13"/>
  <c r="M82" i="13"/>
  <c r="L82" i="13"/>
  <c r="K82" i="13"/>
  <c r="J82" i="13"/>
  <c r="I82" i="13"/>
  <c r="H82" i="13"/>
  <c r="G82" i="13"/>
  <c r="F82" i="13"/>
  <c r="E82" i="13"/>
  <c r="D82" i="13"/>
  <c r="C82" i="13"/>
  <c r="U81" i="13"/>
  <c r="T81" i="13"/>
  <c r="S81" i="13"/>
  <c r="R81" i="13"/>
  <c r="Q81" i="13"/>
  <c r="P81" i="13"/>
  <c r="O81" i="13"/>
  <c r="N81" i="13"/>
  <c r="M81" i="13"/>
  <c r="L81" i="13"/>
  <c r="K81" i="13"/>
  <c r="J81" i="13"/>
  <c r="I81" i="13"/>
  <c r="H81" i="13"/>
  <c r="G81" i="13"/>
  <c r="F81" i="13"/>
  <c r="E81" i="13"/>
  <c r="D81" i="13"/>
  <c r="C81" i="13"/>
  <c r="U80" i="13"/>
  <c r="T80" i="13"/>
  <c r="S80" i="13"/>
  <c r="R80" i="13"/>
  <c r="Q80" i="13"/>
  <c r="P80" i="13"/>
  <c r="O80" i="13"/>
  <c r="N80" i="13"/>
  <c r="M80" i="13"/>
  <c r="L80" i="13"/>
  <c r="K80" i="13"/>
  <c r="J80" i="13"/>
  <c r="I80" i="13"/>
  <c r="H80" i="13"/>
  <c r="G80" i="13"/>
  <c r="F80" i="13"/>
  <c r="E80" i="13"/>
  <c r="D80" i="13"/>
  <c r="C80" i="13"/>
  <c r="U79" i="13"/>
  <c r="T79" i="13"/>
  <c r="S79" i="13"/>
  <c r="R79" i="13"/>
  <c r="Q79" i="13"/>
  <c r="P79" i="13"/>
  <c r="O79" i="13"/>
  <c r="N79" i="13"/>
  <c r="M79" i="13"/>
  <c r="L79" i="13"/>
  <c r="K79" i="13"/>
  <c r="J79" i="13"/>
  <c r="I79" i="13"/>
  <c r="H79" i="13"/>
  <c r="G79" i="13"/>
  <c r="F79" i="13"/>
  <c r="E79" i="13"/>
  <c r="D79" i="13"/>
  <c r="C79" i="13"/>
  <c r="U78" i="13"/>
  <c r="T78" i="13"/>
  <c r="S78" i="13"/>
  <c r="R78" i="13"/>
  <c r="Q78" i="13"/>
  <c r="P78" i="13"/>
  <c r="O78" i="13"/>
  <c r="N78" i="13"/>
  <c r="M78" i="13"/>
  <c r="L78" i="13"/>
  <c r="K78" i="13"/>
  <c r="J78" i="13"/>
  <c r="I78" i="13"/>
  <c r="H78" i="13"/>
  <c r="G78" i="13"/>
  <c r="F78" i="13"/>
  <c r="E78" i="13"/>
  <c r="D78" i="13"/>
  <c r="C78" i="13"/>
  <c r="U77" i="13"/>
  <c r="T77" i="13"/>
  <c r="S77" i="13"/>
  <c r="R77" i="13"/>
  <c r="Q77" i="13"/>
  <c r="P77" i="13"/>
  <c r="O77" i="13"/>
  <c r="N77" i="13"/>
  <c r="M77" i="13"/>
  <c r="L77" i="13"/>
  <c r="K77" i="13"/>
  <c r="J77" i="13"/>
  <c r="I77" i="13"/>
  <c r="H77" i="13"/>
  <c r="G77" i="13"/>
  <c r="F77" i="13"/>
  <c r="E77" i="13"/>
  <c r="D77" i="13"/>
  <c r="C77" i="13"/>
  <c r="U76" i="13"/>
  <c r="T76" i="13"/>
  <c r="S76" i="13"/>
  <c r="R76" i="13"/>
  <c r="Q76" i="13"/>
  <c r="P76" i="13"/>
  <c r="O76" i="13"/>
  <c r="N76" i="13"/>
  <c r="M76" i="13"/>
  <c r="L76" i="13"/>
  <c r="K76" i="13"/>
  <c r="J76" i="13"/>
  <c r="I76" i="13"/>
  <c r="H76" i="13"/>
  <c r="G76" i="13"/>
  <c r="F76" i="13"/>
  <c r="E76" i="13"/>
  <c r="D76" i="13"/>
  <c r="C76" i="13"/>
  <c r="U75" i="13"/>
  <c r="T75" i="13"/>
  <c r="S75" i="13"/>
  <c r="R75" i="13"/>
  <c r="Q75" i="13"/>
  <c r="P75" i="13"/>
  <c r="O75" i="13"/>
  <c r="N75" i="13"/>
  <c r="M75" i="13"/>
  <c r="L75" i="13"/>
  <c r="K75" i="13"/>
  <c r="J75" i="13"/>
  <c r="I75" i="13"/>
  <c r="H75" i="13"/>
  <c r="G75" i="13"/>
  <c r="F75" i="13"/>
  <c r="E75" i="13"/>
  <c r="D75" i="13"/>
  <c r="C75" i="13"/>
  <c r="U74" i="13"/>
  <c r="T74" i="13"/>
  <c r="S74" i="13"/>
  <c r="R74" i="13"/>
  <c r="Q74" i="13"/>
  <c r="P74" i="13"/>
  <c r="O74" i="13"/>
  <c r="N74" i="13"/>
  <c r="M74" i="13"/>
  <c r="L74" i="13"/>
  <c r="K74" i="13"/>
  <c r="J74" i="13"/>
  <c r="I74" i="13"/>
  <c r="H74" i="13"/>
  <c r="G74" i="13"/>
  <c r="F74" i="13"/>
  <c r="E74" i="13"/>
  <c r="D74" i="13"/>
  <c r="C74" i="13"/>
  <c r="U73" i="13"/>
  <c r="T73" i="13"/>
  <c r="S73" i="13"/>
  <c r="R73" i="13"/>
  <c r="Q73" i="13"/>
  <c r="P73" i="13"/>
  <c r="O73" i="13"/>
  <c r="N73" i="13"/>
  <c r="M73" i="13"/>
  <c r="L73" i="13"/>
  <c r="K73" i="13"/>
  <c r="J73" i="13"/>
  <c r="I73" i="13"/>
  <c r="H73" i="13"/>
  <c r="G73" i="13"/>
  <c r="F73" i="13"/>
  <c r="E73" i="13"/>
  <c r="D73" i="13"/>
  <c r="C73" i="13"/>
  <c r="U72" i="13"/>
  <c r="T72" i="13"/>
  <c r="S72" i="13"/>
  <c r="R72" i="13"/>
  <c r="Q72" i="13"/>
  <c r="P72" i="13"/>
  <c r="O72" i="13"/>
  <c r="N72" i="13"/>
  <c r="M72" i="13"/>
  <c r="L72" i="13"/>
  <c r="K72" i="13"/>
  <c r="J72" i="13"/>
  <c r="I72" i="13"/>
  <c r="H72" i="13"/>
  <c r="G72" i="13"/>
  <c r="F72" i="13"/>
  <c r="E72" i="13"/>
  <c r="D72" i="13"/>
  <c r="C72" i="13"/>
  <c r="U71" i="13"/>
  <c r="T71" i="13"/>
  <c r="S71" i="13"/>
  <c r="R71" i="13"/>
  <c r="Q71" i="13"/>
  <c r="P71" i="13"/>
  <c r="O71" i="13"/>
  <c r="N71" i="13"/>
  <c r="M71" i="13"/>
  <c r="L71" i="13"/>
  <c r="K71" i="13"/>
  <c r="J71" i="13"/>
  <c r="I71" i="13"/>
  <c r="H71" i="13"/>
  <c r="G71" i="13"/>
  <c r="F71" i="13"/>
  <c r="E71" i="13"/>
  <c r="D71" i="13"/>
  <c r="C71" i="13"/>
  <c r="U70" i="13"/>
  <c r="T70" i="13"/>
  <c r="S70" i="13"/>
  <c r="R70" i="13"/>
  <c r="Q70" i="13"/>
  <c r="P70" i="13"/>
  <c r="O70" i="13"/>
  <c r="N70" i="13"/>
  <c r="M70" i="13"/>
  <c r="L70" i="13"/>
  <c r="K70" i="13"/>
  <c r="J70" i="13"/>
  <c r="I70" i="13"/>
  <c r="H70" i="13"/>
  <c r="G70" i="13"/>
  <c r="F70" i="13"/>
  <c r="E70" i="13"/>
  <c r="D70" i="13"/>
  <c r="C70" i="13"/>
  <c r="U69" i="13"/>
  <c r="T69" i="13"/>
  <c r="S69" i="13"/>
  <c r="R69" i="13"/>
  <c r="Q69" i="13"/>
  <c r="P69" i="13"/>
  <c r="O69" i="13"/>
  <c r="N69" i="13"/>
  <c r="M69" i="13"/>
  <c r="L69" i="13"/>
  <c r="K69" i="13"/>
  <c r="J69" i="13"/>
  <c r="I69" i="13"/>
  <c r="H69" i="13"/>
  <c r="G69" i="13"/>
  <c r="F69" i="13"/>
  <c r="E69" i="13"/>
  <c r="D69" i="13"/>
  <c r="C69" i="13"/>
  <c r="U68" i="13"/>
  <c r="T68" i="13"/>
  <c r="S68" i="13"/>
  <c r="R68" i="13"/>
  <c r="Q68" i="13"/>
  <c r="P68" i="13"/>
  <c r="O68" i="13"/>
  <c r="N68" i="13"/>
  <c r="M68" i="13"/>
  <c r="L68" i="13"/>
  <c r="K68" i="13"/>
  <c r="J68" i="13"/>
  <c r="I68" i="13"/>
  <c r="H68" i="13"/>
  <c r="G68" i="13"/>
  <c r="F68" i="13"/>
  <c r="E68" i="13"/>
  <c r="D68" i="13"/>
  <c r="C68" i="13"/>
  <c r="U67" i="13"/>
  <c r="T67" i="13"/>
  <c r="S67" i="13"/>
  <c r="R67" i="13"/>
  <c r="Q67" i="13"/>
  <c r="P67" i="13"/>
  <c r="O67" i="13"/>
  <c r="N67" i="13"/>
  <c r="M67" i="13"/>
  <c r="L67" i="13"/>
  <c r="K67" i="13"/>
  <c r="J67" i="13"/>
  <c r="I67" i="13"/>
  <c r="H67" i="13"/>
  <c r="G67" i="13"/>
  <c r="F67" i="13"/>
  <c r="E67" i="13"/>
  <c r="D67" i="13"/>
  <c r="C67" i="13"/>
  <c r="U66" i="13"/>
  <c r="T66" i="13"/>
  <c r="S66" i="13"/>
  <c r="R66" i="13"/>
  <c r="Q66" i="13"/>
  <c r="P66" i="13"/>
  <c r="O66" i="13"/>
  <c r="N66" i="13"/>
  <c r="M66" i="13"/>
  <c r="L66" i="13"/>
  <c r="K66" i="13"/>
  <c r="J66" i="13"/>
  <c r="I66" i="13"/>
  <c r="H66" i="13"/>
  <c r="G66" i="13"/>
  <c r="F66" i="13"/>
  <c r="E66" i="13"/>
  <c r="D66" i="13"/>
  <c r="C66" i="13"/>
  <c r="U65" i="13"/>
  <c r="T65" i="13"/>
  <c r="S65" i="13"/>
  <c r="R65" i="13"/>
  <c r="Q65" i="13"/>
  <c r="P65" i="13"/>
  <c r="O65" i="13"/>
  <c r="N65" i="13"/>
  <c r="M65" i="13"/>
  <c r="L65" i="13"/>
  <c r="K65" i="13"/>
  <c r="J65" i="13"/>
  <c r="I65" i="13"/>
  <c r="H65" i="13"/>
  <c r="G65" i="13"/>
  <c r="F65" i="13"/>
  <c r="E65" i="13"/>
  <c r="D65" i="13"/>
  <c r="C65" i="13"/>
  <c r="U64" i="13"/>
  <c r="T64" i="13"/>
  <c r="S64" i="13"/>
  <c r="R64" i="13"/>
  <c r="Q64" i="13"/>
  <c r="P64" i="13"/>
  <c r="O64" i="13"/>
  <c r="N64" i="13"/>
  <c r="M64" i="13"/>
  <c r="L64" i="13"/>
  <c r="K64" i="13"/>
  <c r="J64" i="13"/>
  <c r="I64" i="13"/>
  <c r="H64" i="13"/>
  <c r="G64" i="13"/>
  <c r="F64" i="13"/>
  <c r="E64" i="13"/>
  <c r="D64" i="13"/>
  <c r="C64" i="13"/>
  <c r="U63" i="13"/>
  <c r="T63" i="13"/>
  <c r="S63" i="13"/>
  <c r="R63" i="13"/>
  <c r="Q63" i="13"/>
  <c r="P63" i="13"/>
  <c r="O63" i="13"/>
  <c r="N63" i="13"/>
  <c r="M63" i="13"/>
  <c r="L63" i="13"/>
  <c r="K63" i="13"/>
  <c r="J63" i="13"/>
  <c r="I63" i="13"/>
  <c r="H63" i="13"/>
  <c r="G63" i="13"/>
  <c r="F63" i="13"/>
  <c r="E63" i="13"/>
  <c r="D63" i="13"/>
  <c r="C63" i="13"/>
  <c r="U62" i="13"/>
  <c r="T62" i="13"/>
  <c r="S62" i="13"/>
  <c r="R62" i="13"/>
  <c r="Q62" i="13"/>
  <c r="P62" i="13"/>
  <c r="O62" i="13"/>
  <c r="N62" i="13"/>
  <c r="M62" i="13"/>
  <c r="L62" i="13"/>
  <c r="K62" i="13"/>
  <c r="J62" i="13"/>
  <c r="I62" i="13"/>
  <c r="H62" i="13"/>
  <c r="G62" i="13"/>
  <c r="F62" i="13"/>
  <c r="E62" i="13"/>
  <c r="D62" i="13"/>
  <c r="C62" i="13"/>
  <c r="U61" i="13"/>
  <c r="T61" i="13"/>
  <c r="S61" i="13"/>
  <c r="R61" i="13"/>
  <c r="Q61" i="13"/>
  <c r="P61" i="13"/>
  <c r="O61" i="13"/>
  <c r="N61" i="13"/>
  <c r="M61" i="13"/>
  <c r="L61" i="13"/>
  <c r="K61" i="13"/>
  <c r="J61" i="13"/>
  <c r="I61" i="13"/>
  <c r="H61" i="13"/>
  <c r="G61" i="13"/>
  <c r="F61" i="13"/>
  <c r="E61" i="13"/>
  <c r="D61" i="13"/>
  <c r="C61" i="13"/>
  <c r="U60" i="13"/>
  <c r="T60" i="13"/>
  <c r="S60" i="13"/>
  <c r="R60" i="13"/>
  <c r="Q60" i="13"/>
  <c r="P60" i="13"/>
  <c r="O60" i="13"/>
  <c r="N60" i="13"/>
  <c r="M60" i="13"/>
  <c r="L60" i="13"/>
  <c r="K60" i="13"/>
  <c r="J60" i="13"/>
  <c r="I60" i="13"/>
  <c r="H60" i="13"/>
  <c r="G60" i="13"/>
  <c r="F60" i="13"/>
  <c r="E60" i="13"/>
  <c r="D60" i="13"/>
  <c r="C60" i="13"/>
  <c r="U59" i="13"/>
  <c r="T59" i="13"/>
  <c r="S59" i="13"/>
  <c r="R59" i="13"/>
  <c r="Q59" i="13"/>
  <c r="P59" i="13"/>
  <c r="O59" i="13"/>
  <c r="N59" i="13"/>
  <c r="M59" i="13"/>
  <c r="L59" i="13"/>
  <c r="K59" i="13"/>
  <c r="J59" i="13"/>
  <c r="I59" i="13"/>
  <c r="H59" i="13"/>
  <c r="G59" i="13"/>
  <c r="F59" i="13"/>
  <c r="E59" i="13"/>
  <c r="D59" i="13"/>
  <c r="C59" i="13"/>
  <c r="U58" i="13"/>
  <c r="T58" i="13"/>
  <c r="S58" i="13"/>
  <c r="R58" i="13"/>
  <c r="Q58" i="13"/>
  <c r="P58" i="13"/>
  <c r="O58" i="13"/>
  <c r="N58" i="13"/>
  <c r="M58" i="13"/>
  <c r="L58" i="13"/>
  <c r="K58" i="13"/>
  <c r="J58" i="13"/>
  <c r="I58" i="13"/>
  <c r="H58" i="13"/>
  <c r="G58" i="13"/>
  <c r="F58" i="13"/>
  <c r="E58" i="13"/>
  <c r="D58" i="13"/>
  <c r="C58" i="13"/>
  <c r="U57" i="13"/>
  <c r="T57" i="13"/>
  <c r="S57" i="13"/>
  <c r="R57" i="13"/>
  <c r="Q57" i="13"/>
  <c r="P57" i="13"/>
  <c r="O57" i="13"/>
  <c r="N57" i="13"/>
  <c r="M57" i="13"/>
  <c r="L57" i="13"/>
  <c r="K57" i="13"/>
  <c r="J57" i="13"/>
  <c r="I57" i="13"/>
  <c r="H57" i="13"/>
  <c r="G57" i="13"/>
  <c r="F57" i="13"/>
  <c r="E57" i="13"/>
  <c r="D57" i="13"/>
  <c r="C57" i="13"/>
  <c r="U56" i="13"/>
  <c r="T56" i="13"/>
  <c r="S56" i="13"/>
  <c r="R56" i="13"/>
  <c r="Q56" i="13"/>
  <c r="P56" i="13"/>
  <c r="O56" i="13"/>
  <c r="N56" i="13"/>
  <c r="M56" i="13"/>
  <c r="L56" i="13"/>
  <c r="K56" i="13"/>
  <c r="J56" i="13"/>
  <c r="I56" i="13"/>
  <c r="H56" i="13"/>
  <c r="G56" i="13"/>
  <c r="F56" i="13"/>
  <c r="E56" i="13"/>
  <c r="D56" i="13"/>
  <c r="C56" i="13"/>
  <c r="U55" i="13"/>
  <c r="T55" i="13"/>
  <c r="S55" i="13"/>
  <c r="R55" i="13"/>
  <c r="Q55" i="13"/>
  <c r="P55" i="13"/>
  <c r="O55" i="13"/>
  <c r="N55" i="13"/>
  <c r="M55" i="13"/>
  <c r="L55" i="13"/>
  <c r="K55" i="13"/>
  <c r="J55" i="13"/>
  <c r="I55" i="13"/>
  <c r="H55" i="13"/>
  <c r="G55" i="13"/>
  <c r="F55" i="13"/>
  <c r="E55" i="13"/>
  <c r="D55" i="13"/>
  <c r="C55" i="13"/>
  <c r="U54" i="13"/>
  <c r="T54" i="13"/>
  <c r="S54" i="13"/>
  <c r="R54" i="13"/>
  <c r="Q54" i="13"/>
  <c r="P54" i="13"/>
  <c r="O54" i="13"/>
  <c r="N54" i="13"/>
  <c r="M54" i="13"/>
  <c r="L54" i="13"/>
  <c r="K54" i="13"/>
  <c r="J54" i="13"/>
  <c r="I54" i="13"/>
  <c r="H54" i="13"/>
  <c r="G54" i="13"/>
  <c r="F54" i="13"/>
  <c r="E54" i="13"/>
  <c r="D54" i="13"/>
  <c r="C54" i="13"/>
  <c r="U53" i="13"/>
  <c r="T53" i="13"/>
  <c r="S53" i="13"/>
  <c r="R53" i="13"/>
  <c r="Q53" i="13"/>
  <c r="P53" i="13"/>
  <c r="O53" i="13"/>
  <c r="N53" i="13"/>
  <c r="M53" i="13"/>
  <c r="L53" i="13"/>
  <c r="K53" i="13"/>
  <c r="J53" i="13"/>
  <c r="I53" i="13"/>
  <c r="H53" i="13"/>
  <c r="G53" i="13"/>
  <c r="F53" i="13"/>
  <c r="E53" i="13"/>
  <c r="D53" i="13"/>
  <c r="C53" i="13"/>
  <c r="U52" i="13"/>
  <c r="T52" i="13"/>
  <c r="S52" i="13"/>
  <c r="R52" i="13"/>
  <c r="Q52" i="13"/>
  <c r="P52" i="13"/>
  <c r="O52" i="13"/>
  <c r="N52" i="13"/>
  <c r="M52" i="13"/>
  <c r="L52" i="13"/>
  <c r="K52" i="13"/>
  <c r="J52" i="13"/>
  <c r="I52" i="13"/>
  <c r="H52" i="13"/>
  <c r="G52" i="13"/>
  <c r="F52" i="13"/>
  <c r="E52" i="13"/>
  <c r="D52" i="13"/>
  <c r="C52" i="13"/>
  <c r="U51" i="13"/>
  <c r="T51" i="13"/>
  <c r="S51" i="13"/>
  <c r="R51" i="13"/>
  <c r="Q51" i="13"/>
  <c r="P51" i="13"/>
  <c r="O51" i="13"/>
  <c r="N51" i="13"/>
  <c r="M51" i="13"/>
  <c r="L51" i="13"/>
  <c r="K51" i="13"/>
  <c r="J51" i="13"/>
  <c r="I51" i="13"/>
  <c r="H51" i="13"/>
  <c r="G51" i="13"/>
  <c r="F51" i="13"/>
  <c r="E51" i="13"/>
  <c r="D51" i="13"/>
  <c r="C51" i="13"/>
  <c r="U50" i="13"/>
  <c r="T50" i="13"/>
  <c r="S50" i="13"/>
  <c r="R50" i="13"/>
  <c r="Q50" i="13"/>
  <c r="P50" i="13"/>
  <c r="O50" i="13"/>
  <c r="N50" i="13"/>
  <c r="M50" i="13"/>
  <c r="L50" i="13"/>
  <c r="K50" i="13"/>
  <c r="J50" i="13"/>
  <c r="I50" i="13"/>
  <c r="H50" i="13"/>
  <c r="G50" i="13"/>
  <c r="F50" i="13"/>
  <c r="E50" i="13"/>
  <c r="D50" i="13"/>
  <c r="C50" i="13"/>
  <c r="U49" i="13"/>
  <c r="T49" i="13"/>
  <c r="S49" i="13"/>
  <c r="R49" i="13"/>
  <c r="Q49" i="13"/>
  <c r="P49" i="13"/>
  <c r="O49" i="13"/>
  <c r="N49" i="13"/>
  <c r="M49" i="13"/>
  <c r="L49" i="13"/>
  <c r="K49" i="13"/>
  <c r="J49" i="13"/>
  <c r="I49" i="13"/>
  <c r="H49" i="13"/>
  <c r="G49" i="13"/>
  <c r="F49" i="13"/>
  <c r="E49" i="13"/>
  <c r="D49" i="13"/>
  <c r="C49" i="13"/>
  <c r="U48" i="13"/>
  <c r="T48" i="13"/>
  <c r="S48" i="13"/>
  <c r="R48" i="13"/>
  <c r="Q48" i="13"/>
  <c r="P48" i="13"/>
  <c r="O48" i="13"/>
  <c r="N48" i="13"/>
  <c r="M48" i="13"/>
  <c r="L48" i="13"/>
  <c r="K48" i="13"/>
  <c r="J48" i="13"/>
  <c r="I48" i="13"/>
  <c r="H48" i="13"/>
  <c r="G48" i="13"/>
  <c r="F48" i="13"/>
  <c r="E48" i="13"/>
  <c r="D48" i="13"/>
  <c r="C48" i="13"/>
  <c r="U47" i="13"/>
  <c r="T47" i="13"/>
  <c r="S47" i="13"/>
  <c r="R47" i="13"/>
  <c r="Q47" i="13"/>
  <c r="P47" i="13"/>
  <c r="O47" i="13"/>
  <c r="N47" i="13"/>
  <c r="M47" i="13"/>
  <c r="L47" i="13"/>
  <c r="K47" i="13"/>
  <c r="J47" i="13"/>
  <c r="I47" i="13"/>
  <c r="H47" i="13"/>
  <c r="G47" i="13"/>
  <c r="F47" i="13"/>
  <c r="E47" i="13"/>
  <c r="D47" i="13"/>
  <c r="C47" i="13"/>
  <c r="U46" i="13"/>
  <c r="T46" i="13"/>
  <c r="S46" i="13"/>
  <c r="R46" i="13"/>
  <c r="Q46" i="13"/>
  <c r="P46" i="13"/>
  <c r="O46" i="13"/>
  <c r="N46" i="13"/>
  <c r="M46" i="13"/>
  <c r="L46" i="13"/>
  <c r="K46" i="13"/>
  <c r="J46" i="13"/>
  <c r="I46" i="13"/>
  <c r="H46" i="13"/>
  <c r="G46" i="13"/>
  <c r="F46" i="13"/>
  <c r="E46" i="13"/>
  <c r="D46" i="13"/>
  <c r="C46" i="13"/>
  <c r="U45" i="13"/>
  <c r="T45" i="13"/>
  <c r="S45" i="13"/>
  <c r="R45" i="13"/>
  <c r="Q45" i="13"/>
  <c r="P45" i="13"/>
  <c r="O45" i="13"/>
  <c r="N45" i="13"/>
  <c r="M45" i="13"/>
  <c r="L45" i="13"/>
  <c r="K45" i="13"/>
  <c r="J45" i="13"/>
  <c r="I45" i="13"/>
  <c r="H45" i="13"/>
  <c r="G45" i="13"/>
  <c r="F45" i="13"/>
  <c r="E45" i="13"/>
  <c r="D45" i="13"/>
  <c r="C45" i="13"/>
  <c r="U44" i="13"/>
  <c r="T44" i="13"/>
  <c r="S44" i="13"/>
  <c r="R44" i="13"/>
  <c r="Q44" i="13"/>
  <c r="P44" i="13"/>
  <c r="O44" i="13"/>
  <c r="N44" i="13"/>
  <c r="M44" i="13"/>
  <c r="L44" i="13"/>
  <c r="K44" i="13"/>
  <c r="J44" i="13"/>
  <c r="I44" i="13"/>
  <c r="H44" i="13"/>
  <c r="G44" i="13"/>
  <c r="F44" i="13"/>
  <c r="E44" i="13"/>
  <c r="D44" i="13"/>
  <c r="C44" i="13"/>
  <c r="U43" i="13"/>
  <c r="T43" i="13"/>
  <c r="S43" i="13"/>
  <c r="R43" i="13"/>
  <c r="Q43" i="13"/>
  <c r="P43" i="13"/>
  <c r="O43" i="13"/>
  <c r="N43" i="13"/>
  <c r="M43" i="13"/>
  <c r="L43" i="13"/>
  <c r="K43" i="13"/>
  <c r="J43" i="13"/>
  <c r="I43" i="13"/>
  <c r="H43" i="13"/>
  <c r="G43" i="13"/>
  <c r="F43" i="13"/>
  <c r="E43" i="13"/>
  <c r="D43" i="13"/>
  <c r="C43" i="13"/>
  <c r="U42" i="13"/>
  <c r="T42" i="13"/>
  <c r="S42" i="13"/>
  <c r="R42" i="13"/>
  <c r="Q42" i="13"/>
  <c r="P42" i="13"/>
  <c r="O42" i="13"/>
  <c r="N42" i="13"/>
  <c r="M42" i="13"/>
  <c r="L42" i="13"/>
  <c r="K42" i="13"/>
  <c r="J42" i="13"/>
  <c r="I42" i="13"/>
  <c r="H42" i="13"/>
  <c r="G42" i="13"/>
  <c r="F42" i="13"/>
  <c r="E42" i="13"/>
  <c r="D42" i="13"/>
  <c r="C42" i="13"/>
  <c r="U41" i="13"/>
  <c r="T41" i="13"/>
  <c r="S41" i="13"/>
  <c r="R41" i="13"/>
  <c r="Q41" i="13"/>
  <c r="P41" i="13"/>
  <c r="O41" i="13"/>
  <c r="N41" i="13"/>
  <c r="M41" i="13"/>
  <c r="L41" i="13"/>
  <c r="K41" i="13"/>
  <c r="J41" i="13"/>
  <c r="I41" i="13"/>
  <c r="H41" i="13"/>
  <c r="G41" i="13"/>
  <c r="F41" i="13"/>
  <c r="E41" i="13"/>
  <c r="D41" i="13"/>
  <c r="C41" i="13"/>
  <c r="U40" i="13"/>
  <c r="T40" i="13"/>
  <c r="S40" i="13"/>
  <c r="R40" i="13"/>
  <c r="Q40" i="13"/>
  <c r="P40" i="13"/>
  <c r="O40" i="13"/>
  <c r="N40" i="13"/>
  <c r="M40" i="13"/>
  <c r="L40" i="13"/>
  <c r="K40" i="13"/>
  <c r="J40" i="13"/>
  <c r="I40" i="13"/>
  <c r="H40" i="13"/>
  <c r="G40" i="13"/>
  <c r="F40" i="13"/>
  <c r="E40" i="13"/>
  <c r="D40" i="13"/>
  <c r="C40" i="13"/>
  <c r="U39" i="13"/>
  <c r="T39" i="13"/>
  <c r="S39" i="13"/>
  <c r="R39" i="13"/>
  <c r="Q39" i="13"/>
  <c r="P39" i="13"/>
  <c r="O39" i="13"/>
  <c r="N39" i="13"/>
  <c r="M39" i="13"/>
  <c r="L39" i="13"/>
  <c r="K39" i="13"/>
  <c r="J39" i="13"/>
  <c r="I39" i="13"/>
  <c r="H39" i="13"/>
  <c r="G39" i="13"/>
  <c r="F39" i="13"/>
  <c r="E39" i="13"/>
  <c r="D39" i="13"/>
  <c r="C39" i="13"/>
  <c r="U38" i="13"/>
  <c r="T38" i="13"/>
  <c r="S38" i="13"/>
  <c r="R38" i="13"/>
  <c r="Q38" i="13"/>
  <c r="P38" i="13"/>
  <c r="O38" i="13"/>
  <c r="N38" i="13"/>
  <c r="M38" i="13"/>
  <c r="L38" i="13"/>
  <c r="K38" i="13"/>
  <c r="J38" i="13"/>
  <c r="I38" i="13"/>
  <c r="H38" i="13"/>
  <c r="G38" i="13"/>
  <c r="F38" i="13"/>
  <c r="E38" i="13"/>
  <c r="D38" i="13"/>
  <c r="C38" i="13"/>
  <c r="U37" i="13"/>
  <c r="T37" i="13"/>
  <c r="S37" i="13"/>
  <c r="R37" i="13"/>
  <c r="Q37" i="13"/>
  <c r="P37" i="13"/>
  <c r="O37" i="13"/>
  <c r="N37" i="13"/>
  <c r="M37" i="13"/>
  <c r="L37" i="13"/>
  <c r="K37" i="13"/>
  <c r="J37" i="13"/>
  <c r="I37" i="13"/>
  <c r="H37" i="13"/>
  <c r="G37" i="13"/>
  <c r="F37" i="13"/>
  <c r="E37" i="13"/>
  <c r="D37" i="13"/>
  <c r="C37" i="13"/>
  <c r="U36" i="13"/>
  <c r="T36" i="13"/>
  <c r="S36" i="13"/>
  <c r="R36" i="13"/>
  <c r="Q36" i="13"/>
  <c r="P36" i="13"/>
  <c r="O36" i="13"/>
  <c r="N36" i="13"/>
  <c r="M36" i="13"/>
  <c r="L36" i="13"/>
  <c r="K36" i="13"/>
  <c r="J36" i="13"/>
  <c r="I36" i="13"/>
  <c r="H36" i="13"/>
  <c r="G36" i="13"/>
  <c r="F36" i="13"/>
  <c r="E36" i="13"/>
  <c r="D36" i="13"/>
  <c r="C36" i="13"/>
  <c r="U35" i="13"/>
  <c r="T35" i="13"/>
  <c r="S35" i="13"/>
  <c r="R35" i="13"/>
  <c r="Q35" i="13"/>
  <c r="P35" i="13"/>
  <c r="O35" i="13"/>
  <c r="N35" i="13"/>
  <c r="M35" i="13"/>
  <c r="L35" i="13"/>
  <c r="K35" i="13"/>
  <c r="J35" i="13"/>
  <c r="I35" i="13"/>
  <c r="H35" i="13"/>
  <c r="G35" i="13"/>
  <c r="F35" i="13"/>
  <c r="E35" i="13"/>
  <c r="D35" i="13"/>
  <c r="C35" i="13"/>
  <c r="U34" i="13"/>
  <c r="T34" i="13"/>
  <c r="S34" i="13"/>
  <c r="R34" i="13"/>
  <c r="Q34" i="13"/>
  <c r="P34" i="13"/>
  <c r="O34" i="13"/>
  <c r="N34" i="13"/>
  <c r="M34" i="13"/>
  <c r="L34" i="13"/>
  <c r="K34" i="13"/>
  <c r="J34" i="13"/>
  <c r="I34" i="13"/>
  <c r="H34" i="13"/>
  <c r="G34" i="13"/>
  <c r="F34" i="13"/>
  <c r="E34" i="13"/>
  <c r="D34" i="13"/>
  <c r="C34" i="13"/>
  <c r="U33" i="13"/>
  <c r="T33" i="13"/>
  <c r="S33" i="13"/>
  <c r="R33" i="13"/>
  <c r="Q33" i="13"/>
  <c r="P33" i="13"/>
  <c r="O33" i="13"/>
  <c r="N33" i="13"/>
  <c r="M33" i="13"/>
  <c r="L33" i="13"/>
  <c r="K33" i="13"/>
  <c r="J33" i="13"/>
  <c r="I33" i="13"/>
  <c r="H33" i="13"/>
  <c r="G33" i="13"/>
  <c r="F33" i="13"/>
  <c r="E33" i="13"/>
  <c r="D33" i="13"/>
  <c r="C33" i="13"/>
  <c r="U32" i="13"/>
  <c r="T32" i="13"/>
  <c r="S32" i="13"/>
  <c r="R32" i="13"/>
  <c r="Q32" i="13"/>
  <c r="P32" i="13"/>
  <c r="O32" i="13"/>
  <c r="N32" i="13"/>
  <c r="M32" i="13"/>
  <c r="L32" i="13"/>
  <c r="K32" i="13"/>
  <c r="J32" i="13"/>
  <c r="I32" i="13"/>
  <c r="H32" i="13"/>
  <c r="G32" i="13"/>
  <c r="F32" i="13"/>
  <c r="E32" i="13"/>
  <c r="D32" i="13"/>
  <c r="C32" i="13"/>
  <c r="U31" i="13"/>
  <c r="T31" i="13"/>
  <c r="S31" i="13"/>
  <c r="R31" i="13"/>
  <c r="Q31" i="13"/>
  <c r="P31" i="13"/>
  <c r="O31" i="13"/>
  <c r="N31" i="13"/>
  <c r="M31" i="13"/>
  <c r="L31" i="13"/>
  <c r="K31" i="13"/>
  <c r="J31" i="13"/>
  <c r="I31" i="13"/>
  <c r="H31" i="13"/>
  <c r="G31" i="13"/>
  <c r="F31" i="13"/>
  <c r="E31" i="13"/>
  <c r="D31" i="13"/>
  <c r="C31" i="13"/>
  <c r="U30" i="13"/>
  <c r="T30" i="13"/>
  <c r="S30" i="13"/>
  <c r="R30" i="13"/>
  <c r="Q30" i="13"/>
  <c r="P30" i="13"/>
  <c r="O30" i="13"/>
  <c r="N30" i="13"/>
  <c r="M30" i="13"/>
  <c r="L30" i="13"/>
  <c r="K30" i="13"/>
  <c r="J30" i="13"/>
  <c r="I30" i="13"/>
  <c r="H30" i="13"/>
  <c r="G30" i="13"/>
  <c r="F30" i="13"/>
  <c r="E30" i="13"/>
  <c r="D30" i="13"/>
  <c r="C30" i="13"/>
  <c r="U29" i="13"/>
  <c r="T29" i="13"/>
  <c r="S29" i="13"/>
  <c r="R29" i="13"/>
  <c r="Q29" i="13"/>
  <c r="P29" i="13"/>
  <c r="O29" i="13"/>
  <c r="N29" i="13"/>
  <c r="M29" i="13"/>
  <c r="L29" i="13"/>
  <c r="K29" i="13"/>
  <c r="J29" i="13"/>
  <c r="I29" i="13"/>
  <c r="H29" i="13"/>
  <c r="G29" i="13"/>
  <c r="F29" i="13"/>
  <c r="E29" i="13"/>
  <c r="D29" i="13"/>
  <c r="C29" i="13"/>
  <c r="U28" i="13"/>
  <c r="T28" i="13"/>
  <c r="S28" i="13"/>
  <c r="R28" i="13"/>
  <c r="Q28" i="13"/>
  <c r="P28" i="13"/>
  <c r="O28" i="13"/>
  <c r="N28" i="13"/>
  <c r="M28" i="13"/>
  <c r="L28" i="13"/>
  <c r="K28" i="13"/>
  <c r="J28" i="13"/>
  <c r="I28" i="13"/>
  <c r="H28" i="13"/>
  <c r="G28" i="13"/>
  <c r="F28" i="13"/>
  <c r="E28" i="13"/>
  <c r="D28" i="13"/>
  <c r="C28" i="13"/>
  <c r="U27" i="13"/>
  <c r="T27" i="13"/>
  <c r="S27" i="13"/>
  <c r="R27" i="13"/>
  <c r="Q27" i="13"/>
  <c r="P27" i="13"/>
  <c r="O27" i="13"/>
  <c r="N27" i="13"/>
  <c r="M27" i="13"/>
  <c r="L27" i="13"/>
  <c r="K27" i="13"/>
  <c r="J27" i="13"/>
  <c r="I27" i="13"/>
  <c r="H27" i="13"/>
  <c r="G27" i="13"/>
  <c r="F27" i="13"/>
  <c r="E27" i="13"/>
  <c r="D27" i="13"/>
  <c r="C27" i="13"/>
  <c r="U26" i="13"/>
  <c r="T26" i="13"/>
  <c r="S26" i="13"/>
  <c r="R26" i="13"/>
  <c r="Q26" i="13"/>
  <c r="P26" i="13"/>
  <c r="O26" i="13"/>
  <c r="N26" i="13"/>
  <c r="M26" i="13"/>
  <c r="L26" i="13"/>
  <c r="K26" i="13"/>
  <c r="J26" i="13"/>
  <c r="I26" i="13"/>
  <c r="H26" i="13"/>
  <c r="G26" i="13"/>
  <c r="F26" i="13"/>
  <c r="E26" i="13"/>
  <c r="D26" i="13"/>
  <c r="C26" i="13"/>
  <c r="U25" i="13"/>
  <c r="T25" i="13"/>
  <c r="S25" i="13"/>
  <c r="R25" i="13"/>
  <c r="Q25" i="13"/>
  <c r="P25" i="13"/>
  <c r="O25" i="13"/>
  <c r="N25" i="13"/>
  <c r="M25" i="13"/>
  <c r="L25" i="13"/>
  <c r="K25" i="13"/>
  <c r="J25" i="13"/>
  <c r="I25" i="13"/>
  <c r="H25" i="13"/>
  <c r="G25" i="13"/>
  <c r="F25" i="13"/>
  <c r="E25" i="13"/>
  <c r="D25" i="13"/>
  <c r="C25" i="13"/>
  <c r="U24" i="13"/>
  <c r="T24" i="13"/>
  <c r="S24" i="13"/>
  <c r="R24" i="13"/>
  <c r="Q24" i="13"/>
  <c r="P24" i="13"/>
  <c r="O24" i="13"/>
  <c r="N24" i="13"/>
  <c r="M24" i="13"/>
  <c r="L24" i="13"/>
  <c r="K24" i="13"/>
  <c r="J24" i="13"/>
  <c r="I24" i="13"/>
  <c r="H24" i="13"/>
  <c r="G24" i="13"/>
  <c r="F24" i="13"/>
  <c r="E24" i="13"/>
  <c r="D24" i="13"/>
  <c r="C24" i="13"/>
  <c r="U23" i="13"/>
  <c r="T23" i="13"/>
  <c r="S23" i="13"/>
  <c r="R23" i="13"/>
  <c r="Q23" i="13"/>
  <c r="P23" i="13"/>
  <c r="O23" i="13"/>
  <c r="N23" i="13"/>
  <c r="M23" i="13"/>
  <c r="L23" i="13"/>
  <c r="K23" i="13"/>
  <c r="J23" i="13"/>
  <c r="I23" i="13"/>
  <c r="H23" i="13"/>
  <c r="G23" i="13"/>
  <c r="F23" i="13"/>
  <c r="E23" i="13"/>
  <c r="D23" i="13"/>
  <c r="C23" i="13"/>
  <c r="U22" i="13"/>
  <c r="T22" i="13"/>
  <c r="S22" i="13"/>
  <c r="R22" i="13"/>
  <c r="Q22" i="13"/>
  <c r="P22" i="13"/>
  <c r="O22" i="13"/>
  <c r="N22" i="13"/>
  <c r="M22" i="13"/>
  <c r="L22" i="13"/>
  <c r="K22" i="13"/>
  <c r="J22" i="13"/>
  <c r="I22" i="13"/>
  <c r="H22" i="13"/>
  <c r="G22" i="13"/>
  <c r="F22" i="13"/>
  <c r="E22" i="13"/>
  <c r="D22" i="13"/>
  <c r="C22" i="13"/>
  <c r="U21" i="13"/>
  <c r="T21" i="13"/>
  <c r="S21" i="13"/>
  <c r="R21" i="13"/>
  <c r="Q21" i="13"/>
  <c r="P21" i="13"/>
  <c r="O21" i="13"/>
  <c r="N21" i="13"/>
  <c r="M21" i="13"/>
  <c r="L21" i="13"/>
  <c r="K21" i="13"/>
  <c r="J21" i="13"/>
  <c r="I21" i="13"/>
  <c r="H21" i="13"/>
  <c r="G21" i="13"/>
  <c r="F21" i="13"/>
  <c r="E21" i="13"/>
  <c r="D21" i="13"/>
  <c r="C21" i="13"/>
  <c r="U20" i="13"/>
  <c r="T20" i="13"/>
  <c r="S20" i="13"/>
  <c r="R20" i="13"/>
  <c r="Q20" i="13"/>
  <c r="P20" i="13"/>
  <c r="O20" i="13"/>
  <c r="N20" i="13"/>
  <c r="M20" i="13"/>
  <c r="L20" i="13"/>
  <c r="K20" i="13"/>
  <c r="J20" i="13"/>
  <c r="I20" i="13"/>
  <c r="H20" i="13"/>
  <c r="G20" i="13"/>
  <c r="F20" i="13"/>
  <c r="E20" i="13"/>
  <c r="D20" i="13"/>
  <c r="C20" i="13"/>
  <c r="U19" i="13"/>
  <c r="T19" i="13"/>
  <c r="S19" i="13"/>
  <c r="R19" i="13"/>
  <c r="Q19" i="13"/>
  <c r="P19" i="13"/>
  <c r="O19" i="13"/>
  <c r="N19" i="13"/>
  <c r="M19" i="13"/>
  <c r="L19" i="13"/>
  <c r="K19" i="13"/>
  <c r="J19" i="13"/>
  <c r="I19" i="13"/>
  <c r="H19" i="13"/>
  <c r="G19" i="13"/>
  <c r="F19" i="13"/>
  <c r="E19" i="13"/>
  <c r="D19" i="13"/>
  <c r="C19" i="13"/>
  <c r="U18" i="13"/>
  <c r="T18" i="13"/>
  <c r="S18" i="13"/>
  <c r="R18" i="13"/>
  <c r="Q18" i="13"/>
  <c r="P18" i="13"/>
  <c r="O18" i="13"/>
  <c r="N18" i="13"/>
  <c r="M18" i="13"/>
  <c r="L18" i="13"/>
  <c r="K18" i="13"/>
  <c r="J18" i="13"/>
  <c r="I18" i="13"/>
  <c r="H18" i="13"/>
  <c r="G18" i="13"/>
  <c r="F18" i="13"/>
  <c r="E18" i="13"/>
  <c r="D18" i="13"/>
  <c r="C18" i="13"/>
  <c r="U17" i="13"/>
  <c r="T17" i="13"/>
  <c r="S17" i="13"/>
  <c r="R17" i="13"/>
  <c r="Q17" i="13"/>
  <c r="P17" i="13"/>
  <c r="O17" i="13"/>
  <c r="N17" i="13"/>
  <c r="M17" i="13"/>
  <c r="L17" i="13"/>
  <c r="K17" i="13"/>
  <c r="J17" i="13"/>
  <c r="I17" i="13"/>
  <c r="H17" i="13"/>
  <c r="G17" i="13"/>
  <c r="F17" i="13"/>
  <c r="E17" i="13"/>
  <c r="D17" i="13"/>
  <c r="C17" i="13"/>
  <c r="U16" i="13"/>
  <c r="T16" i="13"/>
  <c r="S16" i="13"/>
  <c r="R16" i="13"/>
  <c r="Q16" i="13"/>
  <c r="P16" i="13"/>
  <c r="O16" i="13"/>
  <c r="N16" i="13"/>
  <c r="M16" i="13"/>
  <c r="L16" i="13"/>
  <c r="K16" i="13"/>
  <c r="J16" i="13"/>
  <c r="I16" i="13"/>
  <c r="H16" i="13"/>
  <c r="G16" i="13"/>
  <c r="F16" i="13"/>
  <c r="E16" i="13"/>
  <c r="D16" i="13"/>
  <c r="C16" i="13"/>
  <c r="U15" i="13"/>
  <c r="T15" i="13"/>
  <c r="S15" i="13"/>
  <c r="R15" i="13"/>
  <c r="Q15" i="13"/>
  <c r="P15" i="13"/>
  <c r="O15" i="13"/>
  <c r="N15" i="13"/>
  <c r="M15" i="13"/>
  <c r="L15" i="13"/>
  <c r="K15" i="13"/>
  <c r="J15" i="13"/>
  <c r="I15" i="13"/>
  <c r="H15" i="13"/>
  <c r="G15" i="13"/>
  <c r="F15" i="13"/>
  <c r="E15" i="13"/>
  <c r="D15" i="13"/>
  <c r="C15" i="13"/>
  <c r="U14" i="13"/>
  <c r="T14" i="13"/>
  <c r="S14" i="13"/>
  <c r="R14" i="13"/>
  <c r="Q14" i="13"/>
  <c r="P14" i="13"/>
  <c r="O14" i="13"/>
  <c r="N14" i="13"/>
  <c r="M14" i="13"/>
  <c r="L14" i="13"/>
  <c r="K14" i="13"/>
  <c r="J14" i="13"/>
  <c r="I14" i="13"/>
  <c r="H14" i="13"/>
  <c r="G14" i="13"/>
  <c r="F14" i="13"/>
  <c r="E14" i="13"/>
  <c r="D14" i="13"/>
  <c r="C14" i="13"/>
  <c r="U13" i="13"/>
  <c r="T13" i="13"/>
  <c r="S13" i="13"/>
  <c r="R13" i="13"/>
  <c r="Q13" i="13"/>
  <c r="P13" i="13"/>
  <c r="O13" i="13"/>
  <c r="N13" i="13"/>
  <c r="M13" i="13"/>
  <c r="L13" i="13"/>
  <c r="K13" i="13"/>
  <c r="J13" i="13"/>
  <c r="I13" i="13"/>
  <c r="H13" i="13"/>
  <c r="G13" i="13"/>
  <c r="F13" i="13"/>
  <c r="E13" i="13"/>
  <c r="D13" i="13"/>
  <c r="C13" i="13"/>
  <c r="U12" i="13"/>
  <c r="T12" i="13"/>
  <c r="S12" i="13"/>
  <c r="R12" i="13"/>
  <c r="Q12" i="13"/>
  <c r="P12" i="13"/>
  <c r="O12" i="13"/>
  <c r="N12" i="13"/>
  <c r="M12" i="13"/>
  <c r="L12" i="13"/>
  <c r="K12" i="13"/>
  <c r="J12" i="13"/>
  <c r="I12" i="13"/>
  <c r="H12" i="13"/>
  <c r="G12" i="13"/>
  <c r="F12" i="13"/>
  <c r="E12" i="13"/>
  <c r="D12" i="13"/>
  <c r="C12" i="13"/>
  <c r="U11" i="13"/>
  <c r="T11" i="13"/>
  <c r="S11" i="13"/>
  <c r="R11" i="13"/>
  <c r="Q11" i="13"/>
  <c r="P11" i="13"/>
  <c r="O11" i="13"/>
  <c r="N11" i="13"/>
  <c r="M11" i="13"/>
  <c r="L11" i="13"/>
  <c r="K11" i="13"/>
  <c r="J11" i="13"/>
  <c r="I11" i="13"/>
  <c r="H11" i="13"/>
  <c r="G11" i="13"/>
  <c r="F11" i="13"/>
  <c r="E11" i="13"/>
  <c r="D11" i="13"/>
  <c r="C11" i="13"/>
  <c r="U10" i="13"/>
  <c r="T10" i="13"/>
  <c r="S10" i="13"/>
  <c r="R10" i="13"/>
  <c r="Q10" i="13"/>
  <c r="P10" i="13"/>
  <c r="O10" i="13"/>
  <c r="N10" i="13"/>
  <c r="M10" i="13"/>
  <c r="L10" i="13"/>
  <c r="K10" i="13"/>
  <c r="J10" i="13"/>
  <c r="I10" i="13"/>
  <c r="H10" i="13"/>
  <c r="G10" i="13"/>
  <c r="F10" i="13"/>
  <c r="E10" i="13"/>
  <c r="D10" i="13"/>
  <c r="C10" i="13"/>
  <c r="U9" i="13"/>
  <c r="T9" i="13"/>
  <c r="S9" i="13"/>
  <c r="R9" i="13"/>
  <c r="Q9" i="13"/>
  <c r="P9" i="13"/>
  <c r="O9" i="13"/>
  <c r="N9" i="13"/>
  <c r="M9" i="13"/>
  <c r="L9" i="13"/>
  <c r="K9" i="13"/>
  <c r="J9" i="13"/>
  <c r="I9" i="13"/>
  <c r="H9" i="13"/>
  <c r="G9" i="13"/>
  <c r="F9" i="13"/>
  <c r="E9" i="13"/>
  <c r="D9" i="13"/>
  <c r="C9" i="13"/>
  <c r="U8" i="13"/>
  <c r="T8" i="13"/>
  <c r="S8" i="13"/>
  <c r="R8" i="13"/>
  <c r="Q8" i="13"/>
  <c r="P8" i="13"/>
  <c r="O8" i="13"/>
  <c r="N8" i="13"/>
  <c r="M8" i="13"/>
  <c r="L8" i="13"/>
  <c r="K8" i="13"/>
  <c r="J8" i="13"/>
  <c r="I8" i="13"/>
  <c r="H8" i="13"/>
  <c r="G8" i="13"/>
  <c r="F8" i="13"/>
  <c r="E8" i="13"/>
  <c r="D8" i="13"/>
  <c r="C8" i="13"/>
  <c r="U7" i="13"/>
  <c r="T7" i="13"/>
  <c r="S7" i="13"/>
  <c r="R7" i="13"/>
  <c r="Q7" i="13"/>
  <c r="P7" i="13"/>
  <c r="O7" i="13"/>
  <c r="N7" i="13"/>
  <c r="M7" i="13"/>
  <c r="L7" i="13"/>
  <c r="K7" i="13"/>
  <c r="J7" i="13"/>
  <c r="I7" i="13"/>
  <c r="H7" i="13"/>
  <c r="G7" i="13"/>
  <c r="F7" i="13"/>
  <c r="E7" i="13"/>
  <c r="D7" i="13"/>
  <c r="C7" i="13"/>
  <c r="U6" i="13"/>
  <c r="T6" i="13"/>
  <c r="S6" i="13"/>
  <c r="R6" i="13"/>
  <c r="Q6" i="13"/>
  <c r="P6" i="13"/>
  <c r="O6" i="13"/>
  <c r="N6" i="13"/>
  <c r="M6" i="13"/>
  <c r="L6" i="13"/>
  <c r="K6" i="13"/>
  <c r="J6" i="13"/>
  <c r="I6" i="13"/>
  <c r="H6" i="13"/>
  <c r="G6" i="13"/>
  <c r="F6" i="13"/>
  <c r="E6" i="13"/>
  <c r="D6" i="13"/>
  <c r="C6" i="13"/>
  <c r="U5" i="13"/>
  <c r="T5" i="13"/>
  <c r="S5" i="13"/>
  <c r="R5" i="13"/>
  <c r="Q5" i="13"/>
  <c r="P5" i="13"/>
  <c r="O5" i="13"/>
  <c r="N5" i="13"/>
  <c r="M5" i="13"/>
  <c r="L5" i="13"/>
  <c r="K5" i="13"/>
  <c r="J5" i="13"/>
  <c r="I5" i="13"/>
  <c r="H5" i="13"/>
  <c r="G5" i="13"/>
  <c r="F5" i="13"/>
  <c r="E5" i="13"/>
  <c r="D5" i="13"/>
  <c r="C5" i="13"/>
  <c r="U4" i="13"/>
  <c r="T4" i="13"/>
  <c r="S4" i="13"/>
  <c r="R4" i="13"/>
  <c r="Q4" i="13"/>
  <c r="P4" i="13"/>
  <c r="O4" i="13"/>
  <c r="N4" i="13"/>
  <c r="M4" i="13"/>
  <c r="L4" i="13"/>
  <c r="K4" i="13"/>
  <c r="J4" i="13"/>
  <c r="I4" i="13"/>
  <c r="H4" i="13"/>
  <c r="G4" i="13"/>
  <c r="F4" i="13"/>
  <c r="E4" i="13"/>
  <c r="D4" i="13"/>
  <c r="C4" i="13"/>
  <c r="U3" i="13"/>
  <c r="T3" i="13"/>
  <c r="S3" i="13"/>
  <c r="R3" i="13"/>
  <c r="Q3" i="13"/>
  <c r="P3" i="13"/>
  <c r="O3" i="13"/>
  <c r="N3" i="13"/>
  <c r="M3" i="13"/>
  <c r="L3" i="13"/>
  <c r="K3" i="13"/>
  <c r="J3" i="13"/>
  <c r="I3" i="13"/>
  <c r="H3" i="13"/>
  <c r="G3" i="13"/>
  <c r="F3" i="13"/>
  <c r="E3" i="13"/>
  <c r="D3" i="13"/>
  <c r="C3" i="13"/>
  <c r="U2" i="13"/>
  <c r="T2" i="13"/>
  <c r="S2" i="13"/>
  <c r="R2" i="13"/>
  <c r="Q2" i="13"/>
  <c r="P2" i="13"/>
  <c r="O2" i="13"/>
  <c r="N2" i="13"/>
  <c r="M2" i="13"/>
  <c r="L2" i="13"/>
  <c r="K2" i="13"/>
  <c r="J2" i="13"/>
  <c r="I2" i="13"/>
  <c r="H2" i="13"/>
  <c r="G2" i="13"/>
  <c r="F2" i="13"/>
  <c r="E2" i="13"/>
  <c r="D2" i="13"/>
  <c r="C2" i="13"/>
  <c r="U1" i="13"/>
  <c r="T1" i="13"/>
  <c r="S1" i="13"/>
  <c r="R1" i="13"/>
  <c r="Q1" i="13"/>
  <c r="P1" i="13"/>
  <c r="O1" i="13"/>
  <c r="N1" i="13"/>
  <c r="M1" i="13"/>
  <c r="L1" i="13"/>
  <c r="K1" i="13"/>
  <c r="J1" i="13"/>
  <c r="I1" i="13"/>
  <c r="H1" i="13"/>
  <c r="G1" i="13"/>
  <c r="F1" i="13"/>
  <c r="E1" i="13"/>
  <c r="D1" i="13"/>
  <c r="C1" i="13"/>
  <c r="B1" i="13" s="1"/>
  <c r="D79" i="10"/>
  <c r="A79" i="10"/>
  <c r="D78" i="10"/>
  <c r="A78" i="10"/>
  <c r="D77" i="10"/>
  <c r="A77" i="10"/>
  <c r="D76" i="10"/>
  <c r="A76" i="10"/>
  <c r="D75" i="10"/>
  <c r="A75" i="10"/>
  <c r="D74" i="10"/>
  <c r="A74" i="10"/>
  <c r="D73" i="10"/>
  <c r="A73" i="10"/>
  <c r="D72" i="10"/>
  <c r="A72" i="10"/>
  <c r="D71" i="10"/>
  <c r="A71" i="10"/>
  <c r="D70" i="10"/>
  <c r="A70" i="10"/>
  <c r="D69" i="10"/>
  <c r="A69" i="10"/>
  <c r="D68" i="10"/>
  <c r="A68" i="10"/>
  <c r="D67" i="10"/>
  <c r="A67" i="10"/>
  <c r="D66" i="10"/>
  <c r="A66" i="10"/>
  <c r="D65" i="10"/>
  <c r="A65" i="10"/>
  <c r="D64" i="10"/>
  <c r="A64" i="10"/>
  <c r="D63" i="10"/>
  <c r="A63" i="10"/>
  <c r="E62" i="10"/>
  <c r="D62" i="10"/>
  <c r="A62" i="10"/>
  <c r="E61" i="10"/>
  <c r="D61" i="10"/>
  <c r="A61" i="10"/>
  <c r="E60" i="10"/>
  <c r="D60" i="10"/>
  <c r="A60" i="10"/>
  <c r="E59" i="10"/>
  <c r="D59" i="10"/>
  <c r="A59" i="10"/>
  <c r="E58" i="10"/>
  <c r="D58" i="10"/>
  <c r="A58" i="10"/>
  <c r="E57" i="10"/>
  <c r="D57" i="10"/>
  <c r="A57" i="10"/>
  <c r="E56" i="10"/>
  <c r="D56" i="10"/>
  <c r="A56" i="10"/>
  <c r="E55" i="10"/>
  <c r="D55" i="10"/>
  <c r="A55" i="10"/>
  <c r="E54" i="10"/>
  <c r="D54" i="10"/>
  <c r="A54" i="10"/>
  <c r="E53" i="10"/>
  <c r="D53" i="10"/>
  <c r="A53" i="10"/>
  <c r="E52" i="10"/>
  <c r="D52" i="10"/>
  <c r="A52" i="10"/>
  <c r="E51" i="10"/>
  <c r="D51" i="10"/>
  <c r="A51" i="10"/>
  <c r="F50" i="10"/>
  <c r="E50" i="10"/>
  <c r="D50" i="10"/>
  <c r="A50" i="10"/>
  <c r="F49" i="10"/>
  <c r="E49" i="10"/>
  <c r="D49" i="10"/>
  <c r="A49" i="10"/>
  <c r="F48" i="10"/>
  <c r="E48" i="10"/>
  <c r="D48" i="10"/>
  <c r="A48" i="10"/>
  <c r="F47" i="10"/>
  <c r="E47" i="10"/>
  <c r="D47" i="10"/>
  <c r="A47" i="10"/>
  <c r="F46" i="10"/>
  <c r="E46" i="10"/>
  <c r="D46" i="10"/>
  <c r="A46" i="10"/>
  <c r="F45" i="10"/>
  <c r="E45" i="10"/>
  <c r="D45" i="10"/>
  <c r="A45" i="10"/>
  <c r="F44" i="10"/>
  <c r="E44" i="10"/>
  <c r="D44" i="10"/>
  <c r="A44" i="10"/>
  <c r="F43" i="10"/>
  <c r="E43" i="10"/>
  <c r="D43" i="10"/>
  <c r="A43" i="10"/>
  <c r="F42" i="10"/>
  <c r="E42" i="10"/>
  <c r="D42" i="10"/>
  <c r="A42" i="10"/>
  <c r="F41" i="10"/>
  <c r="E41" i="10"/>
  <c r="D41" i="10"/>
  <c r="A41" i="10"/>
  <c r="F40" i="10"/>
  <c r="E40" i="10"/>
  <c r="D40" i="10"/>
  <c r="A40" i="10"/>
  <c r="F39" i="10"/>
  <c r="E39" i="10"/>
  <c r="D39" i="10"/>
  <c r="A39" i="10"/>
  <c r="F38" i="10"/>
  <c r="E38" i="10"/>
  <c r="D38" i="10"/>
  <c r="A38" i="10"/>
  <c r="F37" i="10"/>
  <c r="E37" i="10"/>
  <c r="D37" i="10"/>
  <c r="A37" i="10"/>
  <c r="F36" i="10"/>
  <c r="E36" i="10"/>
  <c r="D36" i="10"/>
  <c r="A36" i="10"/>
  <c r="F35" i="10"/>
  <c r="E35" i="10"/>
  <c r="D35" i="10"/>
  <c r="A35" i="10"/>
  <c r="F34" i="10"/>
  <c r="E34" i="10"/>
  <c r="D34" i="10"/>
  <c r="A34" i="10"/>
  <c r="F33" i="10"/>
  <c r="E33" i="10"/>
  <c r="D33" i="10"/>
  <c r="A33" i="10"/>
  <c r="F32" i="10"/>
  <c r="E32" i="10"/>
  <c r="D32" i="10"/>
  <c r="A32" i="10"/>
  <c r="F31" i="10"/>
  <c r="E31" i="10"/>
  <c r="D31" i="10"/>
  <c r="A31" i="10"/>
  <c r="F30" i="10"/>
  <c r="E30" i="10"/>
  <c r="D30" i="10"/>
  <c r="A30" i="10"/>
  <c r="F29" i="10"/>
  <c r="E29" i="10"/>
  <c r="D29" i="10"/>
  <c r="B29" i="10"/>
  <c r="A29" i="10"/>
  <c r="F28" i="10"/>
  <c r="E28" i="10"/>
  <c r="D28" i="10"/>
  <c r="C28" i="10"/>
  <c r="B28" i="10"/>
  <c r="A28" i="10"/>
  <c r="F27" i="10"/>
  <c r="E27" i="10"/>
  <c r="D27" i="10"/>
  <c r="C27" i="10"/>
  <c r="B27" i="10"/>
  <c r="A27" i="10"/>
  <c r="F26" i="10"/>
  <c r="E26" i="10"/>
  <c r="D26" i="10"/>
  <c r="C26" i="10"/>
  <c r="B26" i="10"/>
  <c r="A26" i="10"/>
  <c r="F25" i="10"/>
  <c r="E25" i="10"/>
  <c r="D25" i="10"/>
  <c r="C25" i="10"/>
  <c r="B25" i="10"/>
  <c r="A25" i="10"/>
  <c r="F24" i="10"/>
  <c r="E24" i="10"/>
  <c r="D24" i="10"/>
  <c r="C24" i="10"/>
  <c r="B24" i="10"/>
  <c r="A24" i="10"/>
  <c r="F23" i="10"/>
  <c r="E23" i="10"/>
  <c r="D23" i="10"/>
  <c r="C23" i="10"/>
  <c r="B23" i="10"/>
  <c r="A23" i="10"/>
  <c r="F22" i="10"/>
  <c r="E22" i="10"/>
  <c r="D22" i="10"/>
  <c r="C22" i="10"/>
  <c r="B22" i="10"/>
  <c r="A22" i="10"/>
  <c r="F21" i="10"/>
  <c r="E21" i="10"/>
  <c r="D21" i="10"/>
  <c r="C21" i="10"/>
  <c r="B21" i="10"/>
  <c r="A21" i="10"/>
  <c r="F20" i="10"/>
  <c r="E20" i="10"/>
  <c r="D20" i="10"/>
  <c r="C20" i="10"/>
  <c r="B20" i="10"/>
  <c r="A20" i="10"/>
  <c r="F19" i="10"/>
  <c r="E19" i="10"/>
  <c r="D19" i="10"/>
  <c r="C19" i="10"/>
  <c r="B19" i="10"/>
  <c r="A19" i="10"/>
  <c r="F18" i="10"/>
  <c r="E18" i="10"/>
  <c r="D18" i="10"/>
  <c r="C18" i="10"/>
  <c r="B18" i="10"/>
  <c r="A18" i="10"/>
  <c r="F17" i="10"/>
  <c r="E17" i="10"/>
  <c r="D17" i="10"/>
  <c r="C17" i="10"/>
  <c r="B17" i="10"/>
  <c r="A17" i="10"/>
  <c r="F16" i="10"/>
  <c r="E16" i="10"/>
  <c r="D16" i="10"/>
  <c r="C16" i="10"/>
  <c r="B16" i="10"/>
  <c r="A16" i="10"/>
  <c r="F15" i="10"/>
  <c r="E15" i="10"/>
  <c r="D15" i="10"/>
  <c r="C15" i="10"/>
  <c r="B15" i="10"/>
  <c r="A15" i="10"/>
  <c r="F14" i="10"/>
  <c r="E14" i="10"/>
  <c r="D14" i="10"/>
  <c r="C14" i="10"/>
  <c r="B14" i="10"/>
  <c r="A14" i="10"/>
  <c r="F13" i="10"/>
  <c r="E13" i="10"/>
  <c r="D13" i="10"/>
  <c r="C13" i="10"/>
  <c r="B13" i="10"/>
  <c r="A13" i="10"/>
  <c r="F12" i="10"/>
  <c r="E12" i="10"/>
  <c r="D12" i="10"/>
  <c r="C12" i="10"/>
  <c r="B12" i="10"/>
  <c r="A12" i="10"/>
  <c r="F11" i="10"/>
  <c r="E11" i="10"/>
  <c r="D11" i="10"/>
  <c r="C11" i="10"/>
  <c r="B11" i="10"/>
  <c r="A11" i="10"/>
  <c r="F10" i="10"/>
  <c r="E10" i="10"/>
  <c r="D10" i="10"/>
  <c r="C10" i="10"/>
  <c r="B10" i="10"/>
  <c r="A10" i="10"/>
  <c r="F9" i="10"/>
  <c r="E9" i="10"/>
  <c r="D9" i="10"/>
  <c r="C9" i="10"/>
  <c r="B9" i="10"/>
  <c r="A9" i="10"/>
  <c r="F8" i="10"/>
  <c r="E8" i="10"/>
  <c r="D8" i="10"/>
  <c r="C8" i="10"/>
  <c r="B8" i="10"/>
  <c r="A8" i="10"/>
  <c r="F7" i="10"/>
  <c r="E7" i="10"/>
  <c r="D7" i="10"/>
  <c r="C7" i="10"/>
  <c r="B7" i="10"/>
  <c r="A7" i="10"/>
  <c r="F6" i="10"/>
  <c r="E6" i="10"/>
  <c r="D6" i="10"/>
  <c r="C6" i="10"/>
  <c r="B6" i="10"/>
  <c r="A6" i="10"/>
  <c r="F5" i="10"/>
  <c r="E5" i="10"/>
  <c r="D5" i="10"/>
  <c r="C5" i="10"/>
  <c r="B5" i="10"/>
  <c r="A5" i="10"/>
  <c r="F4" i="10"/>
  <c r="E4" i="10"/>
  <c r="D4" i="10"/>
  <c r="C4" i="10"/>
  <c r="B4" i="10"/>
  <c r="A4" i="10"/>
  <c r="F3" i="10"/>
  <c r="E3" i="10"/>
  <c r="D3" i="10"/>
  <c r="C3" i="10"/>
  <c r="O4" i="8" s="1"/>
  <c r="P4" i="8" s="1"/>
  <c r="B3" i="10"/>
  <c r="O3" i="8" s="1"/>
  <c r="P3" i="8" s="1"/>
  <c r="A3" i="10"/>
  <c r="Q7" i="8"/>
  <c r="M7" i="8"/>
  <c r="K7" i="8"/>
  <c r="L7" i="8" s="1"/>
  <c r="R6" i="8"/>
  <c r="Q6" i="8"/>
  <c r="M6" i="8"/>
  <c r="K6" i="8"/>
  <c r="L6" i="8" s="1"/>
  <c r="R5" i="8"/>
  <c r="Q5" i="8"/>
  <c r="M5" i="8"/>
  <c r="K5" i="8"/>
  <c r="Q4" i="8"/>
  <c r="M4" i="8"/>
  <c r="N4" i="8" s="1"/>
  <c r="K4" i="8"/>
  <c r="L4" i="8" s="1"/>
  <c r="Q3" i="8"/>
  <c r="M3" i="8"/>
  <c r="K3" i="8"/>
  <c r="L3" i="8" s="1"/>
  <c r="R2" i="8"/>
  <c r="Q2" i="8"/>
  <c r="M2" i="8"/>
  <c r="N6" i="8" s="1"/>
  <c r="K2" i="8"/>
  <c r="L5" i="8" s="1"/>
  <c r="CM107" i="7"/>
  <c r="CL107" i="7"/>
  <c r="CK107" i="7"/>
  <c r="CJ107" i="7"/>
  <c r="CI107" i="7"/>
  <c r="CH107" i="7"/>
  <c r="CG107" i="7"/>
  <c r="CF107" i="7"/>
  <c r="CE107" i="7"/>
  <c r="CD107" i="7"/>
  <c r="CC107" i="7"/>
  <c r="CB107" i="7"/>
  <c r="CA107" i="7"/>
  <c r="BZ107" i="7"/>
  <c r="BY107" i="7"/>
  <c r="BX107" i="7"/>
  <c r="BW107" i="7"/>
  <c r="BV107" i="7"/>
  <c r="BU107" i="7"/>
  <c r="BT107" i="7"/>
  <c r="BS107" i="7"/>
  <c r="BR107" i="7"/>
  <c r="BQ107" i="7"/>
  <c r="BP107" i="7"/>
  <c r="BO107" i="7"/>
  <c r="BN107" i="7"/>
  <c r="BM107" i="7"/>
  <c r="BL107" i="7"/>
  <c r="BK107" i="7"/>
  <c r="BJ107" i="7"/>
  <c r="BI107" i="7"/>
  <c r="BH107" i="7"/>
  <c r="BG107" i="7"/>
  <c r="BF107" i="7"/>
  <c r="BE107" i="7"/>
  <c r="BD107" i="7"/>
  <c r="BC107" i="7"/>
  <c r="BB107" i="7"/>
  <c r="BA107" i="7"/>
  <c r="AZ107" i="7"/>
  <c r="AY107" i="7"/>
  <c r="AX107" i="7"/>
  <c r="AW107" i="7"/>
  <c r="AV107" i="7"/>
  <c r="AU107" i="7"/>
  <c r="AT107" i="7"/>
  <c r="AS107" i="7"/>
  <c r="AR107" i="7"/>
  <c r="AQ107" i="7"/>
  <c r="AP107" i="7"/>
  <c r="AO107" i="7"/>
  <c r="AN107" i="7"/>
  <c r="AM107" i="7"/>
  <c r="AL107"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CM106" i="7"/>
  <c r="CL106" i="7"/>
  <c r="CK106" i="7"/>
  <c r="CJ106" i="7"/>
  <c r="CI106" i="7"/>
  <c r="CH106" i="7"/>
  <c r="CG106" i="7"/>
  <c r="CF106" i="7"/>
  <c r="CE106" i="7"/>
  <c r="CD106" i="7"/>
  <c r="CC106" i="7"/>
  <c r="CB106" i="7"/>
  <c r="CA106" i="7"/>
  <c r="BZ106" i="7"/>
  <c r="BY106" i="7"/>
  <c r="BX106" i="7"/>
  <c r="BW106" i="7"/>
  <c r="BV106" i="7"/>
  <c r="BU106" i="7"/>
  <c r="BT106" i="7"/>
  <c r="BS106" i="7"/>
  <c r="BR106" i="7"/>
  <c r="BQ106" i="7"/>
  <c r="BP106" i="7"/>
  <c r="BO106" i="7"/>
  <c r="BN106" i="7"/>
  <c r="BM106" i="7"/>
  <c r="BL106" i="7"/>
  <c r="BK106" i="7"/>
  <c r="BJ106" i="7"/>
  <c r="BI106" i="7"/>
  <c r="BH106" i="7"/>
  <c r="BG106" i="7"/>
  <c r="BF106" i="7"/>
  <c r="BE106" i="7"/>
  <c r="BD106" i="7"/>
  <c r="BC106" i="7"/>
  <c r="BB106" i="7"/>
  <c r="BA106" i="7"/>
  <c r="AZ106" i="7"/>
  <c r="AY106" i="7"/>
  <c r="AX106" i="7"/>
  <c r="AW106" i="7"/>
  <c r="AV106" i="7"/>
  <c r="AU106" i="7"/>
  <c r="AT106" i="7"/>
  <c r="AS106" i="7"/>
  <c r="AR106" i="7"/>
  <c r="AQ106" i="7"/>
  <c r="AP106" i="7"/>
  <c r="AO106" i="7"/>
  <c r="AN106" i="7"/>
  <c r="AM106" i="7"/>
  <c r="AL106" i="7"/>
  <c r="AK106" i="7"/>
  <c r="AJ106" i="7"/>
  <c r="AI106" i="7"/>
  <c r="AH106" i="7"/>
  <c r="AG106" i="7"/>
  <c r="AF106" i="7"/>
  <c r="AE106" i="7"/>
  <c r="AD106" i="7"/>
  <c r="AC106" i="7"/>
  <c r="AB106" i="7"/>
  <c r="AA106" i="7"/>
  <c r="Z106" i="7"/>
  <c r="Y106" i="7"/>
  <c r="X106" i="7"/>
  <c r="W106" i="7"/>
  <c r="V106" i="7"/>
  <c r="U106" i="7"/>
  <c r="T106" i="7"/>
  <c r="S106" i="7"/>
  <c r="R106" i="7"/>
  <c r="Q106" i="7"/>
  <c r="P106" i="7"/>
  <c r="O106" i="7"/>
  <c r="N106" i="7"/>
  <c r="M106" i="7"/>
  <c r="CM105" i="7"/>
  <c r="CL105" i="7"/>
  <c r="CK105" i="7"/>
  <c r="CJ105" i="7"/>
  <c r="CI105" i="7"/>
  <c r="CH105" i="7"/>
  <c r="CG105" i="7"/>
  <c r="CF105" i="7"/>
  <c r="CE105" i="7"/>
  <c r="CD105" i="7"/>
  <c r="CC105" i="7"/>
  <c r="CB105" i="7"/>
  <c r="CA105" i="7"/>
  <c r="BZ105" i="7"/>
  <c r="BY105" i="7"/>
  <c r="BX105" i="7"/>
  <c r="BW105" i="7"/>
  <c r="BV105" i="7"/>
  <c r="BU105" i="7"/>
  <c r="BT105" i="7"/>
  <c r="BS105" i="7"/>
  <c r="BR105" i="7"/>
  <c r="BQ105" i="7"/>
  <c r="BP105" i="7"/>
  <c r="BO105" i="7"/>
  <c r="BN105" i="7"/>
  <c r="BM105" i="7"/>
  <c r="BL105" i="7"/>
  <c r="BK105" i="7"/>
  <c r="BJ105" i="7"/>
  <c r="BI105" i="7"/>
  <c r="BH105" i="7"/>
  <c r="BG105" i="7"/>
  <c r="BF105" i="7"/>
  <c r="BE105" i="7"/>
  <c r="BD105" i="7"/>
  <c r="BC105" i="7"/>
  <c r="BB105" i="7"/>
  <c r="BA105" i="7"/>
  <c r="AZ105" i="7"/>
  <c r="AY105" i="7"/>
  <c r="AX105" i="7"/>
  <c r="AW105" i="7"/>
  <c r="AV105" i="7"/>
  <c r="AU105" i="7"/>
  <c r="AT105" i="7"/>
  <c r="AS105" i="7"/>
  <c r="AR105" i="7"/>
  <c r="AQ105" i="7"/>
  <c r="AP105" i="7"/>
  <c r="AO105" i="7"/>
  <c r="AN105" i="7"/>
  <c r="AM105" i="7"/>
  <c r="AL105" i="7"/>
  <c r="AK105" i="7"/>
  <c r="AJ105" i="7"/>
  <c r="AI105" i="7"/>
  <c r="AH105" i="7"/>
  <c r="AG105" i="7"/>
  <c r="AF105" i="7"/>
  <c r="AE105" i="7"/>
  <c r="AD105" i="7"/>
  <c r="AC105" i="7"/>
  <c r="AB105" i="7"/>
  <c r="AA105" i="7"/>
  <c r="Z105" i="7"/>
  <c r="Y105" i="7"/>
  <c r="X105" i="7"/>
  <c r="W105" i="7"/>
  <c r="V105" i="7"/>
  <c r="U105" i="7"/>
  <c r="T105" i="7"/>
  <c r="S105" i="7"/>
  <c r="R105" i="7"/>
  <c r="Q105" i="7"/>
  <c r="P105" i="7"/>
  <c r="O105" i="7"/>
  <c r="N105" i="7"/>
  <c r="M105" i="7"/>
  <c r="CM104" i="7"/>
  <c r="CL104" i="7"/>
  <c r="CK104" i="7"/>
  <c r="CJ104" i="7"/>
  <c r="CI104" i="7"/>
  <c r="CH104" i="7"/>
  <c r="CG104" i="7"/>
  <c r="CF104" i="7"/>
  <c r="CE104" i="7"/>
  <c r="CD104" i="7"/>
  <c r="CC104" i="7"/>
  <c r="CB104" i="7"/>
  <c r="CA104" i="7"/>
  <c r="BZ104" i="7"/>
  <c r="BY104" i="7"/>
  <c r="BX104" i="7"/>
  <c r="BW104" i="7"/>
  <c r="BV104" i="7"/>
  <c r="BU104" i="7"/>
  <c r="BT104" i="7"/>
  <c r="BS104" i="7"/>
  <c r="BR104" i="7"/>
  <c r="BQ104" i="7"/>
  <c r="BP104" i="7"/>
  <c r="BO104" i="7"/>
  <c r="BN104" i="7"/>
  <c r="BM104" i="7"/>
  <c r="BL104" i="7"/>
  <c r="BK104" i="7"/>
  <c r="BJ104" i="7"/>
  <c r="BI104" i="7"/>
  <c r="BH104" i="7"/>
  <c r="BG104" i="7"/>
  <c r="BF104" i="7"/>
  <c r="BE104" i="7"/>
  <c r="BD104" i="7"/>
  <c r="BC104" i="7"/>
  <c r="BB104" i="7"/>
  <c r="BA104" i="7"/>
  <c r="AZ104" i="7"/>
  <c r="AY104" i="7"/>
  <c r="AX104" i="7"/>
  <c r="AW104" i="7"/>
  <c r="AV104" i="7"/>
  <c r="AU104" i="7"/>
  <c r="AT104" i="7"/>
  <c r="AS104" i="7"/>
  <c r="AR104" i="7"/>
  <c r="AQ104" i="7"/>
  <c r="AP104" i="7"/>
  <c r="AO104" i="7"/>
  <c r="AN104" i="7"/>
  <c r="AM104" i="7"/>
  <c r="AL104"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CM103" i="7"/>
  <c r="CL103" i="7"/>
  <c r="CK103" i="7"/>
  <c r="CJ103" i="7"/>
  <c r="CI103" i="7"/>
  <c r="CH103" i="7"/>
  <c r="CG103" i="7"/>
  <c r="CF103" i="7"/>
  <c r="CE103" i="7"/>
  <c r="CD103" i="7"/>
  <c r="CC103" i="7"/>
  <c r="CB103" i="7"/>
  <c r="CA103" i="7"/>
  <c r="BZ103" i="7"/>
  <c r="BY103" i="7"/>
  <c r="BX103" i="7"/>
  <c r="BW103" i="7"/>
  <c r="BV103" i="7"/>
  <c r="BU103" i="7"/>
  <c r="BT103" i="7"/>
  <c r="BS103" i="7"/>
  <c r="BR103" i="7"/>
  <c r="BQ103" i="7"/>
  <c r="BP103" i="7"/>
  <c r="BO103" i="7"/>
  <c r="BN103" i="7"/>
  <c r="BM103" i="7"/>
  <c r="BL103" i="7"/>
  <c r="BK103" i="7"/>
  <c r="BJ103" i="7"/>
  <c r="BI103" i="7"/>
  <c r="BH103" i="7"/>
  <c r="BG103" i="7"/>
  <c r="BF103" i="7"/>
  <c r="BE103" i="7"/>
  <c r="BD103" i="7"/>
  <c r="BC103" i="7"/>
  <c r="BB103" i="7"/>
  <c r="BA103" i="7"/>
  <c r="AZ103" i="7"/>
  <c r="AY103" i="7"/>
  <c r="AX103" i="7"/>
  <c r="AW103" i="7"/>
  <c r="AV103" i="7"/>
  <c r="AU103" i="7"/>
  <c r="AT103" i="7"/>
  <c r="AS103" i="7"/>
  <c r="AR103" i="7"/>
  <c r="AQ103" i="7"/>
  <c r="AP103" i="7"/>
  <c r="AO103" i="7"/>
  <c r="AN103" i="7"/>
  <c r="AM103" i="7"/>
  <c r="AL103" i="7"/>
  <c r="AK103" i="7"/>
  <c r="AJ103" i="7"/>
  <c r="AI103" i="7"/>
  <c r="AH103" i="7"/>
  <c r="AG103" i="7"/>
  <c r="AF103" i="7"/>
  <c r="AE103" i="7"/>
  <c r="AD103" i="7"/>
  <c r="AC103" i="7"/>
  <c r="AB103" i="7"/>
  <c r="AA103" i="7"/>
  <c r="Z103" i="7"/>
  <c r="Y103" i="7"/>
  <c r="X103" i="7"/>
  <c r="W103" i="7"/>
  <c r="V103" i="7"/>
  <c r="U103" i="7"/>
  <c r="T103" i="7"/>
  <c r="S103" i="7"/>
  <c r="R103" i="7"/>
  <c r="Q103" i="7"/>
  <c r="P103" i="7"/>
  <c r="O103" i="7"/>
  <c r="N103" i="7"/>
  <c r="M103" i="7"/>
  <c r="CM102" i="7"/>
  <c r="CL102" i="7"/>
  <c r="CK102" i="7"/>
  <c r="CJ102" i="7"/>
  <c r="CI102" i="7"/>
  <c r="CH102" i="7"/>
  <c r="CG102" i="7"/>
  <c r="CF102" i="7"/>
  <c r="CE102" i="7"/>
  <c r="CD102" i="7"/>
  <c r="CC102" i="7"/>
  <c r="CB102" i="7"/>
  <c r="CA102" i="7"/>
  <c r="BZ102" i="7"/>
  <c r="BY102" i="7"/>
  <c r="BX102" i="7"/>
  <c r="BW102" i="7"/>
  <c r="BV102" i="7"/>
  <c r="BU102" i="7"/>
  <c r="BT102" i="7"/>
  <c r="BS102" i="7"/>
  <c r="BR102" i="7"/>
  <c r="BQ102" i="7"/>
  <c r="BP102" i="7"/>
  <c r="BO102" i="7"/>
  <c r="BN102" i="7"/>
  <c r="BM102" i="7"/>
  <c r="BL102" i="7"/>
  <c r="BK102" i="7"/>
  <c r="BJ102" i="7"/>
  <c r="BI102" i="7"/>
  <c r="BH102" i="7"/>
  <c r="BG102" i="7"/>
  <c r="BF102" i="7"/>
  <c r="BE102" i="7"/>
  <c r="BD102" i="7"/>
  <c r="BC102" i="7"/>
  <c r="BB102" i="7"/>
  <c r="BA102" i="7"/>
  <c r="AZ102" i="7"/>
  <c r="AY102" i="7"/>
  <c r="AX102" i="7"/>
  <c r="AW102" i="7"/>
  <c r="AV102" i="7"/>
  <c r="AU102" i="7"/>
  <c r="AT102" i="7"/>
  <c r="AS102" i="7"/>
  <c r="AR102" i="7"/>
  <c r="AQ102" i="7"/>
  <c r="AP102" i="7"/>
  <c r="AO102" i="7"/>
  <c r="AN102" i="7"/>
  <c r="AM102" i="7"/>
  <c r="AL102" i="7"/>
  <c r="AK102" i="7"/>
  <c r="AJ102" i="7"/>
  <c r="AI102" i="7"/>
  <c r="AH102" i="7"/>
  <c r="AG102" i="7"/>
  <c r="AF102" i="7"/>
  <c r="AE102" i="7"/>
  <c r="AD102" i="7"/>
  <c r="AC102" i="7"/>
  <c r="AB102" i="7"/>
  <c r="AA102" i="7"/>
  <c r="Z102" i="7"/>
  <c r="Y102" i="7"/>
  <c r="X102" i="7"/>
  <c r="W102" i="7"/>
  <c r="V102" i="7"/>
  <c r="U102" i="7"/>
  <c r="T102" i="7"/>
  <c r="S102" i="7"/>
  <c r="R102" i="7"/>
  <c r="Q102" i="7"/>
  <c r="P102" i="7"/>
  <c r="O102" i="7"/>
  <c r="N102" i="7"/>
  <c r="M102" i="7"/>
  <c r="CM101" i="7"/>
  <c r="CL101" i="7"/>
  <c r="CK101" i="7"/>
  <c r="CJ101" i="7"/>
  <c r="CI101" i="7"/>
  <c r="CH101" i="7"/>
  <c r="CG101" i="7"/>
  <c r="CF101" i="7"/>
  <c r="CE101" i="7"/>
  <c r="CD101" i="7"/>
  <c r="CC101" i="7"/>
  <c r="CB101" i="7"/>
  <c r="CA101" i="7"/>
  <c r="BZ101" i="7"/>
  <c r="BY101" i="7"/>
  <c r="BX101" i="7"/>
  <c r="BW101" i="7"/>
  <c r="BV101" i="7"/>
  <c r="BU101" i="7"/>
  <c r="BT101" i="7"/>
  <c r="BS101" i="7"/>
  <c r="BR101" i="7"/>
  <c r="BQ101" i="7"/>
  <c r="BP101" i="7"/>
  <c r="BO101" i="7"/>
  <c r="BN101" i="7"/>
  <c r="BM101" i="7"/>
  <c r="BL101" i="7"/>
  <c r="BK101" i="7"/>
  <c r="BJ101" i="7"/>
  <c r="BI101" i="7"/>
  <c r="BH101" i="7"/>
  <c r="BG101" i="7"/>
  <c r="BF101" i="7"/>
  <c r="BE101" i="7"/>
  <c r="BD101" i="7"/>
  <c r="BC101" i="7"/>
  <c r="BB101" i="7"/>
  <c r="BA101" i="7"/>
  <c r="AZ101" i="7"/>
  <c r="AY101" i="7"/>
  <c r="AX101" i="7"/>
  <c r="AW101" i="7"/>
  <c r="AV101" i="7"/>
  <c r="AU101" i="7"/>
  <c r="AT101" i="7"/>
  <c r="AS101" i="7"/>
  <c r="AR101" i="7"/>
  <c r="AQ101" i="7"/>
  <c r="AP101" i="7"/>
  <c r="AO101" i="7"/>
  <c r="AN101" i="7"/>
  <c r="AM101" i="7"/>
  <c r="AL101" i="7"/>
  <c r="AK101" i="7"/>
  <c r="AJ101" i="7"/>
  <c r="AI101" i="7"/>
  <c r="AH101" i="7"/>
  <c r="AG101" i="7"/>
  <c r="AF101" i="7"/>
  <c r="AE101" i="7"/>
  <c r="AD101" i="7"/>
  <c r="AC101" i="7"/>
  <c r="AB101" i="7"/>
  <c r="AA101" i="7"/>
  <c r="Z101" i="7"/>
  <c r="Y101" i="7"/>
  <c r="X101" i="7"/>
  <c r="W101" i="7"/>
  <c r="V101" i="7"/>
  <c r="U101" i="7"/>
  <c r="T101" i="7"/>
  <c r="S101" i="7"/>
  <c r="R101" i="7"/>
  <c r="Q101" i="7"/>
  <c r="P101" i="7"/>
  <c r="O101" i="7"/>
  <c r="N101" i="7"/>
  <c r="M101" i="7"/>
  <c r="CM100" i="7"/>
  <c r="CL100" i="7"/>
  <c r="CK100" i="7"/>
  <c r="CJ100" i="7"/>
  <c r="CI100" i="7"/>
  <c r="CH100" i="7"/>
  <c r="CG100" i="7"/>
  <c r="CF100" i="7"/>
  <c r="CE100" i="7"/>
  <c r="CD100" i="7"/>
  <c r="CC100" i="7"/>
  <c r="CB100" i="7"/>
  <c r="CA100" i="7"/>
  <c r="BZ100" i="7"/>
  <c r="BY100" i="7"/>
  <c r="BX100" i="7"/>
  <c r="BW100" i="7"/>
  <c r="BV100" i="7"/>
  <c r="BU100" i="7"/>
  <c r="BT100" i="7"/>
  <c r="BS100" i="7"/>
  <c r="BR100" i="7"/>
  <c r="BQ100" i="7"/>
  <c r="BP100" i="7"/>
  <c r="BO100" i="7"/>
  <c r="BN100" i="7"/>
  <c r="BM100" i="7"/>
  <c r="BL100" i="7"/>
  <c r="BK100" i="7"/>
  <c r="BJ100" i="7"/>
  <c r="BI100" i="7"/>
  <c r="BH100" i="7"/>
  <c r="BG100" i="7"/>
  <c r="BF100" i="7"/>
  <c r="BE100" i="7"/>
  <c r="BD100" i="7"/>
  <c r="BC100" i="7"/>
  <c r="BB100" i="7"/>
  <c r="BA100" i="7"/>
  <c r="AZ100" i="7"/>
  <c r="AY100" i="7"/>
  <c r="AX100" i="7"/>
  <c r="AW100" i="7"/>
  <c r="AV100" i="7"/>
  <c r="AU100" i="7"/>
  <c r="AT100" i="7"/>
  <c r="AS100" i="7"/>
  <c r="AR100" i="7"/>
  <c r="AQ100" i="7"/>
  <c r="AP100" i="7"/>
  <c r="AO100" i="7"/>
  <c r="AN100" i="7"/>
  <c r="AM100" i="7"/>
  <c r="AL100" i="7"/>
  <c r="AK100" i="7"/>
  <c r="AJ100" i="7"/>
  <c r="AI100" i="7"/>
  <c r="AH100" i="7"/>
  <c r="AG100" i="7"/>
  <c r="AF100" i="7"/>
  <c r="AE100" i="7"/>
  <c r="AD100" i="7"/>
  <c r="AC100" i="7"/>
  <c r="AB100" i="7"/>
  <c r="AA100" i="7"/>
  <c r="Z100" i="7"/>
  <c r="Y100" i="7"/>
  <c r="X100" i="7"/>
  <c r="W100" i="7"/>
  <c r="V100" i="7"/>
  <c r="U100" i="7"/>
  <c r="T100" i="7"/>
  <c r="S100" i="7"/>
  <c r="R100" i="7"/>
  <c r="Q100" i="7"/>
  <c r="P100" i="7"/>
  <c r="O100" i="7"/>
  <c r="N100" i="7"/>
  <c r="M100" i="7"/>
  <c r="CM99" i="7"/>
  <c r="CL99" i="7"/>
  <c r="CK99" i="7"/>
  <c r="CJ99" i="7"/>
  <c r="CI99" i="7"/>
  <c r="CH99" i="7"/>
  <c r="CG99" i="7"/>
  <c r="CF99" i="7"/>
  <c r="CE99" i="7"/>
  <c r="CD99" i="7"/>
  <c r="CC99" i="7"/>
  <c r="CB99" i="7"/>
  <c r="CA99" i="7"/>
  <c r="BZ99" i="7"/>
  <c r="BY99" i="7"/>
  <c r="BX99" i="7"/>
  <c r="BW99" i="7"/>
  <c r="BV99" i="7"/>
  <c r="BU99" i="7"/>
  <c r="BT99" i="7"/>
  <c r="BS99" i="7"/>
  <c r="BR99" i="7"/>
  <c r="BQ99" i="7"/>
  <c r="BP99" i="7"/>
  <c r="BO99" i="7"/>
  <c r="BN99" i="7"/>
  <c r="BM99" i="7"/>
  <c r="BL99" i="7"/>
  <c r="BK99" i="7"/>
  <c r="BJ99" i="7"/>
  <c r="BI99" i="7"/>
  <c r="BH99" i="7"/>
  <c r="BG99" i="7"/>
  <c r="BF99" i="7"/>
  <c r="BE99" i="7"/>
  <c r="BD99" i="7"/>
  <c r="BC99" i="7"/>
  <c r="BB99" i="7"/>
  <c r="BA99" i="7"/>
  <c r="AZ99" i="7"/>
  <c r="AY99" i="7"/>
  <c r="AX99" i="7"/>
  <c r="AW99" i="7"/>
  <c r="AV99" i="7"/>
  <c r="AU99" i="7"/>
  <c r="AT99" i="7"/>
  <c r="AS99" i="7"/>
  <c r="AR99" i="7"/>
  <c r="AQ99" i="7"/>
  <c r="AP99" i="7"/>
  <c r="AO99" i="7"/>
  <c r="AN99" i="7"/>
  <c r="AM99" i="7"/>
  <c r="AL99" i="7"/>
  <c r="AK99" i="7"/>
  <c r="AJ99" i="7"/>
  <c r="AI99" i="7"/>
  <c r="AH99" i="7"/>
  <c r="AG99" i="7"/>
  <c r="AF99" i="7"/>
  <c r="AE99" i="7"/>
  <c r="AD99" i="7"/>
  <c r="AC99" i="7"/>
  <c r="AB99" i="7"/>
  <c r="AA99" i="7"/>
  <c r="Z99" i="7"/>
  <c r="Y99" i="7"/>
  <c r="X99" i="7"/>
  <c r="W99" i="7"/>
  <c r="V99" i="7"/>
  <c r="U99" i="7"/>
  <c r="T99" i="7"/>
  <c r="S99" i="7"/>
  <c r="R99" i="7"/>
  <c r="Q99" i="7"/>
  <c r="P99" i="7"/>
  <c r="O99" i="7"/>
  <c r="N99" i="7"/>
  <c r="M99" i="7"/>
  <c r="CM98" i="7"/>
  <c r="CL98" i="7"/>
  <c r="CK98" i="7"/>
  <c r="CJ98" i="7"/>
  <c r="CI98" i="7"/>
  <c r="CH98" i="7"/>
  <c r="CG98" i="7"/>
  <c r="CF98" i="7"/>
  <c r="CE98" i="7"/>
  <c r="CD98" i="7"/>
  <c r="CC98" i="7"/>
  <c r="CB98" i="7"/>
  <c r="CA98" i="7"/>
  <c r="BZ98" i="7"/>
  <c r="BY98" i="7"/>
  <c r="BX98" i="7"/>
  <c r="BW98" i="7"/>
  <c r="BV98" i="7"/>
  <c r="BU98" i="7"/>
  <c r="BT98" i="7"/>
  <c r="BS98" i="7"/>
  <c r="BR98" i="7"/>
  <c r="BQ98" i="7"/>
  <c r="BP98" i="7"/>
  <c r="BO98" i="7"/>
  <c r="BN98" i="7"/>
  <c r="BM98" i="7"/>
  <c r="BL98" i="7"/>
  <c r="BK98" i="7"/>
  <c r="BJ98" i="7"/>
  <c r="BI98" i="7"/>
  <c r="BH98" i="7"/>
  <c r="BG98" i="7"/>
  <c r="BF98" i="7"/>
  <c r="BE98" i="7"/>
  <c r="BD98" i="7"/>
  <c r="BC98" i="7"/>
  <c r="BB98" i="7"/>
  <c r="BA98" i="7"/>
  <c r="AZ98" i="7"/>
  <c r="AY98" i="7"/>
  <c r="AX98" i="7"/>
  <c r="AW98" i="7"/>
  <c r="AV98" i="7"/>
  <c r="AU98" i="7"/>
  <c r="AT98" i="7"/>
  <c r="AS98" i="7"/>
  <c r="AR98" i="7"/>
  <c r="AQ98" i="7"/>
  <c r="AP98" i="7"/>
  <c r="AO98" i="7"/>
  <c r="AN98" i="7"/>
  <c r="AM98" i="7"/>
  <c r="AL98" i="7"/>
  <c r="AK98" i="7"/>
  <c r="AJ98" i="7"/>
  <c r="AI98" i="7"/>
  <c r="AH98" i="7"/>
  <c r="AG98" i="7"/>
  <c r="AF98" i="7"/>
  <c r="AE98" i="7"/>
  <c r="AD98" i="7"/>
  <c r="AC98" i="7"/>
  <c r="AB98" i="7"/>
  <c r="AA98" i="7"/>
  <c r="Z98" i="7"/>
  <c r="Y98" i="7"/>
  <c r="X98" i="7"/>
  <c r="W98" i="7"/>
  <c r="V98" i="7"/>
  <c r="U98" i="7"/>
  <c r="T98" i="7"/>
  <c r="S98" i="7"/>
  <c r="R98" i="7"/>
  <c r="Q98" i="7"/>
  <c r="P98" i="7"/>
  <c r="O98" i="7"/>
  <c r="N98" i="7"/>
  <c r="M98" i="7"/>
  <c r="CM97" i="7"/>
  <c r="CL97" i="7"/>
  <c r="CK97" i="7"/>
  <c r="CJ97" i="7"/>
  <c r="CI97" i="7"/>
  <c r="CH97" i="7"/>
  <c r="CG97" i="7"/>
  <c r="CF97" i="7"/>
  <c r="CE97" i="7"/>
  <c r="CD97" i="7"/>
  <c r="CC97" i="7"/>
  <c r="CB97" i="7"/>
  <c r="CA97" i="7"/>
  <c r="BZ97" i="7"/>
  <c r="BY97" i="7"/>
  <c r="BX97" i="7"/>
  <c r="BW97" i="7"/>
  <c r="BV97" i="7"/>
  <c r="BU97" i="7"/>
  <c r="BT97" i="7"/>
  <c r="BS97" i="7"/>
  <c r="BR97" i="7"/>
  <c r="BQ97" i="7"/>
  <c r="BP97" i="7"/>
  <c r="BO97" i="7"/>
  <c r="BN97" i="7"/>
  <c r="BM97" i="7"/>
  <c r="BL97" i="7"/>
  <c r="BK97" i="7"/>
  <c r="BJ97" i="7"/>
  <c r="BI97" i="7"/>
  <c r="BH97" i="7"/>
  <c r="BG97" i="7"/>
  <c r="BF97" i="7"/>
  <c r="BE97" i="7"/>
  <c r="BD97" i="7"/>
  <c r="BC97" i="7"/>
  <c r="BB97" i="7"/>
  <c r="BA97" i="7"/>
  <c r="AZ97" i="7"/>
  <c r="AY97" i="7"/>
  <c r="AX97" i="7"/>
  <c r="AW97" i="7"/>
  <c r="AV97" i="7"/>
  <c r="AU97" i="7"/>
  <c r="AT97" i="7"/>
  <c r="AS97" i="7"/>
  <c r="AR97" i="7"/>
  <c r="AQ97" i="7"/>
  <c r="AP97" i="7"/>
  <c r="AO97" i="7"/>
  <c r="AN97" i="7"/>
  <c r="AM97" i="7"/>
  <c r="AL97" i="7"/>
  <c r="AK97" i="7"/>
  <c r="AJ97" i="7"/>
  <c r="AI97" i="7"/>
  <c r="AH97" i="7"/>
  <c r="AG97" i="7"/>
  <c r="AF97" i="7"/>
  <c r="AE97" i="7"/>
  <c r="AD97" i="7"/>
  <c r="AC97" i="7"/>
  <c r="AB97" i="7"/>
  <c r="AA97" i="7"/>
  <c r="Z97" i="7"/>
  <c r="Y97" i="7"/>
  <c r="X97" i="7"/>
  <c r="W97" i="7"/>
  <c r="V97" i="7"/>
  <c r="U97" i="7"/>
  <c r="T97" i="7"/>
  <c r="S97" i="7"/>
  <c r="R97" i="7"/>
  <c r="Q97" i="7"/>
  <c r="P97" i="7"/>
  <c r="O97" i="7"/>
  <c r="N97" i="7"/>
  <c r="M97" i="7"/>
  <c r="CM96" i="7"/>
  <c r="CL96" i="7"/>
  <c r="CK96" i="7"/>
  <c r="CJ96" i="7"/>
  <c r="CI96" i="7"/>
  <c r="CH96" i="7"/>
  <c r="CG96" i="7"/>
  <c r="CF96" i="7"/>
  <c r="CE96" i="7"/>
  <c r="CD96" i="7"/>
  <c r="CC96" i="7"/>
  <c r="CB96" i="7"/>
  <c r="CA96" i="7"/>
  <c r="BZ96" i="7"/>
  <c r="BY96" i="7"/>
  <c r="BX96" i="7"/>
  <c r="BW96" i="7"/>
  <c r="BV96" i="7"/>
  <c r="BU96" i="7"/>
  <c r="BT96" i="7"/>
  <c r="BS96" i="7"/>
  <c r="BR96" i="7"/>
  <c r="BQ96" i="7"/>
  <c r="BP96" i="7"/>
  <c r="BO96" i="7"/>
  <c r="BN96" i="7"/>
  <c r="BM96" i="7"/>
  <c r="BL96" i="7"/>
  <c r="BK96" i="7"/>
  <c r="BJ96" i="7"/>
  <c r="BI96" i="7"/>
  <c r="BH96" i="7"/>
  <c r="BG96" i="7"/>
  <c r="BF96" i="7"/>
  <c r="BE96" i="7"/>
  <c r="BD96" i="7"/>
  <c r="BC96" i="7"/>
  <c r="BB96" i="7"/>
  <c r="BA96" i="7"/>
  <c r="AZ96" i="7"/>
  <c r="AY96" i="7"/>
  <c r="AX96" i="7"/>
  <c r="AW96" i="7"/>
  <c r="AV96" i="7"/>
  <c r="AU96" i="7"/>
  <c r="AT96" i="7"/>
  <c r="AS96" i="7"/>
  <c r="AR96" i="7"/>
  <c r="AQ96" i="7"/>
  <c r="AP96"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CM95" i="7"/>
  <c r="CL95" i="7"/>
  <c r="CK95" i="7"/>
  <c r="CJ95" i="7"/>
  <c r="CI95" i="7"/>
  <c r="CH95" i="7"/>
  <c r="CG95" i="7"/>
  <c r="CF95" i="7"/>
  <c r="CE95" i="7"/>
  <c r="CD95" i="7"/>
  <c r="CC95" i="7"/>
  <c r="CB95" i="7"/>
  <c r="CA95" i="7"/>
  <c r="BZ95" i="7"/>
  <c r="BY95" i="7"/>
  <c r="BX95" i="7"/>
  <c r="BW95" i="7"/>
  <c r="BV95" i="7"/>
  <c r="BU95" i="7"/>
  <c r="BT95" i="7"/>
  <c r="BS95" i="7"/>
  <c r="BR95" i="7"/>
  <c r="BQ95" i="7"/>
  <c r="BP95" i="7"/>
  <c r="BO95" i="7"/>
  <c r="BN95" i="7"/>
  <c r="BM95" i="7"/>
  <c r="BL95" i="7"/>
  <c r="BK95" i="7"/>
  <c r="BJ95" i="7"/>
  <c r="BI95" i="7"/>
  <c r="BH95" i="7"/>
  <c r="BG95" i="7"/>
  <c r="BF95" i="7"/>
  <c r="BE95" i="7"/>
  <c r="BD95" i="7"/>
  <c r="BC95" i="7"/>
  <c r="BB95" i="7"/>
  <c r="BA95" i="7"/>
  <c r="AZ95" i="7"/>
  <c r="AY95" i="7"/>
  <c r="AX95" i="7"/>
  <c r="AW95" i="7"/>
  <c r="AV95" i="7"/>
  <c r="AU95" i="7"/>
  <c r="AT95" i="7"/>
  <c r="AS95" i="7"/>
  <c r="AR95" i="7"/>
  <c r="AQ95" i="7"/>
  <c r="AP95" i="7"/>
  <c r="AO95" i="7"/>
  <c r="AN95" i="7"/>
  <c r="AM95" i="7"/>
  <c r="AL95" i="7"/>
  <c r="AK95" i="7"/>
  <c r="AJ95" i="7"/>
  <c r="AI95" i="7"/>
  <c r="AH95" i="7"/>
  <c r="AG95" i="7"/>
  <c r="AF95" i="7"/>
  <c r="AE95" i="7"/>
  <c r="AD95" i="7"/>
  <c r="AC95" i="7"/>
  <c r="AB95" i="7"/>
  <c r="AA95" i="7"/>
  <c r="Z95" i="7"/>
  <c r="Y95" i="7"/>
  <c r="X95" i="7"/>
  <c r="W95" i="7"/>
  <c r="V95" i="7"/>
  <c r="U95" i="7"/>
  <c r="T95" i="7"/>
  <c r="S95" i="7"/>
  <c r="R95" i="7"/>
  <c r="Q95" i="7"/>
  <c r="P95" i="7"/>
  <c r="O95" i="7"/>
  <c r="N95" i="7"/>
  <c r="M95" i="7"/>
  <c r="CM94" i="7"/>
  <c r="CL94" i="7"/>
  <c r="CK94" i="7"/>
  <c r="CJ94" i="7"/>
  <c r="CI94" i="7"/>
  <c r="CH94" i="7"/>
  <c r="CG94" i="7"/>
  <c r="CF94" i="7"/>
  <c r="CE94" i="7"/>
  <c r="CD94" i="7"/>
  <c r="CC94" i="7"/>
  <c r="CB94" i="7"/>
  <c r="CA94" i="7"/>
  <c r="BZ94" i="7"/>
  <c r="BY94" i="7"/>
  <c r="BX94" i="7"/>
  <c r="BW94" i="7"/>
  <c r="BV94" i="7"/>
  <c r="BU94" i="7"/>
  <c r="BT94" i="7"/>
  <c r="BS94" i="7"/>
  <c r="BR94" i="7"/>
  <c r="BQ94" i="7"/>
  <c r="BP94" i="7"/>
  <c r="BO94" i="7"/>
  <c r="BN94" i="7"/>
  <c r="BM94" i="7"/>
  <c r="BL94" i="7"/>
  <c r="BK94" i="7"/>
  <c r="BJ94" i="7"/>
  <c r="BI94" i="7"/>
  <c r="BH94" i="7"/>
  <c r="BG94" i="7"/>
  <c r="BF94" i="7"/>
  <c r="BE94" i="7"/>
  <c r="BD94" i="7"/>
  <c r="BC94" i="7"/>
  <c r="BB94" i="7"/>
  <c r="BA94" i="7"/>
  <c r="AZ94" i="7"/>
  <c r="AY94" i="7"/>
  <c r="AX94" i="7"/>
  <c r="AW94" i="7"/>
  <c r="AV94" i="7"/>
  <c r="AU94" i="7"/>
  <c r="AT94" i="7"/>
  <c r="AS94" i="7"/>
  <c r="AR94" i="7"/>
  <c r="AQ94" i="7"/>
  <c r="AP94" i="7"/>
  <c r="AO94" i="7"/>
  <c r="AN94" i="7"/>
  <c r="AM94" i="7"/>
  <c r="AL94" i="7"/>
  <c r="AK94" i="7"/>
  <c r="AJ94" i="7"/>
  <c r="AI94" i="7"/>
  <c r="AH94" i="7"/>
  <c r="AG94" i="7"/>
  <c r="AF94" i="7"/>
  <c r="AE94" i="7"/>
  <c r="AD94" i="7"/>
  <c r="AC94" i="7"/>
  <c r="AB94" i="7"/>
  <c r="AA94" i="7"/>
  <c r="Z94" i="7"/>
  <c r="Y94" i="7"/>
  <c r="X94" i="7"/>
  <c r="W94" i="7"/>
  <c r="V94" i="7"/>
  <c r="U94" i="7"/>
  <c r="T94" i="7"/>
  <c r="S94" i="7"/>
  <c r="R94" i="7"/>
  <c r="Q94" i="7"/>
  <c r="P94" i="7"/>
  <c r="O94" i="7"/>
  <c r="N94" i="7"/>
  <c r="M94" i="7"/>
  <c r="CM93" i="7"/>
  <c r="CL93" i="7"/>
  <c r="CK93" i="7"/>
  <c r="CJ93" i="7"/>
  <c r="CI93" i="7"/>
  <c r="CH93" i="7"/>
  <c r="CG93" i="7"/>
  <c r="CF93" i="7"/>
  <c r="CE93" i="7"/>
  <c r="CD93" i="7"/>
  <c r="CC93" i="7"/>
  <c r="CB93" i="7"/>
  <c r="CA93" i="7"/>
  <c r="BZ93" i="7"/>
  <c r="BY93" i="7"/>
  <c r="BX93" i="7"/>
  <c r="BW93" i="7"/>
  <c r="BV93" i="7"/>
  <c r="BU93" i="7"/>
  <c r="BT93" i="7"/>
  <c r="BS93" i="7"/>
  <c r="BR93" i="7"/>
  <c r="BQ93" i="7"/>
  <c r="BP93" i="7"/>
  <c r="BO93" i="7"/>
  <c r="BN93" i="7"/>
  <c r="BM93" i="7"/>
  <c r="BL93" i="7"/>
  <c r="BK93" i="7"/>
  <c r="BJ93" i="7"/>
  <c r="BI93" i="7"/>
  <c r="BH93" i="7"/>
  <c r="BG93" i="7"/>
  <c r="BF93" i="7"/>
  <c r="BE93" i="7"/>
  <c r="BD93" i="7"/>
  <c r="BC93" i="7"/>
  <c r="BB93" i="7"/>
  <c r="BA93" i="7"/>
  <c r="AZ93" i="7"/>
  <c r="AY93" i="7"/>
  <c r="AX93" i="7"/>
  <c r="AW93" i="7"/>
  <c r="AV93" i="7"/>
  <c r="AU93" i="7"/>
  <c r="AT93" i="7"/>
  <c r="AS93" i="7"/>
  <c r="AR93" i="7"/>
  <c r="AQ93" i="7"/>
  <c r="AP93" i="7"/>
  <c r="AO93" i="7"/>
  <c r="AN93" i="7"/>
  <c r="AM93" i="7"/>
  <c r="AL93" i="7"/>
  <c r="AK93" i="7"/>
  <c r="AJ93" i="7"/>
  <c r="AI93" i="7"/>
  <c r="AH93" i="7"/>
  <c r="AG93" i="7"/>
  <c r="AF93" i="7"/>
  <c r="AE93" i="7"/>
  <c r="AD93" i="7"/>
  <c r="AC93" i="7"/>
  <c r="AB93" i="7"/>
  <c r="AA93" i="7"/>
  <c r="Z93" i="7"/>
  <c r="Y93" i="7"/>
  <c r="X93" i="7"/>
  <c r="W93" i="7"/>
  <c r="V93" i="7"/>
  <c r="U93" i="7"/>
  <c r="T93" i="7"/>
  <c r="S93" i="7"/>
  <c r="R93" i="7"/>
  <c r="Q93" i="7"/>
  <c r="P93" i="7"/>
  <c r="O93" i="7"/>
  <c r="N93" i="7"/>
  <c r="M93" i="7"/>
  <c r="CM92" i="7"/>
  <c r="CL92" i="7"/>
  <c r="CK92" i="7"/>
  <c r="CJ92" i="7"/>
  <c r="CI92" i="7"/>
  <c r="CH92" i="7"/>
  <c r="CG92" i="7"/>
  <c r="CF92" i="7"/>
  <c r="CE92" i="7"/>
  <c r="CD92" i="7"/>
  <c r="CC92" i="7"/>
  <c r="CB92" i="7"/>
  <c r="CA92" i="7"/>
  <c r="BZ92" i="7"/>
  <c r="BY92" i="7"/>
  <c r="BX92" i="7"/>
  <c r="BW92" i="7"/>
  <c r="BV92" i="7"/>
  <c r="BU92" i="7"/>
  <c r="BT92" i="7"/>
  <c r="BS92" i="7"/>
  <c r="BR92" i="7"/>
  <c r="BQ92" i="7"/>
  <c r="BP92" i="7"/>
  <c r="BO92" i="7"/>
  <c r="BN92" i="7"/>
  <c r="BM92" i="7"/>
  <c r="BL92" i="7"/>
  <c r="BK92" i="7"/>
  <c r="BJ92" i="7"/>
  <c r="BI92" i="7"/>
  <c r="BH92" i="7"/>
  <c r="BG92" i="7"/>
  <c r="BF92" i="7"/>
  <c r="BE92" i="7"/>
  <c r="BD92" i="7"/>
  <c r="BC92" i="7"/>
  <c r="BB92" i="7"/>
  <c r="BA92" i="7"/>
  <c r="AZ92" i="7"/>
  <c r="AY92" i="7"/>
  <c r="AX92" i="7"/>
  <c r="AW92" i="7"/>
  <c r="AV92" i="7"/>
  <c r="AU92" i="7"/>
  <c r="AT92" i="7"/>
  <c r="AS92" i="7"/>
  <c r="AR92" i="7"/>
  <c r="AQ92" i="7"/>
  <c r="AP92" i="7"/>
  <c r="AO92" i="7"/>
  <c r="AN92" i="7"/>
  <c r="AM92" i="7"/>
  <c r="AL92" i="7"/>
  <c r="AK92" i="7"/>
  <c r="AJ92" i="7"/>
  <c r="AI92" i="7"/>
  <c r="AH92" i="7"/>
  <c r="AG92" i="7"/>
  <c r="AF92" i="7"/>
  <c r="AE92" i="7"/>
  <c r="AD92" i="7"/>
  <c r="AC92" i="7"/>
  <c r="AB92" i="7"/>
  <c r="AA92" i="7"/>
  <c r="Z92" i="7"/>
  <c r="Y92" i="7"/>
  <c r="X92" i="7"/>
  <c r="W92" i="7"/>
  <c r="V92" i="7"/>
  <c r="U92" i="7"/>
  <c r="T92" i="7"/>
  <c r="S92" i="7"/>
  <c r="R92" i="7"/>
  <c r="Q92" i="7"/>
  <c r="P92" i="7"/>
  <c r="O92" i="7"/>
  <c r="N92" i="7"/>
  <c r="M92" i="7"/>
  <c r="CM91" i="7"/>
  <c r="CL91" i="7"/>
  <c r="CK91" i="7"/>
  <c r="CJ91" i="7"/>
  <c r="CI91" i="7"/>
  <c r="CH91" i="7"/>
  <c r="CG91" i="7"/>
  <c r="CF91" i="7"/>
  <c r="CE91" i="7"/>
  <c r="CD91" i="7"/>
  <c r="CC91" i="7"/>
  <c r="CB91" i="7"/>
  <c r="CA91" i="7"/>
  <c r="BZ91" i="7"/>
  <c r="BY91" i="7"/>
  <c r="BX91" i="7"/>
  <c r="BW91" i="7"/>
  <c r="BV91" i="7"/>
  <c r="BU91" i="7"/>
  <c r="BT91" i="7"/>
  <c r="BS91" i="7"/>
  <c r="BR91" i="7"/>
  <c r="BQ91" i="7"/>
  <c r="BP91" i="7"/>
  <c r="BO91" i="7"/>
  <c r="BN91" i="7"/>
  <c r="BM91" i="7"/>
  <c r="BL91" i="7"/>
  <c r="BK91" i="7"/>
  <c r="BJ91" i="7"/>
  <c r="BI91" i="7"/>
  <c r="BH91" i="7"/>
  <c r="BG91" i="7"/>
  <c r="BF91" i="7"/>
  <c r="BE91" i="7"/>
  <c r="BD91" i="7"/>
  <c r="BC91" i="7"/>
  <c r="BB91" i="7"/>
  <c r="BA91" i="7"/>
  <c r="AZ91" i="7"/>
  <c r="AY91" i="7"/>
  <c r="AX91" i="7"/>
  <c r="AW91" i="7"/>
  <c r="AV91" i="7"/>
  <c r="AU91" i="7"/>
  <c r="AT91" i="7"/>
  <c r="AS91" i="7"/>
  <c r="AR91" i="7"/>
  <c r="AQ91" i="7"/>
  <c r="AP91" i="7"/>
  <c r="AO91" i="7"/>
  <c r="AN91" i="7"/>
  <c r="AM91" i="7"/>
  <c r="AL91" i="7"/>
  <c r="AK91" i="7"/>
  <c r="AJ91" i="7"/>
  <c r="AI91" i="7"/>
  <c r="AH91" i="7"/>
  <c r="AG91" i="7"/>
  <c r="AF91" i="7"/>
  <c r="AE91" i="7"/>
  <c r="AD91" i="7"/>
  <c r="AC91" i="7"/>
  <c r="AB91" i="7"/>
  <c r="AA91" i="7"/>
  <c r="Z91" i="7"/>
  <c r="Y91" i="7"/>
  <c r="X91" i="7"/>
  <c r="W91" i="7"/>
  <c r="V91" i="7"/>
  <c r="U91" i="7"/>
  <c r="T91" i="7"/>
  <c r="S91" i="7"/>
  <c r="R91" i="7"/>
  <c r="Q91" i="7"/>
  <c r="P91" i="7"/>
  <c r="O91" i="7"/>
  <c r="N91" i="7"/>
  <c r="M91" i="7"/>
  <c r="CM90" i="7"/>
  <c r="CL90" i="7"/>
  <c r="CK90" i="7"/>
  <c r="CJ90" i="7"/>
  <c r="CI90" i="7"/>
  <c r="CH90" i="7"/>
  <c r="CG90" i="7"/>
  <c r="CF90" i="7"/>
  <c r="CE90" i="7"/>
  <c r="CD90" i="7"/>
  <c r="CC90" i="7"/>
  <c r="CB90" i="7"/>
  <c r="CA90" i="7"/>
  <c r="BZ90" i="7"/>
  <c r="BY90" i="7"/>
  <c r="BX90" i="7"/>
  <c r="BW90" i="7"/>
  <c r="BV90" i="7"/>
  <c r="BU90" i="7"/>
  <c r="BT90" i="7"/>
  <c r="BS90" i="7"/>
  <c r="BR90" i="7"/>
  <c r="BQ90" i="7"/>
  <c r="BP90" i="7"/>
  <c r="BO90" i="7"/>
  <c r="BN90" i="7"/>
  <c r="BM90" i="7"/>
  <c r="BL90" i="7"/>
  <c r="BK90" i="7"/>
  <c r="BJ90" i="7"/>
  <c r="BI90" i="7"/>
  <c r="BH90" i="7"/>
  <c r="BG90" i="7"/>
  <c r="BF90" i="7"/>
  <c r="BE90" i="7"/>
  <c r="BD90" i="7"/>
  <c r="BC90" i="7"/>
  <c r="BB90" i="7"/>
  <c r="BA90" i="7"/>
  <c r="AZ90" i="7"/>
  <c r="AY90" i="7"/>
  <c r="AX90" i="7"/>
  <c r="AW90" i="7"/>
  <c r="AV90" i="7"/>
  <c r="AU90" i="7"/>
  <c r="AT90" i="7"/>
  <c r="AS90" i="7"/>
  <c r="AR90" i="7"/>
  <c r="AQ90" i="7"/>
  <c r="AP90" i="7"/>
  <c r="AO90" i="7"/>
  <c r="AN90" i="7"/>
  <c r="AM90" i="7"/>
  <c r="AL90" i="7"/>
  <c r="AK90" i="7"/>
  <c r="AJ90" i="7"/>
  <c r="AI90" i="7"/>
  <c r="AH90" i="7"/>
  <c r="AG90" i="7"/>
  <c r="AF90" i="7"/>
  <c r="AE90" i="7"/>
  <c r="AD90" i="7"/>
  <c r="AC90" i="7"/>
  <c r="AB90" i="7"/>
  <c r="AA90" i="7"/>
  <c r="Z90" i="7"/>
  <c r="Y90" i="7"/>
  <c r="X90" i="7"/>
  <c r="W90" i="7"/>
  <c r="V90" i="7"/>
  <c r="U90" i="7"/>
  <c r="T90" i="7"/>
  <c r="S90" i="7"/>
  <c r="R90" i="7"/>
  <c r="Q90" i="7"/>
  <c r="P90" i="7"/>
  <c r="O90" i="7"/>
  <c r="N90" i="7"/>
  <c r="M90" i="7"/>
  <c r="CM89" i="7"/>
  <c r="CL89" i="7"/>
  <c r="CK89" i="7"/>
  <c r="CJ89" i="7"/>
  <c r="CI89" i="7"/>
  <c r="CH89" i="7"/>
  <c r="CG89" i="7"/>
  <c r="CF89" i="7"/>
  <c r="CE89" i="7"/>
  <c r="CD89" i="7"/>
  <c r="CC89" i="7"/>
  <c r="CB89" i="7"/>
  <c r="CA89" i="7"/>
  <c r="BZ89" i="7"/>
  <c r="BY89" i="7"/>
  <c r="BX89" i="7"/>
  <c r="BW89" i="7"/>
  <c r="BV89" i="7"/>
  <c r="BU89" i="7"/>
  <c r="BT89" i="7"/>
  <c r="BS89" i="7"/>
  <c r="BR89" i="7"/>
  <c r="BQ89" i="7"/>
  <c r="BP89" i="7"/>
  <c r="BO89" i="7"/>
  <c r="BN89" i="7"/>
  <c r="BM89" i="7"/>
  <c r="BL89" i="7"/>
  <c r="BK89" i="7"/>
  <c r="BJ89" i="7"/>
  <c r="BI89" i="7"/>
  <c r="BH89" i="7"/>
  <c r="BG89" i="7"/>
  <c r="BF89" i="7"/>
  <c r="BE89" i="7"/>
  <c r="BD89" i="7"/>
  <c r="BC89" i="7"/>
  <c r="BB89" i="7"/>
  <c r="BA89" i="7"/>
  <c r="AZ89" i="7"/>
  <c r="AY89" i="7"/>
  <c r="AX89" i="7"/>
  <c r="AW89" i="7"/>
  <c r="AV89" i="7"/>
  <c r="AU89" i="7"/>
  <c r="AT89" i="7"/>
  <c r="AS89" i="7"/>
  <c r="AR89" i="7"/>
  <c r="AQ89" i="7"/>
  <c r="AP89" i="7"/>
  <c r="AO89" i="7"/>
  <c r="AN89" i="7"/>
  <c r="AM89" i="7"/>
  <c r="AL89" i="7"/>
  <c r="AK89" i="7"/>
  <c r="AJ89" i="7"/>
  <c r="AI89" i="7"/>
  <c r="AH89" i="7"/>
  <c r="AG89" i="7"/>
  <c r="AF89" i="7"/>
  <c r="AE89" i="7"/>
  <c r="AD89" i="7"/>
  <c r="AC89" i="7"/>
  <c r="AB89" i="7"/>
  <c r="AA89" i="7"/>
  <c r="Z89" i="7"/>
  <c r="Y89" i="7"/>
  <c r="X89" i="7"/>
  <c r="W89" i="7"/>
  <c r="V89" i="7"/>
  <c r="U89" i="7"/>
  <c r="T89" i="7"/>
  <c r="S89" i="7"/>
  <c r="R89" i="7"/>
  <c r="Q89" i="7"/>
  <c r="P89" i="7"/>
  <c r="O89" i="7"/>
  <c r="N89" i="7"/>
  <c r="M89" i="7"/>
  <c r="CM88" i="7"/>
  <c r="CL88" i="7"/>
  <c r="CK88" i="7"/>
  <c r="CJ88" i="7"/>
  <c r="CI88" i="7"/>
  <c r="CH88" i="7"/>
  <c r="CG88" i="7"/>
  <c r="CF88" i="7"/>
  <c r="CE88" i="7"/>
  <c r="CD88" i="7"/>
  <c r="CC88" i="7"/>
  <c r="CB88" i="7"/>
  <c r="CA88" i="7"/>
  <c r="BZ88" i="7"/>
  <c r="BY88" i="7"/>
  <c r="BX88" i="7"/>
  <c r="BW88" i="7"/>
  <c r="BV88" i="7"/>
  <c r="BU88" i="7"/>
  <c r="BT88" i="7"/>
  <c r="BS88" i="7"/>
  <c r="BR88" i="7"/>
  <c r="BQ88" i="7"/>
  <c r="BP88" i="7"/>
  <c r="BO88" i="7"/>
  <c r="BN88" i="7"/>
  <c r="BM88" i="7"/>
  <c r="BL88" i="7"/>
  <c r="BK88" i="7"/>
  <c r="BJ88" i="7"/>
  <c r="BI88" i="7"/>
  <c r="BH88" i="7"/>
  <c r="BG88" i="7"/>
  <c r="BF88" i="7"/>
  <c r="BE88" i="7"/>
  <c r="BD88" i="7"/>
  <c r="BC88" i="7"/>
  <c r="BB88" i="7"/>
  <c r="BA88" i="7"/>
  <c r="AZ88" i="7"/>
  <c r="AY88" i="7"/>
  <c r="AX88" i="7"/>
  <c r="AW88" i="7"/>
  <c r="AV88" i="7"/>
  <c r="AU88" i="7"/>
  <c r="AT88" i="7"/>
  <c r="AS88" i="7"/>
  <c r="AR88" i="7"/>
  <c r="AQ88" i="7"/>
  <c r="AP88" i="7"/>
  <c r="AO88" i="7"/>
  <c r="AN88" i="7"/>
  <c r="AM88" i="7"/>
  <c r="AL88" i="7"/>
  <c r="AK88" i="7"/>
  <c r="AJ88" i="7"/>
  <c r="AI88" i="7"/>
  <c r="AH88" i="7"/>
  <c r="AG88" i="7"/>
  <c r="AF88" i="7"/>
  <c r="AE88" i="7"/>
  <c r="AD88" i="7"/>
  <c r="AC88" i="7"/>
  <c r="AB88" i="7"/>
  <c r="AA88" i="7"/>
  <c r="Z88" i="7"/>
  <c r="Y88" i="7"/>
  <c r="X88" i="7"/>
  <c r="W88" i="7"/>
  <c r="V88" i="7"/>
  <c r="U88" i="7"/>
  <c r="T88" i="7"/>
  <c r="S88" i="7"/>
  <c r="R88" i="7"/>
  <c r="Q88" i="7"/>
  <c r="P88" i="7"/>
  <c r="O88" i="7"/>
  <c r="N88" i="7"/>
  <c r="CM87" i="7"/>
  <c r="CL87" i="7"/>
  <c r="CK87" i="7"/>
  <c r="CJ87" i="7"/>
  <c r="CI87" i="7"/>
  <c r="CH87" i="7"/>
  <c r="CG87" i="7"/>
  <c r="CF87" i="7"/>
  <c r="CE87" i="7"/>
  <c r="CD87" i="7"/>
  <c r="CC87" i="7"/>
  <c r="CB87" i="7"/>
  <c r="CA87" i="7"/>
  <c r="BZ87" i="7"/>
  <c r="BY87" i="7"/>
  <c r="BX87" i="7"/>
  <c r="BW87" i="7"/>
  <c r="BV87" i="7"/>
  <c r="BU87" i="7"/>
  <c r="BT87" i="7"/>
  <c r="BS87" i="7"/>
  <c r="BR87" i="7"/>
  <c r="BQ87" i="7"/>
  <c r="BP87" i="7"/>
  <c r="BO87" i="7"/>
  <c r="BN87" i="7"/>
  <c r="BM87" i="7"/>
  <c r="BL87" i="7"/>
  <c r="BK87" i="7"/>
  <c r="BJ87" i="7"/>
  <c r="BI87" i="7"/>
  <c r="BH87" i="7"/>
  <c r="BG87" i="7"/>
  <c r="BF87" i="7"/>
  <c r="BE87" i="7"/>
  <c r="BD87" i="7"/>
  <c r="BC87" i="7"/>
  <c r="BB87" i="7"/>
  <c r="BA87" i="7"/>
  <c r="AZ87" i="7"/>
  <c r="AY87" i="7"/>
  <c r="AX87" i="7"/>
  <c r="AW87" i="7"/>
  <c r="AV87" i="7"/>
  <c r="AU87" i="7"/>
  <c r="AT87" i="7"/>
  <c r="AS87" i="7"/>
  <c r="AR87" i="7"/>
  <c r="AQ87" i="7"/>
  <c r="AP87" i="7"/>
  <c r="AO87" i="7"/>
  <c r="AN87" i="7"/>
  <c r="AM87" i="7"/>
  <c r="AL87" i="7"/>
  <c r="AK87" i="7"/>
  <c r="AJ87" i="7"/>
  <c r="AI87" i="7"/>
  <c r="AH87" i="7"/>
  <c r="AG87" i="7"/>
  <c r="AF87" i="7"/>
  <c r="AE87" i="7"/>
  <c r="AD87" i="7"/>
  <c r="AC87" i="7"/>
  <c r="AB87" i="7"/>
  <c r="AA87" i="7"/>
  <c r="Z87" i="7"/>
  <c r="Y87" i="7"/>
  <c r="X87" i="7"/>
  <c r="W87" i="7"/>
  <c r="V87" i="7"/>
  <c r="U87" i="7"/>
  <c r="T87" i="7"/>
  <c r="S87" i="7"/>
  <c r="R87" i="7"/>
  <c r="Q87" i="7"/>
  <c r="P87" i="7"/>
  <c r="O87" i="7"/>
  <c r="N87" i="7"/>
  <c r="M87" i="7"/>
  <c r="CM86" i="7"/>
  <c r="CL86" i="7"/>
  <c r="CK86" i="7"/>
  <c r="CJ86" i="7"/>
  <c r="CI86" i="7"/>
  <c r="CH86" i="7"/>
  <c r="CG86" i="7"/>
  <c r="CF86" i="7"/>
  <c r="CE86" i="7"/>
  <c r="CD86" i="7"/>
  <c r="CC86" i="7"/>
  <c r="CB86" i="7"/>
  <c r="CA86" i="7"/>
  <c r="BZ86" i="7"/>
  <c r="BY86" i="7"/>
  <c r="BX86" i="7"/>
  <c r="BW86" i="7"/>
  <c r="BV86" i="7"/>
  <c r="BU86" i="7"/>
  <c r="BT86" i="7"/>
  <c r="BS86" i="7"/>
  <c r="BR86" i="7"/>
  <c r="BQ86" i="7"/>
  <c r="BP86" i="7"/>
  <c r="BO86" i="7"/>
  <c r="BN86" i="7"/>
  <c r="BM86" i="7"/>
  <c r="BL86" i="7"/>
  <c r="BK86" i="7"/>
  <c r="BJ86" i="7"/>
  <c r="BI86" i="7"/>
  <c r="BH86" i="7"/>
  <c r="BG86" i="7"/>
  <c r="BF86" i="7"/>
  <c r="BE86" i="7"/>
  <c r="BD86" i="7"/>
  <c r="BC86" i="7"/>
  <c r="BB86" i="7"/>
  <c r="BA86" i="7"/>
  <c r="AZ86" i="7"/>
  <c r="AY86" i="7"/>
  <c r="AX86" i="7"/>
  <c r="AW86" i="7"/>
  <c r="AV86" i="7"/>
  <c r="AU86" i="7"/>
  <c r="AT86" i="7"/>
  <c r="AS86" i="7"/>
  <c r="AR86" i="7"/>
  <c r="AQ86" i="7"/>
  <c r="AP86" i="7"/>
  <c r="AO86" i="7"/>
  <c r="AN86" i="7"/>
  <c r="AM86" i="7"/>
  <c r="AL86" i="7"/>
  <c r="AK86" i="7"/>
  <c r="AJ86" i="7"/>
  <c r="AI86" i="7"/>
  <c r="AH86" i="7"/>
  <c r="AG86" i="7"/>
  <c r="AF86" i="7"/>
  <c r="AE86" i="7"/>
  <c r="AD86" i="7"/>
  <c r="AC86" i="7"/>
  <c r="AB86" i="7"/>
  <c r="AA86" i="7"/>
  <c r="Z86" i="7"/>
  <c r="Y86" i="7"/>
  <c r="X86" i="7"/>
  <c r="W86" i="7"/>
  <c r="V86" i="7"/>
  <c r="U86" i="7"/>
  <c r="T86" i="7"/>
  <c r="S86" i="7"/>
  <c r="R86" i="7"/>
  <c r="Q86" i="7"/>
  <c r="P86" i="7"/>
  <c r="O86" i="7"/>
  <c r="N86" i="7"/>
  <c r="M86" i="7"/>
  <c r="CM85" i="7"/>
  <c r="CL85" i="7"/>
  <c r="CK85" i="7"/>
  <c r="CJ85" i="7"/>
  <c r="CI85" i="7"/>
  <c r="CH85" i="7"/>
  <c r="CG85" i="7"/>
  <c r="CF85" i="7"/>
  <c r="CE85" i="7"/>
  <c r="CD85" i="7"/>
  <c r="CC85" i="7"/>
  <c r="CB85" i="7"/>
  <c r="CA85" i="7"/>
  <c r="BZ85" i="7"/>
  <c r="BY85" i="7"/>
  <c r="BX85" i="7"/>
  <c r="BW85" i="7"/>
  <c r="BV85" i="7"/>
  <c r="BU85" i="7"/>
  <c r="BT85" i="7"/>
  <c r="BS85" i="7"/>
  <c r="BR85" i="7"/>
  <c r="BQ85" i="7"/>
  <c r="BP85" i="7"/>
  <c r="BO85" i="7"/>
  <c r="BN85" i="7"/>
  <c r="BM85" i="7"/>
  <c r="BL85" i="7"/>
  <c r="BK85" i="7"/>
  <c r="BJ85" i="7"/>
  <c r="BI85" i="7"/>
  <c r="BH85" i="7"/>
  <c r="BG85" i="7"/>
  <c r="BF85" i="7"/>
  <c r="BE85" i="7"/>
  <c r="BD85" i="7"/>
  <c r="BC85" i="7"/>
  <c r="BB85" i="7"/>
  <c r="BA85" i="7"/>
  <c r="AZ85" i="7"/>
  <c r="AY85" i="7"/>
  <c r="AX85" i="7"/>
  <c r="AW85" i="7"/>
  <c r="AV85" i="7"/>
  <c r="AU85" i="7"/>
  <c r="AT85" i="7"/>
  <c r="AS85" i="7"/>
  <c r="AR85" i="7"/>
  <c r="AQ85" i="7"/>
  <c r="AP85" i="7"/>
  <c r="AO85" i="7"/>
  <c r="AN85" i="7"/>
  <c r="AM85" i="7"/>
  <c r="AL85" i="7"/>
  <c r="AK85" i="7"/>
  <c r="AJ85" i="7"/>
  <c r="AI85" i="7"/>
  <c r="AH85" i="7"/>
  <c r="AG85" i="7"/>
  <c r="AF85" i="7"/>
  <c r="AE85" i="7"/>
  <c r="AD85" i="7"/>
  <c r="AC85" i="7"/>
  <c r="AB85" i="7"/>
  <c r="AA85" i="7"/>
  <c r="Z85" i="7"/>
  <c r="Y85" i="7"/>
  <c r="X85" i="7"/>
  <c r="W85" i="7"/>
  <c r="V85" i="7"/>
  <c r="U85" i="7"/>
  <c r="T85" i="7"/>
  <c r="S85" i="7"/>
  <c r="R85" i="7"/>
  <c r="Q85" i="7"/>
  <c r="P85" i="7"/>
  <c r="O85" i="7"/>
  <c r="N85" i="7"/>
  <c r="M85" i="7"/>
  <c r="CM84" i="7"/>
  <c r="CL84" i="7"/>
  <c r="CK84" i="7"/>
  <c r="CJ84" i="7"/>
  <c r="CI84" i="7"/>
  <c r="CH84" i="7"/>
  <c r="CG84" i="7"/>
  <c r="CF84" i="7"/>
  <c r="CE84" i="7"/>
  <c r="CD84" i="7"/>
  <c r="CC84" i="7"/>
  <c r="CB84" i="7"/>
  <c r="CA84" i="7"/>
  <c r="BZ84" i="7"/>
  <c r="BY84" i="7"/>
  <c r="BX84" i="7"/>
  <c r="BW84" i="7"/>
  <c r="BV84" i="7"/>
  <c r="BU84" i="7"/>
  <c r="BT84" i="7"/>
  <c r="BS84" i="7"/>
  <c r="BR84" i="7"/>
  <c r="BQ84" i="7"/>
  <c r="BP84" i="7"/>
  <c r="BO84" i="7"/>
  <c r="BN84" i="7"/>
  <c r="BM84" i="7"/>
  <c r="BL84" i="7"/>
  <c r="BK84" i="7"/>
  <c r="BJ84" i="7"/>
  <c r="BI84" i="7"/>
  <c r="BH84" i="7"/>
  <c r="BG84" i="7"/>
  <c r="BF84" i="7"/>
  <c r="BE84" i="7"/>
  <c r="BD84" i="7"/>
  <c r="BC84" i="7"/>
  <c r="BB84" i="7"/>
  <c r="BA84" i="7"/>
  <c r="AZ84" i="7"/>
  <c r="AY84" i="7"/>
  <c r="AX84" i="7"/>
  <c r="AW84" i="7"/>
  <c r="AV84" i="7"/>
  <c r="AU84" i="7"/>
  <c r="AT84" i="7"/>
  <c r="AS84" i="7"/>
  <c r="AR84" i="7"/>
  <c r="AQ84" i="7"/>
  <c r="AP84" i="7"/>
  <c r="AO84" i="7"/>
  <c r="AN84" i="7"/>
  <c r="AM84" i="7"/>
  <c r="AL84" i="7"/>
  <c r="AK84" i="7"/>
  <c r="AJ84" i="7"/>
  <c r="AI84" i="7"/>
  <c r="AH84" i="7"/>
  <c r="AG84" i="7"/>
  <c r="AF84" i="7"/>
  <c r="AE84" i="7"/>
  <c r="AD84" i="7"/>
  <c r="AC84" i="7"/>
  <c r="AB84" i="7"/>
  <c r="AA84" i="7"/>
  <c r="Z84" i="7"/>
  <c r="Y84" i="7"/>
  <c r="X84" i="7"/>
  <c r="W84" i="7"/>
  <c r="V84" i="7"/>
  <c r="U84" i="7"/>
  <c r="T84" i="7"/>
  <c r="S84" i="7"/>
  <c r="R84" i="7"/>
  <c r="Q84" i="7"/>
  <c r="P84" i="7"/>
  <c r="O84" i="7"/>
  <c r="N84" i="7"/>
  <c r="M84" i="7"/>
  <c r="CM83" i="7"/>
  <c r="CL83" i="7"/>
  <c r="CK83" i="7"/>
  <c r="CJ83" i="7"/>
  <c r="CI83" i="7"/>
  <c r="CH83" i="7"/>
  <c r="CG83" i="7"/>
  <c r="CF83" i="7"/>
  <c r="CE83" i="7"/>
  <c r="CD83" i="7"/>
  <c r="CC83" i="7"/>
  <c r="CB83" i="7"/>
  <c r="CA83" i="7"/>
  <c r="BZ83" i="7"/>
  <c r="BY83" i="7"/>
  <c r="BX83" i="7"/>
  <c r="BW83" i="7"/>
  <c r="BV83" i="7"/>
  <c r="BU83" i="7"/>
  <c r="BT83" i="7"/>
  <c r="BS83" i="7"/>
  <c r="BR83" i="7"/>
  <c r="BQ83" i="7"/>
  <c r="BP83" i="7"/>
  <c r="BO83" i="7"/>
  <c r="BN83" i="7"/>
  <c r="BM83" i="7"/>
  <c r="BL83" i="7"/>
  <c r="BK83" i="7"/>
  <c r="BJ83" i="7"/>
  <c r="BI83" i="7"/>
  <c r="BH83" i="7"/>
  <c r="BG83" i="7"/>
  <c r="BF83" i="7"/>
  <c r="BE83" i="7"/>
  <c r="BD83" i="7"/>
  <c r="BC83" i="7"/>
  <c r="BB83" i="7"/>
  <c r="BA83" i="7"/>
  <c r="AZ83" i="7"/>
  <c r="AY83" i="7"/>
  <c r="AX83" i="7"/>
  <c r="AW83" i="7"/>
  <c r="AV83" i="7"/>
  <c r="AU83" i="7"/>
  <c r="AT83" i="7"/>
  <c r="AS83" i="7"/>
  <c r="AR83" i="7"/>
  <c r="AQ83" i="7"/>
  <c r="AP83" i="7"/>
  <c r="AO83" i="7"/>
  <c r="AN83" i="7"/>
  <c r="AM83" i="7"/>
  <c r="AL83" i="7"/>
  <c r="AK83" i="7"/>
  <c r="AJ83" i="7"/>
  <c r="AI83" i="7"/>
  <c r="AH83" i="7"/>
  <c r="AG83" i="7"/>
  <c r="AF83" i="7"/>
  <c r="AE83" i="7"/>
  <c r="AD83" i="7"/>
  <c r="AC83" i="7"/>
  <c r="AB83" i="7"/>
  <c r="AA83" i="7"/>
  <c r="Z83" i="7"/>
  <c r="Y83" i="7"/>
  <c r="X83" i="7"/>
  <c r="W83" i="7"/>
  <c r="V83" i="7"/>
  <c r="U83" i="7"/>
  <c r="T83" i="7"/>
  <c r="S83" i="7"/>
  <c r="R83" i="7"/>
  <c r="Q83" i="7"/>
  <c r="P83" i="7"/>
  <c r="O83" i="7"/>
  <c r="N83" i="7"/>
  <c r="M83" i="7"/>
  <c r="CM82" i="7"/>
  <c r="CL82" i="7"/>
  <c r="CK82" i="7"/>
  <c r="CJ82" i="7"/>
  <c r="CI82" i="7"/>
  <c r="CH82" i="7"/>
  <c r="CG82" i="7"/>
  <c r="CF82" i="7"/>
  <c r="CE82" i="7"/>
  <c r="CD82" i="7"/>
  <c r="CC82" i="7"/>
  <c r="CB82" i="7"/>
  <c r="CA82" i="7"/>
  <c r="BZ82" i="7"/>
  <c r="BY82" i="7"/>
  <c r="BX82" i="7"/>
  <c r="BW82" i="7"/>
  <c r="BV82" i="7"/>
  <c r="BU82" i="7"/>
  <c r="BT82" i="7"/>
  <c r="BS82" i="7"/>
  <c r="BR82" i="7"/>
  <c r="BQ82" i="7"/>
  <c r="BP82" i="7"/>
  <c r="BO82" i="7"/>
  <c r="BN82" i="7"/>
  <c r="BM82" i="7"/>
  <c r="BL82" i="7"/>
  <c r="BK82" i="7"/>
  <c r="BJ82" i="7"/>
  <c r="BI82" i="7"/>
  <c r="BH82" i="7"/>
  <c r="BG82" i="7"/>
  <c r="BF82" i="7"/>
  <c r="BE82" i="7"/>
  <c r="BD82" i="7"/>
  <c r="BC82" i="7"/>
  <c r="BB82" i="7"/>
  <c r="BA82" i="7"/>
  <c r="AZ82" i="7"/>
  <c r="AY82" i="7"/>
  <c r="AX82" i="7"/>
  <c r="AW82" i="7"/>
  <c r="AV82" i="7"/>
  <c r="AU82" i="7"/>
  <c r="AT82" i="7"/>
  <c r="AS82" i="7"/>
  <c r="AR82" i="7"/>
  <c r="AQ82" i="7"/>
  <c r="AP82" i="7"/>
  <c r="AO82" i="7"/>
  <c r="AN82" i="7"/>
  <c r="AM82" i="7"/>
  <c r="AL82" i="7"/>
  <c r="AK82" i="7"/>
  <c r="AJ82" i="7"/>
  <c r="AI82" i="7"/>
  <c r="AH82" i="7"/>
  <c r="AG82" i="7"/>
  <c r="AF82" i="7"/>
  <c r="AE82" i="7"/>
  <c r="AD82" i="7"/>
  <c r="AC82" i="7"/>
  <c r="AB82" i="7"/>
  <c r="AA82" i="7"/>
  <c r="Z82" i="7"/>
  <c r="Y82" i="7"/>
  <c r="X82" i="7"/>
  <c r="W82" i="7"/>
  <c r="V82" i="7"/>
  <c r="U82" i="7"/>
  <c r="T82" i="7"/>
  <c r="S82" i="7"/>
  <c r="R82" i="7"/>
  <c r="Q82" i="7"/>
  <c r="P82" i="7"/>
  <c r="O82" i="7"/>
  <c r="N82" i="7"/>
  <c r="M82" i="7"/>
  <c r="CM81" i="7"/>
  <c r="CL81" i="7"/>
  <c r="CK81" i="7"/>
  <c r="CJ81" i="7"/>
  <c r="CI81" i="7"/>
  <c r="CH81" i="7"/>
  <c r="CG81" i="7"/>
  <c r="CF81" i="7"/>
  <c r="CE81" i="7"/>
  <c r="CD81" i="7"/>
  <c r="CC81" i="7"/>
  <c r="CB81" i="7"/>
  <c r="CA81" i="7"/>
  <c r="BZ81" i="7"/>
  <c r="BY81" i="7"/>
  <c r="BX81" i="7"/>
  <c r="BW81" i="7"/>
  <c r="BV81" i="7"/>
  <c r="BU81" i="7"/>
  <c r="BT81" i="7"/>
  <c r="BS81" i="7"/>
  <c r="BR81" i="7"/>
  <c r="BQ81" i="7"/>
  <c r="BP81" i="7"/>
  <c r="BO81" i="7"/>
  <c r="BN81" i="7"/>
  <c r="BM81" i="7"/>
  <c r="BL81" i="7"/>
  <c r="BK81" i="7"/>
  <c r="BJ81" i="7"/>
  <c r="BI81" i="7"/>
  <c r="BH81" i="7"/>
  <c r="BG81" i="7"/>
  <c r="BF81" i="7"/>
  <c r="BE81" i="7"/>
  <c r="BD81" i="7"/>
  <c r="BC81" i="7"/>
  <c r="BB81" i="7"/>
  <c r="BA81" i="7"/>
  <c r="AZ81" i="7"/>
  <c r="AY81" i="7"/>
  <c r="AX81" i="7"/>
  <c r="AW81" i="7"/>
  <c r="AV81" i="7"/>
  <c r="AU81" i="7"/>
  <c r="AT81" i="7"/>
  <c r="AS81" i="7"/>
  <c r="AR81" i="7"/>
  <c r="AQ81" i="7"/>
  <c r="AP81" i="7"/>
  <c r="AO81" i="7"/>
  <c r="AN81" i="7"/>
  <c r="AM81" i="7"/>
  <c r="AL81" i="7"/>
  <c r="AK81" i="7"/>
  <c r="AJ81" i="7"/>
  <c r="AI81" i="7"/>
  <c r="AH81" i="7"/>
  <c r="AG81" i="7"/>
  <c r="AF81" i="7"/>
  <c r="AE81" i="7"/>
  <c r="AD81" i="7"/>
  <c r="AC81" i="7"/>
  <c r="AB81" i="7"/>
  <c r="AA81" i="7"/>
  <c r="Z81" i="7"/>
  <c r="Y81" i="7"/>
  <c r="X81" i="7"/>
  <c r="W81" i="7"/>
  <c r="V81" i="7"/>
  <c r="U81" i="7"/>
  <c r="T81" i="7"/>
  <c r="S81" i="7"/>
  <c r="R81" i="7"/>
  <c r="Q81" i="7"/>
  <c r="P81" i="7"/>
  <c r="O81" i="7"/>
  <c r="N81" i="7"/>
  <c r="M81" i="7"/>
  <c r="CM80" i="7"/>
  <c r="CL80" i="7"/>
  <c r="CK80" i="7"/>
  <c r="CJ80" i="7"/>
  <c r="CI80" i="7"/>
  <c r="CH80" i="7"/>
  <c r="CG80" i="7"/>
  <c r="CF80" i="7"/>
  <c r="CE80" i="7"/>
  <c r="CD80" i="7"/>
  <c r="CC80" i="7"/>
  <c r="CB80" i="7"/>
  <c r="CA80" i="7"/>
  <c r="BZ80" i="7"/>
  <c r="BY80" i="7"/>
  <c r="BX80" i="7"/>
  <c r="BW80" i="7"/>
  <c r="BV80" i="7"/>
  <c r="BU80" i="7"/>
  <c r="BT80" i="7"/>
  <c r="BS80" i="7"/>
  <c r="BR80" i="7"/>
  <c r="BQ80" i="7"/>
  <c r="BP80" i="7"/>
  <c r="BO80" i="7"/>
  <c r="BN80" i="7"/>
  <c r="BM80" i="7"/>
  <c r="BL80" i="7"/>
  <c r="BK80" i="7"/>
  <c r="BJ80" i="7"/>
  <c r="BI80" i="7"/>
  <c r="BH80" i="7"/>
  <c r="BG80" i="7"/>
  <c r="BF80" i="7"/>
  <c r="BE80" i="7"/>
  <c r="BD80" i="7"/>
  <c r="BC80" i="7"/>
  <c r="BB80" i="7"/>
  <c r="BA80" i="7"/>
  <c r="AZ80" i="7"/>
  <c r="AY80" i="7"/>
  <c r="AX80" i="7"/>
  <c r="AW80" i="7"/>
  <c r="AV80" i="7"/>
  <c r="AU80" i="7"/>
  <c r="AT80" i="7"/>
  <c r="AS80" i="7"/>
  <c r="AR80" i="7"/>
  <c r="AQ80" i="7"/>
  <c r="AP80" i="7"/>
  <c r="AO80" i="7"/>
  <c r="AN80" i="7"/>
  <c r="AM80" i="7"/>
  <c r="AL80" i="7"/>
  <c r="AK80" i="7"/>
  <c r="AJ80" i="7"/>
  <c r="AI80" i="7"/>
  <c r="AH80" i="7"/>
  <c r="AG80" i="7"/>
  <c r="AF80" i="7"/>
  <c r="AE80" i="7"/>
  <c r="AD80" i="7"/>
  <c r="AC80" i="7"/>
  <c r="AB80" i="7"/>
  <c r="AA80" i="7"/>
  <c r="Z80" i="7"/>
  <c r="Y80" i="7"/>
  <c r="X80" i="7"/>
  <c r="W80" i="7"/>
  <c r="V80" i="7"/>
  <c r="U80" i="7"/>
  <c r="T80" i="7"/>
  <c r="S80" i="7"/>
  <c r="R80" i="7"/>
  <c r="Q80" i="7"/>
  <c r="P80" i="7"/>
  <c r="O80" i="7"/>
  <c r="N80" i="7"/>
  <c r="M80" i="7"/>
  <c r="B80" i="7"/>
  <c r="CM79" i="7"/>
  <c r="CL79" i="7"/>
  <c r="CK79" i="7"/>
  <c r="CJ79" i="7"/>
  <c r="CI79" i="7"/>
  <c r="CH79" i="7"/>
  <c r="CG79" i="7"/>
  <c r="CF79" i="7"/>
  <c r="CE79" i="7"/>
  <c r="CD79" i="7"/>
  <c r="CC79" i="7"/>
  <c r="CB79" i="7"/>
  <c r="CA79" i="7"/>
  <c r="BZ79" i="7"/>
  <c r="BY79" i="7"/>
  <c r="BX79" i="7"/>
  <c r="BW79" i="7"/>
  <c r="BV79" i="7"/>
  <c r="BU79" i="7"/>
  <c r="BT79" i="7"/>
  <c r="BS79" i="7"/>
  <c r="BR79" i="7"/>
  <c r="BQ79" i="7"/>
  <c r="BP79" i="7"/>
  <c r="BO79" i="7"/>
  <c r="BN79" i="7"/>
  <c r="BM79" i="7"/>
  <c r="BL79" i="7"/>
  <c r="BK79" i="7"/>
  <c r="BJ79" i="7"/>
  <c r="BI79" i="7"/>
  <c r="BH79" i="7"/>
  <c r="BG79" i="7"/>
  <c r="BF79" i="7"/>
  <c r="BE79" i="7"/>
  <c r="BD79" i="7"/>
  <c r="BC79" i="7"/>
  <c r="BB79" i="7"/>
  <c r="BA79" i="7"/>
  <c r="AZ79" i="7"/>
  <c r="AY79" i="7"/>
  <c r="AX79" i="7"/>
  <c r="AW79" i="7"/>
  <c r="AV79" i="7"/>
  <c r="AU79" i="7"/>
  <c r="AT79" i="7"/>
  <c r="AS79" i="7"/>
  <c r="AR79" i="7"/>
  <c r="AQ79" i="7"/>
  <c r="AP79" i="7"/>
  <c r="AO79" i="7"/>
  <c r="AN79" i="7"/>
  <c r="AM79" i="7"/>
  <c r="AL79" i="7"/>
  <c r="AK79" i="7"/>
  <c r="AJ79" i="7"/>
  <c r="AI79" i="7"/>
  <c r="AH79" i="7"/>
  <c r="AG79" i="7"/>
  <c r="AF79" i="7"/>
  <c r="AE79" i="7"/>
  <c r="AD79" i="7"/>
  <c r="AC79" i="7"/>
  <c r="AB79" i="7"/>
  <c r="AA79" i="7"/>
  <c r="Z79" i="7"/>
  <c r="Y79" i="7"/>
  <c r="X79" i="7"/>
  <c r="W79" i="7"/>
  <c r="V79" i="7"/>
  <c r="U79" i="7"/>
  <c r="T79" i="7"/>
  <c r="S79" i="7"/>
  <c r="R79" i="7"/>
  <c r="Q79" i="7"/>
  <c r="P79" i="7"/>
  <c r="O79" i="7"/>
  <c r="N79" i="7"/>
  <c r="M79" i="7"/>
  <c r="B79" i="7"/>
  <c r="CM78" i="7"/>
  <c r="CL78" i="7"/>
  <c r="CK78" i="7"/>
  <c r="CJ78" i="7"/>
  <c r="CI78" i="7"/>
  <c r="CH78" i="7"/>
  <c r="CG78" i="7"/>
  <c r="CF78" i="7"/>
  <c r="CE78" i="7"/>
  <c r="CD78" i="7"/>
  <c r="CC78" i="7"/>
  <c r="CB78" i="7"/>
  <c r="CA78" i="7"/>
  <c r="BZ78" i="7"/>
  <c r="BY78" i="7"/>
  <c r="BX78" i="7"/>
  <c r="BW78" i="7"/>
  <c r="BV78" i="7"/>
  <c r="BU78" i="7"/>
  <c r="BT78" i="7"/>
  <c r="BS78" i="7"/>
  <c r="BR78" i="7"/>
  <c r="BQ78" i="7"/>
  <c r="BP78" i="7"/>
  <c r="BO78" i="7"/>
  <c r="BN78" i="7"/>
  <c r="BM78" i="7"/>
  <c r="BL78" i="7"/>
  <c r="BK78" i="7"/>
  <c r="BJ78" i="7"/>
  <c r="BI78" i="7"/>
  <c r="BH78" i="7"/>
  <c r="BG78" i="7"/>
  <c r="BF78" i="7"/>
  <c r="BE78" i="7"/>
  <c r="BD78" i="7"/>
  <c r="BC78" i="7"/>
  <c r="BB78" i="7"/>
  <c r="BA78" i="7"/>
  <c r="AZ78" i="7"/>
  <c r="AY78" i="7"/>
  <c r="AX78" i="7"/>
  <c r="AW78" i="7"/>
  <c r="AV78" i="7"/>
  <c r="AU78" i="7"/>
  <c r="AT78" i="7"/>
  <c r="AS78" i="7"/>
  <c r="AR78" i="7"/>
  <c r="AQ78" i="7"/>
  <c r="AP78" i="7"/>
  <c r="AO78" i="7"/>
  <c r="AN78" i="7"/>
  <c r="AM78" i="7"/>
  <c r="AL78" i="7"/>
  <c r="AK78" i="7"/>
  <c r="AJ78" i="7"/>
  <c r="AI78" i="7"/>
  <c r="AH78" i="7"/>
  <c r="AG78" i="7"/>
  <c r="AF78" i="7"/>
  <c r="AE78" i="7"/>
  <c r="AD78" i="7"/>
  <c r="AC78" i="7"/>
  <c r="AB78" i="7"/>
  <c r="AA78" i="7"/>
  <c r="Z78" i="7"/>
  <c r="Y78" i="7"/>
  <c r="X78" i="7"/>
  <c r="W78" i="7"/>
  <c r="V78" i="7"/>
  <c r="U78" i="7"/>
  <c r="T78" i="7"/>
  <c r="S78" i="7"/>
  <c r="R78" i="7"/>
  <c r="Q78" i="7"/>
  <c r="P78" i="7"/>
  <c r="O78" i="7"/>
  <c r="N78" i="7"/>
  <c r="M78" i="7"/>
  <c r="B78" i="7"/>
  <c r="CM77" i="7"/>
  <c r="CL77" i="7"/>
  <c r="CK77" i="7"/>
  <c r="CJ77" i="7"/>
  <c r="CI77" i="7"/>
  <c r="CH77" i="7"/>
  <c r="CG77" i="7"/>
  <c r="CF77" i="7"/>
  <c r="CE77" i="7"/>
  <c r="CD77" i="7"/>
  <c r="CC77" i="7"/>
  <c r="CB77" i="7"/>
  <c r="CA77" i="7"/>
  <c r="BZ77" i="7"/>
  <c r="BY77" i="7"/>
  <c r="BX77" i="7"/>
  <c r="BW77" i="7"/>
  <c r="BV77" i="7"/>
  <c r="BU77" i="7"/>
  <c r="BT77" i="7"/>
  <c r="BS77" i="7"/>
  <c r="BR77" i="7"/>
  <c r="BQ77" i="7"/>
  <c r="BP77" i="7"/>
  <c r="BO77" i="7"/>
  <c r="BN77" i="7"/>
  <c r="BM77" i="7"/>
  <c r="BL77" i="7"/>
  <c r="BK77" i="7"/>
  <c r="BJ77" i="7"/>
  <c r="BI77" i="7"/>
  <c r="BH77" i="7"/>
  <c r="BG77" i="7"/>
  <c r="BF77" i="7"/>
  <c r="BE77" i="7"/>
  <c r="BD77" i="7"/>
  <c r="BC77" i="7"/>
  <c r="BB77" i="7"/>
  <c r="BA77" i="7"/>
  <c r="AZ77" i="7"/>
  <c r="AY77" i="7"/>
  <c r="AX77" i="7"/>
  <c r="AW77" i="7"/>
  <c r="AV77" i="7"/>
  <c r="AU77" i="7"/>
  <c r="AT77" i="7"/>
  <c r="AS77" i="7"/>
  <c r="AR77" i="7"/>
  <c r="AQ77" i="7"/>
  <c r="AP77" i="7"/>
  <c r="AO77" i="7"/>
  <c r="AN77" i="7"/>
  <c r="AM77" i="7"/>
  <c r="AL77" i="7"/>
  <c r="AK77" i="7"/>
  <c r="AJ77" i="7"/>
  <c r="AI77" i="7"/>
  <c r="AH77" i="7"/>
  <c r="AG77" i="7"/>
  <c r="AF77" i="7"/>
  <c r="AE77" i="7"/>
  <c r="AD77" i="7"/>
  <c r="AC77" i="7"/>
  <c r="AB77" i="7"/>
  <c r="AA77" i="7"/>
  <c r="Z77" i="7"/>
  <c r="Y77" i="7"/>
  <c r="X77" i="7"/>
  <c r="W77" i="7"/>
  <c r="V77" i="7"/>
  <c r="U77" i="7"/>
  <c r="T77" i="7"/>
  <c r="S77" i="7"/>
  <c r="R77" i="7"/>
  <c r="Q77" i="7"/>
  <c r="P77" i="7"/>
  <c r="O77" i="7"/>
  <c r="N77" i="7"/>
  <c r="M77" i="7"/>
  <c r="B77" i="7"/>
  <c r="CM76" i="7"/>
  <c r="CL76" i="7"/>
  <c r="CK76" i="7"/>
  <c r="CJ76" i="7"/>
  <c r="CI76" i="7"/>
  <c r="CH76" i="7"/>
  <c r="CG76" i="7"/>
  <c r="CF76" i="7"/>
  <c r="CE76" i="7"/>
  <c r="CD76" i="7"/>
  <c r="CC76" i="7"/>
  <c r="CB76" i="7"/>
  <c r="CA76" i="7"/>
  <c r="BZ76" i="7"/>
  <c r="BY76" i="7"/>
  <c r="BX76" i="7"/>
  <c r="BW76" i="7"/>
  <c r="BV76" i="7"/>
  <c r="BU76" i="7"/>
  <c r="BT76" i="7"/>
  <c r="BS76" i="7"/>
  <c r="BR76" i="7"/>
  <c r="BQ76" i="7"/>
  <c r="BP76" i="7"/>
  <c r="BO76" i="7"/>
  <c r="BN76" i="7"/>
  <c r="BM76" i="7"/>
  <c r="BL76" i="7"/>
  <c r="BK76" i="7"/>
  <c r="BJ76" i="7"/>
  <c r="BI76" i="7"/>
  <c r="BH76" i="7"/>
  <c r="BG76" i="7"/>
  <c r="BF76" i="7"/>
  <c r="BE76" i="7"/>
  <c r="BD76" i="7"/>
  <c r="BC76" i="7"/>
  <c r="BB76" i="7"/>
  <c r="BA76" i="7"/>
  <c r="AZ76" i="7"/>
  <c r="AY76" i="7"/>
  <c r="AX76" i="7"/>
  <c r="AW76" i="7"/>
  <c r="AV76" i="7"/>
  <c r="AU76" i="7"/>
  <c r="AT76" i="7"/>
  <c r="AS76" i="7"/>
  <c r="AR76" i="7"/>
  <c r="AQ76" i="7"/>
  <c r="AP76" i="7"/>
  <c r="AO76" i="7"/>
  <c r="AN76" i="7"/>
  <c r="AM76" i="7"/>
  <c r="AL76" i="7"/>
  <c r="AK76" i="7"/>
  <c r="AJ76" i="7"/>
  <c r="AI76" i="7"/>
  <c r="AH76" i="7"/>
  <c r="AG76" i="7"/>
  <c r="AF76" i="7"/>
  <c r="AE76" i="7"/>
  <c r="AD76" i="7"/>
  <c r="AC76" i="7"/>
  <c r="AB76" i="7"/>
  <c r="AA76" i="7"/>
  <c r="Z76" i="7"/>
  <c r="Y76" i="7"/>
  <c r="X76" i="7"/>
  <c r="W76" i="7"/>
  <c r="V76" i="7"/>
  <c r="U76" i="7"/>
  <c r="T76" i="7"/>
  <c r="S76" i="7"/>
  <c r="R76" i="7"/>
  <c r="Q76" i="7"/>
  <c r="P76" i="7"/>
  <c r="O76" i="7"/>
  <c r="N76" i="7"/>
  <c r="M76" i="7"/>
  <c r="B76" i="7"/>
  <c r="CM75" i="7"/>
  <c r="CL75" i="7"/>
  <c r="CK75" i="7"/>
  <c r="CJ75" i="7"/>
  <c r="CI75" i="7"/>
  <c r="CH75" i="7"/>
  <c r="CG75" i="7"/>
  <c r="CF75" i="7"/>
  <c r="CE75" i="7"/>
  <c r="CD75" i="7"/>
  <c r="CC75" i="7"/>
  <c r="CB75" i="7"/>
  <c r="CA75" i="7"/>
  <c r="BZ75" i="7"/>
  <c r="BY75" i="7"/>
  <c r="BX75" i="7"/>
  <c r="BW75" i="7"/>
  <c r="BV75" i="7"/>
  <c r="BU75" i="7"/>
  <c r="BT75" i="7"/>
  <c r="BS75" i="7"/>
  <c r="BR75" i="7"/>
  <c r="BQ75" i="7"/>
  <c r="BP75" i="7"/>
  <c r="BO75" i="7"/>
  <c r="BN75" i="7"/>
  <c r="BM75" i="7"/>
  <c r="BL75" i="7"/>
  <c r="BK75" i="7"/>
  <c r="BJ75" i="7"/>
  <c r="BI75" i="7"/>
  <c r="BH75" i="7"/>
  <c r="BG75" i="7"/>
  <c r="BF75" i="7"/>
  <c r="BE75" i="7"/>
  <c r="BD75" i="7"/>
  <c r="BC75" i="7"/>
  <c r="BB75" i="7"/>
  <c r="BA75" i="7"/>
  <c r="AZ75" i="7"/>
  <c r="AY75" i="7"/>
  <c r="AX75" i="7"/>
  <c r="AW75" i="7"/>
  <c r="AV75" i="7"/>
  <c r="AU75" i="7"/>
  <c r="AT75" i="7"/>
  <c r="AS75" i="7"/>
  <c r="AR75" i="7"/>
  <c r="AQ75" i="7"/>
  <c r="AP75" i="7"/>
  <c r="AO75" i="7"/>
  <c r="AN75" i="7"/>
  <c r="AM75" i="7"/>
  <c r="AL75" i="7"/>
  <c r="AK75" i="7"/>
  <c r="AJ75" i="7"/>
  <c r="AI75" i="7"/>
  <c r="AH75" i="7"/>
  <c r="AG75" i="7"/>
  <c r="AF75" i="7"/>
  <c r="AE75" i="7"/>
  <c r="AD75" i="7"/>
  <c r="AC75" i="7"/>
  <c r="AB75" i="7"/>
  <c r="AA75" i="7"/>
  <c r="Z75" i="7"/>
  <c r="Y75" i="7"/>
  <c r="X75" i="7"/>
  <c r="W75" i="7"/>
  <c r="V75" i="7"/>
  <c r="U75" i="7"/>
  <c r="T75" i="7"/>
  <c r="S75" i="7"/>
  <c r="R75" i="7"/>
  <c r="Q75" i="7"/>
  <c r="P75" i="7"/>
  <c r="O75" i="7"/>
  <c r="N75" i="7"/>
  <c r="M75" i="7"/>
  <c r="B75" i="7"/>
  <c r="CM74" i="7"/>
  <c r="CL74" i="7"/>
  <c r="CK74" i="7"/>
  <c r="CJ74" i="7"/>
  <c r="CI74" i="7"/>
  <c r="CH74" i="7"/>
  <c r="CG74" i="7"/>
  <c r="CF74" i="7"/>
  <c r="CE74" i="7"/>
  <c r="CD74" i="7"/>
  <c r="CC74" i="7"/>
  <c r="CB74" i="7"/>
  <c r="CA74" i="7"/>
  <c r="BZ74" i="7"/>
  <c r="BY74" i="7"/>
  <c r="BX74" i="7"/>
  <c r="BW74" i="7"/>
  <c r="BV74" i="7"/>
  <c r="BU74" i="7"/>
  <c r="BT74" i="7"/>
  <c r="BS74" i="7"/>
  <c r="BR74" i="7"/>
  <c r="BQ74" i="7"/>
  <c r="BP74" i="7"/>
  <c r="BO74" i="7"/>
  <c r="BN74" i="7"/>
  <c r="BM74" i="7"/>
  <c r="BL74" i="7"/>
  <c r="BK74" i="7"/>
  <c r="BJ74" i="7"/>
  <c r="BI74" i="7"/>
  <c r="BH74" i="7"/>
  <c r="BG74" i="7"/>
  <c r="BF74" i="7"/>
  <c r="BE74" i="7"/>
  <c r="BD74" i="7"/>
  <c r="BC74" i="7"/>
  <c r="BB74" i="7"/>
  <c r="BA74" i="7"/>
  <c r="AZ74" i="7"/>
  <c r="AY74" i="7"/>
  <c r="AX74" i="7"/>
  <c r="AW74" i="7"/>
  <c r="AV74" i="7"/>
  <c r="AU74" i="7"/>
  <c r="AT74" i="7"/>
  <c r="AS74" i="7"/>
  <c r="AR74" i="7"/>
  <c r="AQ74" i="7"/>
  <c r="AP74" i="7"/>
  <c r="AO74" i="7"/>
  <c r="AN74" i="7"/>
  <c r="AM74" i="7"/>
  <c r="AL74" i="7"/>
  <c r="AK74" i="7"/>
  <c r="AJ74" i="7"/>
  <c r="AI74" i="7"/>
  <c r="AH74" i="7"/>
  <c r="AG74" i="7"/>
  <c r="AF74" i="7"/>
  <c r="AE74" i="7"/>
  <c r="AD74" i="7"/>
  <c r="AC74" i="7"/>
  <c r="AB74" i="7"/>
  <c r="AA74" i="7"/>
  <c r="Z74" i="7"/>
  <c r="Y74" i="7"/>
  <c r="X74" i="7"/>
  <c r="W74" i="7"/>
  <c r="V74" i="7"/>
  <c r="U74" i="7"/>
  <c r="T74" i="7"/>
  <c r="S74" i="7"/>
  <c r="R74" i="7"/>
  <c r="Q74" i="7"/>
  <c r="P74" i="7"/>
  <c r="O74" i="7"/>
  <c r="N74" i="7"/>
  <c r="M74" i="7"/>
  <c r="B74" i="7"/>
  <c r="CM73" i="7"/>
  <c r="CL73" i="7"/>
  <c r="CK73" i="7"/>
  <c r="CJ73" i="7"/>
  <c r="CI73" i="7"/>
  <c r="CH73" i="7"/>
  <c r="CG73" i="7"/>
  <c r="CF73" i="7"/>
  <c r="CE73" i="7"/>
  <c r="CD73" i="7"/>
  <c r="CC73" i="7"/>
  <c r="CB73" i="7"/>
  <c r="CA73" i="7"/>
  <c r="BZ73" i="7"/>
  <c r="BY73" i="7"/>
  <c r="BX73" i="7"/>
  <c r="BW73" i="7"/>
  <c r="BV73" i="7"/>
  <c r="BU73" i="7"/>
  <c r="BT73" i="7"/>
  <c r="BS73" i="7"/>
  <c r="BR73" i="7"/>
  <c r="BQ73" i="7"/>
  <c r="BP73" i="7"/>
  <c r="BO73" i="7"/>
  <c r="BN73" i="7"/>
  <c r="BM73" i="7"/>
  <c r="BL73" i="7"/>
  <c r="BK73" i="7"/>
  <c r="BJ73" i="7"/>
  <c r="BI73" i="7"/>
  <c r="BH73" i="7"/>
  <c r="BG73" i="7"/>
  <c r="BF73" i="7"/>
  <c r="BE73" i="7"/>
  <c r="BD73" i="7"/>
  <c r="BC73" i="7"/>
  <c r="BB73" i="7"/>
  <c r="BA73" i="7"/>
  <c r="AZ73" i="7"/>
  <c r="AY73" i="7"/>
  <c r="AX73" i="7"/>
  <c r="AW73" i="7"/>
  <c r="AV73" i="7"/>
  <c r="AU73" i="7"/>
  <c r="AT73" i="7"/>
  <c r="AS73" i="7"/>
  <c r="AR73" i="7"/>
  <c r="AQ73" i="7"/>
  <c r="AP73" i="7"/>
  <c r="AO73" i="7"/>
  <c r="AN73" i="7"/>
  <c r="AM73" i="7"/>
  <c r="AL73" i="7"/>
  <c r="AK73" i="7"/>
  <c r="AJ73" i="7"/>
  <c r="AI73" i="7"/>
  <c r="AH73" i="7"/>
  <c r="AG73" i="7"/>
  <c r="AF73" i="7"/>
  <c r="AE73" i="7"/>
  <c r="AD73" i="7"/>
  <c r="AC73" i="7"/>
  <c r="AB73" i="7"/>
  <c r="AA73" i="7"/>
  <c r="Z73" i="7"/>
  <c r="Y73" i="7"/>
  <c r="X73" i="7"/>
  <c r="W73" i="7"/>
  <c r="V73" i="7"/>
  <c r="U73" i="7"/>
  <c r="T73" i="7"/>
  <c r="S73" i="7"/>
  <c r="R73" i="7"/>
  <c r="Q73" i="7"/>
  <c r="P73" i="7"/>
  <c r="O73" i="7"/>
  <c r="N73" i="7"/>
  <c r="M73" i="7"/>
  <c r="B73" i="7"/>
  <c r="CM72" i="7"/>
  <c r="CL72" i="7"/>
  <c r="CK72" i="7"/>
  <c r="CJ72" i="7"/>
  <c r="CI72" i="7"/>
  <c r="CH72" i="7"/>
  <c r="CG72" i="7"/>
  <c r="CF72" i="7"/>
  <c r="CE72" i="7"/>
  <c r="CD72" i="7"/>
  <c r="CC72" i="7"/>
  <c r="CB72" i="7"/>
  <c r="CA72" i="7"/>
  <c r="BZ72" i="7"/>
  <c r="BY72" i="7"/>
  <c r="BX72" i="7"/>
  <c r="BW72" i="7"/>
  <c r="BV72" i="7"/>
  <c r="BU72" i="7"/>
  <c r="BT72" i="7"/>
  <c r="BS72" i="7"/>
  <c r="BR72" i="7"/>
  <c r="BQ72" i="7"/>
  <c r="BP72" i="7"/>
  <c r="BO72" i="7"/>
  <c r="BN72" i="7"/>
  <c r="BM72" i="7"/>
  <c r="BL72" i="7"/>
  <c r="BK72" i="7"/>
  <c r="BJ72" i="7"/>
  <c r="BI72" i="7"/>
  <c r="BH72" i="7"/>
  <c r="BG72" i="7"/>
  <c r="BF72" i="7"/>
  <c r="BE72" i="7"/>
  <c r="BD72" i="7"/>
  <c r="BC72" i="7"/>
  <c r="BB72" i="7"/>
  <c r="BA72" i="7"/>
  <c r="AZ72" i="7"/>
  <c r="AY72" i="7"/>
  <c r="AX72" i="7"/>
  <c r="AW72" i="7"/>
  <c r="AV72" i="7"/>
  <c r="AU72" i="7"/>
  <c r="AT72" i="7"/>
  <c r="AS72" i="7"/>
  <c r="AR72" i="7"/>
  <c r="AQ72" i="7"/>
  <c r="AP72" i="7"/>
  <c r="AO72" i="7"/>
  <c r="AN72" i="7"/>
  <c r="AM72" i="7"/>
  <c r="AL72" i="7"/>
  <c r="AK72" i="7"/>
  <c r="AJ72" i="7"/>
  <c r="AI72" i="7"/>
  <c r="AH72" i="7"/>
  <c r="AG72" i="7"/>
  <c r="AF72" i="7"/>
  <c r="AE72" i="7"/>
  <c r="AD72" i="7"/>
  <c r="AC72" i="7"/>
  <c r="AB72" i="7"/>
  <c r="AA72" i="7"/>
  <c r="Z72" i="7"/>
  <c r="Y72" i="7"/>
  <c r="X72" i="7"/>
  <c r="W72" i="7"/>
  <c r="V72" i="7"/>
  <c r="U72" i="7"/>
  <c r="T72" i="7"/>
  <c r="S72" i="7"/>
  <c r="R72" i="7"/>
  <c r="Q72" i="7"/>
  <c r="P72" i="7"/>
  <c r="O72" i="7"/>
  <c r="N72" i="7"/>
  <c r="M72" i="7"/>
  <c r="B72" i="7"/>
  <c r="CM71" i="7"/>
  <c r="CL71" i="7"/>
  <c r="CK71" i="7"/>
  <c r="CJ71" i="7"/>
  <c r="CI71" i="7"/>
  <c r="CH71" i="7"/>
  <c r="CG71" i="7"/>
  <c r="CF71" i="7"/>
  <c r="CE71" i="7"/>
  <c r="CD71" i="7"/>
  <c r="CC71" i="7"/>
  <c r="CB71" i="7"/>
  <c r="CA71" i="7"/>
  <c r="BZ71" i="7"/>
  <c r="BY71" i="7"/>
  <c r="BX71" i="7"/>
  <c r="BW71" i="7"/>
  <c r="BV71" i="7"/>
  <c r="BU71" i="7"/>
  <c r="BT71" i="7"/>
  <c r="BS71" i="7"/>
  <c r="BR71" i="7"/>
  <c r="BQ71" i="7"/>
  <c r="BP71" i="7"/>
  <c r="BO71" i="7"/>
  <c r="BN71" i="7"/>
  <c r="BM71" i="7"/>
  <c r="BL71" i="7"/>
  <c r="BK71" i="7"/>
  <c r="BJ71" i="7"/>
  <c r="BI71" i="7"/>
  <c r="BH71" i="7"/>
  <c r="BG71" i="7"/>
  <c r="BF71" i="7"/>
  <c r="BE71" i="7"/>
  <c r="BD71" i="7"/>
  <c r="BC71" i="7"/>
  <c r="BB71" i="7"/>
  <c r="BA71" i="7"/>
  <c r="AZ71" i="7"/>
  <c r="AY71" i="7"/>
  <c r="AX71" i="7"/>
  <c r="AW71" i="7"/>
  <c r="AV71" i="7"/>
  <c r="AU71" i="7"/>
  <c r="AT71" i="7"/>
  <c r="AS71" i="7"/>
  <c r="AR71" i="7"/>
  <c r="AQ71" i="7"/>
  <c r="AP71" i="7"/>
  <c r="AO71" i="7"/>
  <c r="AN71" i="7"/>
  <c r="AM71" i="7"/>
  <c r="AL71" i="7"/>
  <c r="AK71" i="7"/>
  <c r="AJ71" i="7"/>
  <c r="AI71" i="7"/>
  <c r="AH71" i="7"/>
  <c r="AG71" i="7"/>
  <c r="AF71" i="7"/>
  <c r="AE71" i="7"/>
  <c r="AD71" i="7"/>
  <c r="AC71" i="7"/>
  <c r="AB71" i="7"/>
  <c r="AA71" i="7"/>
  <c r="Z71" i="7"/>
  <c r="Y71" i="7"/>
  <c r="X71" i="7"/>
  <c r="W71" i="7"/>
  <c r="V71" i="7"/>
  <c r="U71" i="7"/>
  <c r="T71" i="7"/>
  <c r="S71" i="7"/>
  <c r="R71" i="7"/>
  <c r="Q71" i="7"/>
  <c r="P71" i="7"/>
  <c r="O71" i="7"/>
  <c r="N71" i="7"/>
  <c r="M71" i="7"/>
  <c r="B71" i="7"/>
  <c r="CM70" i="7"/>
  <c r="CL70" i="7"/>
  <c r="CK70" i="7"/>
  <c r="CJ70" i="7"/>
  <c r="CI70" i="7"/>
  <c r="CH70" i="7"/>
  <c r="CG70" i="7"/>
  <c r="CF70" i="7"/>
  <c r="CE70" i="7"/>
  <c r="CD70" i="7"/>
  <c r="CC70" i="7"/>
  <c r="CB70" i="7"/>
  <c r="CA70" i="7"/>
  <c r="BZ70" i="7"/>
  <c r="BY70" i="7"/>
  <c r="BX70" i="7"/>
  <c r="BW70" i="7"/>
  <c r="BV70" i="7"/>
  <c r="BU70" i="7"/>
  <c r="BT70" i="7"/>
  <c r="BS70" i="7"/>
  <c r="BR70" i="7"/>
  <c r="BQ70" i="7"/>
  <c r="BP70" i="7"/>
  <c r="BO70" i="7"/>
  <c r="BN70" i="7"/>
  <c r="BM70" i="7"/>
  <c r="BL70" i="7"/>
  <c r="BK70" i="7"/>
  <c r="BJ70" i="7"/>
  <c r="BI70" i="7"/>
  <c r="BH70" i="7"/>
  <c r="BG70" i="7"/>
  <c r="BF70" i="7"/>
  <c r="BE70" i="7"/>
  <c r="BD70" i="7"/>
  <c r="BC70" i="7"/>
  <c r="BB70" i="7"/>
  <c r="BA70" i="7"/>
  <c r="AZ70" i="7"/>
  <c r="AY70" i="7"/>
  <c r="AX70" i="7"/>
  <c r="AW70" i="7"/>
  <c r="AV70" i="7"/>
  <c r="AU70" i="7"/>
  <c r="AT70" i="7"/>
  <c r="AS70" i="7"/>
  <c r="AR70" i="7"/>
  <c r="AQ70" i="7"/>
  <c r="AP70" i="7"/>
  <c r="AO70" i="7"/>
  <c r="AN70" i="7"/>
  <c r="AM70" i="7"/>
  <c r="AL70" i="7"/>
  <c r="AK70" i="7"/>
  <c r="AJ70" i="7"/>
  <c r="AI70" i="7"/>
  <c r="AH70" i="7"/>
  <c r="AG70" i="7"/>
  <c r="AF70" i="7"/>
  <c r="AE70" i="7"/>
  <c r="AD70" i="7"/>
  <c r="AC70" i="7"/>
  <c r="AB70" i="7"/>
  <c r="AA70" i="7"/>
  <c r="Z70" i="7"/>
  <c r="Y70" i="7"/>
  <c r="X70" i="7"/>
  <c r="W70" i="7"/>
  <c r="V70" i="7"/>
  <c r="U70" i="7"/>
  <c r="T70" i="7"/>
  <c r="S70" i="7"/>
  <c r="R70" i="7"/>
  <c r="Q70" i="7"/>
  <c r="P70" i="7"/>
  <c r="O70" i="7"/>
  <c r="N70" i="7"/>
  <c r="M70" i="7"/>
  <c r="B70" i="7"/>
  <c r="CM69" i="7"/>
  <c r="CL69" i="7"/>
  <c r="CK69" i="7"/>
  <c r="CJ69" i="7"/>
  <c r="CI69" i="7"/>
  <c r="CH69" i="7"/>
  <c r="CG69" i="7"/>
  <c r="CF69" i="7"/>
  <c r="CE69" i="7"/>
  <c r="CD69" i="7"/>
  <c r="CC69" i="7"/>
  <c r="CB69" i="7"/>
  <c r="CA69" i="7"/>
  <c r="BZ69" i="7"/>
  <c r="BY69" i="7"/>
  <c r="BX69" i="7"/>
  <c r="BW69" i="7"/>
  <c r="BV69" i="7"/>
  <c r="BU69" i="7"/>
  <c r="BT69" i="7"/>
  <c r="BS69" i="7"/>
  <c r="BR69" i="7"/>
  <c r="BQ69" i="7"/>
  <c r="BP69" i="7"/>
  <c r="BO69" i="7"/>
  <c r="BN69" i="7"/>
  <c r="BM69" i="7"/>
  <c r="BL69" i="7"/>
  <c r="BK69" i="7"/>
  <c r="BJ69" i="7"/>
  <c r="BI69" i="7"/>
  <c r="BH69" i="7"/>
  <c r="BG69" i="7"/>
  <c r="BF69" i="7"/>
  <c r="BE69" i="7"/>
  <c r="BD69" i="7"/>
  <c r="BC69" i="7"/>
  <c r="BB69" i="7"/>
  <c r="BA69" i="7"/>
  <c r="AZ69" i="7"/>
  <c r="AY69" i="7"/>
  <c r="AX69" i="7"/>
  <c r="AW69" i="7"/>
  <c r="AV69" i="7"/>
  <c r="AU69" i="7"/>
  <c r="AT69" i="7"/>
  <c r="AS69" i="7"/>
  <c r="AR69" i="7"/>
  <c r="AQ69" i="7"/>
  <c r="AP69" i="7"/>
  <c r="AO69" i="7"/>
  <c r="AN69" i="7"/>
  <c r="AM69" i="7"/>
  <c r="AL69" i="7"/>
  <c r="AK69" i="7"/>
  <c r="AJ69" i="7"/>
  <c r="AI69" i="7"/>
  <c r="AH69" i="7"/>
  <c r="AG69" i="7"/>
  <c r="AF69" i="7"/>
  <c r="AE69" i="7"/>
  <c r="AD69" i="7"/>
  <c r="AC69" i="7"/>
  <c r="AB69" i="7"/>
  <c r="AA69" i="7"/>
  <c r="Z69" i="7"/>
  <c r="Y69" i="7"/>
  <c r="X69" i="7"/>
  <c r="W69" i="7"/>
  <c r="V69" i="7"/>
  <c r="U69" i="7"/>
  <c r="T69" i="7"/>
  <c r="S69" i="7"/>
  <c r="R69" i="7"/>
  <c r="Q69" i="7"/>
  <c r="P69" i="7"/>
  <c r="O69" i="7"/>
  <c r="N69" i="7"/>
  <c r="M69" i="7"/>
  <c r="B69" i="7"/>
  <c r="CM68" i="7"/>
  <c r="CL68" i="7"/>
  <c r="CK68" i="7"/>
  <c r="CJ68" i="7"/>
  <c r="CI68" i="7"/>
  <c r="CH68" i="7"/>
  <c r="CG68" i="7"/>
  <c r="CF68" i="7"/>
  <c r="CE68" i="7"/>
  <c r="CD68" i="7"/>
  <c r="CC68" i="7"/>
  <c r="CB68" i="7"/>
  <c r="CA68" i="7"/>
  <c r="BZ68" i="7"/>
  <c r="BY68" i="7"/>
  <c r="BX68" i="7"/>
  <c r="BW68" i="7"/>
  <c r="BV68" i="7"/>
  <c r="BU68" i="7"/>
  <c r="BT68" i="7"/>
  <c r="BS68" i="7"/>
  <c r="BR68" i="7"/>
  <c r="BQ68" i="7"/>
  <c r="BP68" i="7"/>
  <c r="BO68" i="7"/>
  <c r="BN68" i="7"/>
  <c r="BM68" i="7"/>
  <c r="BL68" i="7"/>
  <c r="BK68" i="7"/>
  <c r="BJ68" i="7"/>
  <c r="BI68" i="7"/>
  <c r="BH68" i="7"/>
  <c r="BG68" i="7"/>
  <c r="BF68" i="7"/>
  <c r="BE68" i="7"/>
  <c r="BD68" i="7"/>
  <c r="BC68" i="7"/>
  <c r="BB68" i="7"/>
  <c r="BA68" i="7"/>
  <c r="AZ68" i="7"/>
  <c r="AY68" i="7"/>
  <c r="AX68" i="7"/>
  <c r="AW68" i="7"/>
  <c r="AV68" i="7"/>
  <c r="AU68" i="7"/>
  <c r="AT68" i="7"/>
  <c r="AS68" i="7"/>
  <c r="AR68" i="7"/>
  <c r="AQ68" i="7"/>
  <c r="AP68" i="7"/>
  <c r="AO68" i="7"/>
  <c r="AN68" i="7"/>
  <c r="AM68" i="7"/>
  <c r="AL68" i="7"/>
  <c r="AK68" i="7"/>
  <c r="AJ68" i="7"/>
  <c r="AI68" i="7"/>
  <c r="AH68" i="7"/>
  <c r="AG68" i="7"/>
  <c r="AF68" i="7"/>
  <c r="AE68" i="7"/>
  <c r="AD68" i="7"/>
  <c r="AC68" i="7"/>
  <c r="AB68" i="7"/>
  <c r="AA68" i="7"/>
  <c r="Z68" i="7"/>
  <c r="Y68" i="7"/>
  <c r="X68" i="7"/>
  <c r="W68" i="7"/>
  <c r="V68" i="7"/>
  <c r="U68" i="7"/>
  <c r="T68" i="7"/>
  <c r="S68" i="7"/>
  <c r="R68" i="7"/>
  <c r="Q68" i="7"/>
  <c r="P68" i="7"/>
  <c r="O68" i="7"/>
  <c r="N68" i="7"/>
  <c r="M68" i="7"/>
  <c r="B68" i="7"/>
  <c r="CM67" i="7"/>
  <c r="CL67" i="7"/>
  <c r="CK67" i="7"/>
  <c r="CJ67" i="7"/>
  <c r="CI67" i="7"/>
  <c r="CH67" i="7"/>
  <c r="CG67" i="7"/>
  <c r="CF67" i="7"/>
  <c r="CE67" i="7"/>
  <c r="CD67" i="7"/>
  <c r="CC67" i="7"/>
  <c r="CB67" i="7"/>
  <c r="CA67" i="7"/>
  <c r="BZ67" i="7"/>
  <c r="BY67" i="7"/>
  <c r="BX67" i="7"/>
  <c r="BW67" i="7"/>
  <c r="BV67" i="7"/>
  <c r="BU67" i="7"/>
  <c r="BT67" i="7"/>
  <c r="BS67" i="7"/>
  <c r="BR67" i="7"/>
  <c r="BQ67" i="7"/>
  <c r="BP67" i="7"/>
  <c r="BO67" i="7"/>
  <c r="BN67" i="7"/>
  <c r="BM67" i="7"/>
  <c r="BL67" i="7"/>
  <c r="BK67" i="7"/>
  <c r="BJ67" i="7"/>
  <c r="BI67" i="7"/>
  <c r="BH67" i="7"/>
  <c r="BG67" i="7"/>
  <c r="BF67" i="7"/>
  <c r="BE67" i="7"/>
  <c r="BD67" i="7"/>
  <c r="BC67" i="7"/>
  <c r="BB67" i="7"/>
  <c r="BA67" i="7"/>
  <c r="AZ67" i="7"/>
  <c r="AY67" i="7"/>
  <c r="AX67" i="7"/>
  <c r="AW67" i="7"/>
  <c r="AV67" i="7"/>
  <c r="AU67" i="7"/>
  <c r="AT67" i="7"/>
  <c r="AS67" i="7"/>
  <c r="AR67" i="7"/>
  <c r="AQ67" i="7"/>
  <c r="AP67" i="7"/>
  <c r="AO67" i="7"/>
  <c r="AN67" i="7"/>
  <c r="AM67" i="7"/>
  <c r="AL67" i="7"/>
  <c r="AK67" i="7"/>
  <c r="AJ67" i="7"/>
  <c r="AI67" i="7"/>
  <c r="AH67" i="7"/>
  <c r="AG67" i="7"/>
  <c r="AF67" i="7"/>
  <c r="AE67" i="7"/>
  <c r="AD67" i="7"/>
  <c r="AC67" i="7"/>
  <c r="AB67" i="7"/>
  <c r="AA67" i="7"/>
  <c r="Z67" i="7"/>
  <c r="Y67" i="7"/>
  <c r="X67" i="7"/>
  <c r="W67" i="7"/>
  <c r="V67" i="7"/>
  <c r="U67" i="7"/>
  <c r="T67" i="7"/>
  <c r="S67" i="7"/>
  <c r="R67" i="7"/>
  <c r="Q67" i="7"/>
  <c r="P67" i="7"/>
  <c r="O67" i="7"/>
  <c r="N67" i="7"/>
  <c r="M67" i="7"/>
  <c r="B67" i="7"/>
  <c r="CM66" i="7"/>
  <c r="CL66" i="7"/>
  <c r="CK66" i="7"/>
  <c r="CJ66" i="7"/>
  <c r="CI66" i="7"/>
  <c r="CH66" i="7"/>
  <c r="CG66" i="7"/>
  <c r="CF66" i="7"/>
  <c r="CE66" i="7"/>
  <c r="CD66" i="7"/>
  <c r="CC66" i="7"/>
  <c r="CB66" i="7"/>
  <c r="CA66" i="7"/>
  <c r="BZ66" i="7"/>
  <c r="BY66" i="7"/>
  <c r="BX66" i="7"/>
  <c r="BW66" i="7"/>
  <c r="BV66" i="7"/>
  <c r="BU66" i="7"/>
  <c r="BT66" i="7"/>
  <c r="BS66" i="7"/>
  <c r="BR66" i="7"/>
  <c r="BQ66" i="7"/>
  <c r="BP66" i="7"/>
  <c r="BO66" i="7"/>
  <c r="BN66" i="7"/>
  <c r="BM66" i="7"/>
  <c r="BL66" i="7"/>
  <c r="BK66" i="7"/>
  <c r="BJ66" i="7"/>
  <c r="BI66" i="7"/>
  <c r="BH66" i="7"/>
  <c r="BG66" i="7"/>
  <c r="BF66" i="7"/>
  <c r="BE66" i="7"/>
  <c r="BD66" i="7"/>
  <c r="BC66" i="7"/>
  <c r="BB66" i="7"/>
  <c r="BA66" i="7"/>
  <c r="AZ66" i="7"/>
  <c r="AY66" i="7"/>
  <c r="AX66" i="7"/>
  <c r="AW66" i="7"/>
  <c r="AV66" i="7"/>
  <c r="AU66" i="7"/>
  <c r="AT66" i="7"/>
  <c r="AS66" i="7"/>
  <c r="AR66" i="7"/>
  <c r="AQ66" i="7"/>
  <c r="AP66" i="7"/>
  <c r="AO66" i="7"/>
  <c r="AN66" i="7"/>
  <c r="AM66" i="7"/>
  <c r="AL66" i="7"/>
  <c r="AK66" i="7"/>
  <c r="AJ66" i="7"/>
  <c r="AI66" i="7"/>
  <c r="AH66" i="7"/>
  <c r="AG66" i="7"/>
  <c r="AF66" i="7"/>
  <c r="AE66" i="7"/>
  <c r="AD66" i="7"/>
  <c r="AC66" i="7"/>
  <c r="AB66" i="7"/>
  <c r="AA66" i="7"/>
  <c r="Z66" i="7"/>
  <c r="Y66" i="7"/>
  <c r="X66" i="7"/>
  <c r="W66" i="7"/>
  <c r="V66" i="7"/>
  <c r="U66" i="7"/>
  <c r="T66" i="7"/>
  <c r="S66" i="7"/>
  <c r="R66" i="7"/>
  <c r="Q66" i="7"/>
  <c r="P66" i="7"/>
  <c r="O66" i="7"/>
  <c r="N66" i="7"/>
  <c r="M66" i="7"/>
  <c r="B66" i="7"/>
  <c r="CM65" i="7"/>
  <c r="CL65" i="7"/>
  <c r="CK65" i="7"/>
  <c r="CJ65" i="7"/>
  <c r="CI65" i="7"/>
  <c r="CH65" i="7"/>
  <c r="CG65" i="7"/>
  <c r="CF65" i="7"/>
  <c r="CE65" i="7"/>
  <c r="CD65" i="7"/>
  <c r="CC65" i="7"/>
  <c r="CB65" i="7"/>
  <c r="CA65" i="7"/>
  <c r="BZ65" i="7"/>
  <c r="BY65" i="7"/>
  <c r="BX65" i="7"/>
  <c r="BW65" i="7"/>
  <c r="BV65" i="7"/>
  <c r="BU65" i="7"/>
  <c r="BT65" i="7"/>
  <c r="BS65" i="7"/>
  <c r="BR65" i="7"/>
  <c r="BQ65" i="7"/>
  <c r="BP65" i="7"/>
  <c r="BO65" i="7"/>
  <c r="BN65" i="7"/>
  <c r="BM65" i="7"/>
  <c r="BL65" i="7"/>
  <c r="BK65" i="7"/>
  <c r="BJ65" i="7"/>
  <c r="BI65" i="7"/>
  <c r="BH65" i="7"/>
  <c r="BG65" i="7"/>
  <c r="BF65" i="7"/>
  <c r="BE65" i="7"/>
  <c r="BD65" i="7"/>
  <c r="BC65" i="7"/>
  <c r="BB65" i="7"/>
  <c r="BA65" i="7"/>
  <c r="AZ65" i="7"/>
  <c r="AY65" i="7"/>
  <c r="AX65" i="7"/>
  <c r="AW65" i="7"/>
  <c r="AV65" i="7"/>
  <c r="AU65" i="7"/>
  <c r="AT65" i="7"/>
  <c r="AS65" i="7"/>
  <c r="AR65" i="7"/>
  <c r="AQ65" i="7"/>
  <c r="AP65" i="7"/>
  <c r="AO65" i="7"/>
  <c r="AN65" i="7"/>
  <c r="AM65" i="7"/>
  <c r="AL65" i="7"/>
  <c r="AK65" i="7"/>
  <c r="AJ65" i="7"/>
  <c r="AI65" i="7"/>
  <c r="AH65" i="7"/>
  <c r="AG65" i="7"/>
  <c r="AF65" i="7"/>
  <c r="AE65" i="7"/>
  <c r="AD65" i="7"/>
  <c r="AC65" i="7"/>
  <c r="AB65" i="7"/>
  <c r="AA65" i="7"/>
  <c r="Z65" i="7"/>
  <c r="Y65" i="7"/>
  <c r="X65" i="7"/>
  <c r="W65" i="7"/>
  <c r="V65" i="7"/>
  <c r="U65" i="7"/>
  <c r="T65" i="7"/>
  <c r="S65" i="7"/>
  <c r="R65" i="7"/>
  <c r="Q65" i="7"/>
  <c r="P65" i="7"/>
  <c r="O65" i="7"/>
  <c r="N65" i="7"/>
  <c r="M65" i="7"/>
  <c r="B65" i="7"/>
  <c r="CM64" i="7"/>
  <c r="CL64" i="7"/>
  <c r="CK64" i="7"/>
  <c r="CJ64" i="7"/>
  <c r="CI64" i="7"/>
  <c r="CH64" i="7"/>
  <c r="CG64" i="7"/>
  <c r="CF64" i="7"/>
  <c r="CE64" i="7"/>
  <c r="CD64" i="7"/>
  <c r="CC64" i="7"/>
  <c r="CB64" i="7"/>
  <c r="CA64" i="7"/>
  <c r="BZ64" i="7"/>
  <c r="BY64" i="7"/>
  <c r="BX64" i="7"/>
  <c r="BW64" i="7"/>
  <c r="BV64" i="7"/>
  <c r="BU64" i="7"/>
  <c r="BT64" i="7"/>
  <c r="BS64" i="7"/>
  <c r="BR64" i="7"/>
  <c r="BQ64" i="7"/>
  <c r="BP64" i="7"/>
  <c r="BO64" i="7"/>
  <c r="BN64" i="7"/>
  <c r="BM64" i="7"/>
  <c r="BL64" i="7"/>
  <c r="BK64" i="7"/>
  <c r="BJ64" i="7"/>
  <c r="BI64" i="7"/>
  <c r="BH64" i="7"/>
  <c r="BG64" i="7"/>
  <c r="BF64" i="7"/>
  <c r="BE64" i="7"/>
  <c r="BD64" i="7"/>
  <c r="BC64" i="7"/>
  <c r="BB64" i="7"/>
  <c r="BA64" i="7"/>
  <c r="AZ64" i="7"/>
  <c r="AY64" i="7"/>
  <c r="AX64" i="7"/>
  <c r="AW64" i="7"/>
  <c r="AV64" i="7"/>
  <c r="AU64" i="7"/>
  <c r="AT64" i="7"/>
  <c r="AS64" i="7"/>
  <c r="AR64" i="7"/>
  <c r="AQ64" i="7"/>
  <c r="AP64" i="7"/>
  <c r="AO64" i="7"/>
  <c r="AN64" i="7"/>
  <c r="AM64" i="7"/>
  <c r="AL64" i="7"/>
  <c r="AK64" i="7"/>
  <c r="AJ64" i="7"/>
  <c r="AI64" i="7"/>
  <c r="AH64" i="7"/>
  <c r="AG64" i="7"/>
  <c r="AF64" i="7"/>
  <c r="AE64" i="7"/>
  <c r="AD64" i="7"/>
  <c r="AC64" i="7"/>
  <c r="AB64" i="7"/>
  <c r="AA64" i="7"/>
  <c r="Z64" i="7"/>
  <c r="Y64" i="7"/>
  <c r="X64" i="7"/>
  <c r="W64" i="7"/>
  <c r="V64" i="7"/>
  <c r="U64" i="7"/>
  <c r="T64" i="7"/>
  <c r="S64" i="7"/>
  <c r="R64" i="7"/>
  <c r="Q64" i="7"/>
  <c r="P64" i="7"/>
  <c r="O64" i="7"/>
  <c r="N64" i="7"/>
  <c r="M64" i="7"/>
  <c r="B64" i="7"/>
  <c r="CM63" i="7"/>
  <c r="CL63" i="7"/>
  <c r="CK63" i="7"/>
  <c r="CJ63" i="7"/>
  <c r="CI63" i="7"/>
  <c r="CH63" i="7"/>
  <c r="CG63" i="7"/>
  <c r="CF63" i="7"/>
  <c r="CE63" i="7"/>
  <c r="CD63" i="7"/>
  <c r="CC63" i="7"/>
  <c r="CB63" i="7"/>
  <c r="CA63" i="7"/>
  <c r="BZ63" i="7"/>
  <c r="BY63" i="7"/>
  <c r="BX63" i="7"/>
  <c r="BW63" i="7"/>
  <c r="BV63" i="7"/>
  <c r="BU63" i="7"/>
  <c r="BT63" i="7"/>
  <c r="BS63" i="7"/>
  <c r="BR63" i="7"/>
  <c r="BQ63" i="7"/>
  <c r="BP63" i="7"/>
  <c r="BO63" i="7"/>
  <c r="BN63" i="7"/>
  <c r="BM63" i="7"/>
  <c r="BL63" i="7"/>
  <c r="BK63" i="7"/>
  <c r="BJ63" i="7"/>
  <c r="BI63" i="7"/>
  <c r="BH63" i="7"/>
  <c r="BG63" i="7"/>
  <c r="BF63" i="7"/>
  <c r="BE63" i="7"/>
  <c r="BD63" i="7"/>
  <c r="BC63" i="7"/>
  <c r="BB63" i="7"/>
  <c r="BA63" i="7"/>
  <c r="AZ63" i="7"/>
  <c r="AY63" i="7"/>
  <c r="AX63" i="7"/>
  <c r="AW63" i="7"/>
  <c r="AV63" i="7"/>
  <c r="AU63" i="7"/>
  <c r="AT63" i="7"/>
  <c r="AS63" i="7"/>
  <c r="AR63" i="7"/>
  <c r="AQ63" i="7"/>
  <c r="AP63" i="7"/>
  <c r="AO63" i="7"/>
  <c r="AN63" i="7"/>
  <c r="AM63" i="7"/>
  <c r="AL63" i="7"/>
  <c r="AK63" i="7"/>
  <c r="AJ63" i="7"/>
  <c r="AI63" i="7"/>
  <c r="AH63" i="7"/>
  <c r="AG63" i="7"/>
  <c r="AF63" i="7"/>
  <c r="AE63" i="7"/>
  <c r="AD63" i="7"/>
  <c r="AC63" i="7"/>
  <c r="AB63" i="7"/>
  <c r="AA63" i="7"/>
  <c r="Z63" i="7"/>
  <c r="Y63" i="7"/>
  <c r="X63" i="7"/>
  <c r="W63" i="7"/>
  <c r="V63" i="7"/>
  <c r="U63" i="7"/>
  <c r="T63" i="7"/>
  <c r="S63" i="7"/>
  <c r="R63" i="7"/>
  <c r="Q63" i="7"/>
  <c r="P63" i="7"/>
  <c r="O63" i="7"/>
  <c r="N63" i="7"/>
  <c r="M63" i="7"/>
  <c r="B63" i="7"/>
  <c r="CM62" i="7"/>
  <c r="CL62" i="7"/>
  <c r="CK62" i="7"/>
  <c r="CJ62" i="7"/>
  <c r="CI62" i="7"/>
  <c r="CH62" i="7"/>
  <c r="CG62" i="7"/>
  <c r="CF62" i="7"/>
  <c r="CE62" i="7"/>
  <c r="CD62" i="7"/>
  <c r="CC62" i="7"/>
  <c r="CB62" i="7"/>
  <c r="CA62" i="7"/>
  <c r="BZ62" i="7"/>
  <c r="BY62" i="7"/>
  <c r="BX62" i="7"/>
  <c r="BW62" i="7"/>
  <c r="BV62" i="7"/>
  <c r="BU62" i="7"/>
  <c r="BT62" i="7"/>
  <c r="BS62" i="7"/>
  <c r="BR62" i="7"/>
  <c r="BQ62" i="7"/>
  <c r="BP62" i="7"/>
  <c r="BO62" i="7"/>
  <c r="BN62" i="7"/>
  <c r="BM62" i="7"/>
  <c r="BL62" i="7"/>
  <c r="BK62" i="7"/>
  <c r="BJ62" i="7"/>
  <c r="BI62" i="7"/>
  <c r="BH62" i="7"/>
  <c r="BG62" i="7"/>
  <c r="BF62" i="7"/>
  <c r="BE62" i="7"/>
  <c r="BD62" i="7"/>
  <c r="BC62" i="7"/>
  <c r="BB62" i="7"/>
  <c r="BA62" i="7"/>
  <c r="AZ62" i="7"/>
  <c r="AY62" i="7"/>
  <c r="AX62" i="7"/>
  <c r="AW62" i="7"/>
  <c r="AV62" i="7"/>
  <c r="AU62" i="7"/>
  <c r="AT62" i="7"/>
  <c r="AS62" i="7"/>
  <c r="AR62" i="7"/>
  <c r="AQ62" i="7"/>
  <c r="AP62" i="7"/>
  <c r="AO62" i="7"/>
  <c r="AN62" i="7"/>
  <c r="AM62" i="7"/>
  <c r="AL62" i="7"/>
  <c r="AK62" i="7"/>
  <c r="AJ62" i="7"/>
  <c r="AI62" i="7"/>
  <c r="AH62" i="7"/>
  <c r="AG62" i="7"/>
  <c r="AF62" i="7"/>
  <c r="AE62" i="7"/>
  <c r="AD62" i="7"/>
  <c r="AC62" i="7"/>
  <c r="AB62" i="7"/>
  <c r="AA62" i="7"/>
  <c r="Z62" i="7"/>
  <c r="Y62" i="7"/>
  <c r="X62" i="7"/>
  <c r="W62" i="7"/>
  <c r="V62" i="7"/>
  <c r="U62" i="7"/>
  <c r="T62" i="7"/>
  <c r="S62" i="7"/>
  <c r="R62" i="7"/>
  <c r="Q62" i="7"/>
  <c r="P62" i="7"/>
  <c r="O62" i="7"/>
  <c r="N62" i="7"/>
  <c r="M62" i="7"/>
  <c r="B62" i="7"/>
  <c r="CM61" i="7"/>
  <c r="CL61" i="7"/>
  <c r="CK61" i="7"/>
  <c r="CJ61" i="7"/>
  <c r="CI61" i="7"/>
  <c r="CH61" i="7"/>
  <c r="CG61" i="7"/>
  <c r="CF61" i="7"/>
  <c r="CE61" i="7"/>
  <c r="CD61" i="7"/>
  <c r="CC61" i="7"/>
  <c r="CB61" i="7"/>
  <c r="CA61" i="7"/>
  <c r="BZ61" i="7"/>
  <c r="BY61" i="7"/>
  <c r="BX61" i="7"/>
  <c r="BW61" i="7"/>
  <c r="BV61" i="7"/>
  <c r="BU61" i="7"/>
  <c r="BT61" i="7"/>
  <c r="BS61" i="7"/>
  <c r="BR61" i="7"/>
  <c r="BQ61" i="7"/>
  <c r="BP61" i="7"/>
  <c r="BO61" i="7"/>
  <c r="BN61" i="7"/>
  <c r="BM61" i="7"/>
  <c r="BL61" i="7"/>
  <c r="BK61" i="7"/>
  <c r="BJ61" i="7"/>
  <c r="BI61" i="7"/>
  <c r="BH61" i="7"/>
  <c r="BG61" i="7"/>
  <c r="BF61" i="7"/>
  <c r="BE61" i="7"/>
  <c r="BD61" i="7"/>
  <c r="BC61" i="7"/>
  <c r="BB61" i="7"/>
  <c r="BA61" i="7"/>
  <c r="AZ61" i="7"/>
  <c r="AY61" i="7"/>
  <c r="AX61" i="7"/>
  <c r="AW61" i="7"/>
  <c r="AV61" i="7"/>
  <c r="AU61" i="7"/>
  <c r="AT61" i="7"/>
  <c r="AS61" i="7"/>
  <c r="AR61" i="7"/>
  <c r="AQ61" i="7"/>
  <c r="AP61" i="7"/>
  <c r="AO61" i="7"/>
  <c r="AN61" i="7"/>
  <c r="AM61" i="7"/>
  <c r="AL61" i="7"/>
  <c r="AK61" i="7"/>
  <c r="AJ61" i="7"/>
  <c r="AI61" i="7"/>
  <c r="AH61" i="7"/>
  <c r="AG61" i="7"/>
  <c r="AF61" i="7"/>
  <c r="AE61" i="7"/>
  <c r="AD61" i="7"/>
  <c r="AC61" i="7"/>
  <c r="AB61" i="7"/>
  <c r="AA61" i="7"/>
  <c r="Z61" i="7"/>
  <c r="Y61" i="7"/>
  <c r="X61" i="7"/>
  <c r="W61" i="7"/>
  <c r="V61" i="7"/>
  <c r="U61" i="7"/>
  <c r="T61" i="7"/>
  <c r="S61" i="7"/>
  <c r="R61" i="7"/>
  <c r="Q61" i="7"/>
  <c r="P61" i="7"/>
  <c r="O61" i="7"/>
  <c r="N61" i="7"/>
  <c r="M61" i="7"/>
  <c r="B61" i="7"/>
  <c r="CM60" i="7"/>
  <c r="CL60" i="7"/>
  <c r="CK60" i="7"/>
  <c r="CJ60" i="7"/>
  <c r="CI60" i="7"/>
  <c r="CH60" i="7"/>
  <c r="CG60" i="7"/>
  <c r="CF60" i="7"/>
  <c r="CE60" i="7"/>
  <c r="CD60" i="7"/>
  <c r="CC60" i="7"/>
  <c r="CB60" i="7"/>
  <c r="CA60" i="7"/>
  <c r="BZ60" i="7"/>
  <c r="BY60" i="7"/>
  <c r="BX60" i="7"/>
  <c r="BW60" i="7"/>
  <c r="BV60" i="7"/>
  <c r="BU60" i="7"/>
  <c r="BT60" i="7"/>
  <c r="BS60" i="7"/>
  <c r="BR60" i="7"/>
  <c r="BQ60" i="7"/>
  <c r="BP60" i="7"/>
  <c r="BO60" i="7"/>
  <c r="BN60" i="7"/>
  <c r="BM60" i="7"/>
  <c r="BL60" i="7"/>
  <c r="BK60" i="7"/>
  <c r="BJ60" i="7"/>
  <c r="BI60" i="7"/>
  <c r="BH60" i="7"/>
  <c r="BG60" i="7"/>
  <c r="BF60" i="7"/>
  <c r="BE60" i="7"/>
  <c r="BD60" i="7"/>
  <c r="BC60" i="7"/>
  <c r="BB60" i="7"/>
  <c r="BA60" i="7"/>
  <c r="AZ60" i="7"/>
  <c r="AY60" i="7"/>
  <c r="AX60" i="7"/>
  <c r="AW60" i="7"/>
  <c r="AV60" i="7"/>
  <c r="AU60" i="7"/>
  <c r="AT60" i="7"/>
  <c r="AS60" i="7"/>
  <c r="AR60" i="7"/>
  <c r="AQ60" i="7"/>
  <c r="AP60" i="7"/>
  <c r="AO60" i="7"/>
  <c r="AN60" i="7"/>
  <c r="AM60" i="7"/>
  <c r="AL60" i="7"/>
  <c r="AK60" i="7"/>
  <c r="AJ60" i="7"/>
  <c r="AI60" i="7"/>
  <c r="AH60" i="7"/>
  <c r="AG60" i="7"/>
  <c r="AF60" i="7"/>
  <c r="AE60" i="7"/>
  <c r="AD60" i="7"/>
  <c r="AC60" i="7"/>
  <c r="AB60" i="7"/>
  <c r="AA60" i="7"/>
  <c r="Z60" i="7"/>
  <c r="Y60" i="7"/>
  <c r="X60" i="7"/>
  <c r="W60" i="7"/>
  <c r="V60" i="7"/>
  <c r="U60" i="7"/>
  <c r="T60" i="7"/>
  <c r="S60" i="7"/>
  <c r="R60" i="7"/>
  <c r="Q60" i="7"/>
  <c r="P60" i="7"/>
  <c r="O60" i="7"/>
  <c r="N60" i="7"/>
  <c r="M60" i="7"/>
  <c r="B60" i="7"/>
  <c r="CM59" i="7"/>
  <c r="CL59" i="7"/>
  <c r="CK59" i="7"/>
  <c r="CJ59" i="7"/>
  <c r="CI59" i="7"/>
  <c r="CH59" i="7"/>
  <c r="CG59" i="7"/>
  <c r="CF59" i="7"/>
  <c r="CE59" i="7"/>
  <c r="CD59" i="7"/>
  <c r="CC59" i="7"/>
  <c r="CB59" i="7"/>
  <c r="CA59" i="7"/>
  <c r="BZ59" i="7"/>
  <c r="BY59" i="7"/>
  <c r="BX59" i="7"/>
  <c r="BW59" i="7"/>
  <c r="BV59" i="7"/>
  <c r="BU59" i="7"/>
  <c r="BT59" i="7"/>
  <c r="BS59" i="7"/>
  <c r="BR59" i="7"/>
  <c r="BQ59" i="7"/>
  <c r="BP59" i="7"/>
  <c r="BO59" i="7"/>
  <c r="BN59" i="7"/>
  <c r="BM59" i="7"/>
  <c r="BL59" i="7"/>
  <c r="BK59" i="7"/>
  <c r="BJ59" i="7"/>
  <c r="BI59" i="7"/>
  <c r="BH59" i="7"/>
  <c r="BG59" i="7"/>
  <c r="BF59" i="7"/>
  <c r="BE59" i="7"/>
  <c r="BD59" i="7"/>
  <c r="BC59" i="7"/>
  <c r="BB59" i="7"/>
  <c r="BA59" i="7"/>
  <c r="AZ59" i="7"/>
  <c r="AY59" i="7"/>
  <c r="AX59" i="7"/>
  <c r="AW59" i="7"/>
  <c r="AV59" i="7"/>
  <c r="AU59" i="7"/>
  <c r="AT59" i="7"/>
  <c r="AS59" i="7"/>
  <c r="AR59" i="7"/>
  <c r="AQ59" i="7"/>
  <c r="AP59" i="7"/>
  <c r="AO59" i="7"/>
  <c r="AN59" i="7"/>
  <c r="AM59" i="7"/>
  <c r="AL59" i="7"/>
  <c r="AK59" i="7"/>
  <c r="AJ59" i="7"/>
  <c r="AI59" i="7"/>
  <c r="AH59" i="7"/>
  <c r="AG59" i="7"/>
  <c r="AF59" i="7"/>
  <c r="AE59" i="7"/>
  <c r="AD59" i="7"/>
  <c r="AC59" i="7"/>
  <c r="AB59" i="7"/>
  <c r="AA59" i="7"/>
  <c r="Z59" i="7"/>
  <c r="Y59" i="7"/>
  <c r="X59" i="7"/>
  <c r="W59" i="7"/>
  <c r="V59" i="7"/>
  <c r="U59" i="7"/>
  <c r="T59" i="7"/>
  <c r="S59" i="7"/>
  <c r="R59" i="7"/>
  <c r="Q59" i="7"/>
  <c r="P59" i="7"/>
  <c r="O59" i="7"/>
  <c r="N59" i="7"/>
  <c r="M59" i="7"/>
  <c r="CM58" i="7"/>
  <c r="CL58" i="7"/>
  <c r="CK58" i="7"/>
  <c r="CJ58" i="7"/>
  <c r="CI58" i="7"/>
  <c r="CH58" i="7"/>
  <c r="CG58" i="7"/>
  <c r="CF58" i="7"/>
  <c r="CE58" i="7"/>
  <c r="CD58" i="7"/>
  <c r="CC58" i="7"/>
  <c r="CB58" i="7"/>
  <c r="CA58" i="7"/>
  <c r="BZ58" i="7"/>
  <c r="BY58" i="7"/>
  <c r="BX58" i="7"/>
  <c r="BW58" i="7"/>
  <c r="BV58" i="7"/>
  <c r="BU58" i="7"/>
  <c r="BT58" i="7"/>
  <c r="BS58" i="7"/>
  <c r="BR58" i="7"/>
  <c r="BQ58" i="7"/>
  <c r="BP58" i="7"/>
  <c r="BO58" i="7"/>
  <c r="BN58" i="7"/>
  <c r="BM58" i="7"/>
  <c r="BL58" i="7"/>
  <c r="BK58" i="7"/>
  <c r="BJ58" i="7"/>
  <c r="BI58" i="7"/>
  <c r="BH58" i="7"/>
  <c r="BG58" i="7"/>
  <c r="BF58" i="7"/>
  <c r="BE58" i="7"/>
  <c r="BD58" i="7"/>
  <c r="BC58" i="7"/>
  <c r="BB58" i="7"/>
  <c r="BA58" i="7"/>
  <c r="AZ58" i="7"/>
  <c r="AY58" i="7"/>
  <c r="AX58" i="7"/>
  <c r="AW58" i="7"/>
  <c r="AV58" i="7"/>
  <c r="AU58" i="7"/>
  <c r="AT58" i="7"/>
  <c r="AS58" i="7"/>
  <c r="AR58" i="7"/>
  <c r="AQ58" i="7"/>
  <c r="AP58" i="7"/>
  <c r="AO58" i="7"/>
  <c r="AN58" i="7"/>
  <c r="AM58" i="7"/>
  <c r="AL58" i="7"/>
  <c r="AK58" i="7"/>
  <c r="AJ58" i="7"/>
  <c r="AI58" i="7"/>
  <c r="AH58" i="7"/>
  <c r="AG58" i="7"/>
  <c r="AF58" i="7"/>
  <c r="AE58" i="7"/>
  <c r="AD58" i="7"/>
  <c r="AC58" i="7"/>
  <c r="AB58" i="7"/>
  <c r="AA58" i="7"/>
  <c r="Z58" i="7"/>
  <c r="Y58" i="7"/>
  <c r="X58" i="7"/>
  <c r="W58" i="7"/>
  <c r="V58" i="7"/>
  <c r="U58" i="7"/>
  <c r="T58" i="7"/>
  <c r="S58" i="7"/>
  <c r="R58" i="7"/>
  <c r="Q58" i="7"/>
  <c r="P58" i="7"/>
  <c r="O58" i="7"/>
  <c r="N58" i="7"/>
  <c r="M58" i="7"/>
  <c r="B58" i="7"/>
  <c r="CM57" i="7"/>
  <c r="CL57" i="7"/>
  <c r="CK57" i="7"/>
  <c r="CJ57" i="7"/>
  <c r="CI57" i="7"/>
  <c r="CH57" i="7"/>
  <c r="CG57" i="7"/>
  <c r="CF57" i="7"/>
  <c r="CE57" i="7"/>
  <c r="CD57" i="7"/>
  <c r="CC57" i="7"/>
  <c r="CB57" i="7"/>
  <c r="CA57" i="7"/>
  <c r="BZ57" i="7"/>
  <c r="BY57" i="7"/>
  <c r="BX57" i="7"/>
  <c r="BW57" i="7"/>
  <c r="BV57" i="7"/>
  <c r="BU57" i="7"/>
  <c r="BT57" i="7"/>
  <c r="BS57" i="7"/>
  <c r="BR57" i="7"/>
  <c r="BQ57" i="7"/>
  <c r="BP57" i="7"/>
  <c r="BO57" i="7"/>
  <c r="BN57" i="7"/>
  <c r="BM57" i="7"/>
  <c r="BL57" i="7"/>
  <c r="BK57" i="7"/>
  <c r="BJ57" i="7"/>
  <c r="BI57" i="7"/>
  <c r="BH57" i="7"/>
  <c r="BG57" i="7"/>
  <c r="BF57" i="7"/>
  <c r="BE57" i="7"/>
  <c r="BD57" i="7"/>
  <c r="BC57" i="7"/>
  <c r="BB57" i="7"/>
  <c r="BA57" i="7"/>
  <c r="AZ57" i="7"/>
  <c r="AY57" i="7"/>
  <c r="AX57" i="7"/>
  <c r="AW57" i="7"/>
  <c r="AV57" i="7"/>
  <c r="AU57" i="7"/>
  <c r="AT57" i="7"/>
  <c r="AS57" i="7"/>
  <c r="AR57" i="7"/>
  <c r="AQ57" i="7"/>
  <c r="AP57" i="7"/>
  <c r="AO57" i="7"/>
  <c r="AN57" i="7"/>
  <c r="AM57" i="7"/>
  <c r="AL57" i="7"/>
  <c r="AK57" i="7"/>
  <c r="AJ57" i="7"/>
  <c r="AI57" i="7"/>
  <c r="AH57" i="7"/>
  <c r="AG57" i="7"/>
  <c r="AF57" i="7"/>
  <c r="AE57" i="7"/>
  <c r="AD57" i="7"/>
  <c r="AC57" i="7"/>
  <c r="AB57" i="7"/>
  <c r="AA57" i="7"/>
  <c r="Z57" i="7"/>
  <c r="Y57" i="7"/>
  <c r="X57" i="7"/>
  <c r="W57" i="7"/>
  <c r="V57" i="7"/>
  <c r="U57" i="7"/>
  <c r="T57" i="7"/>
  <c r="S57" i="7"/>
  <c r="R57" i="7"/>
  <c r="Q57" i="7"/>
  <c r="P57" i="7"/>
  <c r="O57" i="7"/>
  <c r="N57" i="7"/>
  <c r="M57" i="7"/>
  <c r="B57" i="7"/>
  <c r="CM56" i="7"/>
  <c r="CL56" i="7"/>
  <c r="CK56" i="7"/>
  <c r="CJ56" i="7"/>
  <c r="CI56" i="7"/>
  <c r="CH56" i="7"/>
  <c r="CG56" i="7"/>
  <c r="CF56" i="7"/>
  <c r="CE56" i="7"/>
  <c r="CD56" i="7"/>
  <c r="CC56" i="7"/>
  <c r="CB56" i="7"/>
  <c r="CA56" i="7"/>
  <c r="BZ56" i="7"/>
  <c r="BY56" i="7"/>
  <c r="BX56" i="7"/>
  <c r="BW56" i="7"/>
  <c r="BV56" i="7"/>
  <c r="BU56" i="7"/>
  <c r="BT56" i="7"/>
  <c r="BS56" i="7"/>
  <c r="BR56" i="7"/>
  <c r="BQ56" i="7"/>
  <c r="BP56" i="7"/>
  <c r="BO56" i="7"/>
  <c r="BN56" i="7"/>
  <c r="BM56" i="7"/>
  <c r="BL56" i="7"/>
  <c r="BK56" i="7"/>
  <c r="BJ56" i="7"/>
  <c r="BI56" i="7"/>
  <c r="BH56" i="7"/>
  <c r="BG56" i="7"/>
  <c r="BF56" i="7"/>
  <c r="BE56" i="7"/>
  <c r="BD56" i="7"/>
  <c r="BC56" i="7"/>
  <c r="BB56" i="7"/>
  <c r="BA56" i="7"/>
  <c r="AZ56" i="7"/>
  <c r="AY56" i="7"/>
  <c r="AX56" i="7"/>
  <c r="AW56" i="7"/>
  <c r="AV56" i="7"/>
  <c r="AU56" i="7"/>
  <c r="AT56" i="7"/>
  <c r="AS56" i="7"/>
  <c r="AR56" i="7"/>
  <c r="AQ56" i="7"/>
  <c r="AP56" i="7"/>
  <c r="AO56" i="7"/>
  <c r="AN56" i="7"/>
  <c r="AM56" i="7"/>
  <c r="AL56" i="7"/>
  <c r="AK56" i="7"/>
  <c r="AJ56" i="7"/>
  <c r="AI56" i="7"/>
  <c r="AH56" i="7"/>
  <c r="AG56" i="7"/>
  <c r="AF56" i="7"/>
  <c r="AE56" i="7"/>
  <c r="AD56" i="7"/>
  <c r="AC56" i="7"/>
  <c r="AB56" i="7"/>
  <c r="AA56" i="7"/>
  <c r="Z56" i="7"/>
  <c r="Y56" i="7"/>
  <c r="X56" i="7"/>
  <c r="W56" i="7"/>
  <c r="V56" i="7"/>
  <c r="U56" i="7"/>
  <c r="T56" i="7"/>
  <c r="S56" i="7"/>
  <c r="R56" i="7"/>
  <c r="Q56" i="7"/>
  <c r="P56" i="7"/>
  <c r="O56" i="7"/>
  <c r="N56" i="7"/>
  <c r="M56" i="7"/>
  <c r="B56" i="7"/>
  <c r="CM55" i="7"/>
  <c r="CL55" i="7"/>
  <c r="CK55" i="7"/>
  <c r="CJ55" i="7"/>
  <c r="CI55" i="7"/>
  <c r="CH55" i="7"/>
  <c r="CG55" i="7"/>
  <c r="CF55" i="7"/>
  <c r="CE55" i="7"/>
  <c r="CD55" i="7"/>
  <c r="CC55" i="7"/>
  <c r="CB55" i="7"/>
  <c r="CA55" i="7"/>
  <c r="BZ55" i="7"/>
  <c r="BY55" i="7"/>
  <c r="BX55" i="7"/>
  <c r="BW55" i="7"/>
  <c r="BV55" i="7"/>
  <c r="BU55" i="7"/>
  <c r="BT55" i="7"/>
  <c r="BS55" i="7"/>
  <c r="BR55" i="7"/>
  <c r="BQ55" i="7"/>
  <c r="BP55" i="7"/>
  <c r="BO55" i="7"/>
  <c r="BN55" i="7"/>
  <c r="BM55" i="7"/>
  <c r="BL55" i="7"/>
  <c r="BK55" i="7"/>
  <c r="BJ55" i="7"/>
  <c r="BI55" i="7"/>
  <c r="BH55" i="7"/>
  <c r="BG55" i="7"/>
  <c r="BF55" i="7"/>
  <c r="BE55" i="7"/>
  <c r="BD55" i="7"/>
  <c r="BC55" i="7"/>
  <c r="BB55" i="7"/>
  <c r="BA55" i="7"/>
  <c r="AZ55" i="7"/>
  <c r="AY55" i="7"/>
  <c r="AX55" i="7"/>
  <c r="AW55" i="7"/>
  <c r="AV55" i="7"/>
  <c r="AU55" i="7"/>
  <c r="AT55" i="7"/>
  <c r="AS55" i="7"/>
  <c r="AR55" i="7"/>
  <c r="AQ55" i="7"/>
  <c r="AP55" i="7"/>
  <c r="AO55" i="7"/>
  <c r="AN55" i="7"/>
  <c r="AM55" i="7"/>
  <c r="AL55" i="7"/>
  <c r="AK55" i="7"/>
  <c r="AJ55" i="7"/>
  <c r="AI55" i="7"/>
  <c r="AH55" i="7"/>
  <c r="AG55" i="7"/>
  <c r="AF55" i="7"/>
  <c r="AE55" i="7"/>
  <c r="AD55" i="7"/>
  <c r="AC55" i="7"/>
  <c r="AB55" i="7"/>
  <c r="AA55" i="7"/>
  <c r="Z55" i="7"/>
  <c r="Y55" i="7"/>
  <c r="X55" i="7"/>
  <c r="W55" i="7"/>
  <c r="V55" i="7"/>
  <c r="U55" i="7"/>
  <c r="T55" i="7"/>
  <c r="S55" i="7"/>
  <c r="R55" i="7"/>
  <c r="Q55" i="7"/>
  <c r="P55" i="7"/>
  <c r="O55" i="7"/>
  <c r="N55" i="7"/>
  <c r="M55" i="7"/>
  <c r="B55" i="7"/>
  <c r="CM54" i="7"/>
  <c r="CL54" i="7"/>
  <c r="CK54" i="7"/>
  <c r="CJ54" i="7"/>
  <c r="CI54" i="7"/>
  <c r="CH54" i="7"/>
  <c r="CG54" i="7"/>
  <c r="CF54" i="7"/>
  <c r="CE54" i="7"/>
  <c r="CD54" i="7"/>
  <c r="CC54" i="7"/>
  <c r="CB54" i="7"/>
  <c r="CA54" i="7"/>
  <c r="BZ54" i="7"/>
  <c r="BY54" i="7"/>
  <c r="BX54" i="7"/>
  <c r="BW54" i="7"/>
  <c r="BV54" i="7"/>
  <c r="BU54" i="7"/>
  <c r="BT54" i="7"/>
  <c r="BS54" i="7"/>
  <c r="BR54" i="7"/>
  <c r="BQ54" i="7"/>
  <c r="BP54" i="7"/>
  <c r="BO54" i="7"/>
  <c r="BN54" i="7"/>
  <c r="BM54" i="7"/>
  <c r="BL54" i="7"/>
  <c r="BK54" i="7"/>
  <c r="BJ54" i="7"/>
  <c r="BI54" i="7"/>
  <c r="BH54" i="7"/>
  <c r="BG54" i="7"/>
  <c r="BF54" i="7"/>
  <c r="BE54" i="7"/>
  <c r="BD54" i="7"/>
  <c r="BC54" i="7"/>
  <c r="BB54" i="7"/>
  <c r="BA54" i="7"/>
  <c r="AZ54" i="7"/>
  <c r="AY54" i="7"/>
  <c r="AX54" i="7"/>
  <c r="AW54" i="7"/>
  <c r="AV54" i="7"/>
  <c r="AU54" i="7"/>
  <c r="AT54" i="7"/>
  <c r="AS54" i="7"/>
  <c r="AR54" i="7"/>
  <c r="AQ54" i="7"/>
  <c r="AP54" i="7"/>
  <c r="AO54" i="7"/>
  <c r="AN54" i="7"/>
  <c r="AM54" i="7"/>
  <c r="AL54" i="7"/>
  <c r="AK54" i="7"/>
  <c r="AJ54" i="7"/>
  <c r="AI54" i="7"/>
  <c r="AH54" i="7"/>
  <c r="AG54" i="7"/>
  <c r="AF54" i="7"/>
  <c r="AE54" i="7"/>
  <c r="AD54" i="7"/>
  <c r="AC54" i="7"/>
  <c r="AB54" i="7"/>
  <c r="AA54" i="7"/>
  <c r="Z54" i="7"/>
  <c r="Y54" i="7"/>
  <c r="X54" i="7"/>
  <c r="W54" i="7"/>
  <c r="V54" i="7"/>
  <c r="U54" i="7"/>
  <c r="T54" i="7"/>
  <c r="S54" i="7"/>
  <c r="R54" i="7"/>
  <c r="Q54" i="7"/>
  <c r="P54" i="7"/>
  <c r="O54" i="7"/>
  <c r="N54" i="7"/>
  <c r="M54" i="7"/>
  <c r="B54" i="7"/>
  <c r="CM53" i="7"/>
  <c r="CL53" i="7"/>
  <c r="CK53" i="7"/>
  <c r="CJ53" i="7"/>
  <c r="CI53" i="7"/>
  <c r="CH53" i="7"/>
  <c r="CG53" i="7"/>
  <c r="CF53" i="7"/>
  <c r="CE53" i="7"/>
  <c r="CD53" i="7"/>
  <c r="CC53" i="7"/>
  <c r="CB53" i="7"/>
  <c r="CA53" i="7"/>
  <c r="BZ53" i="7"/>
  <c r="BY53" i="7"/>
  <c r="BX53" i="7"/>
  <c r="BW53" i="7"/>
  <c r="BV53" i="7"/>
  <c r="BU53" i="7"/>
  <c r="BT53" i="7"/>
  <c r="BS53" i="7"/>
  <c r="BR53" i="7"/>
  <c r="BQ53" i="7"/>
  <c r="BP53" i="7"/>
  <c r="BO53" i="7"/>
  <c r="BN53" i="7"/>
  <c r="BM53" i="7"/>
  <c r="BL53" i="7"/>
  <c r="BK53" i="7"/>
  <c r="BJ53" i="7"/>
  <c r="BI53" i="7"/>
  <c r="BH53" i="7"/>
  <c r="BG53" i="7"/>
  <c r="BF53" i="7"/>
  <c r="BE53" i="7"/>
  <c r="BD53" i="7"/>
  <c r="BC53" i="7"/>
  <c r="BB53" i="7"/>
  <c r="BA53" i="7"/>
  <c r="AZ53" i="7"/>
  <c r="AY53" i="7"/>
  <c r="AX53" i="7"/>
  <c r="AW53" i="7"/>
  <c r="AV53" i="7"/>
  <c r="AU53" i="7"/>
  <c r="AT53" i="7"/>
  <c r="AS53" i="7"/>
  <c r="AR53" i="7"/>
  <c r="AQ53" i="7"/>
  <c r="AP53" i="7"/>
  <c r="AO53" i="7"/>
  <c r="AN53" i="7"/>
  <c r="AM53" i="7"/>
  <c r="AL53" i="7"/>
  <c r="AK53" i="7"/>
  <c r="AJ53" i="7"/>
  <c r="AI53" i="7"/>
  <c r="AH53" i="7"/>
  <c r="AG53" i="7"/>
  <c r="AF53" i="7"/>
  <c r="AE53" i="7"/>
  <c r="AD53" i="7"/>
  <c r="AC53" i="7"/>
  <c r="AB53" i="7"/>
  <c r="AA53" i="7"/>
  <c r="Z53" i="7"/>
  <c r="Y53" i="7"/>
  <c r="X53" i="7"/>
  <c r="W53" i="7"/>
  <c r="V53" i="7"/>
  <c r="U53" i="7"/>
  <c r="T53" i="7"/>
  <c r="S53" i="7"/>
  <c r="R53" i="7"/>
  <c r="Q53" i="7"/>
  <c r="P53" i="7"/>
  <c r="O53" i="7"/>
  <c r="N53" i="7"/>
  <c r="M53" i="7"/>
  <c r="B53" i="7"/>
  <c r="CM52" i="7"/>
  <c r="CL52" i="7"/>
  <c r="CK52" i="7"/>
  <c r="CJ52" i="7"/>
  <c r="CI52" i="7"/>
  <c r="CH52" i="7"/>
  <c r="CG52" i="7"/>
  <c r="CF52" i="7"/>
  <c r="CE52" i="7"/>
  <c r="CD52" i="7"/>
  <c r="CC52" i="7"/>
  <c r="CB52" i="7"/>
  <c r="CA52" i="7"/>
  <c r="BZ52" i="7"/>
  <c r="BY52" i="7"/>
  <c r="BX52" i="7"/>
  <c r="BW52" i="7"/>
  <c r="BV52" i="7"/>
  <c r="BU52" i="7"/>
  <c r="BT52" i="7"/>
  <c r="BS52" i="7"/>
  <c r="BR52" i="7"/>
  <c r="BQ52" i="7"/>
  <c r="BP52" i="7"/>
  <c r="BO52" i="7"/>
  <c r="BN52" i="7"/>
  <c r="BM52" i="7"/>
  <c r="BL52" i="7"/>
  <c r="BK52" i="7"/>
  <c r="BJ52" i="7"/>
  <c r="BI52" i="7"/>
  <c r="BH52" i="7"/>
  <c r="BG52" i="7"/>
  <c r="BF52" i="7"/>
  <c r="BE52" i="7"/>
  <c r="BD52" i="7"/>
  <c r="BC52" i="7"/>
  <c r="BB52" i="7"/>
  <c r="BA52" i="7"/>
  <c r="AZ52" i="7"/>
  <c r="AY52" i="7"/>
  <c r="AX52" i="7"/>
  <c r="AW52" i="7"/>
  <c r="AV52" i="7"/>
  <c r="AU52" i="7"/>
  <c r="AT52" i="7"/>
  <c r="AS52" i="7"/>
  <c r="AR52" i="7"/>
  <c r="AQ52" i="7"/>
  <c r="AP52" i="7"/>
  <c r="AO52" i="7"/>
  <c r="AN52" i="7"/>
  <c r="AM52" i="7"/>
  <c r="AL52" i="7"/>
  <c r="AK52" i="7"/>
  <c r="AJ52" i="7"/>
  <c r="AI52" i="7"/>
  <c r="AH52" i="7"/>
  <c r="AG52" i="7"/>
  <c r="AF52" i="7"/>
  <c r="AE52" i="7"/>
  <c r="AD52" i="7"/>
  <c r="AC52" i="7"/>
  <c r="AB52" i="7"/>
  <c r="AA52" i="7"/>
  <c r="Z52" i="7"/>
  <c r="Y52" i="7"/>
  <c r="X52" i="7"/>
  <c r="W52" i="7"/>
  <c r="V52" i="7"/>
  <c r="U52" i="7"/>
  <c r="T52" i="7"/>
  <c r="S52" i="7"/>
  <c r="R52" i="7"/>
  <c r="Q52" i="7"/>
  <c r="P52" i="7"/>
  <c r="O52" i="7"/>
  <c r="N52" i="7"/>
  <c r="M52" i="7"/>
  <c r="B52" i="7"/>
  <c r="CM51" i="7"/>
  <c r="CL51" i="7"/>
  <c r="CK51" i="7"/>
  <c r="CJ51" i="7"/>
  <c r="CI51" i="7"/>
  <c r="CH51" i="7"/>
  <c r="CG51" i="7"/>
  <c r="CF51" i="7"/>
  <c r="CE51" i="7"/>
  <c r="CD51" i="7"/>
  <c r="CC51" i="7"/>
  <c r="CB51" i="7"/>
  <c r="CA51" i="7"/>
  <c r="BZ51" i="7"/>
  <c r="BY51" i="7"/>
  <c r="BX51" i="7"/>
  <c r="BW51" i="7"/>
  <c r="BV51" i="7"/>
  <c r="BU51" i="7"/>
  <c r="BT51" i="7"/>
  <c r="BS51" i="7"/>
  <c r="BR51" i="7"/>
  <c r="BQ51" i="7"/>
  <c r="BP51" i="7"/>
  <c r="BO51" i="7"/>
  <c r="BN51" i="7"/>
  <c r="BM51" i="7"/>
  <c r="BL51" i="7"/>
  <c r="BK51" i="7"/>
  <c r="BJ51" i="7"/>
  <c r="BI51" i="7"/>
  <c r="BH51" i="7"/>
  <c r="BG51" i="7"/>
  <c r="BF51" i="7"/>
  <c r="BE51" i="7"/>
  <c r="BD51" i="7"/>
  <c r="BC51" i="7"/>
  <c r="BB51" i="7"/>
  <c r="BA51" i="7"/>
  <c r="AZ51" i="7"/>
  <c r="AY51" i="7"/>
  <c r="AX51" i="7"/>
  <c r="AW51" i="7"/>
  <c r="AV51" i="7"/>
  <c r="AU51" i="7"/>
  <c r="AT51" i="7"/>
  <c r="AS51" i="7"/>
  <c r="AR51" i="7"/>
  <c r="AQ51" i="7"/>
  <c r="AP51" i="7"/>
  <c r="AO51" i="7"/>
  <c r="AN51" i="7"/>
  <c r="AM51" i="7"/>
  <c r="AL51" i="7"/>
  <c r="AK51" i="7"/>
  <c r="AJ51" i="7"/>
  <c r="AI51" i="7"/>
  <c r="AH51" i="7"/>
  <c r="AG51" i="7"/>
  <c r="AF51" i="7"/>
  <c r="AE51" i="7"/>
  <c r="AD51" i="7"/>
  <c r="AC51" i="7"/>
  <c r="AB51" i="7"/>
  <c r="AA51" i="7"/>
  <c r="Z51" i="7"/>
  <c r="Y51" i="7"/>
  <c r="X51" i="7"/>
  <c r="W51" i="7"/>
  <c r="V51" i="7"/>
  <c r="U51" i="7"/>
  <c r="T51" i="7"/>
  <c r="S51" i="7"/>
  <c r="R51" i="7"/>
  <c r="Q51" i="7"/>
  <c r="P51" i="7"/>
  <c r="O51" i="7"/>
  <c r="N51" i="7"/>
  <c r="M51" i="7"/>
  <c r="B51" i="7"/>
  <c r="CM50" i="7"/>
  <c r="CL50" i="7"/>
  <c r="CK50" i="7"/>
  <c r="CJ50" i="7"/>
  <c r="CI50" i="7"/>
  <c r="CH50" i="7"/>
  <c r="CG50" i="7"/>
  <c r="CF50" i="7"/>
  <c r="CE50" i="7"/>
  <c r="CD50" i="7"/>
  <c r="CC50" i="7"/>
  <c r="CB50" i="7"/>
  <c r="CA50" i="7"/>
  <c r="BZ50" i="7"/>
  <c r="BY50" i="7"/>
  <c r="BX50" i="7"/>
  <c r="BW50" i="7"/>
  <c r="BV50" i="7"/>
  <c r="BU50" i="7"/>
  <c r="BT50" i="7"/>
  <c r="BS50" i="7"/>
  <c r="BR50" i="7"/>
  <c r="BQ50" i="7"/>
  <c r="BP50" i="7"/>
  <c r="BO50" i="7"/>
  <c r="BN50" i="7"/>
  <c r="BM50" i="7"/>
  <c r="BL50" i="7"/>
  <c r="BK50" i="7"/>
  <c r="BJ50" i="7"/>
  <c r="BI50" i="7"/>
  <c r="BH50" i="7"/>
  <c r="BG50" i="7"/>
  <c r="BF50" i="7"/>
  <c r="BE50" i="7"/>
  <c r="BD50" i="7"/>
  <c r="BC50" i="7"/>
  <c r="BB50" i="7"/>
  <c r="BA50" i="7"/>
  <c r="AZ50" i="7"/>
  <c r="AY50" i="7"/>
  <c r="AX50" i="7"/>
  <c r="AW50" i="7"/>
  <c r="AV50" i="7"/>
  <c r="AU50" i="7"/>
  <c r="AT50" i="7"/>
  <c r="AS50" i="7"/>
  <c r="AR50" i="7"/>
  <c r="AQ50" i="7"/>
  <c r="AP50" i="7"/>
  <c r="AO50" i="7"/>
  <c r="AN50" i="7"/>
  <c r="AM50" i="7"/>
  <c r="AL50" i="7"/>
  <c r="AK50" i="7"/>
  <c r="AJ50" i="7"/>
  <c r="AI50" i="7"/>
  <c r="AH50" i="7"/>
  <c r="AG50" i="7"/>
  <c r="AF50" i="7"/>
  <c r="AE50" i="7"/>
  <c r="AD50" i="7"/>
  <c r="AC50" i="7"/>
  <c r="AB50" i="7"/>
  <c r="AA50" i="7"/>
  <c r="Z50" i="7"/>
  <c r="Y50" i="7"/>
  <c r="X50" i="7"/>
  <c r="W50" i="7"/>
  <c r="V50" i="7"/>
  <c r="U50" i="7"/>
  <c r="T50" i="7"/>
  <c r="S50" i="7"/>
  <c r="R50" i="7"/>
  <c r="Q50" i="7"/>
  <c r="P50" i="7"/>
  <c r="O50" i="7"/>
  <c r="N50" i="7"/>
  <c r="M50" i="7"/>
  <c r="B50" i="7"/>
  <c r="CM49" i="7"/>
  <c r="CL49" i="7"/>
  <c r="CK49" i="7"/>
  <c r="CJ49" i="7"/>
  <c r="CI49" i="7"/>
  <c r="CH49" i="7"/>
  <c r="CG49" i="7"/>
  <c r="CF49" i="7"/>
  <c r="CE49" i="7"/>
  <c r="CD49" i="7"/>
  <c r="CC49" i="7"/>
  <c r="CB49" i="7"/>
  <c r="CA49" i="7"/>
  <c r="BZ49" i="7"/>
  <c r="BY49" i="7"/>
  <c r="BX49" i="7"/>
  <c r="BW49" i="7"/>
  <c r="BV49" i="7"/>
  <c r="BU49" i="7"/>
  <c r="BT49" i="7"/>
  <c r="BS49" i="7"/>
  <c r="BR49" i="7"/>
  <c r="BQ49" i="7"/>
  <c r="BP49" i="7"/>
  <c r="BO49" i="7"/>
  <c r="BN49" i="7"/>
  <c r="BM49" i="7"/>
  <c r="BL49" i="7"/>
  <c r="BK49" i="7"/>
  <c r="BJ49" i="7"/>
  <c r="BI49" i="7"/>
  <c r="BH49" i="7"/>
  <c r="BG49" i="7"/>
  <c r="BF49" i="7"/>
  <c r="BE49" i="7"/>
  <c r="BD49" i="7"/>
  <c r="BC49" i="7"/>
  <c r="BB49" i="7"/>
  <c r="BA49" i="7"/>
  <c r="AZ49" i="7"/>
  <c r="AY49" i="7"/>
  <c r="AX49" i="7"/>
  <c r="AW49" i="7"/>
  <c r="AV49" i="7"/>
  <c r="AU49" i="7"/>
  <c r="AT49" i="7"/>
  <c r="AS49" i="7"/>
  <c r="AR49" i="7"/>
  <c r="AQ49" i="7"/>
  <c r="AP49" i="7"/>
  <c r="AO49" i="7"/>
  <c r="AN49" i="7"/>
  <c r="AM49" i="7"/>
  <c r="AL49" i="7"/>
  <c r="AK49" i="7"/>
  <c r="AJ49" i="7"/>
  <c r="AI49" i="7"/>
  <c r="AH49" i="7"/>
  <c r="AG49" i="7"/>
  <c r="AF49" i="7"/>
  <c r="AE49" i="7"/>
  <c r="AD49" i="7"/>
  <c r="AC49" i="7"/>
  <c r="AB49" i="7"/>
  <c r="AA49" i="7"/>
  <c r="Z49" i="7"/>
  <c r="Y49" i="7"/>
  <c r="X49" i="7"/>
  <c r="W49" i="7"/>
  <c r="V49" i="7"/>
  <c r="U49" i="7"/>
  <c r="T49" i="7"/>
  <c r="S49" i="7"/>
  <c r="R49" i="7"/>
  <c r="Q49" i="7"/>
  <c r="P49" i="7"/>
  <c r="O49" i="7"/>
  <c r="N49" i="7"/>
  <c r="M49" i="7"/>
  <c r="B49" i="7"/>
  <c r="CM48" i="7"/>
  <c r="CL48" i="7"/>
  <c r="CK48" i="7"/>
  <c r="CJ48" i="7"/>
  <c r="CI48" i="7"/>
  <c r="CH48" i="7"/>
  <c r="CG48" i="7"/>
  <c r="CF48" i="7"/>
  <c r="CE48" i="7"/>
  <c r="CD48" i="7"/>
  <c r="CC48" i="7"/>
  <c r="CB48" i="7"/>
  <c r="CA48" i="7"/>
  <c r="BZ48" i="7"/>
  <c r="BY48" i="7"/>
  <c r="BX48" i="7"/>
  <c r="BW48" i="7"/>
  <c r="BV48" i="7"/>
  <c r="BU48" i="7"/>
  <c r="BT48" i="7"/>
  <c r="BS48" i="7"/>
  <c r="BR48" i="7"/>
  <c r="BQ48" i="7"/>
  <c r="BP48" i="7"/>
  <c r="BO48" i="7"/>
  <c r="BN48" i="7"/>
  <c r="BM48" i="7"/>
  <c r="BL48" i="7"/>
  <c r="BK48" i="7"/>
  <c r="BJ48" i="7"/>
  <c r="BI48" i="7"/>
  <c r="BH48" i="7"/>
  <c r="BG48" i="7"/>
  <c r="BF48" i="7"/>
  <c r="BE48" i="7"/>
  <c r="BD48" i="7"/>
  <c r="BC48" i="7"/>
  <c r="BB48" i="7"/>
  <c r="BA48" i="7"/>
  <c r="AZ48" i="7"/>
  <c r="AY48" i="7"/>
  <c r="AX48" i="7"/>
  <c r="AW48" i="7"/>
  <c r="AV48" i="7"/>
  <c r="AU48" i="7"/>
  <c r="AT48" i="7"/>
  <c r="AS48" i="7"/>
  <c r="AR48" i="7"/>
  <c r="AQ48" i="7"/>
  <c r="AP48" i="7"/>
  <c r="AO48" i="7"/>
  <c r="AN48" i="7"/>
  <c r="AM48" i="7"/>
  <c r="AL48" i="7"/>
  <c r="AK48" i="7"/>
  <c r="AJ48" i="7"/>
  <c r="AI48" i="7"/>
  <c r="AH48" i="7"/>
  <c r="AG48" i="7"/>
  <c r="AF48" i="7"/>
  <c r="AE48" i="7"/>
  <c r="AD48" i="7"/>
  <c r="AC48" i="7"/>
  <c r="AB48" i="7"/>
  <c r="AA48" i="7"/>
  <c r="Z48" i="7"/>
  <c r="Y48" i="7"/>
  <c r="X48" i="7"/>
  <c r="W48" i="7"/>
  <c r="V48" i="7"/>
  <c r="U48" i="7"/>
  <c r="T48" i="7"/>
  <c r="S48" i="7"/>
  <c r="R48" i="7"/>
  <c r="Q48" i="7"/>
  <c r="P48" i="7"/>
  <c r="O48" i="7"/>
  <c r="N48" i="7"/>
  <c r="M48" i="7"/>
  <c r="B48" i="7"/>
  <c r="CM47" i="7"/>
  <c r="CL47" i="7"/>
  <c r="CK47" i="7"/>
  <c r="CJ47" i="7"/>
  <c r="CI47" i="7"/>
  <c r="CH47" i="7"/>
  <c r="CG47" i="7"/>
  <c r="CF47" i="7"/>
  <c r="CE47" i="7"/>
  <c r="CD47" i="7"/>
  <c r="CC47" i="7"/>
  <c r="CB47" i="7"/>
  <c r="CA47" i="7"/>
  <c r="BZ47" i="7"/>
  <c r="BY47" i="7"/>
  <c r="BX47" i="7"/>
  <c r="BW47" i="7"/>
  <c r="BV47" i="7"/>
  <c r="BU47" i="7"/>
  <c r="BT47" i="7"/>
  <c r="BS47" i="7"/>
  <c r="BR47" i="7"/>
  <c r="BQ47" i="7"/>
  <c r="BP47" i="7"/>
  <c r="BO47" i="7"/>
  <c r="BN47" i="7"/>
  <c r="BM47" i="7"/>
  <c r="BL47" i="7"/>
  <c r="BK47" i="7"/>
  <c r="BJ47" i="7"/>
  <c r="BI47" i="7"/>
  <c r="BH47" i="7"/>
  <c r="BG47" i="7"/>
  <c r="BF47" i="7"/>
  <c r="BE47" i="7"/>
  <c r="BD47" i="7"/>
  <c r="BC47" i="7"/>
  <c r="BB47" i="7"/>
  <c r="BA47" i="7"/>
  <c r="AZ47" i="7"/>
  <c r="AY47" i="7"/>
  <c r="AX47" i="7"/>
  <c r="AW47" i="7"/>
  <c r="AV47" i="7"/>
  <c r="AU47" i="7"/>
  <c r="AT47" i="7"/>
  <c r="AS47" i="7"/>
  <c r="AR47" i="7"/>
  <c r="AQ47" i="7"/>
  <c r="AP47" i="7"/>
  <c r="AO47" i="7"/>
  <c r="AN47" i="7"/>
  <c r="AM47" i="7"/>
  <c r="AL47" i="7"/>
  <c r="AK47" i="7"/>
  <c r="AJ47" i="7"/>
  <c r="AI47" i="7"/>
  <c r="AH47" i="7"/>
  <c r="AG47" i="7"/>
  <c r="AF47" i="7"/>
  <c r="AE47" i="7"/>
  <c r="AD47" i="7"/>
  <c r="AC47" i="7"/>
  <c r="AB47" i="7"/>
  <c r="AA47" i="7"/>
  <c r="Z47" i="7"/>
  <c r="Y47" i="7"/>
  <c r="X47" i="7"/>
  <c r="W47" i="7"/>
  <c r="V47" i="7"/>
  <c r="U47" i="7"/>
  <c r="T47" i="7"/>
  <c r="S47" i="7"/>
  <c r="R47" i="7"/>
  <c r="Q47" i="7"/>
  <c r="P47" i="7"/>
  <c r="O47" i="7"/>
  <c r="N47" i="7"/>
  <c r="M47" i="7"/>
  <c r="B47" i="7"/>
  <c r="CM46" i="7"/>
  <c r="CL46" i="7"/>
  <c r="CK46" i="7"/>
  <c r="CJ46" i="7"/>
  <c r="CI46" i="7"/>
  <c r="CH46" i="7"/>
  <c r="CG46" i="7"/>
  <c r="CF46" i="7"/>
  <c r="CE46" i="7"/>
  <c r="CD46" i="7"/>
  <c r="CC46" i="7"/>
  <c r="CB46" i="7"/>
  <c r="CA46" i="7"/>
  <c r="BZ46" i="7"/>
  <c r="BY46" i="7"/>
  <c r="BX46" i="7"/>
  <c r="BW46" i="7"/>
  <c r="BV46" i="7"/>
  <c r="BU46" i="7"/>
  <c r="BT46" i="7"/>
  <c r="BS46" i="7"/>
  <c r="BR46" i="7"/>
  <c r="BQ46" i="7"/>
  <c r="BP46" i="7"/>
  <c r="BO46" i="7"/>
  <c r="BN46" i="7"/>
  <c r="BM46" i="7"/>
  <c r="BL46" i="7"/>
  <c r="BK46" i="7"/>
  <c r="BJ46" i="7"/>
  <c r="BI46" i="7"/>
  <c r="BH46" i="7"/>
  <c r="BG46" i="7"/>
  <c r="BF46" i="7"/>
  <c r="BE46" i="7"/>
  <c r="BD46" i="7"/>
  <c r="BC46" i="7"/>
  <c r="BB46" i="7"/>
  <c r="BA46" i="7"/>
  <c r="AZ46" i="7"/>
  <c r="AY46" i="7"/>
  <c r="AX46" i="7"/>
  <c r="AW46" i="7"/>
  <c r="AV46" i="7"/>
  <c r="AU46" i="7"/>
  <c r="AT46" i="7"/>
  <c r="AS46" i="7"/>
  <c r="AR46" i="7"/>
  <c r="AQ46" i="7"/>
  <c r="AP46" i="7"/>
  <c r="AO46" i="7"/>
  <c r="AN46" i="7"/>
  <c r="AM46" i="7"/>
  <c r="AL46" i="7"/>
  <c r="AK46" i="7"/>
  <c r="AJ46" i="7"/>
  <c r="AI46" i="7"/>
  <c r="AH46" i="7"/>
  <c r="AG46" i="7"/>
  <c r="AF46" i="7"/>
  <c r="AE46" i="7"/>
  <c r="AD46" i="7"/>
  <c r="AC46" i="7"/>
  <c r="AB46" i="7"/>
  <c r="AA46" i="7"/>
  <c r="Z46" i="7"/>
  <c r="Y46" i="7"/>
  <c r="X46" i="7"/>
  <c r="W46" i="7"/>
  <c r="V46" i="7"/>
  <c r="U46" i="7"/>
  <c r="T46" i="7"/>
  <c r="S46" i="7"/>
  <c r="R46" i="7"/>
  <c r="Q46" i="7"/>
  <c r="P46" i="7"/>
  <c r="O46" i="7"/>
  <c r="N46" i="7"/>
  <c r="M46" i="7"/>
  <c r="B46" i="7"/>
  <c r="CM45" i="7"/>
  <c r="CL45" i="7"/>
  <c r="CK45" i="7"/>
  <c r="CJ45" i="7"/>
  <c r="CI45" i="7"/>
  <c r="CH45" i="7"/>
  <c r="CG45" i="7"/>
  <c r="CF45" i="7"/>
  <c r="CE45" i="7"/>
  <c r="CD45" i="7"/>
  <c r="CC45" i="7"/>
  <c r="CB45" i="7"/>
  <c r="CA45" i="7"/>
  <c r="BZ45" i="7"/>
  <c r="BY45" i="7"/>
  <c r="BX45" i="7"/>
  <c r="BW45" i="7"/>
  <c r="BV45" i="7"/>
  <c r="BU45" i="7"/>
  <c r="BT45" i="7"/>
  <c r="BS45" i="7"/>
  <c r="BR45" i="7"/>
  <c r="BQ45" i="7"/>
  <c r="BP45" i="7"/>
  <c r="BO45" i="7"/>
  <c r="BN45" i="7"/>
  <c r="BM45" i="7"/>
  <c r="BL45" i="7"/>
  <c r="BK45" i="7"/>
  <c r="BJ45" i="7"/>
  <c r="BI45" i="7"/>
  <c r="BH45" i="7"/>
  <c r="BG45" i="7"/>
  <c r="BF45" i="7"/>
  <c r="BE45" i="7"/>
  <c r="BD45" i="7"/>
  <c r="BC45" i="7"/>
  <c r="BB45" i="7"/>
  <c r="BA45" i="7"/>
  <c r="AZ45" i="7"/>
  <c r="AY45" i="7"/>
  <c r="AX45" i="7"/>
  <c r="AW45" i="7"/>
  <c r="AV45" i="7"/>
  <c r="AU45" i="7"/>
  <c r="AT45" i="7"/>
  <c r="AS45" i="7"/>
  <c r="AR45" i="7"/>
  <c r="AQ45" i="7"/>
  <c r="AP45" i="7"/>
  <c r="AO45" i="7"/>
  <c r="AN45" i="7"/>
  <c r="AM45" i="7"/>
  <c r="AL45" i="7"/>
  <c r="AK45" i="7"/>
  <c r="AJ45" i="7"/>
  <c r="AI45" i="7"/>
  <c r="AH45" i="7"/>
  <c r="AG45" i="7"/>
  <c r="AF45" i="7"/>
  <c r="AE45" i="7"/>
  <c r="AD45" i="7"/>
  <c r="AC45" i="7"/>
  <c r="AB45" i="7"/>
  <c r="AA45" i="7"/>
  <c r="Z45" i="7"/>
  <c r="Y45" i="7"/>
  <c r="X45" i="7"/>
  <c r="W45" i="7"/>
  <c r="V45" i="7"/>
  <c r="U45" i="7"/>
  <c r="T45" i="7"/>
  <c r="S45" i="7"/>
  <c r="R45" i="7"/>
  <c r="Q45" i="7"/>
  <c r="P45" i="7"/>
  <c r="O45" i="7"/>
  <c r="N45" i="7"/>
  <c r="M45" i="7"/>
  <c r="CM44" i="7"/>
  <c r="CL44" i="7"/>
  <c r="CK44" i="7"/>
  <c r="CJ44" i="7"/>
  <c r="CI44" i="7"/>
  <c r="CH44" i="7"/>
  <c r="CG44" i="7"/>
  <c r="CF44" i="7"/>
  <c r="CE44" i="7"/>
  <c r="CD44" i="7"/>
  <c r="CC44" i="7"/>
  <c r="CB44" i="7"/>
  <c r="CA44" i="7"/>
  <c r="BZ44" i="7"/>
  <c r="BY44" i="7"/>
  <c r="BX44" i="7"/>
  <c r="BW44" i="7"/>
  <c r="BV44" i="7"/>
  <c r="BU44" i="7"/>
  <c r="BT44" i="7"/>
  <c r="BS44" i="7"/>
  <c r="BR44" i="7"/>
  <c r="BQ44" i="7"/>
  <c r="BP44" i="7"/>
  <c r="BO44" i="7"/>
  <c r="BN44" i="7"/>
  <c r="BM44" i="7"/>
  <c r="BL44" i="7"/>
  <c r="BK44" i="7"/>
  <c r="BJ44" i="7"/>
  <c r="BI44" i="7"/>
  <c r="BH44" i="7"/>
  <c r="BG44" i="7"/>
  <c r="BF44" i="7"/>
  <c r="BE44" i="7"/>
  <c r="BD44" i="7"/>
  <c r="BC44" i="7"/>
  <c r="BB44" i="7"/>
  <c r="BA44" i="7"/>
  <c r="AZ44" i="7"/>
  <c r="AY44" i="7"/>
  <c r="AX44" i="7"/>
  <c r="AW44" i="7"/>
  <c r="AV44" i="7"/>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B44" i="7"/>
  <c r="CM43" i="7"/>
  <c r="CL43" i="7"/>
  <c r="CK43" i="7"/>
  <c r="CJ43" i="7"/>
  <c r="CI43" i="7"/>
  <c r="CH43" i="7"/>
  <c r="CG43" i="7"/>
  <c r="CF43" i="7"/>
  <c r="CE43" i="7"/>
  <c r="CD43" i="7"/>
  <c r="CC43" i="7"/>
  <c r="CB43" i="7"/>
  <c r="CA43" i="7"/>
  <c r="BZ43" i="7"/>
  <c r="BY43" i="7"/>
  <c r="BX43" i="7"/>
  <c r="BW43" i="7"/>
  <c r="BV43" i="7"/>
  <c r="BU43" i="7"/>
  <c r="BT43" i="7"/>
  <c r="BS43" i="7"/>
  <c r="BR43" i="7"/>
  <c r="BQ43" i="7"/>
  <c r="BP43" i="7"/>
  <c r="BO43" i="7"/>
  <c r="BN43" i="7"/>
  <c r="BM43" i="7"/>
  <c r="BL43" i="7"/>
  <c r="BK43" i="7"/>
  <c r="BJ43" i="7"/>
  <c r="BI43" i="7"/>
  <c r="BH43" i="7"/>
  <c r="BG43" i="7"/>
  <c r="BF43" i="7"/>
  <c r="BE43" i="7"/>
  <c r="BD43" i="7"/>
  <c r="BC43" i="7"/>
  <c r="BB43" i="7"/>
  <c r="BA43" i="7"/>
  <c r="AZ43" i="7"/>
  <c r="AY43" i="7"/>
  <c r="AX43" i="7"/>
  <c r="AW43" i="7"/>
  <c r="AV43" i="7"/>
  <c r="AU43" i="7"/>
  <c r="AT43" i="7"/>
  <c r="AS43" i="7"/>
  <c r="AR43" i="7"/>
  <c r="AQ43" i="7"/>
  <c r="AP43" i="7"/>
  <c r="AO43" i="7"/>
  <c r="AN43" i="7"/>
  <c r="AM43" i="7"/>
  <c r="AL43" i="7"/>
  <c r="AK43" i="7"/>
  <c r="AJ43" i="7"/>
  <c r="AI43" i="7"/>
  <c r="AH43" i="7"/>
  <c r="AG43" i="7"/>
  <c r="AF43" i="7"/>
  <c r="AE43" i="7"/>
  <c r="AD43" i="7"/>
  <c r="AC43" i="7"/>
  <c r="AB43" i="7"/>
  <c r="AA43" i="7"/>
  <c r="Z43" i="7"/>
  <c r="Y43" i="7"/>
  <c r="X43" i="7"/>
  <c r="W43" i="7"/>
  <c r="V43" i="7"/>
  <c r="U43" i="7"/>
  <c r="T43" i="7"/>
  <c r="S43" i="7"/>
  <c r="R43" i="7"/>
  <c r="Q43" i="7"/>
  <c r="P43" i="7"/>
  <c r="O43" i="7"/>
  <c r="N43" i="7"/>
  <c r="M43" i="7"/>
  <c r="B43" i="7"/>
  <c r="CM42" i="7"/>
  <c r="CL42" i="7"/>
  <c r="CK42" i="7"/>
  <c r="CJ42" i="7"/>
  <c r="CI42" i="7"/>
  <c r="CH42" i="7"/>
  <c r="CG42" i="7"/>
  <c r="CF42" i="7"/>
  <c r="CE42" i="7"/>
  <c r="CD42" i="7"/>
  <c r="CC42" i="7"/>
  <c r="CB42" i="7"/>
  <c r="CA42" i="7"/>
  <c r="BZ42" i="7"/>
  <c r="BY42" i="7"/>
  <c r="BX42" i="7"/>
  <c r="BW42" i="7"/>
  <c r="BV42" i="7"/>
  <c r="BU42" i="7"/>
  <c r="BT42" i="7"/>
  <c r="BS42" i="7"/>
  <c r="BR42" i="7"/>
  <c r="BQ42" i="7"/>
  <c r="BP42" i="7"/>
  <c r="BO42" i="7"/>
  <c r="BN42" i="7"/>
  <c r="BM42" i="7"/>
  <c r="BL42" i="7"/>
  <c r="BK42" i="7"/>
  <c r="BJ42" i="7"/>
  <c r="BI42" i="7"/>
  <c r="BH42" i="7"/>
  <c r="BG42" i="7"/>
  <c r="BF42" i="7"/>
  <c r="BE42" i="7"/>
  <c r="BD42" i="7"/>
  <c r="BC42" i="7"/>
  <c r="BB42" i="7"/>
  <c r="BA42" i="7"/>
  <c r="AZ42" i="7"/>
  <c r="AY42" i="7"/>
  <c r="AX42" i="7"/>
  <c r="AW42" i="7"/>
  <c r="AV42" i="7"/>
  <c r="AU42" i="7"/>
  <c r="AT42" i="7"/>
  <c r="AS42" i="7"/>
  <c r="AR42" i="7"/>
  <c r="AQ42" i="7"/>
  <c r="AP42" i="7"/>
  <c r="AO42" i="7"/>
  <c r="AN42" i="7"/>
  <c r="AM42" i="7"/>
  <c r="AL42" i="7"/>
  <c r="AK42" i="7"/>
  <c r="AJ42" i="7"/>
  <c r="AI42" i="7"/>
  <c r="AH42" i="7"/>
  <c r="AG42" i="7"/>
  <c r="AF42" i="7"/>
  <c r="AE42" i="7"/>
  <c r="AD42" i="7"/>
  <c r="AC42" i="7"/>
  <c r="AB42" i="7"/>
  <c r="AA42" i="7"/>
  <c r="Z42" i="7"/>
  <c r="Y42" i="7"/>
  <c r="X42" i="7"/>
  <c r="W42" i="7"/>
  <c r="V42" i="7"/>
  <c r="U42" i="7"/>
  <c r="T42" i="7"/>
  <c r="S42" i="7"/>
  <c r="R42" i="7"/>
  <c r="Q42" i="7"/>
  <c r="P42" i="7"/>
  <c r="O42" i="7"/>
  <c r="N42" i="7"/>
  <c r="M42" i="7"/>
  <c r="B42" i="7"/>
  <c r="CM41" i="7"/>
  <c r="CL41" i="7"/>
  <c r="CK41" i="7"/>
  <c r="CJ41" i="7"/>
  <c r="CI41" i="7"/>
  <c r="CH41" i="7"/>
  <c r="CG41" i="7"/>
  <c r="CF41" i="7"/>
  <c r="CE41" i="7"/>
  <c r="CD41" i="7"/>
  <c r="CC41" i="7"/>
  <c r="CB41" i="7"/>
  <c r="CA41" i="7"/>
  <c r="BZ41" i="7"/>
  <c r="BY41" i="7"/>
  <c r="BX41" i="7"/>
  <c r="BW41" i="7"/>
  <c r="BV41" i="7"/>
  <c r="BU41" i="7"/>
  <c r="BT41" i="7"/>
  <c r="BS41" i="7"/>
  <c r="BR41" i="7"/>
  <c r="BQ41" i="7"/>
  <c r="BP41" i="7"/>
  <c r="BO41" i="7"/>
  <c r="BN41" i="7"/>
  <c r="BM41" i="7"/>
  <c r="BL41" i="7"/>
  <c r="BK41" i="7"/>
  <c r="BJ41" i="7"/>
  <c r="BI41" i="7"/>
  <c r="BH41" i="7"/>
  <c r="BG41" i="7"/>
  <c r="BF41" i="7"/>
  <c r="BE41" i="7"/>
  <c r="BD41" i="7"/>
  <c r="BC41" i="7"/>
  <c r="BB41" i="7"/>
  <c r="BA41" i="7"/>
  <c r="AZ41" i="7"/>
  <c r="AY41" i="7"/>
  <c r="AX41" i="7"/>
  <c r="AW41" i="7"/>
  <c r="AV41" i="7"/>
  <c r="AU41" i="7"/>
  <c r="AT41" i="7"/>
  <c r="AS41" i="7"/>
  <c r="AR41" i="7"/>
  <c r="AQ41" i="7"/>
  <c r="AP41" i="7"/>
  <c r="AO41" i="7"/>
  <c r="AN41" i="7"/>
  <c r="AM41" i="7"/>
  <c r="AL41" i="7"/>
  <c r="AK41" i="7"/>
  <c r="AJ41" i="7"/>
  <c r="AI41" i="7"/>
  <c r="AH41" i="7"/>
  <c r="AG41" i="7"/>
  <c r="AF41" i="7"/>
  <c r="AE41" i="7"/>
  <c r="AD41" i="7"/>
  <c r="AC41" i="7"/>
  <c r="AB41" i="7"/>
  <c r="AA41" i="7"/>
  <c r="Z41" i="7"/>
  <c r="Y41" i="7"/>
  <c r="X41" i="7"/>
  <c r="W41" i="7"/>
  <c r="V41" i="7"/>
  <c r="U41" i="7"/>
  <c r="T41" i="7"/>
  <c r="S41" i="7"/>
  <c r="R41" i="7"/>
  <c r="Q41" i="7"/>
  <c r="P41" i="7"/>
  <c r="O41" i="7"/>
  <c r="N41" i="7"/>
  <c r="M41" i="7"/>
  <c r="B41" i="7"/>
  <c r="CM40" i="7"/>
  <c r="CL40" i="7"/>
  <c r="CK40" i="7"/>
  <c r="CJ40" i="7"/>
  <c r="CI40" i="7"/>
  <c r="CH40" i="7"/>
  <c r="CG40" i="7"/>
  <c r="CF40" i="7"/>
  <c r="CE40" i="7"/>
  <c r="CD40" i="7"/>
  <c r="CC40" i="7"/>
  <c r="CB40" i="7"/>
  <c r="CA40" i="7"/>
  <c r="BZ40" i="7"/>
  <c r="BY40" i="7"/>
  <c r="BX40" i="7"/>
  <c r="BW40" i="7"/>
  <c r="BV40" i="7"/>
  <c r="BU40" i="7"/>
  <c r="BT40" i="7"/>
  <c r="BS40" i="7"/>
  <c r="BR40" i="7"/>
  <c r="BQ40" i="7"/>
  <c r="BP40" i="7"/>
  <c r="BO40" i="7"/>
  <c r="BN40" i="7"/>
  <c r="BM40" i="7"/>
  <c r="BL40" i="7"/>
  <c r="BK40" i="7"/>
  <c r="BJ40" i="7"/>
  <c r="BI40" i="7"/>
  <c r="BH40" i="7"/>
  <c r="BG40" i="7"/>
  <c r="BF40" i="7"/>
  <c r="BE40" i="7"/>
  <c r="BD40" i="7"/>
  <c r="BC40" i="7"/>
  <c r="BB40" i="7"/>
  <c r="BA40" i="7"/>
  <c r="AZ40" i="7"/>
  <c r="AY40" i="7"/>
  <c r="AX40" i="7"/>
  <c r="AW40" i="7"/>
  <c r="AV40" i="7"/>
  <c r="AU40" i="7"/>
  <c r="AT40" i="7"/>
  <c r="AS40" i="7"/>
  <c r="AR40" i="7"/>
  <c r="AQ40" i="7"/>
  <c r="AP40" i="7"/>
  <c r="AO40" i="7"/>
  <c r="AN40" i="7"/>
  <c r="AM40" i="7"/>
  <c r="AL40" i="7"/>
  <c r="AK40" i="7"/>
  <c r="AJ40" i="7"/>
  <c r="AI40" i="7"/>
  <c r="AH40" i="7"/>
  <c r="AG40" i="7"/>
  <c r="AF40" i="7"/>
  <c r="AE40" i="7"/>
  <c r="AD40" i="7"/>
  <c r="AC40" i="7"/>
  <c r="AB40" i="7"/>
  <c r="AA40" i="7"/>
  <c r="Z40" i="7"/>
  <c r="Y40" i="7"/>
  <c r="X40" i="7"/>
  <c r="W40" i="7"/>
  <c r="V40" i="7"/>
  <c r="U40" i="7"/>
  <c r="T40" i="7"/>
  <c r="S40" i="7"/>
  <c r="R40" i="7"/>
  <c r="Q40" i="7"/>
  <c r="P40" i="7"/>
  <c r="O40" i="7"/>
  <c r="N40" i="7"/>
  <c r="M40" i="7"/>
  <c r="B40" i="7"/>
  <c r="CM39" i="7"/>
  <c r="CL39" i="7"/>
  <c r="CK39" i="7"/>
  <c r="CJ39" i="7"/>
  <c r="CI39" i="7"/>
  <c r="CH39" i="7"/>
  <c r="CG39" i="7"/>
  <c r="CF39" i="7"/>
  <c r="CE39" i="7"/>
  <c r="CD39" i="7"/>
  <c r="CC39" i="7"/>
  <c r="CB39" i="7"/>
  <c r="CA39" i="7"/>
  <c r="BZ39" i="7"/>
  <c r="BY39" i="7"/>
  <c r="BX39" i="7"/>
  <c r="BW39" i="7"/>
  <c r="BV39" i="7"/>
  <c r="BU39" i="7"/>
  <c r="BT39" i="7"/>
  <c r="BS39" i="7"/>
  <c r="BR39" i="7"/>
  <c r="BQ39" i="7"/>
  <c r="BP39" i="7"/>
  <c r="BO39" i="7"/>
  <c r="BN39" i="7"/>
  <c r="BM39" i="7"/>
  <c r="BL39" i="7"/>
  <c r="BK39" i="7"/>
  <c r="BJ39" i="7"/>
  <c r="BI39" i="7"/>
  <c r="BH39" i="7"/>
  <c r="BG39" i="7"/>
  <c r="BF39" i="7"/>
  <c r="BE39" i="7"/>
  <c r="BD39" i="7"/>
  <c r="BC39" i="7"/>
  <c r="BB39" i="7"/>
  <c r="BA39" i="7"/>
  <c r="AZ39" i="7"/>
  <c r="AY39" i="7"/>
  <c r="AX39" i="7"/>
  <c r="AW39" i="7"/>
  <c r="AV39" i="7"/>
  <c r="AU39" i="7"/>
  <c r="AT39" i="7"/>
  <c r="AS39" i="7"/>
  <c r="AR39" i="7"/>
  <c r="AQ39" i="7"/>
  <c r="AP39" i="7"/>
  <c r="AO39" i="7"/>
  <c r="AN39" i="7"/>
  <c r="AM39" i="7"/>
  <c r="AL39" i="7"/>
  <c r="AK39" i="7"/>
  <c r="AJ39" i="7"/>
  <c r="AI39" i="7"/>
  <c r="AH39" i="7"/>
  <c r="AG39" i="7"/>
  <c r="AF39" i="7"/>
  <c r="AE39" i="7"/>
  <c r="AD39" i="7"/>
  <c r="AC39" i="7"/>
  <c r="AB39" i="7"/>
  <c r="AA39" i="7"/>
  <c r="Z39" i="7"/>
  <c r="Y39" i="7"/>
  <c r="X39" i="7"/>
  <c r="W39" i="7"/>
  <c r="V39" i="7"/>
  <c r="U39" i="7"/>
  <c r="T39" i="7"/>
  <c r="S39" i="7"/>
  <c r="R39" i="7"/>
  <c r="Q39" i="7"/>
  <c r="P39" i="7"/>
  <c r="O39" i="7"/>
  <c r="N39" i="7"/>
  <c r="M39" i="7"/>
  <c r="B39" i="7"/>
  <c r="CM38" i="7"/>
  <c r="CL38" i="7"/>
  <c r="CK38" i="7"/>
  <c r="CJ38" i="7"/>
  <c r="CI38" i="7"/>
  <c r="CH38" i="7"/>
  <c r="CG38" i="7"/>
  <c r="CF38" i="7"/>
  <c r="CE38" i="7"/>
  <c r="CD38" i="7"/>
  <c r="CC38" i="7"/>
  <c r="CB38" i="7"/>
  <c r="CA38" i="7"/>
  <c r="BZ38" i="7"/>
  <c r="BY38" i="7"/>
  <c r="BX38" i="7"/>
  <c r="BW38" i="7"/>
  <c r="BV38" i="7"/>
  <c r="BU38" i="7"/>
  <c r="BT38" i="7"/>
  <c r="BS38" i="7"/>
  <c r="BR38" i="7"/>
  <c r="BQ38" i="7"/>
  <c r="BP38" i="7"/>
  <c r="BO38" i="7"/>
  <c r="BN38" i="7"/>
  <c r="BM38" i="7"/>
  <c r="BL38" i="7"/>
  <c r="BK38" i="7"/>
  <c r="BJ38" i="7"/>
  <c r="BI38" i="7"/>
  <c r="BH38" i="7"/>
  <c r="BG38" i="7"/>
  <c r="BF38" i="7"/>
  <c r="BE38" i="7"/>
  <c r="BD38" i="7"/>
  <c r="BC38" i="7"/>
  <c r="BB38" i="7"/>
  <c r="BA38" i="7"/>
  <c r="AZ38" i="7"/>
  <c r="AY38" i="7"/>
  <c r="AX38" i="7"/>
  <c r="AW38" i="7"/>
  <c r="AV38" i="7"/>
  <c r="AU38" i="7"/>
  <c r="AT38" i="7"/>
  <c r="AS38" i="7"/>
  <c r="AR38" i="7"/>
  <c r="AQ38" i="7"/>
  <c r="AP38" i="7"/>
  <c r="AO38" i="7"/>
  <c r="AN38" i="7"/>
  <c r="AM38" i="7"/>
  <c r="AL38" i="7"/>
  <c r="AK38" i="7"/>
  <c r="AJ38" i="7"/>
  <c r="AI38" i="7"/>
  <c r="AH38" i="7"/>
  <c r="AG38" i="7"/>
  <c r="AF38" i="7"/>
  <c r="AE38" i="7"/>
  <c r="AD38" i="7"/>
  <c r="AC38" i="7"/>
  <c r="AB38" i="7"/>
  <c r="AA38" i="7"/>
  <c r="Z38" i="7"/>
  <c r="Y38" i="7"/>
  <c r="X38" i="7"/>
  <c r="W38" i="7"/>
  <c r="V38" i="7"/>
  <c r="U38" i="7"/>
  <c r="T38" i="7"/>
  <c r="S38" i="7"/>
  <c r="R38" i="7"/>
  <c r="Q38" i="7"/>
  <c r="P38" i="7"/>
  <c r="O38" i="7"/>
  <c r="N38" i="7"/>
  <c r="M38" i="7"/>
  <c r="B38" i="7"/>
  <c r="CM37" i="7"/>
  <c r="CL37" i="7"/>
  <c r="CK37" i="7"/>
  <c r="CJ37" i="7"/>
  <c r="CI37" i="7"/>
  <c r="CH37" i="7"/>
  <c r="CG37" i="7"/>
  <c r="CF37" i="7"/>
  <c r="CE37" i="7"/>
  <c r="CD37" i="7"/>
  <c r="CC37" i="7"/>
  <c r="CB37" i="7"/>
  <c r="CA37" i="7"/>
  <c r="BZ37" i="7"/>
  <c r="BY37" i="7"/>
  <c r="BX37" i="7"/>
  <c r="BW37" i="7"/>
  <c r="BV37" i="7"/>
  <c r="BU37" i="7"/>
  <c r="BT37" i="7"/>
  <c r="BS37" i="7"/>
  <c r="BR37" i="7"/>
  <c r="BQ37" i="7"/>
  <c r="BP37" i="7"/>
  <c r="BO37" i="7"/>
  <c r="BN37" i="7"/>
  <c r="BM37" i="7"/>
  <c r="BL37" i="7"/>
  <c r="BK37" i="7"/>
  <c r="BJ37" i="7"/>
  <c r="BI37" i="7"/>
  <c r="BH37" i="7"/>
  <c r="BG37" i="7"/>
  <c r="BF37" i="7"/>
  <c r="BE37" i="7"/>
  <c r="BD37" i="7"/>
  <c r="BC37" i="7"/>
  <c r="BB37" i="7"/>
  <c r="BA37" i="7"/>
  <c r="AZ37" i="7"/>
  <c r="AY37" i="7"/>
  <c r="AX37" i="7"/>
  <c r="AW37" i="7"/>
  <c r="AV37" i="7"/>
  <c r="AU37" i="7"/>
  <c r="AT37" i="7"/>
  <c r="AS37" i="7"/>
  <c r="AR37" i="7"/>
  <c r="AQ37" i="7"/>
  <c r="AP37" i="7"/>
  <c r="AO37" i="7"/>
  <c r="AN37" i="7"/>
  <c r="AM37" i="7"/>
  <c r="AL37" i="7"/>
  <c r="AK37" i="7"/>
  <c r="AJ37" i="7"/>
  <c r="AI37" i="7"/>
  <c r="AH37" i="7"/>
  <c r="AG37" i="7"/>
  <c r="AF37" i="7"/>
  <c r="AE37" i="7"/>
  <c r="AD37" i="7"/>
  <c r="AC37" i="7"/>
  <c r="AB37" i="7"/>
  <c r="AA37" i="7"/>
  <c r="Z37" i="7"/>
  <c r="Y37" i="7"/>
  <c r="X37" i="7"/>
  <c r="W37" i="7"/>
  <c r="V37" i="7"/>
  <c r="U37" i="7"/>
  <c r="T37" i="7"/>
  <c r="S37" i="7"/>
  <c r="R37" i="7"/>
  <c r="Q37" i="7"/>
  <c r="P37" i="7"/>
  <c r="O37" i="7"/>
  <c r="N37" i="7"/>
  <c r="M37" i="7"/>
  <c r="B37" i="7"/>
  <c r="CM36" i="7"/>
  <c r="CL36" i="7"/>
  <c r="CK36" i="7"/>
  <c r="CJ36" i="7"/>
  <c r="CI36" i="7"/>
  <c r="CH36" i="7"/>
  <c r="CG36" i="7"/>
  <c r="CF36" i="7"/>
  <c r="CE36" i="7"/>
  <c r="CD36" i="7"/>
  <c r="CC36" i="7"/>
  <c r="CB36" i="7"/>
  <c r="CA36" i="7"/>
  <c r="BZ36" i="7"/>
  <c r="BY36" i="7"/>
  <c r="BX36" i="7"/>
  <c r="BW36" i="7"/>
  <c r="BV36" i="7"/>
  <c r="BU36" i="7"/>
  <c r="BT36" i="7"/>
  <c r="BS36" i="7"/>
  <c r="BR36" i="7"/>
  <c r="BQ36" i="7"/>
  <c r="BP36" i="7"/>
  <c r="BO36" i="7"/>
  <c r="BN36" i="7"/>
  <c r="BM36" i="7"/>
  <c r="BL36" i="7"/>
  <c r="BK36" i="7"/>
  <c r="BJ36" i="7"/>
  <c r="BI36" i="7"/>
  <c r="BH36" i="7"/>
  <c r="BG36" i="7"/>
  <c r="BF36" i="7"/>
  <c r="BE36" i="7"/>
  <c r="BD36" i="7"/>
  <c r="BC36" i="7"/>
  <c r="BB36" i="7"/>
  <c r="BA36" i="7"/>
  <c r="AZ36" i="7"/>
  <c r="AY36" i="7"/>
  <c r="AX36" i="7"/>
  <c r="AW36" i="7"/>
  <c r="AV36" i="7"/>
  <c r="AU36" i="7"/>
  <c r="AT36" i="7"/>
  <c r="AS36" i="7"/>
  <c r="AR36" i="7"/>
  <c r="AQ36" i="7"/>
  <c r="AP36" i="7"/>
  <c r="AO36" i="7"/>
  <c r="AN36" i="7"/>
  <c r="AM36" i="7"/>
  <c r="AL36" i="7"/>
  <c r="AK36" i="7"/>
  <c r="AJ36" i="7"/>
  <c r="AI36" i="7"/>
  <c r="AH36" i="7"/>
  <c r="AG36" i="7"/>
  <c r="AF36" i="7"/>
  <c r="AE36" i="7"/>
  <c r="AD36" i="7"/>
  <c r="AC36" i="7"/>
  <c r="AB36" i="7"/>
  <c r="AA36" i="7"/>
  <c r="Z36" i="7"/>
  <c r="Y36" i="7"/>
  <c r="X36" i="7"/>
  <c r="W36" i="7"/>
  <c r="V36" i="7"/>
  <c r="U36" i="7"/>
  <c r="T36" i="7"/>
  <c r="S36" i="7"/>
  <c r="R36" i="7"/>
  <c r="Q36" i="7"/>
  <c r="P36" i="7"/>
  <c r="O36" i="7"/>
  <c r="N36" i="7"/>
  <c r="M36" i="7"/>
  <c r="B36" i="7"/>
  <c r="CM35" i="7"/>
  <c r="CL35" i="7"/>
  <c r="CK35" i="7"/>
  <c r="CJ35" i="7"/>
  <c r="CI35" i="7"/>
  <c r="CH35" i="7"/>
  <c r="CG35" i="7"/>
  <c r="CF35" i="7"/>
  <c r="CE35" i="7"/>
  <c r="CD35" i="7"/>
  <c r="CC35" i="7"/>
  <c r="CB35" i="7"/>
  <c r="CA35" i="7"/>
  <c r="BZ35" i="7"/>
  <c r="BY35" i="7"/>
  <c r="BX35" i="7"/>
  <c r="BW35" i="7"/>
  <c r="BV35" i="7"/>
  <c r="BU35" i="7"/>
  <c r="BT35" i="7"/>
  <c r="BS35" i="7"/>
  <c r="BR35" i="7"/>
  <c r="BQ35" i="7"/>
  <c r="BP35" i="7"/>
  <c r="BO35" i="7"/>
  <c r="BN35" i="7"/>
  <c r="BM35" i="7"/>
  <c r="BL35" i="7"/>
  <c r="BK35" i="7"/>
  <c r="BJ35" i="7"/>
  <c r="BI35" i="7"/>
  <c r="BH35" i="7"/>
  <c r="BG35" i="7"/>
  <c r="BF35" i="7"/>
  <c r="BE35" i="7"/>
  <c r="BD35" i="7"/>
  <c r="BC35" i="7"/>
  <c r="BB35" i="7"/>
  <c r="BA35" i="7"/>
  <c r="AZ35" i="7"/>
  <c r="AY35" i="7"/>
  <c r="AX35" i="7"/>
  <c r="AW35" i="7"/>
  <c r="AV35" i="7"/>
  <c r="AU35" i="7"/>
  <c r="AT35" i="7"/>
  <c r="AS35" i="7"/>
  <c r="AR35" i="7"/>
  <c r="AQ35" i="7"/>
  <c r="AP35" i="7"/>
  <c r="AO35" i="7"/>
  <c r="AN35" i="7"/>
  <c r="AM35" i="7"/>
  <c r="AL35" i="7"/>
  <c r="AK35" i="7"/>
  <c r="AJ35" i="7"/>
  <c r="AI35" i="7"/>
  <c r="AH35" i="7"/>
  <c r="AG35" i="7"/>
  <c r="AF35" i="7"/>
  <c r="AE35" i="7"/>
  <c r="AD35" i="7"/>
  <c r="AC35" i="7"/>
  <c r="AB35" i="7"/>
  <c r="AA35" i="7"/>
  <c r="Z35" i="7"/>
  <c r="Y35" i="7"/>
  <c r="X35" i="7"/>
  <c r="W35" i="7"/>
  <c r="V35" i="7"/>
  <c r="U35" i="7"/>
  <c r="T35" i="7"/>
  <c r="S35" i="7"/>
  <c r="R35" i="7"/>
  <c r="Q35" i="7"/>
  <c r="P35" i="7"/>
  <c r="O35" i="7"/>
  <c r="N35" i="7"/>
  <c r="M35" i="7"/>
  <c r="B35" i="7"/>
  <c r="CM34" i="7"/>
  <c r="CL34" i="7"/>
  <c r="CK34" i="7"/>
  <c r="CJ34" i="7"/>
  <c r="CI34" i="7"/>
  <c r="CH34" i="7"/>
  <c r="CG34" i="7"/>
  <c r="CF34" i="7"/>
  <c r="CE34" i="7"/>
  <c r="CD34" i="7"/>
  <c r="CC34" i="7"/>
  <c r="CB34" i="7"/>
  <c r="CA34" i="7"/>
  <c r="BZ34" i="7"/>
  <c r="BY34" i="7"/>
  <c r="BX34" i="7"/>
  <c r="BW34" i="7"/>
  <c r="BV34" i="7"/>
  <c r="BU34" i="7"/>
  <c r="BT34" i="7"/>
  <c r="BS34" i="7"/>
  <c r="BR34" i="7"/>
  <c r="BQ34" i="7"/>
  <c r="BP34" i="7"/>
  <c r="BO34" i="7"/>
  <c r="BN34" i="7"/>
  <c r="BM34" i="7"/>
  <c r="BL34" i="7"/>
  <c r="BK34" i="7"/>
  <c r="BJ34" i="7"/>
  <c r="BI34" i="7"/>
  <c r="BH34" i="7"/>
  <c r="BG34" i="7"/>
  <c r="BF34" i="7"/>
  <c r="BE34" i="7"/>
  <c r="BD34" i="7"/>
  <c r="BC34" i="7"/>
  <c r="BB34" i="7"/>
  <c r="BA34" i="7"/>
  <c r="AZ34" i="7"/>
  <c r="AY34" i="7"/>
  <c r="AX34" i="7"/>
  <c r="AW34" i="7"/>
  <c r="AV34" i="7"/>
  <c r="AU34" i="7"/>
  <c r="AT34" i="7"/>
  <c r="AS34" i="7"/>
  <c r="AR34" i="7"/>
  <c r="AQ34" i="7"/>
  <c r="AP34" i="7"/>
  <c r="AO34" i="7"/>
  <c r="AN34" i="7"/>
  <c r="AM34" i="7"/>
  <c r="AL34" i="7"/>
  <c r="AK34" i="7"/>
  <c r="AJ34" i="7"/>
  <c r="AI34" i="7"/>
  <c r="AH34" i="7"/>
  <c r="AG34" i="7"/>
  <c r="AF34" i="7"/>
  <c r="AE34" i="7"/>
  <c r="AD34" i="7"/>
  <c r="AC34" i="7"/>
  <c r="AB34" i="7"/>
  <c r="AA34" i="7"/>
  <c r="Z34" i="7"/>
  <c r="Y34" i="7"/>
  <c r="X34" i="7"/>
  <c r="W34" i="7"/>
  <c r="V34" i="7"/>
  <c r="U34" i="7"/>
  <c r="T34" i="7"/>
  <c r="S34" i="7"/>
  <c r="R34" i="7"/>
  <c r="Q34" i="7"/>
  <c r="P34" i="7"/>
  <c r="O34" i="7"/>
  <c r="N34" i="7"/>
  <c r="M34" i="7"/>
  <c r="B34" i="7"/>
  <c r="CM33" i="7"/>
  <c r="CL33" i="7"/>
  <c r="CK33" i="7"/>
  <c r="CJ33" i="7"/>
  <c r="CI33" i="7"/>
  <c r="CH33" i="7"/>
  <c r="CG33" i="7"/>
  <c r="CF33" i="7"/>
  <c r="CE33" i="7"/>
  <c r="CD33" i="7"/>
  <c r="CC33" i="7"/>
  <c r="CB33" i="7"/>
  <c r="CA33" i="7"/>
  <c r="BZ33" i="7"/>
  <c r="BY33" i="7"/>
  <c r="BX33" i="7"/>
  <c r="BW33" i="7"/>
  <c r="BV33" i="7"/>
  <c r="BU33" i="7"/>
  <c r="BT33" i="7"/>
  <c r="BS33" i="7"/>
  <c r="BR33" i="7"/>
  <c r="BQ33" i="7"/>
  <c r="BP33" i="7"/>
  <c r="BO33" i="7"/>
  <c r="BN33" i="7"/>
  <c r="BM33" i="7"/>
  <c r="BL33" i="7"/>
  <c r="BK33" i="7"/>
  <c r="BJ33" i="7"/>
  <c r="BI33" i="7"/>
  <c r="BH33" i="7"/>
  <c r="BG33" i="7"/>
  <c r="BF33" i="7"/>
  <c r="BE33" i="7"/>
  <c r="BD33" i="7"/>
  <c r="BC33" i="7"/>
  <c r="BB33" i="7"/>
  <c r="BA33" i="7"/>
  <c r="AZ33" i="7"/>
  <c r="AY33" i="7"/>
  <c r="AX33" i="7"/>
  <c r="AW33" i="7"/>
  <c r="AV33" i="7"/>
  <c r="AU33" i="7"/>
  <c r="AT33" i="7"/>
  <c r="AS33" i="7"/>
  <c r="AR33" i="7"/>
  <c r="AQ33" i="7"/>
  <c r="AP33" i="7"/>
  <c r="AO33" i="7"/>
  <c r="AN33" i="7"/>
  <c r="AM33" i="7"/>
  <c r="AL33" i="7"/>
  <c r="AK33" i="7"/>
  <c r="AJ33" i="7"/>
  <c r="AI33" i="7"/>
  <c r="AH33" i="7"/>
  <c r="AG33" i="7"/>
  <c r="AF33" i="7"/>
  <c r="AE33" i="7"/>
  <c r="AD33" i="7"/>
  <c r="AC33" i="7"/>
  <c r="AB33" i="7"/>
  <c r="AA33" i="7"/>
  <c r="Z33" i="7"/>
  <c r="Y33" i="7"/>
  <c r="X33" i="7"/>
  <c r="W33" i="7"/>
  <c r="V33" i="7"/>
  <c r="U33" i="7"/>
  <c r="T33" i="7"/>
  <c r="S33" i="7"/>
  <c r="R33" i="7"/>
  <c r="Q33" i="7"/>
  <c r="P33" i="7"/>
  <c r="O33" i="7"/>
  <c r="N33" i="7"/>
  <c r="M33" i="7"/>
  <c r="B33" i="7"/>
  <c r="CM32" i="7"/>
  <c r="CL32" i="7"/>
  <c r="CK32" i="7"/>
  <c r="CJ32" i="7"/>
  <c r="CI32" i="7"/>
  <c r="CH32" i="7"/>
  <c r="CG32" i="7"/>
  <c r="CF32" i="7"/>
  <c r="CE32" i="7"/>
  <c r="CD32" i="7"/>
  <c r="CC32" i="7"/>
  <c r="CB32" i="7"/>
  <c r="CA32" i="7"/>
  <c r="BZ32" i="7"/>
  <c r="BY32" i="7"/>
  <c r="BX32" i="7"/>
  <c r="BW32" i="7"/>
  <c r="BV32" i="7"/>
  <c r="BU32" i="7"/>
  <c r="BT32" i="7"/>
  <c r="BS32" i="7"/>
  <c r="BR32" i="7"/>
  <c r="BQ32" i="7"/>
  <c r="BP32" i="7"/>
  <c r="BO32" i="7"/>
  <c r="BN32" i="7"/>
  <c r="BM32" i="7"/>
  <c r="BL32" i="7"/>
  <c r="BK32" i="7"/>
  <c r="BJ32" i="7"/>
  <c r="BI32" i="7"/>
  <c r="BH32" i="7"/>
  <c r="BG32" i="7"/>
  <c r="BF32" i="7"/>
  <c r="BE32" i="7"/>
  <c r="BD32" i="7"/>
  <c r="BC32" i="7"/>
  <c r="BB32" i="7"/>
  <c r="BA32" i="7"/>
  <c r="AZ32" i="7"/>
  <c r="AY32" i="7"/>
  <c r="AX32" i="7"/>
  <c r="AW32" i="7"/>
  <c r="AV32" i="7"/>
  <c r="AU32" i="7"/>
  <c r="AT32" i="7"/>
  <c r="AS32" i="7"/>
  <c r="AR32" i="7"/>
  <c r="AQ32" i="7"/>
  <c r="AP32" i="7"/>
  <c r="AO32" i="7"/>
  <c r="AN32" i="7"/>
  <c r="AM32" i="7"/>
  <c r="AL32" i="7"/>
  <c r="AK32" i="7"/>
  <c r="AJ32" i="7"/>
  <c r="AI32" i="7"/>
  <c r="AH32" i="7"/>
  <c r="AG32" i="7"/>
  <c r="AF32" i="7"/>
  <c r="AE32" i="7"/>
  <c r="AD32" i="7"/>
  <c r="AC32" i="7"/>
  <c r="AB32" i="7"/>
  <c r="AA32" i="7"/>
  <c r="Z32" i="7"/>
  <c r="Y32" i="7"/>
  <c r="X32" i="7"/>
  <c r="W32" i="7"/>
  <c r="V32" i="7"/>
  <c r="U32" i="7"/>
  <c r="T32" i="7"/>
  <c r="S32" i="7"/>
  <c r="R32" i="7"/>
  <c r="Q32" i="7"/>
  <c r="P32" i="7"/>
  <c r="O32" i="7"/>
  <c r="N32" i="7"/>
  <c r="M32" i="7"/>
  <c r="B32" i="7"/>
  <c r="CM31" i="7"/>
  <c r="CL31" i="7"/>
  <c r="CK31" i="7"/>
  <c r="CJ31" i="7"/>
  <c r="CI31" i="7"/>
  <c r="CH31" i="7"/>
  <c r="CG31" i="7"/>
  <c r="CF31" i="7"/>
  <c r="CE31" i="7"/>
  <c r="CD31" i="7"/>
  <c r="CC31" i="7"/>
  <c r="CB31" i="7"/>
  <c r="CA31" i="7"/>
  <c r="BZ31" i="7"/>
  <c r="BY31" i="7"/>
  <c r="BX31" i="7"/>
  <c r="BW31" i="7"/>
  <c r="BV31" i="7"/>
  <c r="BU31" i="7"/>
  <c r="BT31" i="7"/>
  <c r="BS31" i="7"/>
  <c r="BR31" i="7"/>
  <c r="BQ31" i="7"/>
  <c r="BP31" i="7"/>
  <c r="BO31" i="7"/>
  <c r="BN31" i="7"/>
  <c r="BM31" i="7"/>
  <c r="BL31" i="7"/>
  <c r="BK31" i="7"/>
  <c r="BJ31" i="7"/>
  <c r="BI31" i="7"/>
  <c r="BH31" i="7"/>
  <c r="BG31" i="7"/>
  <c r="BF31" i="7"/>
  <c r="BE31" i="7"/>
  <c r="BD31" i="7"/>
  <c r="BC31" i="7"/>
  <c r="BB31" i="7"/>
  <c r="BA31" i="7"/>
  <c r="AZ31" i="7"/>
  <c r="AY31" i="7"/>
  <c r="AX31" i="7"/>
  <c r="AW31" i="7"/>
  <c r="AV31" i="7"/>
  <c r="AU31" i="7"/>
  <c r="AT31" i="7"/>
  <c r="AS31" i="7"/>
  <c r="AR31" i="7"/>
  <c r="AQ31" i="7"/>
  <c r="AP31" i="7"/>
  <c r="AO31" i="7"/>
  <c r="AN31" i="7"/>
  <c r="AM31" i="7"/>
  <c r="AL31" i="7"/>
  <c r="AK31" i="7"/>
  <c r="AJ31" i="7"/>
  <c r="AI31" i="7"/>
  <c r="AH31" i="7"/>
  <c r="AG31" i="7"/>
  <c r="AF31" i="7"/>
  <c r="AE31" i="7"/>
  <c r="AD31" i="7"/>
  <c r="AC31" i="7"/>
  <c r="AB31" i="7"/>
  <c r="AA31" i="7"/>
  <c r="Z31" i="7"/>
  <c r="Y31" i="7"/>
  <c r="X31" i="7"/>
  <c r="W31" i="7"/>
  <c r="V31" i="7"/>
  <c r="U31" i="7"/>
  <c r="T31" i="7"/>
  <c r="S31" i="7"/>
  <c r="R31" i="7"/>
  <c r="Q31" i="7"/>
  <c r="P31" i="7"/>
  <c r="O31" i="7"/>
  <c r="N31" i="7"/>
  <c r="M31" i="7"/>
  <c r="B31" i="7"/>
  <c r="CM30" i="7"/>
  <c r="CL30" i="7"/>
  <c r="CK30" i="7"/>
  <c r="CJ30" i="7"/>
  <c r="CI30" i="7"/>
  <c r="CH30" i="7"/>
  <c r="CG30" i="7"/>
  <c r="CF30" i="7"/>
  <c r="CE30" i="7"/>
  <c r="CD30" i="7"/>
  <c r="CC30" i="7"/>
  <c r="CB30" i="7"/>
  <c r="CA30" i="7"/>
  <c r="BZ30" i="7"/>
  <c r="BY30" i="7"/>
  <c r="BX30" i="7"/>
  <c r="BW30" i="7"/>
  <c r="BV30" i="7"/>
  <c r="BU30" i="7"/>
  <c r="BT30" i="7"/>
  <c r="BS30" i="7"/>
  <c r="BR30" i="7"/>
  <c r="BQ30" i="7"/>
  <c r="BP30" i="7"/>
  <c r="BO30" i="7"/>
  <c r="BN30" i="7"/>
  <c r="BM30" i="7"/>
  <c r="BL30" i="7"/>
  <c r="BK30" i="7"/>
  <c r="BJ30" i="7"/>
  <c r="BI30" i="7"/>
  <c r="BH30" i="7"/>
  <c r="BG30" i="7"/>
  <c r="BF30" i="7"/>
  <c r="BE30" i="7"/>
  <c r="BD30" i="7"/>
  <c r="BC30" i="7"/>
  <c r="BB30" i="7"/>
  <c r="BA30" i="7"/>
  <c r="AZ30" i="7"/>
  <c r="AY30" i="7"/>
  <c r="AX30" i="7"/>
  <c r="AW30" i="7"/>
  <c r="AV30" i="7"/>
  <c r="AU30" i="7"/>
  <c r="AT30" i="7"/>
  <c r="AS30" i="7"/>
  <c r="AR30" i="7"/>
  <c r="AQ30" i="7"/>
  <c r="AP30" i="7"/>
  <c r="AO30" i="7"/>
  <c r="AN30" i="7"/>
  <c r="AM30" i="7"/>
  <c r="AL30" i="7"/>
  <c r="AK30" i="7"/>
  <c r="AJ30" i="7"/>
  <c r="AI30" i="7"/>
  <c r="AH30" i="7"/>
  <c r="AG30" i="7"/>
  <c r="AF30" i="7"/>
  <c r="AE30" i="7"/>
  <c r="AD30" i="7"/>
  <c r="AC30" i="7"/>
  <c r="AB30" i="7"/>
  <c r="AA30" i="7"/>
  <c r="Z30" i="7"/>
  <c r="Y30" i="7"/>
  <c r="X30" i="7"/>
  <c r="W30" i="7"/>
  <c r="V30" i="7"/>
  <c r="U30" i="7"/>
  <c r="T30" i="7"/>
  <c r="S30" i="7"/>
  <c r="R30" i="7"/>
  <c r="Q30" i="7"/>
  <c r="P30" i="7"/>
  <c r="O30" i="7"/>
  <c r="N30" i="7"/>
  <c r="M30" i="7"/>
  <c r="B30" i="7"/>
  <c r="CM29" i="7"/>
  <c r="CL29" i="7"/>
  <c r="CK29" i="7"/>
  <c r="CJ29" i="7"/>
  <c r="CI29" i="7"/>
  <c r="CH29" i="7"/>
  <c r="CG29" i="7"/>
  <c r="CF29" i="7"/>
  <c r="CE29" i="7"/>
  <c r="CD29" i="7"/>
  <c r="CC29" i="7"/>
  <c r="CB29" i="7"/>
  <c r="CA29" i="7"/>
  <c r="BZ29" i="7"/>
  <c r="BY29" i="7"/>
  <c r="BX29" i="7"/>
  <c r="BW29" i="7"/>
  <c r="BV29" i="7"/>
  <c r="BU29" i="7"/>
  <c r="BT29" i="7"/>
  <c r="BS29" i="7"/>
  <c r="BR29" i="7"/>
  <c r="BQ29" i="7"/>
  <c r="BP29" i="7"/>
  <c r="BO29" i="7"/>
  <c r="BN29" i="7"/>
  <c r="BM29" i="7"/>
  <c r="BL29" i="7"/>
  <c r="BK29" i="7"/>
  <c r="BJ29" i="7"/>
  <c r="BI29" i="7"/>
  <c r="BH29" i="7"/>
  <c r="BG29" i="7"/>
  <c r="BF29" i="7"/>
  <c r="BE29" i="7"/>
  <c r="BD29" i="7"/>
  <c r="BC29" i="7"/>
  <c r="BB29" i="7"/>
  <c r="BA29" i="7"/>
  <c r="AZ29" i="7"/>
  <c r="AY29" i="7"/>
  <c r="AX29" i="7"/>
  <c r="AW29" i="7"/>
  <c r="AV29" i="7"/>
  <c r="AU29" i="7"/>
  <c r="AT29" i="7"/>
  <c r="AS29" i="7"/>
  <c r="AR29" i="7"/>
  <c r="AQ29" i="7"/>
  <c r="AP29" i="7"/>
  <c r="AO29" i="7"/>
  <c r="AN29" i="7"/>
  <c r="AM29" i="7"/>
  <c r="AL29" i="7"/>
  <c r="AK29" i="7"/>
  <c r="AJ29" i="7"/>
  <c r="AI29" i="7"/>
  <c r="AH29" i="7"/>
  <c r="AG29" i="7"/>
  <c r="AF29" i="7"/>
  <c r="AE29" i="7"/>
  <c r="AD29" i="7"/>
  <c r="AC29" i="7"/>
  <c r="AB29" i="7"/>
  <c r="AA29" i="7"/>
  <c r="Z29" i="7"/>
  <c r="Y29" i="7"/>
  <c r="X29" i="7"/>
  <c r="W29" i="7"/>
  <c r="V29" i="7"/>
  <c r="U29" i="7"/>
  <c r="T29" i="7"/>
  <c r="S29" i="7"/>
  <c r="R29" i="7"/>
  <c r="Q29" i="7"/>
  <c r="P29" i="7"/>
  <c r="O29" i="7"/>
  <c r="N29" i="7"/>
  <c r="M29" i="7"/>
  <c r="B29" i="7"/>
  <c r="CM28" i="7"/>
  <c r="CL28" i="7"/>
  <c r="CK28" i="7"/>
  <c r="CJ28" i="7"/>
  <c r="CI28" i="7"/>
  <c r="CH28" i="7"/>
  <c r="CG28" i="7"/>
  <c r="CF28" i="7"/>
  <c r="CE28" i="7"/>
  <c r="CD28" i="7"/>
  <c r="CC28" i="7"/>
  <c r="CB28" i="7"/>
  <c r="CA28" i="7"/>
  <c r="BZ28" i="7"/>
  <c r="BY28" i="7"/>
  <c r="BX28" i="7"/>
  <c r="BW28" i="7"/>
  <c r="BV28" i="7"/>
  <c r="BU28" i="7"/>
  <c r="BT28" i="7"/>
  <c r="BS28" i="7"/>
  <c r="BR28" i="7"/>
  <c r="BQ28" i="7"/>
  <c r="BP28" i="7"/>
  <c r="BO28" i="7"/>
  <c r="BN28" i="7"/>
  <c r="BM28" i="7"/>
  <c r="BL28" i="7"/>
  <c r="BK28" i="7"/>
  <c r="BJ28" i="7"/>
  <c r="BI28" i="7"/>
  <c r="BH28" i="7"/>
  <c r="BG28" i="7"/>
  <c r="BF28" i="7"/>
  <c r="BE28" i="7"/>
  <c r="BD28" i="7"/>
  <c r="BC28" i="7"/>
  <c r="BB28" i="7"/>
  <c r="BA28" i="7"/>
  <c r="AZ28" i="7"/>
  <c r="AY28" i="7"/>
  <c r="AX28" i="7"/>
  <c r="AW28" i="7"/>
  <c r="AV28" i="7"/>
  <c r="AU28" i="7"/>
  <c r="AT28" i="7"/>
  <c r="AS28" i="7"/>
  <c r="AR28" i="7"/>
  <c r="AQ28" i="7"/>
  <c r="AP28" i="7"/>
  <c r="AO28" i="7"/>
  <c r="AN28" i="7"/>
  <c r="AM28" i="7"/>
  <c r="AL28" i="7"/>
  <c r="AK28" i="7"/>
  <c r="AJ28" i="7"/>
  <c r="AI28" i="7"/>
  <c r="AH28" i="7"/>
  <c r="AG28" i="7"/>
  <c r="AF28" i="7"/>
  <c r="AE28" i="7"/>
  <c r="AD28" i="7"/>
  <c r="AC28" i="7"/>
  <c r="AB28" i="7"/>
  <c r="AA28" i="7"/>
  <c r="Z28" i="7"/>
  <c r="Y28" i="7"/>
  <c r="X28" i="7"/>
  <c r="W28" i="7"/>
  <c r="V28" i="7"/>
  <c r="U28" i="7"/>
  <c r="T28" i="7"/>
  <c r="S28" i="7"/>
  <c r="R28" i="7"/>
  <c r="Q28" i="7"/>
  <c r="P28" i="7"/>
  <c r="O28" i="7"/>
  <c r="N28" i="7"/>
  <c r="M28" i="7"/>
  <c r="B28" i="7"/>
  <c r="CM27" i="7"/>
  <c r="CL27" i="7"/>
  <c r="CK27" i="7"/>
  <c r="CJ27" i="7"/>
  <c r="CI27" i="7"/>
  <c r="CH27" i="7"/>
  <c r="CG27" i="7"/>
  <c r="CF27" i="7"/>
  <c r="CE27" i="7"/>
  <c r="CD27" i="7"/>
  <c r="CC27" i="7"/>
  <c r="CB27" i="7"/>
  <c r="CA27" i="7"/>
  <c r="BZ27" i="7"/>
  <c r="BY27" i="7"/>
  <c r="BX27" i="7"/>
  <c r="BW27" i="7"/>
  <c r="BV27" i="7"/>
  <c r="BU27" i="7"/>
  <c r="BT27" i="7"/>
  <c r="BS27" i="7"/>
  <c r="BR27" i="7"/>
  <c r="BQ27" i="7"/>
  <c r="BP27" i="7"/>
  <c r="BO27" i="7"/>
  <c r="BN27" i="7"/>
  <c r="BM27" i="7"/>
  <c r="BL27" i="7"/>
  <c r="BK27" i="7"/>
  <c r="BJ27" i="7"/>
  <c r="BI27" i="7"/>
  <c r="BH27" i="7"/>
  <c r="BG27" i="7"/>
  <c r="BF27" i="7"/>
  <c r="BE27" i="7"/>
  <c r="BD27" i="7"/>
  <c r="BC27" i="7"/>
  <c r="BB27" i="7"/>
  <c r="BA27" i="7"/>
  <c r="AZ27" i="7"/>
  <c r="AY27" i="7"/>
  <c r="AX27" i="7"/>
  <c r="AW27" i="7"/>
  <c r="AV27" i="7"/>
  <c r="AU27" i="7"/>
  <c r="AT27" i="7"/>
  <c r="AS27" i="7"/>
  <c r="AR27" i="7"/>
  <c r="AQ27" i="7"/>
  <c r="AP27" i="7"/>
  <c r="AO27" i="7"/>
  <c r="AN27" i="7"/>
  <c r="AM27" i="7"/>
  <c r="AL27" i="7"/>
  <c r="AK27" i="7"/>
  <c r="AJ27" i="7"/>
  <c r="AI27" i="7"/>
  <c r="AH27" i="7"/>
  <c r="AG27" i="7"/>
  <c r="AF27" i="7"/>
  <c r="AE27" i="7"/>
  <c r="AD27" i="7"/>
  <c r="AC27" i="7"/>
  <c r="AB27" i="7"/>
  <c r="AA27" i="7"/>
  <c r="Z27" i="7"/>
  <c r="Y27" i="7"/>
  <c r="X27" i="7"/>
  <c r="W27" i="7"/>
  <c r="V27" i="7"/>
  <c r="U27" i="7"/>
  <c r="T27" i="7"/>
  <c r="S27" i="7"/>
  <c r="R27" i="7"/>
  <c r="Q27" i="7"/>
  <c r="P27" i="7"/>
  <c r="O27" i="7"/>
  <c r="N27" i="7"/>
  <c r="M27" i="7"/>
  <c r="B27" i="7"/>
  <c r="CM26" i="7"/>
  <c r="CL26" i="7"/>
  <c r="CK26" i="7"/>
  <c r="CJ26" i="7"/>
  <c r="CI26" i="7"/>
  <c r="CH26" i="7"/>
  <c r="CG26" i="7"/>
  <c r="CF26" i="7"/>
  <c r="CE26" i="7"/>
  <c r="CD26" i="7"/>
  <c r="CC26" i="7"/>
  <c r="CB26" i="7"/>
  <c r="CA26" i="7"/>
  <c r="BZ26" i="7"/>
  <c r="BY26" i="7"/>
  <c r="BX26" i="7"/>
  <c r="BW26" i="7"/>
  <c r="BV26" i="7"/>
  <c r="BU26" i="7"/>
  <c r="BT26" i="7"/>
  <c r="BS26" i="7"/>
  <c r="BR26" i="7"/>
  <c r="BQ26" i="7"/>
  <c r="BP26" i="7"/>
  <c r="BO26" i="7"/>
  <c r="BN26" i="7"/>
  <c r="BM26" i="7"/>
  <c r="BL26" i="7"/>
  <c r="BK26" i="7"/>
  <c r="BJ26" i="7"/>
  <c r="BI26" i="7"/>
  <c r="BH26" i="7"/>
  <c r="BG26" i="7"/>
  <c r="BF26" i="7"/>
  <c r="BE26" i="7"/>
  <c r="BD26" i="7"/>
  <c r="BC26" i="7"/>
  <c r="BB26" i="7"/>
  <c r="BA26" i="7"/>
  <c r="AZ26" i="7"/>
  <c r="AY26" i="7"/>
  <c r="AX26" i="7"/>
  <c r="AW26" i="7"/>
  <c r="AV26" i="7"/>
  <c r="AU26" i="7"/>
  <c r="AT26" i="7"/>
  <c r="AS26" i="7"/>
  <c r="AR26" i="7"/>
  <c r="AQ26" i="7"/>
  <c r="AP26" i="7"/>
  <c r="AO26" i="7"/>
  <c r="AN26" i="7"/>
  <c r="AM26" i="7"/>
  <c r="AL26" i="7"/>
  <c r="AK26" i="7"/>
  <c r="AJ26" i="7"/>
  <c r="AI26" i="7"/>
  <c r="AH26" i="7"/>
  <c r="AG26" i="7"/>
  <c r="AF26" i="7"/>
  <c r="AE26" i="7"/>
  <c r="AD26" i="7"/>
  <c r="AC26" i="7"/>
  <c r="AB26" i="7"/>
  <c r="AA26" i="7"/>
  <c r="Z26" i="7"/>
  <c r="Y26" i="7"/>
  <c r="X26" i="7"/>
  <c r="W26" i="7"/>
  <c r="V26" i="7"/>
  <c r="U26" i="7"/>
  <c r="T26" i="7"/>
  <c r="S26" i="7"/>
  <c r="R26" i="7"/>
  <c r="Q26" i="7"/>
  <c r="P26" i="7"/>
  <c r="O26" i="7"/>
  <c r="N26" i="7"/>
  <c r="M26" i="7"/>
  <c r="B26" i="7"/>
  <c r="CM25" i="7"/>
  <c r="CL25" i="7"/>
  <c r="CK25" i="7"/>
  <c r="CJ25" i="7"/>
  <c r="CI25" i="7"/>
  <c r="CH25" i="7"/>
  <c r="CG25" i="7"/>
  <c r="CF25" i="7"/>
  <c r="CE25" i="7"/>
  <c r="CD25" i="7"/>
  <c r="CC25" i="7"/>
  <c r="CB25" i="7"/>
  <c r="CA25" i="7"/>
  <c r="BZ25" i="7"/>
  <c r="BY25" i="7"/>
  <c r="BX25" i="7"/>
  <c r="BW25" i="7"/>
  <c r="BV25" i="7"/>
  <c r="BU25" i="7"/>
  <c r="BT25" i="7"/>
  <c r="BS25" i="7"/>
  <c r="BR25" i="7"/>
  <c r="BQ25" i="7"/>
  <c r="BP25" i="7"/>
  <c r="BO25" i="7"/>
  <c r="BN25" i="7"/>
  <c r="BM25" i="7"/>
  <c r="BL25" i="7"/>
  <c r="BK25" i="7"/>
  <c r="BJ25" i="7"/>
  <c r="BI25" i="7"/>
  <c r="BH25" i="7"/>
  <c r="BG25" i="7"/>
  <c r="BF25" i="7"/>
  <c r="BE25" i="7"/>
  <c r="BD25" i="7"/>
  <c r="BC25" i="7"/>
  <c r="BB25" i="7"/>
  <c r="BA25" i="7"/>
  <c r="AZ25" i="7"/>
  <c r="AY25" i="7"/>
  <c r="AX25" i="7"/>
  <c r="AW25" i="7"/>
  <c r="AV25" i="7"/>
  <c r="AU25" i="7"/>
  <c r="AT25" i="7"/>
  <c r="AS25" i="7"/>
  <c r="AR25" i="7"/>
  <c r="AQ25" i="7"/>
  <c r="AP25" i="7"/>
  <c r="AO25" i="7"/>
  <c r="AN25" i="7"/>
  <c r="AM25" i="7"/>
  <c r="AL25" i="7"/>
  <c r="AK25" i="7"/>
  <c r="AJ25" i="7"/>
  <c r="AI25" i="7"/>
  <c r="AH25" i="7"/>
  <c r="AG25" i="7"/>
  <c r="AF25" i="7"/>
  <c r="AE25" i="7"/>
  <c r="AD25" i="7"/>
  <c r="AC25" i="7"/>
  <c r="AB25" i="7"/>
  <c r="AA25" i="7"/>
  <c r="Z25" i="7"/>
  <c r="Y25" i="7"/>
  <c r="X25" i="7"/>
  <c r="W25" i="7"/>
  <c r="V25" i="7"/>
  <c r="U25" i="7"/>
  <c r="T25" i="7"/>
  <c r="S25" i="7"/>
  <c r="R25" i="7"/>
  <c r="Q25" i="7"/>
  <c r="P25" i="7"/>
  <c r="O25" i="7"/>
  <c r="N25" i="7"/>
  <c r="M25" i="7"/>
  <c r="B25"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B24"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B23"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B22"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B21"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B20"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B19"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B18" i="7"/>
  <c r="CM17" i="7"/>
  <c r="CL17" i="7"/>
  <c r="CK17" i="7"/>
  <c r="CJ17" i="7"/>
  <c r="CI17" i="7"/>
  <c r="CH17" i="7"/>
  <c r="CG17" i="7"/>
  <c r="CF17" i="7"/>
  <c r="CE17" i="7"/>
  <c r="CD17" i="7"/>
  <c r="CC17" i="7"/>
  <c r="CB17" i="7"/>
  <c r="CA17" i="7"/>
  <c r="BZ17" i="7"/>
  <c r="BY17" i="7"/>
  <c r="BX17" i="7"/>
  <c r="BW17" i="7"/>
  <c r="BV17" i="7"/>
  <c r="BU17" i="7"/>
  <c r="BT17" i="7"/>
  <c r="BS17" i="7"/>
  <c r="BR17" i="7"/>
  <c r="BQ17" i="7"/>
  <c r="BP17" i="7"/>
  <c r="BO17" i="7"/>
  <c r="BN17" i="7"/>
  <c r="BM17" i="7"/>
  <c r="BL17" i="7"/>
  <c r="BK17" i="7"/>
  <c r="BJ17" i="7"/>
  <c r="BI17" i="7"/>
  <c r="BH17" i="7"/>
  <c r="BG17" i="7"/>
  <c r="BF17" i="7"/>
  <c r="BE17" i="7"/>
  <c r="BD17" i="7"/>
  <c r="BC17"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Q17" i="7"/>
  <c r="P17" i="7"/>
  <c r="O17" i="7"/>
  <c r="N17" i="7"/>
  <c r="M17" i="7"/>
  <c r="B17"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B16" i="7"/>
  <c r="CM15" i="7"/>
  <c r="CL15" i="7"/>
  <c r="CK15" i="7"/>
  <c r="CJ15" i="7"/>
  <c r="CI15" i="7"/>
  <c r="CH15" i="7"/>
  <c r="CG15" i="7"/>
  <c r="CF15" i="7"/>
  <c r="CE15" i="7"/>
  <c r="CD15" i="7"/>
  <c r="CC15" i="7"/>
  <c r="CB15" i="7"/>
  <c r="CA15" i="7"/>
  <c r="BZ15" i="7"/>
  <c r="BY15" i="7"/>
  <c r="BX15" i="7"/>
  <c r="BW15" i="7"/>
  <c r="BV15" i="7"/>
  <c r="BU15" i="7"/>
  <c r="BT15" i="7"/>
  <c r="BS15" i="7"/>
  <c r="BR15" i="7"/>
  <c r="BQ15" i="7"/>
  <c r="BP15" i="7"/>
  <c r="BO15" i="7"/>
  <c r="BN15" i="7"/>
  <c r="BM15" i="7"/>
  <c r="BL15" i="7"/>
  <c r="BK15" i="7"/>
  <c r="BJ15" i="7"/>
  <c r="BI15" i="7"/>
  <c r="BH15" i="7"/>
  <c r="BG15" i="7"/>
  <c r="BF15" i="7"/>
  <c r="BE15" i="7"/>
  <c r="BD15" i="7"/>
  <c r="BC15"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B15" i="7"/>
  <c r="CM14" i="7"/>
  <c r="CL14" i="7"/>
  <c r="CK14" i="7"/>
  <c r="CJ14" i="7"/>
  <c r="CI14" i="7"/>
  <c r="CH14" i="7"/>
  <c r="CG14" i="7"/>
  <c r="CF14" i="7"/>
  <c r="CE14" i="7"/>
  <c r="CD14" i="7"/>
  <c r="CC14" i="7"/>
  <c r="CB14" i="7"/>
  <c r="CA14" i="7"/>
  <c r="BZ14" i="7"/>
  <c r="BY14" i="7"/>
  <c r="BX14" i="7"/>
  <c r="BW14" i="7"/>
  <c r="BV14" i="7"/>
  <c r="BU14" i="7"/>
  <c r="BT14" i="7"/>
  <c r="BS14" i="7"/>
  <c r="BR14" i="7"/>
  <c r="BQ14" i="7"/>
  <c r="BP14" i="7"/>
  <c r="BO14" i="7"/>
  <c r="BN14" i="7"/>
  <c r="BM14" i="7"/>
  <c r="BL14" i="7"/>
  <c r="BK14" i="7"/>
  <c r="BJ14" i="7"/>
  <c r="BI14" i="7"/>
  <c r="BH14" i="7"/>
  <c r="BG14" i="7"/>
  <c r="BF14" i="7"/>
  <c r="BE14" i="7"/>
  <c r="BD14" i="7"/>
  <c r="BC14"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B14" i="7"/>
  <c r="CM13" i="7"/>
  <c r="CL13" i="7"/>
  <c r="CK13" i="7"/>
  <c r="CJ13" i="7"/>
  <c r="CI13" i="7"/>
  <c r="CH13" i="7"/>
  <c r="CG13" i="7"/>
  <c r="CF13" i="7"/>
  <c r="CE13" i="7"/>
  <c r="CD13" i="7"/>
  <c r="CC13" i="7"/>
  <c r="CB13" i="7"/>
  <c r="CA13" i="7"/>
  <c r="BZ13" i="7"/>
  <c r="BY13" i="7"/>
  <c r="BX13" i="7"/>
  <c r="BW13" i="7"/>
  <c r="BV13" i="7"/>
  <c r="BU13" i="7"/>
  <c r="BT13" i="7"/>
  <c r="BS13" i="7"/>
  <c r="BR13" i="7"/>
  <c r="BQ13" i="7"/>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B13" i="7"/>
  <c r="CM12" i="7"/>
  <c r="CL12" i="7"/>
  <c r="CK12" i="7"/>
  <c r="CJ12" i="7"/>
  <c r="CI12" i="7"/>
  <c r="CH12" i="7"/>
  <c r="CG12" i="7"/>
  <c r="CF12" i="7"/>
  <c r="CE12" i="7"/>
  <c r="CD12" i="7"/>
  <c r="CC12" i="7"/>
  <c r="CB12" i="7"/>
  <c r="CA12" i="7"/>
  <c r="BZ12" i="7"/>
  <c r="BY12" i="7"/>
  <c r="BX12" i="7"/>
  <c r="BW12" i="7"/>
  <c r="BV12" i="7"/>
  <c r="BU12" i="7"/>
  <c r="BT12" i="7"/>
  <c r="BS12" i="7"/>
  <c r="BR12" i="7"/>
  <c r="BQ12" i="7"/>
  <c r="BP12" i="7"/>
  <c r="BO12" i="7"/>
  <c r="BN12" i="7"/>
  <c r="BM12" i="7"/>
  <c r="BL12" i="7"/>
  <c r="BK12" i="7"/>
  <c r="BJ12" i="7"/>
  <c r="BI12" i="7"/>
  <c r="BH12" i="7"/>
  <c r="BG12" i="7"/>
  <c r="BF12" i="7"/>
  <c r="BE12" i="7"/>
  <c r="BD12" i="7"/>
  <c r="BC12"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B12" i="7"/>
  <c r="CM11" i="7"/>
  <c r="CL11" i="7"/>
  <c r="CK11" i="7"/>
  <c r="CJ11" i="7"/>
  <c r="CI11" i="7"/>
  <c r="CH11" i="7"/>
  <c r="CG11" i="7"/>
  <c r="CF11" i="7"/>
  <c r="CE11" i="7"/>
  <c r="CD11" i="7"/>
  <c r="CC11" i="7"/>
  <c r="CB11" i="7"/>
  <c r="CA11" i="7"/>
  <c r="BZ11" i="7"/>
  <c r="BY11" i="7"/>
  <c r="BX11" i="7"/>
  <c r="BW11" i="7"/>
  <c r="BV11" i="7"/>
  <c r="BU11" i="7"/>
  <c r="BT11" i="7"/>
  <c r="BS11" i="7"/>
  <c r="BR11" i="7"/>
  <c r="BQ11" i="7"/>
  <c r="BP11" i="7"/>
  <c r="BO11" i="7"/>
  <c r="BN11" i="7"/>
  <c r="BM11" i="7"/>
  <c r="BL11" i="7"/>
  <c r="BK11" i="7"/>
  <c r="BJ11" i="7"/>
  <c r="BI11" i="7"/>
  <c r="BH11" i="7"/>
  <c r="BG11" i="7"/>
  <c r="BF11" i="7"/>
  <c r="BE11"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B11" i="7"/>
  <c r="CM10" i="7"/>
  <c r="CL10" i="7"/>
  <c r="CK10" i="7"/>
  <c r="CJ10" i="7"/>
  <c r="CI10" i="7"/>
  <c r="CH10" i="7"/>
  <c r="CG10" i="7"/>
  <c r="CF10" i="7"/>
  <c r="CE10" i="7"/>
  <c r="CD10" i="7"/>
  <c r="CC10" i="7"/>
  <c r="CB10" i="7"/>
  <c r="CA10" i="7"/>
  <c r="BZ10" i="7"/>
  <c r="BY10" i="7"/>
  <c r="BX10" i="7"/>
  <c r="BW10" i="7"/>
  <c r="BV10" i="7"/>
  <c r="BU10" i="7"/>
  <c r="BT10" i="7"/>
  <c r="BS10" i="7"/>
  <c r="BR10" i="7"/>
  <c r="BQ10" i="7"/>
  <c r="BP10" i="7"/>
  <c r="BO10" i="7"/>
  <c r="BN10" i="7"/>
  <c r="BM10" i="7"/>
  <c r="BL10" i="7"/>
  <c r="BK10" i="7"/>
  <c r="BJ10" i="7"/>
  <c r="BI10" i="7"/>
  <c r="BH10" i="7"/>
  <c r="BG10" i="7"/>
  <c r="BF10" i="7"/>
  <c r="BE10" i="7"/>
  <c r="BD10" i="7"/>
  <c r="BC10"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B10" i="7"/>
  <c r="CM9" i="7"/>
  <c r="CL9" i="7"/>
  <c r="CK9" i="7"/>
  <c r="CJ9" i="7"/>
  <c r="CI9" i="7"/>
  <c r="CH9" i="7"/>
  <c r="CG9" i="7"/>
  <c r="CF9" i="7"/>
  <c r="CE9" i="7"/>
  <c r="CD9" i="7"/>
  <c r="CC9" i="7"/>
  <c r="CB9" i="7"/>
  <c r="CA9" i="7"/>
  <c r="BZ9" i="7"/>
  <c r="BY9" i="7"/>
  <c r="BX9" i="7"/>
  <c r="BW9" i="7"/>
  <c r="BV9" i="7"/>
  <c r="BU9" i="7"/>
  <c r="BT9" i="7"/>
  <c r="BS9" i="7"/>
  <c r="BR9" i="7"/>
  <c r="BQ9" i="7"/>
  <c r="BP9" i="7"/>
  <c r="BO9" i="7"/>
  <c r="BN9" i="7"/>
  <c r="BM9" i="7"/>
  <c r="BL9" i="7"/>
  <c r="BK9" i="7"/>
  <c r="BJ9" i="7"/>
  <c r="BI9" i="7"/>
  <c r="BH9" i="7"/>
  <c r="BG9" i="7"/>
  <c r="BF9" i="7"/>
  <c r="BE9" i="7"/>
  <c r="BD9" i="7"/>
  <c r="BC9"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B9"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B8" i="7"/>
  <c r="CM7" i="7"/>
  <c r="CL7" i="7"/>
  <c r="CK7" i="7"/>
  <c r="CJ7" i="7"/>
  <c r="CI7" i="7"/>
  <c r="CH7" i="7"/>
  <c r="CG7" i="7"/>
  <c r="CF7" i="7"/>
  <c r="CE7" i="7"/>
  <c r="CD7" i="7"/>
  <c r="CC7" i="7"/>
  <c r="CB7" i="7"/>
  <c r="CA7" i="7"/>
  <c r="BZ7" i="7"/>
  <c r="BY7" i="7"/>
  <c r="BX7" i="7"/>
  <c r="BW7" i="7"/>
  <c r="BV7" i="7"/>
  <c r="BU7" i="7"/>
  <c r="BT7" i="7"/>
  <c r="BS7" i="7"/>
  <c r="BR7" i="7"/>
  <c r="BQ7" i="7"/>
  <c r="BP7" i="7"/>
  <c r="BO7" i="7"/>
  <c r="BN7" i="7"/>
  <c r="BM7" i="7"/>
  <c r="BL7" i="7"/>
  <c r="BK7" i="7"/>
  <c r="BJ7" i="7"/>
  <c r="BI7" i="7"/>
  <c r="BH7" i="7"/>
  <c r="BG7" i="7"/>
  <c r="BF7" i="7"/>
  <c r="BE7" i="7"/>
  <c r="BD7" i="7"/>
  <c r="BC7"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R7" i="7"/>
  <c r="Q7" i="7"/>
  <c r="P7" i="7"/>
  <c r="O7" i="7"/>
  <c r="N7" i="7"/>
  <c r="M7" i="7"/>
  <c r="B7" i="7"/>
  <c r="CM6" i="7"/>
  <c r="CL6" i="7"/>
  <c r="CK6" i="7"/>
  <c r="CJ6" i="7"/>
  <c r="CI6" i="7"/>
  <c r="CH6" i="7"/>
  <c r="CG6" i="7"/>
  <c r="CF6" i="7"/>
  <c r="CE6" i="7"/>
  <c r="CD6" i="7"/>
  <c r="CC6" i="7"/>
  <c r="CB6" i="7"/>
  <c r="CA6" i="7"/>
  <c r="BZ6" i="7"/>
  <c r="BY6" i="7"/>
  <c r="BX6" i="7"/>
  <c r="BW6" i="7"/>
  <c r="BV6" i="7"/>
  <c r="BU6" i="7"/>
  <c r="BT6" i="7"/>
  <c r="BS6" i="7"/>
  <c r="BR6" i="7"/>
  <c r="BQ6" i="7"/>
  <c r="BP6" i="7"/>
  <c r="BO6" i="7"/>
  <c r="BN6" i="7"/>
  <c r="BM6" i="7"/>
  <c r="BL6" i="7"/>
  <c r="BK6" i="7"/>
  <c r="BJ6" i="7"/>
  <c r="BI6" i="7"/>
  <c r="BH6" i="7"/>
  <c r="BG6" i="7"/>
  <c r="BF6"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B6" i="7"/>
  <c r="CM5" i="7"/>
  <c r="CL5" i="7"/>
  <c r="CK5" i="7"/>
  <c r="CJ5" i="7"/>
  <c r="CI5" i="7"/>
  <c r="CH5" i="7"/>
  <c r="CG5" i="7"/>
  <c r="CF5" i="7"/>
  <c r="CE5" i="7"/>
  <c r="CD5" i="7"/>
  <c r="CC5" i="7"/>
  <c r="CB5" i="7"/>
  <c r="CA5" i="7"/>
  <c r="BZ5" i="7"/>
  <c r="BY5" i="7"/>
  <c r="BX5" i="7"/>
  <c r="BW5" i="7"/>
  <c r="BV5" i="7"/>
  <c r="BU5" i="7"/>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B5" i="7"/>
  <c r="CM4" i="7"/>
  <c r="CL4" i="7"/>
  <c r="CK4" i="7"/>
  <c r="CJ4" i="7"/>
  <c r="CI4" i="7"/>
  <c r="CH4" i="7"/>
  <c r="CG4" i="7"/>
  <c r="CF4" i="7"/>
  <c r="CE4" i="7"/>
  <c r="CD4" i="7"/>
  <c r="CC4" i="7"/>
  <c r="CB4" i="7"/>
  <c r="CA4" i="7"/>
  <c r="BZ4" i="7"/>
  <c r="BY4" i="7"/>
  <c r="BX4" i="7"/>
  <c r="BW4" i="7"/>
  <c r="BV4" i="7"/>
  <c r="BU4" i="7"/>
  <c r="BT4" i="7"/>
  <c r="BS4" i="7"/>
  <c r="BR4" i="7"/>
  <c r="BQ4" i="7"/>
  <c r="BP4" i="7"/>
  <c r="BO4" i="7"/>
  <c r="BN4" i="7"/>
  <c r="BM4" i="7"/>
  <c r="BL4" i="7"/>
  <c r="BK4" i="7"/>
  <c r="BJ4" i="7"/>
  <c r="BI4" i="7"/>
  <c r="BH4" i="7"/>
  <c r="BG4" i="7"/>
  <c r="BF4"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B4" i="7"/>
  <c r="CM3" i="7"/>
  <c r="CL3" i="7"/>
  <c r="CK3" i="7"/>
  <c r="CJ3" i="7"/>
  <c r="CI3" i="7"/>
  <c r="CH3" i="7"/>
  <c r="CG3" i="7"/>
  <c r="CF3" i="7"/>
  <c r="CE3" i="7"/>
  <c r="CD3" i="7"/>
  <c r="CC3" i="7"/>
  <c r="CB3" i="7"/>
  <c r="CA3" i="7"/>
  <c r="BZ3" i="7"/>
  <c r="BY3" i="7"/>
  <c r="BX3" i="7"/>
  <c r="BW3" i="7"/>
  <c r="BV3" i="7"/>
  <c r="BU3" i="7"/>
  <c r="BT3" i="7"/>
  <c r="BS3" i="7"/>
  <c r="BR3" i="7"/>
  <c r="BQ3" i="7"/>
  <c r="BP3" i="7"/>
  <c r="BO3" i="7"/>
  <c r="BN3" i="7"/>
  <c r="BM3" i="7"/>
  <c r="BL3" i="7"/>
  <c r="BK3" i="7"/>
  <c r="BJ3" i="7"/>
  <c r="BI3" i="7"/>
  <c r="BH3" i="7"/>
  <c r="BG3" i="7"/>
  <c r="BF3" i="7"/>
  <c r="BE3" i="7"/>
  <c r="BD3" i="7"/>
  <c r="BC3"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B3" i="7"/>
  <c r="CM2" i="7"/>
  <c r="CL2" i="7"/>
  <c r="CK2" i="7"/>
  <c r="CJ2" i="7"/>
  <c r="CI2" i="7"/>
  <c r="CH2" i="7"/>
  <c r="CG2" i="7"/>
  <c r="CF2" i="7"/>
  <c r="CE2" i="7"/>
  <c r="CD2" i="7"/>
  <c r="CC2" i="7"/>
  <c r="CB2" i="7"/>
  <c r="CA2" i="7"/>
  <c r="BZ2" i="7"/>
  <c r="BY2" i="7"/>
  <c r="BX2" i="7"/>
  <c r="BW2" i="7"/>
  <c r="BV2" i="7"/>
  <c r="BU2" i="7"/>
  <c r="BT2" i="7"/>
  <c r="BS2" i="7"/>
  <c r="BR2" i="7"/>
  <c r="BQ2" i="7"/>
  <c r="BP2" i="7"/>
  <c r="BO2" i="7"/>
  <c r="BN2" i="7"/>
  <c r="BM2" i="7"/>
  <c r="BL2" i="7"/>
  <c r="BK2" i="7"/>
  <c r="BJ2" i="7"/>
  <c r="BI2" i="7"/>
  <c r="BH2" i="7"/>
  <c r="BG2" i="7"/>
  <c r="BF2" i="7"/>
  <c r="BE2" i="7"/>
  <c r="BD2" i="7"/>
  <c r="BC2"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B2" i="7"/>
  <c r="FF30" i="4"/>
  <c r="Q106" i="1" s="1"/>
  <c r="FJ22" i="4"/>
  <c r="AA105" i="1" s="1"/>
  <c r="GA7" i="4"/>
  <c r="BG39" i="2"/>
  <c r="BH39" i="2" s="1"/>
  <c r="BJ34" i="2" s="1"/>
  <c r="BG38" i="2"/>
  <c r="BH38" i="2" s="1"/>
  <c r="BJ35" i="2" s="1"/>
  <c r="BJ37" i="2"/>
  <c r="BH37" i="2"/>
  <c r="BG37" i="2"/>
  <c r="BG35" i="2"/>
  <c r="BH35" i="2" s="1"/>
  <c r="BG34" i="2"/>
  <c r="BH34" i="2" s="1"/>
  <c r="BG20" i="2"/>
  <c r="BH19" i="2"/>
  <c r="BG19" i="2"/>
  <c r="BJ18" i="2"/>
  <c r="BG18" i="2"/>
  <c r="BH18" i="2" s="1"/>
  <c r="BJ19" i="2" s="1"/>
  <c r="CL107" i="1"/>
  <c r="CK107" i="1"/>
  <c r="CJ107" i="1"/>
  <c r="CM107" i="1" s="1"/>
  <c r="CG107" i="1"/>
  <c r="CF107" i="1"/>
  <c r="CE107" i="1"/>
  <c r="CH107" i="1" s="1"/>
  <c r="CB107" i="1"/>
  <c r="CA107" i="1"/>
  <c r="BZ107" i="1"/>
  <c r="CC107" i="1" s="1"/>
  <c r="BW107" i="1"/>
  <c r="BV107" i="1"/>
  <c r="BU107" i="1"/>
  <c r="BX107" i="1" s="1"/>
  <c r="BR107" i="1"/>
  <c r="BQ107" i="1"/>
  <c r="BP107" i="1"/>
  <c r="BS107" i="1" s="1"/>
  <c r="BM107" i="1"/>
  <c r="BL107" i="1"/>
  <c r="BK107" i="1"/>
  <c r="BN107" i="1" s="1"/>
  <c r="BH107" i="1"/>
  <c r="BG107" i="1"/>
  <c r="BF107" i="1"/>
  <c r="BI107" i="1" s="1"/>
  <c r="BC107" i="1"/>
  <c r="BB107" i="1"/>
  <c r="BA107" i="1"/>
  <c r="BD107" i="1" s="1"/>
  <c r="AX107" i="1"/>
  <c r="AW107" i="1"/>
  <c r="AV107" i="1"/>
  <c r="AY107" i="1" s="1"/>
  <c r="AS107" i="1"/>
  <c r="AQ107" i="1"/>
  <c r="AT107" i="1" s="1"/>
  <c r="AN107" i="1"/>
  <c r="AK107" i="1"/>
  <c r="AJ107" i="1"/>
  <c r="AI107" i="1"/>
  <c r="AL107" i="1" s="1"/>
  <c r="AF107" i="1"/>
  <c r="AC107" i="1"/>
  <c r="AB107" i="1"/>
  <c r="AA107" i="1"/>
  <c r="AD107" i="1" s="1"/>
  <c r="X107" i="1"/>
  <c r="W107" i="1"/>
  <c r="Y107" i="1" s="1"/>
  <c r="V107" i="1"/>
  <c r="S107" i="1"/>
  <c r="R107" i="1"/>
  <c r="Q107" i="1"/>
  <c r="N107" i="1"/>
  <c r="M107" i="1"/>
  <c r="L107" i="1"/>
  <c r="O107" i="1" s="1"/>
  <c r="I107" i="1"/>
  <c r="H107" i="1"/>
  <c r="J107" i="1" s="1"/>
  <c r="G107" i="1"/>
  <c r="CL106" i="1"/>
  <c r="CK106" i="1"/>
  <c r="CJ106" i="1"/>
  <c r="CG106" i="1"/>
  <c r="CF106" i="1"/>
  <c r="CE106" i="1"/>
  <c r="CH106" i="1" s="1"/>
  <c r="CB106" i="1"/>
  <c r="CA106" i="1"/>
  <c r="CC106" i="1" s="1"/>
  <c r="BZ106" i="1"/>
  <c r="BW106" i="1"/>
  <c r="BV106" i="1"/>
  <c r="BU106" i="1"/>
  <c r="BR106" i="1"/>
  <c r="BQ106" i="1"/>
  <c r="BP106" i="1"/>
  <c r="BS106" i="1" s="1"/>
  <c r="BM106" i="1"/>
  <c r="BL106" i="1"/>
  <c r="BK106" i="1"/>
  <c r="BN106" i="1" s="1"/>
  <c r="BH106" i="1"/>
  <c r="BG106" i="1"/>
  <c r="BF106" i="1"/>
  <c r="BC106" i="1"/>
  <c r="BB106" i="1"/>
  <c r="BA106" i="1"/>
  <c r="BD106" i="1" s="1"/>
  <c r="AX106" i="1"/>
  <c r="AW106" i="1"/>
  <c r="AV106" i="1"/>
  <c r="AY106" i="1" s="1"/>
  <c r="AS106" i="1"/>
  <c r="AQ106" i="1"/>
  <c r="AT106" i="1" s="1"/>
  <c r="AN106" i="1"/>
  <c r="AK106" i="1"/>
  <c r="AJ106" i="1"/>
  <c r="AI106" i="1"/>
  <c r="AF106" i="1"/>
  <c r="AC106" i="1"/>
  <c r="AB106" i="1"/>
  <c r="Y106" i="1"/>
  <c r="X106" i="1"/>
  <c r="W106" i="1"/>
  <c r="V106" i="1"/>
  <c r="S106" i="1"/>
  <c r="R106" i="1"/>
  <c r="N106" i="1"/>
  <c r="O106" i="1" s="1"/>
  <c r="M106" i="1"/>
  <c r="L106" i="1"/>
  <c r="J106" i="1"/>
  <c r="I106" i="1"/>
  <c r="H106" i="1"/>
  <c r="G106" i="1"/>
  <c r="CL105" i="1"/>
  <c r="CK105" i="1"/>
  <c r="CJ105" i="1"/>
  <c r="CG105" i="1"/>
  <c r="CH105" i="1" s="1"/>
  <c r="CF105" i="1"/>
  <c r="CE105" i="1"/>
  <c r="CC105" i="1"/>
  <c r="CB105" i="1"/>
  <c r="CA105" i="1"/>
  <c r="BZ105" i="1"/>
  <c r="BW105" i="1"/>
  <c r="BV105" i="1"/>
  <c r="BU105" i="1"/>
  <c r="BR105" i="1"/>
  <c r="BS105" i="1" s="1"/>
  <c r="BQ105" i="1"/>
  <c r="BP105" i="1"/>
  <c r="BN105" i="1"/>
  <c r="BM105" i="1"/>
  <c r="BL105" i="1"/>
  <c r="BK105" i="1"/>
  <c r="BH105" i="1"/>
  <c r="BG105" i="1"/>
  <c r="BI105" i="1" s="1"/>
  <c r="BF105" i="1"/>
  <c r="BC105" i="1"/>
  <c r="BD105" i="1" s="1"/>
  <c r="BB105" i="1"/>
  <c r="BA105" i="1"/>
  <c r="AX105" i="1"/>
  <c r="AY105" i="1" s="1"/>
  <c r="AW105" i="1"/>
  <c r="AV105" i="1"/>
  <c r="AS105" i="1"/>
  <c r="AQ105" i="1"/>
  <c r="AN105" i="1"/>
  <c r="AK105" i="1"/>
  <c r="AL105" i="1" s="1"/>
  <c r="AJ105" i="1"/>
  <c r="AI105" i="1"/>
  <c r="AF105" i="1"/>
  <c r="AD105" i="1"/>
  <c r="AC105" i="1"/>
  <c r="AB105" i="1"/>
  <c r="Y105" i="1"/>
  <c r="X105" i="1"/>
  <c r="W105" i="1"/>
  <c r="V105" i="1"/>
  <c r="T105" i="1"/>
  <c r="S105" i="1"/>
  <c r="R105" i="1"/>
  <c r="Q105" i="1"/>
  <c r="O105" i="1"/>
  <c r="N105" i="1"/>
  <c r="M105" i="1"/>
  <c r="L105" i="1"/>
  <c r="J105" i="1"/>
  <c r="I105" i="1"/>
  <c r="H105" i="1"/>
  <c r="G105" i="1"/>
  <c r="CL104" i="1"/>
  <c r="CK104" i="1"/>
  <c r="CJ104" i="1"/>
  <c r="CM104" i="1" s="1"/>
  <c r="CH104" i="1"/>
  <c r="CG104" i="1"/>
  <c r="CF104" i="1"/>
  <c r="CE104" i="1"/>
  <c r="CC104" i="1"/>
  <c r="CB104" i="1"/>
  <c r="CA104" i="1"/>
  <c r="BZ104" i="1"/>
  <c r="BW104" i="1"/>
  <c r="BV104" i="1"/>
  <c r="BU104" i="1"/>
  <c r="BX104" i="1" s="1"/>
  <c r="BS104" i="1"/>
  <c r="BR104" i="1"/>
  <c r="BQ104" i="1"/>
  <c r="BP104" i="1"/>
  <c r="BN104" i="1"/>
  <c r="BM104" i="1"/>
  <c r="BL104" i="1"/>
  <c r="BK104" i="1"/>
  <c r="BH104" i="1"/>
  <c r="BG104" i="1"/>
  <c r="BF104" i="1"/>
  <c r="BI104" i="1" s="1"/>
  <c r="BD104" i="1"/>
  <c r="BC104" i="1"/>
  <c r="BB104" i="1"/>
  <c r="BA104" i="1"/>
  <c r="AX104" i="1"/>
  <c r="AW104" i="1"/>
  <c r="AV104" i="1"/>
  <c r="AY104" i="1" s="1"/>
  <c r="AT104" i="1"/>
  <c r="AS104" i="1"/>
  <c r="AQ104" i="1"/>
  <c r="AN104" i="1"/>
  <c r="AL104" i="1"/>
  <c r="AK104" i="1"/>
  <c r="AJ104" i="1"/>
  <c r="AI104" i="1"/>
  <c r="AF104" i="1"/>
  <c r="AC104" i="1"/>
  <c r="AB104" i="1"/>
  <c r="AA104" i="1"/>
  <c r="AD104" i="1" s="1"/>
  <c r="X104" i="1"/>
  <c r="W104" i="1"/>
  <c r="V104" i="1"/>
  <c r="Y104" i="1" s="1"/>
  <c r="S104" i="1"/>
  <c r="R104" i="1"/>
  <c r="Q104" i="1"/>
  <c r="T104" i="1" s="1"/>
  <c r="N104" i="1"/>
  <c r="M104" i="1"/>
  <c r="L104" i="1"/>
  <c r="O104" i="1" s="1"/>
  <c r="I104" i="1"/>
  <c r="H104" i="1"/>
  <c r="G104" i="1"/>
  <c r="CM103" i="1"/>
  <c r="CL103" i="1"/>
  <c r="CK103" i="1"/>
  <c r="CJ103" i="1"/>
  <c r="CH103" i="1"/>
  <c r="CG103" i="1"/>
  <c r="CF103" i="1"/>
  <c r="CE103" i="1"/>
  <c r="CB103" i="1"/>
  <c r="CA103" i="1"/>
  <c r="BZ103" i="1"/>
  <c r="CC103" i="1" s="1"/>
  <c r="BW103" i="1"/>
  <c r="BX103" i="1" s="1"/>
  <c r="BV103" i="1"/>
  <c r="BU103" i="1"/>
  <c r="BR103" i="1"/>
  <c r="BQ103" i="1"/>
  <c r="BP103" i="1"/>
  <c r="BS103" i="1" s="1"/>
  <c r="BM103" i="1"/>
  <c r="BL103" i="1"/>
  <c r="BK103" i="1"/>
  <c r="BI103" i="1"/>
  <c r="BH103" i="1"/>
  <c r="BG103" i="1"/>
  <c r="BF103" i="1"/>
  <c r="BC103" i="1"/>
  <c r="BB103" i="1"/>
  <c r="BA103" i="1"/>
  <c r="BD103" i="1" s="1"/>
  <c r="AX103" i="1"/>
  <c r="AW103" i="1"/>
  <c r="AV103" i="1"/>
  <c r="AS103" i="1"/>
  <c r="AT103" i="1" s="1"/>
  <c r="AQ103" i="1"/>
  <c r="AN103" i="1"/>
  <c r="AK103" i="1"/>
  <c r="AJ103" i="1"/>
  <c r="AI103" i="1"/>
  <c r="AL103" i="1" s="1"/>
  <c r="AF103" i="1"/>
  <c r="AC103" i="1"/>
  <c r="AB103" i="1"/>
  <c r="AA103" i="1"/>
  <c r="AD103" i="1" s="1"/>
  <c r="X103" i="1"/>
  <c r="W103" i="1"/>
  <c r="Y103" i="1" s="1"/>
  <c r="V103" i="1"/>
  <c r="S103" i="1"/>
  <c r="R103" i="1"/>
  <c r="O103" i="1"/>
  <c r="N103" i="1"/>
  <c r="M103" i="1"/>
  <c r="L103" i="1"/>
  <c r="I103" i="1"/>
  <c r="H103" i="1"/>
  <c r="J103" i="1" s="1"/>
  <c r="G103" i="1"/>
  <c r="CL102" i="1"/>
  <c r="CK102" i="1"/>
  <c r="CJ102" i="1"/>
  <c r="CG102" i="1"/>
  <c r="CF102" i="1"/>
  <c r="CE102" i="1"/>
  <c r="CH102" i="1" s="1"/>
  <c r="CB102" i="1"/>
  <c r="CA102" i="1"/>
  <c r="BZ102" i="1"/>
  <c r="CC102" i="1" s="1"/>
  <c r="BW102" i="1"/>
  <c r="BV102" i="1"/>
  <c r="BU102" i="1"/>
  <c r="BX102" i="1" s="1"/>
  <c r="BR102" i="1"/>
  <c r="BQ102" i="1"/>
  <c r="BP102" i="1"/>
  <c r="BS102" i="1" s="1"/>
  <c r="BM102" i="1"/>
  <c r="BL102" i="1"/>
  <c r="BK102" i="1"/>
  <c r="BN102" i="1" s="1"/>
  <c r="BH102" i="1"/>
  <c r="BG102" i="1"/>
  <c r="BF102" i="1"/>
  <c r="BI102" i="1" s="1"/>
  <c r="BC102" i="1"/>
  <c r="BB102" i="1"/>
  <c r="BA102" i="1"/>
  <c r="BD102" i="1" s="1"/>
  <c r="AX102" i="1"/>
  <c r="AW102" i="1"/>
  <c r="AY102" i="1" s="1"/>
  <c r="AV102" i="1"/>
  <c r="AS102" i="1"/>
  <c r="AQ102" i="1"/>
  <c r="AT102" i="1" s="1"/>
  <c r="AN102" i="1"/>
  <c r="AK102" i="1"/>
  <c r="AL102" i="1" s="1"/>
  <c r="AJ102" i="1"/>
  <c r="AI102" i="1"/>
  <c r="AF102" i="1"/>
  <c r="AC102" i="1"/>
  <c r="AB102" i="1"/>
  <c r="X102" i="1"/>
  <c r="W102" i="1"/>
  <c r="V102" i="1"/>
  <c r="Y102" i="1" s="1"/>
  <c r="S102" i="1"/>
  <c r="R102" i="1"/>
  <c r="T102" i="1" s="1"/>
  <c r="Q102" i="1"/>
  <c r="N102" i="1"/>
  <c r="M102" i="1"/>
  <c r="O102" i="1" s="1"/>
  <c r="L102" i="1"/>
  <c r="I102" i="1"/>
  <c r="J102" i="1" s="1"/>
  <c r="H102" i="1"/>
  <c r="G102" i="1"/>
  <c r="CL101" i="1"/>
  <c r="CK101" i="1"/>
  <c r="CJ101" i="1"/>
  <c r="CM101" i="1" s="1"/>
  <c r="CG101" i="1"/>
  <c r="CF101" i="1"/>
  <c r="CH101" i="1" s="1"/>
  <c r="CE101" i="1"/>
  <c r="CC101" i="1"/>
  <c r="CB101" i="1"/>
  <c r="CA101" i="1"/>
  <c r="BZ101" i="1"/>
  <c r="BW101" i="1"/>
  <c r="BV101" i="1"/>
  <c r="BU101" i="1"/>
  <c r="BX101" i="1" s="1"/>
  <c r="BR101" i="1"/>
  <c r="BQ101" i="1"/>
  <c r="BP101" i="1"/>
  <c r="BN101" i="1"/>
  <c r="BM101" i="1"/>
  <c r="BL101" i="1"/>
  <c r="BK101" i="1"/>
  <c r="BH101" i="1"/>
  <c r="BG101" i="1"/>
  <c r="BI101" i="1" s="1"/>
  <c r="BF101" i="1"/>
  <c r="BC101" i="1"/>
  <c r="BB101" i="1"/>
  <c r="BD101" i="1" s="1"/>
  <c r="BA101" i="1"/>
  <c r="AX101" i="1"/>
  <c r="AW101" i="1"/>
  <c r="AV101" i="1"/>
  <c r="AY101" i="1" s="1"/>
  <c r="AT101" i="1"/>
  <c r="AS101" i="1"/>
  <c r="AQ101" i="1"/>
  <c r="AN101" i="1"/>
  <c r="AK101" i="1"/>
  <c r="AJ101" i="1"/>
  <c r="AL101" i="1" s="1"/>
  <c r="AI101" i="1"/>
  <c r="AF101" i="1"/>
  <c r="AC101" i="1"/>
  <c r="AB101" i="1"/>
  <c r="AA101" i="1"/>
  <c r="AD101" i="1" s="1"/>
  <c r="Y101" i="1"/>
  <c r="X101" i="1"/>
  <c r="W101" i="1"/>
  <c r="V101" i="1"/>
  <c r="S101" i="1"/>
  <c r="R101" i="1"/>
  <c r="Q101" i="1"/>
  <c r="T101" i="1" s="1"/>
  <c r="N101" i="1"/>
  <c r="M101" i="1"/>
  <c r="L101" i="1"/>
  <c r="O101" i="1" s="1"/>
  <c r="I101" i="1"/>
  <c r="H101" i="1"/>
  <c r="J101" i="1" s="1"/>
  <c r="G101" i="1"/>
  <c r="CL100" i="1"/>
  <c r="CK100" i="1"/>
  <c r="CJ100" i="1"/>
  <c r="CM100" i="1" s="1"/>
  <c r="CG100" i="1"/>
  <c r="CF100" i="1"/>
  <c r="CE100" i="1"/>
  <c r="CH100" i="1" s="1"/>
  <c r="CB100" i="1"/>
  <c r="CA100" i="1"/>
  <c r="CC100" i="1" s="1"/>
  <c r="BZ100" i="1"/>
  <c r="BW100" i="1"/>
  <c r="BV100" i="1"/>
  <c r="BU100" i="1"/>
  <c r="BX100" i="1" s="1"/>
  <c r="BR100" i="1"/>
  <c r="BQ100" i="1"/>
  <c r="BP100" i="1"/>
  <c r="BS100" i="1" s="1"/>
  <c r="BM100" i="1"/>
  <c r="BL100" i="1"/>
  <c r="BN100" i="1" s="1"/>
  <c r="BK100" i="1"/>
  <c r="BH100" i="1"/>
  <c r="BG100" i="1"/>
  <c r="BF100" i="1"/>
  <c r="BI100" i="1" s="1"/>
  <c r="BC100" i="1"/>
  <c r="BB100" i="1"/>
  <c r="BA100" i="1"/>
  <c r="BD100" i="1" s="1"/>
  <c r="AX100" i="1"/>
  <c r="AW100" i="1"/>
  <c r="AY100" i="1" s="1"/>
  <c r="AV100" i="1"/>
  <c r="AS100" i="1"/>
  <c r="AT100" i="1" s="1"/>
  <c r="AQ100" i="1"/>
  <c r="AN100" i="1"/>
  <c r="AK100" i="1"/>
  <c r="AJ100" i="1"/>
  <c r="AI100" i="1"/>
  <c r="AL100" i="1" s="1"/>
  <c r="AF100" i="1"/>
  <c r="AD100" i="1"/>
  <c r="AC100" i="1"/>
  <c r="AB100" i="1"/>
  <c r="AA100" i="1"/>
  <c r="X100" i="1"/>
  <c r="W100" i="1"/>
  <c r="Y100" i="1" s="1"/>
  <c r="V100" i="1"/>
  <c r="S100" i="1"/>
  <c r="R100" i="1"/>
  <c r="Q100" i="1"/>
  <c r="N100" i="1"/>
  <c r="M100" i="1"/>
  <c r="L100" i="1"/>
  <c r="O100" i="1" s="1"/>
  <c r="I100" i="1"/>
  <c r="H100" i="1"/>
  <c r="G100" i="1"/>
  <c r="J100" i="1" s="1"/>
  <c r="CL99" i="1"/>
  <c r="CK99" i="1"/>
  <c r="CJ99" i="1"/>
  <c r="CG99" i="1"/>
  <c r="CF99" i="1"/>
  <c r="CE99" i="1"/>
  <c r="CH99" i="1" s="1"/>
  <c r="CB99" i="1"/>
  <c r="CA99" i="1"/>
  <c r="BZ99" i="1"/>
  <c r="CC99" i="1" s="1"/>
  <c r="BW99" i="1"/>
  <c r="BV99" i="1"/>
  <c r="BU99" i="1"/>
  <c r="BX99" i="1" s="1"/>
  <c r="BS99" i="1"/>
  <c r="BR99" i="1"/>
  <c r="BQ99" i="1"/>
  <c r="BP99" i="1"/>
  <c r="BN99" i="1"/>
  <c r="BM99" i="1"/>
  <c r="BL99" i="1"/>
  <c r="BK99" i="1"/>
  <c r="BH99" i="1"/>
  <c r="BG99" i="1"/>
  <c r="BF99" i="1"/>
  <c r="BD99" i="1"/>
  <c r="BC99" i="1"/>
  <c r="BB99" i="1"/>
  <c r="BA99" i="1"/>
  <c r="AX99" i="1"/>
  <c r="AW99" i="1"/>
  <c r="AY99" i="1" s="1"/>
  <c r="AV99" i="1"/>
  <c r="AS99" i="1"/>
  <c r="AQ99" i="1"/>
  <c r="AT99" i="1" s="1"/>
  <c r="AN99" i="1"/>
  <c r="AK99" i="1"/>
  <c r="AJ99" i="1"/>
  <c r="AI99" i="1"/>
  <c r="AL99" i="1" s="1"/>
  <c r="AF99" i="1"/>
  <c r="AC99" i="1"/>
  <c r="AB99" i="1"/>
  <c r="X99" i="1"/>
  <c r="W99" i="1"/>
  <c r="V99" i="1"/>
  <c r="Y99" i="1" s="1"/>
  <c r="S99" i="1"/>
  <c r="R99" i="1"/>
  <c r="Q99" i="1"/>
  <c r="T99" i="1" s="1"/>
  <c r="N99" i="1"/>
  <c r="M99" i="1"/>
  <c r="L99" i="1"/>
  <c r="J99" i="1"/>
  <c r="I99" i="1"/>
  <c r="H99" i="1"/>
  <c r="G99" i="1"/>
  <c r="CL98" i="1"/>
  <c r="CK98" i="1"/>
  <c r="CJ98" i="1"/>
  <c r="CM98" i="1" s="1"/>
  <c r="CG98" i="1"/>
  <c r="CF98" i="1"/>
  <c r="CE98" i="1"/>
  <c r="CB98" i="1"/>
  <c r="CA98" i="1"/>
  <c r="CC98" i="1" s="1"/>
  <c r="BZ98" i="1"/>
  <c r="BX98" i="1"/>
  <c r="BW98" i="1"/>
  <c r="BV98" i="1"/>
  <c r="BU98" i="1"/>
  <c r="BR98" i="1"/>
  <c r="BQ98" i="1"/>
  <c r="BP98" i="1"/>
  <c r="BM98" i="1"/>
  <c r="BL98" i="1"/>
  <c r="BK98" i="1"/>
  <c r="BN98" i="1" s="1"/>
  <c r="BH98" i="1"/>
  <c r="BG98" i="1"/>
  <c r="BF98" i="1"/>
  <c r="BI98" i="1" s="1"/>
  <c r="BC98" i="1"/>
  <c r="BB98" i="1"/>
  <c r="BA98" i="1"/>
  <c r="AX98" i="1"/>
  <c r="AW98" i="1"/>
  <c r="AV98" i="1"/>
  <c r="AY98" i="1" s="1"/>
  <c r="AS98" i="1"/>
  <c r="AQ98" i="1"/>
  <c r="AT98" i="1" s="1"/>
  <c r="AN98" i="1"/>
  <c r="AK98" i="1"/>
  <c r="AJ98" i="1"/>
  <c r="AI98" i="1"/>
  <c r="AL98" i="1" s="1"/>
  <c r="AF98" i="1"/>
  <c r="AC98" i="1"/>
  <c r="AB98" i="1"/>
  <c r="AA98" i="1"/>
  <c r="AD98" i="1" s="1"/>
  <c r="X98" i="1"/>
  <c r="W98" i="1"/>
  <c r="V98" i="1"/>
  <c r="S98" i="1"/>
  <c r="R98" i="1"/>
  <c r="Q98" i="1"/>
  <c r="T98" i="1" s="1"/>
  <c r="O98" i="1"/>
  <c r="N98" i="1"/>
  <c r="M98" i="1"/>
  <c r="L98" i="1"/>
  <c r="I98" i="1"/>
  <c r="H98" i="1"/>
  <c r="G98" i="1"/>
  <c r="CL97" i="1"/>
  <c r="CM97" i="1" s="1"/>
  <c r="CK97" i="1"/>
  <c r="CJ97" i="1"/>
  <c r="CH97" i="1"/>
  <c r="CG97" i="1"/>
  <c r="CF97" i="1"/>
  <c r="CE97" i="1"/>
  <c r="CB97" i="1"/>
  <c r="CA97" i="1"/>
  <c r="CC97" i="1" s="1"/>
  <c r="BZ97" i="1"/>
  <c r="BW97" i="1"/>
  <c r="BV97" i="1"/>
  <c r="BU97" i="1"/>
  <c r="BX97" i="1" s="1"/>
  <c r="BR97" i="1"/>
  <c r="BQ97" i="1"/>
  <c r="BP97" i="1"/>
  <c r="BS97" i="1" s="1"/>
  <c r="BM97" i="1"/>
  <c r="BL97" i="1"/>
  <c r="BK97" i="1"/>
  <c r="BH97" i="1"/>
  <c r="BG97" i="1"/>
  <c r="BF97" i="1"/>
  <c r="BI97" i="1" s="1"/>
  <c r="BC97" i="1"/>
  <c r="BB97" i="1"/>
  <c r="BA97" i="1"/>
  <c r="BD97" i="1" s="1"/>
  <c r="AX97" i="1"/>
  <c r="AW97" i="1"/>
  <c r="AY97" i="1" s="1"/>
  <c r="AV97" i="1"/>
  <c r="AT97" i="1"/>
  <c r="AS97" i="1"/>
  <c r="AQ97" i="1"/>
  <c r="AN97" i="1"/>
  <c r="AK97" i="1"/>
  <c r="AJ97" i="1"/>
  <c r="AI97" i="1"/>
  <c r="AL97" i="1" s="1"/>
  <c r="AF97" i="1"/>
  <c r="AC97" i="1"/>
  <c r="AB97" i="1"/>
  <c r="AA97" i="1"/>
  <c r="AD97" i="1" s="1"/>
  <c r="X97" i="1"/>
  <c r="W97" i="1"/>
  <c r="V97" i="1"/>
  <c r="Y97" i="1" s="1"/>
  <c r="S97" i="1"/>
  <c r="R97" i="1"/>
  <c r="T97" i="1" s="1"/>
  <c r="Q97" i="1"/>
  <c r="N97" i="1"/>
  <c r="M97" i="1"/>
  <c r="L97" i="1"/>
  <c r="O97" i="1" s="1"/>
  <c r="I97" i="1"/>
  <c r="H97" i="1"/>
  <c r="G97" i="1"/>
  <c r="J97" i="1" s="1"/>
  <c r="CL96" i="1"/>
  <c r="CK96" i="1"/>
  <c r="CM96" i="1" s="1"/>
  <c r="CJ96" i="1"/>
  <c r="CG96" i="1"/>
  <c r="CF96" i="1"/>
  <c r="CE96" i="1"/>
  <c r="CH96" i="1" s="1"/>
  <c r="CB96" i="1"/>
  <c r="CA96" i="1"/>
  <c r="BZ96" i="1"/>
  <c r="CC96" i="1" s="1"/>
  <c r="BW96" i="1"/>
  <c r="BV96" i="1"/>
  <c r="BX96" i="1" s="1"/>
  <c r="BU96" i="1"/>
  <c r="BR96" i="1"/>
  <c r="BQ96" i="1"/>
  <c r="BP96" i="1"/>
  <c r="BS96" i="1" s="1"/>
  <c r="BM96" i="1"/>
  <c r="BL96" i="1"/>
  <c r="BK96" i="1"/>
  <c r="BN96" i="1" s="1"/>
  <c r="BH96" i="1"/>
  <c r="BG96" i="1"/>
  <c r="BI96" i="1" s="1"/>
  <c r="BF96" i="1"/>
  <c r="BC96" i="1"/>
  <c r="BB96" i="1"/>
  <c r="BA96" i="1"/>
  <c r="BD96" i="1" s="1"/>
  <c r="AX96" i="1"/>
  <c r="AW96" i="1"/>
  <c r="AV96" i="1"/>
  <c r="AY96" i="1" s="1"/>
  <c r="AS96" i="1"/>
  <c r="AQ96" i="1"/>
  <c r="AT96" i="1" s="1"/>
  <c r="AN96" i="1"/>
  <c r="AK96" i="1"/>
  <c r="AJ96" i="1"/>
  <c r="AI96" i="1"/>
  <c r="AL96" i="1" s="1"/>
  <c r="AF96" i="1"/>
  <c r="AC96" i="1"/>
  <c r="AB96" i="1"/>
  <c r="AA96" i="1"/>
  <c r="AD96" i="1" s="1"/>
  <c r="X96" i="1"/>
  <c r="W96" i="1"/>
  <c r="V96" i="1"/>
  <c r="Y96" i="1" s="1"/>
  <c r="S96" i="1"/>
  <c r="R96" i="1"/>
  <c r="Q96" i="1"/>
  <c r="T96" i="1" s="1"/>
  <c r="N96" i="1"/>
  <c r="M96" i="1"/>
  <c r="L96" i="1"/>
  <c r="O96" i="1" s="1"/>
  <c r="I96" i="1"/>
  <c r="H96" i="1"/>
  <c r="G96" i="1"/>
  <c r="J96" i="1" s="1"/>
  <c r="CM95" i="1"/>
  <c r="CL95" i="1"/>
  <c r="CK95" i="1"/>
  <c r="CJ95" i="1"/>
  <c r="CG95" i="1"/>
  <c r="CF95" i="1"/>
  <c r="CE95" i="1"/>
  <c r="CB95" i="1"/>
  <c r="CC95" i="1" s="1"/>
  <c r="CA95" i="1"/>
  <c r="BZ95" i="1"/>
  <c r="BX95" i="1"/>
  <c r="BW95" i="1"/>
  <c r="BV95" i="1"/>
  <c r="BU95" i="1"/>
  <c r="BR95" i="1"/>
  <c r="BQ95" i="1"/>
  <c r="BP95" i="1"/>
  <c r="BM95" i="1"/>
  <c r="BL95" i="1"/>
  <c r="BK95" i="1"/>
  <c r="BN95" i="1" s="1"/>
  <c r="BH95" i="1"/>
  <c r="BG95" i="1"/>
  <c r="BF95" i="1"/>
  <c r="BI95" i="1" s="1"/>
  <c r="BC95" i="1"/>
  <c r="BB95" i="1"/>
  <c r="BD95" i="1" s="1"/>
  <c r="BA95" i="1"/>
  <c r="AX95" i="1"/>
  <c r="AW95" i="1"/>
  <c r="AV95" i="1"/>
  <c r="AY95" i="1" s="1"/>
  <c r="AS95" i="1"/>
  <c r="AQ95" i="1"/>
  <c r="AT95" i="1" s="1"/>
  <c r="AN95" i="1"/>
  <c r="AK95" i="1"/>
  <c r="AJ95" i="1"/>
  <c r="AL95" i="1" s="1"/>
  <c r="AI95" i="1"/>
  <c r="AF95" i="1"/>
  <c r="AC95" i="1"/>
  <c r="AB95" i="1"/>
  <c r="AD95" i="1" s="1"/>
  <c r="AA95" i="1"/>
  <c r="X95" i="1"/>
  <c r="W95" i="1"/>
  <c r="V95" i="1"/>
  <c r="S95" i="1"/>
  <c r="R95" i="1"/>
  <c r="Q95" i="1"/>
  <c r="T95" i="1" s="1"/>
  <c r="N95" i="1"/>
  <c r="M95" i="1"/>
  <c r="L95" i="1"/>
  <c r="O95" i="1" s="1"/>
  <c r="I95" i="1"/>
  <c r="H95" i="1"/>
  <c r="G95" i="1"/>
  <c r="CL94" i="1"/>
  <c r="CK94" i="1"/>
  <c r="CJ94" i="1"/>
  <c r="CM94" i="1" s="1"/>
  <c r="CG94" i="1"/>
  <c r="CF94" i="1"/>
  <c r="CE94" i="1"/>
  <c r="CH94" i="1" s="1"/>
  <c r="CB94" i="1"/>
  <c r="CA94" i="1"/>
  <c r="BZ94" i="1"/>
  <c r="CC94" i="1" s="1"/>
  <c r="BX94" i="1"/>
  <c r="BW94" i="1"/>
  <c r="BV94" i="1"/>
  <c r="BU94" i="1"/>
  <c r="BS94" i="1"/>
  <c r="BR94" i="1"/>
  <c r="BQ94" i="1"/>
  <c r="BP94" i="1"/>
  <c r="BM94" i="1"/>
  <c r="BL94" i="1"/>
  <c r="BK94" i="1"/>
  <c r="BI94" i="1"/>
  <c r="BH94" i="1"/>
  <c r="BG94" i="1"/>
  <c r="BF94" i="1"/>
  <c r="BC94" i="1"/>
  <c r="BB94" i="1"/>
  <c r="BD94" i="1" s="1"/>
  <c r="BA94" i="1"/>
  <c r="AX94" i="1"/>
  <c r="AW94" i="1"/>
  <c r="AV94" i="1"/>
  <c r="AS94" i="1"/>
  <c r="AQ94" i="1"/>
  <c r="AT94" i="1" s="1"/>
  <c r="AN94" i="1"/>
  <c r="AK94" i="1"/>
  <c r="AJ94" i="1"/>
  <c r="AI94" i="1"/>
  <c r="AL94" i="1" s="1"/>
  <c r="AF94" i="1"/>
  <c r="AC94" i="1"/>
  <c r="AB94" i="1"/>
  <c r="AD94" i="1" s="1"/>
  <c r="AA94" i="1"/>
  <c r="Y94" i="1"/>
  <c r="X94" i="1"/>
  <c r="W94" i="1"/>
  <c r="V94" i="1"/>
  <c r="S94" i="1"/>
  <c r="R94" i="1"/>
  <c r="T94" i="1" s="1"/>
  <c r="Q94" i="1"/>
  <c r="N94" i="1"/>
  <c r="M94" i="1"/>
  <c r="O94" i="1" s="1"/>
  <c r="L94" i="1"/>
  <c r="J94" i="1"/>
  <c r="I94" i="1"/>
  <c r="H94" i="1"/>
  <c r="G94" i="1"/>
  <c r="CL93" i="1"/>
  <c r="CK93" i="1"/>
  <c r="CM93" i="1" s="1"/>
  <c r="CJ93" i="1"/>
  <c r="CG93" i="1"/>
  <c r="CF93" i="1"/>
  <c r="CH93" i="1" s="1"/>
  <c r="CE93" i="1"/>
  <c r="CC93" i="1"/>
  <c r="CB93" i="1"/>
  <c r="CA93" i="1"/>
  <c r="BZ93" i="1"/>
  <c r="BW93" i="1"/>
  <c r="BV93" i="1"/>
  <c r="BX93" i="1" s="1"/>
  <c r="BU93" i="1"/>
  <c r="BR93" i="1"/>
  <c r="BQ93" i="1"/>
  <c r="BP93" i="1"/>
  <c r="BS93" i="1" s="1"/>
  <c r="BN93" i="1"/>
  <c r="BM93" i="1"/>
  <c r="BL93" i="1"/>
  <c r="BK93" i="1"/>
  <c r="BH93" i="1"/>
  <c r="BG93" i="1"/>
  <c r="BF93" i="1"/>
  <c r="BI93" i="1" s="1"/>
  <c r="BC93" i="1"/>
  <c r="BB93" i="1"/>
  <c r="BA93" i="1"/>
  <c r="BD93" i="1" s="1"/>
  <c r="AY93" i="1"/>
  <c r="AX93" i="1"/>
  <c r="AW93" i="1"/>
  <c r="AV93" i="1"/>
  <c r="AS93" i="1"/>
  <c r="AQ93" i="1"/>
  <c r="AT93" i="1" s="1"/>
  <c r="AN93" i="1"/>
  <c r="AK93" i="1"/>
  <c r="AJ93" i="1"/>
  <c r="AI93" i="1"/>
  <c r="AL93" i="1" s="1"/>
  <c r="AF93" i="1"/>
  <c r="AD93" i="1"/>
  <c r="AC93" i="1"/>
  <c r="AB93" i="1"/>
  <c r="AA93" i="1"/>
  <c r="Y93" i="1"/>
  <c r="X93" i="1"/>
  <c r="W93" i="1"/>
  <c r="V93" i="1"/>
  <c r="S93" i="1"/>
  <c r="R93" i="1"/>
  <c r="Q93" i="1"/>
  <c r="T93" i="1" s="1"/>
  <c r="O93" i="1"/>
  <c r="N93" i="1"/>
  <c r="M93" i="1"/>
  <c r="L93" i="1"/>
  <c r="J93" i="1"/>
  <c r="I93" i="1"/>
  <c r="H93" i="1"/>
  <c r="G93" i="1"/>
  <c r="CL92" i="1"/>
  <c r="CK92" i="1"/>
  <c r="CJ92" i="1"/>
  <c r="CM92" i="1" s="1"/>
  <c r="CH92" i="1"/>
  <c r="CG92" i="1"/>
  <c r="CF92" i="1"/>
  <c r="CE92" i="1"/>
  <c r="CC92" i="1"/>
  <c r="CB92" i="1"/>
  <c r="CA92" i="1"/>
  <c r="BZ92" i="1"/>
  <c r="BW92" i="1"/>
  <c r="BV92" i="1"/>
  <c r="BU92" i="1"/>
  <c r="BX92" i="1" s="1"/>
  <c r="BS92" i="1"/>
  <c r="BR92" i="1"/>
  <c r="BQ92" i="1"/>
  <c r="BP92" i="1"/>
  <c r="BN92" i="1"/>
  <c r="BM92" i="1"/>
  <c r="BL92" i="1"/>
  <c r="BK92" i="1"/>
  <c r="BH92" i="1"/>
  <c r="BG92" i="1"/>
  <c r="BF92" i="1"/>
  <c r="BI92" i="1" s="1"/>
  <c r="BD92" i="1"/>
  <c r="BC92" i="1"/>
  <c r="BB92" i="1"/>
  <c r="BA92" i="1"/>
  <c r="AY92" i="1"/>
  <c r="AX92" i="1"/>
  <c r="AW92" i="1"/>
  <c r="AV92" i="1"/>
  <c r="AT92" i="1"/>
  <c r="AS92" i="1"/>
  <c r="AQ92" i="1"/>
  <c r="AN92" i="1"/>
  <c r="AL92" i="1"/>
  <c r="AK92" i="1"/>
  <c r="AJ92" i="1"/>
  <c r="AI92" i="1"/>
  <c r="AF92" i="1"/>
  <c r="AC92" i="1"/>
  <c r="AB92" i="1"/>
  <c r="AA92" i="1"/>
  <c r="AD92" i="1" s="1"/>
  <c r="X92" i="1"/>
  <c r="W92" i="1"/>
  <c r="V92" i="1"/>
  <c r="Y92" i="1" s="1"/>
  <c r="S92" i="1"/>
  <c r="R92" i="1"/>
  <c r="Q92" i="1"/>
  <c r="T92" i="1" s="1"/>
  <c r="N92" i="1"/>
  <c r="M92" i="1"/>
  <c r="L92" i="1"/>
  <c r="O92" i="1" s="1"/>
  <c r="I92" i="1"/>
  <c r="H92" i="1"/>
  <c r="G92" i="1"/>
  <c r="J92" i="1" s="1"/>
  <c r="CL91" i="1"/>
  <c r="CK91" i="1"/>
  <c r="CJ91" i="1"/>
  <c r="CM91" i="1" s="1"/>
  <c r="CG91" i="1"/>
  <c r="CF91" i="1"/>
  <c r="CE91" i="1"/>
  <c r="CH91" i="1" s="1"/>
  <c r="CB91" i="1"/>
  <c r="CA91" i="1"/>
  <c r="BZ91" i="1"/>
  <c r="CC91" i="1" s="1"/>
  <c r="BW91" i="1"/>
  <c r="BV91" i="1"/>
  <c r="BU91" i="1"/>
  <c r="BX91" i="1" s="1"/>
  <c r="BR91" i="1"/>
  <c r="BQ91" i="1"/>
  <c r="BP91" i="1"/>
  <c r="BS91" i="1" s="1"/>
  <c r="BM91" i="1"/>
  <c r="BL91" i="1"/>
  <c r="BK91" i="1"/>
  <c r="BN91" i="1" s="1"/>
  <c r="BH91" i="1"/>
  <c r="BG91" i="1"/>
  <c r="BF91" i="1"/>
  <c r="BI91" i="1" s="1"/>
  <c r="BC91" i="1"/>
  <c r="BB91" i="1"/>
  <c r="BA91" i="1"/>
  <c r="BD91" i="1" s="1"/>
  <c r="AX91" i="1"/>
  <c r="AW91" i="1"/>
  <c r="AV91" i="1"/>
  <c r="AY91" i="1" s="1"/>
  <c r="AS91" i="1"/>
  <c r="AQ91" i="1"/>
  <c r="AT91" i="1" s="1"/>
  <c r="AN91" i="1"/>
  <c r="AK91" i="1"/>
  <c r="AJ91" i="1"/>
  <c r="AI91" i="1"/>
  <c r="AL91" i="1" s="1"/>
  <c r="AF91" i="1"/>
  <c r="AC91" i="1"/>
  <c r="AB91" i="1"/>
  <c r="AD91" i="1" s="1"/>
  <c r="AA91" i="1"/>
  <c r="X91" i="1"/>
  <c r="W91" i="1"/>
  <c r="Y91" i="1" s="1"/>
  <c r="V91" i="1"/>
  <c r="S91" i="1"/>
  <c r="R91" i="1"/>
  <c r="T91" i="1" s="1"/>
  <c r="Q91" i="1"/>
  <c r="N91" i="1"/>
  <c r="M91" i="1"/>
  <c r="O91" i="1" s="1"/>
  <c r="L91" i="1"/>
  <c r="I91" i="1"/>
  <c r="H91" i="1"/>
  <c r="J91" i="1" s="1"/>
  <c r="G91" i="1"/>
  <c r="CL90" i="1"/>
  <c r="CK90" i="1"/>
  <c r="CM90" i="1" s="1"/>
  <c r="CJ90" i="1"/>
  <c r="CG90" i="1"/>
  <c r="CF90" i="1"/>
  <c r="CE90" i="1"/>
  <c r="CH90" i="1" s="1"/>
  <c r="CB90" i="1"/>
  <c r="CA90" i="1"/>
  <c r="CC90" i="1" s="1"/>
  <c r="BZ90" i="1"/>
  <c r="BW90" i="1"/>
  <c r="BV90" i="1"/>
  <c r="BU90" i="1"/>
  <c r="BX90" i="1" s="1"/>
  <c r="BR90" i="1"/>
  <c r="BQ90" i="1"/>
  <c r="BP90" i="1"/>
  <c r="BS90" i="1" s="1"/>
  <c r="BM90" i="1"/>
  <c r="BL90" i="1"/>
  <c r="BN90" i="1" s="1"/>
  <c r="BK90" i="1"/>
  <c r="BH90" i="1"/>
  <c r="BG90" i="1"/>
  <c r="BF90" i="1"/>
  <c r="BI90" i="1" s="1"/>
  <c r="BC90" i="1"/>
  <c r="BB90" i="1"/>
  <c r="BA90" i="1"/>
  <c r="BD90" i="1" s="1"/>
  <c r="AX90" i="1"/>
  <c r="AW90" i="1"/>
  <c r="AY90" i="1" s="1"/>
  <c r="AV90" i="1"/>
  <c r="AS90" i="1"/>
  <c r="AQ90" i="1"/>
  <c r="AT90" i="1" s="1"/>
  <c r="AN90" i="1"/>
  <c r="AK90" i="1"/>
  <c r="AJ90" i="1"/>
  <c r="AI90" i="1"/>
  <c r="AL90" i="1" s="1"/>
  <c r="AF90" i="1"/>
  <c r="AC90" i="1"/>
  <c r="AB90" i="1"/>
  <c r="AD90" i="1" s="1"/>
  <c r="AA90" i="1"/>
  <c r="X90" i="1"/>
  <c r="Y90" i="1" s="1"/>
  <c r="W90" i="1"/>
  <c r="V90" i="1"/>
  <c r="T90" i="1"/>
  <c r="S90" i="1"/>
  <c r="R90" i="1"/>
  <c r="Q90" i="1"/>
  <c r="N90" i="1"/>
  <c r="M90" i="1"/>
  <c r="L90" i="1"/>
  <c r="O90" i="1" s="1"/>
  <c r="I90" i="1"/>
  <c r="J90" i="1" s="1"/>
  <c r="H90" i="1"/>
  <c r="G90" i="1"/>
  <c r="CM89" i="1"/>
  <c r="CL89" i="1"/>
  <c r="CK89" i="1"/>
  <c r="CJ89" i="1"/>
  <c r="CG89" i="1"/>
  <c r="CF89" i="1"/>
  <c r="CE89" i="1"/>
  <c r="CH89" i="1" s="1"/>
  <c r="CB89" i="1"/>
  <c r="CC89" i="1" s="1"/>
  <c r="CA89" i="1"/>
  <c r="BZ89" i="1"/>
  <c r="BX89" i="1"/>
  <c r="BW89" i="1"/>
  <c r="BV89" i="1"/>
  <c r="BU89" i="1"/>
  <c r="BR89" i="1"/>
  <c r="BQ89" i="1"/>
  <c r="BP89" i="1"/>
  <c r="BS89" i="1" s="1"/>
  <c r="BM89" i="1"/>
  <c r="BN89" i="1" s="1"/>
  <c r="BL89" i="1"/>
  <c r="BK89" i="1"/>
  <c r="BI89" i="1"/>
  <c r="BH89" i="1"/>
  <c r="BG89" i="1"/>
  <c r="BF89" i="1"/>
  <c r="BC89" i="1"/>
  <c r="BB89" i="1"/>
  <c r="BA89" i="1"/>
  <c r="BD89" i="1" s="1"/>
  <c r="AX89" i="1"/>
  <c r="AW89" i="1"/>
  <c r="AV89" i="1"/>
  <c r="AY89" i="1" s="1"/>
  <c r="AT89" i="1"/>
  <c r="AS89" i="1"/>
  <c r="AQ89" i="1"/>
  <c r="AN89" i="1"/>
  <c r="AK89" i="1"/>
  <c r="AJ89" i="1"/>
  <c r="AI89" i="1"/>
  <c r="AL89" i="1" s="1"/>
  <c r="AF89" i="1"/>
  <c r="AC89" i="1"/>
  <c r="AB89" i="1"/>
  <c r="AA89" i="1"/>
  <c r="AD89" i="1" s="1"/>
  <c r="X89" i="1"/>
  <c r="W89" i="1"/>
  <c r="Y89" i="1" s="1"/>
  <c r="V89" i="1"/>
  <c r="T89" i="1"/>
  <c r="S89" i="1"/>
  <c r="R89" i="1"/>
  <c r="Q89" i="1"/>
  <c r="N89" i="1"/>
  <c r="M89" i="1"/>
  <c r="L89" i="1"/>
  <c r="O89" i="1" s="1"/>
  <c r="I89" i="1"/>
  <c r="H89" i="1"/>
  <c r="J89" i="1" s="1"/>
  <c r="G89" i="1"/>
  <c r="CM88" i="1"/>
  <c r="CL88" i="1"/>
  <c r="CK88" i="1"/>
  <c r="CJ88" i="1"/>
  <c r="CG88" i="1"/>
  <c r="CF88" i="1"/>
  <c r="CE88" i="1"/>
  <c r="CH88" i="1" s="1"/>
  <c r="CB88" i="1"/>
  <c r="CA88" i="1"/>
  <c r="CC88" i="1" s="1"/>
  <c r="BZ88" i="1"/>
  <c r="BX88" i="1"/>
  <c r="BW88" i="1"/>
  <c r="BV88" i="1"/>
  <c r="BU88" i="1"/>
  <c r="BR88" i="1"/>
  <c r="BQ88" i="1"/>
  <c r="BP88" i="1"/>
  <c r="BS88" i="1" s="1"/>
  <c r="BM88" i="1"/>
  <c r="BL88" i="1"/>
  <c r="BN88" i="1" s="1"/>
  <c r="BK88" i="1"/>
  <c r="BI88" i="1"/>
  <c r="BH88" i="1"/>
  <c r="BG88" i="1"/>
  <c r="BF88" i="1"/>
  <c r="BC88" i="1"/>
  <c r="BB88" i="1"/>
  <c r="BA88" i="1"/>
  <c r="BD88" i="1" s="1"/>
  <c r="AX88" i="1"/>
  <c r="AW88" i="1"/>
  <c r="AY88" i="1" s="1"/>
  <c r="AV88" i="1"/>
  <c r="AT88" i="1"/>
  <c r="AS88" i="1"/>
  <c r="AQ88" i="1"/>
  <c r="AN88" i="1"/>
  <c r="AK88" i="1"/>
  <c r="AJ88" i="1"/>
  <c r="AI88" i="1"/>
  <c r="AL88" i="1" s="1"/>
  <c r="AF88" i="1"/>
  <c r="AC88" i="1"/>
  <c r="AB88" i="1"/>
  <c r="AA88" i="1"/>
  <c r="AD88" i="1" s="1"/>
  <c r="X88" i="1"/>
  <c r="W88" i="1"/>
  <c r="V88" i="1"/>
  <c r="Y88" i="1" s="1"/>
  <c r="S88" i="1"/>
  <c r="R88" i="1"/>
  <c r="Q88" i="1"/>
  <c r="T88" i="1" s="1"/>
  <c r="N88" i="1"/>
  <c r="M88" i="1"/>
  <c r="L88" i="1"/>
  <c r="O88" i="1" s="1"/>
  <c r="I88" i="1"/>
  <c r="H88" i="1"/>
  <c r="G88" i="1"/>
  <c r="J88" i="1" s="1"/>
  <c r="CL87" i="1"/>
  <c r="CK87" i="1"/>
  <c r="CJ87" i="1"/>
  <c r="CM87" i="1" s="1"/>
  <c r="CG87" i="1"/>
  <c r="CF87" i="1"/>
  <c r="CE87" i="1"/>
  <c r="CH87" i="1" s="1"/>
  <c r="CB87" i="1"/>
  <c r="CA87" i="1"/>
  <c r="BZ87" i="1"/>
  <c r="CC87" i="1" s="1"/>
  <c r="BW87" i="1"/>
  <c r="BV87" i="1"/>
  <c r="BU87" i="1"/>
  <c r="BX87" i="1" s="1"/>
  <c r="BR87" i="1"/>
  <c r="BQ87" i="1"/>
  <c r="BP87" i="1"/>
  <c r="BS87" i="1" s="1"/>
  <c r="BM87" i="1"/>
  <c r="BL87" i="1"/>
  <c r="BK87" i="1"/>
  <c r="BN87" i="1" s="1"/>
  <c r="BH87" i="1"/>
  <c r="BG87" i="1"/>
  <c r="BF87" i="1"/>
  <c r="BI87" i="1" s="1"/>
  <c r="BC87" i="1"/>
  <c r="BB87" i="1"/>
  <c r="BA87" i="1"/>
  <c r="BD87" i="1" s="1"/>
  <c r="AX87" i="1"/>
  <c r="AW87" i="1"/>
  <c r="AV87" i="1"/>
  <c r="AY87" i="1" s="1"/>
  <c r="AS87" i="1"/>
  <c r="AQ87" i="1"/>
  <c r="AT87" i="1" s="1"/>
  <c r="AN87" i="1"/>
  <c r="AK87" i="1"/>
  <c r="AJ87" i="1"/>
  <c r="AI87" i="1"/>
  <c r="AL87" i="1" s="1"/>
  <c r="AF87" i="1"/>
  <c r="AC87" i="1"/>
  <c r="AB87" i="1"/>
  <c r="AD87" i="1" s="1"/>
  <c r="AA87" i="1"/>
  <c r="X87" i="1"/>
  <c r="W87" i="1"/>
  <c r="Y87" i="1" s="1"/>
  <c r="V87" i="1"/>
  <c r="S87" i="1"/>
  <c r="R87" i="1"/>
  <c r="T87" i="1" s="1"/>
  <c r="Q87" i="1"/>
  <c r="N87" i="1"/>
  <c r="M87" i="1"/>
  <c r="O87" i="1" s="1"/>
  <c r="L87" i="1"/>
  <c r="I87" i="1"/>
  <c r="H87" i="1"/>
  <c r="G87" i="1"/>
  <c r="J87" i="1" s="1"/>
  <c r="CL86" i="1"/>
  <c r="CK86" i="1"/>
  <c r="CM86" i="1" s="1"/>
  <c r="CJ86" i="1"/>
  <c r="CG86" i="1"/>
  <c r="CF86" i="1"/>
  <c r="CH86" i="1" s="1"/>
  <c r="CE86" i="1"/>
  <c r="CB86" i="1"/>
  <c r="CA86" i="1"/>
  <c r="BZ86" i="1"/>
  <c r="CC86" i="1" s="1"/>
  <c r="BW86" i="1"/>
  <c r="BV86" i="1"/>
  <c r="BX86" i="1" s="1"/>
  <c r="BU86" i="1"/>
  <c r="BR86" i="1"/>
  <c r="BQ86" i="1"/>
  <c r="BS86" i="1" s="1"/>
  <c r="BP86" i="1"/>
  <c r="BM86" i="1"/>
  <c r="BL86" i="1"/>
  <c r="BK86" i="1"/>
  <c r="BN86" i="1" s="1"/>
  <c r="BH86" i="1"/>
  <c r="BG86" i="1"/>
  <c r="BI86" i="1" s="1"/>
  <c r="BF86" i="1"/>
  <c r="BC86" i="1"/>
  <c r="BB86" i="1"/>
  <c r="BA86" i="1"/>
  <c r="BD86" i="1" s="1"/>
  <c r="AX86" i="1"/>
  <c r="AW86" i="1"/>
  <c r="AV86" i="1"/>
  <c r="AY86" i="1" s="1"/>
  <c r="AS86" i="1"/>
  <c r="AQ86" i="1"/>
  <c r="AT86" i="1" s="1"/>
  <c r="AN86" i="1"/>
  <c r="AK86" i="1"/>
  <c r="AJ86" i="1"/>
  <c r="AI86" i="1"/>
  <c r="AL86" i="1" s="1"/>
  <c r="AF86" i="1"/>
  <c r="AD86" i="1"/>
  <c r="AC86" i="1"/>
  <c r="AB86" i="1"/>
  <c r="AA86" i="1"/>
  <c r="X86" i="1"/>
  <c r="W86" i="1"/>
  <c r="V86" i="1"/>
  <c r="Y86" i="1" s="1"/>
  <c r="T86" i="1"/>
  <c r="S86" i="1"/>
  <c r="R86" i="1"/>
  <c r="Q86" i="1"/>
  <c r="O86" i="1"/>
  <c r="N86" i="1"/>
  <c r="M86" i="1"/>
  <c r="L86" i="1"/>
  <c r="I86" i="1"/>
  <c r="H86" i="1"/>
  <c r="G86" i="1"/>
  <c r="J86" i="1" s="1"/>
  <c r="CM85" i="1"/>
  <c r="CL85" i="1"/>
  <c r="CK85" i="1"/>
  <c r="CJ85" i="1"/>
  <c r="CH85" i="1"/>
  <c r="CG85" i="1"/>
  <c r="CF85" i="1"/>
  <c r="CE85" i="1"/>
  <c r="CB85" i="1"/>
  <c r="CA85" i="1"/>
  <c r="BZ85" i="1"/>
  <c r="CC85" i="1" s="1"/>
  <c r="BW85" i="1"/>
  <c r="BX85" i="1" s="1"/>
  <c r="BV85" i="1"/>
  <c r="BU85" i="1"/>
  <c r="BS85" i="1"/>
  <c r="BR85" i="1"/>
  <c r="BQ85" i="1"/>
  <c r="BP85" i="1"/>
  <c r="BM85" i="1"/>
  <c r="BL85" i="1"/>
  <c r="BK85" i="1"/>
  <c r="BN85" i="1" s="1"/>
  <c r="BH85" i="1"/>
  <c r="BI85" i="1" s="1"/>
  <c r="BG85" i="1"/>
  <c r="BF85" i="1"/>
  <c r="BD85" i="1"/>
  <c r="BC85" i="1"/>
  <c r="BB85" i="1"/>
  <c r="BA85" i="1"/>
  <c r="AX85" i="1"/>
  <c r="AW85" i="1"/>
  <c r="AV85" i="1"/>
  <c r="AY85" i="1" s="1"/>
  <c r="AS85" i="1"/>
  <c r="AT85" i="1" s="1"/>
  <c r="AQ85" i="1"/>
  <c r="AN85" i="1"/>
  <c r="AL85" i="1"/>
  <c r="AK85" i="1"/>
  <c r="AJ85" i="1"/>
  <c r="AI85" i="1"/>
  <c r="AF85" i="1"/>
  <c r="AD85" i="1"/>
  <c r="AC85" i="1"/>
  <c r="AB85" i="1"/>
  <c r="AA85" i="1"/>
  <c r="X85" i="1"/>
  <c r="W85" i="1"/>
  <c r="V85" i="1"/>
  <c r="Y85" i="1" s="1"/>
  <c r="T85" i="1"/>
  <c r="S85" i="1"/>
  <c r="R85" i="1"/>
  <c r="Q85" i="1"/>
  <c r="O85" i="1"/>
  <c r="N85" i="1"/>
  <c r="M85" i="1"/>
  <c r="L85" i="1"/>
  <c r="I85" i="1"/>
  <c r="H85" i="1"/>
  <c r="G85" i="1"/>
  <c r="J85" i="1" s="1"/>
  <c r="CM84" i="1"/>
  <c r="CL84" i="1"/>
  <c r="CK84" i="1"/>
  <c r="CJ84" i="1"/>
  <c r="CH84" i="1"/>
  <c r="CG84" i="1"/>
  <c r="CF84" i="1"/>
  <c r="CE84" i="1"/>
  <c r="CB84" i="1"/>
  <c r="CA84" i="1"/>
  <c r="BZ84" i="1"/>
  <c r="CC84" i="1" s="1"/>
  <c r="BX84" i="1"/>
  <c r="BW84" i="1"/>
  <c r="BV84" i="1"/>
  <c r="BU84" i="1"/>
  <c r="BS84" i="1"/>
  <c r="BR84" i="1"/>
  <c r="BQ84" i="1"/>
  <c r="BP84" i="1"/>
  <c r="BM84" i="1"/>
  <c r="BL84" i="1"/>
  <c r="BK84" i="1"/>
  <c r="BN84" i="1" s="1"/>
  <c r="BI84" i="1"/>
  <c r="BH84" i="1"/>
  <c r="BG84" i="1"/>
  <c r="BF84" i="1"/>
  <c r="BD84" i="1"/>
  <c r="BC84" i="1"/>
  <c r="BB84" i="1"/>
  <c r="BA84" i="1"/>
  <c r="AX84" i="1"/>
  <c r="AW84" i="1"/>
  <c r="AV84" i="1"/>
  <c r="AY84" i="1" s="1"/>
  <c r="AT84" i="1"/>
  <c r="AS84" i="1"/>
  <c r="AQ84" i="1"/>
  <c r="AN84" i="1"/>
  <c r="AL84" i="1"/>
  <c r="AK84" i="1"/>
  <c r="AJ84" i="1"/>
  <c r="AI84" i="1"/>
  <c r="AF84" i="1"/>
  <c r="AC84" i="1"/>
  <c r="AB84" i="1"/>
  <c r="AA84" i="1"/>
  <c r="AD84" i="1" s="1"/>
  <c r="X84" i="1"/>
  <c r="W84" i="1"/>
  <c r="V84" i="1"/>
  <c r="Y84" i="1" s="1"/>
  <c r="T84" i="1"/>
  <c r="S84" i="1"/>
  <c r="R84" i="1"/>
  <c r="Q84" i="1"/>
  <c r="N84" i="1"/>
  <c r="M84" i="1"/>
  <c r="L84" i="1"/>
  <c r="O84" i="1" s="1"/>
  <c r="I84" i="1"/>
  <c r="H84" i="1"/>
  <c r="G84" i="1"/>
  <c r="J84" i="1" s="1"/>
  <c r="CM83" i="1"/>
  <c r="CL83" i="1"/>
  <c r="CK83" i="1"/>
  <c r="CJ83" i="1"/>
  <c r="CG83" i="1"/>
  <c r="CF83" i="1"/>
  <c r="CE83" i="1"/>
  <c r="CH83" i="1" s="1"/>
  <c r="CB83" i="1"/>
  <c r="CA83" i="1"/>
  <c r="BZ83" i="1"/>
  <c r="CC83" i="1" s="1"/>
  <c r="BX83" i="1"/>
  <c r="BW83" i="1"/>
  <c r="BV83" i="1"/>
  <c r="BU83" i="1"/>
  <c r="BR83" i="1"/>
  <c r="BQ83" i="1"/>
  <c r="BP83" i="1"/>
  <c r="BS83" i="1" s="1"/>
  <c r="BM83" i="1"/>
  <c r="BL83" i="1"/>
  <c r="BK83" i="1"/>
  <c r="BN83" i="1" s="1"/>
  <c r="BI83" i="1"/>
  <c r="BH83" i="1"/>
  <c r="BG83" i="1"/>
  <c r="BF83" i="1"/>
  <c r="BC83" i="1"/>
  <c r="BB83" i="1"/>
  <c r="BA83" i="1"/>
  <c r="BD83" i="1" s="1"/>
  <c r="AX83" i="1"/>
  <c r="AW83" i="1"/>
  <c r="AV83" i="1"/>
  <c r="AY83" i="1" s="1"/>
  <c r="AT83" i="1"/>
  <c r="AS83" i="1"/>
  <c r="AQ83" i="1"/>
  <c r="AN83" i="1"/>
  <c r="AK83" i="1"/>
  <c r="AJ83" i="1"/>
  <c r="AI83" i="1"/>
  <c r="AL83" i="1" s="1"/>
  <c r="AF83" i="1"/>
  <c r="AC83" i="1"/>
  <c r="AB83" i="1"/>
  <c r="AD83" i="1" s="1"/>
  <c r="AA83" i="1"/>
  <c r="X83" i="1"/>
  <c r="W83" i="1"/>
  <c r="Y83" i="1" s="1"/>
  <c r="V83" i="1"/>
  <c r="S83" i="1"/>
  <c r="R83" i="1"/>
  <c r="T83" i="1" s="1"/>
  <c r="Q83" i="1"/>
  <c r="N83" i="1"/>
  <c r="M83" i="1"/>
  <c r="O83" i="1" s="1"/>
  <c r="L83" i="1"/>
  <c r="I83" i="1"/>
  <c r="H83" i="1"/>
  <c r="J83" i="1" s="1"/>
  <c r="G83" i="1"/>
  <c r="CL82" i="1"/>
  <c r="CK82" i="1"/>
  <c r="CJ82" i="1"/>
  <c r="CM82" i="1" s="1"/>
  <c r="CG82" i="1"/>
  <c r="CF82" i="1"/>
  <c r="CH82" i="1" s="1"/>
  <c r="CE82" i="1"/>
  <c r="CB82" i="1"/>
  <c r="CA82" i="1"/>
  <c r="CC82" i="1" s="1"/>
  <c r="BZ82" i="1"/>
  <c r="BW82" i="1"/>
  <c r="BV82" i="1"/>
  <c r="BU82" i="1"/>
  <c r="BX82" i="1" s="1"/>
  <c r="BR82" i="1"/>
  <c r="BQ82" i="1"/>
  <c r="BP82" i="1"/>
  <c r="BS82" i="1" s="1"/>
  <c r="BM82" i="1"/>
  <c r="BL82" i="1"/>
  <c r="BN82" i="1" s="1"/>
  <c r="BK82" i="1"/>
  <c r="BH82" i="1"/>
  <c r="BG82" i="1"/>
  <c r="BF82" i="1"/>
  <c r="BI82" i="1" s="1"/>
  <c r="BC82" i="1"/>
  <c r="BB82" i="1"/>
  <c r="BA82" i="1"/>
  <c r="BD82" i="1" s="1"/>
  <c r="AX82" i="1"/>
  <c r="AW82" i="1"/>
  <c r="AY82" i="1" s="1"/>
  <c r="AV82" i="1"/>
  <c r="AS82" i="1"/>
  <c r="AQ82" i="1"/>
  <c r="AT82" i="1" s="1"/>
  <c r="AN82" i="1"/>
  <c r="AK82" i="1"/>
  <c r="AJ82" i="1"/>
  <c r="AI82" i="1"/>
  <c r="AL82" i="1" s="1"/>
  <c r="AF82" i="1"/>
  <c r="AD82" i="1"/>
  <c r="AC82" i="1"/>
  <c r="AB82" i="1"/>
  <c r="AA82" i="1"/>
  <c r="Y82" i="1"/>
  <c r="X82" i="1"/>
  <c r="W82" i="1"/>
  <c r="V82" i="1"/>
  <c r="S82" i="1"/>
  <c r="R82" i="1"/>
  <c r="Q82" i="1"/>
  <c r="T82" i="1" s="1"/>
  <c r="N82" i="1"/>
  <c r="O82" i="1" s="1"/>
  <c r="M82" i="1"/>
  <c r="L82" i="1"/>
  <c r="J82" i="1"/>
  <c r="I82" i="1"/>
  <c r="H82" i="1"/>
  <c r="G82" i="1"/>
  <c r="CL81" i="1"/>
  <c r="CK81" i="1"/>
  <c r="CJ81" i="1"/>
  <c r="CM81" i="1" s="1"/>
  <c r="CG81" i="1"/>
  <c r="CH81" i="1" s="1"/>
  <c r="CF81" i="1"/>
  <c r="CE81" i="1"/>
  <c r="CC81" i="1"/>
  <c r="CB81" i="1"/>
  <c r="CA81" i="1"/>
  <c r="BZ81" i="1"/>
  <c r="BW81" i="1"/>
  <c r="BV81" i="1"/>
  <c r="BU81" i="1"/>
  <c r="BX81" i="1" s="1"/>
  <c r="BR81" i="1"/>
  <c r="BS81" i="1" s="1"/>
  <c r="BQ81" i="1"/>
  <c r="BP81" i="1"/>
  <c r="BN81" i="1"/>
  <c r="BM81" i="1"/>
  <c r="BL81" i="1"/>
  <c r="BK81" i="1"/>
  <c r="BH81" i="1"/>
  <c r="BG81" i="1"/>
  <c r="BF81" i="1"/>
  <c r="BI81" i="1" s="1"/>
  <c r="BC81" i="1"/>
  <c r="BD81" i="1" s="1"/>
  <c r="BB81" i="1"/>
  <c r="BA81" i="1"/>
  <c r="AY81" i="1"/>
  <c r="AX81" i="1"/>
  <c r="AW81" i="1"/>
  <c r="AV81" i="1"/>
  <c r="AS81" i="1"/>
  <c r="AQ81" i="1"/>
  <c r="AT81" i="1" s="1"/>
  <c r="AN81" i="1"/>
  <c r="AK81" i="1"/>
  <c r="AL81" i="1" s="1"/>
  <c r="AJ81" i="1"/>
  <c r="AI81" i="1"/>
  <c r="AF81" i="1"/>
  <c r="AC81" i="1"/>
  <c r="AB81" i="1"/>
  <c r="AD81" i="1" s="1"/>
  <c r="AA81" i="1"/>
  <c r="Y81" i="1"/>
  <c r="X81" i="1"/>
  <c r="W81" i="1"/>
  <c r="V81" i="1"/>
  <c r="S81" i="1"/>
  <c r="R81" i="1"/>
  <c r="Q81" i="1"/>
  <c r="T81" i="1" s="1"/>
  <c r="N81" i="1"/>
  <c r="M81" i="1"/>
  <c r="O81" i="1" s="1"/>
  <c r="L81" i="1"/>
  <c r="J81" i="1"/>
  <c r="I81" i="1"/>
  <c r="H81" i="1"/>
  <c r="G81" i="1"/>
  <c r="CL80" i="1"/>
  <c r="CK80" i="1"/>
  <c r="CJ80" i="1"/>
  <c r="CM80" i="1" s="1"/>
  <c r="CG80" i="1"/>
  <c r="CF80" i="1"/>
  <c r="CH80" i="1" s="1"/>
  <c r="CE80" i="1"/>
  <c r="CB80" i="1"/>
  <c r="CC80" i="1" s="1"/>
  <c r="CA80" i="1"/>
  <c r="BZ80" i="1"/>
  <c r="BW80" i="1"/>
  <c r="BV80" i="1"/>
  <c r="BU80" i="1"/>
  <c r="BX80" i="1" s="1"/>
  <c r="BR80" i="1"/>
  <c r="BQ80" i="1"/>
  <c r="BS80" i="1" s="1"/>
  <c r="BP80" i="1"/>
  <c r="BM80" i="1"/>
  <c r="BN80" i="1" s="1"/>
  <c r="BL80" i="1"/>
  <c r="BK80" i="1"/>
  <c r="BH80" i="1"/>
  <c r="BG80" i="1"/>
  <c r="BF80" i="1"/>
  <c r="BI80" i="1" s="1"/>
  <c r="BC80" i="1"/>
  <c r="BB80" i="1"/>
  <c r="BD80" i="1" s="1"/>
  <c r="BA80" i="1"/>
  <c r="AX80" i="1"/>
  <c r="AY80" i="1" s="1"/>
  <c r="AW80" i="1"/>
  <c r="AV80" i="1"/>
  <c r="AT80" i="1"/>
  <c r="AS80" i="1"/>
  <c r="AQ80" i="1"/>
  <c r="AN80" i="1"/>
  <c r="AK80" i="1"/>
  <c r="AJ80" i="1"/>
  <c r="AL80" i="1" s="1"/>
  <c r="AI80" i="1"/>
  <c r="AF80" i="1"/>
  <c r="AD80" i="1"/>
  <c r="AC80" i="1"/>
  <c r="AB80" i="1"/>
  <c r="AA80" i="1"/>
  <c r="X80" i="1"/>
  <c r="W80" i="1"/>
  <c r="V80" i="1"/>
  <c r="Y80" i="1" s="1"/>
  <c r="S80" i="1"/>
  <c r="R80" i="1"/>
  <c r="Q80" i="1"/>
  <c r="T80" i="1" s="1"/>
  <c r="O80" i="1"/>
  <c r="N80" i="1"/>
  <c r="M80" i="1"/>
  <c r="L80" i="1"/>
  <c r="I80" i="1"/>
  <c r="H80" i="1"/>
  <c r="G80" i="1"/>
  <c r="J80" i="1" s="1"/>
  <c r="CL79" i="1"/>
  <c r="CK79" i="1"/>
  <c r="CJ79" i="1"/>
  <c r="CM79" i="1" s="1"/>
  <c r="CH79" i="1"/>
  <c r="CG79" i="1"/>
  <c r="CF79" i="1"/>
  <c r="CE79" i="1"/>
  <c r="CB79" i="1"/>
  <c r="CA79" i="1"/>
  <c r="BZ79" i="1"/>
  <c r="CC79" i="1" s="1"/>
  <c r="BW79" i="1"/>
  <c r="BV79" i="1"/>
  <c r="BU79" i="1"/>
  <c r="BX79" i="1" s="1"/>
  <c r="BS79" i="1"/>
  <c r="BR79" i="1"/>
  <c r="BQ79" i="1"/>
  <c r="BP79" i="1"/>
  <c r="BM79" i="1"/>
  <c r="BL79" i="1"/>
  <c r="BK79" i="1"/>
  <c r="BN79" i="1" s="1"/>
  <c r="BH79" i="1"/>
  <c r="BG79" i="1"/>
  <c r="BF79" i="1"/>
  <c r="BI79" i="1" s="1"/>
  <c r="BD79" i="1"/>
  <c r="BC79" i="1"/>
  <c r="BB79" i="1"/>
  <c r="BA79" i="1"/>
  <c r="AX79" i="1"/>
  <c r="AW79" i="1"/>
  <c r="AV79" i="1"/>
  <c r="AY79" i="1" s="1"/>
  <c r="AS79" i="1"/>
  <c r="AQ79" i="1"/>
  <c r="AT79" i="1" s="1"/>
  <c r="AN79" i="1"/>
  <c r="AK79" i="1"/>
  <c r="AL79" i="1" s="1"/>
  <c r="AJ79" i="1"/>
  <c r="AI79" i="1"/>
  <c r="AF79" i="1"/>
  <c r="AC79" i="1"/>
  <c r="AB79" i="1"/>
  <c r="AA79" i="1"/>
  <c r="AD79" i="1" s="1"/>
  <c r="X79" i="1"/>
  <c r="W79" i="1"/>
  <c r="Y79" i="1" s="1"/>
  <c r="V79" i="1"/>
  <c r="T79" i="1"/>
  <c r="S79" i="1"/>
  <c r="R79" i="1"/>
  <c r="Q79" i="1"/>
  <c r="N79" i="1"/>
  <c r="M79" i="1"/>
  <c r="L79" i="1"/>
  <c r="O79" i="1" s="1"/>
  <c r="I79" i="1"/>
  <c r="H79" i="1"/>
  <c r="J79" i="1" s="1"/>
  <c r="G79" i="1"/>
  <c r="CM78" i="1"/>
  <c r="CL78" i="1"/>
  <c r="CK78" i="1"/>
  <c r="CJ78" i="1"/>
  <c r="CG78" i="1"/>
  <c r="CF78" i="1"/>
  <c r="CE78" i="1"/>
  <c r="CH78" i="1" s="1"/>
  <c r="CB78" i="1"/>
  <c r="CA78" i="1"/>
  <c r="CC78" i="1" s="1"/>
  <c r="BZ78" i="1"/>
  <c r="BX78" i="1"/>
  <c r="BW78" i="1"/>
  <c r="BV78" i="1"/>
  <c r="BU78" i="1"/>
  <c r="BR78" i="1"/>
  <c r="BQ78" i="1"/>
  <c r="BP78" i="1"/>
  <c r="BS78" i="1" s="1"/>
  <c r="BM78" i="1"/>
  <c r="BL78" i="1"/>
  <c r="BN78" i="1" s="1"/>
  <c r="BK78" i="1"/>
  <c r="BI78" i="1"/>
  <c r="BH78" i="1"/>
  <c r="BG78" i="1"/>
  <c r="BF78" i="1"/>
  <c r="BC78" i="1"/>
  <c r="BB78" i="1"/>
  <c r="BA78" i="1"/>
  <c r="BD78" i="1" s="1"/>
  <c r="AX78" i="1"/>
  <c r="AW78" i="1"/>
  <c r="AY78" i="1" s="1"/>
  <c r="AV78" i="1"/>
  <c r="AT78" i="1"/>
  <c r="AS78" i="1"/>
  <c r="AQ78" i="1"/>
  <c r="AN78" i="1"/>
  <c r="AK78" i="1"/>
  <c r="AJ78" i="1"/>
  <c r="AI78" i="1"/>
  <c r="AL78" i="1" s="1"/>
  <c r="AF78" i="1"/>
  <c r="AC78" i="1"/>
  <c r="AB78" i="1"/>
  <c r="AA78" i="1"/>
  <c r="AD78" i="1" s="1"/>
  <c r="Y78" i="1"/>
  <c r="X78" i="1"/>
  <c r="W78" i="1"/>
  <c r="V78" i="1"/>
  <c r="T78" i="1"/>
  <c r="S78" i="1"/>
  <c r="R78" i="1"/>
  <c r="Q78" i="1"/>
  <c r="N78" i="1"/>
  <c r="M78" i="1"/>
  <c r="L78" i="1"/>
  <c r="O78" i="1" s="1"/>
  <c r="J78" i="1"/>
  <c r="I78" i="1"/>
  <c r="H78" i="1"/>
  <c r="G78" i="1"/>
  <c r="CM77" i="1"/>
  <c r="CL77" i="1"/>
  <c r="CK77" i="1"/>
  <c r="CJ77" i="1"/>
  <c r="CG77" i="1"/>
  <c r="CF77" i="1"/>
  <c r="CE77" i="1"/>
  <c r="CH77" i="1" s="1"/>
  <c r="CB77" i="1"/>
  <c r="CC77" i="1" s="1"/>
  <c r="CA77" i="1"/>
  <c r="BZ77" i="1"/>
  <c r="BX77" i="1"/>
  <c r="BW77" i="1"/>
  <c r="BV77" i="1"/>
  <c r="BU77" i="1"/>
  <c r="BR77" i="1"/>
  <c r="BQ77" i="1"/>
  <c r="BP77" i="1"/>
  <c r="BS77" i="1" s="1"/>
  <c r="BM77" i="1"/>
  <c r="BN77" i="1" s="1"/>
  <c r="BL77" i="1"/>
  <c r="BK77" i="1"/>
  <c r="BI77" i="1"/>
  <c r="BH77" i="1"/>
  <c r="BG77" i="1"/>
  <c r="BF77" i="1"/>
  <c r="BC77" i="1"/>
  <c r="BB77" i="1"/>
  <c r="BA77" i="1"/>
  <c r="BD77" i="1" s="1"/>
  <c r="AX77" i="1"/>
  <c r="AY77" i="1" s="1"/>
  <c r="AW77" i="1"/>
  <c r="AV77" i="1"/>
  <c r="AT77" i="1"/>
  <c r="AS77" i="1"/>
  <c r="AQ77" i="1"/>
  <c r="AN77" i="1"/>
  <c r="AK77" i="1"/>
  <c r="AJ77" i="1"/>
  <c r="AI77" i="1"/>
  <c r="AL77" i="1" s="1"/>
  <c r="AF77" i="1"/>
  <c r="AC77" i="1"/>
  <c r="AB77" i="1"/>
  <c r="AA77" i="1"/>
  <c r="AD77" i="1" s="1"/>
  <c r="X77" i="1"/>
  <c r="W77" i="1"/>
  <c r="Y77" i="1" s="1"/>
  <c r="V77" i="1"/>
  <c r="T77" i="1"/>
  <c r="S77" i="1"/>
  <c r="R77" i="1"/>
  <c r="Q77" i="1"/>
  <c r="N77" i="1"/>
  <c r="M77" i="1"/>
  <c r="L77" i="1"/>
  <c r="O77" i="1" s="1"/>
  <c r="I77" i="1"/>
  <c r="H77" i="1"/>
  <c r="J77" i="1" s="1"/>
  <c r="G77" i="1"/>
  <c r="CM76" i="1"/>
  <c r="CL76" i="1"/>
  <c r="CK76" i="1"/>
  <c r="CJ76" i="1"/>
  <c r="CG76" i="1"/>
  <c r="CF76" i="1"/>
  <c r="CE76" i="1"/>
  <c r="CH76" i="1" s="1"/>
  <c r="CB76" i="1"/>
  <c r="CA76" i="1"/>
  <c r="CC76" i="1" s="1"/>
  <c r="BZ76" i="1"/>
  <c r="BX76" i="1"/>
  <c r="BW76" i="1"/>
  <c r="BV76" i="1"/>
  <c r="BU76" i="1"/>
  <c r="BR76" i="1"/>
  <c r="BQ76" i="1"/>
  <c r="BP76" i="1"/>
  <c r="BS76" i="1" s="1"/>
  <c r="BM76" i="1"/>
  <c r="BL76" i="1"/>
  <c r="BN76" i="1" s="1"/>
  <c r="BK76" i="1"/>
  <c r="BI76" i="1"/>
  <c r="BH76" i="1"/>
  <c r="BG76" i="1"/>
  <c r="BF76" i="1"/>
  <c r="BC76" i="1"/>
  <c r="BB76" i="1"/>
  <c r="BA76" i="1"/>
  <c r="BD76" i="1" s="1"/>
  <c r="AX76" i="1"/>
  <c r="AW76" i="1"/>
  <c r="AY76" i="1" s="1"/>
  <c r="AV76" i="1"/>
  <c r="AT76" i="1"/>
  <c r="AS76" i="1"/>
  <c r="AQ76" i="1"/>
  <c r="AN76" i="1"/>
  <c r="AK76" i="1"/>
  <c r="AJ76" i="1"/>
  <c r="AI76" i="1"/>
  <c r="AL76" i="1" s="1"/>
  <c r="AF76" i="1"/>
  <c r="AC76" i="1"/>
  <c r="AB76" i="1"/>
  <c r="AA76" i="1"/>
  <c r="AD76" i="1" s="1"/>
  <c r="Y76" i="1"/>
  <c r="X76" i="1"/>
  <c r="W76" i="1"/>
  <c r="V76" i="1"/>
  <c r="S76" i="1"/>
  <c r="R76" i="1"/>
  <c r="Q76" i="1"/>
  <c r="T76" i="1" s="1"/>
  <c r="N76" i="1"/>
  <c r="M76" i="1"/>
  <c r="L76" i="1"/>
  <c r="O76" i="1" s="1"/>
  <c r="I76" i="1"/>
  <c r="J76" i="1" s="1"/>
  <c r="H76" i="1"/>
  <c r="G76" i="1"/>
  <c r="CL75" i="1"/>
  <c r="CK75" i="1"/>
  <c r="CJ75" i="1"/>
  <c r="CM75" i="1" s="1"/>
  <c r="CG75" i="1"/>
  <c r="CF75" i="1"/>
  <c r="CE75" i="1"/>
  <c r="CH75" i="1" s="1"/>
  <c r="CB75" i="1"/>
  <c r="CC75" i="1" s="1"/>
  <c r="CA75" i="1"/>
  <c r="BZ75" i="1"/>
  <c r="BW75" i="1"/>
  <c r="BV75" i="1"/>
  <c r="BU75" i="1"/>
  <c r="BX75" i="1" s="1"/>
  <c r="BR75" i="1"/>
  <c r="BQ75" i="1"/>
  <c r="BP75" i="1"/>
  <c r="BS75" i="1" s="1"/>
  <c r="BM75" i="1"/>
  <c r="BN75" i="1" s="1"/>
  <c r="BL75" i="1"/>
  <c r="BK75" i="1"/>
  <c r="BH75" i="1"/>
  <c r="BG75" i="1"/>
  <c r="BF75" i="1"/>
  <c r="BI75" i="1" s="1"/>
  <c r="BC75" i="1"/>
  <c r="BB75" i="1"/>
  <c r="BA75" i="1"/>
  <c r="BD75" i="1" s="1"/>
  <c r="AX75" i="1"/>
  <c r="AY75" i="1" s="1"/>
  <c r="AW75" i="1"/>
  <c r="AV75" i="1"/>
  <c r="AS75" i="1"/>
  <c r="AQ75" i="1"/>
  <c r="AT75" i="1" s="1"/>
  <c r="AN75" i="1"/>
  <c r="AK75" i="1"/>
  <c r="AJ75" i="1"/>
  <c r="AI75" i="1"/>
  <c r="AL75" i="1" s="1"/>
  <c r="AF75" i="1"/>
  <c r="AD75" i="1"/>
  <c r="AC75" i="1"/>
  <c r="AB75" i="1"/>
  <c r="AA75" i="1"/>
  <c r="X75" i="1"/>
  <c r="W75" i="1"/>
  <c r="V75" i="1"/>
  <c r="Y75" i="1" s="1"/>
  <c r="S75" i="1"/>
  <c r="R75" i="1"/>
  <c r="T75" i="1" s="1"/>
  <c r="Q75" i="1"/>
  <c r="O75" i="1"/>
  <c r="N75" i="1"/>
  <c r="M75" i="1"/>
  <c r="L75" i="1"/>
  <c r="I75" i="1"/>
  <c r="H75" i="1"/>
  <c r="G75" i="1"/>
  <c r="J75" i="1" s="1"/>
  <c r="CL74" i="1"/>
  <c r="CK74" i="1"/>
  <c r="CM74" i="1" s="1"/>
  <c r="CJ74" i="1"/>
  <c r="CH74" i="1"/>
  <c r="CG74" i="1"/>
  <c r="CF74" i="1"/>
  <c r="CE74" i="1"/>
  <c r="CB74" i="1"/>
  <c r="CA74" i="1"/>
  <c r="BZ74" i="1"/>
  <c r="CC74" i="1" s="1"/>
  <c r="BW74" i="1"/>
  <c r="BV74" i="1"/>
  <c r="BX74" i="1" s="1"/>
  <c r="BU74" i="1"/>
  <c r="BS74" i="1"/>
  <c r="BR74" i="1"/>
  <c r="BQ74" i="1"/>
  <c r="BP74" i="1"/>
  <c r="BM74" i="1"/>
  <c r="BL74" i="1"/>
  <c r="BK74" i="1"/>
  <c r="BN74" i="1" s="1"/>
  <c r="BH74" i="1"/>
  <c r="BG74" i="1"/>
  <c r="BI74" i="1" s="1"/>
  <c r="BF74" i="1"/>
  <c r="BC74" i="1"/>
  <c r="BD74" i="1" s="1"/>
  <c r="BB74" i="1"/>
  <c r="BA74" i="1"/>
  <c r="AX74" i="1"/>
  <c r="AW74" i="1"/>
  <c r="AV74" i="1"/>
  <c r="AY74" i="1" s="1"/>
  <c r="AS74" i="1"/>
  <c r="AQ74" i="1"/>
  <c r="AT74" i="1" s="1"/>
  <c r="AN74" i="1"/>
  <c r="AK74" i="1"/>
  <c r="AL74" i="1" s="1"/>
  <c r="AJ74" i="1"/>
  <c r="AI74" i="1"/>
  <c r="AF74" i="1"/>
  <c r="AD74" i="1"/>
  <c r="AC74" i="1"/>
  <c r="AB74" i="1"/>
  <c r="AA74" i="1"/>
  <c r="X74" i="1"/>
  <c r="W74" i="1"/>
  <c r="V74" i="1"/>
  <c r="Y74" i="1" s="1"/>
  <c r="T74" i="1"/>
  <c r="S74" i="1"/>
  <c r="R74" i="1"/>
  <c r="Q74" i="1"/>
  <c r="O74" i="1"/>
  <c r="N74" i="1"/>
  <c r="M74" i="1"/>
  <c r="L74" i="1"/>
  <c r="I74" i="1"/>
  <c r="H74" i="1"/>
  <c r="G74" i="1"/>
  <c r="J74" i="1" s="1"/>
  <c r="CM73" i="1"/>
  <c r="CL73" i="1"/>
  <c r="CK73" i="1"/>
  <c r="CJ73" i="1"/>
  <c r="CH73" i="1"/>
  <c r="CG73" i="1"/>
  <c r="CF73" i="1"/>
  <c r="CE73" i="1"/>
  <c r="CB73" i="1"/>
  <c r="CA73" i="1"/>
  <c r="BZ73" i="1"/>
  <c r="CC73" i="1" s="1"/>
  <c r="BX73" i="1"/>
  <c r="BW73" i="1"/>
  <c r="BV73" i="1"/>
  <c r="BU73" i="1"/>
  <c r="BS73" i="1"/>
  <c r="BR73" i="1"/>
  <c r="BQ73" i="1"/>
  <c r="BP73" i="1"/>
  <c r="BM73" i="1"/>
  <c r="BL73" i="1"/>
  <c r="BK73" i="1"/>
  <c r="BN73" i="1" s="1"/>
  <c r="BI73" i="1"/>
  <c r="BH73" i="1"/>
  <c r="BG73" i="1"/>
  <c r="BF73" i="1"/>
  <c r="BD73" i="1"/>
  <c r="BC73" i="1"/>
  <c r="BB73" i="1"/>
  <c r="BA73" i="1"/>
  <c r="AX73" i="1"/>
  <c r="AW73" i="1"/>
  <c r="AV73" i="1"/>
  <c r="AY73" i="1" s="1"/>
  <c r="AT73" i="1"/>
  <c r="AS73" i="1"/>
  <c r="AQ73" i="1"/>
  <c r="AN73" i="1"/>
  <c r="AL73" i="1"/>
  <c r="AK73" i="1"/>
  <c r="AJ73" i="1"/>
  <c r="AI73" i="1"/>
  <c r="AF73" i="1"/>
  <c r="AD73" i="1"/>
  <c r="AC73" i="1"/>
  <c r="AB73" i="1"/>
  <c r="AA73" i="1"/>
  <c r="X73" i="1"/>
  <c r="W73" i="1"/>
  <c r="V73" i="1"/>
  <c r="Y73" i="1" s="1"/>
  <c r="S73" i="1"/>
  <c r="R73" i="1"/>
  <c r="T73" i="1" s="1"/>
  <c r="Q73" i="1"/>
  <c r="O73" i="1"/>
  <c r="N73" i="1"/>
  <c r="M73" i="1"/>
  <c r="L73" i="1"/>
  <c r="I73" i="1"/>
  <c r="H73" i="1"/>
  <c r="G73" i="1"/>
  <c r="J73" i="1" s="1"/>
  <c r="CL72" i="1"/>
  <c r="CK72" i="1"/>
  <c r="CM72" i="1" s="1"/>
  <c r="CJ72" i="1"/>
  <c r="CH72" i="1"/>
  <c r="CG72" i="1"/>
  <c r="CF72" i="1"/>
  <c r="CE72" i="1"/>
  <c r="CB72" i="1"/>
  <c r="CA72" i="1"/>
  <c r="BZ72" i="1"/>
  <c r="CC72" i="1" s="1"/>
  <c r="BW72" i="1"/>
  <c r="BV72" i="1"/>
  <c r="BX72" i="1" s="1"/>
  <c r="BU72" i="1"/>
  <c r="BS72" i="1"/>
  <c r="BR72" i="1"/>
  <c r="BQ72" i="1"/>
  <c r="BP72" i="1"/>
  <c r="BM72" i="1"/>
  <c r="BL72" i="1"/>
  <c r="BK72" i="1"/>
  <c r="BN72" i="1" s="1"/>
  <c r="BH72" i="1"/>
  <c r="BG72" i="1"/>
  <c r="BI72" i="1" s="1"/>
  <c r="BF72" i="1"/>
  <c r="BC72" i="1"/>
  <c r="BD72" i="1" s="1"/>
  <c r="BB72" i="1"/>
  <c r="BA72" i="1"/>
  <c r="AX72" i="1"/>
  <c r="AW72" i="1"/>
  <c r="AV72" i="1"/>
  <c r="AY72" i="1" s="1"/>
  <c r="AS72" i="1"/>
  <c r="AQ72" i="1"/>
  <c r="AT72" i="1" s="1"/>
  <c r="AN72" i="1"/>
  <c r="AK72" i="1"/>
  <c r="AL72" i="1" s="1"/>
  <c r="AJ72" i="1"/>
  <c r="AI72" i="1"/>
  <c r="AF72" i="1"/>
  <c r="AC72" i="1"/>
  <c r="AB72" i="1"/>
  <c r="AA72" i="1"/>
  <c r="AD72" i="1" s="1"/>
  <c r="X72" i="1"/>
  <c r="W72" i="1"/>
  <c r="V72" i="1"/>
  <c r="Y72" i="1" s="1"/>
  <c r="T72" i="1"/>
  <c r="S72" i="1"/>
  <c r="R72" i="1"/>
  <c r="Q72" i="1"/>
  <c r="N72" i="1"/>
  <c r="M72" i="1"/>
  <c r="L72" i="1"/>
  <c r="O72" i="1" s="1"/>
  <c r="I72" i="1"/>
  <c r="H72" i="1"/>
  <c r="G72" i="1"/>
  <c r="J72" i="1" s="1"/>
  <c r="CM71" i="1"/>
  <c r="CL71" i="1"/>
  <c r="CK71" i="1"/>
  <c r="CJ71" i="1"/>
  <c r="CG71" i="1"/>
  <c r="CF71" i="1"/>
  <c r="CE71" i="1"/>
  <c r="CH71" i="1" s="1"/>
  <c r="CB71" i="1"/>
  <c r="CA71" i="1"/>
  <c r="BZ71" i="1"/>
  <c r="CC71" i="1" s="1"/>
  <c r="BX71" i="1"/>
  <c r="BW71" i="1"/>
  <c r="BV71" i="1"/>
  <c r="BU71" i="1"/>
  <c r="BR71" i="1"/>
  <c r="BQ71" i="1"/>
  <c r="BP71" i="1"/>
  <c r="BS71" i="1" s="1"/>
  <c r="BM71" i="1"/>
  <c r="BL71" i="1"/>
  <c r="BK71" i="1"/>
  <c r="BN71" i="1" s="1"/>
  <c r="BH71" i="1"/>
  <c r="BI71" i="1" s="1"/>
  <c r="BG71" i="1"/>
  <c r="BF71" i="1"/>
  <c r="BC71" i="1"/>
  <c r="BB71" i="1"/>
  <c r="BA71" i="1"/>
  <c r="BD71" i="1" s="1"/>
  <c r="AX71" i="1"/>
  <c r="AW71" i="1"/>
  <c r="AV71" i="1"/>
  <c r="AY71" i="1" s="1"/>
  <c r="AS71" i="1"/>
  <c r="AT71" i="1" s="1"/>
  <c r="AQ71" i="1"/>
  <c r="AN71" i="1"/>
  <c r="AK71" i="1"/>
  <c r="AJ71" i="1"/>
  <c r="AI71" i="1"/>
  <c r="AL71" i="1" s="1"/>
  <c r="AF71" i="1"/>
  <c r="AD71" i="1"/>
  <c r="AC71" i="1"/>
  <c r="AB71" i="1"/>
  <c r="AA71" i="1"/>
  <c r="Y71" i="1"/>
  <c r="X71" i="1"/>
  <c r="W71" i="1"/>
  <c r="V71" i="1"/>
  <c r="S71" i="1"/>
  <c r="R71" i="1"/>
  <c r="T71" i="1" s="1"/>
  <c r="Q71" i="1"/>
  <c r="O71" i="1"/>
  <c r="N71" i="1"/>
  <c r="M71" i="1"/>
  <c r="L71" i="1"/>
  <c r="J71" i="1"/>
  <c r="I71" i="1"/>
  <c r="H71" i="1"/>
  <c r="G71" i="1"/>
  <c r="CL70" i="1"/>
  <c r="CK70" i="1"/>
  <c r="CJ70" i="1"/>
  <c r="CM70" i="1" s="1"/>
  <c r="CH70" i="1"/>
  <c r="CG70" i="1"/>
  <c r="CF70" i="1"/>
  <c r="CE70" i="1"/>
  <c r="CB70" i="1"/>
  <c r="CC70" i="1" s="1"/>
  <c r="CA70" i="1"/>
  <c r="BZ70" i="1"/>
  <c r="BW70" i="1"/>
  <c r="BV70" i="1"/>
  <c r="BU70" i="1"/>
  <c r="BX70" i="1" s="1"/>
  <c r="BS70" i="1"/>
  <c r="BR70" i="1"/>
  <c r="BQ70" i="1"/>
  <c r="BP70" i="1"/>
  <c r="BM70" i="1"/>
  <c r="BN70" i="1" s="1"/>
  <c r="BL70" i="1"/>
  <c r="BK70" i="1"/>
  <c r="BH70" i="1"/>
  <c r="BG70" i="1"/>
  <c r="BF70" i="1"/>
  <c r="BI70" i="1" s="1"/>
  <c r="BD70" i="1"/>
  <c r="BC70" i="1"/>
  <c r="BB70" i="1"/>
  <c r="BA70" i="1"/>
  <c r="AX70" i="1"/>
  <c r="AY70" i="1" s="1"/>
  <c r="AW70" i="1"/>
  <c r="AV70" i="1"/>
  <c r="AS70" i="1"/>
  <c r="AQ70" i="1"/>
  <c r="AT70" i="1" s="1"/>
  <c r="AN70" i="1"/>
  <c r="AK70" i="1"/>
  <c r="AJ70" i="1"/>
  <c r="AI70" i="1"/>
  <c r="AL70" i="1" s="1"/>
  <c r="AF70" i="1"/>
  <c r="AD70" i="1"/>
  <c r="AC70" i="1"/>
  <c r="AB70" i="1"/>
  <c r="AA70" i="1"/>
  <c r="Y70" i="1"/>
  <c r="X70" i="1"/>
  <c r="W70" i="1"/>
  <c r="V70" i="1"/>
  <c r="S70" i="1"/>
  <c r="R70" i="1"/>
  <c r="Q70" i="1"/>
  <c r="T70" i="1" s="1"/>
  <c r="O70" i="1"/>
  <c r="N70" i="1"/>
  <c r="M70" i="1"/>
  <c r="L70" i="1"/>
  <c r="J70" i="1"/>
  <c r="I70" i="1"/>
  <c r="H70" i="1"/>
  <c r="G70" i="1"/>
  <c r="CL69" i="1"/>
  <c r="CK69" i="1"/>
  <c r="CJ69" i="1"/>
  <c r="CM69" i="1" s="1"/>
  <c r="CH69" i="1"/>
  <c r="CG69" i="1"/>
  <c r="CF69" i="1"/>
  <c r="CE69" i="1"/>
  <c r="CC69" i="1"/>
  <c r="CB69" i="1"/>
  <c r="CA69" i="1"/>
  <c r="BZ69" i="1"/>
  <c r="BW69" i="1"/>
  <c r="BV69" i="1"/>
  <c r="BU69" i="1"/>
  <c r="BX69" i="1" s="1"/>
  <c r="BS69" i="1"/>
  <c r="BR69" i="1"/>
  <c r="BQ69" i="1"/>
  <c r="BP69" i="1"/>
  <c r="BN69" i="1"/>
  <c r="BM69" i="1"/>
  <c r="BL69" i="1"/>
  <c r="BK69" i="1"/>
  <c r="BH69" i="1"/>
  <c r="BG69" i="1"/>
  <c r="BF69" i="1"/>
  <c r="BI69" i="1" s="1"/>
  <c r="BD69" i="1"/>
  <c r="BC69" i="1"/>
  <c r="BB69" i="1"/>
  <c r="BA69" i="1"/>
  <c r="AY69" i="1"/>
  <c r="AX69" i="1"/>
  <c r="AW69" i="1"/>
  <c r="AV69" i="1"/>
  <c r="AS69" i="1"/>
  <c r="AQ69" i="1"/>
  <c r="AT69" i="1" s="1"/>
  <c r="AN69" i="1"/>
  <c r="AL69" i="1"/>
  <c r="AK69" i="1"/>
  <c r="AJ69" i="1"/>
  <c r="AI69" i="1"/>
  <c r="AF69" i="1"/>
  <c r="AD69" i="1"/>
  <c r="AC69" i="1"/>
  <c r="AB69" i="1"/>
  <c r="AA69" i="1"/>
  <c r="X69" i="1"/>
  <c r="Y69" i="1" s="1"/>
  <c r="W69" i="1"/>
  <c r="V69" i="1"/>
  <c r="S69" i="1"/>
  <c r="R69" i="1"/>
  <c r="Q69" i="1"/>
  <c r="T69" i="1" s="1"/>
  <c r="O69" i="1"/>
  <c r="N69" i="1"/>
  <c r="M69" i="1"/>
  <c r="L69" i="1"/>
  <c r="I69" i="1"/>
  <c r="J69" i="1" s="1"/>
  <c r="H69" i="1"/>
  <c r="G69" i="1"/>
  <c r="CL68" i="1"/>
  <c r="CK68" i="1"/>
  <c r="CJ68" i="1"/>
  <c r="CM68" i="1" s="1"/>
  <c r="CH68" i="1"/>
  <c r="CG68" i="1"/>
  <c r="CF68" i="1"/>
  <c r="CE68" i="1"/>
  <c r="CB68" i="1"/>
  <c r="CC68" i="1" s="1"/>
  <c r="CA68" i="1"/>
  <c r="BZ68" i="1"/>
  <c r="BW68" i="1"/>
  <c r="BV68" i="1"/>
  <c r="BU68" i="1"/>
  <c r="BX68" i="1" s="1"/>
  <c r="BS68" i="1"/>
  <c r="BR68" i="1"/>
  <c r="BQ68" i="1"/>
  <c r="BP68" i="1"/>
  <c r="BM68" i="1"/>
  <c r="BL68" i="1"/>
  <c r="BN68" i="1" s="1"/>
  <c r="BK68" i="1"/>
  <c r="BH68" i="1"/>
  <c r="BG68" i="1"/>
  <c r="BF68" i="1"/>
  <c r="BI68" i="1" s="1"/>
  <c r="BD68" i="1"/>
  <c r="BC68" i="1"/>
  <c r="BB68" i="1"/>
  <c r="BA68" i="1"/>
  <c r="AX68" i="1"/>
  <c r="AW68" i="1"/>
  <c r="AY68" i="1" s="1"/>
  <c r="AV68" i="1"/>
  <c r="AT68" i="1"/>
  <c r="AS68" i="1"/>
  <c r="AQ68" i="1"/>
  <c r="AN68" i="1"/>
  <c r="AK68" i="1"/>
  <c r="AJ68" i="1"/>
  <c r="AL68" i="1" s="1"/>
  <c r="AI68" i="1"/>
  <c r="AF68" i="1"/>
  <c r="AD68" i="1"/>
  <c r="AC68" i="1"/>
  <c r="AB68" i="1"/>
  <c r="AA68" i="1"/>
  <c r="X68" i="1"/>
  <c r="W68" i="1"/>
  <c r="V68" i="1"/>
  <c r="Y68" i="1" s="1"/>
  <c r="S68" i="1"/>
  <c r="R68" i="1"/>
  <c r="Q68" i="1"/>
  <c r="T68" i="1" s="1"/>
  <c r="O68" i="1"/>
  <c r="N68" i="1"/>
  <c r="M68" i="1"/>
  <c r="L68" i="1"/>
  <c r="I68" i="1"/>
  <c r="H68" i="1"/>
  <c r="G68" i="1"/>
  <c r="J68" i="1" s="1"/>
  <c r="CL67" i="1"/>
  <c r="CK67" i="1"/>
  <c r="CJ67" i="1"/>
  <c r="CM67" i="1" s="1"/>
  <c r="CG67" i="1"/>
  <c r="CH67" i="1" s="1"/>
  <c r="CF67" i="1"/>
  <c r="CE67" i="1"/>
  <c r="CB67" i="1"/>
  <c r="CA67" i="1"/>
  <c r="BZ67" i="1"/>
  <c r="CC67" i="1" s="1"/>
  <c r="BW67" i="1"/>
  <c r="BV67" i="1"/>
  <c r="BU67" i="1"/>
  <c r="BX67" i="1" s="1"/>
  <c r="BR67" i="1"/>
  <c r="BS67" i="1" s="1"/>
  <c r="BQ67" i="1"/>
  <c r="BP67" i="1"/>
  <c r="BM67" i="1"/>
  <c r="BL67" i="1"/>
  <c r="BK67" i="1"/>
  <c r="BN67" i="1" s="1"/>
  <c r="BH67" i="1"/>
  <c r="BG67" i="1"/>
  <c r="BF67" i="1"/>
  <c r="BI67" i="1" s="1"/>
  <c r="BC67" i="1"/>
  <c r="BD67" i="1" s="1"/>
  <c r="BB67" i="1"/>
  <c r="BA67" i="1"/>
  <c r="AX67" i="1"/>
  <c r="AW67" i="1"/>
  <c r="AV67" i="1"/>
  <c r="AY67" i="1" s="1"/>
  <c r="AS67" i="1"/>
  <c r="AQ67" i="1"/>
  <c r="AT67" i="1" s="1"/>
  <c r="AN67" i="1"/>
  <c r="AK67" i="1"/>
  <c r="AL67" i="1" s="1"/>
  <c r="AJ67" i="1"/>
  <c r="AI67" i="1"/>
  <c r="AF67" i="1"/>
  <c r="AC67" i="1"/>
  <c r="AB67" i="1"/>
  <c r="AD67" i="1" s="1"/>
  <c r="AA67" i="1"/>
  <c r="Y67" i="1"/>
  <c r="X67" i="1"/>
  <c r="W67" i="1"/>
  <c r="V67" i="1"/>
  <c r="T67" i="1"/>
  <c r="S67" i="1"/>
  <c r="R67" i="1"/>
  <c r="Q67" i="1"/>
  <c r="N67" i="1"/>
  <c r="M67" i="1"/>
  <c r="O67" i="1" s="1"/>
  <c r="L67" i="1"/>
  <c r="J67" i="1"/>
  <c r="I67" i="1"/>
  <c r="H67" i="1"/>
  <c r="G67" i="1"/>
  <c r="CM66" i="1"/>
  <c r="CL66" i="1"/>
  <c r="CK66" i="1"/>
  <c r="CJ66" i="1"/>
  <c r="CG66" i="1"/>
  <c r="CF66" i="1"/>
  <c r="CE66" i="1"/>
  <c r="CH66" i="1" s="1"/>
  <c r="CC66" i="1"/>
  <c r="CB66" i="1"/>
  <c r="CA66" i="1"/>
  <c r="BZ66" i="1"/>
  <c r="BW66" i="1"/>
  <c r="BX66" i="1" s="1"/>
  <c r="BV66" i="1"/>
  <c r="BU66" i="1"/>
  <c r="BR66" i="1"/>
  <c r="BQ66" i="1"/>
  <c r="BP66" i="1"/>
  <c r="BS66" i="1" s="1"/>
  <c r="BN66" i="1"/>
  <c r="BM66" i="1"/>
  <c r="BL66" i="1"/>
  <c r="BK66" i="1"/>
  <c r="BH66" i="1"/>
  <c r="BI66" i="1" s="1"/>
  <c r="BG66" i="1"/>
  <c r="BF66" i="1"/>
  <c r="BC66" i="1"/>
  <c r="BB66" i="1"/>
  <c r="BA66" i="1"/>
  <c r="BD66" i="1" s="1"/>
  <c r="AY66" i="1"/>
  <c r="AX66" i="1"/>
  <c r="AW66" i="1"/>
  <c r="AV66" i="1"/>
  <c r="AS66" i="1"/>
  <c r="AT66" i="1" s="1"/>
  <c r="AQ66" i="1"/>
  <c r="AN66" i="1"/>
  <c r="AK66" i="1"/>
  <c r="AJ66" i="1"/>
  <c r="AI66" i="1"/>
  <c r="AL66" i="1" s="1"/>
  <c r="AF66" i="1"/>
  <c r="AC66" i="1"/>
  <c r="AB66" i="1"/>
  <c r="AA66" i="1"/>
  <c r="AD66" i="1" s="1"/>
  <c r="Y66" i="1"/>
  <c r="X66" i="1"/>
  <c r="W66" i="1"/>
  <c r="V66" i="1"/>
  <c r="T66" i="1"/>
  <c r="S66" i="1"/>
  <c r="R66" i="1"/>
  <c r="Q66" i="1"/>
  <c r="N66" i="1"/>
  <c r="M66" i="1"/>
  <c r="L66" i="1"/>
  <c r="O66" i="1" s="1"/>
  <c r="J66" i="1"/>
  <c r="I66" i="1"/>
  <c r="H66" i="1"/>
  <c r="G66" i="1"/>
  <c r="CM65" i="1"/>
  <c r="CL65" i="1"/>
  <c r="CK65" i="1"/>
  <c r="CJ65" i="1"/>
  <c r="CG65" i="1"/>
  <c r="CF65" i="1"/>
  <c r="CE65" i="1"/>
  <c r="CH65" i="1" s="1"/>
  <c r="CC65" i="1"/>
  <c r="CB65" i="1"/>
  <c r="CA65" i="1"/>
  <c r="BZ65" i="1"/>
  <c r="BX65" i="1"/>
  <c r="BW65" i="1"/>
  <c r="BV65" i="1"/>
  <c r="BU65" i="1"/>
  <c r="BR65" i="1"/>
  <c r="BQ65" i="1"/>
  <c r="BP65" i="1"/>
  <c r="BS65" i="1" s="1"/>
  <c r="BN65" i="1"/>
  <c r="BM65" i="1"/>
  <c r="BL65" i="1"/>
  <c r="BK65" i="1"/>
  <c r="BI65" i="1"/>
  <c r="BH65" i="1"/>
  <c r="BG65" i="1"/>
  <c r="BF65" i="1"/>
  <c r="BC65" i="1"/>
  <c r="BB65" i="1"/>
  <c r="BA65" i="1"/>
  <c r="BD65" i="1" s="1"/>
  <c r="AY65" i="1"/>
  <c r="AX65" i="1"/>
  <c r="AW65" i="1"/>
  <c r="AV65" i="1"/>
  <c r="AT65" i="1"/>
  <c r="AS65" i="1"/>
  <c r="AQ65" i="1"/>
  <c r="AN65" i="1"/>
  <c r="AK65" i="1"/>
  <c r="AJ65" i="1"/>
  <c r="AI65" i="1"/>
  <c r="AL65" i="1" s="1"/>
  <c r="AF65" i="1"/>
  <c r="AC65" i="1"/>
  <c r="AB65" i="1"/>
  <c r="AA65" i="1"/>
  <c r="AD65" i="1" s="1"/>
  <c r="Y65" i="1"/>
  <c r="X65" i="1"/>
  <c r="W65" i="1"/>
  <c r="V65" i="1"/>
  <c r="S65" i="1"/>
  <c r="R65" i="1"/>
  <c r="T65" i="1" s="1"/>
  <c r="Q65" i="1"/>
  <c r="N65" i="1"/>
  <c r="M65" i="1"/>
  <c r="L65" i="1"/>
  <c r="O65" i="1" s="1"/>
  <c r="I65" i="1"/>
  <c r="H65" i="1"/>
  <c r="J65" i="1" s="1"/>
  <c r="G65" i="1"/>
  <c r="CL64" i="1"/>
  <c r="CK64" i="1"/>
  <c r="CM64" i="1" s="1"/>
  <c r="CJ64" i="1"/>
  <c r="CG64" i="1"/>
  <c r="CF64" i="1"/>
  <c r="CE64" i="1"/>
  <c r="CH64" i="1" s="1"/>
  <c r="CB64" i="1"/>
  <c r="CA64" i="1"/>
  <c r="CC64" i="1" s="1"/>
  <c r="BZ64" i="1"/>
  <c r="BW64" i="1"/>
  <c r="BV64" i="1"/>
  <c r="BX64" i="1" s="1"/>
  <c r="BU64" i="1"/>
  <c r="BR64" i="1"/>
  <c r="BQ64" i="1"/>
  <c r="BP64" i="1"/>
  <c r="BS64" i="1" s="1"/>
  <c r="BM64" i="1"/>
  <c r="BL64" i="1"/>
  <c r="BN64" i="1" s="1"/>
  <c r="BK64" i="1"/>
  <c r="BH64" i="1"/>
  <c r="BG64" i="1"/>
  <c r="BF64" i="1"/>
  <c r="BI64" i="1" s="1"/>
  <c r="BC64" i="1"/>
  <c r="BB64" i="1"/>
  <c r="BA64" i="1"/>
  <c r="BD64" i="1" s="1"/>
  <c r="AX64" i="1"/>
  <c r="AW64" i="1"/>
  <c r="AY64" i="1" s="1"/>
  <c r="AV64" i="1"/>
  <c r="AS64" i="1"/>
  <c r="AQ64" i="1"/>
  <c r="AT64" i="1" s="1"/>
  <c r="AN64" i="1"/>
  <c r="AK64" i="1"/>
  <c r="AJ64" i="1"/>
  <c r="AI64" i="1"/>
  <c r="AL64" i="1" s="1"/>
  <c r="AF64" i="1"/>
  <c r="AC64" i="1"/>
  <c r="AB64" i="1"/>
  <c r="AA64" i="1"/>
  <c r="AD64" i="1" s="1"/>
  <c r="X64" i="1"/>
  <c r="Y64" i="1" s="1"/>
  <c r="W64" i="1"/>
  <c r="V64" i="1"/>
  <c r="S64" i="1"/>
  <c r="R64" i="1"/>
  <c r="Q64" i="1"/>
  <c r="T64" i="1" s="1"/>
  <c r="N64" i="1"/>
  <c r="M64" i="1"/>
  <c r="L64" i="1"/>
  <c r="O64" i="1" s="1"/>
  <c r="I64" i="1"/>
  <c r="J64" i="1" s="1"/>
  <c r="H64" i="1"/>
  <c r="G64" i="1"/>
  <c r="CL63" i="1"/>
  <c r="CK63" i="1"/>
  <c r="CJ63" i="1"/>
  <c r="CM63" i="1" s="1"/>
  <c r="CG63" i="1"/>
  <c r="CF63" i="1"/>
  <c r="CE63" i="1"/>
  <c r="CH63" i="1" s="1"/>
  <c r="CB63" i="1"/>
  <c r="CC63" i="1" s="1"/>
  <c r="CA63" i="1"/>
  <c r="BZ63" i="1"/>
  <c r="BW63" i="1"/>
  <c r="BV63" i="1"/>
  <c r="BU63" i="1"/>
  <c r="BX63" i="1" s="1"/>
  <c r="BR63" i="1"/>
  <c r="BQ63" i="1"/>
  <c r="BP63" i="1"/>
  <c r="BS63" i="1" s="1"/>
  <c r="BM63" i="1"/>
  <c r="BL63" i="1"/>
  <c r="BN63" i="1" s="1"/>
  <c r="BK63" i="1"/>
  <c r="BH63" i="1"/>
  <c r="BG63" i="1"/>
  <c r="BF63" i="1"/>
  <c r="BI63" i="1" s="1"/>
  <c r="BC63" i="1"/>
  <c r="BB63" i="1"/>
  <c r="BA63" i="1"/>
  <c r="BD63" i="1" s="1"/>
  <c r="AX63" i="1"/>
  <c r="AW63" i="1"/>
  <c r="AY63" i="1" s="1"/>
  <c r="AV63" i="1"/>
  <c r="AS63" i="1"/>
  <c r="AQ63" i="1"/>
  <c r="AT63" i="1" s="1"/>
  <c r="AN63" i="1"/>
  <c r="AK63" i="1"/>
  <c r="AJ63" i="1"/>
  <c r="AI63" i="1"/>
  <c r="AL63" i="1" s="1"/>
  <c r="AF63" i="1"/>
  <c r="AD63" i="1"/>
  <c r="AC63" i="1"/>
  <c r="AB63" i="1"/>
  <c r="AA63" i="1"/>
  <c r="X63" i="1"/>
  <c r="W63" i="1"/>
  <c r="Y63" i="1" s="1"/>
  <c r="V63" i="1"/>
  <c r="T63" i="1"/>
  <c r="S63" i="1"/>
  <c r="R63" i="1"/>
  <c r="Q63" i="1"/>
  <c r="O63" i="1"/>
  <c r="N63" i="1"/>
  <c r="M63" i="1"/>
  <c r="L63" i="1"/>
  <c r="I63" i="1"/>
  <c r="H63" i="1"/>
  <c r="J63" i="1" s="1"/>
  <c r="G63" i="1"/>
  <c r="CM62" i="1"/>
  <c r="CL62" i="1"/>
  <c r="CK62" i="1"/>
  <c r="CJ62" i="1"/>
  <c r="CH62" i="1"/>
  <c r="CG62" i="1"/>
  <c r="CF62" i="1"/>
  <c r="CE62" i="1"/>
  <c r="CB62" i="1"/>
  <c r="CA62" i="1"/>
  <c r="BZ62" i="1"/>
  <c r="CC62" i="1" s="1"/>
  <c r="BX62" i="1"/>
  <c r="BW62" i="1"/>
  <c r="BV62" i="1"/>
  <c r="BU62" i="1"/>
  <c r="BS62" i="1"/>
  <c r="BR62" i="1"/>
  <c r="BQ62" i="1"/>
  <c r="BP62" i="1"/>
  <c r="BM62" i="1"/>
  <c r="BL62" i="1"/>
  <c r="BK62" i="1"/>
  <c r="BN62" i="1" s="1"/>
  <c r="BI62" i="1"/>
  <c r="BH62" i="1"/>
  <c r="BG62" i="1"/>
  <c r="BF62" i="1"/>
  <c r="BC62" i="1"/>
  <c r="BD62" i="1" s="1"/>
  <c r="BB62" i="1"/>
  <c r="BA62" i="1"/>
  <c r="AX62" i="1"/>
  <c r="AW62" i="1"/>
  <c r="AV62" i="1"/>
  <c r="AY62" i="1" s="1"/>
  <c r="AT62" i="1"/>
  <c r="AS62" i="1"/>
  <c r="AQ62" i="1"/>
  <c r="AN62" i="1"/>
  <c r="AK62" i="1"/>
  <c r="AL62" i="1" s="1"/>
  <c r="AJ62" i="1"/>
  <c r="AI62" i="1"/>
  <c r="AF62" i="1"/>
  <c r="AD62" i="1"/>
  <c r="AC62" i="1"/>
  <c r="AB62" i="1"/>
  <c r="AA62" i="1"/>
  <c r="X62" i="1"/>
  <c r="W62" i="1"/>
  <c r="V62" i="1"/>
  <c r="Y62" i="1" s="1"/>
  <c r="T62" i="1"/>
  <c r="S62" i="1"/>
  <c r="R62" i="1"/>
  <c r="Q62" i="1"/>
  <c r="O62" i="1"/>
  <c r="N62" i="1"/>
  <c r="M62" i="1"/>
  <c r="L62" i="1"/>
  <c r="I62" i="1"/>
  <c r="H62" i="1"/>
  <c r="G62" i="1"/>
  <c r="J62" i="1" s="1"/>
  <c r="CM61" i="1"/>
  <c r="CL61" i="1"/>
  <c r="CK61" i="1"/>
  <c r="CJ61" i="1"/>
  <c r="CH61" i="1"/>
  <c r="CG61" i="1"/>
  <c r="CF61" i="1"/>
  <c r="CE61" i="1"/>
  <c r="CB61" i="1"/>
  <c r="CA61" i="1"/>
  <c r="BZ61" i="1"/>
  <c r="CC61" i="1" s="1"/>
  <c r="BX61" i="1"/>
  <c r="BW61" i="1"/>
  <c r="BV61" i="1"/>
  <c r="BU61" i="1"/>
  <c r="BS61" i="1"/>
  <c r="BR61" i="1"/>
  <c r="BQ61" i="1"/>
  <c r="BP61" i="1"/>
  <c r="BM61" i="1"/>
  <c r="BL61" i="1"/>
  <c r="BK61" i="1"/>
  <c r="BN61" i="1" s="1"/>
  <c r="BI61" i="1"/>
  <c r="BH61" i="1"/>
  <c r="BG61" i="1"/>
  <c r="BF61" i="1"/>
  <c r="BD61" i="1"/>
  <c r="BC61" i="1"/>
  <c r="BB61" i="1"/>
  <c r="BA61" i="1"/>
  <c r="AX61" i="1"/>
  <c r="AW61" i="1"/>
  <c r="AV61" i="1"/>
  <c r="AY61" i="1" s="1"/>
  <c r="AT61" i="1"/>
  <c r="AS61" i="1"/>
  <c r="AQ61" i="1"/>
  <c r="AN61" i="1"/>
  <c r="AL61" i="1"/>
  <c r="AK61" i="1"/>
  <c r="AJ61" i="1"/>
  <c r="AI61" i="1"/>
  <c r="AF61" i="1"/>
  <c r="AC61" i="1"/>
  <c r="AB61" i="1"/>
  <c r="AA61" i="1"/>
  <c r="AD61" i="1" s="1"/>
  <c r="X61" i="1"/>
  <c r="W61" i="1"/>
  <c r="V61" i="1"/>
  <c r="Y61" i="1" s="1"/>
  <c r="T61" i="1"/>
  <c r="S61" i="1"/>
  <c r="R61" i="1"/>
  <c r="Q61" i="1"/>
  <c r="N61" i="1"/>
  <c r="M61" i="1"/>
  <c r="L61" i="1"/>
  <c r="O61" i="1" s="1"/>
  <c r="I61" i="1"/>
  <c r="H61" i="1"/>
  <c r="G61" i="1"/>
  <c r="J61" i="1" s="1"/>
  <c r="CM60" i="1"/>
  <c r="CL60" i="1"/>
  <c r="CK60" i="1"/>
  <c r="CJ60" i="1"/>
  <c r="CG60" i="1"/>
  <c r="CF60" i="1"/>
  <c r="CE60" i="1"/>
  <c r="CH60" i="1" s="1"/>
  <c r="CB60" i="1"/>
  <c r="CA60" i="1"/>
  <c r="BZ60" i="1"/>
  <c r="CC60" i="1" s="1"/>
  <c r="BW60" i="1"/>
  <c r="BV60" i="1"/>
  <c r="BX60" i="1" s="1"/>
  <c r="BU60" i="1"/>
  <c r="BR60" i="1"/>
  <c r="BQ60" i="1"/>
  <c r="BP60" i="1"/>
  <c r="BS60" i="1" s="1"/>
  <c r="BM60" i="1"/>
  <c r="BL60" i="1"/>
  <c r="BK60" i="1"/>
  <c r="BN60" i="1" s="1"/>
  <c r="BH60" i="1"/>
  <c r="BG60" i="1"/>
  <c r="BI60" i="1" s="1"/>
  <c r="BF60" i="1"/>
  <c r="BC60" i="1"/>
  <c r="BB60" i="1"/>
  <c r="BA60" i="1"/>
  <c r="BD60" i="1" s="1"/>
  <c r="AX60" i="1"/>
  <c r="AW60" i="1"/>
  <c r="AV60" i="1"/>
  <c r="AY60" i="1" s="1"/>
  <c r="AS60" i="1"/>
  <c r="AQ60" i="1"/>
  <c r="AT60" i="1" s="1"/>
  <c r="AN60" i="1"/>
  <c r="AK60" i="1"/>
  <c r="AJ60" i="1"/>
  <c r="AI60" i="1"/>
  <c r="AL60" i="1" s="1"/>
  <c r="AF60" i="1"/>
  <c r="AC60" i="1"/>
  <c r="AB60" i="1"/>
  <c r="AA60" i="1"/>
  <c r="AD60" i="1" s="1"/>
  <c r="X60" i="1"/>
  <c r="W60" i="1"/>
  <c r="V60" i="1"/>
  <c r="Y60" i="1" s="1"/>
  <c r="T60" i="1"/>
  <c r="S60" i="1"/>
  <c r="R60" i="1"/>
  <c r="Q60" i="1"/>
  <c r="N60" i="1"/>
  <c r="M60" i="1"/>
  <c r="L60" i="1"/>
  <c r="O60" i="1" s="1"/>
  <c r="I60" i="1"/>
  <c r="H60" i="1"/>
  <c r="G60" i="1"/>
  <c r="J60" i="1" s="1"/>
  <c r="CM59" i="1"/>
  <c r="CL59" i="1"/>
  <c r="CK59" i="1"/>
  <c r="CJ59" i="1"/>
  <c r="CG59" i="1"/>
  <c r="CF59" i="1"/>
  <c r="CE59" i="1"/>
  <c r="CH59" i="1" s="1"/>
  <c r="CB59" i="1"/>
  <c r="CA59" i="1"/>
  <c r="BZ59" i="1"/>
  <c r="CC59" i="1" s="1"/>
  <c r="BW59" i="1"/>
  <c r="BV59" i="1"/>
  <c r="BX59" i="1" s="1"/>
  <c r="BU59" i="1"/>
  <c r="BR59" i="1"/>
  <c r="BQ59" i="1"/>
  <c r="BP59" i="1"/>
  <c r="BS59" i="1" s="1"/>
  <c r="BM59" i="1"/>
  <c r="BL59" i="1"/>
  <c r="BK59" i="1"/>
  <c r="BN59" i="1" s="1"/>
  <c r="BH59" i="1"/>
  <c r="BG59" i="1"/>
  <c r="BI59" i="1" s="1"/>
  <c r="BF59" i="1"/>
  <c r="BC59" i="1"/>
  <c r="BB59" i="1"/>
  <c r="BA59" i="1"/>
  <c r="BD59" i="1" s="1"/>
  <c r="AX59" i="1"/>
  <c r="AW59" i="1"/>
  <c r="AV59" i="1"/>
  <c r="AY59" i="1" s="1"/>
  <c r="AS59" i="1"/>
  <c r="AQ59" i="1"/>
  <c r="AT59" i="1" s="1"/>
  <c r="AN59" i="1"/>
  <c r="AK59" i="1"/>
  <c r="AJ59" i="1"/>
  <c r="AI59" i="1"/>
  <c r="AF59" i="1"/>
  <c r="AD59" i="1"/>
  <c r="AC59" i="1"/>
  <c r="AB59" i="1"/>
  <c r="AA59" i="1"/>
  <c r="Y59" i="1"/>
  <c r="X59" i="1"/>
  <c r="W59" i="1"/>
  <c r="V59" i="1"/>
  <c r="S59" i="1"/>
  <c r="R59" i="1"/>
  <c r="T59" i="1" s="1"/>
  <c r="Q59" i="1"/>
  <c r="O59" i="1"/>
  <c r="N59" i="1"/>
  <c r="M59" i="1"/>
  <c r="L59" i="1"/>
  <c r="J59" i="1"/>
  <c r="I59" i="1"/>
  <c r="H59" i="1"/>
  <c r="G59" i="1"/>
  <c r="CL58" i="1"/>
  <c r="CK58" i="1"/>
  <c r="CJ58" i="1"/>
  <c r="CH58" i="1"/>
  <c r="CG58" i="1"/>
  <c r="CF58" i="1"/>
  <c r="CE58" i="1"/>
  <c r="CB58" i="1"/>
  <c r="CC58" i="1" s="1"/>
  <c r="CA58" i="1"/>
  <c r="BZ58" i="1"/>
  <c r="BW58" i="1"/>
  <c r="BV58" i="1"/>
  <c r="BU58" i="1"/>
  <c r="BX58" i="1" s="1"/>
  <c r="BS58" i="1"/>
  <c r="BR58" i="1"/>
  <c r="BQ58" i="1"/>
  <c r="BP58" i="1"/>
  <c r="BM58" i="1"/>
  <c r="BN58" i="1" s="1"/>
  <c r="BL58" i="1"/>
  <c r="BK58" i="1"/>
  <c r="BH58" i="1"/>
  <c r="BG58" i="1"/>
  <c r="BF58" i="1"/>
  <c r="BI58" i="1" s="1"/>
  <c r="BD58" i="1"/>
  <c r="BC58" i="1"/>
  <c r="BB58" i="1"/>
  <c r="BA58" i="1"/>
  <c r="AX58" i="1"/>
  <c r="AY58" i="1" s="1"/>
  <c r="AW58" i="1"/>
  <c r="AV58" i="1"/>
  <c r="AS58" i="1"/>
  <c r="AQ58" i="1"/>
  <c r="AN58" i="1"/>
  <c r="AL58" i="1"/>
  <c r="AK58" i="1"/>
  <c r="AJ58" i="1"/>
  <c r="AI58" i="1"/>
  <c r="AF58" i="1"/>
  <c r="AD58" i="1"/>
  <c r="AC58" i="1"/>
  <c r="AB58" i="1"/>
  <c r="AA58" i="1"/>
  <c r="Y58" i="1"/>
  <c r="X58" i="1"/>
  <c r="W58" i="1"/>
  <c r="V58" i="1"/>
  <c r="S58" i="1"/>
  <c r="R58" i="1"/>
  <c r="Q58" i="1"/>
  <c r="T58" i="1" s="1"/>
  <c r="O58" i="1"/>
  <c r="N58" i="1"/>
  <c r="M58" i="1"/>
  <c r="L58" i="1"/>
  <c r="J58" i="1"/>
  <c r="I58" i="1"/>
  <c r="H58" i="1"/>
  <c r="G58" i="1"/>
  <c r="CL57" i="1"/>
  <c r="CK57" i="1"/>
  <c r="CJ57" i="1"/>
  <c r="CM57" i="1" s="1"/>
  <c r="CH57" i="1"/>
  <c r="CG57" i="1"/>
  <c r="CF57" i="1"/>
  <c r="CE57" i="1"/>
  <c r="CC57" i="1"/>
  <c r="CB57" i="1"/>
  <c r="CA57" i="1"/>
  <c r="BZ57" i="1"/>
  <c r="BW57" i="1"/>
  <c r="BV57" i="1"/>
  <c r="BU57" i="1"/>
  <c r="BX57" i="1" s="1"/>
  <c r="BS57" i="1"/>
  <c r="BR57" i="1"/>
  <c r="BQ57" i="1"/>
  <c r="BP57" i="1"/>
  <c r="BN57" i="1"/>
  <c r="BM57" i="1"/>
  <c r="BL57" i="1"/>
  <c r="BK57" i="1"/>
  <c r="BH57" i="1"/>
  <c r="BG57" i="1"/>
  <c r="BF57" i="1"/>
  <c r="BI57" i="1" s="1"/>
  <c r="BD57" i="1"/>
  <c r="BC57" i="1"/>
  <c r="BB57" i="1"/>
  <c r="BA57" i="1"/>
  <c r="AY57" i="1"/>
  <c r="AX57" i="1"/>
  <c r="AW57" i="1"/>
  <c r="AV57" i="1"/>
  <c r="AS57" i="1"/>
  <c r="AQ57" i="1"/>
  <c r="AT57" i="1" s="1"/>
  <c r="AN57" i="1"/>
  <c r="AL57" i="1"/>
  <c r="AK57" i="1"/>
  <c r="AJ57" i="1"/>
  <c r="AI57" i="1"/>
  <c r="AF57" i="1"/>
  <c r="AC57" i="1"/>
  <c r="AB57" i="1"/>
  <c r="AD57" i="1" s="1"/>
  <c r="AA57" i="1"/>
  <c r="X57" i="1"/>
  <c r="W57" i="1"/>
  <c r="V57" i="1"/>
  <c r="Y57" i="1" s="1"/>
  <c r="S57" i="1"/>
  <c r="R57" i="1"/>
  <c r="Q57" i="1"/>
  <c r="T57" i="1" s="1"/>
  <c r="N57" i="1"/>
  <c r="M57" i="1"/>
  <c r="O57" i="1" s="1"/>
  <c r="L57" i="1"/>
  <c r="I57" i="1"/>
  <c r="H57" i="1"/>
  <c r="G57" i="1"/>
  <c r="J57" i="1" s="1"/>
  <c r="CL56" i="1"/>
  <c r="CK56" i="1"/>
  <c r="CJ56" i="1"/>
  <c r="CM56" i="1" s="1"/>
  <c r="CG56" i="1"/>
  <c r="CF56" i="1"/>
  <c r="CH56" i="1" s="1"/>
  <c r="CE56" i="1"/>
  <c r="CB56" i="1"/>
  <c r="CA56" i="1"/>
  <c r="BZ56" i="1"/>
  <c r="CC56" i="1" s="1"/>
  <c r="BW56" i="1"/>
  <c r="BV56" i="1"/>
  <c r="BU56" i="1"/>
  <c r="BX56" i="1" s="1"/>
  <c r="BR56" i="1"/>
  <c r="BQ56" i="1"/>
  <c r="BS56" i="1" s="1"/>
  <c r="BP56" i="1"/>
  <c r="BM56" i="1"/>
  <c r="BL56" i="1"/>
  <c r="BK56" i="1"/>
  <c r="BN56" i="1" s="1"/>
  <c r="BH56" i="1"/>
  <c r="BG56" i="1"/>
  <c r="BF56" i="1"/>
  <c r="BI56" i="1" s="1"/>
  <c r="BC56" i="1"/>
  <c r="BB56" i="1"/>
  <c r="BD56" i="1" s="1"/>
  <c r="BA56" i="1"/>
  <c r="AX56" i="1"/>
  <c r="AW56" i="1"/>
  <c r="AV56" i="1"/>
  <c r="AY56" i="1" s="1"/>
  <c r="AT56" i="1"/>
  <c r="AS56" i="1"/>
  <c r="AQ56" i="1"/>
  <c r="AN56" i="1"/>
  <c r="AK56" i="1"/>
  <c r="AJ56" i="1"/>
  <c r="AL56" i="1" s="1"/>
  <c r="AI56" i="1"/>
  <c r="AF56" i="1"/>
  <c r="AD56" i="1"/>
  <c r="AC56" i="1"/>
  <c r="AB56" i="1"/>
  <c r="AA56" i="1"/>
  <c r="X56" i="1"/>
  <c r="W56" i="1"/>
  <c r="V56" i="1"/>
  <c r="Y56" i="1" s="1"/>
  <c r="S56" i="1"/>
  <c r="R56" i="1"/>
  <c r="Q56" i="1"/>
  <c r="T56" i="1" s="1"/>
  <c r="O56" i="1"/>
  <c r="N56" i="1"/>
  <c r="M56" i="1"/>
  <c r="L56" i="1"/>
  <c r="I56" i="1"/>
  <c r="H56" i="1"/>
  <c r="G56" i="1"/>
  <c r="CL55" i="1"/>
  <c r="CK55" i="1"/>
  <c r="CJ55" i="1"/>
  <c r="CM55" i="1" s="1"/>
  <c r="CH55" i="1"/>
  <c r="CG55" i="1"/>
  <c r="CF55" i="1"/>
  <c r="CE55" i="1"/>
  <c r="CB55" i="1"/>
  <c r="CA55" i="1"/>
  <c r="BZ55" i="1"/>
  <c r="CC55" i="1" s="1"/>
  <c r="BW55" i="1"/>
  <c r="BV55" i="1"/>
  <c r="BU55" i="1"/>
  <c r="BX55" i="1" s="1"/>
  <c r="BS55" i="1"/>
  <c r="BR55" i="1"/>
  <c r="BQ55" i="1"/>
  <c r="BP55" i="1"/>
  <c r="BM55" i="1"/>
  <c r="BL55" i="1"/>
  <c r="BK55" i="1"/>
  <c r="BN55" i="1" s="1"/>
  <c r="BH55" i="1"/>
  <c r="BG55" i="1"/>
  <c r="BF55" i="1"/>
  <c r="BI55" i="1" s="1"/>
  <c r="BD55" i="1"/>
  <c r="BC55" i="1"/>
  <c r="BB55" i="1"/>
  <c r="BA55" i="1"/>
  <c r="AX55" i="1"/>
  <c r="AW55" i="1"/>
  <c r="AV55" i="1"/>
  <c r="AS55" i="1"/>
  <c r="AT55" i="1" s="1"/>
  <c r="AQ55" i="1"/>
  <c r="AN55" i="1"/>
  <c r="AL55" i="1"/>
  <c r="AK55" i="1"/>
  <c r="AJ55" i="1"/>
  <c r="AI55" i="1"/>
  <c r="AF55" i="1"/>
  <c r="AC55" i="1"/>
  <c r="AB55" i="1"/>
  <c r="AA55" i="1"/>
  <c r="AD55" i="1" s="1"/>
  <c r="Y55" i="1"/>
  <c r="X55" i="1"/>
  <c r="W55" i="1"/>
  <c r="V55" i="1"/>
  <c r="S55" i="1"/>
  <c r="T55" i="1" s="1"/>
  <c r="R55" i="1"/>
  <c r="Q55" i="1"/>
  <c r="N55" i="1"/>
  <c r="M55" i="1"/>
  <c r="L55" i="1"/>
  <c r="J55" i="1"/>
  <c r="I55" i="1"/>
  <c r="H55" i="1"/>
  <c r="G55" i="1"/>
  <c r="CM54" i="1"/>
  <c r="CL54" i="1"/>
  <c r="CK54" i="1"/>
  <c r="CJ54" i="1"/>
  <c r="CG54" i="1"/>
  <c r="CF54" i="1"/>
  <c r="CE54" i="1"/>
  <c r="CH54" i="1" s="1"/>
  <c r="CC54" i="1"/>
  <c r="CB54" i="1"/>
  <c r="CA54" i="1"/>
  <c r="BZ54" i="1"/>
  <c r="BX54" i="1"/>
  <c r="BW54" i="1"/>
  <c r="BV54" i="1"/>
  <c r="BU54" i="1"/>
  <c r="BR54" i="1"/>
  <c r="BQ54" i="1"/>
  <c r="BP54" i="1"/>
  <c r="BS54" i="1" s="1"/>
  <c r="BN54" i="1"/>
  <c r="BM54" i="1"/>
  <c r="BL54" i="1"/>
  <c r="BK54" i="1"/>
  <c r="BH54" i="1"/>
  <c r="BI54" i="1" s="1"/>
  <c r="BG54" i="1"/>
  <c r="BF54" i="1"/>
  <c r="BC54" i="1"/>
  <c r="BB54" i="1"/>
  <c r="BA54" i="1"/>
  <c r="BD54" i="1" s="1"/>
  <c r="AY54" i="1"/>
  <c r="AX54" i="1"/>
  <c r="AW54" i="1"/>
  <c r="AV54" i="1"/>
  <c r="AS54" i="1"/>
  <c r="AT54" i="1" s="1"/>
  <c r="AQ54" i="1"/>
  <c r="AN54" i="1"/>
  <c r="AK54" i="1"/>
  <c r="AJ54" i="1"/>
  <c r="AI54" i="1"/>
  <c r="AF54" i="1"/>
  <c r="AC54" i="1"/>
  <c r="AB54" i="1"/>
  <c r="AA54" i="1"/>
  <c r="AD54" i="1" s="1"/>
  <c r="Y54" i="1"/>
  <c r="X54" i="1"/>
  <c r="W54" i="1"/>
  <c r="V54" i="1"/>
  <c r="T54" i="1"/>
  <c r="S54" i="1"/>
  <c r="R54" i="1"/>
  <c r="Q54" i="1"/>
  <c r="N54" i="1"/>
  <c r="M54" i="1"/>
  <c r="L54" i="1"/>
  <c r="O54" i="1" s="1"/>
  <c r="J54" i="1"/>
  <c r="I54" i="1"/>
  <c r="H54" i="1"/>
  <c r="G54" i="1"/>
  <c r="CM53" i="1"/>
  <c r="CL53" i="1"/>
  <c r="CK53" i="1"/>
  <c r="CJ53" i="1"/>
  <c r="CG53" i="1"/>
  <c r="CF53" i="1"/>
  <c r="CE53" i="1"/>
  <c r="CH53" i="1" s="1"/>
  <c r="CC53" i="1"/>
  <c r="CB53" i="1"/>
  <c r="CA53" i="1"/>
  <c r="BZ53" i="1"/>
  <c r="BX53" i="1"/>
  <c r="BW53" i="1"/>
  <c r="BV53" i="1"/>
  <c r="BU53" i="1"/>
  <c r="BR53" i="1"/>
  <c r="BQ53" i="1"/>
  <c r="BP53" i="1"/>
  <c r="BS53" i="1" s="1"/>
  <c r="BN53" i="1"/>
  <c r="BM53" i="1"/>
  <c r="BL53" i="1"/>
  <c r="BK53" i="1"/>
  <c r="BI53" i="1"/>
  <c r="BH53" i="1"/>
  <c r="BG53" i="1"/>
  <c r="BF53" i="1"/>
  <c r="BC53" i="1"/>
  <c r="BB53" i="1"/>
  <c r="BA53" i="1"/>
  <c r="BD53" i="1" s="1"/>
  <c r="AY53" i="1"/>
  <c r="AX53" i="1"/>
  <c r="AW53" i="1"/>
  <c r="AV53" i="1"/>
  <c r="AT53" i="1"/>
  <c r="AS53" i="1"/>
  <c r="AQ53" i="1"/>
  <c r="AN53" i="1"/>
  <c r="AK53" i="1"/>
  <c r="AJ53" i="1"/>
  <c r="AI53" i="1"/>
  <c r="AL53" i="1" s="1"/>
  <c r="AF53" i="1"/>
  <c r="AC53" i="1"/>
  <c r="AB53" i="1"/>
  <c r="AA53" i="1"/>
  <c r="AD53" i="1" s="1"/>
  <c r="X53" i="1"/>
  <c r="W53" i="1"/>
  <c r="Y53" i="1" s="1"/>
  <c r="V53" i="1"/>
  <c r="S53" i="1"/>
  <c r="R53" i="1"/>
  <c r="Q53" i="1"/>
  <c r="T53" i="1" s="1"/>
  <c r="N53" i="1"/>
  <c r="M53" i="1"/>
  <c r="L53" i="1"/>
  <c r="O53" i="1" s="1"/>
  <c r="I53" i="1"/>
  <c r="H53" i="1"/>
  <c r="J53" i="1" s="1"/>
  <c r="G53" i="1"/>
  <c r="CL52" i="1"/>
  <c r="CK52" i="1"/>
  <c r="CJ52" i="1"/>
  <c r="CM52" i="1" s="1"/>
  <c r="CG52" i="1"/>
  <c r="CF52" i="1"/>
  <c r="CE52" i="1"/>
  <c r="CH52" i="1" s="1"/>
  <c r="CB52" i="1"/>
  <c r="CA52" i="1"/>
  <c r="CC52" i="1" s="1"/>
  <c r="BZ52" i="1"/>
  <c r="BW52" i="1"/>
  <c r="BV52" i="1"/>
  <c r="BU52" i="1"/>
  <c r="BX52" i="1" s="1"/>
  <c r="BR52" i="1"/>
  <c r="BQ52" i="1"/>
  <c r="BP52" i="1"/>
  <c r="BS52" i="1" s="1"/>
  <c r="BM52" i="1"/>
  <c r="BL52" i="1"/>
  <c r="BN52" i="1" s="1"/>
  <c r="BK52" i="1"/>
  <c r="BH52" i="1"/>
  <c r="BG52" i="1"/>
  <c r="BF52" i="1"/>
  <c r="BI52" i="1" s="1"/>
  <c r="BC52" i="1"/>
  <c r="BB52" i="1"/>
  <c r="BA52" i="1"/>
  <c r="BD52" i="1" s="1"/>
  <c r="AX52" i="1"/>
  <c r="AW52" i="1"/>
  <c r="AY52" i="1" s="1"/>
  <c r="AV52" i="1"/>
  <c r="AS52" i="1"/>
  <c r="AQ52" i="1"/>
  <c r="AT52" i="1" s="1"/>
  <c r="AN52" i="1"/>
  <c r="AK52" i="1"/>
  <c r="AJ52" i="1"/>
  <c r="AI52" i="1"/>
  <c r="AL52" i="1" s="1"/>
  <c r="AF52" i="1"/>
  <c r="AC52" i="1"/>
  <c r="AB52" i="1"/>
  <c r="AA52" i="1"/>
  <c r="AD52" i="1" s="1"/>
  <c r="Y52" i="1"/>
  <c r="X52" i="1"/>
  <c r="W52" i="1"/>
  <c r="V52" i="1"/>
  <c r="S52" i="1"/>
  <c r="R52" i="1"/>
  <c r="Q52" i="1"/>
  <c r="T52" i="1" s="1"/>
  <c r="N52" i="1"/>
  <c r="M52" i="1"/>
  <c r="L52" i="1"/>
  <c r="O52" i="1" s="1"/>
  <c r="J52" i="1"/>
  <c r="I52" i="1"/>
  <c r="H52" i="1"/>
  <c r="G52" i="1"/>
  <c r="CL51" i="1"/>
  <c r="CK51" i="1"/>
  <c r="CJ51" i="1"/>
  <c r="CM51" i="1" s="1"/>
  <c r="CG51" i="1"/>
  <c r="CF51" i="1"/>
  <c r="CE51" i="1"/>
  <c r="CH51" i="1" s="1"/>
  <c r="CC51" i="1"/>
  <c r="CB51" i="1"/>
  <c r="CA51" i="1"/>
  <c r="BZ51" i="1"/>
  <c r="BW51" i="1"/>
  <c r="BV51" i="1"/>
  <c r="BU51" i="1"/>
  <c r="BX51" i="1" s="1"/>
  <c r="BR51" i="1"/>
  <c r="BQ51" i="1"/>
  <c r="BP51" i="1"/>
  <c r="BS51" i="1" s="1"/>
  <c r="BM51" i="1"/>
  <c r="BL51" i="1"/>
  <c r="BN51" i="1" s="1"/>
  <c r="BK51" i="1"/>
  <c r="BH51" i="1"/>
  <c r="BG51" i="1"/>
  <c r="BF51" i="1"/>
  <c r="BC51" i="1"/>
  <c r="BB51" i="1"/>
  <c r="BA51" i="1"/>
  <c r="BD51" i="1" s="1"/>
  <c r="AX51" i="1"/>
  <c r="AW51" i="1"/>
  <c r="AY51" i="1" s="1"/>
  <c r="AV51" i="1"/>
  <c r="AS51" i="1"/>
  <c r="AQ51" i="1"/>
  <c r="AT51" i="1" s="1"/>
  <c r="AN51" i="1"/>
  <c r="AK51" i="1"/>
  <c r="AJ51" i="1"/>
  <c r="AI51" i="1"/>
  <c r="AF51" i="1"/>
  <c r="AC51" i="1"/>
  <c r="AD51" i="1" s="1"/>
  <c r="AB51" i="1"/>
  <c r="AA51" i="1"/>
  <c r="X51" i="1"/>
  <c r="W51" i="1"/>
  <c r="V51" i="1"/>
  <c r="Y51" i="1" s="1"/>
  <c r="T51" i="1"/>
  <c r="S51" i="1"/>
  <c r="R51" i="1"/>
  <c r="Q51" i="1"/>
  <c r="N51" i="1"/>
  <c r="O51" i="1" s="1"/>
  <c r="M51" i="1"/>
  <c r="L51" i="1"/>
  <c r="I51" i="1"/>
  <c r="H51" i="1"/>
  <c r="G51" i="1"/>
  <c r="CM50" i="1"/>
  <c r="CL50" i="1"/>
  <c r="CK50" i="1"/>
  <c r="CJ50" i="1"/>
  <c r="CG50" i="1"/>
  <c r="CH50" i="1" s="1"/>
  <c r="CF50" i="1"/>
  <c r="CE50" i="1"/>
  <c r="CB50" i="1"/>
  <c r="CA50" i="1"/>
  <c r="BZ50" i="1"/>
  <c r="CC50" i="1" s="1"/>
  <c r="BX50" i="1"/>
  <c r="BW50" i="1"/>
  <c r="BV50" i="1"/>
  <c r="BU50" i="1"/>
  <c r="BR50" i="1"/>
  <c r="BS50" i="1" s="1"/>
  <c r="BQ50" i="1"/>
  <c r="BP50" i="1"/>
  <c r="BM50" i="1"/>
  <c r="BL50" i="1"/>
  <c r="BK50" i="1"/>
  <c r="BI50" i="1"/>
  <c r="BH50" i="1"/>
  <c r="BG50" i="1"/>
  <c r="BF50" i="1"/>
  <c r="BC50" i="1"/>
  <c r="BD50" i="1" s="1"/>
  <c r="BB50" i="1"/>
  <c r="BA50" i="1"/>
  <c r="AX50" i="1"/>
  <c r="AW50" i="1"/>
  <c r="AV50" i="1"/>
  <c r="AT50" i="1"/>
  <c r="AS50" i="1"/>
  <c r="AQ50" i="1"/>
  <c r="AN50" i="1"/>
  <c r="AK50" i="1"/>
  <c r="AL50" i="1" s="1"/>
  <c r="AJ50" i="1"/>
  <c r="AI50" i="1"/>
  <c r="AF50" i="1"/>
  <c r="AC50" i="1"/>
  <c r="AB50" i="1"/>
  <c r="AA50" i="1"/>
  <c r="AD50" i="1" s="1"/>
  <c r="X50" i="1"/>
  <c r="W50" i="1"/>
  <c r="V50" i="1"/>
  <c r="Y50" i="1" s="1"/>
  <c r="T50" i="1"/>
  <c r="S50" i="1"/>
  <c r="R50" i="1"/>
  <c r="Q50" i="1"/>
  <c r="N50" i="1"/>
  <c r="M50" i="1"/>
  <c r="L50" i="1"/>
  <c r="O50" i="1" s="1"/>
  <c r="I50" i="1"/>
  <c r="H50" i="1"/>
  <c r="G50" i="1"/>
  <c r="J50" i="1" s="1"/>
  <c r="CM49" i="1"/>
  <c r="CL49" i="1"/>
  <c r="CK49" i="1"/>
  <c r="CJ49" i="1"/>
  <c r="CG49" i="1"/>
  <c r="CF49" i="1"/>
  <c r="CE49" i="1"/>
  <c r="CH49" i="1" s="1"/>
  <c r="CB49" i="1"/>
  <c r="CA49" i="1"/>
  <c r="BZ49" i="1"/>
  <c r="BX49" i="1"/>
  <c r="BW49" i="1"/>
  <c r="BV49" i="1"/>
  <c r="BU49" i="1"/>
  <c r="BR49" i="1"/>
  <c r="BQ49" i="1"/>
  <c r="BP49" i="1"/>
  <c r="BS49" i="1" s="1"/>
  <c r="BM49" i="1"/>
  <c r="BL49" i="1"/>
  <c r="BK49" i="1"/>
  <c r="BN49" i="1" s="1"/>
  <c r="BI49" i="1"/>
  <c r="BH49" i="1"/>
  <c r="BG49" i="1"/>
  <c r="BF49" i="1"/>
  <c r="BC49" i="1"/>
  <c r="BD49" i="1" s="1"/>
  <c r="BB49" i="1"/>
  <c r="BA49" i="1"/>
  <c r="AX49" i="1"/>
  <c r="AW49" i="1"/>
  <c r="AV49" i="1"/>
  <c r="AY49" i="1" s="1"/>
  <c r="AT49" i="1"/>
  <c r="AS49" i="1"/>
  <c r="AQ49" i="1"/>
  <c r="AN49" i="1"/>
  <c r="AL49" i="1"/>
  <c r="AK49" i="1"/>
  <c r="AJ49" i="1"/>
  <c r="AI49" i="1"/>
  <c r="AF49" i="1"/>
  <c r="AC49" i="1"/>
  <c r="AB49" i="1"/>
  <c r="AA49" i="1"/>
  <c r="AD49" i="1" s="1"/>
  <c r="X49" i="1"/>
  <c r="W49" i="1"/>
  <c r="V49" i="1"/>
  <c r="Y49" i="1" s="1"/>
  <c r="S49" i="1"/>
  <c r="R49" i="1"/>
  <c r="T49" i="1" s="1"/>
  <c r="Q49" i="1"/>
  <c r="N49" i="1"/>
  <c r="M49" i="1"/>
  <c r="L49" i="1"/>
  <c r="O49" i="1" s="1"/>
  <c r="I49" i="1"/>
  <c r="H49" i="1"/>
  <c r="G49" i="1"/>
  <c r="J49" i="1" s="1"/>
  <c r="CL48" i="1"/>
  <c r="CK48" i="1"/>
  <c r="CM48" i="1" s="1"/>
  <c r="CJ48" i="1"/>
  <c r="CG48" i="1"/>
  <c r="CF48" i="1"/>
  <c r="CE48" i="1"/>
  <c r="CB48" i="1"/>
  <c r="CA48" i="1"/>
  <c r="BZ48" i="1"/>
  <c r="CC48" i="1" s="1"/>
  <c r="BX48" i="1"/>
  <c r="BW48" i="1"/>
  <c r="BV48" i="1"/>
  <c r="BU48" i="1"/>
  <c r="BR48" i="1"/>
  <c r="BQ48" i="1"/>
  <c r="BP48" i="1"/>
  <c r="BS48" i="1" s="1"/>
  <c r="BM48" i="1"/>
  <c r="BL48" i="1"/>
  <c r="BK48" i="1"/>
  <c r="BN48" i="1" s="1"/>
  <c r="BH48" i="1"/>
  <c r="BG48" i="1"/>
  <c r="BI48" i="1" s="1"/>
  <c r="BF48" i="1"/>
  <c r="BC48" i="1"/>
  <c r="BB48" i="1"/>
  <c r="BA48" i="1"/>
  <c r="BD48" i="1" s="1"/>
  <c r="AX48" i="1"/>
  <c r="AW48" i="1"/>
  <c r="AV48" i="1"/>
  <c r="AY48" i="1" s="1"/>
  <c r="AS48" i="1"/>
  <c r="AQ48" i="1"/>
  <c r="AT48" i="1" s="1"/>
  <c r="AN48" i="1"/>
  <c r="AK48" i="1"/>
  <c r="AJ48" i="1"/>
  <c r="AI48" i="1"/>
  <c r="AF48" i="1"/>
  <c r="AC48" i="1"/>
  <c r="AB48" i="1"/>
  <c r="AA48" i="1"/>
  <c r="X48" i="1"/>
  <c r="W48" i="1"/>
  <c r="V48" i="1"/>
  <c r="S48" i="1"/>
  <c r="R48" i="1"/>
  <c r="T48" i="1" s="1"/>
  <c r="Q48" i="1"/>
  <c r="N48" i="1"/>
  <c r="M48" i="1"/>
  <c r="L48" i="1"/>
  <c r="O48" i="1" s="1"/>
  <c r="I48" i="1"/>
  <c r="H48" i="1"/>
  <c r="G48" i="1"/>
  <c r="CL47" i="1"/>
  <c r="CK47" i="1"/>
  <c r="CM47" i="1" s="1"/>
  <c r="CJ47" i="1"/>
  <c r="CG47" i="1"/>
  <c r="CF47" i="1"/>
  <c r="CE47" i="1"/>
  <c r="CB47" i="1"/>
  <c r="CA47" i="1"/>
  <c r="BZ47" i="1"/>
  <c r="CC47" i="1" s="1"/>
  <c r="BX47" i="1"/>
  <c r="BW47" i="1"/>
  <c r="BV47" i="1"/>
  <c r="BU47" i="1"/>
  <c r="BR47" i="1"/>
  <c r="BQ47" i="1"/>
  <c r="BP47" i="1"/>
  <c r="BS47" i="1" s="1"/>
  <c r="BM47" i="1"/>
  <c r="BL47" i="1"/>
  <c r="BK47" i="1"/>
  <c r="BH47" i="1"/>
  <c r="BG47" i="1"/>
  <c r="BI47" i="1" s="1"/>
  <c r="BF47" i="1"/>
  <c r="BC47" i="1"/>
  <c r="BB47" i="1"/>
  <c r="BA47" i="1"/>
  <c r="BD47" i="1" s="1"/>
  <c r="AX47" i="1"/>
  <c r="AW47" i="1"/>
  <c r="AV47" i="1"/>
  <c r="AY47" i="1" s="1"/>
  <c r="AS47" i="1"/>
  <c r="AQ47" i="1"/>
  <c r="AT47" i="1" s="1"/>
  <c r="AN47" i="1"/>
  <c r="AK47" i="1"/>
  <c r="AJ47" i="1"/>
  <c r="AI47" i="1"/>
  <c r="AF47" i="1"/>
  <c r="AC47" i="1"/>
  <c r="AB47" i="1"/>
  <c r="AA47" i="1"/>
  <c r="AD47" i="1" s="1"/>
  <c r="Y47" i="1"/>
  <c r="X47" i="1"/>
  <c r="W47" i="1"/>
  <c r="V47" i="1"/>
  <c r="S47" i="1"/>
  <c r="R47" i="1"/>
  <c r="Q47" i="1"/>
  <c r="N47" i="1"/>
  <c r="M47" i="1"/>
  <c r="L47" i="1"/>
  <c r="O47" i="1" s="1"/>
  <c r="J47" i="1"/>
  <c r="I47" i="1"/>
  <c r="H47" i="1"/>
  <c r="G47" i="1"/>
  <c r="CL46" i="1"/>
  <c r="CK46" i="1"/>
  <c r="CJ46" i="1"/>
  <c r="CG46" i="1"/>
  <c r="CF46" i="1"/>
  <c r="CE46" i="1"/>
  <c r="CH46" i="1" s="1"/>
  <c r="CC46" i="1"/>
  <c r="CB46" i="1"/>
  <c r="CA46" i="1"/>
  <c r="BZ46" i="1"/>
  <c r="BW46" i="1"/>
  <c r="BV46" i="1"/>
  <c r="BU46" i="1"/>
  <c r="BR46" i="1"/>
  <c r="BQ46" i="1"/>
  <c r="BP46" i="1"/>
  <c r="BS46" i="1" s="1"/>
  <c r="BM46" i="1"/>
  <c r="BN46" i="1" s="1"/>
  <c r="BL46" i="1"/>
  <c r="BK46" i="1"/>
  <c r="BH46" i="1"/>
  <c r="BG46" i="1"/>
  <c r="BF46" i="1"/>
  <c r="BI46" i="1" s="1"/>
  <c r="BD46" i="1"/>
  <c r="BC46" i="1"/>
  <c r="BB46" i="1"/>
  <c r="BA46" i="1"/>
  <c r="AY46" i="1"/>
  <c r="AX46" i="1"/>
  <c r="AW46" i="1"/>
  <c r="AV46" i="1"/>
  <c r="AS46" i="1"/>
  <c r="AQ46" i="1"/>
  <c r="AT46" i="1" s="1"/>
  <c r="AN46" i="1"/>
  <c r="AL46" i="1"/>
  <c r="AK46" i="1"/>
  <c r="AJ46" i="1"/>
  <c r="AI46" i="1"/>
  <c r="AF46" i="1"/>
  <c r="AD46" i="1"/>
  <c r="AC46" i="1"/>
  <c r="AB46" i="1"/>
  <c r="AA46" i="1"/>
  <c r="X46" i="1"/>
  <c r="W46" i="1"/>
  <c r="V46" i="1"/>
  <c r="Y46" i="1" s="1"/>
  <c r="S46" i="1"/>
  <c r="R46" i="1"/>
  <c r="Q46" i="1"/>
  <c r="O46" i="1"/>
  <c r="N46" i="1"/>
  <c r="M46" i="1"/>
  <c r="L46" i="1"/>
  <c r="I46" i="1"/>
  <c r="H46" i="1"/>
  <c r="G46" i="1"/>
  <c r="J46" i="1" s="1"/>
  <c r="CL45" i="1"/>
  <c r="CK45" i="1"/>
  <c r="CJ45" i="1"/>
  <c r="CH45" i="1"/>
  <c r="CG45" i="1"/>
  <c r="CF45" i="1"/>
  <c r="CE45" i="1"/>
  <c r="CC45" i="1"/>
  <c r="CB45" i="1"/>
  <c r="CA45" i="1"/>
  <c r="BZ45" i="1"/>
  <c r="BW45" i="1"/>
  <c r="BV45" i="1"/>
  <c r="BU45" i="1"/>
  <c r="BS45" i="1"/>
  <c r="BR45" i="1"/>
  <c r="BQ45" i="1"/>
  <c r="BP45" i="1"/>
  <c r="BM45" i="1"/>
  <c r="BN45" i="1" s="1"/>
  <c r="BL45" i="1"/>
  <c r="BK45" i="1"/>
  <c r="BH45" i="1"/>
  <c r="BG45" i="1"/>
  <c r="BF45" i="1"/>
  <c r="BI45" i="1" s="1"/>
  <c r="BD45" i="1"/>
  <c r="BC45" i="1"/>
  <c r="BB45" i="1"/>
  <c r="BA45" i="1"/>
  <c r="AX45" i="1"/>
  <c r="AW45" i="1"/>
  <c r="AY45" i="1" s="1"/>
  <c r="AV45" i="1"/>
  <c r="AS45" i="1"/>
  <c r="AQ45" i="1"/>
  <c r="AT45" i="1" s="1"/>
  <c r="AN45" i="1"/>
  <c r="AL45" i="1"/>
  <c r="AK45" i="1"/>
  <c r="AJ45" i="1"/>
  <c r="AI45" i="1"/>
  <c r="AF45" i="1"/>
  <c r="AC45" i="1"/>
  <c r="AB45" i="1"/>
  <c r="AD45" i="1" s="1"/>
  <c r="AA45" i="1"/>
  <c r="X45" i="1"/>
  <c r="W45" i="1"/>
  <c r="V45" i="1"/>
  <c r="Y45" i="1" s="1"/>
  <c r="S45" i="1"/>
  <c r="R45" i="1"/>
  <c r="Q45" i="1"/>
  <c r="T45" i="1" s="1"/>
  <c r="N45" i="1"/>
  <c r="M45" i="1"/>
  <c r="O45" i="1" s="1"/>
  <c r="L45" i="1"/>
  <c r="I45" i="1"/>
  <c r="H45" i="1"/>
  <c r="G45" i="1"/>
  <c r="J45" i="1" s="1"/>
  <c r="CL44" i="1"/>
  <c r="CK44" i="1"/>
  <c r="CJ44" i="1"/>
  <c r="CM44" i="1" s="1"/>
  <c r="CG44" i="1"/>
  <c r="CF44" i="1"/>
  <c r="CH44" i="1" s="1"/>
  <c r="CE44" i="1"/>
  <c r="CB44" i="1"/>
  <c r="CA44" i="1"/>
  <c r="BZ44" i="1"/>
  <c r="CC44" i="1" s="1"/>
  <c r="BW44" i="1"/>
  <c r="BV44" i="1"/>
  <c r="BU44" i="1"/>
  <c r="BX44" i="1" s="1"/>
  <c r="BS44" i="1"/>
  <c r="BR44" i="1"/>
  <c r="BQ44" i="1"/>
  <c r="BP44" i="1"/>
  <c r="BM44" i="1"/>
  <c r="BL44" i="1"/>
  <c r="BN44" i="1" s="1"/>
  <c r="BK44" i="1"/>
  <c r="BH44" i="1"/>
  <c r="BG44" i="1"/>
  <c r="BF44" i="1"/>
  <c r="BI44" i="1" s="1"/>
  <c r="BD44" i="1"/>
  <c r="BC44" i="1"/>
  <c r="BB44" i="1"/>
  <c r="BA44" i="1"/>
  <c r="AX44" i="1"/>
  <c r="AW44" i="1"/>
  <c r="AV44" i="1"/>
  <c r="AY44" i="1" s="1"/>
  <c r="AT44" i="1"/>
  <c r="AS44" i="1"/>
  <c r="AQ44" i="1"/>
  <c r="AN44" i="1"/>
  <c r="AL44" i="1"/>
  <c r="AK44" i="1"/>
  <c r="AJ44" i="1"/>
  <c r="AI44" i="1"/>
  <c r="AF44" i="1"/>
  <c r="AC44" i="1"/>
  <c r="AB44" i="1"/>
  <c r="AD44" i="1" s="1"/>
  <c r="AA44" i="1"/>
  <c r="X44" i="1"/>
  <c r="W44" i="1"/>
  <c r="V44" i="1"/>
  <c r="Y44" i="1" s="1"/>
  <c r="T44" i="1"/>
  <c r="S44" i="1"/>
  <c r="R44" i="1"/>
  <c r="Q44" i="1"/>
  <c r="N44" i="1"/>
  <c r="M44" i="1"/>
  <c r="O44" i="1" s="1"/>
  <c r="L44" i="1"/>
  <c r="I44" i="1"/>
  <c r="H44" i="1"/>
  <c r="G44" i="1"/>
  <c r="J44" i="1" s="1"/>
  <c r="CM43" i="1"/>
  <c r="CL43" i="1"/>
  <c r="CK43" i="1"/>
  <c r="CJ43" i="1"/>
  <c r="CG43" i="1"/>
  <c r="CF43" i="1"/>
  <c r="CH43" i="1" s="1"/>
  <c r="CE43" i="1"/>
  <c r="CB43" i="1"/>
  <c r="CA43" i="1"/>
  <c r="BZ43" i="1"/>
  <c r="CC43" i="1" s="1"/>
  <c r="BW43" i="1"/>
  <c r="BX43" i="1" s="1"/>
  <c r="BV43" i="1"/>
  <c r="BU43" i="1"/>
  <c r="BR43" i="1"/>
  <c r="BQ43" i="1"/>
  <c r="BP43" i="1"/>
  <c r="BS43" i="1" s="1"/>
  <c r="BM43" i="1"/>
  <c r="BL43" i="1"/>
  <c r="BK43" i="1"/>
  <c r="BI43" i="1"/>
  <c r="BH43" i="1"/>
  <c r="BG43" i="1"/>
  <c r="BF43" i="1"/>
  <c r="BC43" i="1"/>
  <c r="BB43" i="1"/>
  <c r="BA43" i="1"/>
  <c r="BD43" i="1" s="1"/>
  <c r="AX43" i="1"/>
  <c r="AW43" i="1"/>
  <c r="AV43" i="1"/>
  <c r="AS43" i="1"/>
  <c r="AT43" i="1" s="1"/>
  <c r="AQ43" i="1"/>
  <c r="AN43" i="1"/>
  <c r="AL43" i="1"/>
  <c r="AK43" i="1"/>
  <c r="AJ43" i="1"/>
  <c r="AI43" i="1"/>
  <c r="AF43" i="1"/>
  <c r="AC43" i="1"/>
  <c r="AB43" i="1"/>
  <c r="AA43" i="1"/>
  <c r="X43" i="1"/>
  <c r="W43" i="1"/>
  <c r="V43" i="1"/>
  <c r="Y43" i="1" s="1"/>
  <c r="S43" i="1"/>
  <c r="T43" i="1" s="1"/>
  <c r="R43" i="1"/>
  <c r="Q43" i="1"/>
  <c r="N43" i="1"/>
  <c r="M43" i="1"/>
  <c r="L43" i="1"/>
  <c r="O43" i="1" s="1"/>
  <c r="I43" i="1"/>
  <c r="H43" i="1"/>
  <c r="G43" i="1"/>
  <c r="J43" i="1" s="1"/>
  <c r="CM42" i="1"/>
  <c r="CL42" i="1"/>
  <c r="CK42" i="1"/>
  <c r="CJ42" i="1"/>
  <c r="CG42" i="1"/>
  <c r="CF42" i="1"/>
  <c r="CE42" i="1"/>
  <c r="CB42" i="1"/>
  <c r="CA42" i="1"/>
  <c r="BZ42" i="1"/>
  <c r="CC42" i="1" s="1"/>
  <c r="BW42" i="1"/>
  <c r="BX42" i="1" s="1"/>
  <c r="BV42" i="1"/>
  <c r="BU42" i="1"/>
  <c r="BR42" i="1"/>
  <c r="BQ42" i="1"/>
  <c r="BP42" i="1"/>
  <c r="BS42" i="1" s="1"/>
  <c r="BM42" i="1"/>
  <c r="BL42" i="1"/>
  <c r="BN42" i="1" s="1"/>
  <c r="BK42" i="1"/>
  <c r="BH42" i="1"/>
  <c r="BG42" i="1"/>
  <c r="BI42" i="1" s="1"/>
  <c r="BF42" i="1"/>
  <c r="BC42" i="1"/>
  <c r="BB42" i="1"/>
  <c r="BA42" i="1"/>
  <c r="BD42" i="1" s="1"/>
  <c r="AX42" i="1"/>
  <c r="AW42" i="1"/>
  <c r="AY42" i="1" s="1"/>
  <c r="AV42" i="1"/>
  <c r="AS42" i="1"/>
  <c r="AQ42" i="1"/>
  <c r="AT42" i="1" s="1"/>
  <c r="AN42" i="1"/>
  <c r="AK42" i="1"/>
  <c r="AJ42" i="1"/>
  <c r="AI42" i="1"/>
  <c r="AL42" i="1" s="1"/>
  <c r="AF42" i="1"/>
  <c r="AC42" i="1"/>
  <c r="AB42" i="1"/>
  <c r="AA42" i="1"/>
  <c r="AD42" i="1" s="1"/>
  <c r="X42" i="1"/>
  <c r="Y42" i="1" s="1"/>
  <c r="W42" i="1"/>
  <c r="V42" i="1"/>
  <c r="S42" i="1"/>
  <c r="R42" i="1"/>
  <c r="Q42" i="1"/>
  <c r="T42" i="1" s="1"/>
  <c r="N42" i="1"/>
  <c r="M42" i="1"/>
  <c r="L42" i="1"/>
  <c r="O42" i="1" s="1"/>
  <c r="I42" i="1"/>
  <c r="J42" i="1" s="1"/>
  <c r="H42" i="1"/>
  <c r="G42" i="1"/>
  <c r="CL41" i="1"/>
  <c r="CK41" i="1"/>
  <c r="CJ41" i="1"/>
  <c r="CM41" i="1" s="1"/>
  <c r="CG41" i="1"/>
  <c r="CF41" i="1"/>
  <c r="CE41" i="1"/>
  <c r="CH41" i="1" s="1"/>
  <c r="CB41" i="1"/>
  <c r="CA41" i="1"/>
  <c r="BZ41" i="1"/>
  <c r="CC41" i="1" s="1"/>
  <c r="BW41" i="1"/>
  <c r="BV41" i="1"/>
  <c r="BU41" i="1"/>
  <c r="BX41" i="1" s="1"/>
  <c r="BR41" i="1"/>
  <c r="BQ41" i="1"/>
  <c r="BP41" i="1"/>
  <c r="BS41" i="1" s="1"/>
  <c r="BM41" i="1"/>
  <c r="BL41" i="1"/>
  <c r="BK41" i="1"/>
  <c r="BN41" i="1" s="1"/>
  <c r="BH41" i="1"/>
  <c r="BG41" i="1"/>
  <c r="BF41" i="1"/>
  <c r="BI41" i="1" s="1"/>
  <c r="BC41" i="1"/>
  <c r="BB41" i="1"/>
  <c r="BA41" i="1"/>
  <c r="BD41" i="1" s="1"/>
  <c r="AX41" i="1"/>
  <c r="AW41" i="1"/>
  <c r="AV41" i="1"/>
  <c r="AY41" i="1" s="1"/>
  <c r="AS41" i="1"/>
  <c r="AQ41" i="1"/>
  <c r="AT41" i="1" s="1"/>
  <c r="AN41" i="1"/>
  <c r="AK41" i="1"/>
  <c r="AJ41" i="1"/>
  <c r="AI41" i="1"/>
  <c r="AL41" i="1" s="1"/>
  <c r="AF41" i="1"/>
  <c r="AD41" i="1"/>
  <c r="AC41" i="1"/>
  <c r="AB41" i="1"/>
  <c r="AA41" i="1"/>
  <c r="X41" i="1"/>
  <c r="W41" i="1"/>
  <c r="V41" i="1"/>
  <c r="Y41" i="1" s="1"/>
  <c r="S41" i="1"/>
  <c r="R41" i="1"/>
  <c r="Q41" i="1"/>
  <c r="T41" i="1" s="1"/>
  <c r="O41" i="1"/>
  <c r="N41" i="1"/>
  <c r="M41" i="1"/>
  <c r="L41" i="1"/>
  <c r="I41" i="1"/>
  <c r="H41" i="1"/>
  <c r="G41" i="1"/>
  <c r="J41" i="1" s="1"/>
  <c r="CL40" i="1"/>
  <c r="CK40" i="1"/>
  <c r="CJ40" i="1"/>
  <c r="CM40" i="1" s="1"/>
  <c r="CH40" i="1"/>
  <c r="CG40" i="1"/>
  <c r="CF40" i="1"/>
  <c r="CE40" i="1"/>
  <c r="CB40" i="1"/>
  <c r="CA40" i="1"/>
  <c r="BZ40" i="1"/>
  <c r="CC40" i="1" s="1"/>
  <c r="BW40" i="1"/>
  <c r="BV40" i="1"/>
  <c r="BU40" i="1"/>
  <c r="BX40" i="1" s="1"/>
  <c r="BS40" i="1"/>
  <c r="BR40" i="1"/>
  <c r="BQ40" i="1"/>
  <c r="BP40" i="1"/>
  <c r="BM40" i="1"/>
  <c r="BL40" i="1"/>
  <c r="BK40" i="1"/>
  <c r="BN40" i="1" s="1"/>
  <c r="BH40" i="1"/>
  <c r="BG40" i="1"/>
  <c r="BF40" i="1"/>
  <c r="BI40" i="1" s="1"/>
  <c r="BD40" i="1"/>
  <c r="BC40" i="1"/>
  <c r="BB40" i="1"/>
  <c r="BA40" i="1"/>
  <c r="AX40" i="1"/>
  <c r="AW40" i="1"/>
  <c r="AV40" i="1"/>
  <c r="AY40" i="1" s="1"/>
  <c r="AS40" i="1"/>
  <c r="AQ40" i="1"/>
  <c r="AT40" i="1" s="1"/>
  <c r="AN40" i="1"/>
  <c r="AL40" i="1"/>
  <c r="AK40" i="1"/>
  <c r="AJ40" i="1"/>
  <c r="AI40" i="1"/>
  <c r="AF40" i="1"/>
  <c r="AD40" i="1"/>
  <c r="AC40" i="1"/>
  <c r="AB40" i="1"/>
  <c r="AA40" i="1"/>
  <c r="X40" i="1"/>
  <c r="W40" i="1"/>
  <c r="V40" i="1"/>
  <c r="Y40" i="1" s="1"/>
  <c r="S40" i="1"/>
  <c r="R40" i="1"/>
  <c r="Q40" i="1"/>
  <c r="T40" i="1" s="1"/>
  <c r="N40" i="1"/>
  <c r="O40" i="1" s="1"/>
  <c r="M40" i="1"/>
  <c r="L40" i="1"/>
  <c r="I40" i="1"/>
  <c r="H40" i="1"/>
  <c r="G40" i="1"/>
  <c r="J40" i="1" s="1"/>
  <c r="CL39" i="1"/>
  <c r="CK39" i="1"/>
  <c r="CJ39" i="1"/>
  <c r="CM39" i="1" s="1"/>
  <c r="CG39" i="1"/>
  <c r="CH39" i="1" s="1"/>
  <c r="CF39" i="1"/>
  <c r="CE39" i="1"/>
  <c r="CB39" i="1"/>
  <c r="CA39" i="1"/>
  <c r="BZ39" i="1"/>
  <c r="CC39" i="1" s="1"/>
  <c r="BW39" i="1"/>
  <c r="BV39" i="1"/>
  <c r="BU39" i="1"/>
  <c r="BX39" i="1" s="1"/>
  <c r="BR39" i="1"/>
  <c r="BQ39" i="1"/>
  <c r="BP39" i="1"/>
  <c r="BS39" i="1" s="1"/>
  <c r="BM39" i="1"/>
  <c r="BL39" i="1"/>
  <c r="BK39" i="1"/>
  <c r="BN39" i="1" s="1"/>
  <c r="BH39" i="1"/>
  <c r="BG39" i="1"/>
  <c r="BF39" i="1"/>
  <c r="BI39" i="1" s="1"/>
  <c r="BC39" i="1"/>
  <c r="BB39" i="1"/>
  <c r="BA39" i="1"/>
  <c r="BD39" i="1" s="1"/>
  <c r="AX39" i="1"/>
  <c r="AW39" i="1"/>
  <c r="AV39" i="1"/>
  <c r="AY39" i="1" s="1"/>
  <c r="AS39" i="1"/>
  <c r="AQ39" i="1"/>
  <c r="AT39" i="1" s="1"/>
  <c r="AN39" i="1"/>
  <c r="AK39" i="1"/>
  <c r="AJ39" i="1"/>
  <c r="AI39" i="1"/>
  <c r="AL39" i="1" s="1"/>
  <c r="AF39" i="1"/>
  <c r="AC39" i="1"/>
  <c r="AB39" i="1"/>
  <c r="AD39" i="1" s="1"/>
  <c r="AA39" i="1"/>
  <c r="Y39" i="1"/>
  <c r="X39" i="1"/>
  <c r="W39" i="1"/>
  <c r="V39" i="1"/>
  <c r="T39" i="1"/>
  <c r="S39" i="1"/>
  <c r="R39" i="1"/>
  <c r="Q39" i="1"/>
  <c r="N39" i="1"/>
  <c r="M39" i="1"/>
  <c r="O39" i="1" s="1"/>
  <c r="L39" i="1"/>
  <c r="J39" i="1"/>
  <c r="I39" i="1"/>
  <c r="H39" i="1"/>
  <c r="G39" i="1"/>
  <c r="CM38" i="1"/>
  <c r="CL38" i="1"/>
  <c r="CK38" i="1"/>
  <c r="CJ38" i="1"/>
  <c r="CG38" i="1"/>
  <c r="CF38" i="1"/>
  <c r="CH38" i="1" s="1"/>
  <c r="CE38" i="1"/>
  <c r="CB38" i="1"/>
  <c r="CA38" i="1"/>
  <c r="BZ38" i="1"/>
  <c r="CC38" i="1" s="1"/>
  <c r="BW38" i="1"/>
  <c r="BX38" i="1" s="1"/>
  <c r="BV38" i="1"/>
  <c r="BU38" i="1"/>
  <c r="BR38" i="1"/>
  <c r="BQ38" i="1"/>
  <c r="BS38" i="1" s="1"/>
  <c r="BP38" i="1"/>
  <c r="BM38" i="1"/>
  <c r="BL38" i="1"/>
  <c r="BK38" i="1"/>
  <c r="BN38" i="1" s="1"/>
  <c r="BH38" i="1"/>
  <c r="BI38" i="1" s="1"/>
  <c r="BG38" i="1"/>
  <c r="BF38" i="1"/>
  <c r="BC38" i="1"/>
  <c r="BB38" i="1"/>
  <c r="BD38" i="1" s="1"/>
  <c r="BA38" i="1"/>
  <c r="AX38" i="1"/>
  <c r="AW38" i="1"/>
  <c r="AV38" i="1"/>
  <c r="AY38" i="1" s="1"/>
  <c r="AS38" i="1"/>
  <c r="AQ38" i="1"/>
  <c r="AT38" i="1" s="1"/>
  <c r="AN38" i="1"/>
  <c r="AK38" i="1"/>
  <c r="AJ38" i="1"/>
  <c r="AL38" i="1" s="1"/>
  <c r="AI38" i="1"/>
  <c r="AF38" i="1"/>
  <c r="AC38" i="1"/>
  <c r="AB38" i="1"/>
  <c r="AA38" i="1"/>
  <c r="AD38" i="1" s="1"/>
  <c r="X38" i="1"/>
  <c r="Y38" i="1" s="1"/>
  <c r="W38" i="1"/>
  <c r="V38" i="1"/>
  <c r="T38" i="1"/>
  <c r="S38" i="1"/>
  <c r="R38" i="1"/>
  <c r="Q38" i="1"/>
  <c r="N38" i="1"/>
  <c r="M38" i="1"/>
  <c r="L38" i="1"/>
  <c r="O38" i="1" s="1"/>
  <c r="I38" i="1"/>
  <c r="H38" i="1"/>
  <c r="G38" i="1"/>
  <c r="J38" i="1" s="1"/>
  <c r="CL37" i="1"/>
  <c r="CM37" i="1" s="1"/>
  <c r="CK37" i="1"/>
  <c r="CJ37" i="1"/>
  <c r="CG37" i="1"/>
  <c r="CF37" i="1"/>
  <c r="CE37" i="1"/>
  <c r="CH37" i="1" s="1"/>
  <c r="CB37" i="1"/>
  <c r="CA37" i="1"/>
  <c r="BZ37" i="1"/>
  <c r="CC37" i="1" s="1"/>
  <c r="BW37" i="1"/>
  <c r="BV37" i="1"/>
  <c r="BU37" i="1"/>
  <c r="BX37" i="1" s="1"/>
  <c r="BR37" i="1"/>
  <c r="BQ37" i="1"/>
  <c r="BP37" i="1"/>
  <c r="BS37" i="1" s="1"/>
  <c r="BM37" i="1"/>
  <c r="BL37" i="1"/>
  <c r="BK37" i="1"/>
  <c r="BN37" i="1" s="1"/>
  <c r="BH37" i="1"/>
  <c r="BG37" i="1"/>
  <c r="BF37" i="1"/>
  <c r="BI37" i="1" s="1"/>
  <c r="BC37" i="1"/>
  <c r="BB37" i="1"/>
  <c r="BA37" i="1"/>
  <c r="BD37" i="1" s="1"/>
  <c r="AX37" i="1"/>
  <c r="AW37" i="1"/>
  <c r="AV37" i="1"/>
  <c r="AY37" i="1" s="1"/>
  <c r="AS37" i="1"/>
  <c r="AT37" i="1" s="1"/>
  <c r="AQ37" i="1"/>
  <c r="AN37" i="1"/>
  <c r="AK37" i="1"/>
  <c r="AJ37" i="1"/>
  <c r="AI37" i="1"/>
  <c r="AL37" i="1" s="1"/>
  <c r="AF37" i="1"/>
  <c r="AC37" i="1"/>
  <c r="AB37" i="1"/>
  <c r="AA37" i="1"/>
  <c r="AD37" i="1" s="1"/>
  <c r="Y37" i="1"/>
  <c r="X37" i="1"/>
  <c r="W37" i="1"/>
  <c r="V37" i="1"/>
  <c r="S37" i="1"/>
  <c r="R37" i="1"/>
  <c r="Q37" i="1"/>
  <c r="T37" i="1" s="1"/>
  <c r="N37" i="1"/>
  <c r="M37" i="1"/>
  <c r="L37" i="1"/>
  <c r="O37" i="1" s="1"/>
  <c r="J37" i="1"/>
  <c r="I37" i="1"/>
  <c r="H37" i="1"/>
  <c r="G37" i="1"/>
  <c r="CL36" i="1"/>
  <c r="CK36" i="1"/>
  <c r="CJ36" i="1"/>
  <c r="CM36" i="1" s="1"/>
  <c r="CG36" i="1"/>
  <c r="CF36" i="1"/>
  <c r="CE36" i="1"/>
  <c r="CH36" i="1" s="1"/>
  <c r="CC36" i="1"/>
  <c r="CB36" i="1"/>
  <c r="CA36" i="1"/>
  <c r="BZ36" i="1"/>
  <c r="BW36" i="1"/>
  <c r="BV36" i="1"/>
  <c r="BU36" i="1"/>
  <c r="BX36" i="1" s="1"/>
  <c r="BR36" i="1"/>
  <c r="BQ36" i="1"/>
  <c r="BP36" i="1"/>
  <c r="BS36" i="1" s="1"/>
  <c r="BN36" i="1"/>
  <c r="BM36" i="1"/>
  <c r="BL36" i="1"/>
  <c r="BK36" i="1"/>
  <c r="BH36" i="1"/>
  <c r="BG36" i="1"/>
  <c r="BF36" i="1"/>
  <c r="BI36" i="1" s="1"/>
  <c r="BC36" i="1"/>
  <c r="BB36" i="1"/>
  <c r="BA36" i="1"/>
  <c r="BD36" i="1" s="1"/>
  <c r="AY36" i="1"/>
  <c r="AX36" i="1"/>
  <c r="AW36" i="1"/>
  <c r="AV36" i="1"/>
  <c r="AS36" i="1"/>
  <c r="AQ36" i="1"/>
  <c r="AT36" i="1" s="1"/>
  <c r="AN36" i="1"/>
  <c r="AK36" i="1"/>
  <c r="AJ36" i="1"/>
  <c r="AI36" i="1"/>
  <c r="AL36" i="1" s="1"/>
  <c r="AF36" i="1"/>
  <c r="AC36" i="1"/>
  <c r="AB36" i="1"/>
  <c r="AA36" i="1"/>
  <c r="AD36" i="1" s="1"/>
  <c r="X36" i="1"/>
  <c r="W36" i="1"/>
  <c r="Y36" i="1" s="1"/>
  <c r="V36" i="1"/>
  <c r="S36" i="1"/>
  <c r="R36" i="1"/>
  <c r="Q36" i="1"/>
  <c r="T36" i="1" s="1"/>
  <c r="N36" i="1"/>
  <c r="M36" i="1"/>
  <c r="L36" i="1"/>
  <c r="O36" i="1" s="1"/>
  <c r="I36" i="1"/>
  <c r="H36" i="1"/>
  <c r="J36" i="1" s="1"/>
  <c r="G36" i="1"/>
  <c r="CL35" i="1"/>
  <c r="CK35" i="1"/>
  <c r="CJ35" i="1"/>
  <c r="CM35" i="1" s="1"/>
  <c r="CG35" i="1"/>
  <c r="CF35" i="1"/>
  <c r="CE35" i="1"/>
  <c r="CH35" i="1" s="1"/>
  <c r="CB35" i="1"/>
  <c r="CA35" i="1"/>
  <c r="CC35" i="1" s="1"/>
  <c r="BZ35" i="1"/>
  <c r="BW35" i="1"/>
  <c r="BV35" i="1"/>
  <c r="BU35" i="1"/>
  <c r="BX35" i="1" s="1"/>
  <c r="BR35" i="1"/>
  <c r="BQ35" i="1"/>
  <c r="BP35" i="1"/>
  <c r="BS35" i="1" s="1"/>
  <c r="BM35" i="1"/>
  <c r="BL35" i="1"/>
  <c r="BN35" i="1" s="1"/>
  <c r="BK35" i="1"/>
  <c r="BH35" i="1"/>
  <c r="BG35" i="1"/>
  <c r="BF35" i="1"/>
  <c r="BI35" i="1" s="1"/>
  <c r="BC35" i="1"/>
  <c r="BB35" i="1"/>
  <c r="BA35" i="1"/>
  <c r="BD35" i="1" s="1"/>
  <c r="AX35" i="1"/>
  <c r="AW35" i="1"/>
  <c r="AV35" i="1"/>
  <c r="AY35" i="1" s="1"/>
  <c r="AS35" i="1"/>
  <c r="AQ35" i="1"/>
  <c r="AT35" i="1" s="1"/>
  <c r="AN35" i="1"/>
  <c r="AK35" i="1"/>
  <c r="AJ35" i="1"/>
  <c r="AI35" i="1"/>
  <c r="AL35" i="1" s="1"/>
  <c r="AF35" i="1"/>
  <c r="AC35" i="1"/>
  <c r="AD35" i="1" s="1"/>
  <c r="AB35" i="1"/>
  <c r="AA35" i="1"/>
  <c r="X35" i="1"/>
  <c r="W35" i="1"/>
  <c r="Y35" i="1" s="1"/>
  <c r="V35" i="1"/>
  <c r="T35" i="1"/>
  <c r="S35" i="1"/>
  <c r="R35" i="1"/>
  <c r="Q35" i="1"/>
  <c r="N35" i="1"/>
  <c r="O35" i="1" s="1"/>
  <c r="M35" i="1"/>
  <c r="L35" i="1"/>
  <c r="I35" i="1"/>
  <c r="H35" i="1"/>
  <c r="J35" i="1" s="1"/>
  <c r="G35" i="1"/>
  <c r="CM34" i="1"/>
  <c r="CL34" i="1"/>
  <c r="CK34" i="1"/>
  <c r="CJ34" i="1"/>
  <c r="CG34" i="1"/>
  <c r="CH34" i="1" s="1"/>
  <c r="CF34" i="1"/>
  <c r="CE34" i="1"/>
  <c r="CB34" i="1"/>
  <c r="CA34" i="1"/>
  <c r="CC34" i="1" s="1"/>
  <c r="BZ34" i="1"/>
  <c r="BX34" i="1"/>
  <c r="BW34" i="1"/>
  <c r="BV34" i="1"/>
  <c r="BU34" i="1"/>
  <c r="BR34" i="1"/>
  <c r="BS34" i="1" s="1"/>
  <c r="BQ34" i="1"/>
  <c r="BP34" i="1"/>
  <c r="BM34" i="1"/>
  <c r="BL34" i="1"/>
  <c r="BN34" i="1" s="1"/>
  <c r="BK34" i="1"/>
  <c r="BI34" i="1"/>
  <c r="BH34" i="1"/>
  <c r="BG34" i="1"/>
  <c r="BF34" i="1"/>
  <c r="BC34" i="1"/>
  <c r="BD34" i="1" s="1"/>
  <c r="BB34" i="1"/>
  <c r="BA34" i="1"/>
  <c r="AX34" i="1"/>
  <c r="AW34" i="1"/>
  <c r="AY34" i="1" s="1"/>
  <c r="AV34" i="1"/>
  <c r="AT34" i="1"/>
  <c r="AS34" i="1"/>
  <c r="AQ34" i="1"/>
  <c r="AN34" i="1"/>
  <c r="AK34" i="1"/>
  <c r="AL34" i="1" s="1"/>
  <c r="AJ34" i="1"/>
  <c r="AI34" i="1"/>
  <c r="AF34" i="1"/>
  <c r="AC34" i="1"/>
  <c r="AB34" i="1"/>
  <c r="AA34" i="1"/>
  <c r="AD34" i="1" s="1"/>
  <c r="X34" i="1"/>
  <c r="W34" i="1"/>
  <c r="V34" i="1"/>
  <c r="Y34" i="1" s="1"/>
  <c r="T34" i="1"/>
  <c r="S34" i="1"/>
  <c r="R34" i="1"/>
  <c r="Q34" i="1"/>
  <c r="N34" i="1"/>
  <c r="M34" i="1"/>
  <c r="L34" i="1"/>
  <c r="O34" i="1" s="1"/>
  <c r="I34" i="1"/>
  <c r="H34" i="1"/>
  <c r="G34" i="1"/>
  <c r="J34" i="1" s="1"/>
  <c r="CM33" i="1"/>
  <c r="CL33" i="1"/>
  <c r="CK33" i="1"/>
  <c r="CJ33" i="1"/>
  <c r="CG33" i="1"/>
  <c r="CF33" i="1"/>
  <c r="CE33" i="1"/>
  <c r="CH33" i="1" s="1"/>
  <c r="CB33" i="1"/>
  <c r="CA33" i="1"/>
  <c r="BZ33" i="1"/>
  <c r="CC33" i="1" s="1"/>
  <c r="BW33" i="1"/>
  <c r="BV33" i="1"/>
  <c r="BU33" i="1"/>
  <c r="BX33" i="1" s="1"/>
  <c r="BR33" i="1"/>
  <c r="BQ33" i="1"/>
  <c r="BP33" i="1"/>
  <c r="BS33" i="1" s="1"/>
  <c r="BM33" i="1"/>
  <c r="BL33" i="1"/>
  <c r="BK33" i="1"/>
  <c r="BN33" i="1" s="1"/>
  <c r="BH33" i="1"/>
  <c r="BG33" i="1"/>
  <c r="BF33" i="1"/>
  <c r="BI33" i="1" s="1"/>
  <c r="BC33" i="1"/>
  <c r="BB33" i="1"/>
  <c r="BA33" i="1"/>
  <c r="BD33" i="1" s="1"/>
  <c r="AX33" i="1"/>
  <c r="AW33" i="1"/>
  <c r="AV33" i="1"/>
  <c r="AY33" i="1" s="1"/>
  <c r="AT33" i="1"/>
  <c r="AS33" i="1"/>
  <c r="AQ33" i="1"/>
  <c r="AN33" i="1"/>
  <c r="AK33" i="1"/>
  <c r="AJ33" i="1"/>
  <c r="AI33" i="1"/>
  <c r="AL33" i="1" s="1"/>
  <c r="AF33" i="1"/>
  <c r="AC33" i="1"/>
  <c r="AB33" i="1"/>
  <c r="AA33" i="1"/>
  <c r="AD33" i="1" s="1"/>
  <c r="X33" i="1"/>
  <c r="W33" i="1"/>
  <c r="V33" i="1"/>
  <c r="Y33" i="1" s="1"/>
  <c r="T33" i="1"/>
  <c r="S33" i="1"/>
  <c r="R33" i="1"/>
  <c r="Q33" i="1"/>
  <c r="N33" i="1"/>
  <c r="M33" i="1"/>
  <c r="L33" i="1"/>
  <c r="O33" i="1" s="1"/>
  <c r="I33" i="1"/>
  <c r="H33" i="1"/>
  <c r="G33" i="1"/>
  <c r="J33" i="1" s="1"/>
  <c r="CM32" i="1"/>
  <c r="CL32" i="1"/>
  <c r="CK32" i="1"/>
  <c r="CJ32" i="1"/>
  <c r="CG32" i="1"/>
  <c r="CF32" i="1"/>
  <c r="CE32" i="1"/>
  <c r="CH32" i="1" s="1"/>
  <c r="CB32" i="1"/>
  <c r="CA32" i="1"/>
  <c r="BZ32" i="1"/>
  <c r="CC32" i="1" s="1"/>
  <c r="BX32" i="1"/>
  <c r="BW32" i="1"/>
  <c r="BV32" i="1"/>
  <c r="BU32" i="1"/>
  <c r="BR32" i="1"/>
  <c r="BQ32" i="1"/>
  <c r="BP32" i="1"/>
  <c r="BS32" i="1" s="1"/>
  <c r="BM32" i="1"/>
  <c r="BL32" i="1"/>
  <c r="BK32" i="1"/>
  <c r="BN32" i="1" s="1"/>
  <c r="BI32" i="1"/>
  <c r="BH32" i="1"/>
  <c r="BG32" i="1"/>
  <c r="BF32" i="1"/>
  <c r="BC32" i="1"/>
  <c r="BB32" i="1"/>
  <c r="BA32" i="1"/>
  <c r="BD32" i="1" s="1"/>
  <c r="AX32" i="1"/>
  <c r="AW32" i="1"/>
  <c r="AV32" i="1"/>
  <c r="AY32" i="1" s="1"/>
  <c r="AT32" i="1"/>
  <c r="AS32" i="1"/>
  <c r="AQ32" i="1"/>
  <c r="AN32" i="1"/>
  <c r="AK32" i="1"/>
  <c r="AJ32" i="1"/>
  <c r="AI32" i="1"/>
  <c r="AL32" i="1" s="1"/>
  <c r="AF32" i="1"/>
  <c r="AC32" i="1"/>
  <c r="AB32" i="1"/>
  <c r="AA32" i="1"/>
  <c r="AD32" i="1" s="1"/>
  <c r="X32" i="1"/>
  <c r="W32" i="1"/>
  <c r="V32" i="1"/>
  <c r="Y32" i="1" s="1"/>
  <c r="S32" i="1"/>
  <c r="R32" i="1"/>
  <c r="T32" i="1" s="1"/>
  <c r="Q32" i="1"/>
  <c r="N32" i="1"/>
  <c r="M32" i="1"/>
  <c r="L32" i="1"/>
  <c r="O32" i="1" s="1"/>
  <c r="I32" i="1"/>
  <c r="H32" i="1"/>
  <c r="G32" i="1"/>
  <c r="J32" i="1" s="1"/>
  <c r="CL31" i="1"/>
  <c r="CK31" i="1"/>
  <c r="CM31" i="1" s="1"/>
  <c r="CJ31" i="1"/>
  <c r="CG31" i="1"/>
  <c r="CF31" i="1"/>
  <c r="CE31" i="1"/>
  <c r="CH31" i="1" s="1"/>
  <c r="CB31" i="1"/>
  <c r="CA31" i="1"/>
  <c r="BZ31" i="1"/>
  <c r="CC31" i="1" s="1"/>
  <c r="BW31" i="1"/>
  <c r="BV31" i="1"/>
  <c r="BX31" i="1" s="1"/>
  <c r="BU31" i="1"/>
  <c r="BR31" i="1"/>
  <c r="BQ31" i="1"/>
  <c r="BP31" i="1"/>
  <c r="BS31" i="1" s="1"/>
  <c r="BM31" i="1"/>
  <c r="BL31" i="1"/>
  <c r="BK31" i="1"/>
  <c r="BN31" i="1" s="1"/>
  <c r="BH31" i="1"/>
  <c r="BG31" i="1"/>
  <c r="BI31" i="1" s="1"/>
  <c r="BF31" i="1"/>
  <c r="BC31" i="1"/>
  <c r="BB31" i="1"/>
  <c r="BA31" i="1"/>
  <c r="BD31" i="1" s="1"/>
  <c r="AX31" i="1"/>
  <c r="AW31" i="1"/>
  <c r="AV31" i="1"/>
  <c r="AY31" i="1" s="1"/>
  <c r="AS31" i="1"/>
  <c r="AQ31" i="1"/>
  <c r="AT31" i="1" s="1"/>
  <c r="AN31" i="1"/>
  <c r="AK31" i="1"/>
  <c r="AJ31" i="1"/>
  <c r="AI31" i="1"/>
  <c r="AL31" i="1" s="1"/>
  <c r="AF31" i="1"/>
  <c r="AD31" i="1"/>
  <c r="AC31" i="1"/>
  <c r="AB31" i="1"/>
  <c r="AA31" i="1"/>
  <c r="X31" i="1"/>
  <c r="Y31" i="1" s="1"/>
  <c r="W31" i="1"/>
  <c r="V31" i="1"/>
  <c r="S31" i="1"/>
  <c r="R31" i="1"/>
  <c r="T31" i="1" s="1"/>
  <c r="Q31" i="1"/>
  <c r="O31" i="1"/>
  <c r="N31" i="1"/>
  <c r="M31" i="1"/>
  <c r="L31" i="1"/>
  <c r="I31" i="1"/>
  <c r="J31" i="1" s="1"/>
  <c r="H31" i="1"/>
  <c r="G31" i="1"/>
  <c r="CL30" i="1"/>
  <c r="CK30" i="1"/>
  <c r="CM30" i="1" s="1"/>
  <c r="CJ30" i="1"/>
  <c r="CH30" i="1"/>
  <c r="CG30" i="1"/>
  <c r="CF30" i="1"/>
  <c r="CE30" i="1"/>
  <c r="CB30" i="1"/>
  <c r="CC30" i="1" s="1"/>
  <c r="CA30" i="1"/>
  <c r="BZ30" i="1"/>
  <c r="BW30" i="1"/>
  <c r="BV30" i="1"/>
  <c r="BX30" i="1" s="1"/>
  <c r="BU30" i="1"/>
  <c r="BS30" i="1"/>
  <c r="BR30" i="1"/>
  <c r="BQ30" i="1"/>
  <c r="BP30" i="1"/>
  <c r="BM30" i="1"/>
  <c r="BN30" i="1" s="1"/>
  <c r="BL30" i="1"/>
  <c r="BK30" i="1"/>
  <c r="BH30" i="1"/>
  <c r="BG30" i="1"/>
  <c r="BI30" i="1" s="1"/>
  <c r="BF30" i="1"/>
  <c r="BD30" i="1"/>
  <c r="BC30" i="1"/>
  <c r="BB30" i="1"/>
  <c r="BA30" i="1"/>
  <c r="AX30" i="1"/>
  <c r="AW30" i="1"/>
  <c r="AY30" i="1" s="1"/>
  <c r="AV30" i="1"/>
  <c r="AS30" i="1"/>
  <c r="AQ30" i="1"/>
  <c r="AT30" i="1" s="1"/>
  <c r="AN30" i="1"/>
  <c r="AL30" i="1"/>
  <c r="AK30" i="1"/>
  <c r="AJ30" i="1"/>
  <c r="AI30" i="1"/>
  <c r="AF30" i="1"/>
  <c r="AD30" i="1"/>
  <c r="AC30" i="1"/>
  <c r="AB30" i="1"/>
  <c r="AA30" i="1"/>
  <c r="X30" i="1"/>
  <c r="W30" i="1"/>
  <c r="V30" i="1"/>
  <c r="Y30" i="1" s="1"/>
  <c r="S30" i="1"/>
  <c r="R30" i="1"/>
  <c r="Q30" i="1"/>
  <c r="T30" i="1" s="1"/>
  <c r="O30" i="1"/>
  <c r="N30" i="1"/>
  <c r="M30" i="1"/>
  <c r="L30" i="1"/>
  <c r="I30" i="1"/>
  <c r="H30" i="1"/>
  <c r="G30" i="1"/>
  <c r="J30" i="1" s="1"/>
  <c r="CL29" i="1"/>
  <c r="CK29" i="1"/>
  <c r="CJ29" i="1"/>
  <c r="CM29" i="1" s="1"/>
  <c r="CH29" i="1"/>
  <c r="CG29" i="1"/>
  <c r="CF29" i="1"/>
  <c r="CE29" i="1"/>
  <c r="CB29" i="1"/>
  <c r="CA29" i="1"/>
  <c r="BZ29" i="1"/>
  <c r="CC29" i="1" s="1"/>
  <c r="BW29" i="1"/>
  <c r="BV29" i="1"/>
  <c r="BU29" i="1"/>
  <c r="BX29" i="1" s="1"/>
  <c r="BS29" i="1"/>
  <c r="BR29" i="1"/>
  <c r="BQ29" i="1"/>
  <c r="BP29" i="1"/>
  <c r="BM29" i="1"/>
  <c r="BL29" i="1"/>
  <c r="BK29" i="1"/>
  <c r="BN29" i="1" s="1"/>
  <c r="BH29" i="1"/>
  <c r="BG29" i="1"/>
  <c r="BF29" i="1"/>
  <c r="BI29" i="1" s="1"/>
  <c r="BD29" i="1"/>
  <c r="BC29" i="1"/>
  <c r="BB29" i="1"/>
  <c r="BA29" i="1"/>
  <c r="AX29" i="1"/>
  <c r="AW29" i="1"/>
  <c r="AV29" i="1"/>
  <c r="AY29" i="1" s="1"/>
  <c r="AS29" i="1"/>
  <c r="AQ29" i="1"/>
  <c r="AT29" i="1" s="1"/>
  <c r="AN29" i="1"/>
  <c r="AL29" i="1"/>
  <c r="AK29" i="1"/>
  <c r="AJ29" i="1"/>
  <c r="AI29" i="1"/>
  <c r="AF29" i="1"/>
  <c r="AD29" i="1"/>
  <c r="AC29" i="1"/>
  <c r="AB29" i="1"/>
  <c r="AA29" i="1"/>
  <c r="X29" i="1"/>
  <c r="W29" i="1"/>
  <c r="V29" i="1"/>
  <c r="Y29" i="1" s="1"/>
  <c r="S29" i="1"/>
  <c r="R29" i="1"/>
  <c r="Q29" i="1"/>
  <c r="T29" i="1" s="1"/>
  <c r="O29" i="1"/>
  <c r="N29" i="1"/>
  <c r="M29" i="1"/>
  <c r="L29" i="1"/>
  <c r="I29" i="1"/>
  <c r="H29" i="1"/>
  <c r="G29" i="1"/>
  <c r="J29" i="1" s="1"/>
  <c r="CL28" i="1"/>
  <c r="CK28" i="1"/>
  <c r="CJ28" i="1"/>
  <c r="CM28" i="1" s="1"/>
  <c r="CH28" i="1"/>
  <c r="CG28" i="1"/>
  <c r="CF28" i="1"/>
  <c r="CE28" i="1"/>
  <c r="CB28" i="1"/>
  <c r="CA28" i="1"/>
  <c r="BZ28" i="1"/>
  <c r="CC28" i="1" s="1"/>
  <c r="BW28" i="1"/>
  <c r="BV28" i="1"/>
  <c r="BU28" i="1"/>
  <c r="BX28" i="1" s="1"/>
  <c r="BS28" i="1"/>
  <c r="BR28" i="1"/>
  <c r="BQ28" i="1"/>
  <c r="BP28" i="1"/>
  <c r="BM28" i="1"/>
  <c r="BL28" i="1"/>
  <c r="BK28" i="1"/>
  <c r="BN28" i="1" s="1"/>
  <c r="BH28" i="1"/>
  <c r="BG28" i="1"/>
  <c r="BF28" i="1"/>
  <c r="BI28" i="1" s="1"/>
  <c r="BD28" i="1"/>
  <c r="BC28" i="1"/>
  <c r="BB28" i="1"/>
  <c r="BA28" i="1"/>
  <c r="AX28" i="1"/>
  <c r="AW28" i="1"/>
  <c r="AV28" i="1"/>
  <c r="AY28" i="1" s="1"/>
  <c r="AS28" i="1"/>
  <c r="AQ28" i="1"/>
  <c r="AT28" i="1" s="1"/>
  <c r="AN28" i="1"/>
  <c r="AL28" i="1"/>
  <c r="AK28" i="1"/>
  <c r="AJ28" i="1"/>
  <c r="AI28" i="1"/>
  <c r="AF28" i="1"/>
  <c r="AC28" i="1"/>
  <c r="AB28" i="1"/>
  <c r="AD28" i="1" s="1"/>
  <c r="AA28" i="1"/>
  <c r="X28" i="1"/>
  <c r="W28" i="1"/>
  <c r="V28" i="1"/>
  <c r="Y28" i="1" s="1"/>
  <c r="S28" i="1"/>
  <c r="R28" i="1"/>
  <c r="T28" i="1" s="1"/>
  <c r="Q28" i="1"/>
  <c r="N28" i="1"/>
  <c r="M28" i="1"/>
  <c r="O28" i="1" s="1"/>
  <c r="L28" i="1"/>
  <c r="I28" i="1"/>
  <c r="H28" i="1"/>
  <c r="G28" i="1"/>
  <c r="J28" i="1" s="1"/>
  <c r="CL27" i="1"/>
  <c r="CK27" i="1"/>
  <c r="CM27" i="1" s="1"/>
  <c r="CJ27" i="1"/>
  <c r="CG27" i="1"/>
  <c r="CF27" i="1"/>
  <c r="CH27" i="1" s="1"/>
  <c r="CE27" i="1"/>
  <c r="CB27" i="1"/>
  <c r="CA27" i="1"/>
  <c r="BZ27" i="1"/>
  <c r="CC27" i="1" s="1"/>
  <c r="BW27" i="1"/>
  <c r="BV27" i="1"/>
  <c r="BU27" i="1"/>
  <c r="BX27" i="1" s="1"/>
  <c r="BR27" i="1"/>
  <c r="BQ27" i="1"/>
  <c r="BS27" i="1" s="1"/>
  <c r="BP27" i="1"/>
  <c r="BM27" i="1"/>
  <c r="BL27" i="1"/>
  <c r="BK27" i="1"/>
  <c r="BN27" i="1" s="1"/>
  <c r="BH27" i="1"/>
  <c r="BG27" i="1"/>
  <c r="BF27" i="1"/>
  <c r="BI27" i="1" s="1"/>
  <c r="BC27" i="1"/>
  <c r="BB27" i="1"/>
  <c r="BD27" i="1" s="1"/>
  <c r="BA27" i="1"/>
  <c r="AX27" i="1"/>
  <c r="AW27" i="1"/>
  <c r="AV27" i="1"/>
  <c r="AY27" i="1" s="1"/>
  <c r="AS27" i="1"/>
  <c r="AQ27" i="1"/>
  <c r="AT27" i="1" s="1"/>
  <c r="AN27" i="1"/>
  <c r="AK27" i="1"/>
  <c r="AJ27" i="1"/>
  <c r="AL27" i="1" s="1"/>
  <c r="AI27" i="1"/>
  <c r="AF27" i="1"/>
  <c r="AC27" i="1"/>
  <c r="AB27" i="1"/>
  <c r="AD27" i="1" s="1"/>
  <c r="AA27" i="1"/>
  <c r="Y27" i="1"/>
  <c r="X27" i="1"/>
  <c r="W27" i="1"/>
  <c r="V27" i="1"/>
  <c r="T27" i="1"/>
  <c r="S27" i="1"/>
  <c r="R27" i="1"/>
  <c r="Q27" i="1"/>
  <c r="N27" i="1"/>
  <c r="M27" i="1"/>
  <c r="O27" i="1" s="1"/>
  <c r="L27" i="1"/>
  <c r="J27" i="1"/>
  <c r="I27" i="1"/>
  <c r="H27" i="1"/>
  <c r="G27" i="1"/>
  <c r="CL26" i="1"/>
  <c r="CM26" i="1" s="1"/>
  <c r="CK26" i="1"/>
  <c r="CJ26" i="1"/>
  <c r="CG26" i="1"/>
  <c r="CF26" i="1"/>
  <c r="CH26" i="1" s="1"/>
  <c r="CE26" i="1"/>
  <c r="CC26" i="1"/>
  <c r="CB26" i="1"/>
  <c r="CA26" i="1"/>
  <c r="BZ26" i="1"/>
  <c r="BW26" i="1"/>
  <c r="BX26" i="1" s="1"/>
  <c r="BV26" i="1"/>
  <c r="BU26" i="1"/>
  <c r="BR26" i="1"/>
  <c r="BQ26" i="1"/>
  <c r="BS26" i="1" s="1"/>
  <c r="BP26" i="1"/>
  <c r="BN26" i="1"/>
  <c r="BM26" i="1"/>
  <c r="BL26" i="1"/>
  <c r="BK26" i="1"/>
  <c r="BH26" i="1"/>
  <c r="BI26" i="1" s="1"/>
  <c r="BG26" i="1"/>
  <c r="BF26" i="1"/>
  <c r="BC26" i="1"/>
  <c r="BB26" i="1"/>
  <c r="BD26" i="1" s="1"/>
  <c r="BA26" i="1"/>
  <c r="AY26" i="1"/>
  <c r="AX26" i="1"/>
  <c r="AW26" i="1"/>
  <c r="AV26" i="1"/>
  <c r="AS26" i="1"/>
  <c r="AT26" i="1" s="1"/>
  <c r="AQ26" i="1"/>
  <c r="AN26" i="1"/>
  <c r="AK26" i="1"/>
  <c r="AJ26" i="1"/>
  <c r="AL26" i="1" s="1"/>
  <c r="AI26" i="1"/>
  <c r="AF26" i="1"/>
  <c r="AC26" i="1"/>
  <c r="AB26" i="1"/>
  <c r="AA26" i="1"/>
  <c r="AD26" i="1" s="1"/>
  <c r="Y26" i="1"/>
  <c r="X26" i="1"/>
  <c r="W26" i="1"/>
  <c r="V26" i="1"/>
  <c r="S26" i="1"/>
  <c r="R26" i="1"/>
  <c r="Q26" i="1"/>
  <c r="T26" i="1" s="1"/>
  <c r="N26" i="1"/>
  <c r="M26" i="1"/>
  <c r="L26" i="1"/>
  <c r="O26" i="1" s="1"/>
  <c r="J26" i="1"/>
  <c r="I26" i="1"/>
  <c r="H26" i="1"/>
  <c r="G26" i="1"/>
  <c r="CL25" i="1"/>
  <c r="CK25" i="1"/>
  <c r="CJ25" i="1"/>
  <c r="CM25" i="1" s="1"/>
  <c r="CG25" i="1"/>
  <c r="CF25" i="1"/>
  <c r="CE25" i="1"/>
  <c r="CH25" i="1" s="1"/>
  <c r="CC25" i="1"/>
  <c r="CB25" i="1"/>
  <c r="CA25" i="1"/>
  <c r="BZ25" i="1"/>
  <c r="BW25" i="1"/>
  <c r="BV25" i="1"/>
  <c r="BU25" i="1"/>
  <c r="BX25" i="1" s="1"/>
  <c r="BR25" i="1"/>
  <c r="BQ25" i="1"/>
  <c r="BP25" i="1"/>
  <c r="BS25" i="1" s="1"/>
  <c r="BN25" i="1"/>
  <c r="BM25" i="1"/>
  <c r="BL25" i="1"/>
  <c r="BK25" i="1"/>
  <c r="BH25" i="1"/>
  <c r="BG25" i="1"/>
  <c r="BF25" i="1"/>
  <c r="BI25" i="1" s="1"/>
  <c r="BC25" i="1"/>
  <c r="BB25" i="1"/>
  <c r="BA25" i="1"/>
  <c r="BD25" i="1" s="1"/>
  <c r="AY25" i="1"/>
  <c r="AX25" i="1"/>
  <c r="AW25" i="1"/>
  <c r="AV25" i="1"/>
  <c r="AS25" i="1"/>
  <c r="AT25" i="1" s="1"/>
  <c r="AQ25" i="1"/>
  <c r="AN25" i="1"/>
  <c r="AK25" i="1"/>
  <c r="AJ25" i="1"/>
  <c r="AI25" i="1"/>
  <c r="AL25" i="1" s="1"/>
  <c r="AF25" i="1"/>
  <c r="AC25" i="1"/>
  <c r="AB25" i="1"/>
  <c r="AA25" i="1"/>
  <c r="AD25" i="1" s="1"/>
  <c r="Y25" i="1"/>
  <c r="X25" i="1"/>
  <c r="W25" i="1"/>
  <c r="V25" i="1"/>
  <c r="S25" i="1"/>
  <c r="R25" i="1"/>
  <c r="Q25" i="1"/>
  <c r="T25" i="1" s="1"/>
  <c r="N25" i="1"/>
  <c r="M25" i="1"/>
  <c r="L25" i="1"/>
  <c r="O25" i="1" s="1"/>
  <c r="J25" i="1"/>
  <c r="I25" i="1"/>
  <c r="H25" i="1"/>
  <c r="G25" i="1"/>
  <c r="CL24" i="1"/>
  <c r="CK24" i="1"/>
  <c r="CJ24" i="1"/>
  <c r="CM24" i="1" s="1"/>
  <c r="CG24" i="1"/>
  <c r="CF24" i="1"/>
  <c r="CE24" i="1"/>
  <c r="CH24" i="1" s="1"/>
  <c r="CC24" i="1"/>
  <c r="CB24" i="1"/>
  <c r="CA24" i="1"/>
  <c r="BZ24" i="1"/>
  <c r="BW24" i="1"/>
  <c r="BV24" i="1"/>
  <c r="BU24" i="1"/>
  <c r="BX24" i="1" s="1"/>
  <c r="BR24" i="1"/>
  <c r="BQ24" i="1"/>
  <c r="BP24" i="1"/>
  <c r="BS24" i="1" s="1"/>
  <c r="BN24" i="1"/>
  <c r="BM24" i="1"/>
  <c r="BL24" i="1"/>
  <c r="BK24" i="1"/>
  <c r="BH24" i="1"/>
  <c r="BG24" i="1"/>
  <c r="BF24" i="1"/>
  <c r="BI24" i="1" s="1"/>
  <c r="BC24" i="1"/>
  <c r="BB24" i="1"/>
  <c r="BA24" i="1"/>
  <c r="BD24" i="1" s="1"/>
  <c r="AY24" i="1"/>
  <c r="AX24" i="1"/>
  <c r="AW24" i="1"/>
  <c r="AV24" i="1"/>
  <c r="AS24" i="1"/>
  <c r="AQ24" i="1"/>
  <c r="AT24" i="1" s="1"/>
  <c r="AN24" i="1"/>
  <c r="AK24" i="1"/>
  <c r="AJ24" i="1"/>
  <c r="AI24" i="1"/>
  <c r="AL24" i="1" s="1"/>
  <c r="AF24" i="1"/>
  <c r="AC24" i="1"/>
  <c r="AB24" i="1"/>
  <c r="AD24" i="1" s="1"/>
  <c r="AA24" i="1"/>
  <c r="X24" i="1"/>
  <c r="W24" i="1"/>
  <c r="Y24" i="1" s="1"/>
  <c r="V24" i="1"/>
  <c r="S24" i="1"/>
  <c r="R24" i="1"/>
  <c r="Q24" i="1"/>
  <c r="T24" i="1" s="1"/>
  <c r="N24" i="1"/>
  <c r="M24" i="1"/>
  <c r="O24" i="1" s="1"/>
  <c r="L24" i="1"/>
  <c r="I24" i="1"/>
  <c r="H24" i="1"/>
  <c r="J24" i="1" s="1"/>
  <c r="G24" i="1"/>
  <c r="CL23" i="1"/>
  <c r="CK23" i="1"/>
  <c r="CJ23" i="1"/>
  <c r="CM23" i="1" s="1"/>
  <c r="CG23" i="1"/>
  <c r="CF23" i="1"/>
  <c r="CH23" i="1" s="1"/>
  <c r="CE23" i="1"/>
  <c r="CB23" i="1"/>
  <c r="CA23" i="1"/>
  <c r="CC23" i="1" s="1"/>
  <c r="BZ23" i="1"/>
  <c r="BW23" i="1"/>
  <c r="BV23" i="1"/>
  <c r="BU23" i="1"/>
  <c r="BX23" i="1" s="1"/>
  <c r="BR23" i="1"/>
  <c r="BQ23" i="1"/>
  <c r="BP23" i="1"/>
  <c r="BS23" i="1" s="1"/>
  <c r="BM23" i="1"/>
  <c r="BL23" i="1"/>
  <c r="BN23" i="1" s="1"/>
  <c r="BK23" i="1"/>
  <c r="BH23" i="1"/>
  <c r="BG23" i="1"/>
  <c r="BF23" i="1"/>
  <c r="BI23" i="1" s="1"/>
  <c r="BC23" i="1"/>
  <c r="BB23" i="1"/>
  <c r="BA23" i="1"/>
  <c r="BD23" i="1" s="1"/>
  <c r="AX23" i="1"/>
  <c r="AW23" i="1"/>
  <c r="AY23" i="1" s="1"/>
  <c r="AV23" i="1"/>
  <c r="AS23" i="1"/>
  <c r="AQ23" i="1"/>
  <c r="AT23" i="1" s="1"/>
  <c r="AN23" i="1"/>
  <c r="AK23" i="1"/>
  <c r="AJ23" i="1"/>
  <c r="AI23" i="1"/>
  <c r="AL23" i="1" s="1"/>
  <c r="AF23" i="1"/>
  <c r="AC23" i="1"/>
  <c r="AD23" i="1" s="1"/>
  <c r="AB23" i="1"/>
  <c r="AA23" i="1"/>
  <c r="X23" i="1"/>
  <c r="W23" i="1"/>
  <c r="Y23" i="1" s="1"/>
  <c r="V23" i="1"/>
  <c r="T23" i="1"/>
  <c r="S23" i="1"/>
  <c r="R23" i="1"/>
  <c r="Q23" i="1"/>
  <c r="N23" i="1"/>
  <c r="O23" i="1" s="1"/>
  <c r="M23" i="1"/>
  <c r="L23" i="1"/>
  <c r="I23" i="1"/>
  <c r="H23" i="1"/>
  <c r="J23" i="1" s="1"/>
  <c r="G23" i="1"/>
  <c r="CM22" i="1"/>
  <c r="CL22" i="1"/>
  <c r="CK22" i="1"/>
  <c r="CJ22" i="1"/>
  <c r="CG22" i="1"/>
  <c r="CH22" i="1" s="1"/>
  <c r="CF22" i="1"/>
  <c r="CE22" i="1"/>
  <c r="CB22" i="1"/>
  <c r="CA22" i="1"/>
  <c r="CC22" i="1" s="1"/>
  <c r="BZ22" i="1"/>
  <c r="BX22" i="1"/>
  <c r="BW22" i="1"/>
  <c r="BV22" i="1"/>
  <c r="BU22" i="1"/>
  <c r="BR22" i="1"/>
  <c r="BS22" i="1" s="1"/>
  <c r="BQ22" i="1"/>
  <c r="BP22" i="1"/>
  <c r="BM22" i="1"/>
  <c r="BL22" i="1"/>
  <c r="BN22" i="1" s="1"/>
  <c r="BK22" i="1"/>
  <c r="BI22" i="1"/>
  <c r="BH22" i="1"/>
  <c r="BG22" i="1"/>
  <c r="BF22" i="1"/>
  <c r="BC22" i="1"/>
  <c r="BD22" i="1" s="1"/>
  <c r="BB22" i="1"/>
  <c r="BA22" i="1"/>
  <c r="AX22" i="1"/>
  <c r="AW22" i="1"/>
  <c r="AY22" i="1" s="1"/>
  <c r="AV22" i="1"/>
  <c r="AT22" i="1"/>
  <c r="AS22" i="1"/>
  <c r="AQ22" i="1"/>
  <c r="AN22" i="1"/>
  <c r="AK22" i="1"/>
  <c r="AL22" i="1" s="1"/>
  <c r="AJ22" i="1"/>
  <c r="AI22" i="1"/>
  <c r="AF22" i="1"/>
  <c r="AC22" i="1"/>
  <c r="AB22" i="1"/>
  <c r="AA22" i="1"/>
  <c r="AD22" i="1" s="1"/>
  <c r="X22" i="1"/>
  <c r="W22" i="1"/>
  <c r="V22" i="1"/>
  <c r="Y22" i="1" s="1"/>
  <c r="T22" i="1"/>
  <c r="S22" i="1"/>
  <c r="R22" i="1"/>
  <c r="Q22" i="1"/>
  <c r="N22" i="1"/>
  <c r="M22" i="1"/>
  <c r="L22" i="1"/>
  <c r="O22" i="1" s="1"/>
  <c r="I22" i="1"/>
  <c r="H22" i="1"/>
  <c r="G22" i="1"/>
  <c r="J22" i="1" s="1"/>
  <c r="CM21" i="1"/>
  <c r="CL21" i="1"/>
  <c r="CK21" i="1"/>
  <c r="CJ21" i="1"/>
  <c r="CG21" i="1"/>
  <c r="CF21" i="1"/>
  <c r="CE21" i="1"/>
  <c r="CH21" i="1" s="1"/>
  <c r="CB21" i="1"/>
  <c r="CA21" i="1"/>
  <c r="BZ21" i="1"/>
  <c r="CC21" i="1" s="1"/>
  <c r="BX21" i="1"/>
  <c r="BW21" i="1"/>
  <c r="BV21" i="1"/>
  <c r="BU21" i="1"/>
  <c r="BR21" i="1"/>
  <c r="BQ21" i="1"/>
  <c r="BP21" i="1"/>
  <c r="BS21" i="1" s="1"/>
  <c r="BM21" i="1"/>
  <c r="BL21" i="1"/>
  <c r="BK21" i="1"/>
  <c r="BN21" i="1" s="1"/>
  <c r="BI21" i="1"/>
  <c r="BH21" i="1"/>
  <c r="BG21" i="1"/>
  <c r="BF21" i="1"/>
  <c r="BC21" i="1"/>
  <c r="BB21" i="1"/>
  <c r="BA21" i="1"/>
  <c r="BD21" i="1" s="1"/>
  <c r="AX21" i="1"/>
  <c r="AW21" i="1"/>
  <c r="AV21" i="1"/>
  <c r="AY21" i="1" s="1"/>
  <c r="AT21" i="1"/>
  <c r="AS21" i="1"/>
  <c r="AQ21" i="1"/>
  <c r="AN21" i="1"/>
  <c r="AK21" i="1"/>
  <c r="AJ21" i="1"/>
  <c r="AI21" i="1"/>
  <c r="AL21" i="1" s="1"/>
  <c r="AF21" i="1"/>
  <c r="AC21" i="1"/>
  <c r="AB21" i="1"/>
  <c r="AA21" i="1"/>
  <c r="AD21" i="1" s="1"/>
  <c r="X21" i="1"/>
  <c r="W21" i="1"/>
  <c r="V21" i="1"/>
  <c r="Y21" i="1" s="1"/>
  <c r="T21" i="1"/>
  <c r="S21" i="1"/>
  <c r="R21" i="1"/>
  <c r="Q21" i="1"/>
  <c r="N21" i="1"/>
  <c r="M21" i="1"/>
  <c r="L21" i="1"/>
  <c r="O21" i="1" s="1"/>
  <c r="I21" i="1"/>
  <c r="H21" i="1"/>
  <c r="G21" i="1"/>
  <c r="J21" i="1" s="1"/>
  <c r="CM20" i="1"/>
  <c r="CL20" i="1"/>
  <c r="CK20" i="1"/>
  <c r="CJ20" i="1"/>
  <c r="CG20" i="1"/>
  <c r="CF20" i="1"/>
  <c r="CE20" i="1"/>
  <c r="CH20" i="1" s="1"/>
  <c r="CB20" i="1"/>
  <c r="CA20" i="1"/>
  <c r="BZ20" i="1"/>
  <c r="CC20" i="1" s="1"/>
  <c r="BX20" i="1"/>
  <c r="BW20" i="1"/>
  <c r="BV20" i="1"/>
  <c r="BU20" i="1"/>
  <c r="BR20" i="1"/>
  <c r="BQ20" i="1"/>
  <c r="BP20" i="1"/>
  <c r="BS20" i="1" s="1"/>
  <c r="BM20" i="1"/>
  <c r="BL20" i="1"/>
  <c r="BK20" i="1"/>
  <c r="BN20" i="1" s="1"/>
  <c r="BI20" i="1"/>
  <c r="BH20" i="1"/>
  <c r="BG20" i="1"/>
  <c r="BF20" i="1"/>
  <c r="BC20" i="1"/>
  <c r="BB20" i="1"/>
  <c r="BA20" i="1"/>
  <c r="BD20" i="1" s="1"/>
  <c r="AX20" i="1"/>
  <c r="AW20" i="1"/>
  <c r="AV20" i="1"/>
  <c r="AY20" i="1" s="1"/>
  <c r="AT20" i="1"/>
  <c r="AS20" i="1"/>
  <c r="AQ20" i="1"/>
  <c r="AN20" i="1"/>
  <c r="AK20" i="1"/>
  <c r="AJ20" i="1"/>
  <c r="AI20" i="1"/>
  <c r="AL20" i="1" s="1"/>
  <c r="AF20" i="1"/>
  <c r="AC20" i="1"/>
  <c r="AB20" i="1"/>
  <c r="AA20" i="1"/>
  <c r="AD20" i="1" s="1"/>
  <c r="X20" i="1"/>
  <c r="W20" i="1"/>
  <c r="Y20" i="1" s="1"/>
  <c r="V20" i="1"/>
  <c r="S20" i="1"/>
  <c r="R20" i="1"/>
  <c r="T20" i="1" s="1"/>
  <c r="Q20" i="1"/>
  <c r="N20" i="1"/>
  <c r="M20" i="1"/>
  <c r="L20" i="1"/>
  <c r="O20" i="1" s="1"/>
  <c r="I20" i="1"/>
  <c r="H20" i="1"/>
  <c r="J20" i="1" s="1"/>
  <c r="G20" i="1"/>
  <c r="CL19" i="1"/>
  <c r="CK19" i="1"/>
  <c r="CM19" i="1" s="1"/>
  <c r="CJ19" i="1"/>
  <c r="CG19" i="1"/>
  <c r="CF19" i="1"/>
  <c r="CE19" i="1"/>
  <c r="CH19" i="1" s="1"/>
  <c r="CB19" i="1"/>
  <c r="CA19" i="1"/>
  <c r="CC19" i="1" s="1"/>
  <c r="BZ19" i="1"/>
  <c r="BW19" i="1"/>
  <c r="BV19" i="1"/>
  <c r="BX19" i="1" s="1"/>
  <c r="BU19" i="1"/>
  <c r="BR19" i="1"/>
  <c r="BQ19" i="1"/>
  <c r="BP19" i="1"/>
  <c r="BS19" i="1" s="1"/>
  <c r="BM19" i="1"/>
  <c r="BL19" i="1"/>
  <c r="BN19" i="1" s="1"/>
  <c r="BK19" i="1"/>
  <c r="BH19" i="1"/>
  <c r="BG19" i="1"/>
  <c r="BI19" i="1" s="1"/>
  <c r="BF19" i="1"/>
  <c r="BC19" i="1"/>
  <c r="BB19" i="1"/>
  <c r="BA19" i="1"/>
  <c r="BD19" i="1" s="1"/>
  <c r="AX19" i="1"/>
  <c r="AW19" i="1"/>
  <c r="AY19" i="1" s="1"/>
  <c r="AV19" i="1"/>
  <c r="AS19" i="1"/>
  <c r="AQ19" i="1"/>
  <c r="AT19" i="1" s="1"/>
  <c r="AN19" i="1"/>
  <c r="AK19" i="1"/>
  <c r="AJ19" i="1"/>
  <c r="AI19" i="1"/>
  <c r="AL19" i="1" s="1"/>
  <c r="AF19" i="1"/>
  <c r="AD19" i="1"/>
  <c r="AC19" i="1"/>
  <c r="AB19" i="1"/>
  <c r="AA19" i="1"/>
  <c r="Y19" i="1"/>
  <c r="X19" i="1"/>
  <c r="W19" i="1"/>
  <c r="V19" i="1"/>
  <c r="S19" i="1"/>
  <c r="R19" i="1"/>
  <c r="T19" i="1" s="1"/>
  <c r="Q19" i="1"/>
  <c r="O19" i="1"/>
  <c r="N19" i="1"/>
  <c r="M19" i="1"/>
  <c r="L19" i="1"/>
  <c r="I19" i="1"/>
  <c r="J19" i="1" s="1"/>
  <c r="H19" i="1"/>
  <c r="G19" i="1"/>
  <c r="CL18" i="1"/>
  <c r="CK18" i="1"/>
  <c r="CM18" i="1" s="1"/>
  <c r="CJ18" i="1"/>
  <c r="CH18" i="1"/>
  <c r="CG18" i="1"/>
  <c r="CF18" i="1"/>
  <c r="CE18" i="1"/>
  <c r="CB18" i="1"/>
  <c r="CC18" i="1" s="1"/>
  <c r="CA18" i="1"/>
  <c r="BZ18" i="1"/>
  <c r="BW18" i="1"/>
  <c r="BV18" i="1"/>
  <c r="BX18" i="1" s="1"/>
  <c r="BU18" i="1"/>
  <c r="BS18" i="1"/>
  <c r="BR18" i="1"/>
  <c r="BQ18" i="1"/>
  <c r="BP18" i="1"/>
  <c r="BM18" i="1"/>
  <c r="BN18" i="1" s="1"/>
  <c r="BL18" i="1"/>
  <c r="BK18" i="1"/>
  <c r="BH18" i="1"/>
  <c r="BG18" i="1"/>
  <c r="BI18" i="1" s="1"/>
  <c r="BF18" i="1"/>
  <c r="BD18" i="1"/>
  <c r="BC18" i="1"/>
  <c r="BB18" i="1"/>
  <c r="BA18" i="1"/>
  <c r="AX18" i="1"/>
  <c r="AY18" i="1" s="1"/>
  <c r="AW18" i="1"/>
  <c r="AV18" i="1"/>
  <c r="AS18" i="1"/>
  <c r="AQ18" i="1"/>
  <c r="AT18" i="1" s="1"/>
  <c r="AN18" i="1"/>
  <c r="AL18" i="1"/>
  <c r="AK18" i="1"/>
  <c r="AJ18" i="1"/>
  <c r="AI18" i="1"/>
  <c r="AF18" i="1"/>
  <c r="AD18" i="1"/>
  <c r="AC18" i="1"/>
  <c r="AB18" i="1"/>
  <c r="AA18" i="1"/>
  <c r="X18" i="1"/>
  <c r="W18" i="1"/>
  <c r="V18" i="1"/>
  <c r="Y18" i="1" s="1"/>
  <c r="S18" i="1"/>
  <c r="R18" i="1"/>
  <c r="Q18" i="1"/>
  <c r="T18" i="1" s="1"/>
  <c r="O18" i="1"/>
  <c r="N18" i="1"/>
  <c r="M18" i="1"/>
  <c r="L18" i="1"/>
  <c r="I18" i="1"/>
  <c r="H18" i="1"/>
  <c r="G18" i="1"/>
  <c r="J18" i="1" s="1"/>
  <c r="CL17" i="1"/>
  <c r="CK17" i="1"/>
  <c r="CJ17" i="1"/>
  <c r="CM17" i="1" s="1"/>
  <c r="CH17" i="1"/>
  <c r="CG17" i="1"/>
  <c r="CF17" i="1"/>
  <c r="CE17" i="1"/>
  <c r="CB17" i="1"/>
  <c r="CA17" i="1"/>
  <c r="BZ17" i="1"/>
  <c r="CC17" i="1" s="1"/>
  <c r="BW17" i="1"/>
  <c r="BV17" i="1"/>
  <c r="BU17" i="1"/>
  <c r="BX17" i="1" s="1"/>
  <c r="BS17" i="1"/>
  <c r="BR17" i="1"/>
  <c r="BQ17" i="1"/>
  <c r="BP17" i="1"/>
  <c r="BM17" i="1"/>
  <c r="BL17" i="1"/>
  <c r="BK17" i="1"/>
  <c r="BN17" i="1" s="1"/>
  <c r="BH17" i="1"/>
  <c r="BG17" i="1"/>
  <c r="BF17" i="1"/>
  <c r="BI17" i="1" s="1"/>
  <c r="BD17" i="1"/>
  <c r="BC17" i="1"/>
  <c r="BB17" i="1"/>
  <c r="BA17" i="1"/>
  <c r="AX17" i="1"/>
  <c r="AW17" i="1"/>
  <c r="AV17" i="1"/>
  <c r="AY17" i="1" s="1"/>
  <c r="AS17" i="1"/>
  <c r="AQ17" i="1"/>
  <c r="AT17" i="1" s="1"/>
  <c r="AN17" i="1"/>
  <c r="AL17" i="1"/>
  <c r="AK17" i="1"/>
  <c r="AJ17" i="1"/>
  <c r="AI17" i="1"/>
  <c r="AF17" i="1"/>
  <c r="AD17" i="1"/>
  <c r="AC17" i="1"/>
  <c r="AB17" i="1"/>
  <c r="AA17" i="1"/>
  <c r="X17" i="1"/>
  <c r="W17" i="1"/>
  <c r="V17" i="1"/>
  <c r="Y17" i="1" s="1"/>
  <c r="S17" i="1"/>
  <c r="R17" i="1"/>
  <c r="Q17" i="1"/>
  <c r="T17" i="1" s="1"/>
  <c r="O17" i="1"/>
  <c r="N17" i="1"/>
  <c r="M17" i="1"/>
  <c r="L17" i="1"/>
  <c r="I17" i="1"/>
  <c r="H17" i="1"/>
  <c r="G17" i="1"/>
  <c r="J17" i="1" s="1"/>
  <c r="CL16" i="1"/>
  <c r="CK16" i="1"/>
  <c r="CJ16" i="1"/>
  <c r="CM16" i="1" s="1"/>
  <c r="CH16" i="1"/>
  <c r="CG16" i="1"/>
  <c r="CF16" i="1"/>
  <c r="CE16" i="1"/>
  <c r="CB16" i="1"/>
  <c r="CA16" i="1"/>
  <c r="BZ16" i="1"/>
  <c r="CC16" i="1" s="1"/>
  <c r="BW16" i="1"/>
  <c r="BV16" i="1"/>
  <c r="BU16" i="1"/>
  <c r="BX16" i="1" s="1"/>
  <c r="BS16" i="1"/>
  <c r="BR16" i="1"/>
  <c r="BQ16" i="1"/>
  <c r="BP16" i="1"/>
  <c r="BM16" i="1"/>
  <c r="BL16" i="1"/>
  <c r="BK16" i="1"/>
  <c r="BN16" i="1" s="1"/>
  <c r="BH16" i="1"/>
  <c r="BG16" i="1"/>
  <c r="BF16" i="1"/>
  <c r="BI16" i="1" s="1"/>
  <c r="BD16" i="1"/>
  <c r="BC16" i="1"/>
  <c r="BB16" i="1"/>
  <c r="BA16" i="1"/>
  <c r="AX16" i="1"/>
  <c r="AW16" i="1"/>
  <c r="AV16" i="1"/>
  <c r="AY16" i="1" s="1"/>
  <c r="AS16" i="1"/>
  <c r="AQ16" i="1"/>
  <c r="AT16" i="1" s="1"/>
  <c r="AN16" i="1"/>
  <c r="AL16" i="1"/>
  <c r="AK16" i="1"/>
  <c r="AJ16" i="1"/>
  <c r="AI16" i="1"/>
  <c r="AF16" i="1"/>
  <c r="AC16" i="1"/>
  <c r="AB16" i="1"/>
  <c r="AD16" i="1" s="1"/>
  <c r="AA16" i="1"/>
  <c r="X16" i="1"/>
  <c r="W16" i="1"/>
  <c r="V16" i="1"/>
  <c r="Y16" i="1" s="1"/>
  <c r="S16" i="1"/>
  <c r="R16" i="1"/>
  <c r="T16" i="1" s="1"/>
  <c r="Q16" i="1"/>
  <c r="N16" i="1"/>
  <c r="M16" i="1"/>
  <c r="O16" i="1" s="1"/>
  <c r="L16" i="1"/>
  <c r="I16" i="1"/>
  <c r="H16" i="1"/>
  <c r="G16" i="1"/>
  <c r="J16" i="1" s="1"/>
  <c r="CL15" i="1"/>
  <c r="CK15" i="1"/>
  <c r="CM15" i="1" s="1"/>
  <c r="CJ15" i="1"/>
  <c r="CG15" i="1"/>
  <c r="CF15" i="1"/>
  <c r="CH15" i="1" s="1"/>
  <c r="CE15" i="1"/>
  <c r="CB15" i="1"/>
  <c r="CA15" i="1"/>
  <c r="BZ15" i="1"/>
  <c r="CC15" i="1" s="1"/>
  <c r="BW15" i="1"/>
  <c r="BV15" i="1"/>
  <c r="BX15" i="1" s="1"/>
  <c r="BU15" i="1"/>
  <c r="BR15" i="1"/>
  <c r="BQ15" i="1"/>
  <c r="BS15" i="1" s="1"/>
  <c r="BP15" i="1"/>
  <c r="BM15" i="1"/>
  <c r="BL15" i="1"/>
  <c r="BK15" i="1"/>
  <c r="BN15" i="1" s="1"/>
  <c r="BH15" i="1"/>
  <c r="BG15" i="1"/>
  <c r="BI15" i="1" s="1"/>
  <c r="BF15" i="1"/>
  <c r="BC15" i="1"/>
  <c r="BB15" i="1"/>
  <c r="BD15" i="1" s="1"/>
  <c r="BA15" i="1"/>
  <c r="AX15" i="1"/>
  <c r="AW15" i="1"/>
  <c r="AV15" i="1"/>
  <c r="AY15" i="1" s="1"/>
  <c r="AS15" i="1"/>
  <c r="AQ15" i="1"/>
  <c r="AT15" i="1" s="1"/>
  <c r="AN15" i="1"/>
  <c r="AK15" i="1"/>
  <c r="AJ15" i="1"/>
  <c r="AL15" i="1" s="1"/>
  <c r="AI15" i="1"/>
  <c r="AF15" i="1"/>
  <c r="AC15" i="1"/>
  <c r="AB15" i="1"/>
  <c r="AD15" i="1" s="1"/>
  <c r="AA15" i="1"/>
  <c r="Y15" i="1"/>
  <c r="X15" i="1"/>
  <c r="W15" i="1"/>
  <c r="V15" i="1"/>
  <c r="S15" i="1"/>
  <c r="T15" i="1" s="1"/>
  <c r="R15" i="1"/>
  <c r="Q15" i="1"/>
  <c r="N15" i="1"/>
  <c r="M15" i="1"/>
  <c r="O15" i="1" s="1"/>
  <c r="L15" i="1"/>
  <c r="J15" i="1"/>
  <c r="I15" i="1"/>
  <c r="H15" i="1"/>
  <c r="G15" i="1"/>
  <c r="CM14" i="1"/>
  <c r="CL14" i="1"/>
  <c r="CK14" i="1"/>
  <c r="CJ14" i="1"/>
  <c r="CG14" i="1"/>
  <c r="CF14" i="1"/>
  <c r="CH14" i="1" s="1"/>
  <c r="CE14" i="1"/>
  <c r="CC14" i="1"/>
  <c r="CB14" i="1"/>
  <c r="CA14" i="1"/>
  <c r="BZ14" i="1"/>
  <c r="BW14" i="1"/>
  <c r="BX14" i="1" s="1"/>
  <c r="BV14" i="1"/>
  <c r="BU14" i="1"/>
  <c r="BR14" i="1"/>
  <c r="BQ14" i="1"/>
  <c r="BS14" i="1" s="1"/>
  <c r="BP14" i="1"/>
  <c r="BN14" i="1"/>
  <c r="BM14" i="1"/>
  <c r="BL14" i="1"/>
  <c r="BK14" i="1"/>
  <c r="BH14" i="1"/>
  <c r="BI14" i="1" s="1"/>
  <c r="BG14" i="1"/>
  <c r="BF14" i="1"/>
  <c r="BC14" i="1"/>
  <c r="BB14" i="1"/>
  <c r="BD14" i="1" s="1"/>
  <c r="BA14" i="1"/>
  <c r="AY14" i="1"/>
  <c r="AX14" i="1"/>
  <c r="AW14" i="1"/>
  <c r="AV14" i="1"/>
  <c r="AS14" i="1"/>
  <c r="AT14" i="1" s="1"/>
  <c r="AQ14" i="1"/>
  <c r="AN14" i="1"/>
  <c r="AK14" i="1"/>
  <c r="AJ14" i="1"/>
  <c r="AL14" i="1" s="1"/>
  <c r="AI14" i="1"/>
  <c r="AF14" i="1"/>
  <c r="AC14" i="1"/>
  <c r="AB14" i="1"/>
  <c r="AA14" i="1"/>
  <c r="AD14" i="1" s="1"/>
  <c r="Y14" i="1"/>
  <c r="X14" i="1"/>
  <c r="W14" i="1"/>
  <c r="V14" i="1"/>
  <c r="S14" i="1"/>
  <c r="R14" i="1"/>
  <c r="Q14" i="1"/>
  <c r="T14" i="1" s="1"/>
  <c r="N14" i="1"/>
  <c r="M14" i="1"/>
  <c r="L14" i="1"/>
  <c r="O14" i="1" s="1"/>
  <c r="J14" i="1"/>
  <c r="I14" i="1"/>
  <c r="H14" i="1"/>
  <c r="G14" i="1"/>
  <c r="CL13" i="1"/>
  <c r="CK13" i="1"/>
  <c r="CJ13" i="1"/>
  <c r="CM13" i="1" s="1"/>
  <c r="CG13" i="1"/>
  <c r="CF13" i="1"/>
  <c r="CE13" i="1"/>
  <c r="CH13" i="1" s="1"/>
  <c r="CC13" i="1"/>
  <c r="CB13" i="1"/>
  <c r="CA13" i="1"/>
  <c r="BZ13" i="1"/>
  <c r="BW13" i="1"/>
  <c r="BV13" i="1"/>
  <c r="BU13" i="1"/>
  <c r="BX13" i="1" s="1"/>
  <c r="BR13" i="1"/>
  <c r="BQ13" i="1"/>
  <c r="BP13" i="1"/>
  <c r="BS13" i="1" s="1"/>
  <c r="BN13" i="1"/>
  <c r="BM13" i="1"/>
  <c r="BL13" i="1"/>
  <c r="BK13" i="1"/>
  <c r="BH13" i="1"/>
  <c r="BG13" i="1"/>
  <c r="BF13" i="1"/>
  <c r="BI13" i="1" s="1"/>
  <c r="BC13" i="1"/>
  <c r="BB13" i="1"/>
  <c r="BA13" i="1"/>
  <c r="BD13" i="1" s="1"/>
  <c r="AY13" i="1"/>
  <c r="AX13" i="1"/>
  <c r="AW13" i="1"/>
  <c r="AV13" i="1"/>
  <c r="AS13" i="1"/>
  <c r="AT13" i="1" s="1"/>
  <c r="AQ13" i="1"/>
  <c r="AN13" i="1"/>
  <c r="AK13" i="1"/>
  <c r="AJ13" i="1"/>
  <c r="AI13" i="1"/>
  <c r="AL13" i="1" s="1"/>
  <c r="AF13" i="1"/>
  <c r="AC13" i="1"/>
  <c r="AB13" i="1"/>
  <c r="AA13" i="1"/>
  <c r="AD13" i="1" s="1"/>
  <c r="Y13" i="1"/>
  <c r="X13" i="1"/>
  <c r="W13" i="1"/>
  <c r="V13" i="1"/>
  <c r="S13" i="1"/>
  <c r="R13" i="1"/>
  <c r="Q13" i="1"/>
  <c r="T13" i="1" s="1"/>
  <c r="N13" i="1"/>
  <c r="M13" i="1"/>
  <c r="L13" i="1"/>
  <c r="O13" i="1" s="1"/>
  <c r="J13" i="1"/>
  <c r="I13" i="1"/>
  <c r="H13" i="1"/>
  <c r="G13" i="1"/>
  <c r="CL12" i="1"/>
  <c r="CK12" i="1"/>
  <c r="CJ12" i="1"/>
  <c r="CM12" i="1" s="1"/>
  <c r="CG12" i="1"/>
  <c r="CF12" i="1"/>
  <c r="CE12" i="1"/>
  <c r="CH12" i="1" s="1"/>
  <c r="CC12" i="1"/>
  <c r="CB12" i="1"/>
  <c r="CA12" i="1"/>
  <c r="BZ12" i="1"/>
  <c r="BW12" i="1"/>
  <c r="BV12" i="1"/>
  <c r="BU12" i="1"/>
  <c r="BX12" i="1" s="1"/>
  <c r="BR12" i="1"/>
  <c r="BQ12" i="1"/>
  <c r="BP12" i="1"/>
  <c r="BS12" i="1" s="1"/>
  <c r="BN12" i="1"/>
  <c r="BM12" i="1"/>
  <c r="BL12" i="1"/>
  <c r="BK12" i="1"/>
  <c r="BH12" i="1"/>
  <c r="BG12" i="1"/>
  <c r="BF12" i="1"/>
  <c r="BI12" i="1" s="1"/>
  <c r="BC12" i="1"/>
  <c r="BB12" i="1"/>
  <c r="BA12" i="1"/>
  <c r="BD12" i="1" s="1"/>
  <c r="AY12" i="1"/>
  <c r="AX12" i="1"/>
  <c r="AW12" i="1"/>
  <c r="AV12" i="1"/>
  <c r="AS12" i="1"/>
  <c r="AQ12" i="1"/>
  <c r="AT12" i="1" s="1"/>
  <c r="AN12" i="1"/>
  <c r="AK12" i="1"/>
  <c r="AJ12" i="1"/>
  <c r="AI12" i="1"/>
  <c r="AL12" i="1" s="1"/>
  <c r="AF12" i="1"/>
  <c r="AC12" i="1"/>
  <c r="AB12" i="1"/>
  <c r="AD12" i="1" s="1"/>
  <c r="AA12" i="1"/>
  <c r="X12" i="1"/>
  <c r="W12" i="1"/>
  <c r="Y12" i="1" s="1"/>
  <c r="V12" i="1"/>
  <c r="S12" i="1"/>
  <c r="R12" i="1"/>
  <c r="Q12" i="1"/>
  <c r="T12" i="1" s="1"/>
  <c r="N12" i="1"/>
  <c r="M12" i="1"/>
  <c r="O12" i="1" s="1"/>
  <c r="L12" i="1"/>
  <c r="I12" i="1"/>
  <c r="H12" i="1"/>
  <c r="J12" i="1" s="1"/>
  <c r="G12" i="1"/>
  <c r="CL11" i="1"/>
  <c r="CK11" i="1"/>
  <c r="CJ11" i="1"/>
  <c r="CM11" i="1" s="1"/>
  <c r="CG11" i="1"/>
  <c r="CF11" i="1"/>
  <c r="CH11" i="1" s="1"/>
  <c r="CE11" i="1"/>
  <c r="CB11" i="1"/>
  <c r="CA11" i="1"/>
  <c r="CC11" i="1" s="1"/>
  <c r="BZ11" i="1"/>
  <c r="BW11" i="1"/>
  <c r="BV11" i="1"/>
  <c r="BU11" i="1"/>
  <c r="BX11" i="1" s="1"/>
  <c r="BR11" i="1"/>
  <c r="BQ11" i="1"/>
  <c r="BS11" i="1" s="1"/>
  <c r="BP11" i="1"/>
  <c r="BM11" i="1"/>
  <c r="BL11" i="1"/>
  <c r="BN11" i="1" s="1"/>
  <c r="BK11" i="1"/>
  <c r="BH11" i="1"/>
  <c r="BG11" i="1"/>
  <c r="BF11" i="1"/>
  <c r="BI11" i="1" s="1"/>
  <c r="BC11" i="1"/>
  <c r="BB11" i="1"/>
  <c r="BD11" i="1" s="1"/>
  <c r="BA11" i="1"/>
  <c r="AX11" i="1"/>
  <c r="AW11" i="1"/>
  <c r="AY11" i="1" s="1"/>
  <c r="AV11" i="1"/>
  <c r="AS11" i="1"/>
  <c r="AQ11" i="1"/>
  <c r="AT11" i="1" s="1"/>
  <c r="AN11" i="1"/>
  <c r="AK11" i="1"/>
  <c r="AJ11" i="1"/>
  <c r="AL11" i="1" s="1"/>
  <c r="AI11" i="1"/>
  <c r="AF11" i="1"/>
  <c r="AD11" i="1"/>
  <c r="AC11" i="1"/>
  <c r="AB11" i="1"/>
  <c r="AA11" i="1"/>
  <c r="X11" i="1"/>
  <c r="W11" i="1"/>
  <c r="Y11" i="1" s="1"/>
  <c r="V11" i="1"/>
  <c r="T11" i="1"/>
  <c r="S11" i="1"/>
  <c r="R11" i="1"/>
  <c r="Q11" i="1"/>
  <c r="N11" i="1"/>
  <c r="O11" i="1" s="1"/>
  <c r="M11" i="1"/>
  <c r="L11" i="1"/>
  <c r="I11" i="1"/>
  <c r="H11" i="1"/>
  <c r="J11" i="1" s="1"/>
  <c r="G11" i="1"/>
  <c r="CM10" i="1"/>
  <c r="CL10" i="1"/>
  <c r="CK10" i="1"/>
  <c r="CJ10" i="1"/>
  <c r="CG10" i="1"/>
  <c r="CH10" i="1" s="1"/>
  <c r="CF10" i="1"/>
  <c r="CE10" i="1"/>
  <c r="CB10" i="1"/>
  <c r="CA10" i="1"/>
  <c r="CC10" i="1" s="1"/>
  <c r="BZ10" i="1"/>
  <c r="BX10" i="1"/>
  <c r="BW10" i="1"/>
  <c r="BV10" i="1"/>
  <c r="BU10" i="1"/>
  <c r="BR10" i="1"/>
  <c r="BS10" i="1" s="1"/>
  <c r="BQ10" i="1"/>
  <c r="BP10" i="1"/>
  <c r="BM10" i="1"/>
  <c r="BL10" i="1"/>
  <c r="BN10" i="1" s="1"/>
  <c r="BK10" i="1"/>
  <c r="BI10" i="1"/>
  <c r="BH10" i="1"/>
  <c r="BG10" i="1"/>
  <c r="BF10" i="1"/>
  <c r="BC10" i="1"/>
  <c r="BD10" i="1" s="1"/>
  <c r="BB10" i="1"/>
  <c r="BA10" i="1"/>
  <c r="AX10" i="1"/>
  <c r="AW10" i="1"/>
  <c r="AY10" i="1" s="1"/>
  <c r="AV10" i="1"/>
  <c r="AT10" i="1"/>
  <c r="AS10" i="1"/>
  <c r="AQ10" i="1"/>
  <c r="AN10" i="1"/>
  <c r="AK10" i="1"/>
  <c r="AL10" i="1" s="1"/>
  <c r="AJ10" i="1"/>
  <c r="AI10" i="1"/>
  <c r="AF10" i="1"/>
  <c r="AC10" i="1"/>
  <c r="AB10" i="1"/>
  <c r="AA10" i="1"/>
  <c r="AD10" i="1" s="1"/>
  <c r="X10" i="1"/>
  <c r="W10" i="1"/>
  <c r="V10" i="1"/>
  <c r="Y10" i="1" s="1"/>
  <c r="T10" i="1"/>
  <c r="S10" i="1"/>
  <c r="R10" i="1"/>
  <c r="Q10" i="1"/>
  <c r="N10" i="1"/>
  <c r="M10" i="1"/>
  <c r="L10" i="1"/>
  <c r="O10" i="1" s="1"/>
  <c r="I10" i="1"/>
  <c r="H10" i="1"/>
  <c r="G10" i="1"/>
  <c r="J10" i="1" s="1"/>
  <c r="CM9" i="1"/>
  <c r="CL9" i="1"/>
  <c r="CK9" i="1"/>
  <c r="CJ9" i="1"/>
  <c r="CG9" i="1"/>
  <c r="CF9" i="1"/>
  <c r="CE9" i="1"/>
  <c r="CH9" i="1" s="1"/>
  <c r="CB9" i="1"/>
  <c r="CA9" i="1"/>
  <c r="BZ9" i="1"/>
  <c r="CC9" i="1" s="1"/>
  <c r="BX9" i="1"/>
  <c r="BW9" i="1"/>
  <c r="BV9" i="1"/>
  <c r="BU9" i="1"/>
  <c r="BR9" i="1"/>
  <c r="BQ9" i="1"/>
  <c r="BP9" i="1"/>
  <c r="BS9" i="1" s="1"/>
  <c r="BM9" i="1"/>
  <c r="BL9" i="1"/>
  <c r="BK9" i="1"/>
  <c r="BN9" i="1" s="1"/>
  <c r="BI9" i="1"/>
  <c r="BH9" i="1"/>
  <c r="BG9" i="1"/>
  <c r="BF9" i="1"/>
  <c r="BC9" i="1"/>
  <c r="BB9" i="1"/>
  <c r="BA9" i="1"/>
  <c r="BD9" i="1" s="1"/>
  <c r="AX9" i="1"/>
  <c r="AW9" i="1"/>
  <c r="AV9" i="1"/>
  <c r="AY9" i="1" s="1"/>
  <c r="AT9" i="1"/>
  <c r="AS9" i="1"/>
  <c r="AQ9" i="1"/>
  <c r="AN9" i="1"/>
  <c r="AK9" i="1"/>
  <c r="AJ9" i="1"/>
  <c r="AI9" i="1"/>
  <c r="AL9" i="1" s="1"/>
  <c r="AF9" i="1"/>
  <c r="AC9" i="1"/>
  <c r="AB9" i="1"/>
  <c r="AA9" i="1"/>
  <c r="AD9" i="1" s="1"/>
  <c r="X9" i="1"/>
  <c r="W9" i="1"/>
  <c r="V9" i="1"/>
  <c r="Y9" i="1" s="1"/>
  <c r="T9" i="1"/>
  <c r="S9" i="1"/>
  <c r="R9" i="1"/>
  <c r="Q9" i="1"/>
  <c r="N9" i="1"/>
  <c r="M9" i="1"/>
  <c r="L9" i="1"/>
  <c r="O9" i="1" s="1"/>
  <c r="I9" i="1"/>
  <c r="H9" i="1"/>
  <c r="G9" i="1"/>
  <c r="J9" i="1" s="1"/>
  <c r="CM8" i="1"/>
  <c r="CL8" i="1"/>
  <c r="CK8" i="1"/>
  <c r="CJ8" i="1"/>
  <c r="CG8" i="1"/>
  <c r="CF8" i="1"/>
  <c r="CE8" i="1"/>
  <c r="CH8" i="1" s="1"/>
  <c r="CB8" i="1"/>
  <c r="CA8" i="1"/>
  <c r="BZ8" i="1"/>
  <c r="CC8" i="1" s="1"/>
  <c r="BX8" i="1"/>
  <c r="BW8" i="1"/>
  <c r="BV8" i="1"/>
  <c r="BU8" i="1"/>
  <c r="BR8" i="1"/>
  <c r="BQ8" i="1"/>
  <c r="BP8" i="1"/>
  <c r="BS8" i="1" s="1"/>
  <c r="BM8" i="1"/>
  <c r="BL8" i="1"/>
  <c r="BK8" i="1"/>
  <c r="BN8" i="1" s="1"/>
  <c r="BI8" i="1"/>
  <c r="BH8" i="1"/>
  <c r="BG8" i="1"/>
  <c r="BF8" i="1"/>
  <c r="BC8" i="1"/>
  <c r="BB8" i="1"/>
  <c r="BA8" i="1"/>
  <c r="BD8" i="1" s="1"/>
  <c r="AX8" i="1"/>
  <c r="AW8" i="1"/>
  <c r="AV8" i="1"/>
  <c r="AY8" i="1" s="1"/>
  <c r="AT8" i="1"/>
  <c r="AS8" i="1"/>
  <c r="AQ8" i="1"/>
  <c r="AN8" i="1"/>
  <c r="AK8" i="1"/>
  <c r="AJ8" i="1"/>
  <c r="AI8" i="1"/>
  <c r="AL8" i="1" s="1"/>
  <c r="AF8" i="1"/>
  <c r="AC8" i="1"/>
  <c r="AB8" i="1"/>
  <c r="AA8" i="1"/>
  <c r="AD8" i="1" s="1"/>
  <c r="X8" i="1"/>
  <c r="W8" i="1"/>
  <c r="Y8" i="1" s="1"/>
  <c r="V8" i="1"/>
  <c r="S8" i="1"/>
  <c r="R8" i="1"/>
  <c r="T8" i="1" s="1"/>
  <c r="Q8" i="1"/>
  <c r="N8" i="1"/>
  <c r="M8" i="1"/>
  <c r="L8" i="1"/>
  <c r="O8" i="1" s="1"/>
  <c r="I8" i="1"/>
  <c r="H8" i="1"/>
  <c r="J8" i="1" s="1"/>
  <c r="G8" i="1"/>
  <c r="CL7" i="1"/>
  <c r="CK7" i="1"/>
  <c r="CM7" i="1" s="1"/>
  <c r="CJ7" i="1"/>
  <c r="CG7" i="1"/>
  <c r="CF7" i="1"/>
  <c r="CE7" i="1"/>
  <c r="CH7" i="1" s="1"/>
  <c r="CB7" i="1"/>
  <c r="CA7" i="1"/>
  <c r="CC7" i="1" s="1"/>
  <c r="BZ7" i="1"/>
  <c r="BW7" i="1"/>
  <c r="BV7" i="1"/>
  <c r="BX7" i="1" s="1"/>
  <c r="BU7" i="1"/>
  <c r="BR7" i="1"/>
  <c r="BQ7" i="1"/>
  <c r="BP7" i="1"/>
  <c r="BS7" i="1" s="1"/>
  <c r="BM7" i="1"/>
  <c r="BL7" i="1"/>
  <c r="BN7" i="1" s="1"/>
  <c r="BK7" i="1"/>
  <c r="BH7" i="1"/>
  <c r="BG7" i="1"/>
  <c r="BI7" i="1" s="1"/>
  <c r="BF7" i="1"/>
  <c r="BC7" i="1"/>
  <c r="BB7" i="1"/>
  <c r="BA7" i="1"/>
  <c r="BD7" i="1" s="1"/>
  <c r="AX7" i="1"/>
  <c r="AW7" i="1"/>
  <c r="AY7" i="1" s="1"/>
  <c r="AV7" i="1"/>
  <c r="AS7" i="1"/>
  <c r="AQ7" i="1"/>
  <c r="AT7" i="1" s="1"/>
  <c r="AN7" i="1"/>
  <c r="AK7" i="1"/>
  <c r="AJ7" i="1"/>
  <c r="AI7" i="1"/>
  <c r="AL7" i="1" s="1"/>
  <c r="AF7" i="1"/>
  <c r="AD7" i="1"/>
  <c r="AC7" i="1"/>
  <c r="AB7" i="1"/>
  <c r="AA7" i="1"/>
  <c r="X7" i="1"/>
  <c r="Y7" i="1" s="1"/>
  <c r="W7" i="1"/>
  <c r="V7" i="1"/>
  <c r="S7" i="1"/>
  <c r="R7" i="1"/>
  <c r="T7" i="1" s="1"/>
  <c r="Q7" i="1"/>
  <c r="O7" i="1"/>
  <c r="N7" i="1"/>
  <c r="M7" i="1"/>
  <c r="L7" i="1"/>
  <c r="I7" i="1"/>
  <c r="J7" i="1" s="1"/>
  <c r="H7" i="1"/>
  <c r="G7" i="1"/>
  <c r="CL6" i="1"/>
  <c r="CK6" i="1"/>
  <c r="CM6" i="1" s="1"/>
  <c r="CJ6" i="1"/>
  <c r="CH6" i="1"/>
  <c r="CG6" i="1"/>
  <c r="CF6" i="1"/>
  <c r="CE6" i="1"/>
  <c r="CB6" i="1"/>
  <c r="CC6" i="1" s="1"/>
  <c r="CA6" i="1"/>
  <c r="BZ6" i="1"/>
  <c r="BW6" i="1"/>
  <c r="BV6" i="1"/>
  <c r="BX6" i="1" s="1"/>
  <c r="BU6" i="1"/>
  <c r="BS6" i="1"/>
  <c r="BR6" i="1"/>
  <c r="BQ6" i="1"/>
  <c r="BP6" i="1"/>
  <c r="BM6" i="1"/>
  <c r="BN6" i="1" s="1"/>
  <c r="BL6" i="1"/>
  <c r="BK6" i="1"/>
  <c r="BH6" i="1"/>
  <c r="BG6" i="1"/>
  <c r="BI6" i="1" s="1"/>
  <c r="BF6" i="1"/>
  <c r="BD6" i="1"/>
  <c r="BC6" i="1"/>
  <c r="BB6" i="1"/>
  <c r="BA6" i="1"/>
  <c r="AX6" i="1"/>
  <c r="AY6" i="1" s="1"/>
  <c r="AW6" i="1"/>
  <c r="AV6" i="1"/>
  <c r="AS6" i="1"/>
  <c r="AQ6" i="1"/>
  <c r="AT6" i="1" s="1"/>
  <c r="AN6" i="1"/>
  <c r="AL6" i="1"/>
  <c r="AK6" i="1"/>
  <c r="AJ6" i="1"/>
  <c r="AI6" i="1"/>
  <c r="AF6" i="1"/>
  <c r="AD6" i="1"/>
  <c r="AC6" i="1"/>
  <c r="AB6" i="1"/>
  <c r="AA6" i="1"/>
  <c r="X6" i="1"/>
  <c r="W6" i="1"/>
  <c r="V6" i="1"/>
  <c r="Y6" i="1" s="1"/>
  <c r="S6" i="1"/>
  <c r="R6" i="1"/>
  <c r="Q6" i="1"/>
  <c r="T6" i="1" s="1"/>
  <c r="O6" i="1"/>
  <c r="N6" i="1"/>
  <c r="M6" i="1"/>
  <c r="L6" i="1"/>
  <c r="I6" i="1"/>
  <c r="H6" i="1"/>
  <c r="G6" i="1"/>
  <c r="J6" i="1" s="1"/>
  <c r="CL5" i="1"/>
  <c r="CK5" i="1"/>
  <c r="CJ5" i="1"/>
  <c r="CM5" i="1" s="1"/>
  <c r="CH5" i="1"/>
  <c r="CG5" i="1"/>
  <c r="CF5" i="1"/>
  <c r="CE5" i="1"/>
  <c r="CB5" i="1"/>
  <c r="CA5" i="1"/>
  <c r="BZ5" i="1"/>
  <c r="CC5" i="1" s="1"/>
  <c r="BW5" i="1"/>
  <c r="BV5" i="1"/>
  <c r="BU5" i="1"/>
  <c r="BX5" i="1" s="1"/>
  <c r="BS5" i="1"/>
  <c r="BR5" i="1"/>
  <c r="BQ5" i="1"/>
  <c r="BP5" i="1"/>
  <c r="BM5" i="1"/>
  <c r="BL5" i="1"/>
  <c r="BK5" i="1"/>
  <c r="BN5" i="1" s="1"/>
  <c r="BH5" i="1"/>
  <c r="BG5" i="1"/>
  <c r="BF5" i="1"/>
  <c r="BI5" i="1" s="1"/>
  <c r="BD5" i="1"/>
  <c r="BC5" i="1"/>
  <c r="BB5" i="1"/>
  <c r="BA5" i="1"/>
  <c r="AX5" i="1"/>
  <c r="AW5" i="1"/>
  <c r="AV5" i="1"/>
  <c r="AY5" i="1" s="1"/>
  <c r="AS5" i="1"/>
  <c r="AQ5" i="1"/>
  <c r="AT5" i="1" s="1"/>
  <c r="AN5" i="1"/>
  <c r="AL5" i="1"/>
  <c r="AK5" i="1"/>
  <c r="AJ5" i="1"/>
  <c r="AI5" i="1"/>
  <c r="AF5" i="1"/>
  <c r="AD5" i="1"/>
  <c r="AC5" i="1"/>
  <c r="AB5" i="1"/>
  <c r="AA5" i="1"/>
  <c r="X5" i="1"/>
  <c r="W5" i="1"/>
  <c r="V5" i="1"/>
  <c r="Y5" i="1" s="1"/>
  <c r="S5" i="1"/>
  <c r="R5" i="1"/>
  <c r="Q5" i="1"/>
  <c r="T5" i="1" s="1"/>
  <c r="O5" i="1"/>
  <c r="N5" i="1"/>
  <c r="M5" i="1"/>
  <c r="L5" i="1"/>
  <c r="I5" i="1"/>
  <c r="H5" i="1"/>
  <c r="G5" i="1"/>
  <c r="J5" i="1" s="1"/>
  <c r="CL4" i="1"/>
  <c r="CK4" i="1"/>
  <c r="CJ4" i="1"/>
  <c r="CM4" i="1" s="1"/>
  <c r="CH4" i="1"/>
  <c r="CG4" i="1"/>
  <c r="CF4" i="1"/>
  <c r="CE4" i="1"/>
  <c r="CB4" i="1"/>
  <c r="CA4" i="1"/>
  <c r="BZ4" i="1"/>
  <c r="CC4" i="1" s="1"/>
  <c r="BW4" i="1"/>
  <c r="BV4" i="1"/>
  <c r="BU4" i="1"/>
  <c r="BX4" i="1" s="1"/>
  <c r="BS4" i="1"/>
  <c r="BR4" i="1"/>
  <c r="BQ4" i="1"/>
  <c r="BP4" i="1"/>
  <c r="BM4" i="1"/>
  <c r="BL4" i="1"/>
  <c r="BK4" i="1"/>
  <c r="BN4" i="1" s="1"/>
  <c r="BH4" i="1"/>
  <c r="BG4" i="1"/>
  <c r="BF4" i="1"/>
  <c r="BI4" i="1" s="1"/>
  <c r="BD4" i="1"/>
  <c r="BC4" i="1"/>
  <c r="BB4" i="1"/>
  <c r="BA4" i="1"/>
  <c r="AX4" i="1"/>
  <c r="AW4" i="1"/>
  <c r="AV4" i="1"/>
  <c r="AY4" i="1" s="1"/>
  <c r="AS4" i="1"/>
  <c r="AQ4" i="1"/>
  <c r="AT4" i="1" s="1"/>
  <c r="AN4" i="1"/>
  <c r="AL4" i="1"/>
  <c r="AK4" i="1"/>
  <c r="AJ4" i="1"/>
  <c r="AI4" i="1"/>
  <c r="AF4" i="1"/>
  <c r="AC4" i="1"/>
  <c r="AB4" i="1"/>
  <c r="AD4" i="1" s="1"/>
  <c r="AA4" i="1"/>
  <c r="X4" i="1"/>
  <c r="W4" i="1"/>
  <c r="V4" i="1"/>
  <c r="Y4" i="1" s="1"/>
  <c r="S4" i="1"/>
  <c r="R4" i="1"/>
  <c r="T4" i="1" s="1"/>
  <c r="Q4" i="1"/>
  <c r="N4" i="1"/>
  <c r="M4" i="1"/>
  <c r="O4" i="1" s="1"/>
  <c r="L4" i="1"/>
  <c r="I4" i="1"/>
  <c r="H4" i="1"/>
  <c r="G4" i="1"/>
  <c r="J4" i="1" s="1"/>
  <c r="CL3" i="1"/>
  <c r="CK3" i="1"/>
  <c r="CM3" i="1" s="1"/>
  <c r="CJ3" i="1"/>
  <c r="CG3" i="1"/>
  <c r="CF3" i="1"/>
  <c r="CH3" i="1" s="1"/>
  <c r="CE3" i="1"/>
  <c r="CB3" i="1"/>
  <c r="CA3" i="1"/>
  <c r="BZ3" i="1"/>
  <c r="CC3" i="1" s="1"/>
  <c r="BW3" i="1"/>
  <c r="BV3" i="1"/>
  <c r="BX3" i="1" s="1"/>
  <c r="BU3" i="1"/>
  <c r="BR3" i="1"/>
  <c r="BQ3" i="1"/>
  <c r="BS3" i="1" s="1"/>
  <c r="BP3" i="1"/>
  <c r="BM3" i="1"/>
  <c r="BL3" i="1"/>
  <c r="BK3" i="1"/>
  <c r="BN3" i="1" s="1"/>
  <c r="BH3" i="1"/>
  <c r="BG3" i="1"/>
  <c r="BI3" i="1" s="1"/>
  <c r="BF3" i="1"/>
  <c r="BC3" i="1"/>
  <c r="BB3" i="1"/>
  <c r="BD3" i="1" s="1"/>
  <c r="BA3" i="1"/>
  <c r="AX3" i="1"/>
  <c r="AW3" i="1"/>
  <c r="AV3" i="1"/>
  <c r="AY3" i="1" s="1"/>
  <c r="AS3" i="1"/>
  <c r="AQ3" i="1"/>
  <c r="AT3" i="1" s="1"/>
  <c r="AN3" i="1"/>
  <c r="AK3" i="1"/>
  <c r="AJ3" i="1"/>
  <c r="AI3" i="1"/>
  <c r="AL3" i="1" s="1"/>
  <c r="AF3" i="1"/>
  <c r="AC3" i="1"/>
  <c r="AB3" i="1"/>
  <c r="AD3" i="1" s="1"/>
  <c r="AA3" i="1"/>
  <c r="Y3" i="1"/>
  <c r="X3" i="1"/>
  <c r="W3" i="1"/>
  <c r="V3" i="1"/>
  <c r="T3" i="1"/>
  <c r="S3" i="1"/>
  <c r="R3" i="1"/>
  <c r="Q3" i="1"/>
  <c r="N3" i="1"/>
  <c r="M3" i="1"/>
  <c r="O3" i="1" s="1"/>
  <c r="L3" i="1"/>
  <c r="J3" i="1"/>
  <c r="I3" i="1"/>
  <c r="H3" i="1"/>
  <c r="G3" i="1"/>
  <c r="CL2" i="1"/>
  <c r="CM2" i="1" s="1"/>
  <c r="CK2" i="1"/>
  <c r="CJ2" i="1"/>
  <c r="CG2" i="1"/>
  <c r="CF2" i="1"/>
  <c r="CH2" i="1" s="1"/>
  <c r="CE2" i="1"/>
  <c r="CC2" i="1"/>
  <c r="CB2" i="1"/>
  <c r="CA2" i="1"/>
  <c r="BZ2" i="1"/>
  <c r="BW2" i="1"/>
  <c r="BX2" i="1" s="1"/>
  <c r="BV2" i="1"/>
  <c r="BU2" i="1"/>
  <c r="BR2" i="1"/>
  <c r="BQ2" i="1"/>
  <c r="BS2" i="1" s="1"/>
  <c r="BP2" i="1"/>
  <c r="BN2" i="1"/>
  <c r="BM2" i="1"/>
  <c r="BL2" i="1"/>
  <c r="BK2" i="1"/>
  <c r="BH2" i="1"/>
  <c r="BI2" i="1" s="1"/>
  <c r="BG2" i="1"/>
  <c r="BF2" i="1"/>
  <c r="BC2" i="1"/>
  <c r="BB2" i="1"/>
  <c r="BD2" i="1" s="1"/>
  <c r="BA2" i="1"/>
  <c r="AY2" i="1"/>
  <c r="AX2" i="1"/>
  <c r="AW2" i="1"/>
  <c r="AV2" i="1"/>
  <c r="AS2" i="1"/>
  <c r="AT2" i="1" s="1"/>
  <c r="AQ2" i="1"/>
  <c r="AN2" i="1"/>
  <c r="AK2" i="1"/>
  <c r="AJ2" i="1"/>
  <c r="AL2" i="1" s="1"/>
  <c r="AI2" i="1"/>
  <c r="AF2" i="1"/>
  <c r="AC2" i="1"/>
  <c r="AB2" i="1"/>
  <c r="AA2" i="1"/>
  <c r="AD2" i="1" s="1"/>
  <c r="Y2" i="1"/>
  <c r="X2" i="1"/>
  <c r="W2" i="1"/>
  <c r="V2" i="1"/>
  <c r="S2" i="1"/>
  <c r="R2" i="1"/>
  <c r="Q2" i="1"/>
  <c r="T2" i="1" s="1"/>
  <c r="N2" i="1"/>
  <c r="M2" i="1"/>
  <c r="L2" i="1"/>
  <c r="O2" i="1" s="1"/>
  <c r="J2" i="1"/>
  <c r="I2" i="1"/>
  <c r="H2" i="1"/>
  <c r="G2" i="1"/>
  <c r="DC77" i="18"/>
  <c r="CQ77" i="18"/>
  <c r="CE77" i="18"/>
  <c r="BS77" i="18"/>
  <c r="AU77" i="18"/>
  <c r="CZ76" i="18"/>
  <c r="CN76" i="18"/>
  <c r="CB76" i="18"/>
  <c r="BP76" i="18"/>
  <c r="BD76" i="18"/>
  <c r="AF76" i="18"/>
  <c r="T76" i="18"/>
  <c r="H76" i="18"/>
  <c r="DC73" i="18"/>
  <c r="CQ73" i="18"/>
  <c r="CE73" i="18"/>
  <c r="BS73" i="18"/>
  <c r="AU73" i="18"/>
  <c r="CZ72" i="18"/>
  <c r="BD72" i="18"/>
  <c r="N70" i="18"/>
  <c r="BS69" i="18"/>
  <c r="CZ68" i="18"/>
  <c r="CN68" i="18"/>
  <c r="CB68" i="18"/>
  <c r="BP68" i="18"/>
  <c r="BD68" i="18"/>
  <c r="AF68" i="18"/>
  <c r="T68" i="18"/>
  <c r="H68" i="18"/>
  <c r="DC65" i="18"/>
  <c r="CQ65" i="18"/>
  <c r="CE65" i="18"/>
  <c r="BS65" i="18"/>
  <c r="AU65" i="18"/>
  <c r="AI65" i="18"/>
  <c r="K65" i="18"/>
  <c r="CK63" i="18"/>
  <c r="AO63" i="18"/>
  <c r="Q63" i="18"/>
  <c r="E63" i="18"/>
  <c r="N62" i="18"/>
  <c r="DC61" i="18"/>
  <c r="CQ61" i="18"/>
  <c r="CE61" i="18"/>
  <c r="BS61" i="18"/>
  <c r="AU61" i="18"/>
  <c r="CT58" i="18"/>
  <c r="CH58" i="18"/>
  <c r="AX58" i="18"/>
  <c r="Z58" i="18"/>
  <c r="BY55" i="18"/>
  <c r="CT54" i="18"/>
  <c r="AX54" i="18"/>
  <c r="AL54" i="18"/>
  <c r="Z54" i="18"/>
  <c r="DC53" i="18"/>
  <c r="CQ53" i="18"/>
  <c r="CE53" i="18"/>
  <c r="AU53" i="18"/>
  <c r="CK51" i="18"/>
  <c r="BY51" i="18"/>
  <c r="BM51" i="18"/>
  <c r="AO51" i="18"/>
  <c r="Q51" i="18"/>
  <c r="CT50" i="18"/>
  <c r="CH50" i="18"/>
  <c r="AX50" i="18"/>
  <c r="Z50" i="18"/>
  <c r="N50" i="18"/>
  <c r="DC49" i="18"/>
  <c r="CQ49" i="18"/>
  <c r="CE49" i="18"/>
  <c r="BS49" i="18"/>
  <c r="AU49" i="18"/>
  <c r="CT46" i="18"/>
  <c r="CH46" i="18"/>
  <c r="AX46" i="18"/>
  <c r="AL46" i="18"/>
  <c r="Z46" i="18"/>
  <c r="N46" i="18"/>
  <c r="CZ44" i="18"/>
  <c r="CN44" i="18"/>
  <c r="CB44" i="18"/>
  <c r="BP44" i="18"/>
  <c r="BD44" i="18"/>
  <c r="AF44" i="18"/>
  <c r="T44" i="18"/>
  <c r="H44" i="18"/>
  <c r="Q43" i="18"/>
  <c r="CT42" i="18"/>
  <c r="CH42" i="18"/>
  <c r="AX42" i="18"/>
  <c r="AL42" i="18"/>
  <c r="Z42" i="18"/>
  <c r="N42" i="18"/>
  <c r="DC41" i="18"/>
  <c r="DC37" i="18"/>
  <c r="DB77" i="18"/>
  <c r="CP77" i="18"/>
  <c r="CD77" i="18"/>
  <c r="BR77" i="18"/>
  <c r="BF77" i="18"/>
  <c r="AT77" i="18"/>
  <c r="AH77" i="18"/>
  <c r="V77" i="18"/>
  <c r="CY76" i="18"/>
  <c r="CM76" i="18"/>
  <c r="CA76" i="18"/>
  <c r="BO76" i="18"/>
  <c r="BC76" i="18"/>
  <c r="AQ76" i="18"/>
  <c r="AE76" i="18"/>
  <c r="S76" i="18"/>
  <c r="G76" i="18"/>
  <c r="M74" i="18"/>
  <c r="DB73" i="18"/>
  <c r="CP73" i="18"/>
  <c r="CD73" i="18"/>
  <c r="BR73" i="18"/>
  <c r="BF73" i="18"/>
  <c r="AT73" i="18"/>
  <c r="AH73" i="18"/>
  <c r="V73" i="18"/>
  <c r="M70" i="18"/>
  <c r="CY68" i="18"/>
  <c r="CM68" i="18"/>
  <c r="CA68" i="18"/>
  <c r="BO68" i="18"/>
  <c r="BC68" i="18"/>
  <c r="AQ68" i="18"/>
  <c r="AE68" i="18"/>
  <c r="S68" i="18"/>
  <c r="G68" i="18"/>
  <c r="DB65" i="18"/>
  <c r="CP65" i="18"/>
  <c r="CD65" i="18"/>
  <c r="BR65" i="18"/>
  <c r="BF65" i="18"/>
  <c r="AT65" i="18"/>
  <c r="AH65" i="18"/>
  <c r="V65" i="18"/>
  <c r="DB61" i="18"/>
  <c r="CP61" i="18"/>
  <c r="CD61" i="18"/>
  <c r="BR61" i="18"/>
  <c r="BF61" i="18"/>
  <c r="AT61" i="18"/>
  <c r="V61" i="18"/>
  <c r="S60" i="18"/>
  <c r="CS58" i="18"/>
  <c r="CG58" i="18"/>
  <c r="BI58" i="18"/>
  <c r="AK58" i="18"/>
  <c r="CM56" i="18"/>
  <c r="AW54" i="18"/>
  <c r="M54" i="18"/>
  <c r="DB53" i="18"/>
  <c r="CP53" i="18"/>
  <c r="CD53" i="18"/>
  <c r="BR53" i="18"/>
  <c r="BF53" i="18"/>
  <c r="AT53" i="18"/>
  <c r="AH53" i="18"/>
  <c r="V53" i="18"/>
  <c r="S52" i="18"/>
  <c r="CV51" i="18"/>
  <c r="BX51" i="18"/>
  <c r="BL51" i="18"/>
  <c r="AZ51" i="18"/>
  <c r="AN51" i="18"/>
  <c r="AB51" i="18"/>
  <c r="CS50" i="18"/>
  <c r="CG50" i="18"/>
  <c r="AW50" i="18"/>
  <c r="DB49" i="18"/>
  <c r="CP49" i="18"/>
  <c r="CD49" i="18"/>
  <c r="BR49" i="18"/>
  <c r="BF49" i="18"/>
  <c r="AT49" i="18"/>
  <c r="AH49" i="18"/>
  <c r="V49" i="18"/>
  <c r="P47" i="18"/>
  <c r="CS46" i="18"/>
  <c r="CG46" i="18"/>
  <c r="BI46" i="18"/>
  <c r="AW46" i="18"/>
  <c r="AK46" i="18"/>
  <c r="M46" i="18"/>
  <c r="CY44" i="18"/>
  <c r="CM44" i="18"/>
  <c r="CA44" i="18"/>
  <c r="BO44" i="18"/>
  <c r="BC44" i="18"/>
  <c r="AQ44" i="18"/>
  <c r="AE44" i="18"/>
  <c r="S44" i="18"/>
  <c r="G44" i="18"/>
  <c r="CS42" i="18"/>
  <c r="CG42" i="18"/>
  <c r="BI42" i="18"/>
  <c r="AW42" i="18"/>
  <c r="AK42" i="18"/>
  <c r="BC36" i="18"/>
  <c r="G36" i="18"/>
  <c r="CV35" i="18"/>
  <c r="CJ35" i="18"/>
  <c r="BX35" i="18"/>
  <c r="BL35" i="18"/>
  <c r="AZ35" i="18"/>
  <c r="AN35" i="18"/>
  <c r="AB35" i="18"/>
  <c r="P35" i="18"/>
  <c r="D35" i="18"/>
  <c r="DB33" i="18"/>
  <c r="DA77" i="18"/>
  <c r="CO77" i="18"/>
  <c r="CC77" i="18"/>
  <c r="BQ77" i="18"/>
  <c r="BE77" i="18"/>
  <c r="AS77" i="18"/>
  <c r="AG77" i="18"/>
  <c r="U77" i="18"/>
  <c r="I77" i="18"/>
  <c r="CX76" i="18"/>
  <c r="CL76" i="18"/>
  <c r="BZ76" i="18"/>
  <c r="BN76" i="18"/>
  <c r="BB76" i="18"/>
  <c r="AP76" i="18"/>
  <c r="AD76" i="18"/>
  <c r="R76" i="18"/>
  <c r="F76" i="18"/>
  <c r="BT74" i="18"/>
  <c r="DA73" i="18"/>
  <c r="CO73" i="18"/>
  <c r="CC73" i="18"/>
  <c r="BQ73" i="18"/>
  <c r="BE73" i="18"/>
  <c r="AS73" i="18"/>
  <c r="AG73" i="18"/>
  <c r="U73" i="18"/>
  <c r="I73" i="18"/>
  <c r="CX68" i="18"/>
  <c r="CL68" i="18"/>
  <c r="BZ68" i="18"/>
  <c r="BN68" i="18"/>
  <c r="BB68" i="18"/>
  <c r="AP68" i="18"/>
  <c r="AD68" i="18"/>
  <c r="R68" i="18"/>
  <c r="F68" i="18"/>
  <c r="DA65" i="18"/>
  <c r="CO65" i="18"/>
  <c r="CC65" i="18"/>
  <c r="BQ65" i="18"/>
  <c r="BE65" i="18"/>
  <c r="AS65" i="18"/>
  <c r="AG65" i="18"/>
  <c r="U65" i="18"/>
  <c r="I65" i="18"/>
  <c r="AY63" i="18"/>
  <c r="AM63" i="18"/>
  <c r="O63" i="18"/>
  <c r="DA61" i="18"/>
  <c r="CC61" i="18"/>
  <c r="BQ61" i="18"/>
  <c r="BE61" i="18"/>
  <c r="AS61" i="18"/>
  <c r="I61" i="18"/>
  <c r="AP60" i="18"/>
  <c r="F60" i="18"/>
  <c r="AY59" i="18"/>
  <c r="CF58" i="18"/>
  <c r="AV58" i="18"/>
  <c r="AJ58" i="18"/>
  <c r="L58" i="18"/>
  <c r="CU55" i="18"/>
  <c r="BT54" i="18"/>
  <c r="AV54" i="18"/>
  <c r="AJ54" i="18"/>
  <c r="L54" i="18"/>
  <c r="DA53" i="18"/>
  <c r="CO53" i="18"/>
  <c r="CC53" i="18"/>
  <c r="BQ53" i="18"/>
  <c r="BE53" i="18"/>
  <c r="AS53" i="18"/>
  <c r="AG53" i="18"/>
  <c r="U53" i="18"/>
  <c r="I53" i="18"/>
  <c r="AP52" i="18"/>
  <c r="R52" i="18"/>
  <c r="F52" i="18"/>
  <c r="CU51" i="18"/>
  <c r="CI51" i="18"/>
  <c r="BW51" i="18"/>
  <c r="BK51" i="18"/>
  <c r="AY51" i="18"/>
  <c r="AM51" i="18"/>
  <c r="AA51" i="18"/>
  <c r="C51" i="18"/>
  <c r="CR50" i="18"/>
  <c r="CF50" i="18"/>
  <c r="AV50" i="18"/>
  <c r="AJ50" i="18"/>
  <c r="L50" i="18"/>
  <c r="DA49" i="18"/>
  <c r="CO49" i="18"/>
  <c r="CC49" i="18"/>
  <c r="BQ49" i="18"/>
  <c r="BE49" i="18"/>
  <c r="AS49" i="18"/>
  <c r="AG49" i="18"/>
  <c r="U49" i="18"/>
  <c r="I49" i="18"/>
  <c r="F48" i="18"/>
  <c r="CR46" i="18"/>
  <c r="CF46" i="18"/>
  <c r="BT46" i="18"/>
  <c r="AV46" i="18"/>
  <c r="AJ46" i="18"/>
  <c r="L46" i="18"/>
  <c r="CX44" i="18"/>
  <c r="CL44" i="18"/>
  <c r="BZ44" i="18"/>
  <c r="BN44" i="18"/>
  <c r="BB44" i="18"/>
  <c r="AP44" i="18"/>
  <c r="AD44" i="18"/>
  <c r="R44" i="18"/>
  <c r="F44" i="18"/>
  <c r="CR42" i="18"/>
  <c r="CF42" i="18"/>
  <c r="AV42" i="18"/>
  <c r="AJ42" i="18"/>
  <c r="L42" i="18"/>
  <c r="DA41" i="18"/>
  <c r="AS41" i="18"/>
  <c r="DA37" i="18"/>
  <c r="AS37" i="18"/>
  <c r="CU35" i="18"/>
  <c r="CZ77" i="18"/>
  <c r="CN77" i="18"/>
  <c r="CB77" i="18"/>
  <c r="BP77" i="18"/>
  <c r="BD77" i="18"/>
  <c r="AF77" i="18"/>
  <c r="T77" i="18"/>
  <c r="H77" i="18"/>
  <c r="CK76" i="18"/>
  <c r="BY76" i="18"/>
  <c r="BM76" i="18"/>
  <c r="BA76" i="18"/>
  <c r="AO76" i="18"/>
  <c r="Q76" i="18"/>
  <c r="E76" i="18"/>
  <c r="BS74" i="18"/>
  <c r="CZ73" i="18"/>
  <c r="CN73" i="18"/>
  <c r="CB73" i="18"/>
  <c r="BP73" i="18"/>
  <c r="BD73" i="18"/>
  <c r="AF73" i="18"/>
  <c r="T73" i="18"/>
  <c r="H73" i="18"/>
  <c r="BY72" i="18"/>
  <c r="Q72" i="18"/>
  <c r="CH71" i="18"/>
  <c r="CK68" i="18"/>
  <c r="BY68" i="18"/>
  <c r="BM68" i="18"/>
  <c r="BA68" i="18"/>
  <c r="AO68" i="18"/>
  <c r="AC68" i="18"/>
  <c r="Q68" i="18"/>
  <c r="E68" i="18"/>
  <c r="BS66" i="18"/>
  <c r="CZ65" i="18"/>
  <c r="CN65" i="18"/>
  <c r="CB65" i="18"/>
  <c r="BP65" i="18"/>
  <c r="BD65" i="18"/>
  <c r="AF65" i="18"/>
  <c r="T65" i="18"/>
  <c r="H65" i="18"/>
  <c r="CH63" i="18"/>
  <c r="N63" i="18"/>
  <c r="BS62" i="18"/>
  <c r="AU62" i="18"/>
  <c r="CZ61" i="18"/>
  <c r="CB61" i="18"/>
  <c r="BD61" i="18"/>
  <c r="H61" i="18"/>
  <c r="DC58" i="18"/>
  <c r="CQ58" i="18"/>
  <c r="CE58" i="18"/>
  <c r="AU58" i="18"/>
  <c r="CT55" i="18"/>
  <c r="DC54" i="18"/>
  <c r="CQ54" i="18"/>
  <c r="BS54" i="18"/>
  <c r="AU54" i="18"/>
  <c r="CZ53" i="18"/>
  <c r="CN53" i="18"/>
  <c r="CB53" i="18"/>
  <c r="BP53" i="18"/>
  <c r="BD53" i="18"/>
  <c r="AF53" i="18"/>
  <c r="T53" i="18"/>
  <c r="H53" i="18"/>
  <c r="CT51" i="18"/>
  <c r="CH51" i="18"/>
  <c r="AX51" i="18"/>
  <c r="AL51" i="18"/>
  <c r="Z51" i="18"/>
  <c r="DC50" i="18"/>
  <c r="CQ50" i="18"/>
  <c r="CE50" i="18"/>
  <c r="AU50" i="18"/>
  <c r="CZ49" i="18"/>
  <c r="CB49" i="18"/>
  <c r="BD49" i="18"/>
  <c r="AF49" i="18"/>
  <c r="T49" i="18"/>
  <c r="H49" i="18"/>
  <c r="E48" i="18"/>
  <c r="N47" i="18"/>
  <c r="DC46" i="18"/>
  <c r="CQ46" i="18"/>
  <c r="CE46" i="18"/>
  <c r="BS46" i="18"/>
  <c r="AU46" i="18"/>
  <c r="CK44" i="18"/>
  <c r="BY44" i="18"/>
  <c r="BM44" i="18"/>
  <c r="BA44" i="18"/>
  <c r="AO44" i="18"/>
  <c r="Q44" i="18"/>
  <c r="E44" i="18"/>
  <c r="Z43" i="18"/>
  <c r="DC42" i="18"/>
  <c r="CQ42" i="18"/>
  <c r="CE42" i="18"/>
  <c r="BS42" i="18"/>
  <c r="AU42" i="18"/>
  <c r="CZ41" i="18"/>
  <c r="BD41" i="18"/>
  <c r="H41" i="18"/>
  <c r="CZ37" i="18"/>
  <c r="BD37" i="18"/>
  <c r="H37" i="18"/>
  <c r="BY36" i="18"/>
  <c r="CY77" i="18"/>
  <c r="CM77" i="18"/>
  <c r="CA77" i="18"/>
  <c r="BO77" i="18"/>
  <c r="BC77" i="18"/>
  <c r="AQ77" i="18"/>
  <c r="AE77" i="18"/>
  <c r="S77" i="18"/>
  <c r="G77" i="18"/>
  <c r="CV76" i="18"/>
  <c r="CJ76" i="18"/>
  <c r="BX76" i="18"/>
  <c r="BL76" i="18"/>
  <c r="AZ76" i="18"/>
  <c r="AN76" i="18"/>
  <c r="AB76" i="18"/>
  <c r="P76" i="18"/>
  <c r="D76" i="18"/>
  <c r="CP74" i="18"/>
  <c r="BR74" i="18"/>
  <c r="CY73" i="18"/>
  <c r="CM73" i="18"/>
  <c r="CA73" i="18"/>
  <c r="BO73" i="18"/>
  <c r="BC73" i="18"/>
  <c r="AQ73" i="18"/>
  <c r="AE73" i="18"/>
  <c r="S73" i="18"/>
  <c r="G73" i="18"/>
  <c r="CV68" i="18"/>
  <c r="CJ68" i="18"/>
  <c r="BX68" i="18"/>
  <c r="BL68" i="18"/>
  <c r="AZ68" i="18"/>
  <c r="AN68" i="18"/>
  <c r="AB68" i="18"/>
  <c r="P68" i="18"/>
  <c r="D68" i="18"/>
  <c r="CY65" i="18"/>
  <c r="CM65" i="18"/>
  <c r="CA65" i="18"/>
  <c r="BO65" i="18"/>
  <c r="BC65" i="18"/>
  <c r="AQ65" i="18"/>
  <c r="AE65" i="18"/>
  <c r="S65" i="18"/>
  <c r="G65" i="18"/>
  <c r="CS63" i="18"/>
  <c r="CG63" i="18"/>
  <c r="CY61" i="18"/>
  <c r="BC61" i="18"/>
  <c r="AQ61" i="18"/>
  <c r="G61" i="18"/>
  <c r="P60" i="18"/>
  <c r="DB58" i="18"/>
  <c r="CD58" i="18"/>
  <c r="BF58" i="18"/>
  <c r="AT58" i="18"/>
  <c r="AH58" i="18"/>
  <c r="V58" i="18"/>
  <c r="CP54" i="18"/>
  <c r="BR54" i="18"/>
  <c r="BF54" i="18"/>
  <c r="AT54" i="18"/>
  <c r="V54" i="18"/>
  <c r="CY53" i="18"/>
  <c r="CM53" i="18"/>
  <c r="BO53" i="18"/>
  <c r="BC53" i="18"/>
  <c r="AQ53" i="18"/>
  <c r="AE53" i="18"/>
  <c r="G53" i="18"/>
  <c r="P52" i="18"/>
  <c r="CS51" i="18"/>
  <c r="CG51" i="18"/>
  <c r="AW51" i="18"/>
  <c r="AK51" i="18"/>
  <c r="M51" i="18"/>
  <c r="DB50" i="18"/>
  <c r="CD50" i="18"/>
  <c r="BF50" i="18"/>
  <c r="AT50" i="18"/>
  <c r="AH50" i="18"/>
  <c r="V50" i="18"/>
  <c r="CY49" i="18"/>
  <c r="BO49" i="18"/>
  <c r="BC49" i="18"/>
  <c r="AQ49" i="18"/>
  <c r="AE49" i="18"/>
  <c r="G49" i="18"/>
  <c r="M47" i="18"/>
  <c r="DB46" i="18"/>
  <c r="CP46" i="18"/>
  <c r="CD46" i="18"/>
  <c r="BR46" i="18"/>
  <c r="BF46" i="18"/>
  <c r="AT46" i="18"/>
  <c r="AH46" i="18"/>
  <c r="V46" i="18"/>
  <c r="CV44" i="18"/>
  <c r="CJ44" i="18"/>
  <c r="BX44" i="18"/>
  <c r="BL44" i="18"/>
  <c r="AZ44" i="18"/>
  <c r="AN44" i="18"/>
  <c r="AB44" i="18"/>
  <c r="P44" i="18"/>
  <c r="D44" i="18"/>
  <c r="DB42" i="18"/>
  <c r="CD42" i="18"/>
  <c r="BF42" i="18"/>
  <c r="AT42" i="18"/>
  <c r="AH42" i="18"/>
  <c r="V42" i="18"/>
  <c r="BC41" i="18"/>
  <c r="G41" i="18"/>
  <c r="CV40" i="18"/>
  <c r="BC37" i="18"/>
  <c r="G37" i="18"/>
  <c r="CS35" i="18"/>
  <c r="CG35" i="18"/>
  <c r="BI35" i="18"/>
  <c r="AW35" i="18"/>
  <c r="AK35" i="18"/>
  <c r="M35" i="18"/>
  <c r="CY33" i="18"/>
  <c r="CM33" i="18"/>
  <c r="CX77" i="18"/>
  <c r="CL77" i="18"/>
  <c r="BZ77" i="18"/>
  <c r="BN77" i="18"/>
  <c r="BB77" i="18"/>
  <c r="AP77" i="18"/>
  <c r="AD77" i="18"/>
  <c r="R77" i="18"/>
  <c r="F77" i="18"/>
  <c r="CU76" i="18"/>
  <c r="CI76" i="18"/>
  <c r="BW76" i="18"/>
  <c r="BK76" i="18"/>
  <c r="AY76" i="18"/>
  <c r="AM76" i="18"/>
  <c r="AA76" i="18"/>
  <c r="O76" i="18"/>
  <c r="C76" i="18"/>
  <c r="CX73" i="18"/>
  <c r="CL73" i="18"/>
  <c r="BZ73" i="18"/>
  <c r="BN73" i="18"/>
  <c r="BB73" i="18"/>
  <c r="AP73" i="18"/>
  <c r="AD73" i="18"/>
  <c r="R73" i="18"/>
  <c r="F73" i="18"/>
  <c r="CU72" i="18"/>
  <c r="CU68" i="18"/>
  <c r="CI68" i="18"/>
  <c r="BW68" i="18"/>
  <c r="BK68" i="18"/>
  <c r="AY68" i="18"/>
  <c r="AM68" i="18"/>
  <c r="AA68" i="18"/>
  <c r="O68" i="18"/>
  <c r="C68" i="18"/>
  <c r="CX65" i="18"/>
  <c r="CL65" i="18"/>
  <c r="BZ65" i="18"/>
  <c r="BN65" i="18"/>
  <c r="BB65" i="18"/>
  <c r="AP65" i="18"/>
  <c r="AD65" i="18"/>
  <c r="R65" i="18"/>
  <c r="F65" i="18"/>
  <c r="CI64" i="18"/>
  <c r="CR63" i="18"/>
  <c r="L63" i="18"/>
  <c r="CX61" i="18"/>
  <c r="CL61" i="18"/>
  <c r="BZ61" i="18"/>
  <c r="BB61" i="18"/>
  <c r="DA58" i="18"/>
  <c r="CO58" i="18"/>
  <c r="CC58" i="18"/>
  <c r="BQ58" i="18"/>
  <c r="BE58" i="18"/>
  <c r="AS58" i="18"/>
  <c r="AG58" i="18"/>
  <c r="DA54" i="18"/>
  <c r="CO54" i="18"/>
  <c r="BQ54" i="18"/>
  <c r="AS54" i="18"/>
  <c r="U54" i="18"/>
  <c r="I54" i="18"/>
  <c r="BZ53" i="18"/>
  <c r="BN53" i="18"/>
  <c r="BB53" i="18"/>
  <c r="AP53" i="18"/>
  <c r="AD53" i="18"/>
  <c r="R53" i="18"/>
  <c r="O52" i="18"/>
  <c r="CF51" i="18"/>
  <c r="BT51" i="18"/>
  <c r="AV51" i="18"/>
  <c r="AJ51" i="18"/>
  <c r="L51" i="18"/>
  <c r="DA50" i="18"/>
  <c r="CO50" i="18"/>
  <c r="CC50" i="18"/>
  <c r="BQ50" i="18"/>
  <c r="BE50" i="18"/>
  <c r="AS50" i="18"/>
  <c r="AG50" i="18"/>
  <c r="U50" i="18"/>
  <c r="CX49" i="18"/>
  <c r="CL49" i="18"/>
  <c r="BZ49" i="18"/>
  <c r="AD49" i="18"/>
  <c r="R49" i="18"/>
  <c r="F49" i="18"/>
  <c r="DA46" i="18"/>
  <c r="CO46" i="18"/>
  <c r="CC46" i="18"/>
  <c r="BQ46" i="18"/>
  <c r="BE46" i="18"/>
  <c r="AS46" i="18"/>
  <c r="AG46" i="18"/>
  <c r="U46" i="18"/>
  <c r="I46" i="18"/>
  <c r="CU44" i="18"/>
  <c r="CI44" i="18"/>
  <c r="BW44" i="18"/>
  <c r="BK44" i="18"/>
  <c r="AY44" i="18"/>
  <c r="AM44" i="18"/>
  <c r="AA44" i="18"/>
  <c r="O44" i="18"/>
  <c r="C44" i="18"/>
  <c r="DA42" i="18"/>
  <c r="CO42" i="18"/>
  <c r="CC42" i="18"/>
  <c r="BQ42" i="18"/>
  <c r="BE42" i="18"/>
  <c r="AS42" i="18"/>
  <c r="AG42" i="18"/>
  <c r="U42" i="18"/>
  <c r="I42" i="18"/>
  <c r="BT39" i="18"/>
  <c r="AS38" i="18"/>
  <c r="CK77" i="18"/>
  <c r="BY77" i="18"/>
  <c r="BM77" i="18"/>
  <c r="BA77" i="18"/>
  <c r="AO77" i="18"/>
  <c r="Q77" i="18"/>
  <c r="E77" i="18"/>
  <c r="CT76" i="18"/>
  <c r="CH76" i="18"/>
  <c r="AX76" i="18"/>
  <c r="AL76" i="18"/>
  <c r="Z76" i="18"/>
  <c r="N76" i="18"/>
  <c r="BS75" i="18"/>
  <c r="CK73" i="18"/>
  <c r="BY73" i="18"/>
  <c r="BM73" i="18"/>
  <c r="BA73" i="18"/>
  <c r="AO73" i="18"/>
  <c r="Q73" i="18"/>
  <c r="E73" i="18"/>
  <c r="CT72" i="18"/>
  <c r="Z72" i="18"/>
  <c r="CT68" i="18"/>
  <c r="CH68" i="18"/>
  <c r="AX68" i="18"/>
  <c r="AL68" i="18"/>
  <c r="Z68" i="18"/>
  <c r="N68" i="18"/>
  <c r="BS67" i="18"/>
  <c r="CK65" i="18"/>
  <c r="BY65" i="18"/>
  <c r="BM65" i="18"/>
  <c r="BA65" i="18"/>
  <c r="AO65" i="18"/>
  <c r="AC65" i="18"/>
  <c r="Q65" i="18"/>
  <c r="E65" i="18"/>
  <c r="CH64" i="18"/>
  <c r="CQ63" i="18"/>
  <c r="AU63" i="18"/>
  <c r="CK61" i="18"/>
  <c r="BY61" i="18"/>
  <c r="BA61" i="18"/>
  <c r="AO61" i="18"/>
  <c r="Q61" i="18"/>
  <c r="N60" i="18"/>
  <c r="CZ58" i="18"/>
  <c r="CB58" i="18"/>
  <c r="BD58" i="18"/>
  <c r="AF58" i="18"/>
  <c r="H58" i="18"/>
  <c r="DC55" i="18"/>
  <c r="CZ54" i="18"/>
  <c r="CN54" i="18"/>
  <c r="CB54" i="18"/>
  <c r="BP54" i="18"/>
  <c r="BD54" i="18"/>
  <c r="T54" i="18"/>
  <c r="H54" i="18"/>
  <c r="CK53" i="18"/>
  <c r="BY53" i="18"/>
  <c r="BM53" i="18"/>
  <c r="BA53" i="18"/>
  <c r="AO53" i="18"/>
  <c r="Q53" i="18"/>
  <c r="N52" i="18"/>
  <c r="DC51" i="18"/>
  <c r="CQ51" i="18"/>
  <c r="CE51" i="18"/>
  <c r="BS51" i="18"/>
  <c r="AU51" i="18"/>
  <c r="CZ50" i="18"/>
  <c r="CN50" i="18"/>
  <c r="CB50" i="18"/>
  <c r="BP50" i="18"/>
  <c r="BD50" i="18"/>
  <c r="AF50" i="18"/>
  <c r="T50" i="18"/>
  <c r="H50" i="18"/>
  <c r="CK49" i="18"/>
  <c r="BY49" i="18"/>
  <c r="BM49" i="18"/>
  <c r="BA49" i="18"/>
  <c r="AO49" i="18"/>
  <c r="Q49" i="18"/>
  <c r="CZ46" i="18"/>
  <c r="CN46" i="18"/>
  <c r="CB46" i="18"/>
  <c r="BP46" i="18"/>
  <c r="BD46" i="18"/>
  <c r="AF46" i="18"/>
  <c r="T46" i="18"/>
  <c r="H46" i="18"/>
  <c r="CK45" i="18"/>
  <c r="CT44" i="18"/>
  <c r="CH44" i="18"/>
  <c r="AX44" i="18"/>
  <c r="AL44" i="18"/>
  <c r="Z44" i="18"/>
  <c r="N44" i="18"/>
  <c r="CZ42" i="18"/>
  <c r="CN42" i="18"/>
  <c r="CB42" i="18"/>
  <c r="BP42" i="18"/>
  <c r="BD42" i="18"/>
  <c r="AF42" i="18"/>
  <c r="T42" i="18"/>
  <c r="H42" i="18"/>
  <c r="BY41" i="18"/>
  <c r="Q41" i="18"/>
  <c r="BS39" i="18"/>
  <c r="CZ38" i="18"/>
  <c r="BY37" i="18"/>
  <c r="Q37" i="18"/>
  <c r="CT36" i="18"/>
  <c r="Z36" i="18"/>
  <c r="DC35" i="18"/>
  <c r="CV77" i="18"/>
  <c r="CJ77" i="18"/>
  <c r="BX77" i="18"/>
  <c r="BL77" i="18"/>
  <c r="AZ77" i="18"/>
  <c r="AN77" i="18"/>
  <c r="AB77" i="18"/>
  <c r="P77" i="18"/>
  <c r="D77" i="18"/>
  <c r="CS76" i="18"/>
  <c r="CG76" i="18"/>
  <c r="BI76" i="18"/>
  <c r="AW76" i="18"/>
  <c r="AK76" i="18"/>
  <c r="M76" i="18"/>
  <c r="CV73" i="18"/>
  <c r="CJ73" i="18"/>
  <c r="BX73" i="18"/>
  <c r="BL73" i="18"/>
  <c r="AZ73" i="18"/>
  <c r="AN73" i="18"/>
  <c r="AB73" i="18"/>
  <c r="P73" i="18"/>
  <c r="D73" i="18"/>
  <c r="S70" i="18"/>
  <c r="CS68" i="18"/>
  <c r="CG68" i="18"/>
  <c r="BI68" i="18"/>
  <c r="AW68" i="18"/>
  <c r="AK68" i="18"/>
  <c r="M68" i="18"/>
  <c r="CV65" i="18"/>
  <c r="CJ65" i="18"/>
  <c r="BX65" i="18"/>
  <c r="BL65" i="18"/>
  <c r="AZ65" i="18"/>
  <c r="AN65" i="18"/>
  <c r="AB65" i="18"/>
  <c r="P65" i="18"/>
  <c r="D65" i="18"/>
  <c r="DB63" i="18"/>
  <c r="BF63" i="18"/>
  <c r="AT63" i="18"/>
  <c r="V63" i="18"/>
  <c r="S62" i="18"/>
  <c r="CV61" i="18"/>
  <c r="BX61" i="18"/>
  <c r="BL61" i="18"/>
  <c r="AZ61" i="18"/>
  <c r="AN61" i="18"/>
  <c r="AB61" i="18"/>
  <c r="D61" i="18"/>
  <c r="CY58" i="18"/>
  <c r="BO58" i="18"/>
  <c r="BC58" i="18"/>
  <c r="AQ58" i="18"/>
  <c r="AE58" i="18"/>
  <c r="G58" i="18"/>
  <c r="CV57" i="18"/>
  <c r="AB57" i="18"/>
  <c r="CY54" i="18"/>
  <c r="CM54" i="18"/>
  <c r="BO54" i="18"/>
  <c r="G54" i="18"/>
  <c r="CV53" i="18"/>
  <c r="BX53" i="18"/>
  <c r="AZ53" i="18"/>
  <c r="AN53" i="18"/>
  <c r="AB53" i="18"/>
  <c r="P53" i="18"/>
  <c r="D53" i="18"/>
  <c r="DB51" i="18"/>
  <c r="CP51" i="18"/>
  <c r="CD51" i="18"/>
  <c r="BR51" i="18"/>
  <c r="BF51" i="18"/>
  <c r="AT51" i="18"/>
  <c r="V51" i="18"/>
  <c r="CY50" i="18"/>
  <c r="CM50" i="18"/>
  <c r="BO50" i="18"/>
  <c r="BC50" i="18"/>
  <c r="AQ50" i="18"/>
  <c r="AE50" i="18"/>
  <c r="S50" i="18"/>
  <c r="G50" i="18"/>
  <c r="BL49" i="18"/>
  <c r="AZ49" i="18"/>
  <c r="AN49" i="18"/>
  <c r="AB49" i="18"/>
  <c r="CY46" i="18"/>
  <c r="CM46" i="18"/>
  <c r="CA46" i="18"/>
  <c r="BO46" i="18"/>
  <c r="BC46" i="18"/>
  <c r="AQ46" i="18"/>
  <c r="AE46" i="18"/>
  <c r="G46" i="18"/>
  <c r="CS44" i="18"/>
  <c r="CG44" i="18"/>
  <c r="BI44" i="18"/>
  <c r="AW44" i="18"/>
  <c r="AK44" i="18"/>
  <c r="M44" i="18"/>
  <c r="CY42" i="18"/>
  <c r="CM42" i="18"/>
  <c r="CA42" i="18"/>
  <c r="BO42" i="18"/>
  <c r="BC42" i="18"/>
  <c r="AQ42" i="18"/>
  <c r="AE42" i="18"/>
  <c r="S42" i="18"/>
  <c r="G42" i="18"/>
  <c r="CP39" i="18"/>
  <c r="DB35" i="18"/>
  <c r="CP35" i="18"/>
  <c r="CD35" i="18"/>
  <c r="BR35" i="18"/>
  <c r="BF35" i="18"/>
  <c r="AT35" i="18"/>
  <c r="AH35" i="18"/>
  <c r="CU77" i="18"/>
  <c r="CI77" i="18"/>
  <c r="BW77" i="18"/>
  <c r="BK77" i="18"/>
  <c r="AY77" i="18"/>
  <c r="AM77" i="18"/>
  <c r="AA77" i="18"/>
  <c r="O77" i="18"/>
  <c r="C77" i="18"/>
  <c r="CR76" i="18"/>
  <c r="CF76" i="18"/>
  <c r="BT76" i="18"/>
  <c r="AV76" i="18"/>
  <c r="AJ76" i="18"/>
  <c r="L76" i="18"/>
  <c r="CX74" i="18"/>
  <c r="CL74" i="18"/>
  <c r="CU73" i="18"/>
  <c r="CI73" i="18"/>
  <c r="BW73" i="18"/>
  <c r="BK73" i="18"/>
  <c r="AY73" i="18"/>
  <c r="AM73" i="18"/>
  <c r="AA73" i="18"/>
  <c r="O73" i="18"/>
  <c r="C73" i="18"/>
  <c r="AP70" i="18"/>
  <c r="F70" i="18"/>
  <c r="CR68" i="18"/>
  <c r="CF68" i="18"/>
  <c r="BT68" i="18"/>
  <c r="AV68" i="18"/>
  <c r="AJ68" i="18"/>
  <c r="X68" i="18"/>
  <c r="L68" i="18"/>
  <c r="CU65" i="18"/>
  <c r="CI65" i="18"/>
  <c r="BW65" i="18"/>
  <c r="BK65" i="18"/>
  <c r="AY65" i="18"/>
  <c r="AM65" i="18"/>
  <c r="AA65" i="18"/>
  <c r="O65" i="18"/>
  <c r="C65" i="18"/>
  <c r="CO63" i="18"/>
  <c r="CC63" i="18"/>
  <c r="BQ63" i="18"/>
  <c r="CT77" i="18"/>
  <c r="CH77" i="18"/>
  <c r="AX77" i="18"/>
  <c r="AL77" i="18"/>
  <c r="Z77" i="18"/>
  <c r="N77" i="18"/>
  <c r="DC76" i="18"/>
  <c r="CQ76" i="18"/>
  <c r="CE76" i="18"/>
  <c r="BS76" i="18"/>
  <c r="AU76" i="18"/>
  <c r="CT73" i="18"/>
  <c r="CH73" i="18"/>
  <c r="AX73" i="18"/>
  <c r="AL73" i="18"/>
  <c r="Z73" i="18"/>
  <c r="N73" i="18"/>
  <c r="DC72" i="18"/>
  <c r="E70" i="18"/>
  <c r="DC68" i="18"/>
  <c r="CQ68" i="18"/>
  <c r="CE68" i="18"/>
  <c r="BS68" i="18"/>
  <c r="AU68" i="18"/>
  <c r="CT65" i="18"/>
  <c r="CH65" i="18"/>
  <c r="BJ65" i="18"/>
  <c r="AX65" i="18"/>
  <c r="AL65" i="18"/>
  <c r="Z65" i="18"/>
  <c r="N65" i="18"/>
  <c r="CZ63" i="18"/>
  <c r="CN63" i="18"/>
  <c r="CB63" i="18"/>
  <c r="BD63" i="18"/>
  <c r="T63" i="18"/>
  <c r="CT61" i="18"/>
  <c r="CH61" i="18"/>
  <c r="AX61" i="18"/>
  <c r="AL61" i="18"/>
  <c r="Z61" i="18"/>
  <c r="CK58" i="18"/>
  <c r="BY58" i="18"/>
  <c r="BM58" i="18"/>
  <c r="BA58" i="18"/>
  <c r="AO58" i="18"/>
  <c r="Q58" i="18"/>
  <c r="CZ55" i="18"/>
  <c r="CK54" i="18"/>
  <c r="BY54" i="18"/>
  <c r="BM54" i="18"/>
  <c r="Q54" i="18"/>
  <c r="CT53" i="18"/>
  <c r="CH53" i="18"/>
  <c r="AX53" i="18"/>
  <c r="AL53" i="18"/>
  <c r="Z53" i="18"/>
  <c r="N53" i="18"/>
  <c r="CZ51" i="18"/>
  <c r="CN51" i="18"/>
  <c r="CB51" i="18"/>
  <c r="BP51" i="18"/>
  <c r="T51" i="18"/>
  <c r="H51" i="18"/>
  <c r="CK50" i="18"/>
  <c r="BY50" i="18"/>
  <c r="BM50" i="18"/>
  <c r="BA50" i="18"/>
  <c r="AO50" i="18"/>
  <c r="Q50" i="18"/>
  <c r="E50" i="18"/>
  <c r="CT49" i="18"/>
  <c r="CH49" i="18"/>
  <c r="AX49" i="18"/>
  <c r="Z49" i="18"/>
  <c r="CK46" i="18"/>
  <c r="BY46" i="18"/>
  <c r="BM46" i="18"/>
  <c r="BA46" i="18"/>
  <c r="AO46" i="18"/>
  <c r="Q46" i="18"/>
  <c r="E46" i="18"/>
  <c r="DC44" i="18"/>
  <c r="CQ44" i="18"/>
  <c r="CE44" i="18"/>
  <c r="BS44" i="18"/>
  <c r="AU44" i="18"/>
  <c r="CZ43" i="18"/>
  <c r="BD43" i="18"/>
  <c r="CK42" i="18"/>
  <c r="BY42" i="18"/>
  <c r="BM42" i="18"/>
  <c r="BA42" i="18"/>
  <c r="AO42" i="18"/>
  <c r="Q42" i="18"/>
  <c r="E42" i="18"/>
  <c r="CT41" i="18"/>
  <c r="Z41" i="18"/>
  <c r="CS77" i="18"/>
  <c r="CG77" i="18"/>
  <c r="BI77" i="18"/>
  <c r="AW77" i="18"/>
  <c r="AK77" i="18"/>
  <c r="M77" i="18"/>
  <c r="DB76" i="18"/>
  <c r="CP76" i="18"/>
  <c r="CD76" i="18"/>
  <c r="BR76" i="18"/>
  <c r="BF76" i="18"/>
  <c r="AT76" i="18"/>
  <c r="AH76" i="18"/>
  <c r="V76" i="18"/>
  <c r="CS73" i="18"/>
  <c r="CG73" i="18"/>
  <c r="BI73" i="18"/>
  <c r="AW73" i="18"/>
  <c r="AK73" i="18"/>
  <c r="M73" i="18"/>
  <c r="P70" i="18"/>
  <c r="DB68" i="18"/>
  <c r="CP68" i="18"/>
  <c r="CD68" i="18"/>
  <c r="BR68" i="18"/>
  <c r="BF68" i="18"/>
  <c r="AT68" i="18"/>
  <c r="AH68" i="18"/>
  <c r="V68" i="18"/>
  <c r="CS65" i="18"/>
  <c r="CG65" i="18"/>
  <c r="BI65" i="18"/>
  <c r="AW65" i="18"/>
  <c r="AK65" i="18"/>
  <c r="Y65" i="18"/>
  <c r="M65" i="18"/>
  <c r="CM63" i="18"/>
  <c r="S63" i="18"/>
  <c r="P62" i="18"/>
  <c r="CS61" i="18"/>
  <c r="CG61" i="18"/>
  <c r="AW61" i="18"/>
  <c r="AK61" i="18"/>
  <c r="M61" i="18"/>
  <c r="BL58" i="18"/>
  <c r="AZ58" i="18"/>
  <c r="AB58" i="18"/>
  <c r="BX54" i="18"/>
  <c r="AN54" i="18"/>
  <c r="AB54" i="18"/>
  <c r="D54" i="18"/>
  <c r="CS53" i="18"/>
  <c r="CG53" i="18"/>
  <c r="BI53" i="18"/>
  <c r="AW53" i="18"/>
  <c r="AK53" i="18"/>
  <c r="M53" i="18"/>
  <c r="CY51" i="18"/>
  <c r="CM51" i="18"/>
  <c r="BO51" i="18"/>
  <c r="BC51" i="18"/>
  <c r="AQ51" i="18"/>
  <c r="G51" i="18"/>
  <c r="CV50" i="18"/>
  <c r="AZ50" i="18"/>
  <c r="AB50" i="18"/>
  <c r="P50" i="18"/>
  <c r="CS49" i="18"/>
  <c r="CG49" i="18"/>
  <c r="BI49" i="18"/>
  <c r="AK49" i="18"/>
  <c r="M49" i="18"/>
  <c r="S47" i="18"/>
  <c r="CV46" i="18"/>
  <c r="CJ46" i="18"/>
  <c r="BX46" i="18"/>
  <c r="BL46" i="18"/>
  <c r="AZ46" i="18"/>
  <c r="AN46" i="18"/>
  <c r="AB46" i="18"/>
  <c r="P46" i="18"/>
  <c r="D46" i="18"/>
  <c r="DB44" i="18"/>
  <c r="CP44" i="18"/>
  <c r="CD44" i="18"/>
  <c r="BR44" i="18"/>
  <c r="BF44" i="18"/>
  <c r="AT44" i="18"/>
  <c r="AH44" i="18"/>
  <c r="V44" i="18"/>
  <c r="BC43" i="18"/>
  <c r="CV42" i="18"/>
  <c r="CJ42" i="18"/>
  <c r="BX42" i="18"/>
  <c r="BL42" i="18"/>
  <c r="AZ42" i="18"/>
  <c r="AN42" i="18"/>
  <c r="AB42" i="18"/>
  <c r="P42" i="18"/>
  <c r="D42" i="18"/>
  <c r="CR77" i="18"/>
  <c r="CF77" i="18"/>
  <c r="BT77" i="18"/>
  <c r="AV77" i="18"/>
  <c r="AJ77" i="18"/>
  <c r="L77" i="18"/>
  <c r="DA76" i="18"/>
  <c r="CO76" i="18"/>
  <c r="CC76" i="18"/>
  <c r="BQ76" i="18"/>
  <c r="BE76" i="18"/>
  <c r="AS76" i="18"/>
  <c r="AG76" i="18"/>
  <c r="U76" i="18"/>
  <c r="I76" i="18"/>
  <c r="C74" i="18"/>
  <c r="CR73" i="18"/>
  <c r="CF73" i="18"/>
  <c r="BT73" i="18"/>
  <c r="AV73" i="18"/>
  <c r="AJ73" i="18"/>
  <c r="L73" i="18"/>
  <c r="AS72" i="18"/>
  <c r="DA68" i="18"/>
  <c r="CO68" i="18"/>
  <c r="CC68" i="18"/>
  <c r="BQ68" i="18"/>
  <c r="BE68" i="18"/>
  <c r="AS68" i="18"/>
  <c r="AG68" i="18"/>
  <c r="U68" i="18"/>
  <c r="I68" i="18"/>
  <c r="CR65" i="18"/>
  <c r="CF65" i="18"/>
  <c r="BT65" i="18"/>
  <c r="AV65" i="18"/>
  <c r="AJ65" i="18"/>
  <c r="X65" i="18"/>
  <c r="L65" i="18"/>
  <c r="AP63" i="18"/>
  <c r="R63" i="18"/>
  <c r="F63" i="18"/>
  <c r="O62" i="18"/>
  <c r="CF61" i="18"/>
  <c r="BT61" i="18"/>
  <c r="AV61" i="18"/>
  <c r="AJ61" i="18"/>
  <c r="L61" i="18"/>
  <c r="CU58" i="18"/>
  <c r="CI58" i="18"/>
  <c r="BW58" i="18"/>
  <c r="AM58" i="18"/>
  <c r="AA58" i="18"/>
  <c r="CO56" i="18"/>
  <c r="CU54" i="18"/>
  <c r="CI54" i="18"/>
  <c r="BW54" i="18"/>
  <c r="BK54" i="18"/>
  <c r="AY54" i="18"/>
  <c r="AM54" i="18"/>
  <c r="AA54" i="18"/>
  <c r="C54" i="18"/>
  <c r="CR53" i="18"/>
  <c r="CF53" i="18"/>
  <c r="AV53" i="18"/>
  <c r="AJ53" i="18"/>
  <c r="L53" i="18"/>
  <c r="CX51" i="18"/>
  <c r="CL51" i="18"/>
  <c r="BZ51" i="18"/>
  <c r="BN51" i="18"/>
  <c r="BB51" i="18"/>
  <c r="CU50" i="18"/>
  <c r="CI50" i="18"/>
  <c r="BW50" i="18"/>
  <c r="AY50" i="18"/>
  <c r="AM50" i="18"/>
  <c r="AA50" i="18"/>
  <c r="O50" i="18"/>
  <c r="CF49" i="18"/>
  <c r="BT49" i="18"/>
  <c r="AV49" i="18"/>
  <c r="AJ49" i="18"/>
  <c r="L49" i="18"/>
  <c r="AP47" i="18"/>
  <c r="F47" i="18"/>
  <c r="CU46" i="18"/>
  <c r="CI46" i="18"/>
  <c r="BW46" i="18"/>
  <c r="BK46" i="18"/>
  <c r="AY46" i="18"/>
  <c r="AM46" i="18"/>
  <c r="AA46" i="18"/>
  <c r="O46" i="18"/>
  <c r="C46" i="18"/>
  <c r="DA44" i="18"/>
  <c r="CO44" i="18"/>
  <c r="CC44" i="18"/>
  <c r="BQ44" i="18"/>
  <c r="BE44" i="18"/>
  <c r="AS44" i="18"/>
  <c r="AG44" i="18"/>
  <c r="U44" i="18"/>
  <c r="I44" i="18"/>
  <c r="CU42" i="18"/>
  <c r="CI42" i="18"/>
  <c r="BW42" i="18"/>
  <c r="BK42" i="18"/>
  <c r="AY42" i="18"/>
  <c r="AM42" i="18"/>
  <c r="AA42" i="18"/>
  <c r="O42" i="18"/>
  <c r="CX39" i="18"/>
  <c r="BK61" i="18"/>
  <c r="CU53" i="18"/>
  <c r="CO51" i="18"/>
  <c r="CL46" i="18"/>
  <c r="AD46" i="18"/>
  <c r="CR35" i="18"/>
  <c r="CB35" i="18"/>
  <c r="BN35" i="18"/>
  <c r="AX35" i="18"/>
  <c r="AG35" i="18"/>
  <c r="T35" i="18"/>
  <c r="F35" i="18"/>
  <c r="DC33" i="18"/>
  <c r="CO33" i="18"/>
  <c r="CB33" i="18"/>
  <c r="BP33" i="18"/>
  <c r="BD33" i="18"/>
  <c r="H33" i="18"/>
  <c r="BY32" i="18"/>
  <c r="Q32" i="18"/>
  <c r="CT31" i="18"/>
  <c r="CH31" i="18"/>
  <c r="AX31" i="18"/>
  <c r="AL31" i="18"/>
  <c r="Z31" i="18"/>
  <c r="N31" i="18"/>
  <c r="DC30" i="18"/>
  <c r="CQ30" i="18"/>
  <c r="CE30" i="18"/>
  <c r="BS30" i="18"/>
  <c r="AU30" i="18"/>
  <c r="CZ29" i="18"/>
  <c r="CN29" i="18"/>
  <c r="CB29" i="18"/>
  <c r="BP29" i="18"/>
  <c r="BD29" i="18"/>
  <c r="H29" i="18"/>
  <c r="CK28" i="18"/>
  <c r="BY28" i="18"/>
  <c r="BM28" i="18"/>
  <c r="BA28" i="18"/>
  <c r="AO28" i="18"/>
  <c r="Q28" i="18"/>
  <c r="E28" i="18"/>
  <c r="CT27" i="18"/>
  <c r="CH27" i="18"/>
  <c r="AX27" i="18"/>
  <c r="AL27" i="18"/>
  <c r="Z27" i="18"/>
  <c r="N27" i="18"/>
  <c r="DC26" i="18"/>
  <c r="BS26" i="18"/>
  <c r="AU26" i="18"/>
  <c r="CZ25" i="18"/>
  <c r="CN25" i="18"/>
  <c r="CB25" i="18"/>
  <c r="BP25" i="18"/>
  <c r="BD25" i="18"/>
  <c r="AF25" i="18"/>
  <c r="T25" i="18"/>
  <c r="H25" i="18"/>
  <c r="CT23" i="18"/>
  <c r="CH23" i="18"/>
  <c r="AX23" i="18"/>
  <c r="AL23" i="18"/>
  <c r="Z23" i="18"/>
  <c r="N23" i="18"/>
  <c r="DC22" i="18"/>
  <c r="CE22" i="18"/>
  <c r="AU22" i="18"/>
  <c r="CZ21" i="18"/>
  <c r="CN21" i="18"/>
  <c r="CB21" i="18"/>
  <c r="BP21" i="18"/>
  <c r="BD21" i="18"/>
  <c r="AF21" i="18"/>
  <c r="T21" i="18"/>
  <c r="H21" i="18"/>
  <c r="BY20" i="18"/>
  <c r="Q20" i="18"/>
  <c r="CT19" i="18"/>
  <c r="Z19" i="18"/>
  <c r="DC18" i="18"/>
  <c r="CQ18" i="18"/>
  <c r="CE18" i="18"/>
  <c r="BS18" i="18"/>
  <c r="AU18" i="18"/>
  <c r="CZ17" i="18"/>
  <c r="CN17" i="18"/>
  <c r="CB17" i="18"/>
  <c r="BP17" i="18"/>
  <c r="BD17" i="18"/>
  <c r="T17" i="18"/>
  <c r="CT15" i="18"/>
  <c r="Z15" i="18"/>
  <c r="N15" i="18"/>
  <c r="DC14" i="18"/>
  <c r="CQ14" i="18"/>
  <c r="CE14" i="18"/>
  <c r="BS14" i="18"/>
  <c r="AU14" i="18"/>
  <c r="CK12" i="18"/>
  <c r="BY12" i="18"/>
  <c r="BM12" i="18"/>
  <c r="BA12" i="18"/>
  <c r="Q12" i="18"/>
  <c r="E12" i="18"/>
  <c r="BS10" i="18"/>
  <c r="CZ9" i="18"/>
  <c r="CN9" i="18"/>
  <c r="CB9" i="18"/>
  <c r="BP9" i="18"/>
  <c r="BD9" i="18"/>
  <c r="O53" i="18"/>
  <c r="AP50" i="18"/>
  <c r="BZ46" i="18"/>
  <c r="AS43" i="18"/>
  <c r="AS36" i="18"/>
  <c r="H36" i="18"/>
  <c r="CQ35" i="18"/>
  <c r="CA35" i="18"/>
  <c r="BM35" i="18"/>
  <c r="AV35" i="18"/>
  <c r="AF35" i="18"/>
  <c r="S35" i="18"/>
  <c r="E35" i="18"/>
  <c r="DA33" i="18"/>
  <c r="CN33" i="18"/>
  <c r="BO33" i="18"/>
  <c r="BC33" i="18"/>
  <c r="AQ33" i="18"/>
  <c r="S33" i="18"/>
  <c r="G33" i="18"/>
  <c r="CS31" i="18"/>
  <c r="CG31" i="18"/>
  <c r="BI31" i="18"/>
  <c r="AW31" i="18"/>
  <c r="AK31" i="18"/>
  <c r="M31" i="18"/>
  <c r="DB30" i="18"/>
  <c r="CP30" i="18"/>
  <c r="CD30" i="18"/>
  <c r="BR30" i="18"/>
  <c r="BF30" i="18"/>
  <c r="AT30" i="18"/>
  <c r="AH30" i="18"/>
  <c r="V30" i="18"/>
  <c r="CY29" i="18"/>
  <c r="BO29" i="18"/>
  <c r="BC29" i="18"/>
  <c r="AQ29" i="18"/>
  <c r="G29" i="18"/>
  <c r="CV28" i="18"/>
  <c r="BX28" i="18"/>
  <c r="BL28" i="18"/>
  <c r="AZ28" i="18"/>
  <c r="AN28" i="18"/>
  <c r="AB28" i="18"/>
  <c r="P28" i="18"/>
  <c r="D28" i="18"/>
  <c r="CS27" i="18"/>
  <c r="CG27" i="18"/>
  <c r="AW27" i="18"/>
  <c r="AK27" i="18"/>
  <c r="CP26" i="18"/>
  <c r="BR26" i="18"/>
  <c r="BF26" i="18"/>
  <c r="AT26" i="18"/>
  <c r="CY25" i="18"/>
  <c r="CM25" i="18"/>
  <c r="CA25" i="18"/>
  <c r="BO25" i="18"/>
  <c r="BC25" i="18"/>
  <c r="AQ25" i="18"/>
  <c r="AE25" i="18"/>
  <c r="S25" i="18"/>
  <c r="G25" i="18"/>
  <c r="CS23" i="18"/>
  <c r="CG23" i="18"/>
  <c r="BI23" i="18"/>
  <c r="AW23" i="18"/>
  <c r="AK23" i="18"/>
  <c r="M23" i="18"/>
  <c r="DB22" i="18"/>
  <c r="CD22" i="18"/>
  <c r="BF22" i="18"/>
  <c r="AT22" i="18"/>
  <c r="AH22" i="18"/>
  <c r="CY21" i="18"/>
  <c r="CM21" i="18"/>
  <c r="BO21" i="18"/>
  <c r="BC21" i="18"/>
  <c r="AQ21" i="18"/>
  <c r="AE21" i="18"/>
  <c r="G21" i="18"/>
  <c r="DB18" i="18"/>
  <c r="CP18" i="18"/>
  <c r="CD18" i="18"/>
  <c r="BR18" i="18"/>
  <c r="BF18" i="18"/>
  <c r="AT18" i="18"/>
  <c r="AH18" i="18"/>
  <c r="V18" i="18"/>
  <c r="CY17" i="18"/>
  <c r="CM17" i="18"/>
  <c r="BO17" i="18"/>
  <c r="BC17" i="18"/>
  <c r="DB14" i="18"/>
  <c r="CD14" i="18"/>
  <c r="BR14" i="18"/>
  <c r="BF14" i="18"/>
  <c r="AT14" i="18"/>
  <c r="AH14" i="18"/>
  <c r="V14" i="18"/>
  <c r="CV12" i="18"/>
  <c r="BL12" i="18"/>
  <c r="AZ12" i="18"/>
  <c r="AB12" i="18"/>
  <c r="P12" i="18"/>
  <c r="CY9" i="18"/>
  <c r="CM9" i="18"/>
  <c r="BO9" i="18"/>
  <c r="CC51" i="18"/>
  <c r="AS51" i="18"/>
  <c r="CI49" i="18"/>
  <c r="DC36" i="18"/>
  <c r="CO35" i="18"/>
  <c r="BZ35" i="18"/>
  <c r="BK35" i="18"/>
  <c r="AU35" i="18"/>
  <c r="AE35" i="18"/>
  <c r="R35" i="18"/>
  <c r="C35" i="18"/>
  <c r="CZ33" i="18"/>
  <c r="CL33" i="18"/>
  <c r="BZ33" i="18"/>
  <c r="BN33" i="18"/>
  <c r="AP33" i="18"/>
  <c r="R33" i="18"/>
  <c r="F33" i="18"/>
  <c r="CU32" i="18"/>
  <c r="CR31" i="18"/>
  <c r="CF31" i="18"/>
  <c r="BT31" i="18"/>
  <c r="AV31" i="18"/>
  <c r="AJ31" i="18"/>
  <c r="L31" i="18"/>
  <c r="DA30" i="18"/>
  <c r="CO30" i="18"/>
  <c r="CC30" i="18"/>
  <c r="BQ30" i="18"/>
  <c r="BE30" i="18"/>
  <c r="AS30" i="18"/>
  <c r="AG30" i="18"/>
  <c r="U30" i="18"/>
  <c r="I30" i="18"/>
  <c r="BZ29" i="18"/>
  <c r="BN29" i="18"/>
  <c r="CU28" i="18"/>
  <c r="CI28" i="18"/>
  <c r="BW28" i="18"/>
  <c r="BK28" i="18"/>
  <c r="AY28" i="18"/>
  <c r="AM28" i="18"/>
  <c r="AA28" i="18"/>
  <c r="O28" i="18"/>
  <c r="C28" i="18"/>
  <c r="CR27" i="18"/>
  <c r="CF27" i="18"/>
  <c r="BT27" i="18"/>
  <c r="AV27" i="18"/>
  <c r="AJ27" i="18"/>
  <c r="L27" i="18"/>
  <c r="DA26" i="18"/>
  <c r="CC26" i="18"/>
  <c r="BQ26" i="18"/>
  <c r="AS26" i="18"/>
  <c r="CX25" i="18"/>
  <c r="CL25" i="18"/>
  <c r="BZ25" i="18"/>
  <c r="BN25" i="18"/>
  <c r="BB25" i="18"/>
  <c r="AP25" i="18"/>
  <c r="AD25" i="18"/>
  <c r="R25" i="18"/>
  <c r="F25" i="18"/>
  <c r="CR23" i="18"/>
  <c r="CF23" i="18"/>
  <c r="BT23" i="18"/>
  <c r="AV23" i="18"/>
  <c r="AJ23" i="18"/>
  <c r="L23" i="18"/>
  <c r="DA22" i="18"/>
  <c r="CO22" i="18"/>
  <c r="BQ22" i="18"/>
  <c r="BE22" i="18"/>
  <c r="AS22" i="18"/>
  <c r="AG22" i="18"/>
  <c r="U22" i="18"/>
  <c r="BN21" i="18"/>
  <c r="AD21" i="18"/>
  <c r="CU20" i="18"/>
  <c r="DA18" i="18"/>
  <c r="CO18" i="18"/>
  <c r="CC18" i="18"/>
  <c r="BQ18" i="18"/>
  <c r="BE18" i="18"/>
  <c r="AS18" i="18"/>
  <c r="AG18" i="18"/>
  <c r="U18" i="18"/>
  <c r="I18" i="18"/>
  <c r="CX17" i="18"/>
  <c r="CL17" i="18"/>
  <c r="BZ17" i="18"/>
  <c r="BN17" i="18"/>
  <c r="CR15" i="18"/>
  <c r="DA14" i="18"/>
  <c r="CO14" i="18"/>
  <c r="CC14" i="18"/>
  <c r="BQ14" i="18"/>
  <c r="BE14" i="18"/>
  <c r="AS14" i="18"/>
  <c r="AG14" i="18"/>
  <c r="U14" i="18"/>
  <c r="I14" i="18"/>
  <c r="CU12" i="18"/>
  <c r="CI12" i="18"/>
  <c r="AY12" i="18"/>
  <c r="AM12" i="18"/>
  <c r="AA12" i="18"/>
  <c r="O12" i="18"/>
  <c r="CX9" i="18"/>
  <c r="CL9" i="18"/>
  <c r="BZ9" i="18"/>
  <c r="BN9" i="18"/>
  <c r="BB9" i="18"/>
  <c r="AP9" i="18"/>
  <c r="AD9" i="18"/>
  <c r="R9" i="18"/>
  <c r="F9" i="18"/>
  <c r="CI61" i="18"/>
  <c r="AD58" i="18"/>
  <c r="CI53" i="18"/>
  <c r="AY53" i="18"/>
  <c r="AV44" i="18"/>
  <c r="BN42" i="18"/>
  <c r="CU41" i="18"/>
  <c r="BD36" i="18"/>
  <c r="CN35" i="18"/>
  <c r="BY35" i="18"/>
  <c r="AS35" i="18"/>
  <c r="AD35" i="18"/>
  <c r="Q35" i="18"/>
  <c r="CX33" i="18"/>
  <c r="BY33" i="18"/>
  <c r="BM33" i="18"/>
  <c r="BA33" i="18"/>
  <c r="AO33" i="18"/>
  <c r="Q33" i="18"/>
  <c r="E33" i="18"/>
  <c r="CT32" i="18"/>
  <c r="Z32" i="18"/>
  <c r="DC31" i="18"/>
  <c r="CQ31" i="18"/>
  <c r="CE31" i="18"/>
  <c r="BS31" i="18"/>
  <c r="AU31" i="18"/>
  <c r="CZ30" i="18"/>
  <c r="CN30" i="18"/>
  <c r="CB30" i="18"/>
  <c r="BP30" i="18"/>
  <c r="BD30" i="18"/>
  <c r="AF30" i="18"/>
  <c r="T30" i="18"/>
  <c r="H30" i="18"/>
  <c r="BY29" i="18"/>
  <c r="BM29" i="18"/>
  <c r="BA29" i="18"/>
  <c r="AO29" i="18"/>
  <c r="Q29" i="18"/>
  <c r="CT28" i="18"/>
  <c r="CH28" i="18"/>
  <c r="AX28" i="18"/>
  <c r="AL28" i="18"/>
  <c r="Z28" i="18"/>
  <c r="N28" i="18"/>
  <c r="DC27" i="18"/>
  <c r="CQ27" i="18"/>
  <c r="CE27" i="18"/>
  <c r="BS27" i="18"/>
  <c r="AU27" i="18"/>
  <c r="CZ26" i="18"/>
  <c r="CB26" i="18"/>
  <c r="BD26" i="18"/>
  <c r="H26" i="18"/>
  <c r="CK25" i="18"/>
  <c r="BY25" i="18"/>
  <c r="BM25" i="18"/>
  <c r="BA25" i="18"/>
  <c r="AO25" i="18"/>
  <c r="Q25" i="18"/>
  <c r="E25" i="18"/>
  <c r="DC23" i="18"/>
  <c r="CQ23" i="18"/>
  <c r="CE23" i="18"/>
  <c r="BS23" i="18"/>
  <c r="AU23" i="18"/>
  <c r="CZ22" i="18"/>
  <c r="CN22" i="18"/>
  <c r="CB22" i="18"/>
  <c r="BP22" i="18"/>
  <c r="BD22" i="18"/>
  <c r="AF22" i="18"/>
  <c r="T22" i="18"/>
  <c r="H22" i="18"/>
  <c r="CK21" i="18"/>
  <c r="BY21" i="18"/>
  <c r="BM21" i="18"/>
  <c r="BA21" i="18"/>
  <c r="AO21" i="18"/>
  <c r="Q21" i="18"/>
  <c r="CT20" i="18"/>
  <c r="Z20" i="18"/>
  <c r="DC19" i="18"/>
  <c r="CZ18" i="18"/>
  <c r="CN18" i="18"/>
  <c r="CB18" i="18"/>
  <c r="BP18" i="18"/>
  <c r="BD18" i="18"/>
  <c r="AF18" i="18"/>
  <c r="T18" i="18"/>
  <c r="H18" i="18"/>
  <c r="BY17" i="18"/>
  <c r="BM17" i="18"/>
  <c r="BA17" i="18"/>
  <c r="AO17" i="18"/>
  <c r="Q17" i="18"/>
  <c r="DC15" i="18"/>
  <c r="CZ14" i="18"/>
  <c r="CN14" i="18"/>
  <c r="CB14" i="18"/>
  <c r="BP14" i="18"/>
  <c r="BD14" i="18"/>
  <c r="AF14" i="18"/>
  <c r="T14" i="18"/>
  <c r="H14" i="18"/>
  <c r="CT12" i="18"/>
  <c r="CH12" i="18"/>
  <c r="AX12" i="18"/>
  <c r="N12" i="18"/>
  <c r="BS11" i="18"/>
  <c r="CK9" i="18"/>
  <c r="F62" i="18"/>
  <c r="AA61" i="18"/>
  <c r="BN50" i="18"/>
  <c r="F50" i="18"/>
  <c r="BN46" i="18"/>
  <c r="DA43" i="18"/>
  <c r="R42" i="18"/>
  <c r="DA36" i="18"/>
  <c r="Q36" i="18"/>
  <c r="CM35" i="18"/>
  <c r="BW35" i="18"/>
  <c r="O35" i="18"/>
  <c r="BL33" i="18"/>
  <c r="AZ33" i="18"/>
  <c r="AN33" i="18"/>
  <c r="AB33" i="18"/>
  <c r="P33" i="18"/>
  <c r="D33" i="18"/>
  <c r="DB31" i="18"/>
  <c r="CP31" i="18"/>
  <c r="CD31" i="18"/>
  <c r="BR31" i="18"/>
  <c r="BF31" i="18"/>
  <c r="AT31" i="18"/>
  <c r="AH31" i="18"/>
  <c r="V31" i="18"/>
  <c r="CY30" i="18"/>
  <c r="CM30" i="18"/>
  <c r="CA30" i="18"/>
  <c r="BO30" i="18"/>
  <c r="BC30" i="18"/>
  <c r="AQ30" i="18"/>
  <c r="AE30" i="18"/>
  <c r="S30" i="18"/>
  <c r="G30" i="18"/>
  <c r="CV29" i="18"/>
  <c r="BL29" i="18"/>
  <c r="AZ29" i="18"/>
  <c r="AN29" i="18"/>
  <c r="AB29" i="18"/>
  <c r="D29" i="18"/>
  <c r="CS28" i="18"/>
  <c r="CG28" i="18"/>
  <c r="BI28" i="18"/>
  <c r="AW28" i="18"/>
  <c r="AK28" i="18"/>
  <c r="M28" i="18"/>
  <c r="DB27" i="18"/>
  <c r="CP27" i="18"/>
  <c r="CD27" i="18"/>
  <c r="BR27" i="18"/>
  <c r="BF27" i="18"/>
  <c r="AT27" i="18"/>
  <c r="V27" i="18"/>
  <c r="G26" i="18"/>
  <c r="CV25" i="18"/>
  <c r="CJ25" i="18"/>
  <c r="BX25" i="18"/>
  <c r="BL25" i="18"/>
  <c r="AZ25" i="18"/>
  <c r="AN25" i="18"/>
  <c r="AB25" i="18"/>
  <c r="P25" i="18"/>
  <c r="D25" i="18"/>
  <c r="DB23" i="18"/>
  <c r="CP23" i="18"/>
  <c r="CD23" i="18"/>
  <c r="BR23" i="18"/>
  <c r="BF23" i="18"/>
  <c r="AT23" i="18"/>
  <c r="AH23" i="18"/>
  <c r="V23" i="18"/>
  <c r="CY22" i="18"/>
  <c r="CM22" i="18"/>
  <c r="BO22" i="18"/>
  <c r="BC22" i="18"/>
  <c r="AQ22" i="18"/>
  <c r="AE22" i="18"/>
  <c r="G22" i="18"/>
  <c r="CV21" i="18"/>
  <c r="AZ21" i="18"/>
  <c r="AB21" i="18"/>
  <c r="CY18" i="18"/>
  <c r="CM18" i="18"/>
  <c r="BO18" i="18"/>
  <c r="BC18" i="18"/>
  <c r="AE18" i="18"/>
  <c r="S18" i="18"/>
  <c r="G18" i="18"/>
  <c r="CV17" i="18"/>
  <c r="BX17" i="18"/>
  <c r="BL17" i="18"/>
  <c r="AZ17" i="18"/>
  <c r="AN17" i="18"/>
  <c r="AB17" i="18"/>
  <c r="CY14" i="18"/>
  <c r="CM14" i="18"/>
  <c r="BO14" i="18"/>
  <c r="BC14" i="18"/>
  <c r="AQ14" i="18"/>
  <c r="AE14" i="18"/>
  <c r="S14" i="18"/>
  <c r="G14" i="18"/>
  <c r="AB13" i="18"/>
  <c r="CS12" i="18"/>
  <c r="CG12" i="18"/>
  <c r="BI12" i="18"/>
  <c r="AW12" i="18"/>
  <c r="AK12" i="18"/>
  <c r="CV9" i="18"/>
  <c r="BX9" i="18"/>
  <c r="BL9" i="18"/>
  <c r="AZ9" i="18"/>
  <c r="AN9" i="18"/>
  <c r="AB9" i="18"/>
  <c r="P9" i="18"/>
  <c r="D9" i="18"/>
  <c r="CS8" i="18"/>
  <c r="CG8" i="18"/>
  <c r="BI8" i="18"/>
  <c r="AW8" i="18"/>
  <c r="AK8" i="18"/>
  <c r="Y8" i="18"/>
  <c r="M8" i="18"/>
  <c r="DB7" i="18"/>
  <c r="CP7" i="18"/>
  <c r="CD7" i="18"/>
  <c r="AA57" i="18"/>
  <c r="BW53" i="18"/>
  <c r="AM53" i="18"/>
  <c r="BW49" i="18"/>
  <c r="AJ44" i="18"/>
  <c r="Z37" i="18"/>
  <c r="CZ36" i="18"/>
  <c r="CL35" i="18"/>
  <c r="AQ35" i="18"/>
  <c r="AA35" i="18"/>
  <c r="N35" i="18"/>
  <c r="CI33" i="18"/>
  <c r="BW33" i="18"/>
  <c r="BK33" i="18"/>
  <c r="AM33" i="18"/>
  <c r="AA33" i="18"/>
  <c r="O33" i="18"/>
  <c r="C33" i="18"/>
  <c r="DA31" i="18"/>
  <c r="CO31" i="18"/>
  <c r="CC31" i="18"/>
  <c r="BQ31" i="18"/>
  <c r="BE31" i="18"/>
  <c r="AS31" i="18"/>
  <c r="AG31" i="18"/>
  <c r="U31" i="18"/>
  <c r="I31" i="18"/>
  <c r="CX30" i="18"/>
  <c r="CL30" i="18"/>
  <c r="BZ30" i="18"/>
  <c r="BN30" i="18"/>
  <c r="BB30" i="18"/>
  <c r="AP30" i="18"/>
  <c r="AD30" i="18"/>
  <c r="R30" i="18"/>
  <c r="F30" i="18"/>
  <c r="CU29" i="18"/>
  <c r="CI29" i="18"/>
  <c r="BW29" i="18"/>
  <c r="BK29" i="18"/>
  <c r="AM29" i="18"/>
  <c r="AA29" i="18"/>
  <c r="C29" i="18"/>
  <c r="CR28" i="18"/>
  <c r="CF28" i="18"/>
  <c r="BT28" i="18"/>
  <c r="AV28" i="18"/>
  <c r="AJ28" i="18"/>
  <c r="L28" i="18"/>
  <c r="DA27" i="18"/>
  <c r="CO27" i="18"/>
  <c r="CC27" i="18"/>
  <c r="BQ27" i="18"/>
  <c r="BE27" i="18"/>
  <c r="AS27" i="18"/>
  <c r="U27" i="18"/>
  <c r="I27" i="18"/>
  <c r="CX26" i="18"/>
  <c r="CL26" i="18"/>
  <c r="BB26" i="18"/>
  <c r="CU25" i="18"/>
  <c r="CI25" i="18"/>
  <c r="BW25" i="18"/>
  <c r="BK25" i="18"/>
  <c r="AY25" i="18"/>
  <c r="AM25" i="18"/>
  <c r="AA25" i="18"/>
  <c r="O25" i="18"/>
  <c r="C25" i="18"/>
  <c r="DA23" i="18"/>
  <c r="CO23" i="18"/>
  <c r="CC23" i="18"/>
  <c r="BQ23" i="18"/>
  <c r="BE23" i="18"/>
  <c r="AS23" i="18"/>
  <c r="AG23" i="18"/>
  <c r="U23" i="18"/>
  <c r="I23" i="18"/>
  <c r="BN22" i="18"/>
  <c r="AD22" i="18"/>
  <c r="CU21" i="18"/>
  <c r="CI21" i="18"/>
  <c r="AY21" i="18"/>
  <c r="AM21" i="18"/>
  <c r="AA21" i="18"/>
  <c r="DA19" i="18"/>
  <c r="AS19" i="18"/>
  <c r="CX18" i="18"/>
  <c r="CL18" i="18"/>
  <c r="BZ18" i="18"/>
  <c r="BN18" i="18"/>
  <c r="BB18" i="18"/>
  <c r="AP18" i="18"/>
  <c r="AD18" i="18"/>
  <c r="R18" i="18"/>
  <c r="F18" i="18"/>
  <c r="CU17" i="18"/>
  <c r="BK17" i="18"/>
  <c r="AM17" i="18"/>
  <c r="AA17" i="18"/>
  <c r="C17" i="18"/>
  <c r="DA15" i="18"/>
  <c r="AS15" i="18"/>
  <c r="CX14" i="18"/>
  <c r="CL14" i="18"/>
  <c r="BZ14" i="18"/>
  <c r="BN14" i="18"/>
  <c r="BB14" i="18"/>
  <c r="AP14" i="18"/>
  <c r="AD14" i="18"/>
  <c r="R14" i="18"/>
  <c r="F14" i="18"/>
  <c r="AY13" i="18"/>
  <c r="AA13" i="18"/>
  <c r="CR12" i="18"/>
  <c r="CF12" i="18"/>
  <c r="CX54" i="18"/>
  <c r="C53" i="18"/>
  <c r="BQ51" i="18"/>
  <c r="AD50" i="18"/>
  <c r="R46" i="18"/>
  <c r="DA35" i="18"/>
  <c r="CK35" i="18"/>
  <c r="BE35" i="18"/>
  <c r="AP35" i="18"/>
  <c r="Z35" i="18"/>
  <c r="L35" i="18"/>
  <c r="CU33" i="18"/>
  <c r="CH33" i="18"/>
  <c r="AX33" i="18"/>
  <c r="Z33" i="18"/>
  <c r="N33" i="18"/>
  <c r="DC32" i="18"/>
  <c r="CZ31" i="18"/>
  <c r="CN31" i="18"/>
  <c r="CB31" i="18"/>
  <c r="BP31" i="18"/>
  <c r="BD31" i="18"/>
  <c r="AF31" i="18"/>
  <c r="T31" i="18"/>
  <c r="H31" i="18"/>
  <c r="CK30" i="18"/>
  <c r="BY30" i="18"/>
  <c r="BM30" i="18"/>
  <c r="BA30" i="18"/>
  <c r="AO30" i="18"/>
  <c r="Q30" i="18"/>
  <c r="E30" i="18"/>
  <c r="CT29" i="18"/>
  <c r="CH29" i="18"/>
  <c r="AX29" i="18"/>
  <c r="Z29" i="18"/>
  <c r="DC28" i="18"/>
  <c r="CQ28" i="18"/>
  <c r="CE28" i="18"/>
  <c r="BS28" i="18"/>
  <c r="AU28" i="18"/>
  <c r="CZ27" i="18"/>
  <c r="CN27" i="18"/>
  <c r="CB27" i="18"/>
  <c r="BP27" i="18"/>
  <c r="BD27" i="18"/>
  <c r="T27" i="18"/>
  <c r="H27" i="18"/>
  <c r="CK26" i="18"/>
  <c r="BY26" i="18"/>
  <c r="AO26" i="18"/>
  <c r="Q26" i="18"/>
  <c r="CT25" i="18"/>
  <c r="CH25" i="18"/>
  <c r="AX25" i="18"/>
  <c r="AL25" i="18"/>
  <c r="Z25" i="18"/>
  <c r="N25" i="18"/>
  <c r="CZ23" i="18"/>
  <c r="CN23" i="18"/>
  <c r="CB23" i="18"/>
  <c r="BP23" i="18"/>
  <c r="BD23" i="18"/>
  <c r="AF23" i="18"/>
  <c r="T23" i="18"/>
  <c r="H23" i="18"/>
  <c r="CK22" i="18"/>
  <c r="BY22" i="18"/>
  <c r="BM22" i="18"/>
  <c r="BA22" i="18"/>
  <c r="AO22" i="18"/>
  <c r="Q22" i="18"/>
  <c r="CT21" i="18"/>
  <c r="CH21" i="18"/>
  <c r="AX21" i="18"/>
  <c r="Z21" i="18"/>
  <c r="DC20" i="18"/>
  <c r="CZ19" i="18"/>
  <c r="BD19" i="18"/>
  <c r="H19" i="18"/>
  <c r="CK18" i="18"/>
  <c r="BY18" i="18"/>
  <c r="BM18" i="18"/>
  <c r="BA18" i="18"/>
  <c r="AO18" i="18"/>
  <c r="Q18" i="18"/>
  <c r="E18" i="18"/>
  <c r="CT17" i="18"/>
  <c r="CH17" i="18"/>
  <c r="AX17" i="18"/>
  <c r="AL17" i="18"/>
  <c r="Z17" i="18"/>
  <c r="BS16" i="18"/>
  <c r="CZ15" i="18"/>
  <c r="BD15" i="18"/>
  <c r="H15" i="18"/>
  <c r="CK14" i="18"/>
  <c r="BY14" i="18"/>
  <c r="BM14" i="18"/>
  <c r="BA14" i="18"/>
  <c r="AO14" i="18"/>
  <c r="E14" i="18"/>
  <c r="DC12" i="18"/>
  <c r="CQ12" i="18"/>
  <c r="CE12" i="18"/>
  <c r="AU12" i="18"/>
  <c r="CT9" i="18"/>
  <c r="CH9" i="18"/>
  <c r="R62" i="18"/>
  <c r="C61" i="18"/>
  <c r="CR60" i="18"/>
  <c r="BB54" i="18"/>
  <c r="AM49" i="18"/>
  <c r="CR44" i="18"/>
  <c r="BB42" i="18"/>
  <c r="CZ35" i="18"/>
  <c r="CI35" i="18"/>
  <c r="BT35" i="18"/>
  <c r="BD35" i="18"/>
  <c r="AO35" i="18"/>
  <c r="CT33" i="18"/>
  <c r="CG33" i="18"/>
  <c r="M33" i="18"/>
  <c r="CY31" i="18"/>
  <c r="CM31" i="18"/>
  <c r="BO31" i="18"/>
  <c r="BC31" i="18"/>
  <c r="AQ31" i="18"/>
  <c r="AE31" i="18"/>
  <c r="S31" i="18"/>
  <c r="G31" i="18"/>
  <c r="CV30" i="18"/>
  <c r="CJ30" i="18"/>
  <c r="BX30" i="18"/>
  <c r="BL30" i="18"/>
  <c r="AZ30" i="18"/>
  <c r="AN30" i="18"/>
  <c r="AB30" i="18"/>
  <c r="P30" i="18"/>
  <c r="D30" i="18"/>
  <c r="CS29" i="18"/>
  <c r="CG29" i="18"/>
  <c r="AW29" i="18"/>
  <c r="M29" i="18"/>
  <c r="DB28" i="18"/>
  <c r="CP28" i="18"/>
  <c r="CD28" i="18"/>
  <c r="BF28" i="18"/>
  <c r="AT28" i="18"/>
  <c r="AH28" i="18"/>
  <c r="V28" i="18"/>
  <c r="CY27" i="18"/>
  <c r="CM27" i="18"/>
  <c r="BO27" i="18"/>
  <c r="BC27" i="18"/>
  <c r="AQ27" i="18"/>
  <c r="S27" i="18"/>
  <c r="G27" i="18"/>
  <c r="AZ26" i="18"/>
  <c r="AB26" i="18"/>
  <c r="CS25" i="18"/>
  <c r="CG25" i="18"/>
  <c r="AW25" i="18"/>
  <c r="AK25" i="18"/>
  <c r="M25" i="18"/>
  <c r="CY23" i="18"/>
  <c r="CM23" i="18"/>
  <c r="CA23" i="18"/>
  <c r="BO23" i="18"/>
  <c r="BC23" i="18"/>
  <c r="AQ23" i="18"/>
  <c r="AE23" i="18"/>
  <c r="S23" i="18"/>
  <c r="G23" i="18"/>
  <c r="CV22" i="18"/>
  <c r="AZ22" i="18"/>
  <c r="AB22" i="18"/>
  <c r="CS21" i="18"/>
  <c r="CG21" i="18"/>
  <c r="BI21" i="18"/>
  <c r="AK21" i="18"/>
  <c r="BC19" i="18"/>
  <c r="G19" i="18"/>
  <c r="CV18" i="18"/>
  <c r="BX18" i="18"/>
  <c r="BL18" i="18"/>
  <c r="AZ18" i="18"/>
  <c r="AN18" i="18"/>
  <c r="AB18" i="18"/>
  <c r="P18" i="18"/>
  <c r="D18" i="18"/>
  <c r="CS17" i="18"/>
  <c r="M17" i="18"/>
  <c r="S15" i="18"/>
  <c r="G15" i="18"/>
  <c r="CV14" i="18"/>
  <c r="BX14" i="18"/>
  <c r="BL14" i="18"/>
  <c r="AZ14" i="18"/>
  <c r="AN14" i="18"/>
  <c r="AB14" i="18"/>
  <c r="P14" i="18"/>
  <c r="D14" i="18"/>
  <c r="DB12" i="18"/>
  <c r="BF12" i="18"/>
  <c r="AT12" i="18"/>
  <c r="V12" i="18"/>
  <c r="AP62" i="18"/>
  <c r="AM61" i="18"/>
  <c r="BZ54" i="18"/>
  <c r="AA53" i="18"/>
  <c r="BB46" i="18"/>
  <c r="CF44" i="18"/>
  <c r="F42" i="18"/>
  <c r="CU37" i="18"/>
  <c r="CY35" i="18"/>
  <c r="CH35" i="18"/>
  <c r="BS35" i="18"/>
  <c r="BC35" i="18"/>
  <c r="AM35" i="18"/>
  <c r="AP34" i="18"/>
  <c r="R34" i="18"/>
  <c r="F34" i="18"/>
  <c r="CS33" i="18"/>
  <c r="CF33" i="18"/>
  <c r="BT33" i="18"/>
  <c r="AV33" i="18"/>
  <c r="L33" i="18"/>
  <c r="CX31" i="18"/>
  <c r="CL31" i="18"/>
  <c r="BZ31" i="18"/>
  <c r="BN31" i="18"/>
  <c r="BB31" i="18"/>
  <c r="AP31" i="18"/>
  <c r="AD31" i="18"/>
  <c r="R31" i="18"/>
  <c r="F31" i="18"/>
  <c r="CU30" i="18"/>
  <c r="CI30" i="18"/>
  <c r="BW30" i="18"/>
  <c r="BK30" i="18"/>
  <c r="AY30" i="18"/>
  <c r="AM30" i="18"/>
  <c r="AA30" i="18"/>
  <c r="O30" i="18"/>
  <c r="C30" i="18"/>
  <c r="CF29" i="18"/>
  <c r="BT29" i="18"/>
  <c r="AV29" i="18"/>
  <c r="L29" i="18"/>
  <c r="DA28" i="18"/>
  <c r="CO28" i="18"/>
  <c r="CC28" i="18"/>
  <c r="BQ28" i="18"/>
  <c r="BE28" i="18"/>
  <c r="AS28" i="18"/>
  <c r="AG28" i="18"/>
  <c r="U28" i="18"/>
  <c r="I28" i="18"/>
  <c r="CX27" i="18"/>
  <c r="CL27" i="18"/>
  <c r="BZ27" i="18"/>
  <c r="BN27" i="18"/>
  <c r="AP27" i="18"/>
  <c r="R27" i="18"/>
  <c r="F27" i="18"/>
  <c r="CI26" i="18"/>
  <c r="AM26" i="18"/>
  <c r="AA26" i="18"/>
  <c r="C26" i="18"/>
  <c r="CR25" i="18"/>
  <c r="CF25" i="18"/>
  <c r="BT25" i="18"/>
  <c r="AV25" i="18"/>
  <c r="AJ25" i="18"/>
  <c r="L25" i="18"/>
  <c r="AS24" i="18"/>
  <c r="CX23" i="18"/>
  <c r="CL23" i="18"/>
  <c r="BZ23" i="18"/>
  <c r="BN23" i="18"/>
  <c r="BB23" i="18"/>
  <c r="AP23" i="18"/>
  <c r="AD23" i="18"/>
  <c r="R23" i="18"/>
  <c r="F23" i="18"/>
  <c r="CU22" i="18"/>
  <c r="CI22" i="18"/>
  <c r="AY22" i="18"/>
  <c r="AM22" i="18"/>
  <c r="AA22" i="18"/>
  <c r="CF21" i="18"/>
  <c r="AV21" i="18"/>
  <c r="DA20" i="18"/>
  <c r="AS20" i="18"/>
  <c r="CU18" i="18"/>
  <c r="CI18" i="18"/>
  <c r="BW18" i="18"/>
  <c r="BK18" i="18"/>
  <c r="AY18" i="18"/>
  <c r="AM18" i="18"/>
  <c r="AA18" i="18"/>
  <c r="O18" i="18"/>
  <c r="C18" i="18"/>
  <c r="BT17" i="18"/>
  <c r="AV17" i="18"/>
  <c r="AP15" i="18"/>
  <c r="R15" i="18"/>
  <c r="F15" i="18"/>
  <c r="CU14" i="18"/>
  <c r="CI14" i="18"/>
  <c r="BW14" i="18"/>
  <c r="BK14" i="18"/>
  <c r="AY14" i="18"/>
  <c r="AM14" i="18"/>
  <c r="AA14" i="18"/>
  <c r="O14" i="18"/>
  <c r="C14" i="18"/>
  <c r="DA12" i="18"/>
  <c r="CO12" i="18"/>
  <c r="CC12" i="18"/>
  <c r="BQ12" i="18"/>
  <c r="BE12" i="18"/>
  <c r="AS12" i="18"/>
  <c r="U12" i="18"/>
  <c r="CU61" i="18"/>
  <c r="CU49" i="18"/>
  <c r="F46" i="18"/>
  <c r="AP42" i="18"/>
  <c r="CT37" i="18"/>
  <c r="CX35" i="18"/>
  <c r="CF35" i="18"/>
  <c r="BQ35" i="18"/>
  <c r="BB35" i="18"/>
  <c r="AL35" i="18"/>
  <c r="I35" i="18"/>
  <c r="CR33" i="18"/>
  <c r="CE33" i="18"/>
  <c r="BS33" i="18"/>
  <c r="AU33" i="18"/>
  <c r="CK31" i="18"/>
  <c r="BY31" i="18"/>
  <c r="BM31" i="18"/>
  <c r="BA31" i="18"/>
  <c r="AO31" i="18"/>
  <c r="Q31" i="18"/>
  <c r="E31" i="18"/>
  <c r="CT30" i="18"/>
  <c r="CH30" i="18"/>
  <c r="AX30" i="18"/>
  <c r="AL30" i="18"/>
  <c r="Z30" i="18"/>
  <c r="N30" i="18"/>
  <c r="DC29" i="18"/>
  <c r="CQ29" i="18"/>
  <c r="CE29" i="18"/>
  <c r="BS29" i="18"/>
  <c r="AU29" i="18"/>
  <c r="CZ28" i="18"/>
  <c r="CN28" i="18"/>
  <c r="CB28" i="18"/>
  <c r="BP28" i="18"/>
  <c r="BD28" i="18"/>
  <c r="AF28" i="18"/>
  <c r="T28" i="18"/>
  <c r="H28" i="18"/>
  <c r="CK27" i="18"/>
  <c r="BY27" i="18"/>
  <c r="BM27" i="18"/>
  <c r="BA27" i="18"/>
  <c r="AO27" i="18"/>
  <c r="Q27" i="18"/>
  <c r="E27" i="18"/>
  <c r="CT26" i="18"/>
  <c r="AX26" i="18"/>
  <c r="Z26" i="18"/>
  <c r="DC25" i="18"/>
  <c r="CQ25" i="18"/>
  <c r="CE25" i="18"/>
  <c r="BS25" i="18"/>
  <c r="AU25" i="18"/>
  <c r="CZ24" i="18"/>
  <c r="CK23" i="18"/>
  <c r="BY23" i="18"/>
  <c r="BM23" i="18"/>
  <c r="BA23" i="18"/>
  <c r="AO23" i="18"/>
  <c r="Q23" i="18"/>
  <c r="E23" i="18"/>
  <c r="CT22" i="18"/>
  <c r="CH22" i="18"/>
  <c r="AX22" i="18"/>
  <c r="Z22" i="18"/>
  <c r="DC21" i="18"/>
  <c r="CE21" i="18"/>
  <c r="AU21" i="18"/>
  <c r="CZ20" i="18"/>
  <c r="H20" i="18"/>
  <c r="BY19" i="18"/>
  <c r="Q19" i="18"/>
  <c r="CT18" i="18"/>
  <c r="CH18" i="18"/>
  <c r="AX18" i="18"/>
  <c r="AL18" i="18"/>
  <c r="Z18" i="18"/>
  <c r="N18" i="18"/>
  <c r="DC17" i="18"/>
  <c r="BS17" i="18"/>
  <c r="AU17" i="18"/>
  <c r="BY15" i="18"/>
  <c r="Q15" i="18"/>
  <c r="E15" i="18"/>
  <c r="CT14" i="18"/>
  <c r="CH14" i="18"/>
  <c r="AX14" i="18"/>
  <c r="AL14" i="18"/>
  <c r="Z14" i="18"/>
  <c r="N14" i="18"/>
  <c r="CZ12" i="18"/>
  <c r="CN12" i="18"/>
  <c r="CB12" i="18"/>
  <c r="BP12" i="18"/>
  <c r="BD12" i="18"/>
  <c r="T12" i="18"/>
  <c r="H12" i="18"/>
  <c r="AS55" i="18"/>
  <c r="BK49" i="18"/>
  <c r="CX46" i="18"/>
  <c r="AP46" i="18"/>
  <c r="BZ42" i="18"/>
  <c r="CU36" i="18"/>
  <c r="CE35" i="18"/>
  <c r="BP35" i="18"/>
  <c r="BA35" i="18"/>
  <c r="AJ35" i="18"/>
  <c r="V35" i="18"/>
  <c r="H35" i="18"/>
  <c r="CD33" i="18"/>
  <c r="BR33" i="18"/>
  <c r="BF33" i="18"/>
  <c r="AT33" i="18"/>
  <c r="V33" i="18"/>
  <c r="BC32" i="18"/>
  <c r="CJ31" i="18"/>
  <c r="BX31" i="18"/>
  <c r="BL31" i="18"/>
  <c r="AZ31" i="18"/>
  <c r="AN31" i="18"/>
  <c r="AB31" i="18"/>
  <c r="P31" i="18"/>
  <c r="D31" i="18"/>
  <c r="CS30" i="18"/>
  <c r="CG30" i="18"/>
  <c r="BI30" i="18"/>
  <c r="AW30" i="18"/>
  <c r="AK30" i="18"/>
  <c r="M30" i="18"/>
  <c r="DB29" i="18"/>
  <c r="CD29" i="18"/>
  <c r="BR29" i="18"/>
  <c r="BF29" i="18"/>
  <c r="AT29" i="18"/>
  <c r="V29" i="18"/>
  <c r="CY28" i="18"/>
  <c r="CM28" i="18"/>
  <c r="BO28" i="18"/>
  <c r="BC28" i="18"/>
  <c r="AQ28" i="18"/>
  <c r="AE28" i="18"/>
  <c r="S28" i="18"/>
  <c r="G28" i="18"/>
  <c r="CV27" i="18"/>
  <c r="BX27" i="18"/>
  <c r="BL27" i="18"/>
  <c r="AZ27" i="18"/>
  <c r="AN27" i="18"/>
  <c r="AB27" i="18"/>
  <c r="P27" i="18"/>
  <c r="D27" i="18"/>
  <c r="CS26" i="18"/>
  <c r="AW26" i="18"/>
  <c r="M26" i="18"/>
  <c r="DB25" i="18"/>
  <c r="CP25" i="18"/>
  <c r="CD25" i="18"/>
  <c r="BR25" i="18"/>
  <c r="BF25" i="18"/>
  <c r="AT25" i="18"/>
  <c r="AH25" i="18"/>
  <c r="V25" i="18"/>
  <c r="CV23" i="18"/>
  <c r="CJ23" i="18"/>
  <c r="BX23" i="18"/>
  <c r="BL23" i="18"/>
  <c r="AZ23" i="18"/>
  <c r="AN23" i="18"/>
  <c r="AB23" i="18"/>
  <c r="P23" i="18"/>
  <c r="D23" i="18"/>
  <c r="CS22" i="18"/>
  <c r="CG22" i="18"/>
  <c r="BI22" i="18"/>
  <c r="AK22" i="18"/>
  <c r="DB21" i="18"/>
  <c r="CD21" i="18"/>
  <c r="BF21" i="18"/>
  <c r="AT21" i="18"/>
  <c r="AH21" i="18"/>
  <c r="G20" i="18"/>
  <c r="CS18" i="18"/>
  <c r="CG18" i="18"/>
  <c r="AW18" i="18"/>
  <c r="AK18" i="18"/>
  <c r="M18" i="18"/>
  <c r="CP17" i="18"/>
  <c r="BR17" i="18"/>
  <c r="BF17" i="18"/>
  <c r="AT17" i="18"/>
  <c r="P15" i="18"/>
  <c r="CS14" i="18"/>
  <c r="CG14" i="18"/>
  <c r="BI14" i="18"/>
  <c r="AW14" i="18"/>
  <c r="AK14" i="18"/>
  <c r="M14" i="18"/>
  <c r="CY12" i="18"/>
  <c r="CM12" i="18"/>
  <c r="BO12" i="18"/>
  <c r="BC12" i="18"/>
  <c r="AQ12" i="18"/>
  <c r="AE12" i="18"/>
  <c r="S12" i="18"/>
  <c r="G12" i="18"/>
  <c r="CL54" i="18"/>
  <c r="BN54" i="18"/>
  <c r="BK53" i="18"/>
  <c r="BE51" i="18"/>
  <c r="I51" i="18"/>
  <c r="BB50" i="18"/>
  <c r="R50" i="18"/>
  <c r="AA49" i="18"/>
  <c r="C49" i="18"/>
  <c r="BT44" i="18"/>
  <c r="L44" i="18"/>
  <c r="AD42" i="18"/>
  <c r="CT35" i="18"/>
  <c r="CC35" i="18"/>
  <c r="BO35" i="18"/>
  <c r="AY35" i="18"/>
  <c r="U35" i="18"/>
  <c r="G35" i="18"/>
  <c r="CP33" i="18"/>
  <c r="CC33" i="18"/>
  <c r="BE33" i="18"/>
  <c r="AS33" i="18"/>
  <c r="U33" i="18"/>
  <c r="I33" i="18"/>
  <c r="CU31" i="18"/>
  <c r="CI31" i="18"/>
  <c r="BW31" i="18"/>
  <c r="BK31" i="18"/>
  <c r="AY31" i="18"/>
  <c r="AM31" i="18"/>
  <c r="AA31" i="18"/>
  <c r="O31" i="18"/>
  <c r="C31" i="18"/>
  <c r="CR30" i="18"/>
  <c r="CF30" i="18"/>
  <c r="BT30" i="18"/>
  <c r="AV30" i="18"/>
  <c r="AJ30" i="18"/>
  <c r="L30" i="18"/>
  <c r="DA29" i="18"/>
  <c r="CO29" i="18"/>
  <c r="CC29" i="18"/>
  <c r="BQ29" i="18"/>
  <c r="BE29" i="18"/>
  <c r="AS29" i="18"/>
  <c r="U29" i="18"/>
  <c r="I29" i="18"/>
  <c r="CX28" i="18"/>
  <c r="CL28" i="18"/>
  <c r="BZ28" i="18"/>
  <c r="BN28" i="18"/>
  <c r="BB28" i="18"/>
  <c r="AP28" i="18"/>
  <c r="AD28" i="18"/>
  <c r="R28" i="18"/>
  <c r="F28" i="18"/>
  <c r="CU27" i="18"/>
  <c r="CI27" i="18"/>
  <c r="BW27" i="18"/>
  <c r="BK27" i="18"/>
  <c r="AY27" i="18"/>
  <c r="AM27" i="18"/>
  <c r="AA27" i="18"/>
  <c r="O27" i="18"/>
  <c r="C27" i="18"/>
  <c r="BT26" i="18"/>
  <c r="AV26" i="18"/>
  <c r="AJ26" i="18"/>
  <c r="CO25" i="18"/>
  <c r="CC25" i="18"/>
  <c r="BQ25" i="18"/>
  <c r="BE25" i="18"/>
  <c r="AS25" i="18"/>
  <c r="AG25" i="18"/>
  <c r="U25" i="18"/>
  <c r="I25" i="18"/>
  <c r="CU23" i="18"/>
  <c r="CI23" i="18"/>
  <c r="BW23" i="18"/>
  <c r="BK23" i="18"/>
  <c r="AY23" i="18"/>
  <c r="AM23" i="18"/>
  <c r="AA23" i="18"/>
  <c r="O23" i="18"/>
  <c r="C23" i="18"/>
  <c r="CF22" i="18"/>
  <c r="AV22" i="18"/>
  <c r="DA21" i="18"/>
  <c r="CO21" i="18"/>
  <c r="BQ21" i="18"/>
  <c r="BE21" i="18"/>
  <c r="AS21" i="18"/>
  <c r="AG21" i="18"/>
  <c r="U21" i="18"/>
  <c r="CU19" i="18"/>
  <c r="CR18" i="18"/>
  <c r="CF18" i="18"/>
  <c r="BT18" i="18"/>
  <c r="AV18" i="18"/>
  <c r="AJ18" i="18"/>
  <c r="L18" i="18"/>
  <c r="DA17" i="18"/>
  <c r="CO17" i="18"/>
  <c r="CC17" i="18"/>
  <c r="AS17" i="18"/>
  <c r="U17" i="18"/>
  <c r="CU15" i="18"/>
  <c r="O15" i="18"/>
  <c r="CR14" i="18"/>
  <c r="CF14" i="18"/>
  <c r="BT14" i="18"/>
  <c r="AV14" i="18"/>
  <c r="AJ14" i="18"/>
  <c r="L14" i="18"/>
  <c r="BN12" i="18"/>
  <c r="BB12" i="18"/>
  <c r="AP12" i="18"/>
  <c r="R12" i="18"/>
  <c r="F12" i="18"/>
  <c r="CQ9" i="18"/>
  <c r="BW9" i="18"/>
  <c r="N9" i="18"/>
  <c r="DA8" i="18"/>
  <c r="CN8" i="18"/>
  <c r="CA8" i="18"/>
  <c r="BO8" i="18"/>
  <c r="BB8" i="18"/>
  <c r="AO8" i="18"/>
  <c r="AB8" i="18"/>
  <c r="O8" i="18"/>
  <c r="DC7" i="18"/>
  <c r="CO7" i="18"/>
  <c r="CB7" i="18"/>
  <c r="BP7" i="18"/>
  <c r="BD7" i="18"/>
  <c r="AF7" i="18"/>
  <c r="T7" i="18"/>
  <c r="H7" i="18"/>
  <c r="CT5" i="18"/>
  <c r="Z5" i="18"/>
  <c r="DC4" i="18"/>
  <c r="CQ4" i="18"/>
  <c r="CE4" i="18"/>
  <c r="BS4" i="18"/>
  <c r="AU4" i="18"/>
  <c r="CZ3" i="18"/>
  <c r="CN3" i="18"/>
  <c r="CB3" i="18"/>
  <c r="BP3" i="18"/>
  <c r="BD3" i="18"/>
  <c r="T3" i="18"/>
  <c r="CK2" i="18"/>
  <c r="BY2" i="18"/>
  <c r="BM2" i="18"/>
  <c r="BA2" i="18"/>
  <c r="AO2" i="18"/>
  <c r="Q2" i="18"/>
  <c r="E2" i="18"/>
  <c r="CP9" i="18"/>
  <c r="BF9" i="18"/>
  <c r="AQ9" i="18"/>
  <c r="AA9" i="18"/>
  <c r="M9" i="18"/>
  <c r="CZ8" i="18"/>
  <c r="CM8" i="18"/>
  <c r="BZ8" i="18"/>
  <c r="BN8" i="18"/>
  <c r="BA8" i="18"/>
  <c r="AN8" i="18"/>
  <c r="AA8" i="18"/>
  <c r="N8" i="18"/>
  <c r="DA7" i="18"/>
  <c r="CN7" i="18"/>
  <c r="CA7" i="18"/>
  <c r="BO7" i="18"/>
  <c r="BC7" i="18"/>
  <c r="AQ7" i="18"/>
  <c r="AE7" i="18"/>
  <c r="S7" i="18"/>
  <c r="G7" i="18"/>
  <c r="DB4" i="18"/>
  <c r="CP4" i="18"/>
  <c r="CD4" i="18"/>
  <c r="BR4" i="18"/>
  <c r="BF4" i="18"/>
  <c r="AT4" i="18"/>
  <c r="V4" i="18"/>
  <c r="CY3" i="18"/>
  <c r="CM3" i="18"/>
  <c r="BO3" i="18"/>
  <c r="BC3" i="18"/>
  <c r="S3" i="18"/>
  <c r="G3" i="18"/>
  <c r="CV2" i="18"/>
  <c r="CJ2" i="18"/>
  <c r="BX2" i="18"/>
  <c r="BL2" i="18"/>
  <c r="AZ2" i="18"/>
  <c r="AN2" i="18"/>
  <c r="AB2" i="18"/>
  <c r="P2" i="18"/>
  <c r="D2" i="18"/>
  <c r="AV12" i="18"/>
  <c r="CO9" i="18"/>
  <c r="BE9" i="18"/>
  <c r="AO9" i="18"/>
  <c r="Z9" i="18"/>
  <c r="L9" i="18"/>
  <c r="CY8" i="18"/>
  <c r="CL8" i="18"/>
  <c r="BY8" i="18"/>
  <c r="BM8" i="18"/>
  <c r="AZ8" i="18"/>
  <c r="AM8" i="18"/>
  <c r="Z8" i="18"/>
  <c r="L8" i="18"/>
  <c r="CZ7" i="18"/>
  <c r="CM7" i="18"/>
  <c r="BZ7" i="18"/>
  <c r="BN7" i="18"/>
  <c r="BB7" i="18"/>
  <c r="AP7" i="18"/>
  <c r="AD7" i="18"/>
  <c r="R7" i="18"/>
  <c r="F7" i="18"/>
  <c r="DA4" i="18"/>
  <c r="CO4" i="18"/>
  <c r="CC4" i="18"/>
  <c r="BQ4" i="18"/>
  <c r="BE4" i="18"/>
  <c r="AS4" i="18"/>
  <c r="U4" i="18"/>
  <c r="I4" i="18"/>
  <c r="CX3" i="18"/>
  <c r="CL3" i="18"/>
  <c r="BZ3" i="18"/>
  <c r="BN3" i="18"/>
  <c r="BB3" i="18"/>
  <c r="AP3" i="18"/>
  <c r="R3" i="18"/>
  <c r="F3" i="18"/>
  <c r="CU2" i="18"/>
  <c r="CI2" i="18"/>
  <c r="BW2" i="18"/>
  <c r="BK2" i="18"/>
  <c r="AY2" i="18"/>
  <c r="AM2" i="18"/>
  <c r="AA2" i="18"/>
  <c r="O2" i="18"/>
  <c r="C2" i="18"/>
  <c r="BT9" i="18"/>
  <c r="AM9" i="18"/>
  <c r="CX8" i="18"/>
  <c r="CK8" i="18"/>
  <c r="BX8" i="18"/>
  <c r="BL8" i="18"/>
  <c r="AY8" i="18"/>
  <c r="AL8" i="18"/>
  <c r="X8" i="18"/>
  <c r="K8" i="18"/>
  <c r="CY7" i="18"/>
  <c r="CL7" i="18"/>
  <c r="BY7" i="18"/>
  <c r="BM7" i="18"/>
  <c r="BA7" i="18"/>
  <c r="AO7" i="18"/>
  <c r="AC7" i="18"/>
  <c r="Q7" i="18"/>
  <c r="E7" i="18"/>
  <c r="CH6" i="18"/>
  <c r="DC5" i="18"/>
  <c r="CZ4" i="18"/>
  <c r="CN4" i="18"/>
  <c r="CB4" i="18"/>
  <c r="BP4" i="18"/>
  <c r="BD4" i="18"/>
  <c r="T4" i="18"/>
  <c r="CK3" i="18"/>
  <c r="BY3" i="18"/>
  <c r="BM3" i="18"/>
  <c r="BA3" i="18"/>
  <c r="AO3" i="18"/>
  <c r="Q3" i="18"/>
  <c r="E3" i="18"/>
  <c r="CT2" i="18"/>
  <c r="CH2" i="18"/>
  <c r="AX2" i="18"/>
  <c r="AL2" i="18"/>
  <c r="Z2" i="18"/>
  <c r="N2" i="18"/>
  <c r="CI9" i="18"/>
  <c r="BS9" i="18"/>
  <c r="BA9" i="18"/>
  <c r="AL9" i="18"/>
  <c r="CJ8" i="18"/>
  <c r="BW8" i="18"/>
  <c r="BK8" i="18"/>
  <c r="AX8" i="18"/>
  <c r="AJ8" i="18"/>
  <c r="CX7" i="18"/>
  <c r="CK7" i="18"/>
  <c r="BL7" i="18"/>
  <c r="AZ7" i="18"/>
  <c r="AN7" i="18"/>
  <c r="AB7" i="18"/>
  <c r="P7" i="18"/>
  <c r="D7" i="18"/>
  <c r="CY4" i="18"/>
  <c r="CM4" i="18"/>
  <c r="BO4" i="18"/>
  <c r="BC4" i="18"/>
  <c r="S4" i="18"/>
  <c r="G4" i="18"/>
  <c r="CV3" i="18"/>
  <c r="BX3" i="18"/>
  <c r="BL3" i="18"/>
  <c r="AZ3" i="18"/>
  <c r="AN3" i="18"/>
  <c r="AB3" i="18"/>
  <c r="P3" i="18"/>
  <c r="D3" i="18"/>
  <c r="CS2" i="18"/>
  <c r="CG2" i="18"/>
  <c r="BI2" i="18"/>
  <c r="AW2" i="18"/>
  <c r="AK2" i="18"/>
  <c r="M2" i="18"/>
  <c r="DC9" i="18"/>
  <c r="CG9" i="18"/>
  <c r="BR9" i="18"/>
  <c r="AY9" i="18"/>
  <c r="AK9" i="18"/>
  <c r="I9" i="18"/>
  <c r="CV8" i="18"/>
  <c r="CI8" i="18"/>
  <c r="BJ8" i="18"/>
  <c r="AV8" i="18"/>
  <c r="AI8" i="18"/>
  <c r="V8" i="18"/>
  <c r="I8" i="18"/>
  <c r="CJ7" i="18"/>
  <c r="BW7" i="18"/>
  <c r="BK7" i="18"/>
  <c r="AY7" i="18"/>
  <c r="AM7" i="18"/>
  <c r="AA7" i="18"/>
  <c r="O7" i="18"/>
  <c r="C7" i="18"/>
  <c r="DA5" i="18"/>
  <c r="AS5" i="18"/>
  <c r="CX4" i="18"/>
  <c r="CL4" i="18"/>
  <c r="BZ4" i="18"/>
  <c r="BN4" i="18"/>
  <c r="BB4" i="18"/>
  <c r="AP4" i="18"/>
  <c r="R4" i="18"/>
  <c r="F4" i="18"/>
  <c r="CU3" i="18"/>
  <c r="CI3" i="18"/>
  <c r="BW3" i="18"/>
  <c r="BK3" i="18"/>
  <c r="AY3" i="18"/>
  <c r="AM3" i="18"/>
  <c r="AA3" i="18"/>
  <c r="O3" i="18"/>
  <c r="C3" i="18"/>
  <c r="CR2" i="18"/>
  <c r="CF2" i="18"/>
  <c r="BT2" i="18"/>
  <c r="AV2" i="18"/>
  <c r="AJ2" i="18"/>
  <c r="L2" i="18"/>
  <c r="DB9" i="18"/>
  <c r="CF9" i="18"/>
  <c r="BQ9" i="18"/>
  <c r="AX9" i="18"/>
  <c r="AJ9" i="18"/>
  <c r="V9" i="18"/>
  <c r="H9" i="18"/>
  <c r="CU8" i="18"/>
  <c r="CH8" i="18"/>
  <c r="AU8" i="18"/>
  <c r="AH8" i="18"/>
  <c r="U8" i="18"/>
  <c r="H8" i="18"/>
  <c r="CV7" i="18"/>
  <c r="CI7" i="18"/>
  <c r="BJ7" i="18"/>
  <c r="AX7" i="18"/>
  <c r="Z7" i="18"/>
  <c r="N7" i="18"/>
  <c r="CZ5" i="18"/>
  <c r="H5" i="18"/>
  <c r="CK4" i="18"/>
  <c r="BY4" i="18"/>
  <c r="BM4" i="18"/>
  <c r="BA4" i="18"/>
  <c r="AO4" i="18"/>
  <c r="Q4" i="18"/>
  <c r="E4" i="18"/>
  <c r="CT3" i="18"/>
  <c r="CH3" i="18"/>
  <c r="AX3" i="18"/>
  <c r="AL3" i="18"/>
  <c r="Z3" i="18"/>
  <c r="N3" i="18"/>
  <c r="DC2" i="18"/>
  <c r="CQ2" i="18"/>
  <c r="CE2" i="18"/>
  <c r="BS2" i="18"/>
  <c r="AU2" i="18"/>
  <c r="AJ12" i="18"/>
  <c r="L12" i="18"/>
  <c r="DA9" i="18"/>
  <c r="CE9" i="18"/>
  <c r="BM9" i="18"/>
  <c r="AW9" i="18"/>
  <c r="U9" i="18"/>
  <c r="G9" i="18"/>
  <c r="CT8" i="18"/>
  <c r="CF8" i="18"/>
  <c r="BT8" i="18"/>
  <c r="AT8" i="18"/>
  <c r="AG8" i="18"/>
  <c r="T8" i="18"/>
  <c r="G8" i="18"/>
  <c r="CU7" i="18"/>
  <c r="CH7" i="18"/>
  <c r="BI7" i="18"/>
  <c r="AW7" i="18"/>
  <c r="AK7" i="18"/>
  <c r="Y7" i="18"/>
  <c r="M7" i="18"/>
  <c r="BC5" i="18"/>
  <c r="G5" i="18"/>
  <c r="CV4" i="18"/>
  <c r="BX4" i="18"/>
  <c r="BL4" i="18"/>
  <c r="AZ4" i="18"/>
  <c r="AN4" i="18"/>
  <c r="AB4" i="18"/>
  <c r="P4" i="18"/>
  <c r="D4" i="18"/>
  <c r="CS3" i="18"/>
  <c r="CG3" i="18"/>
  <c r="AW3" i="18"/>
  <c r="AK3" i="18"/>
  <c r="M3" i="18"/>
  <c r="DB2" i="18"/>
  <c r="CP2" i="18"/>
  <c r="CD2" i="18"/>
  <c r="BR2" i="18"/>
  <c r="BF2" i="18"/>
  <c r="AT2" i="18"/>
  <c r="AH2" i="18"/>
  <c r="V2" i="18"/>
  <c r="CD9" i="18"/>
  <c r="BK9" i="18"/>
  <c r="AV9" i="18"/>
  <c r="AH9" i="18"/>
  <c r="T9" i="18"/>
  <c r="E9" i="18"/>
  <c r="CR8" i="18"/>
  <c r="CE8" i="18"/>
  <c r="BS8" i="18"/>
  <c r="BF8" i="18"/>
  <c r="AS8" i="18"/>
  <c r="AF8" i="18"/>
  <c r="S8" i="18"/>
  <c r="F8" i="18"/>
  <c r="CT7" i="18"/>
  <c r="CG7" i="18"/>
  <c r="BT7" i="18"/>
  <c r="AV7" i="18"/>
  <c r="AJ7" i="18"/>
  <c r="X7" i="18"/>
  <c r="L7" i="18"/>
  <c r="CU4" i="18"/>
  <c r="CI4" i="18"/>
  <c r="BW4" i="18"/>
  <c r="BK4" i="18"/>
  <c r="AY4" i="18"/>
  <c r="AM4" i="18"/>
  <c r="AA4" i="18"/>
  <c r="O4" i="18"/>
  <c r="C4" i="18"/>
  <c r="CR3" i="18"/>
  <c r="CF3" i="18"/>
  <c r="AV3" i="18"/>
  <c r="AJ3" i="18"/>
  <c r="L3" i="18"/>
  <c r="DA2" i="18"/>
  <c r="CO2" i="18"/>
  <c r="CC2" i="18"/>
  <c r="BQ2" i="18"/>
  <c r="BE2" i="18"/>
  <c r="AS2" i="18"/>
  <c r="AG2" i="18"/>
  <c r="U2" i="18"/>
  <c r="I2" i="18"/>
  <c r="CU9" i="18"/>
  <c r="CC9" i="18"/>
  <c r="AU9" i="18"/>
  <c r="AG9" i="18"/>
  <c r="S9" i="18"/>
  <c r="C9" i="18"/>
  <c r="CQ8" i="18"/>
  <c r="CD8" i="18"/>
  <c r="BR8" i="18"/>
  <c r="BE8" i="18"/>
  <c r="AE8" i="18"/>
  <c r="R8" i="18"/>
  <c r="E8" i="18"/>
  <c r="CS7" i="18"/>
  <c r="CF7" i="18"/>
  <c r="BS7" i="18"/>
  <c r="AU7" i="18"/>
  <c r="AI7" i="18"/>
  <c r="K7" i="18"/>
  <c r="BY5" i="18"/>
  <c r="Q5" i="18"/>
  <c r="CT4" i="18"/>
  <c r="CH4" i="18"/>
  <c r="AX4" i="18"/>
  <c r="AL4" i="18"/>
  <c r="Z4" i="18"/>
  <c r="N4" i="18"/>
  <c r="DC3" i="18"/>
  <c r="CQ3" i="18"/>
  <c r="CE3" i="18"/>
  <c r="BS3" i="18"/>
  <c r="AU3" i="18"/>
  <c r="CZ2" i="18"/>
  <c r="CN2" i="18"/>
  <c r="CB2" i="18"/>
  <c r="BP2" i="18"/>
  <c r="BD2" i="18"/>
  <c r="AF2" i="18"/>
  <c r="T2" i="18"/>
  <c r="H2" i="18"/>
  <c r="CS9" i="18"/>
  <c r="AT9" i="18"/>
  <c r="AF9" i="18"/>
  <c r="Q9" i="18"/>
  <c r="DC8" i="18"/>
  <c r="CP8" i="18"/>
  <c r="CC8" i="18"/>
  <c r="BQ8" i="18"/>
  <c r="BD8" i="18"/>
  <c r="AQ8" i="18"/>
  <c r="AD8" i="18"/>
  <c r="Q8" i="18"/>
  <c r="D8" i="18"/>
  <c r="CR7" i="18"/>
  <c r="CE7" i="18"/>
  <c r="BR7" i="18"/>
  <c r="BF7" i="18"/>
  <c r="AT7" i="18"/>
  <c r="AH7" i="18"/>
  <c r="V7" i="18"/>
  <c r="CS4" i="18"/>
  <c r="CG4" i="18"/>
  <c r="AW4" i="18"/>
  <c r="AK4" i="18"/>
  <c r="M4" i="18"/>
  <c r="DB3" i="18"/>
  <c r="CP3" i="18"/>
  <c r="CD3" i="18"/>
  <c r="BR3" i="18"/>
  <c r="BF3" i="18"/>
  <c r="AT3" i="18"/>
  <c r="V3" i="18"/>
  <c r="CY2" i="18"/>
  <c r="CM2" i="18"/>
  <c r="CA2" i="18"/>
  <c r="BO2" i="18"/>
  <c r="BC2" i="18"/>
  <c r="AQ2" i="18"/>
  <c r="AE2" i="18"/>
  <c r="S2" i="18"/>
  <c r="G2" i="18"/>
  <c r="CR9" i="18"/>
  <c r="BY9" i="18"/>
  <c r="AS9" i="18"/>
  <c r="AE9" i="18"/>
  <c r="O9" i="18"/>
  <c r="DB8" i="18"/>
  <c r="CO8" i="18"/>
  <c r="CB8" i="18"/>
  <c r="BP8" i="18"/>
  <c r="BC8" i="18"/>
  <c r="AP8" i="18"/>
  <c r="AC8" i="18"/>
  <c r="P8" i="18"/>
  <c r="C8" i="18"/>
  <c r="CQ7" i="18"/>
  <c r="CC7" i="18"/>
  <c r="BQ7" i="18"/>
  <c r="BE7" i="18"/>
  <c r="AS7" i="18"/>
  <c r="AG7" i="18"/>
  <c r="U7" i="18"/>
  <c r="I7" i="18"/>
  <c r="CU5" i="18"/>
  <c r="CR4" i="18"/>
  <c r="CF4" i="18"/>
  <c r="AV4" i="18"/>
  <c r="AJ4" i="18"/>
  <c r="L4" i="18"/>
  <c r="DA3" i="18"/>
  <c r="CO3" i="18"/>
  <c r="CC3" i="18"/>
  <c r="BQ3" i="18"/>
  <c r="BE3" i="18"/>
  <c r="AS3" i="18"/>
  <c r="U3" i="18"/>
  <c r="I3" i="18"/>
  <c r="CX2" i="18"/>
  <c r="CL2" i="18"/>
  <c r="BZ2" i="18"/>
  <c r="BN2" i="18"/>
  <c r="BB2" i="18"/>
  <c r="AP2" i="18"/>
  <c r="AD2" i="18"/>
  <c r="R2" i="18"/>
  <c r="F2" i="18"/>
  <c r="O5" i="8" l="1"/>
  <c r="P5" i="8" s="1"/>
  <c r="B2" i="13"/>
  <c r="B14" i="13"/>
  <c r="B26" i="13"/>
  <c r="B38" i="13"/>
  <c r="B50" i="13"/>
  <c r="B62" i="13"/>
  <c r="B74" i="13"/>
  <c r="B86" i="13"/>
  <c r="B98" i="13"/>
  <c r="B6" i="13"/>
  <c r="B18" i="13"/>
  <c r="B30" i="13"/>
  <c r="B42" i="13"/>
  <c r="B54" i="13"/>
  <c r="B66" i="13"/>
  <c r="B78" i="13"/>
  <c r="B90" i="13"/>
  <c r="B102" i="13"/>
  <c r="B13" i="13"/>
  <c r="B25" i="13"/>
  <c r="B37" i="13"/>
  <c r="B49" i="13"/>
  <c r="B61" i="13"/>
  <c r="B73" i="13"/>
  <c r="B85" i="13"/>
  <c r="B97" i="13"/>
  <c r="O6" i="8"/>
  <c r="P6" i="8" s="1"/>
  <c r="B8" i="13"/>
  <c r="B20" i="13"/>
  <c r="B32" i="13"/>
  <c r="B44" i="13"/>
  <c r="B56" i="13"/>
  <c r="B68" i="13"/>
  <c r="B80" i="13"/>
  <c r="B92" i="13"/>
  <c r="B104" i="13"/>
  <c r="O7" i="8"/>
  <c r="P7" i="8" s="1"/>
  <c r="B3" i="13"/>
  <c r="B15" i="13"/>
  <c r="B27" i="13"/>
  <c r="B39" i="13"/>
  <c r="B51" i="13"/>
  <c r="B63" i="13"/>
  <c r="B75" i="13"/>
  <c r="B87" i="13"/>
  <c r="B99" i="13"/>
  <c r="B107" i="13"/>
  <c r="B10" i="13"/>
  <c r="B22" i="13"/>
  <c r="B34" i="13"/>
  <c r="B46" i="13"/>
  <c r="B58" i="13"/>
  <c r="B70" i="13"/>
  <c r="B82" i="13"/>
  <c r="B94" i="13"/>
  <c r="B106" i="13"/>
  <c r="B5" i="13"/>
  <c r="B17" i="13"/>
  <c r="B29" i="13"/>
  <c r="B41" i="13"/>
  <c r="B53" i="13"/>
  <c r="B65" i="13"/>
  <c r="B77" i="13"/>
  <c r="B89" i="13"/>
  <c r="B101" i="13"/>
  <c r="B12" i="13"/>
  <c r="B24" i="13"/>
  <c r="B36" i="13"/>
  <c r="B48" i="13"/>
  <c r="B60" i="13"/>
  <c r="B72" i="13"/>
  <c r="B84" i="13"/>
  <c r="B96" i="13"/>
  <c r="B7" i="13"/>
  <c r="B19" i="13"/>
  <c r="B31" i="13"/>
  <c r="B43" i="13"/>
  <c r="B55" i="13"/>
  <c r="B67" i="13"/>
  <c r="B79" i="13"/>
  <c r="B91" i="13"/>
  <c r="B103" i="13"/>
  <c r="B9" i="13"/>
  <c r="B21" i="13"/>
  <c r="B33" i="13"/>
  <c r="B45" i="13"/>
  <c r="B57" i="13"/>
  <c r="B69" i="13"/>
  <c r="B81" i="13"/>
  <c r="B93" i="13"/>
  <c r="B105" i="13"/>
  <c r="O2" i="8"/>
  <c r="P2" i="8" s="1"/>
  <c r="B4" i="13"/>
  <c r="B16" i="13"/>
  <c r="B28" i="13"/>
  <c r="B40" i="13"/>
  <c r="B52" i="13"/>
  <c r="B64" i="13"/>
  <c r="B76" i="13"/>
  <c r="B88" i="13"/>
  <c r="B100" i="13"/>
  <c r="B11" i="13"/>
  <c r="B23" i="13"/>
  <c r="B35" i="13"/>
  <c r="B47" i="13"/>
  <c r="B59" i="13"/>
  <c r="B71" i="13"/>
  <c r="B83" i="13"/>
  <c r="B95" i="13"/>
  <c r="BX45" i="1"/>
  <c r="BX46" i="1"/>
  <c r="AD48" i="1"/>
  <c r="O55" i="1"/>
  <c r="BN47" i="1"/>
  <c r="BN50" i="1"/>
  <c r="BN43" i="1"/>
  <c r="CH47" i="1"/>
  <c r="AL48" i="1"/>
  <c r="CC49" i="1"/>
  <c r="AL51" i="1"/>
  <c r="BI51" i="1"/>
  <c r="AD43" i="1"/>
  <c r="AY43" i="1"/>
  <c r="AY50" i="1"/>
  <c r="J56" i="1"/>
  <c r="AT58" i="1"/>
  <c r="CH42" i="1"/>
  <c r="AL54" i="1"/>
  <c r="Y48" i="1"/>
  <c r="T46" i="1"/>
  <c r="T47" i="1"/>
  <c r="AL47" i="1"/>
  <c r="CH48" i="1"/>
  <c r="AL59" i="1"/>
  <c r="CM45" i="1"/>
  <c r="CM46" i="1"/>
  <c r="J48" i="1"/>
  <c r="J51" i="1"/>
  <c r="AY55" i="1"/>
  <c r="CM58" i="1"/>
  <c r="Y95" i="1"/>
  <c r="BS98" i="1"/>
  <c r="T100" i="1"/>
  <c r="J95" i="1"/>
  <c r="BD98" i="1"/>
  <c r="CM99" i="1"/>
  <c r="T107" i="1"/>
  <c r="BN94" i="1"/>
  <c r="BI99" i="1"/>
  <c r="AY94" i="1"/>
  <c r="BS101" i="1"/>
  <c r="CM102" i="1"/>
  <c r="CM105" i="1"/>
  <c r="CM106" i="1"/>
  <c r="BX105" i="1"/>
  <c r="CH95" i="1"/>
  <c r="Y98" i="1"/>
  <c r="J104" i="1"/>
  <c r="BX106" i="1"/>
  <c r="BS95" i="1"/>
  <c r="J98" i="1"/>
  <c r="BN103" i="1"/>
  <c r="BN97" i="1"/>
  <c r="O99" i="1"/>
  <c r="AY103" i="1"/>
  <c r="AT105" i="1"/>
  <c r="AL106" i="1"/>
  <c r="BI106" i="1"/>
  <c r="T106" i="1"/>
  <c r="CH98" i="1"/>
  <c r="N3" i="8"/>
  <c r="L2" i="8"/>
  <c r="N5" i="8"/>
  <c r="AA106" i="1"/>
  <c r="AD106" i="1" s="1"/>
  <c r="N2" i="8"/>
  <c r="AA99" i="1"/>
  <c r="AD99" i="1" s="1"/>
  <c r="Q103" i="1"/>
  <c r="T103" i="1" s="1"/>
  <c r="BG21" i="2"/>
  <c r="BH20" i="2" s="1"/>
  <c r="N7" i="8"/>
  <c r="AA102" i="1"/>
  <c r="AD10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3000000}">
      <text>
        <r>
          <rPr>
            <sz val="11"/>
            <color theme="1"/>
            <rFont val="Arial"/>
          </rPr>
          <t>Need to double-check
	-Veronica R. Moorman, PhD</t>
        </r>
      </text>
    </comment>
    <comment ref="D1" authorId="0" shapeId="0" xr:uid="{00000000-0006-0000-0100-000002000000}">
      <text>
        <r>
          <rPr>
            <sz val="11"/>
            <color theme="1"/>
            <rFont val="Arial"/>
          </rPr>
          <t>Start by looking up the Genus from https://plants.usda.gov/java/ClassificationServlet?source=display&amp;classid=Plantae . The species that are there are well documented with their phylogeny
	-Veronica R. Moorman, PhD</t>
        </r>
      </text>
    </comment>
    <comment ref="AP1" authorId="0" shapeId="0" xr:uid="{00000000-0006-0000-0100-000001000000}">
      <text>
        <r>
          <rPr>
            <sz val="11"/>
            <color theme="1"/>
            <rFont val="Arial"/>
          </rPr>
          <t>Need to double-check
	-Veronica R. Moorman, PhD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700-000001000000}">
      <text>
        <r>
          <rPr>
            <sz val="11"/>
            <color theme="1"/>
            <rFont val="Arial"/>
          </rPr>
          <t>Missing in relation to our list of plants from KEGG
	-Maggie Horton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S55" authorId="0" shapeId="0" xr:uid="{00000000-0006-0000-0900-000001000000}">
      <text>
        <r>
          <rPr>
            <sz val="11"/>
            <color theme="1"/>
            <rFont val="Arial"/>
          </rPr>
          <t>data for varieties but not *just* lactuca sativa
	-Maggie Horton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6" authorId="0" shapeId="0" xr:uid="{00000000-0006-0000-1000-00001A000000}">
      <text>
        <r>
          <rPr>
            <sz val="11"/>
            <color theme="1"/>
            <rFont val="Arial"/>
          </rPr>
          <t>Arachis ipaensis should have not predicted catechin - has EC1.17.1.3 &amp; EC1.3.1.77 but does not have EC1.1.1.219 which is needed for KXN &amp; EC
	-Maggie Horton</t>
        </r>
      </text>
    </comment>
    <comment ref="C6" authorId="0" shapeId="0" xr:uid="{00000000-0006-0000-1000-000023000000}">
      <text>
        <r>
          <rPr>
            <sz val="11"/>
            <color theme="1"/>
            <rFont val="Arial"/>
          </rPr>
          <t>Has 1.17.1.3 &amp; 1.3.1.77 but does not have 1.1.1.219 which is needed for KXN &amp; EC
	-Maggie Horton</t>
        </r>
      </text>
    </comment>
    <comment ref="D6" authorId="0" shapeId="0" xr:uid="{00000000-0006-0000-1000-000019000000}">
      <text>
        <r>
          <rPr>
            <sz val="11"/>
            <color theme="1"/>
            <rFont val="Arial"/>
          </rPr>
          <t>Arachis ipaensis should have not predicted catechin - has EC1.17.1.3 &amp; EC1.3.1.77 but does not have EC1.1.1.219 which is needed for KXN &amp; EC
	-Maggie Horton</t>
        </r>
      </text>
    </comment>
    <comment ref="E8" authorId="0" shapeId="0" xr:uid="{00000000-0006-0000-1000-000003000000}">
      <text>
        <r>
          <rPr>
            <sz val="11"/>
            <color theme="1"/>
            <rFont val="Arial"/>
          </rPr>
          <t>Arachis ipaensis should have not predicted epicatechin - has EC1.17.1.3 &amp; EC1.3.1.77 but does not have EC1.1.1.219 which is needed for KXN &amp; EC
	-Maggie Horton</t>
        </r>
      </text>
    </comment>
    <comment ref="F8" authorId="0" shapeId="0" xr:uid="{00000000-0006-0000-1000-000022000000}">
      <text>
        <r>
          <rPr>
            <sz val="11"/>
            <color theme="1"/>
            <rFont val="Arial"/>
          </rPr>
          <t>Arachis ipaensis should have not predicted epicatechin - has EC1.17.1.3 &amp; EC1.3.1.77 but does not have EC1.1.1.219 which is needed for KXN &amp; EC
	-Maggie Horton</t>
        </r>
      </text>
    </comment>
    <comment ref="G8" authorId="0" shapeId="0" xr:uid="{00000000-0006-0000-1000-000004000000}">
      <text>
        <r>
          <rPr>
            <sz val="11"/>
            <color theme="1"/>
            <rFont val="Arial"/>
          </rPr>
          <t>Arachis ipaensis should have not predicted epicatechin - has EC1.17.1.3 &amp; EC1.3.1.77 but does not have EC1.1.1.219 which is needed for KXN &amp; EC
	-Maggie Horton</t>
        </r>
      </text>
    </comment>
    <comment ref="B10" authorId="0" shapeId="0" xr:uid="{00000000-0006-0000-1000-000017000000}">
      <text>
        <r>
          <rPr>
            <sz val="11"/>
            <color theme="1"/>
            <rFont val="Arial"/>
          </rPr>
          <t>Does not meet requirements for dihydroquercetin or dihydrokaempferol (both require EC 1.14.20.4) which are required for both catechin and epicatechin
	-Maggie Horton</t>
        </r>
      </text>
    </comment>
    <comment ref="C10" authorId="0" shapeId="0" xr:uid="{00000000-0006-0000-1000-000024000000}">
      <text>
        <r>
          <rPr>
            <sz val="11"/>
            <color theme="1"/>
            <rFont val="Arial"/>
          </rPr>
          <t>Does not meet requirements for dihydroquercetin or dihydrokaempferol (both require EC 1.14.20.4) which are required for both catechin and epicatechin
	-Maggie Horton</t>
        </r>
      </text>
    </comment>
    <comment ref="D10" authorId="0" shapeId="0" xr:uid="{00000000-0006-0000-1000-000018000000}">
      <text>
        <r>
          <rPr>
            <sz val="11"/>
            <color theme="1"/>
            <rFont val="Arial"/>
          </rPr>
          <t>Does not meet requirements for dihydroquercetin or dihydrokaempferol (both require EC 1.14.20.4) which are required for both catechin and epicatechin
	-Maggie Horton</t>
        </r>
      </text>
    </comment>
    <comment ref="E11" authorId="0" shapeId="0" xr:uid="{00000000-0006-0000-1000-000006000000}">
      <text>
        <r>
          <rPr>
            <sz val="11"/>
            <color theme="1"/>
            <rFont val="Arial"/>
          </rPr>
          <t>Non issue  
1.14.20.4 is not present,  which is needed to get to Cyanidin and ultimately Epicatechin
	-Maggie Horton</t>
        </r>
      </text>
    </comment>
    <comment ref="F11" authorId="0" shapeId="0" xr:uid="{00000000-0006-0000-1000-00001E000000}">
      <text>
        <r>
          <rPr>
            <sz val="11"/>
            <color theme="1"/>
            <rFont val="Arial"/>
          </rPr>
          <t>Non issue  
1.14.20.4 is not present,  which is needed to get to Cyanidin and ultimately Epicatechin
	-Maggie Horton</t>
        </r>
      </text>
    </comment>
    <comment ref="G11" authorId="0" shapeId="0" xr:uid="{00000000-0006-0000-1000-000005000000}">
      <text>
        <r>
          <rPr>
            <sz val="11"/>
            <color theme="1"/>
            <rFont val="Arial"/>
          </rPr>
          <t>Non issue  
1.14.20.4 is not present,  which is needed to get to Cyanidin and ultimately Epicatechin
	-Maggie Horton</t>
        </r>
      </text>
    </comment>
    <comment ref="E15" authorId="0" shapeId="0" xr:uid="{00000000-0006-0000-1000-000008000000}">
      <text>
        <r>
          <rPr>
            <sz val="11"/>
            <color theme="1"/>
            <rFont val="Arial"/>
          </rPr>
          <t>Does not meet requirements for dihydroquercetin or dihydrokaempferol (both require EC 1.14.20.4) which are required for both catechin and epicatechin
	-Maggie Horton</t>
        </r>
      </text>
    </comment>
    <comment ref="F15" authorId="0" shapeId="0" xr:uid="{00000000-0006-0000-1000-000021000000}">
      <text>
        <r>
          <rPr>
            <sz val="11"/>
            <color theme="1"/>
            <rFont val="Arial"/>
          </rPr>
          <t>Does not meet requirements for dihydroquercetin or dihydrokaempferol (both require EC 1.14.20.4) which are required for both catechin and epicatechin
	-Maggie Horton</t>
        </r>
      </text>
    </comment>
    <comment ref="G15" authorId="0" shapeId="0" xr:uid="{00000000-0006-0000-1000-000007000000}">
      <text>
        <r>
          <rPr>
            <sz val="11"/>
            <color theme="1"/>
            <rFont val="Arial"/>
          </rPr>
          <t>Does not meet requirements for dihydroquercetin or dihydrokaempferol (both require EC 1.14.20.4) which are required for both catechin and epicatechin
	-Maggie Horton</t>
        </r>
      </text>
    </comment>
    <comment ref="E17" authorId="0" shapeId="0" xr:uid="{00000000-0006-0000-1000-00000D000000}">
      <text>
        <r>
          <rPr>
            <sz val="11"/>
            <color theme="1"/>
            <rFont val="Arial"/>
          </rPr>
          <t>Should not be in list. 
Lacks 2.3.1.74 which is required to get to NAR, which is required for both of the paths to EC.
Most likely due to the faulty NAR check combined with having 1.14.14.82 and 1.14.11.9, which are required for the two main paths to get to EC.
	-Maggie Horton</t>
        </r>
      </text>
    </comment>
    <comment ref="F17" authorId="0" shapeId="0" xr:uid="{00000000-0006-0000-1000-00000C000000}">
      <text>
        <r>
          <rPr>
            <sz val="11"/>
            <color theme="1"/>
            <rFont val="Arial"/>
          </rPr>
          <t>Should not be in list. 
Lacks 2.3.1.74 which is required to get to NAR, which is required for both of the paths to EC.
Most likely due to the faulty NAR check combined with having 1.14.14.82 and 1.14.11.9, which are required for the two main paths to get to EC.
	-Maggie Horton</t>
        </r>
      </text>
    </comment>
    <comment ref="G17" authorId="0" shapeId="0" xr:uid="{00000000-0006-0000-1000-00000B000000}">
      <text>
        <r>
          <rPr>
            <sz val="11"/>
            <color theme="1"/>
            <rFont val="Arial"/>
          </rPr>
          <t>Should not be in list. 
Lacks 2.3.1.74 which is required to get to NAR, which is required for both of the paths to EC.
Most likely due to the faulty NAR check combined with having 1.14.14.82 and 1.14.11.9, which are required for the two main paths to get to EC.
	-Maggie Horton</t>
        </r>
      </text>
    </comment>
    <comment ref="H17" authorId="0" shapeId="0" xr:uid="{00000000-0006-0000-1000-00001D000000}">
      <text>
        <r>
          <rPr>
            <sz val="11"/>
            <color theme="1"/>
            <rFont val="Arial"/>
          </rPr>
          <t>Should not be in list. 
Lacks 2.3.1.74 which is required to get to NAR, which is required for both of the paths to ERD.
Most likely due to the faulty NAR check combined with having 1.14.14.82, which is one of the required EC nums for ERD.
	-Maggie Horton</t>
        </r>
      </text>
    </comment>
    <comment ref="I17" authorId="0" shapeId="0" xr:uid="{00000000-0006-0000-1000-00000F000000}">
      <text>
        <r>
          <rPr>
            <sz val="11"/>
            <color theme="1"/>
            <rFont val="Arial"/>
          </rPr>
          <t>Should not be in list. 
Lacks 2.3.1.74 which is required to get to NAR, which is required for both of the paths to ERD.
Most likely due to the faulty NAR check combined with having 1.14.14.82, which is one of the required EC nums for ERD.
	-Maggie Horton</t>
        </r>
      </text>
    </comment>
    <comment ref="J17" authorId="0" shapeId="0" xr:uid="{00000000-0006-0000-1000-00000E000000}">
      <text>
        <r>
          <rPr>
            <sz val="11"/>
            <color theme="1"/>
            <rFont val="Arial"/>
          </rPr>
          <t>Should not be in list. 
Lacks 2.3.1.74 which is required to get to NAR, which is required for both of the paths to ERD.
Most likely due to the faulty NAR check combined with having 1.14.14.82, which is one of the required EC nums for ERD.
	-Maggie Horton</t>
        </r>
      </text>
    </comment>
    <comment ref="K17" authorId="0" shapeId="0" xr:uid="{00000000-0006-0000-1000-000009000000}">
      <text>
        <r>
          <rPr>
            <sz val="11"/>
            <color theme="1"/>
            <rFont val="Arial"/>
          </rPr>
          <t>Should not be in list. 
Lacks 2.3.1.74 which is required to get to NAR.
The faulty NAR check seemed to bypass the requirements for Naringenin chalcone, resulting in a false positive.
	-Maggie Horton</t>
        </r>
      </text>
    </comment>
    <comment ref="L17" authorId="0" shapeId="0" xr:uid="{00000000-0006-0000-1000-00000A000000}">
      <text>
        <r>
          <rPr>
            <sz val="11"/>
            <color theme="1"/>
            <rFont val="Arial"/>
          </rPr>
          <t>Should not be in list. 
Lacks 2.3.1.74 which is required to get to NAR.
The faulty NAR check seemed to bypass the requirements for Naringenin chalcone, resulting in a false positive.
	-Maggie Horton</t>
        </r>
      </text>
    </comment>
    <comment ref="M17" authorId="0" shapeId="0" xr:uid="{00000000-0006-0000-1000-00001B000000}">
      <text>
        <r>
          <rPr>
            <sz val="11"/>
            <color theme="1"/>
            <rFont val="Arial"/>
          </rPr>
          <t>Should not be in list. 
Lacks 2.3.1.74 which is required to get to NAR.
The faulty NAR check seemed to bypass the requirements for Naringenin chalcone, resulting in a false positive.
	-Maggie Horton</t>
        </r>
      </text>
    </comment>
    <comment ref="B19" authorId="0" shapeId="0" xr:uid="{00000000-0006-0000-1000-000016000000}">
      <text>
        <r>
          <rPr>
            <sz val="11"/>
            <color theme="1"/>
            <rFont val="Arial"/>
          </rPr>
          <t>Has 1.17.1.3 &amp; 1.3.1.77 but does not have 1.1.1.219 which is needed for KXN &amp; EC
	-Maggie Horton</t>
        </r>
      </text>
    </comment>
    <comment ref="C19" authorId="0" shapeId="0" xr:uid="{00000000-0006-0000-1000-000020000000}">
      <text>
        <r>
          <rPr>
            <sz val="11"/>
            <color theme="1"/>
            <rFont val="Arial"/>
          </rPr>
          <t>Has 1.17.1.3 &amp; 1.3.1.77 but does not have 1.1.1.219 which is needed for KXN &amp; EC
	-Maggie Horton</t>
        </r>
      </text>
    </comment>
    <comment ref="D19" authorId="0" shapeId="0" xr:uid="{00000000-0006-0000-1000-000015000000}">
      <text>
        <r>
          <rPr>
            <sz val="11"/>
            <color theme="1"/>
            <rFont val="Arial"/>
          </rPr>
          <t>Has 1.17.1.3 &amp; 1.3.1.77 but does not have 1.1.1.219 which is needed for KXN &amp; EC
	-Maggie Horton</t>
        </r>
      </text>
    </comment>
    <comment ref="E27" authorId="0" shapeId="0" xr:uid="{00000000-0006-0000-1000-000002000000}">
      <text>
        <r>
          <rPr>
            <sz val="11"/>
            <color theme="1"/>
            <rFont val="Arial"/>
          </rPr>
          <t>Fragaria vesca should have not predicted epicatechin - has EC1.17.1.3 &amp; EC1.3.1.77 but does not have EC1.1.1.219 which is needed for KXN &amp; EC
	-Maggie Horton</t>
        </r>
      </text>
    </comment>
    <comment ref="F27" authorId="0" shapeId="0" xr:uid="{00000000-0006-0000-1000-00001F000000}">
      <text>
        <r>
          <rPr>
            <sz val="11"/>
            <color theme="1"/>
            <rFont val="Arial"/>
          </rPr>
          <t>Fragaria vesca should have not predicted epicatechin - has EC1.17.1.3 &amp; EC1.3.1.77 but does not have EC1.1.1.219 which is needed for KXN &amp; EC
	-Maggie Horton</t>
        </r>
      </text>
    </comment>
    <comment ref="G27" authorId="0" shapeId="0" xr:uid="{00000000-0006-0000-1000-000001000000}">
      <text>
        <r>
          <rPr>
            <sz val="11"/>
            <color theme="1"/>
            <rFont val="Arial"/>
          </rPr>
          <t>Fragaria vesca should have not predicted epicatechin - has EC1.17.1.3 &amp; EC1.3.1.77 but does not have EC1.1.1.219 which is needed for KXN &amp; EC
	-Maggie Horton</t>
        </r>
      </text>
    </comment>
    <comment ref="H53" authorId="0" shapeId="0" xr:uid="{00000000-0006-0000-1000-000011000000}">
      <text>
        <r>
          <rPr>
            <sz val="11"/>
            <color theme="1"/>
            <rFont val="Arial"/>
          </rPr>
          <t>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r>
      </text>
    </comment>
    <comment ref="I53" authorId="0" shapeId="0" xr:uid="{00000000-0006-0000-1000-00001C000000}">
      <text>
        <r>
          <rPr>
            <sz val="11"/>
            <color theme="1"/>
            <rFont val="Arial"/>
          </rPr>
          <t>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r>
      </text>
    </comment>
    <comment ref="J53" authorId="0" shapeId="0" xr:uid="{00000000-0006-0000-1000-000010000000}">
      <text>
        <r>
          <rPr>
            <sz val="11"/>
            <color theme="1"/>
            <rFont val="Arial"/>
          </rPr>
          <t>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r>
      </text>
    </comment>
    <comment ref="E65" authorId="0" shapeId="0" xr:uid="{00000000-0006-0000-1000-000014000000}">
      <text>
        <r>
          <rPr>
            <sz val="11"/>
            <color theme="1"/>
            <rFont val="Arial"/>
          </rPr>
          <t>Does not meet requirements for dihydroquercetin or dihydrokaempferol (both require EC 1.14.20.4) which are required for both catechin and epicatechin
	-Maggie Horton</t>
        </r>
      </text>
    </comment>
    <comment ref="F65" authorId="0" shapeId="0" xr:uid="{00000000-0006-0000-1000-000013000000}">
      <text>
        <r>
          <rPr>
            <sz val="11"/>
            <color theme="1"/>
            <rFont val="Arial"/>
          </rPr>
          <t>Does not meet requirements for dihydroquercetin or dihydrokaempferol (both require EC 1.14.20.4) which are required for both catechin and epicatechin
	-Maggie Horton</t>
        </r>
      </text>
    </comment>
    <comment ref="G65" authorId="0" shapeId="0" xr:uid="{00000000-0006-0000-1000-000012000000}">
      <text>
        <r>
          <rPr>
            <sz val="11"/>
            <color theme="1"/>
            <rFont val="Arial"/>
          </rPr>
          <t>Does not meet requirements for dihydroquercetin or dihydrokaempferol (both require EC 1.14.20.4) which are required for both catechin and epicatechin
	-Maggie Horton</t>
        </r>
      </text>
    </comment>
  </commentList>
</comments>
</file>

<file path=xl/sharedStrings.xml><?xml version="1.0" encoding="utf-8"?>
<sst xmlns="http://schemas.openxmlformats.org/spreadsheetml/2006/main" count="30343" uniqueCount="3613">
  <si>
    <t>#</t>
  </si>
  <si>
    <t>Scientific name</t>
  </si>
  <si>
    <t>NCBI Code</t>
  </si>
  <si>
    <t>Common/descriptive name</t>
  </si>
  <si>
    <t>Key - Lit Chart</t>
  </si>
  <si>
    <t>AGI LIT</t>
  </si>
  <si>
    <t>AGI KEGG</t>
  </si>
  <si>
    <t>AGI REL</t>
  </si>
  <si>
    <t>AGI</t>
  </si>
  <si>
    <t>BUN LIT</t>
  </si>
  <si>
    <t>BUN KEGG</t>
  </si>
  <si>
    <t>BUN REL</t>
  </si>
  <si>
    <t>BUN</t>
  </si>
  <si>
    <t>KXN LIT</t>
  </si>
  <si>
    <t>KXN KEGG</t>
  </si>
  <si>
    <t>KXN REL</t>
  </si>
  <si>
    <t>KXN</t>
  </si>
  <si>
    <t>HWB LIT</t>
  </si>
  <si>
    <t>HWB KEGG</t>
  </si>
  <si>
    <t>HWB REL</t>
  </si>
  <si>
    <t>HWB</t>
  </si>
  <si>
    <t>EC LIT</t>
  </si>
  <si>
    <t>EC KEGG</t>
  </si>
  <si>
    <t>EC REL</t>
  </si>
  <si>
    <t>EC</t>
  </si>
  <si>
    <t>ECG LIT</t>
  </si>
  <si>
    <t>ECG REL</t>
  </si>
  <si>
    <t>EGT LIT</t>
  </si>
  <si>
    <t>EGT KEGG</t>
  </si>
  <si>
    <t>EGT REL</t>
  </si>
  <si>
    <t>EGT</t>
  </si>
  <si>
    <t>EGCG LIT</t>
  </si>
  <si>
    <t>EGCG REL</t>
  </si>
  <si>
    <t>ERC LIT</t>
  </si>
  <si>
    <t>ERC KEGG</t>
  </si>
  <si>
    <t>ERC REL</t>
  </si>
  <si>
    <t>ERCT</t>
  </si>
  <si>
    <t>ERD LIT</t>
  </si>
  <si>
    <t>ERD KEGG</t>
  </si>
  <si>
    <t>ERD REL</t>
  </si>
  <si>
    <t>ERD</t>
  </si>
  <si>
    <t>GC LIT</t>
  </si>
  <si>
    <t>GC KEGG</t>
  </si>
  <si>
    <t>GC REL</t>
  </si>
  <si>
    <t>GC</t>
  </si>
  <si>
    <t>GEN LIT</t>
  </si>
  <si>
    <t>GEN KEGG</t>
  </si>
  <si>
    <t>GEN REL</t>
  </si>
  <si>
    <t>GEN</t>
  </si>
  <si>
    <t>HCC LIT</t>
  </si>
  <si>
    <t>HCC KEGG</t>
  </si>
  <si>
    <t>HCC REL</t>
  </si>
  <si>
    <t>HCC</t>
  </si>
  <si>
    <t>KMP LIT</t>
  </si>
  <si>
    <t>KMP KEGG</t>
  </si>
  <si>
    <t>KMP REL</t>
  </si>
  <si>
    <t>KMP</t>
  </si>
  <si>
    <t>LU2 LIT</t>
  </si>
  <si>
    <t>LU2 KEGG</t>
  </si>
  <si>
    <t>LU2 REL</t>
  </si>
  <si>
    <t>LU2</t>
  </si>
  <si>
    <t>MYC LIT</t>
  </si>
  <si>
    <t>MYC KEGG</t>
  </si>
  <si>
    <t>MYC REL</t>
  </si>
  <si>
    <t>MYC</t>
  </si>
  <si>
    <t>NAR LIT</t>
  </si>
  <si>
    <t>NAR KEGG</t>
  </si>
  <si>
    <t>NAR REL</t>
  </si>
  <si>
    <t>NAR</t>
  </si>
  <si>
    <t>QUE LIT</t>
  </si>
  <si>
    <t>QUE KEGG</t>
  </si>
  <si>
    <t>QUE REL</t>
  </si>
  <si>
    <t>QUE</t>
  </si>
  <si>
    <t>Double check literature for KEGG only - record citation if found</t>
  </si>
  <si>
    <t>no experiemnetal - all 4</t>
  </si>
  <si>
    <t>Literature only? - can anything break down to catechin and epicatechin</t>
  </si>
  <si>
    <t>Aegilops tauschii</t>
  </si>
  <si>
    <t>Tausch's goatgrass (Wheat D)</t>
  </si>
  <si>
    <t>X: Predicted by KEGG</t>
  </si>
  <si>
    <t>Amborella trichopoda</t>
  </si>
  <si>
    <t>Basal Magnoliophyta</t>
  </si>
  <si>
    <t xml:space="preserve">U = USDA </t>
  </si>
  <si>
    <t>Arabidopsis lyrata</t>
  </si>
  <si>
    <t>Lyrate Rockcress</t>
  </si>
  <si>
    <t>K = Knapsack</t>
  </si>
  <si>
    <t>Arabidopsis thaliana</t>
  </si>
  <si>
    <t>Thale Cress</t>
  </si>
  <si>
    <t xml:space="preserve">NP = NPASS </t>
  </si>
  <si>
    <t>Arachis duranensis</t>
  </si>
  <si>
    <t>Peanut Diploid Ancestor</t>
  </si>
  <si>
    <t>M = MAP</t>
  </si>
  <si>
    <t>y</t>
  </si>
  <si>
    <t>Arachis ipaensis</t>
  </si>
  <si>
    <t>I = IMPPAT</t>
  </si>
  <si>
    <t>Asparagus officinalis</t>
  </si>
  <si>
    <t>Garden Asparagus</t>
  </si>
  <si>
    <t xml:space="preserve">D = DDPED </t>
  </si>
  <si>
    <t>Auxenochlorella protothecoides</t>
  </si>
  <si>
    <t>Green Microalga</t>
  </si>
  <si>
    <t>NA = NAPRALERT</t>
  </si>
  <si>
    <t>Bathycoccus prasinos</t>
  </si>
  <si>
    <t>Picoplankton</t>
  </si>
  <si>
    <t>V =  Various non DB</t>
  </si>
  <si>
    <t>Beta vulgaris</t>
  </si>
  <si>
    <t>Sugar Beet (subp vulgaris)</t>
  </si>
  <si>
    <t>J = From JW thesis</t>
  </si>
  <si>
    <t>Brachypodium distachyon</t>
  </si>
  <si>
    <t>Purple False Brome</t>
  </si>
  <si>
    <t>Brassica napus</t>
  </si>
  <si>
    <t>Rapeseed</t>
  </si>
  <si>
    <t>Brassica oleracea</t>
  </si>
  <si>
    <t>Wild Cabbage</t>
  </si>
  <si>
    <t>y-catechin (CONFIRMED, Green to EC)</t>
  </si>
  <si>
    <t>Brassica rapa</t>
  </si>
  <si>
    <t>Field Mustard</t>
  </si>
  <si>
    <t>Cajanus cajan</t>
  </si>
  <si>
    <t>Pigeon Pea</t>
  </si>
  <si>
    <t>Camelina sativa</t>
  </si>
  <si>
    <t>False Flax</t>
  </si>
  <si>
    <t>Capsella rubella</t>
  </si>
  <si>
    <t>Pink Shepard's-purse</t>
  </si>
  <si>
    <t>Capsicum annuum</t>
  </si>
  <si>
    <t>Cayanne Peppers</t>
  </si>
  <si>
    <t>y-catechin &amp; EC (CONFIRMED)</t>
  </si>
  <si>
    <t>Carica papaya</t>
  </si>
  <si>
    <t>Papaya</t>
  </si>
  <si>
    <t>Chenopodium quinoa</t>
  </si>
  <si>
    <t>Quinoa</t>
  </si>
  <si>
    <t>Chlamydomonas reinhardtii</t>
  </si>
  <si>
    <t>Freshwater Single-cell Alga</t>
  </si>
  <si>
    <t>Chlorella variabilis</t>
  </si>
  <si>
    <t>Freshwater Green Algae</t>
  </si>
  <si>
    <t>Chondrus crispus</t>
  </si>
  <si>
    <t>Carragheen Moss</t>
  </si>
  <si>
    <t>Cicer arietinum</t>
  </si>
  <si>
    <t>Chickpea</t>
  </si>
  <si>
    <t>Citrus clementina</t>
  </si>
  <si>
    <t>Mandarin Orange</t>
  </si>
  <si>
    <t>https://www.amazon.com/s?k=mandarin+orange+citrus+clementine+seeds&amp;rh=n%3A2972638011%2Cn%3A3564019011&amp;dc&amp;qid=1596301855&amp;rnid=2941120011&amp;ref=sr_nr_n_2</t>
  </si>
  <si>
    <t>.</t>
  </si>
  <si>
    <t>Citrus sinensis</t>
  </si>
  <si>
    <t>Valenica Orange</t>
  </si>
  <si>
    <t>Coccomyxa subellipsoidea</t>
  </si>
  <si>
    <t>Freshwater Microalga</t>
  </si>
  <si>
    <t>Cucumis melo</t>
  </si>
  <si>
    <t>Muskmelon</t>
  </si>
  <si>
    <t>y-catechin (CONFIRMED)</t>
  </si>
  <si>
    <t>Cucumis sativus</t>
  </si>
  <si>
    <t>Cucumber</t>
  </si>
  <si>
    <t>Cucurbita maxima</t>
  </si>
  <si>
    <t>Winter Squash</t>
  </si>
  <si>
    <t>Cucurbita moschata</t>
  </si>
  <si>
    <t>Crookneck Pumpkin</t>
  </si>
  <si>
    <t>Cucurbita pepo subsp. Pepo</t>
  </si>
  <si>
    <t>Vegetable Marrow</t>
  </si>
  <si>
    <t>Cyanidioschyzon merolae</t>
  </si>
  <si>
    <t>Extremophile Unicellular Red Algae</t>
  </si>
  <si>
    <t>Cynara cardunculus var. scolymus</t>
  </si>
  <si>
    <t>Artichoke</t>
  </si>
  <si>
    <t>Daucus carota</t>
  </si>
  <si>
    <t>Carrot</t>
  </si>
  <si>
    <t>Dendrobium catenatum</t>
  </si>
  <si>
    <t>Chained Dendrobium</t>
  </si>
  <si>
    <t>Durio zibethinus</t>
  </si>
  <si>
    <t>Durian</t>
  </si>
  <si>
    <t>Elaeis guineensis</t>
  </si>
  <si>
    <t>African Oil Palm</t>
  </si>
  <si>
    <t>Eucalyptus grandis</t>
  </si>
  <si>
    <t>Rose Gum</t>
  </si>
  <si>
    <t>Eutrema salsugineum</t>
  </si>
  <si>
    <t>Saltwater Cress</t>
  </si>
  <si>
    <t>Fragaria vesca</t>
  </si>
  <si>
    <t>Woodland Strawberry</t>
  </si>
  <si>
    <t>Galdieria sulphuraria</t>
  </si>
  <si>
    <t>Italian Freshwater Alga</t>
  </si>
  <si>
    <t>Glycine max</t>
  </si>
  <si>
    <t>Soybean</t>
  </si>
  <si>
    <t xml:space="preserve">Glycine soja </t>
  </si>
  <si>
    <t>Wild Soybean</t>
  </si>
  <si>
    <t>Gossypium arboreum</t>
  </si>
  <si>
    <t>Tree Cotton</t>
  </si>
  <si>
    <t>https://www.amazon.com/s?k=Gossypium+arboreum+tree+cotton&amp;ref=nb_sb_noss</t>
  </si>
  <si>
    <t>Gossypium hirsutum</t>
  </si>
  <si>
    <t>Upland Cotton</t>
  </si>
  <si>
    <t>Gossypium raimondii</t>
  </si>
  <si>
    <t>Peruvian Tree Cotton</t>
  </si>
  <si>
    <t>Helianthus annuus</t>
  </si>
  <si>
    <t>Common Sunflower</t>
  </si>
  <si>
    <t>Hevea brasiliensis</t>
  </si>
  <si>
    <t>Rubber Tree</t>
  </si>
  <si>
    <t>Ipomoea nil</t>
  </si>
  <si>
    <t>Japanese Morning Glory</t>
  </si>
  <si>
    <t>Jatropha curcas</t>
  </si>
  <si>
    <t>Barbados Nut</t>
  </si>
  <si>
    <t>https://www.amazon.com/s?k=Jatropha+curcas+barbados+nut&amp;ref=nb_sb_noss</t>
  </si>
  <si>
    <t>Juglans regia</t>
  </si>
  <si>
    <t>English Walnut</t>
  </si>
  <si>
    <t>Lactuca sativa</t>
  </si>
  <si>
    <t>Garden Lettuce</t>
  </si>
  <si>
    <t>Lotus japonicus</t>
  </si>
  <si>
    <t>Birdsfoot Trefoil</t>
  </si>
  <si>
    <t>https://www.amazon.com/Outsidepride-Lotus-corniculatus-Birdsfoot-Trefoil/dp/B0721PC2KW</t>
  </si>
  <si>
    <t>Lupinus angustifolius</t>
  </si>
  <si>
    <t>Narrow-leaved Blue Lupine</t>
  </si>
  <si>
    <t>https://www.amazon.com/s?k=narrow-leaved+blue+lupine&amp;ref=nb_sb_noss , https://www.amazon.com/SWEET-Blue-Lupine-Seed-angustifolius/dp/B00MNRBK7U</t>
  </si>
  <si>
    <t>Malus domestica</t>
  </si>
  <si>
    <t>Apple</t>
  </si>
  <si>
    <t>Manihot esculenta</t>
  </si>
  <si>
    <t>Cassava</t>
  </si>
  <si>
    <t>Medicago truncatula</t>
  </si>
  <si>
    <t>Barrel Medic</t>
  </si>
  <si>
    <t>Micromonas commoda</t>
  </si>
  <si>
    <t>Marine Green Picoplankton</t>
  </si>
  <si>
    <t>Micromonas pusilla</t>
  </si>
  <si>
    <t>Momordica charantia</t>
  </si>
  <si>
    <t>Bitter Melon</t>
  </si>
  <si>
    <t>Monoraphidium neglectum</t>
  </si>
  <si>
    <t>Musa acuminata</t>
  </si>
  <si>
    <t>Wild Malaysian Banana</t>
  </si>
  <si>
    <t>Nelumbo nucifera</t>
  </si>
  <si>
    <t>Sacred Lotus</t>
  </si>
  <si>
    <t>https://www.amazon.com/Bonsai-Flower-Finest-Aquatic-Features/dp/B07Z615DKW/</t>
  </si>
  <si>
    <t>Nicotiana attenuata</t>
  </si>
  <si>
    <t>Coyote Tobacco</t>
  </si>
  <si>
    <t>https://strictlymedicinalseeds.com/product/tobacco-coyote-nicotiana-attenuata-packet-of-100-seeds-organic/</t>
  </si>
  <si>
    <t>Nicotiana sylvestris</t>
  </si>
  <si>
    <t>Woodland Tobacco</t>
  </si>
  <si>
    <t>Nicotiana tabacum</t>
  </si>
  <si>
    <t>Cultivated Tobacco</t>
  </si>
  <si>
    <t>Nicotiana tomentosiformis</t>
  </si>
  <si>
    <t>Yungas Valley Tobacco</t>
  </si>
  <si>
    <t>Olea europaea var. sylvestris</t>
  </si>
  <si>
    <t>Wild European Olive</t>
  </si>
  <si>
    <t>Oryza brachyantha</t>
  </si>
  <si>
    <t>Malo Sina, Wild Rice</t>
  </si>
  <si>
    <t>Oryza sativa japonica</t>
  </si>
  <si>
    <t>Japanese Rice</t>
  </si>
  <si>
    <t>Ostreococcus lucimarinus</t>
  </si>
  <si>
    <t>Marine Surface-Isolated Green Algae</t>
  </si>
  <si>
    <t>Ostreococcus tauri</t>
  </si>
  <si>
    <t>Marine Light-Polyvalent Green Algae</t>
  </si>
  <si>
    <t>Papaver somniferum</t>
  </si>
  <si>
    <t>Opium Poppy</t>
  </si>
  <si>
    <t>https://www.amazon.com/Seed-Needs-Single-Papaver-Somniferum/dp/B003TJKMKW/</t>
  </si>
  <si>
    <t>Phalaenopsis equestris</t>
  </si>
  <si>
    <t>Moth Orchid</t>
  </si>
  <si>
    <t>Phaseolus vulgaris</t>
  </si>
  <si>
    <t>Common Bean</t>
  </si>
  <si>
    <t xml:space="preserve">Phoenix dactylifera </t>
  </si>
  <si>
    <t>Date Palm</t>
  </si>
  <si>
    <t>Physcomitrium patens</t>
  </si>
  <si>
    <t>Spreading Earthmoss</t>
  </si>
  <si>
    <t>Populus euphratica</t>
  </si>
  <si>
    <t>Euphrates Poplar</t>
  </si>
  <si>
    <t>https://www.healthwisdom.shop/products/buy-populus-euphratica-tree-seeds-200pcs-plant-desert-tree-populus-euphratica-for-hu-yang</t>
  </si>
  <si>
    <t>Populus trichocarpa</t>
  </si>
  <si>
    <t>Black Cottonwood</t>
  </si>
  <si>
    <t>Prunus avium</t>
  </si>
  <si>
    <t>Sweet Cherry</t>
  </si>
  <si>
    <t>Prunus mume</t>
  </si>
  <si>
    <t>Japanese Apricot</t>
  </si>
  <si>
    <t>Prunus persica</t>
  </si>
  <si>
    <t>Peach</t>
  </si>
  <si>
    <t>Pyrus x bretschneideri</t>
  </si>
  <si>
    <t>Chinese White Pear</t>
  </si>
  <si>
    <t>Quercus suber</t>
  </si>
  <si>
    <t>Cork Oak</t>
  </si>
  <si>
    <t>Raphanus sativus</t>
  </si>
  <si>
    <t>Radish</t>
  </si>
  <si>
    <t>Ricinus communis</t>
  </si>
  <si>
    <t>Castor Bean</t>
  </si>
  <si>
    <t>Rosa chinensis</t>
  </si>
  <si>
    <t>China Rose</t>
  </si>
  <si>
    <t>Selaginella moellendorffii</t>
  </si>
  <si>
    <t>Spikemoss</t>
  </si>
  <si>
    <t>Sesamum indicum</t>
  </si>
  <si>
    <t>Sesame</t>
  </si>
  <si>
    <t>Setaria italica</t>
  </si>
  <si>
    <t>Foxtail Millet</t>
  </si>
  <si>
    <t>Solanum lycopersicum</t>
  </si>
  <si>
    <t>Tomato</t>
  </si>
  <si>
    <t>Solanum pennellii</t>
  </si>
  <si>
    <t>Stress-Tolerant Wild Tomato</t>
  </si>
  <si>
    <t>Solanum tuberosum</t>
  </si>
  <si>
    <t>Potato</t>
  </si>
  <si>
    <t>Sorghum bicolor</t>
  </si>
  <si>
    <t>Sorghum</t>
  </si>
  <si>
    <t>Spinacia oleracea</t>
  </si>
  <si>
    <t>Spinach</t>
  </si>
  <si>
    <t>y - EC (CONFIRMED, Green to Catechin)</t>
  </si>
  <si>
    <t>Tarenaya hassleriana</t>
  </si>
  <si>
    <t>Spider Flower</t>
  </si>
  <si>
    <t>Theobroma cacao</t>
  </si>
  <si>
    <t>Cacao</t>
  </si>
  <si>
    <t>Vigna angularis</t>
  </si>
  <si>
    <t>Adzuki Bean</t>
  </si>
  <si>
    <t>Vigna radiata</t>
  </si>
  <si>
    <t>Mung Bean</t>
  </si>
  <si>
    <t xml:space="preserve">Vigna unguiculata </t>
  </si>
  <si>
    <t>Cowpea</t>
  </si>
  <si>
    <t>Vitis vinifera</t>
  </si>
  <si>
    <t>Wine Grape</t>
  </si>
  <si>
    <t>y-catechin &amp; EC (Green to Catechin)</t>
  </si>
  <si>
    <t>Volvox carteri f. nagariensis</t>
  </si>
  <si>
    <t>Fierce Roller</t>
  </si>
  <si>
    <t>Zea mays</t>
  </si>
  <si>
    <t>Maize</t>
  </si>
  <si>
    <t>Ziziphus jujuba</t>
  </si>
  <si>
    <t>Chinese Date</t>
  </si>
  <si>
    <t>KEGG code</t>
  </si>
  <si>
    <t>Common name</t>
  </si>
  <si>
    <t>Kingdom</t>
  </si>
  <si>
    <t>Classification Letters</t>
  </si>
  <si>
    <t>Subkingdom</t>
  </si>
  <si>
    <t>Infrakingdom</t>
  </si>
  <si>
    <t>Superdivision</t>
  </si>
  <si>
    <t>Division</t>
  </si>
  <si>
    <t>Subdivision</t>
  </si>
  <si>
    <t>Class</t>
  </si>
  <si>
    <t>Subclass</t>
  </si>
  <si>
    <t>mono/eudicot</t>
  </si>
  <si>
    <t>Superorder</t>
  </si>
  <si>
    <t>Order</t>
  </si>
  <si>
    <t>Family</t>
  </si>
  <si>
    <t>Subfamily</t>
  </si>
  <si>
    <t>Tribe</t>
  </si>
  <si>
    <t>Subtribe</t>
  </si>
  <si>
    <t>Genus</t>
  </si>
  <si>
    <t>Species</t>
  </si>
  <si>
    <t>Variety or subspecies</t>
  </si>
  <si>
    <t>At some point we will need to look for additional species in genus that is commonly edible</t>
  </si>
  <si>
    <t>Subkingdoms</t>
  </si>
  <si>
    <t>Infrakingdoms</t>
  </si>
  <si>
    <t>Superdivisions</t>
  </si>
  <si>
    <t>Divisions</t>
  </si>
  <si>
    <t>Subdivisions</t>
  </si>
  <si>
    <t>Classes</t>
  </si>
  <si>
    <t>Superorders</t>
  </si>
  <si>
    <t>Orders</t>
  </si>
  <si>
    <t>Families</t>
  </si>
  <si>
    <t>Subfamilies</t>
  </si>
  <si>
    <t>Tribes</t>
  </si>
  <si>
    <t>Subtribes</t>
  </si>
  <si>
    <t>cme</t>
  </si>
  <si>
    <t xml:space="preserve">Plantae </t>
  </si>
  <si>
    <t>Biliphyta</t>
  </si>
  <si>
    <t>Rhodophyta</t>
  </si>
  <si>
    <t>--</t>
  </si>
  <si>
    <t>Rhodophyta (red algae)</t>
  </si>
  <si>
    <t xml:space="preserve">Eurhodophytina </t>
  </si>
  <si>
    <t>Bangiophycideae</t>
  </si>
  <si>
    <t>Cyanidiales</t>
  </si>
  <si>
    <t>Cyanidiaceae</t>
  </si>
  <si>
    <t>Cyanidioschyzon</t>
  </si>
  <si>
    <t>merolae</t>
  </si>
  <si>
    <t>Rosales</t>
  </si>
  <si>
    <t>Asteraceae</t>
  </si>
  <si>
    <t>gsl</t>
  </si>
  <si>
    <t>Galdiera</t>
  </si>
  <si>
    <t>sulphuraria</t>
  </si>
  <si>
    <t>Acalyphoideae</t>
  </si>
  <si>
    <t>Acalypheae</t>
  </si>
  <si>
    <t>ccp</t>
  </si>
  <si>
    <t xml:space="preserve">Florideophyceae  </t>
  </si>
  <si>
    <t xml:space="preserve">Rhodymeniophycidae </t>
  </si>
  <si>
    <t xml:space="preserve">Gigartinales  </t>
  </si>
  <si>
    <t xml:space="preserve">Gigartinaceae </t>
  </si>
  <si>
    <t>Chrondus</t>
  </si>
  <si>
    <t>crispus</t>
  </si>
  <si>
    <t>lit</t>
  </si>
  <si>
    <t xml:space="preserve">Vitaceae </t>
  </si>
  <si>
    <t>Viteae</t>
  </si>
  <si>
    <t>Tripsacinae</t>
  </si>
  <si>
    <t>cre</t>
  </si>
  <si>
    <t xml:space="preserve">Viridiplantae </t>
  </si>
  <si>
    <t>Chlorophyta (green algae)</t>
  </si>
  <si>
    <t>Chlorophyta</t>
  </si>
  <si>
    <t>Chlorophytina</t>
  </si>
  <si>
    <t>Chlorophyceae</t>
  </si>
  <si>
    <t>Chlamydomonadales</t>
  </si>
  <si>
    <t>Chlamydomonadaceae</t>
  </si>
  <si>
    <t>Chlamydomonas</t>
  </si>
  <si>
    <t>reinhardtii</t>
  </si>
  <si>
    <t>vcn</t>
  </si>
  <si>
    <t>Volvox carteri</t>
  </si>
  <si>
    <t>Volvocaceae</t>
  </si>
  <si>
    <t>Volvox</t>
  </si>
  <si>
    <t>carteri</t>
  </si>
  <si>
    <t>nagariensis</t>
  </si>
  <si>
    <t>csl</t>
  </si>
  <si>
    <t>Chlorococcales</t>
  </si>
  <si>
    <t>Coccomyxaceae</t>
  </si>
  <si>
    <t>Coccomyxa</t>
  </si>
  <si>
    <t>subellipsoidea</t>
  </si>
  <si>
    <t>Cichorieae</t>
  </si>
  <si>
    <t>Lactucinae</t>
  </si>
  <si>
    <t>mng</t>
  </si>
  <si>
    <t>Sphaeropleales</t>
  </si>
  <si>
    <t>Selenastraceae</t>
  </si>
  <si>
    <t>Monoraphidium</t>
  </si>
  <si>
    <t>neglectum</t>
  </si>
  <si>
    <t>apro</t>
  </si>
  <si>
    <t>Trebouxiophyceae</t>
  </si>
  <si>
    <t>Chlorellales</t>
  </si>
  <si>
    <t>Chlorellaceae</t>
  </si>
  <si>
    <t>Auxenochlorella</t>
  </si>
  <si>
    <t>protothecoides</t>
  </si>
  <si>
    <t>cvr</t>
  </si>
  <si>
    <t>Chlorella</t>
  </si>
  <si>
    <t>variabilis</t>
  </si>
  <si>
    <t xml:space="preserve">Fagales </t>
  </si>
  <si>
    <t>Convolvulaceae</t>
  </si>
  <si>
    <t>Cichorioideae</t>
  </si>
  <si>
    <t>Ipomoeeae</t>
  </si>
  <si>
    <t>bpg</t>
  </si>
  <si>
    <t>Prasinophytina</t>
  </si>
  <si>
    <t>Mamiellophyceae</t>
  </si>
  <si>
    <t>Mamiellales</t>
  </si>
  <si>
    <t>Bathycoccaceae</t>
  </si>
  <si>
    <t>Bathycoccus</t>
  </si>
  <si>
    <t>prasinos</t>
  </si>
  <si>
    <t>olu</t>
  </si>
  <si>
    <t>Ostreococcus</t>
  </si>
  <si>
    <t>lucimarinus</t>
  </si>
  <si>
    <t>ota</t>
  </si>
  <si>
    <t>tauri</t>
  </si>
  <si>
    <t>mis</t>
  </si>
  <si>
    <t>Mamiellaceae</t>
  </si>
  <si>
    <t>Micromonas</t>
  </si>
  <si>
    <t>commoda</t>
  </si>
  <si>
    <t>Poales</t>
  </si>
  <si>
    <t xml:space="preserve">Fabaceae </t>
  </si>
  <si>
    <t>Epidendroideae</t>
  </si>
  <si>
    <t>Cucurbiteae</t>
  </si>
  <si>
    <t>mpp</t>
  </si>
  <si>
    <t>pusilla</t>
  </si>
  <si>
    <t xml:space="preserve">Sapindales </t>
  </si>
  <si>
    <t xml:space="preserve">Malvaceae </t>
  </si>
  <si>
    <t>Arecoideae</t>
  </si>
  <si>
    <t>Cardueae</t>
  </si>
  <si>
    <t>ppp</t>
  </si>
  <si>
    <t>L</t>
  </si>
  <si>
    <t>Streptophyta (land)</t>
  </si>
  <si>
    <t xml:space="preserve">Embryophyta  </t>
  </si>
  <si>
    <t>Byrophyta</t>
  </si>
  <si>
    <t>Bryophytina</t>
  </si>
  <si>
    <t>Bryopsida</t>
  </si>
  <si>
    <t>Funariidae</t>
  </si>
  <si>
    <t>Funariales</t>
  </si>
  <si>
    <t>Funariaceae</t>
  </si>
  <si>
    <t>Physcomitrium</t>
  </si>
  <si>
    <t>patens</t>
  </si>
  <si>
    <t>smo</t>
  </si>
  <si>
    <t>LV</t>
  </si>
  <si>
    <t xml:space="preserve">Tracheophyta </t>
  </si>
  <si>
    <t xml:space="preserve">Lycopodiophytina  </t>
  </si>
  <si>
    <t>Lycopodiopsida (clubmosses)</t>
  </si>
  <si>
    <t>Selaginellales</t>
  </si>
  <si>
    <t>Selaginellaceae</t>
  </si>
  <si>
    <t>Selaginella</t>
  </si>
  <si>
    <t>moellendorffii</t>
  </si>
  <si>
    <t>kegg</t>
  </si>
  <si>
    <t>lit-kegg</t>
  </si>
  <si>
    <t>Asterales</t>
  </si>
  <si>
    <t>atr</t>
  </si>
  <si>
    <t>LVESF</t>
  </si>
  <si>
    <t xml:space="preserve">Spermophytina </t>
  </si>
  <si>
    <t xml:space="preserve">Magnoliopsida </t>
  </si>
  <si>
    <t>??</t>
  </si>
  <si>
    <t>Amborellales</t>
  </si>
  <si>
    <t>Amborellaceae</t>
  </si>
  <si>
    <t>Amborella</t>
  </si>
  <si>
    <t>trichopoda</t>
  </si>
  <si>
    <t>rel-kegg</t>
  </si>
  <si>
    <t>Mosses</t>
  </si>
  <si>
    <t>dcr</t>
  </si>
  <si>
    <t>eudicot</t>
  </si>
  <si>
    <t>Asteranae</t>
  </si>
  <si>
    <t xml:space="preserve">Apiales  </t>
  </si>
  <si>
    <t xml:space="preserve">Apiaceae  </t>
  </si>
  <si>
    <t>Apioideae</t>
  </si>
  <si>
    <t>Scandiceae</t>
  </si>
  <si>
    <t>Daucinae</t>
  </si>
  <si>
    <t>Daucus</t>
  </si>
  <si>
    <t>carota</t>
  </si>
  <si>
    <t>Green Algae</t>
  </si>
  <si>
    <t>ccav</t>
  </si>
  <si>
    <t>Cynara cardunculus</t>
  </si>
  <si>
    <t>Carduoideae</t>
  </si>
  <si>
    <t>Carduinae</t>
  </si>
  <si>
    <t>Cynara</t>
  </si>
  <si>
    <t>cardunculus</t>
  </si>
  <si>
    <t>scolymus</t>
  </si>
  <si>
    <t>han</t>
  </si>
  <si>
    <t>Asteroideae</t>
  </si>
  <si>
    <t>Heliantheae</t>
  </si>
  <si>
    <t>Helianthus</t>
  </si>
  <si>
    <t>annuus</t>
  </si>
  <si>
    <t>Solaneae</t>
  </si>
  <si>
    <t>Sorghinae</t>
  </si>
  <si>
    <t>lsv</t>
  </si>
  <si>
    <t>Lactuca</t>
  </si>
  <si>
    <t>sativa</t>
  </si>
  <si>
    <t xml:space="preserve">Bombacaceae </t>
  </si>
  <si>
    <t>oeu</t>
  </si>
  <si>
    <t>Olea europaea</t>
  </si>
  <si>
    <t>Lamiales</t>
  </si>
  <si>
    <t xml:space="preserve">Oleaceae </t>
  </si>
  <si>
    <t>Oleeae</t>
  </si>
  <si>
    <t>Olea</t>
  </si>
  <si>
    <t>europaea</t>
  </si>
  <si>
    <t>sylvestris</t>
  </si>
  <si>
    <t>Rosaceae</t>
  </si>
  <si>
    <t>sind</t>
  </si>
  <si>
    <t>Pedaliaceae</t>
  </si>
  <si>
    <t>Sesamum</t>
  </si>
  <si>
    <t>indicum</t>
  </si>
  <si>
    <t>ini</t>
  </si>
  <si>
    <t>Solanales</t>
  </si>
  <si>
    <t>Ipomoea</t>
  </si>
  <si>
    <t>nil</t>
  </si>
  <si>
    <t>Loteae</t>
  </si>
  <si>
    <t>cann</t>
  </si>
  <si>
    <t>Solanaceae</t>
  </si>
  <si>
    <t>Solanoideae</t>
  </si>
  <si>
    <t>Capsiceae</t>
  </si>
  <si>
    <t>Capsicum</t>
  </si>
  <si>
    <t>annuum</t>
  </si>
  <si>
    <t>Arecales</t>
  </si>
  <si>
    <t>Cucurbitaceae</t>
  </si>
  <si>
    <t>nau</t>
  </si>
  <si>
    <t>Nicotianoideae</t>
  </si>
  <si>
    <t>Nicotianeae</t>
  </si>
  <si>
    <t>Nicotiana</t>
  </si>
  <si>
    <t>attenuata</t>
  </si>
  <si>
    <t>Malpighiales</t>
  </si>
  <si>
    <t xml:space="preserve">Euphorbiaceae </t>
  </si>
  <si>
    <t>Crotonoideae</t>
  </si>
  <si>
    <t>Micrandreae</t>
  </si>
  <si>
    <t>nsy</t>
  </si>
  <si>
    <t>nta</t>
  </si>
  <si>
    <t>tabacum</t>
  </si>
  <si>
    <t>nto</t>
  </si>
  <si>
    <t>tomentosiformis</t>
  </si>
  <si>
    <t>sly</t>
  </si>
  <si>
    <t>Solanum</t>
  </si>
  <si>
    <t>lycopersicum</t>
  </si>
  <si>
    <t>Poaceae</t>
  </si>
  <si>
    <t>Oryzoideae</t>
  </si>
  <si>
    <t>Oryzeae</t>
  </si>
  <si>
    <t>Oryzinae</t>
  </si>
  <si>
    <t>spen</t>
  </si>
  <si>
    <t>pennellii</t>
  </si>
  <si>
    <t>sot</t>
  </si>
  <si>
    <t>tuberosum</t>
  </si>
  <si>
    <t>bvg</t>
  </si>
  <si>
    <t>Sugar Beet</t>
  </si>
  <si>
    <t>Caryophyllanae</t>
  </si>
  <si>
    <t xml:space="preserve">Caryophyllales  </t>
  </si>
  <si>
    <t>Amaranthaceae</t>
  </si>
  <si>
    <t>Beta</t>
  </si>
  <si>
    <t>vulgaris</t>
  </si>
  <si>
    <t>Myrtaceae</t>
  </si>
  <si>
    <t>Flowering Plants</t>
  </si>
  <si>
    <t>soe</t>
  </si>
  <si>
    <t>Chenopodioideae</t>
  </si>
  <si>
    <t>Anserineae</t>
  </si>
  <si>
    <t>Spinica</t>
  </si>
  <si>
    <t>oleracea</t>
  </si>
  <si>
    <t>Club Mosses</t>
  </si>
  <si>
    <t>cqi</t>
  </si>
  <si>
    <t>Chenopodiaceae</t>
  </si>
  <si>
    <t>Atripliceae</t>
  </si>
  <si>
    <t>Chenopodium</t>
  </si>
  <si>
    <t>quinoa</t>
  </si>
  <si>
    <t>egu</t>
  </si>
  <si>
    <t>monocot</t>
  </si>
  <si>
    <t>Lilianae</t>
  </si>
  <si>
    <t>Arecaceae</t>
  </si>
  <si>
    <t>Cocoseae</t>
  </si>
  <si>
    <t>Elaeidinae</t>
  </si>
  <si>
    <t>Elaeis</t>
  </si>
  <si>
    <t>guineensis</t>
  </si>
  <si>
    <t>Manihoteae</t>
  </si>
  <si>
    <t>Lycopodiopsida</t>
  </si>
  <si>
    <t>Red Algae</t>
  </si>
  <si>
    <t>pda</t>
  </si>
  <si>
    <t>Phoenix dactylifera</t>
  </si>
  <si>
    <t>Petrosaviidae</t>
  </si>
  <si>
    <t>Coryphoideae</t>
  </si>
  <si>
    <t>Phoeniceae</t>
  </si>
  <si>
    <t>Phoenix</t>
  </si>
  <si>
    <t>dactylifera</t>
  </si>
  <si>
    <t>rel</t>
  </si>
  <si>
    <t>Trifolieae</t>
  </si>
  <si>
    <t>Magnoliopsida</t>
  </si>
  <si>
    <t>aof</t>
  </si>
  <si>
    <t>Asparagales</t>
  </si>
  <si>
    <t>Asparagaceae</t>
  </si>
  <si>
    <t>Asparagoideae</t>
  </si>
  <si>
    <t>Asparagus</t>
  </si>
  <si>
    <t>officinalis</t>
  </si>
  <si>
    <t>dct</t>
  </si>
  <si>
    <t>Orchidaceae</t>
  </si>
  <si>
    <t>Malaxideae</t>
  </si>
  <si>
    <t>Dendrobiinae</t>
  </si>
  <si>
    <t>Dendobium</t>
  </si>
  <si>
    <t>catenatum</t>
  </si>
  <si>
    <t>peq</t>
  </si>
  <si>
    <t>Vandeae</t>
  </si>
  <si>
    <t>Aeridinae</t>
  </si>
  <si>
    <t>Phalaenopsis</t>
  </si>
  <si>
    <t>equestris</t>
  </si>
  <si>
    <t>Andropogoneae</t>
  </si>
  <si>
    <t>ats</t>
  </si>
  <si>
    <t>Aegilops</t>
  </si>
  <si>
    <t>tauschii</t>
  </si>
  <si>
    <t>bdi</t>
  </si>
  <si>
    <t>Pooideae</t>
  </si>
  <si>
    <t>Brachypodieae</t>
  </si>
  <si>
    <t>Brachypodium</t>
  </si>
  <si>
    <t>distachyon</t>
  </si>
  <si>
    <t>obr</t>
  </si>
  <si>
    <t>Oryza</t>
  </si>
  <si>
    <t>brachyantha</t>
  </si>
  <si>
    <t>osa</t>
  </si>
  <si>
    <t>Oryza sativa</t>
  </si>
  <si>
    <t>japonica</t>
  </si>
  <si>
    <t>Panicoideae</t>
  </si>
  <si>
    <t>Paniceae</t>
  </si>
  <si>
    <t>Cenchrinae</t>
  </si>
  <si>
    <t>dosa</t>
  </si>
  <si>
    <t>sita</t>
  </si>
  <si>
    <t>Setaria</t>
  </si>
  <si>
    <t>italica</t>
  </si>
  <si>
    <t>sbi</t>
  </si>
  <si>
    <t>bicolor</t>
  </si>
  <si>
    <t xml:space="preserve">Salicaceae </t>
  </si>
  <si>
    <t>Saliceae</t>
  </si>
  <si>
    <t>zma</t>
  </si>
  <si>
    <t>Zea</t>
  </si>
  <si>
    <t>mays</t>
  </si>
  <si>
    <t>mus</t>
  </si>
  <si>
    <t xml:space="preserve">Proteanae  </t>
  </si>
  <si>
    <t>Zingiberales</t>
  </si>
  <si>
    <t xml:space="preserve">Musaceae  </t>
  </si>
  <si>
    <t>Musa</t>
  </si>
  <si>
    <t>acuminata</t>
  </si>
  <si>
    <t>nnu</t>
  </si>
  <si>
    <t>eudicots</t>
  </si>
  <si>
    <t xml:space="preserve">Ranunculanae </t>
  </si>
  <si>
    <t xml:space="preserve">Proteales </t>
  </si>
  <si>
    <t xml:space="preserve">Nelumbonaceae  </t>
  </si>
  <si>
    <t>Nelumbo</t>
  </si>
  <si>
    <t>nucifera</t>
  </si>
  <si>
    <t>Fabales</t>
  </si>
  <si>
    <t xml:space="preserve">Caricaceae </t>
  </si>
  <si>
    <t>aly</t>
  </si>
  <si>
    <t>Rosanae</t>
  </si>
  <si>
    <t>Brassicales</t>
  </si>
  <si>
    <t>Brassicaceae</t>
  </si>
  <si>
    <t>Arabidopsis</t>
  </si>
  <si>
    <t>lyrata</t>
  </si>
  <si>
    <t>Streptophytina</t>
  </si>
  <si>
    <t>ath</t>
  </si>
  <si>
    <t>thaliana</t>
  </si>
  <si>
    <t xml:space="preserve">bna  </t>
  </si>
  <si>
    <t>Brassica</t>
  </si>
  <si>
    <t>napus</t>
  </si>
  <si>
    <t xml:space="preserve">boe  </t>
  </si>
  <si>
    <t>Rutaceae</t>
  </si>
  <si>
    <t>Rosoideae</t>
  </si>
  <si>
    <t xml:space="preserve">brp </t>
  </si>
  <si>
    <t>rapa</t>
  </si>
  <si>
    <t xml:space="preserve">csat </t>
  </si>
  <si>
    <t>Camelina</t>
  </si>
  <si>
    <t>Myrtales</t>
  </si>
  <si>
    <t xml:space="preserve">crb </t>
  </si>
  <si>
    <t>Capsella rubella (bursa-pastoris)</t>
  </si>
  <si>
    <t>Capsella</t>
  </si>
  <si>
    <t>rubella</t>
  </si>
  <si>
    <t xml:space="preserve">Rhamnaceae </t>
  </si>
  <si>
    <t>Paliureae</t>
  </si>
  <si>
    <t xml:space="preserve">eus  </t>
  </si>
  <si>
    <t>Eutrema</t>
  </si>
  <si>
    <t>salsugineum</t>
  </si>
  <si>
    <t xml:space="preserve">rsz </t>
  </si>
  <si>
    <t>Raphanus</t>
  </si>
  <si>
    <t>sativus</t>
  </si>
  <si>
    <t>cpap</t>
  </si>
  <si>
    <t>Carica</t>
  </si>
  <si>
    <t>papaya</t>
  </si>
  <si>
    <t>Amygdaloideae</t>
  </si>
  <si>
    <t>Maleae</t>
  </si>
  <si>
    <t>thj</t>
  </si>
  <si>
    <t>Cleomaceae</t>
  </si>
  <si>
    <t>Tarenaya</t>
  </si>
  <si>
    <t>hassleriana</t>
  </si>
  <si>
    <t xml:space="preserve">Juglandaceae </t>
  </si>
  <si>
    <t>Jatropheae</t>
  </si>
  <si>
    <t>cmo</t>
  </si>
  <si>
    <t xml:space="preserve">Cucurbitales </t>
  </si>
  <si>
    <t>Benincaseae</t>
  </si>
  <si>
    <t>Cucumis</t>
  </si>
  <si>
    <t>melo</t>
  </si>
  <si>
    <t>Genisteae</t>
  </si>
  <si>
    <t>csv</t>
  </si>
  <si>
    <t>cmax</t>
  </si>
  <si>
    <t>Cucurbita</t>
  </si>
  <si>
    <t>maxima</t>
  </si>
  <si>
    <t>Phaseoleae</t>
  </si>
  <si>
    <t>cmos</t>
  </si>
  <si>
    <t>moschata</t>
  </si>
  <si>
    <t>Dalbergieae</t>
  </si>
  <si>
    <t>cpep</t>
  </si>
  <si>
    <t>Cucurbita pepo</t>
  </si>
  <si>
    <t>pepo</t>
  </si>
  <si>
    <t>mcha</t>
  </si>
  <si>
    <t>Momordiceae</t>
  </si>
  <si>
    <t>Momordica</t>
  </si>
  <si>
    <t>charantia</t>
  </si>
  <si>
    <t>adu</t>
  </si>
  <si>
    <t>Papilionoideae</t>
  </si>
  <si>
    <t>Arachis</t>
  </si>
  <si>
    <t>duranensis</t>
  </si>
  <si>
    <t>aip</t>
  </si>
  <si>
    <t>ipaensis</t>
  </si>
  <si>
    <t>Amygdaleae</t>
  </si>
  <si>
    <t>ccaj</t>
  </si>
  <si>
    <t>Cajanus</t>
  </si>
  <si>
    <t>cajan</t>
  </si>
  <si>
    <t>cam</t>
  </si>
  <si>
    <t>Cicereae</t>
  </si>
  <si>
    <t>Cicer</t>
  </si>
  <si>
    <t>arietinum</t>
  </si>
  <si>
    <t>Fagaceae</t>
  </si>
  <si>
    <t>gmx</t>
  </si>
  <si>
    <t>Glycine</t>
  </si>
  <si>
    <t>max</t>
  </si>
  <si>
    <t>gsj</t>
  </si>
  <si>
    <t>Glycine soja</t>
  </si>
  <si>
    <t>soja</t>
  </si>
  <si>
    <t>lja</t>
  </si>
  <si>
    <t>Lotus</t>
  </si>
  <si>
    <t>japonicus</t>
  </si>
  <si>
    <t>lang</t>
  </si>
  <si>
    <t>Lupinus</t>
  </si>
  <si>
    <t>angustifolius</t>
  </si>
  <si>
    <t>mtr</t>
  </si>
  <si>
    <t>Medicago</t>
  </si>
  <si>
    <t>truncatula</t>
  </si>
  <si>
    <t>pvu</t>
  </si>
  <si>
    <t>Phaseolus</t>
  </si>
  <si>
    <t>var</t>
  </si>
  <si>
    <t>Vigna</t>
  </si>
  <si>
    <t>angularis</t>
  </si>
  <si>
    <t>vra</t>
  </si>
  <si>
    <t>radiata</t>
  </si>
  <si>
    <t>vun</t>
  </si>
  <si>
    <t>Vigna unguiculata</t>
  </si>
  <si>
    <t>unguiculata</t>
  </si>
  <si>
    <t>qsu</t>
  </si>
  <si>
    <t>Quercus</t>
  </si>
  <si>
    <t>suber</t>
  </si>
  <si>
    <t>jre</t>
  </si>
  <si>
    <t>Juglans</t>
  </si>
  <si>
    <t>regia</t>
  </si>
  <si>
    <t>hbr</t>
  </si>
  <si>
    <t>Hevea</t>
  </si>
  <si>
    <t>brasiliensis</t>
  </si>
  <si>
    <t>jcu</t>
  </si>
  <si>
    <t>Jatropha</t>
  </si>
  <si>
    <t>curcas</t>
  </si>
  <si>
    <t>mesc</t>
  </si>
  <si>
    <t>Manihot</t>
  </si>
  <si>
    <t>esculenta</t>
  </si>
  <si>
    <t>rcu</t>
  </si>
  <si>
    <t>Ricinus</t>
  </si>
  <si>
    <t>communis</t>
  </si>
  <si>
    <t>peu</t>
  </si>
  <si>
    <t>Populus</t>
  </si>
  <si>
    <t>euphratica</t>
  </si>
  <si>
    <t>Malvoideae</t>
  </si>
  <si>
    <t>pop</t>
  </si>
  <si>
    <t>trichocarpa</t>
  </si>
  <si>
    <t>Eucalypteae</t>
  </si>
  <si>
    <t>dzi</t>
  </si>
  <si>
    <t xml:space="preserve">Malvales  </t>
  </si>
  <si>
    <t>Durio</t>
  </si>
  <si>
    <t>zibethinus</t>
  </si>
  <si>
    <t>gab</t>
  </si>
  <si>
    <t>Gossypium</t>
  </si>
  <si>
    <t>arboreum</t>
  </si>
  <si>
    <t>ghi</t>
  </si>
  <si>
    <t>hirsutum</t>
  </si>
  <si>
    <t>gra</t>
  </si>
  <si>
    <t>raimondii</t>
  </si>
  <si>
    <t>tcc</t>
  </si>
  <si>
    <t>Byttnerioideae</t>
  </si>
  <si>
    <t>Theobroma</t>
  </si>
  <si>
    <t>cacao</t>
  </si>
  <si>
    <t>egr</t>
  </si>
  <si>
    <t>Myrtoideae</t>
  </si>
  <si>
    <t>Eucalyptus</t>
  </si>
  <si>
    <t>grandis</t>
  </si>
  <si>
    <t>psom</t>
  </si>
  <si>
    <t xml:space="preserve">Ranunculales </t>
  </si>
  <si>
    <t xml:space="preserve">Papaveraceae </t>
  </si>
  <si>
    <t>Papaveroideae</t>
  </si>
  <si>
    <t>Papaver</t>
  </si>
  <si>
    <t>somniferum</t>
  </si>
  <si>
    <t xml:space="preserve">Vitales  </t>
  </si>
  <si>
    <t>zju</t>
  </si>
  <si>
    <t>Ziziphus</t>
  </si>
  <si>
    <t>jujuba</t>
  </si>
  <si>
    <t>fve</t>
  </si>
  <si>
    <t>Potentilleae</t>
  </si>
  <si>
    <t>Fragariinae</t>
  </si>
  <si>
    <t>Fragaria</t>
  </si>
  <si>
    <t>vesca</t>
  </si>
  <si>
    <t>mdm</t>
  </si>
  <si>
    <t>Malus</t>
  </si>
  <si>
    <t>domestica</t>
  </si>
  <si>
    <t>pavi</t>
  </si>
  <si>
    <t>Prunus</t>
  </si>
  <si>
    <t>avium</t>
  </si>
  <si>
    <t>pmum</t>
  </si>
  <si>
    <t>mume</t>
  </si>
  <si>
    <t>pper</t>
  </si>
  <si>
    <t>persica</t>
  </si>
  <si>
    <t>pxb</t>
  </si>
  <si>
    <t>Pyrus</t>
  </si>
  <si>
    <t>x bretschneideri</t>
  </si>
  <si>
    <t>rcn</t>
  </si>
  <si>
    <t>Rosa</t>
  </si>
  <si>
    <t>chinensis</t>
  </si>
  <si>
    <t>cic</t>
  </si>
  <si>
    <t>Citrus</t>
  </si>
  <si>
    <t>clementina</t>
  </si>
  <si>
    <t>cit</t>
  </si>
  <si>
    <t>sinensis</t>
  </si>
  <si>
    <t>vvi</t>
  </si>
  <si>
    <t>Vitis</t>
  </si>
  <si>
    <t>vinifera</t>
  </si>
  <si>
    <t>This sheet serves as a reference/reminder for information within the other sheets.</t>
  </si>
  <si>
    <t>VRM-Update</t>
  </si>
  <si>
    <t>- Keeps track of plants that are experimentally known to produce a specific flavonoid and keeps track of the sources if the information came from a large database such as the USDA or NPASS. 
- There are two codes and one color for each of the database sources. One code is used to indicate that the plant is experimentally known to produce a specific flavonoid while the other is used to indicate that a related compound of a specific flavonoid was experimentally known to be produced by one of the plants.
- The values are filled out using simple formulas to give an arbitrary single letter code based on results from each of the database. If a match appears in more than one database, then the first database given in the formula is used to fill out the sheet. This may be changed later but this is currently uncertain.</t>
  </si>
  <si>
    <t>Taxon</t>
  </si>
  <si>
    <t xml:space="preserve">- Contains the taxonomical information for the plants being used in this project.
- ITIS was the primary source for the taxonomical information, with UniProt used as a secondary source. Sources were limited in an attempt to maintain consistency.
- Reference used in color coding: Pryer, Kathleen M, et al. “Deciding among Green Plants for Whole Genome Studies.” TRENDS in Plant Science, vol. 7, no. 12, Dec. 2002, pp. 550–554. </t>
  </si>
  <si>
    <t>Similar</t>
  </si>
  <si>
    <t>- [WIP] List of plants that are taxonomically similar to those used in the KEGG code. Also includes common or descriptive names as well as the phylogenetic color coding used in the Taxon sheet.</t>
  </si>
  <si>
    <t>LitLink</t>
  </si>
  <si>
    <t>- Links for the literature searches concerned with finding known metabolites for each plant.</t>
  </si>
  <si>
    <t>DBInfo</t>
  </si>
  <si>
    <t>- Holds different infomation for the databases including their abbreviations, number of missing plants &amp; flavonoids, website links, codes used in VRM-update, etc.</t>
  </si>
  <si>
    <t>ExpKnown</t>
  </si>
  <si>
    <t>- Holds  information regarding which plants have been known to produce the target flavonoids and/or their relatives.
- Each large source/database has information logged in different labelled sections in order to keep track of the information.</t>
  </si>
  <si>
    <t>DBRes</t>
  </si>
  <si>
    <t>- Contains the output from gathering the plant &amp; metabolite from knapsack &amp; NPASS. 
- (knapsack values only) exact matches for the compund names &amp; IDs are highlighted green. The other values are relatives of the target compounds.
- The known &amp; relative tab was updated using this data by filtering by each compound of interest and then pasting the appropriate species in the correct column. Then the same was done for the relatives, except that each compound's relatives were treated as a collective, and then pasted accordingly.</t>
  </si>
  <si>
    <t>DBMiss</t>
  </si>
  <si>
    <t>- Used for finding, making and keeping track of which plants and flavonoids are completely missing entries from the databases,</t>
  </si>
  <si>
    <t>LitMisc</t>
  </si>
  <si>
    <t>- Holds some COMBINED data for information regarding which plants have been known to produce the target flavonoids and/or their relatives.</t>
  </si>
  <si>
    <t>Direct</t>
  </si>
  <si>
    <t>- This sheet is used to keep a list of the compounds from the KEGG pathways that do not have an EC number between the specific compound and its precursor.</t>
  </si>
  <si>
    <t>Output</t>
  </si>
  <si>
    <t>- Contains the output from the python program. The data is then used to place an x in the KEGG column for the compounds.</t>
  </si>
  <si>
    <t>ECNums</t>
  </si>
  <si>
    <t>- This contains the list of EC numbers for each plant, collected and displayed while running the KEGG code.</t>
  </si>
  <si>
    <t>OldAndNew</t>
  </si>
  <si>
    <t>- This sheet was used to compare the differences in output between the older version of the code and the two newer ones, with the newest being revised after noticing an output error while manually comparing the results to the KEGG pathway maps.</t>
  </si>
  <si>
    <t>JW</t>
  </si>
  <si>
    <t xml:space="preserve">USDA </t>
  </si>
  <si>
    <t>Knapsack</t>
  </si>
  <si>
    <t>NPASS</t>
  </si>
  <si>
    <t>Microbiome analysis</t>
  </si>
  <si>
    <t>IMPPAT</t>
  </si>
  <si>
    <t>NAPRALERT</t>
  </si>
  <si>
    <t>Dr. Duke's</t>
  </si>
  <si>
    <t>Various Literature Sources</t>
  </si>
  <si>
    <t>R_EC</t>
  </si>
  <si>
    <t>ECG</t>
  </si>
  <si>
    <t>R_EGT</t>
  </si>
  <si>
    <t>EGCG</t>
  </si>
  <si>
    <t>R_AGI</t>
  </si>
  <si>
    <t>R_KXN</t>
  </si>
  <si>
    <t>R_HWB</t>
  </si>
  <si>
    <t>EGC</t>
  </si>
  <si>
    <t>R_GC</t>
  </si>
  <si>
    <t>R_GEN</t>
  </si>
  <si>
    <t>R_KMP</t>
  </si>
  <si>
    <t>R_LU2</t>
  </si>
  <si>
    <t>R_NAR</t>
  </si>
  <si>
    <t>R_QUE</t>
  </si>
  <si>
    <t>ERC</t>
  </si>
  <si>
    <t>R_MYC</t>
  </si>
  <si>
    <t>R_BUN</t>
  </si>
  <si>
    <t>R_ERC</t>
  </si>
  <si>
    <t>R_ERD</t>
  </si>
  <si>
    <t>R_HCC</t>
  </si>
  <si>
    <t>Cucurbita pepo subsp. pepo</t>
  </si>
  <si>
    <t>Common name (or descriptive if no common)</t>
  </si>
  <si>
    <t xml:space="preserve">Aegilops crassa </t>
  </si>
  <si>
    <t>Persian goatgrass</t>
  </si>
  <si>
    <t>Tracheophyta (vascular)</t>
  </si>
  <si>
    <t>Spermophytina (seed)</t>
  </si>
  <si>
    <t>Magnoliopsida (flowering)</t>
  </si>
  <si>
    <t xml:space="preserve">Aegilops geniculata </t>
  </si>
  <si>
    <t>Ovate goatgrass</t>
  </si>
  <si>
    <t>Aegilops neglecta</t>
  </si>
  <si>
    <t>Three-awn goat grass</t>
  </si>
  <si>
    <t xml:space="preserve">Aegilops sharonensis </t>
  </si>
  <si>
    <t>Sharon goatgrass</t>
  </si>
  <si>
    <t>Arabidopsis arenicola</t>
  </si>
  <si>
    <t>Arctic rock-cress</t>
  </si>
  <si>
    <t>Arabidopsis kamchatica</t>
  </si>
  <si>
    <t>Kamchatka rockcress</t>
  </si>
  <si>
    <t xml:space="preserve">Arachis gregoryi </t>
  </si>
  <si>
    <t>Peanut relative</t>
  </si>
  <si>
    <t>Fabaceae (peas, legumes)</t>
  </si>
  <si>
    <t>Arachis hypogaea</t>
  </si>
  <si>
    <t>Peanut</t>
  </si>
  <si>
    <t>Arachis lutescens</t>
  </si>
  <si>
    <t>Arachis major</t>
  </si>
  <si>
    <t>Amendoim De Aquidauana (Aquidauana Peanut)</t>
  </si>
  <si>
    <t>Arachis villosa</t>
  </si>
  <si>
    <t>Arachis williamsii</t>
  </si>
  <si>
    <t>Asparagus asparagoides</t>
  </si>
  <si>
    <t>Bridal creeper</t>
  </si>
  <si>
    <t>Asparagus capensis</t>
  </si>
  <si>
    <t>Katdoring (Cat-thorn)</t>
  </si>
  <si>
    <t>Asparagus cochinchinensis</t>
  </si>
  <si>
    <t>Chinese asparagus</t>
  </si>
  <si>
    <t>Asparagus declinatus</t>
  </si>
  <si>
    <t>Asparagus fern</t>
  </si>
  <si>
    <t>Asparagus maritimus</t>
  </si>
  <si>
    <t>Sea asparagus</t>
  </si>
  <si>
    <t>Asparagus scandens</t>
  </si>
  <si>
    <t>Snakefeather</t>
  </si>
  <si>
    <t>Asparagus volubilis</t>
  </si>
  <si>
    <t>Steamrolled Asparagus</t>
  </si>
  <si>
    <t>Auxenochlorella pyrenoidosa</t>
  </si>
  <si>
    <t>Freshwater green alga</t>
  </si>
  <si>
    <t>Auxenochlorella symbiontica</t>
  </si>
  <si>
    <t>Beta corolliflora</t>
  </si>
  <si>
    <t>Beet</t>
  </si>
  <si>
    <t>Beta lomatogona</t>
  </si>
  <si>
    <t>Beta macrocarpa</t>
  </si>
  <si>
    <t>Beta maritima</t>
  </si>
  <si>
    <t>Sea beet</t>
  </si>
  <si>
    <t>Beta nana</t>
  </si>
  <si>
    <t>Brachypodium hybridum</t>
  </si>
  <si>
    <t>Small annual grass</t>
  </si>
  <si>
    <t>Brachypodium phoenicoides</t>
  </si>
  <si>
    <t xml:space="preserve">Thinleaf false brome </t>
  </si>
  <si>
    <t>Brachypodium rupestre</t>
  </si>
  <si>
    <t>False brome</t>
  </si>
  <si>
    <t xml:space="preserve">Brachypodium stacei </t>
  </si>
  <si>
    <t>Brassica barrelieri</t>
  </si>
  <si>
    <t>Broad-leaf herb</t>
  </si>
  <si>
    <t>Brassica bourgeaui</t>
  </si>
  <si>
    <t>Cross-flowering plant</t>
  </si>
  <si>
    <t>Brassica cretica</t>
  </si>
  <si>
    <t>Mustard</t>
  </si>
  <si>
    <t>Brassica elongata</t>
  </si>
  <si>
    <t>Elongated mustard</t>
  </si>
  <si>
    <t>Brassica fruticulosa</t>
  </si>
  <si>
    <t>Mediterranean cabbage, Twiggy turnip</t>
  </si>
  <si>
    <t xml:space="preserve">Brassica hilarionis </t>
  </si>
  <si>
    <t>Sent Hilarion Lahanası</t>
  </si>
  <si>
    <t>Brassica rupestris</t>
  </si>
  <si>
    <t>Brassica tournefortii</t>
  </si>
  <si>
    <t>Wild turnip, Sahara mustard</t>
  </si>
  <si>
    <t>Cajanus crassus</t>
  </si>
  <si>
    <t xml:space="preserve">Thick-Stemmed Cajanus </t>
  </si>
  <si>
    <t xml:space="preserve">Cajanus lineatus </t>
  </si>
  <si>
    <t>Wild Toor</t>
  </si>
  <si>
    <t xml:space="preserve">Cajanus scarabaeoides </t>
  </si>
  <si>
    <t>Showy pigeonpea</t>
  </si>
  <si>
    <t>Camelina rumelica</t>
  </si>
  <si>
    <t>Graceful false flax</t>
  </si>
  <si>
    <t>Capsella grandiflora</t>
  </si>
  <si>
    <t>Grand shepherd's-purse</t>
  </si>
  <si>
    <t>Capsicum buforum</t>
  </si>
  <si>
    <t>Wild Capsicum</t>
  </si>
  <si>
    <t>Capsicum cardenasii</t>
  </si>
  <si>
    <t>Ulupica Hot Pepper</t>
  </si>
  <si>
    <t>Capsicum Chacoense</t>
  </si>
  <si>
    <t>CAP 499 Pepper</t>
  </si>
  <si>
    <t xml:space="preserve">Capsicum eshbaughii </t>
  </si>
  <si>
    <t>Bolivian wild chile</t>
  </si>
  <si>
    <t>Capsicum eximium</t>
  </si>
  <si>
    <t>Wild hot pepper</t>
  </si>
  <si>
    <t>Capsicum flexuosum</t>
  </si>
  <si>
    <t>Hardy Chili</t>
  </si>
  <si>
    <t>Capsicum frutescens</t>
  </si>
  <si>
    <t>Cayenne pepper</t>
  </si>
  <si>
    <t>Capsicum galapagoense</t>
  </si>
  <si>
    <t>Galapagos Island Pepper</t>
  </si>
  <si>
    <t>Capsicum lanceolatum</t>
  </si>
  <si>
    <t>Wild chilli</t>
  </si>
  <si>
    <t>Capsicum parvifolium</t>
  </si>
  <si>
    <t>Capsicum pereirae</t>
  </si>
  <si>
    <t>Capsicum shrub</t>
  </si>
  <si>
    <t>Capsicum piuranum</t>
  </si>
  <si>
    <t>Andean capsicum</t>
  </si>
  <si>
    <t>Capsicum pubescens</t>
  </si>
  <si>
    <t>Tree Pepper, Rocoto</t>
  </si>
  <si>
    <t>Capsicum tovarii</t>
  </si>
  <si>
    <t>Mukuiru</t>
  </si>
  <si>
    <t>Chenopodium album</t>
  </si>
  <si>
    <t>Fat-hen</t>
  </si>
  <si>
    <t>Chenopodium allanii</t>
  </si>
  <si>
    <t>Straggling perennial herb</t>
  </si>
  <si>
    <t>Chenopodium atrovirens</t>
  </si>
  <si>
    <t>Pinyon goosefoot, Dark goosefoot</t>
  </si>
  <si>
    <t>Chenopodium auricomum</t>
  </si>
  <si>
    <t>Golden goosefoot</t>
  </si>
  <si>
    <t>Chenopodium baccatum</t>
  </si>
  <si>
    <t>Coastal saltbush</t>
  </si>
  <si>
    <t>Chenopodium berlandieri</t>
  </si>
  <si>
    <t>Pitseed goosefoot</t>
  </si>
  <si>
    <t>Chenopodium candolleanum</t>
  </si>
  <si>
    <t>Seaberry saltbush</t>
  </si>
  <si>
    <t>Chenopodium cycloides</t>
  </si>
  <si>
    <t>Sandhill goosefoot</t>
  </si>
  <si>
    <t>Chenopodium desertorum</t>
  </si>
  <si>
    <t>Frosted goosefruit</t>
  </si>
  <si>
    <t>Chenopodium foggii</t>
  </si>
  <si>
    <t xml:space="preserve">Fogg's goosefoot </t>
  </si>
  <si>
    <t>Chenopodium fremontii</t>
  </si>
  <si>
    <t>Frémont's goosefoot</t>
  </si>
  <si>
    <t>Chenopodium giganteum</t>
  </si>
  <si>
    <t>Tree spinach</t>
  </si>
  <si>
    <t>Chenopodium hians</t>
  </si>
  <si>
    <t>Hians goosefoot</t>
  </si>
  <si>
    <t>Chenopodium leptophyllum</t>
  </si>
  <si>
    <t>Narrowleaf goosefoot</t>
  </si>
  <si>
    <t>Chenopodium neomexicanum</t>
  </si>
  <si>
    <t>New Mexico goosefoot.</t>
  </si>
  <si>
    <t>Chenopodium nevadense</t>
  </si>
  <si>
    <t>Nevada Goosefoot</t>
  </si>
  <si>
    <t>Chenopodium nutans</t>
  </si>
  <si>
    <t>Climbing saltbush</t>
  </si>
  <si>
    <t>Chenopodium oahuense</t>
  </si>
  <si>
    <t>Aweoweo</t>
  </si>
  <si>
    <t>Chenopodium pallescens</t>
  </si>
  <si>
    <t>Slim-Leaf Goosefoot</t>
  </si>
  <si>
    <t>Chenopodium pallidicaule</t>
  </si>
  <si>
    <t>Cañihua</t>
  </si>
  <si>
    <t>Chenopodium parabolicum</t>
  </si>
  <si>
    <t>Fragrant saltbush</t>
  </si>
  <si>
    <t>Chenopodium pratericola</t>
  </si>
  <si>
    <t>Desert goosefoot</t>
  </si>
  <si>
    <t>Chenopodium standleyanum</t>
  </si>
  <si>
    <t>Woodland Goosefoot</t>
  </si>
  <si>
    <t>Chenopodium subglabrum</t>
  </si>
  <si>
    <t>Smooth goosefoot</t>
  </si>
  <si>
    <t>Chenopodium vulvaria</t>
  </si>
  <si>
    <t>Stinking goosefoot</t>
  </si>
  <si>
    <t>Chenopodium watsonii</t>
  </si>
  <si>
    <t xml:space="preserve">Watson's goosefoot </t>
  </si>
  <si>
    <t>Chondrus canaliculatus</t>
  </si>
  <si>
    <t>Red algae</t>
  </si>
  <si>
    <t>Chondrus elatus</t>
  </si>
  <si>
    <t>Chondrus ocellatus</t>
  </si>
  <si>
    <t>Japanese moss</t>
  </si>
  <si>
    <t>Chondrus platynus</t>
  </si>
  <si>
    <t>Red alga</t>
  </si>
  <si>
    <t>Chondrus retortus</t>
  </si>
  <si>
    <t>Chondrus yendoi</t>
  </si>
  <si>
    <t>Cicer canariense</t>
  </si>
  <si>
    <t>Canary Islands legume</t>
  </si>
  <si>
    <t>Citrus aurantiifolia</t>
  </si>
  <si>
    <t>Key lime</t>
  </si>
  <si>
    <t>Citrus aurantium</t>
  </si>
  <si>
    <t>Bitter orange</t>
  </si>
  <si>
    <t>Citrus hystrix</t>
  </si>
  <si>
    <t>Kaffir lime</t>
  </si>
  <si>
    <t>Citrus jambhiri</t>
  </si>
  <si>
    <t>Rough lemon</t>
  </si>
  <si>
    <t>Citrus junos</t>
  </si>
  <si>
    <t>Yuzu</t>
  </si>
  <si>
    <t>Citrus limon</t>
  </si>
  <si>
    <t>Lemon</t>
  </si>
  <si>
    <t>Citrus maxima</t>
  </si>
  <si>
    <t>Pomelo</t>
  </si>
  <si>
    <t>Citrus medica</t>
  </si>
  <si>
    <t>Citron</t>
  </si>
  <si>
    <t>Citrus natsudaidai</t>
  </si>
  <si>
    <t>Natsudaidai orange</t>
  </si>
  <si>
    <t>Citrus paradisi</t>
  </si>
  <si>
    <t>Grapefruit</t>
  </si>
  <si>
    <t>Citrus reticulata</t>
  </si>
  <si>
    <t>Tangerine</t>
  </si>
  <si>
    <t>Citrus unshiu</t>
  </si>
  <si>
    <t>Satsuma mandarin</t>
  </si>
  <si>
    <t>Coccomyxa confluens</t>
  </si>
  <si>
    <t>Green algae</t>
  </si>
  <si>
    <t>Coccomyxa dispar</t>
  </si>
  <si>
    <t>Coccomyxa elongata</t>
  </si>
  <si>
    <t>Coccomyxa fottii</t>
  </si>
  <si>
    <t>Coccomyxa galuniae</t>
  </si>
  <si>
    <t>Coccomyxa greatwallensis</t>
  </si>
  <si>
    <t>Coccomyxa melkonianii</t>
  </si>
  <si>
    <t>Coccomyxa onubensis</t>
  </si>
  <si>
    <t>Coccomyxa parasitica</t>
  </si>
  <si>
    <t>Coccomyxa polymorpha</t>
  </si>
  <si>
    <t>Coccomyxa silvae-gabretae</t>
  </si>
  <si>
    <t>Coccomyxa simplex</t>
  </si>
  <si>
    <t>Coccomyxa solorinae</t>
  </si>
  <si>
    <t>Coccomyxa vinatzeri</t>
  </si>
  <si>
    <t>Coccomyxa viridis</t>
  </si>
  <si>
    <t>Cucumis africanus</t>
  </si>
  <si>
    <t>Wild gherkin</t>
  </si>
  <si>
    <t>Cucumis anguria</t>
  </si>
  <si>
    <t>Gherkin</t>
  </si>
  <si>
    <t>Cucumis dipsaceus</t>
  </si>
  <si>
    <t>Hedgehog cucumber</t>
  </si>
  <si>
    <t>Cucumis hirsutus</t>
  </si>
  <si>
    <t>Herbaceous perennial</t>
  </si>
  <si>
    <t>Cucumis humifructus</t>
  </si>
  <si>
    <t>Aardvark cucumber</t>
  </si>
  <si>
    <t>Cucumis maderaspatanus</t>
  </si>
  <si>
    <t>Madras Pea Pumpkin</t>
  </si>
  <si>
    <t>Cucumis metuliferus</t>
  </si>
  <si>
    <t>Horned melon</t>
  </si>
  <si>
    <t>Cucumis myriocarpus</t>
  </si>
  <si>
    <t>Prickly paddy melon</t>
  </si>
  <si>
    <t>Cucumis ritchiei</t>
  </si>
  <si>
    <t>Ritchie Melon</t>
  </si>
  <si>
    <t>Cucumis zeyherii</t>
  </si>
  <si>
    <t>South African Spiny Cucumber</t>
  </si>
  <si>
    <t>Cucurbita argyrosperma</t>
  </si>
  <si>
    <t>mixta squash</t>
  </si>
  <si>
    <t>Cucurbita cordata</t>
  </si>
  <si>
    <t>Cucurbita digitata</t>
  </si>
  <si>
    <t>Cucurbita ecuadorensis</t>
  </si>
  <si>
    <t>Cucurbita ficifolia</t>
  </si>
  <si>
    <t>figleaf gourd</t>
  </si>
  <si>
    <t>Cucurbita foetidissima</t>
  </si>
  <si>
    <t>Cucurbita hybrid cultivar</t>
  </si>
  <si>
    <t>Cucurbita lundelliana</t>
  </si>
  <si>
    <t>Cucurbita mixta</t>
  </si>
  <si>
    <t>Cucurbita okeechobeensis</t>
  </si>
  <si>
    <t>Cucurbita palmata</t>
  </si>
  <si>
    <t>Cucurbita pedatifolia</t>
  </si>
  <si>
    <t>Cucurbita radicans</t>
  </si>
  <si>
    <t>Cynara algarbiensis</t>
  </si>
  <si>
    <t>Cynara baetica</t>
  </si>
  <si>
    <t>Cynara cornigera</t>
  </si>
  <si>
    <t>Cynara cyrenaica</t>
  </si>
  <si>
    <t>Cynara humilis</t>
  </si>
  <si>
    <t>Cynara makrisii</t>
  </si>
  <si>
    <t>Cynara sibthorpiana</t>
  </si>
  <si>
    <t>Cynara syriaca</t>
  </si>
  <si>
    <t>Cynara tournefortii</t>
  </si>
  <si>
    <t>Daucus annuus</t>
  </si>
  <si>
    <t>Daucus arcanus</t>
  </si>
  <si>
    <t>Daucus aureus</t>
  </si>
  <si>
    <t>Daucus biseriatus</t>
  </si>
  <si>
    <t>Daucus broteri</t>
  </si>
  <si>
    <t>Daucus conchitae</t>
  </si>
  <si>
    <t>Daucus crinitus</t>
  </si>
  <si>
    <t>Daucus decipiens</t>
  </si>
  <si>
    <t>Daucus dellacellae</t>
  </si>
  <si>
    <t>Daucus durieua</t>
  </si>
  <si>
    <t>Daucus edulis</t>
  </si>
  <si>
    <t>Daucus elegans</t>
  </si>
  <si>
    <t>Daucus glochidiatus</t>
  </si>
  <si>
    <t>Daucus gracilis</t>
  </si>
  <si>
    <t>Daucus guttatus</t>
  </si>
  <si>
    <t>Daucus incertae sedis</t>
  </si>
  <si>
    <t>Daucus incognitus</t>
  </si>
  <si>
    <t>Daucus insularis</t>
  </si>
  <si>
    <t>Daucus involucratus</t>
  </si>
  <si>
    <t>Daucus junceus</t>
  </si>
  <si>
    <t>Daucus littoralis</t>
  </si>
  <si>
    <t>Daucus mauritii</t>
  </si>
  <si>
    <t>Daucus melananthos</t>
  </si>
  <si>
    <t>Daucus minusculus</t>
  </si>
  <si>
    <t>Daucus mirabilis</t>
  </si>
  <si>
    <t>Daucus montanus</t>
  </si>
  <si>
    <t>Daucus muricatus</t>
  </si>
  <si>
    <t>Daucus pedunculatus</t>
  </si>
  <si>
    <t>Daucus pumilus</t>
  </si>
  <si>
    <t>Daucus pusillus</t>
  </si>
  <si>
    <t>Daucus rouyi</t>
  </si>
  <si>
    <t>Daucus sahariensis</t>
  </si>
  <si>
    <t>Daucus setifolius</t>
  </si>
  <si>
    <t>Daucus setulosus</t>
  </si>
  <si>
    <t>Daucus syrticus</t>
  </si>
  <si>
    <t>Daucus tenuisectus</t>
  </si>
  <si>
    <t>Daucus tenuissimus</t>
  </si>
  <si>
    <t>Daucus virgatus</t>
  </si>
  <si>
    <t>Dendrobium acutilingue</t>
  </si>
  <si>
    <t>Orchid</t>
  </si>
  <si>
    <t>Dendrobium aduncum</t>
  </si>
  <si>
    <t>Angelfish orchid</t>
  </si>
  <si>
    <t>Dendrobium arachnoideum</t>
  </si>
  <si>
    <t>Dendrobium chrysotoxum</t>
  </si>
  <si>
    <t>Dendrobium delicatum</t>
  </si>
  <si>
    <t>Dendrobium denneanum</t>
  </si>
  <si>
    <t>Dendrobium densiflorum</t>
  </si>
  <si>
    <t>Pineapple orchid</t>
  </si>
  <si>
    <t>Dendrobium farmeri</t>
  </si>
  <si>
    <t>Farmer's dendrobium</t>
  </si>
  <si>
    <t>Dendrobium fimbriatum</t>
  </si>
  <si>
    <t>Dendrobium findlayanum</t>
  </si>
  <si>
    <t>Findlay's orchid</t>
  </si>
  <si>
    <t>Dendrobium kingianum</t>
  </si>
  <si>
    <t>Pink rock orchid</t>
  </si>
  <si>
    <t>Dendrobium loddigesii</t>
  </si>
  <si>
    <t>Dendrobium moniliforme</t>
  </si>
  <si>
    <t>Dendrobium moschatum</t>
  </si>
  <si>
    <t>Musky-smelling dendrobium</t>
  </si>
  <si>
    <t>Dendrobium nobile</t>
  </si>
  <si>
    <t>Dendrobium primulinum</t>
  </si>
  <si>
    <t>Dendrobium scabrilingue</t>
  </si>
  <si>
    <t>Dendrobium taurinum</t>
  </si>
  <si>
    <t>Dendrobium taylorii</t>
  </si>
  <si>
    <t>Dendrobium thyrsiflorum</t>
  </si>
  <si>
    <t>Pinecone-like raceme dendrobium</t>
  </si>
  <si>
    <t>Durio acutifolius</t>
  </si>
  <si>
    <t>Durio affinis</t>
  </si>
  <si>
    <t>Durio beccarianus</t>
  </si>
  <si>
    <t>Durio carinatus</t>
  </si>
  <si>
    <t>Durio dulcis</t>
  </si>
  <si>
    <t>Durio excelsus</t>
  </si>
  <si>
    <t>Durio grandiflorus</t>
  </si>
  <si>
    <t>Durio graveolens</t>
  </si>
  <si>
    <t>Durio griffithii</t>
  </si>
  <si>
    <t>Durio kutejensis</t>
  </si>
  <si>
    <t>Durio lanceolatus</t>
  </si>
  <si>
    <t>Durio lowianus</t>
  </si>
  <si>
    <t>Durio oblongus</t>
  </si>
  <si>
    <t>Durio oxleyanus</t>
  </si>
  <si>
    <t>Durio singaporensis</t>
  </si>
  <si>
    <t>Durio tanjungpurensis</t>
  </si>
  <si>
    <t>Durio testudinarius</t>
  </si>
  <si>
    <t>LAYOUT
Name 
EC numbers
L: Known by lit
K: Predicted by KEGG</t>
  </si>
  <si>
    <t>EC Num</t>
  </si>
  <si>
    <t>Code</t>
  </si>
  <si>
    <t>1.1.1.195</t>
  </si>
  <si>
    <t xml:space="preserve">J0 </t>
  </si>
  <si>
    <t>Viridiplantae</t>
  </si>
  <si>
    <r>
      <rPr>
        <b/>
        <sz val="9"/>
        <color theme="1"/>
        <rFont val="Source Sans Pro"/>
      </rPr>
      <t>Streptophyta</t>
    </r>
    <r>
      <rPr>
        <sz val="9"/>
        <color theme="1"/>
        <rFont val="Source Sans Pro"/>
      </rPr>
      <t xml:space="preserve">
J0, J6, K5, KC, L1, LA, MF, N2, N7, NA</t>
    </r>
  </si>
  <si>
    <t>Tracheophyta</t>
  </si>
  <si>
    <t>Spermophytina</t>
  </si>
  <si>
    <r>
      <rPr>
        <b/>
        <sz val="9"/>
        <color theme="1"/>
        <rFont val="Source Sans Pro"/>
      </rPr>
      <t>Asteranae</t>
    </r>
    <r>
      <rPr>
        <sz val="9"/>
        <color theme="1"/>
        <rFont val="Source Sans Pro"/>
      </rPr>
      <t xml:space="preserve">
J1, J2, J5, J7, JC, K0, K7, KA, KD, L8, LC, M3
K: BUN, ERD, HCC, KMP, NAR, QUE</t>
    </r>
  </si>
  <si>
    <r>
      <rPr>
        <b/>
        <sz val="9"/>
        <color theme="1"/>
        <rFont val="Source Sans Pro"/>
      </rPr>
      <t>trichopoda</t>
    </r>
    <r>
      <rPr>
        <sz val="9"/>
        <color theme="1"/>
        <rFont val="Source Sans Pro"/>
      </rPr>
      <t xml:space="preserve">
K9, KB, KF, M4, MB
L: KXN, EC, ERD, NAR
K:  KXN, HWB, EC</t>
    </r>
  </si>
  <si>
    <t>1.1.1.219</t>
  </si>
  <si>
    <t xml:space="preserve">J1 </t>
  </si>
  <si>
    <t>Apiales</t>
  </si>
  <si>
    <t>Apiaceae</t>
  </si>
  <si>
    <r>
      <rPr>
        <b/>
        <sz val="9"/>
        <color theme="1"/>
        <rFont val="Source Sans Pro"/>
      </rPr>
      <t>carota</t>
    </r>
    <r>
      <rPr>
        <sz val="9"/>
        <color theme="1"/>
        <rFont val="Source Sans Pro"/>
      </rPr>
      <t xml:space="preserve">
JA, K9, LF, M1, M8, MB
L: AGI, HWB, KMP, LU2, MYC, NAR, QUE</t>
    </r>
    <r>
      <rPr>
        <b/>
        <sz val="9"/>
        <color theme="1"/>
        <rFont val="Source Sans Pro"/>
      </rPr>
      <t xml:space="preserve">
</t>
    </r>
    <r>
      <rPr>
        <sz val="9"/>
        <color theme="1"/>
        <rFont val="Source Sans Pro"/>
      </rPr>
      <t>K:</t>
    </r>
    <r>
      <rPr>
        <b/>
        <sz val="9"/>
        <color theme="1"/>
        <rFont val="Source Sans Pro"/>
      </rPr>
      <t xml:space="preserve"> </t>
    </r>
    <r>
      <rPr>
        <sz val="9"/>
        <color theme="1"/>
        <rFont val="Source Sans Pro"/>
      </rPr>
      <t>AGI, HWB, LU2, MYC</t>
    </r>
  </si>
  <si>
    <t>1.1.1.234</t>
  </si>
  <si>
    <t xml:space="preserve">J2 </t>
  </si>
  <si>
    <r>
      <rPr>
        <b/>
        <sz val="9"/>
        <color theme="1"/>
        <rFont val="Source Sans Pro"/>
      </rPr>
      <t>Asteraceae</t>
    </r>
    <r>
      <rPr>
        <sz val="9"/>
        <color theme="1"/>
        <rFont val="Source Sans Pro"/>
      </rPr>
      <t xml:space="preserve">
JA, K8, M0, M1, M4, MB
K: AGI, LU2</t>
    </r>
  </si>
  <si>
    <r>
      <rPr>
        <b/>
        <sz val="9"/>
        <color theme="1"/>
        <rFont val="Source Sans Pro"/>
      </rPr>
      <t>cardunculus</t>
    </r>
    <r>
      <rPr>
        <sz val="9"/>
        <color theme="1"/>
        <rFont val="Source Sans Pro"/>
      </rPr>
      <t xml:space="preserve">
K9, LF, M8
L: AGI, LU2, NAR
K: HWB</t>
    </r>
  </si>
  <si>
    <t>1.1.1.348</t>
  </si>
  <si>
    <t xml:space="preserve">J3 </t>
  </si>
  <si>
    <r>
      <rPr>
        <b/>
        <sz val="9"/>
        <color theme="1"/>
        <rFont val="Source Sans Pro"/>
      </rPr>
      <t>annus</t>
    </r>
    <r>
      <rPr>
        <sz val="9"/>
        <color theme="1"/>
        <rFont val="Source Sans Pro"/>
      </rPr>
      <t xml:space="preserve">
K9, KB
K: KXN, HWB</t>
    </r>
  </si>
  <si>
    <t>1.11.1.21</t>
  </si>
  <si>
    <t xml:space="preserve">J4 </t>
  </si>
  <si>
    <r>
      <rPr>
        <b/>
        <sz val="9"/>
        <color theme="1"/>
        <rFont val="Source Sans Pro"/>
      </rPr>
      <t xml:space="preserve">sativa
</t>
    </r>
    <r>
      <rPr>
        <sz val="9"/>
        <color theme="1"/>
        <rFont val="Source Sans Pro"/>
      </rPr>
      <t>L: AGI, KMP</t>
    </r>
  </si>
  <si>
    <t>1.11.1.27</t>
  </si>
  <si>
    <t xml:space="preserve">J5 </t>
  </si>
  <si>
    <r>
      <rPr>
        <b/>
        <sz val="9"/>
        <color theme="1"/>
        <rFont val="Source Sans Pro"/>
      </rPr>
      <t>Lamiales</t>
    </r>
    <r>
      <rPr>
        <sz val="9"/>
        <color theme="1"/>
        <rFont val="Source Sans Pro"/>
      </rPr>
      <t xml:space="preserve">
K3, K4, K8, K9, LF, M0, M1, M4, M8, MB, MD
L: KXN
K: AGI, HWB</t>
    </r>
  </si>
  <si>
    <t>Oleaceae</t>
  </si>
  <si>
    <r>
      <rPr>
        <b/>
        <sz val="9"/>
        <color theme="1"/>
        <rFont val="Source Sans Pro"/>
      </rPr>
      <t>europaea</t>
    </r>
    <r>
      <rPr>
        <sz val="9"/>
        <color theme="1"/>
        <rFont val="Source Sans Pro"/>
      </rPr>
      <t xml:space="preserve">
KB
L: AGI, LU2, NAR
K: KXN</t>
    </r>
  </si>
  <si>
    <t>1.11.1.7</t>
  </si>
  <si>
    <t xml:space="preserve">J6 </t>
  </si>
  <si>
    <r>
      <rPr>
        <b/>
        <sz val="9"/>
        <color theme="1"/>
        <rFont val="Source Sans Pro"/>
      </rPr>
      <t>indicum</t>
    </r>
    <r>
      <rPr>
        <sz val="9"/>
        <color theme="1"/>
        <rFont val="Source Sans Pro"/>
      </rPr>
      <t xml:space="preserve">
LB
L: EC</t>
    </r>
  </si>
  <si>
    <t>1.14.-.-</t>
  </si>
  <si>
    <t xml:space="preserve">J7 </t>
  </si>
  <si>
    <r>
      <rPr>
        <b/>
        <sz val="9"/>
        <color theme="1"/>
        <rFont val="Source Sans Pro"/>
      </rPr>
      <t>Solanales</t>
    </r>
    <r>
      <rPr>
        <sz val="9"/>
        <color theme="1"/>
        <rFont val="Source Sans Pro"/>
      </rPr>
      <t xml:space="preserve">
JA, K3, K4, K9, M0, M1, M4
K: HWB</t>
    </r>
  </si>
  <si>
    <r>
      <rPr>
        <b/>
        <sz val="9"/>
        <color theme="1"/>
        <rFont val="Source Sans Pro"/>
      </rPr>
      <t xml:space="preserve">nil
</t>
    </r>
    <r>
      <rPr>
        <sz val="9"/>
        <color theme="1"/>
        <rFont val="Source Sans Pro"/>
      </rPr>
      <t>JB, M9, MD</t>
    </r>
  </si>
  <si>
    <t>1.14.11.19</t>
  </si>
  <si>
    <t xml:space="preserve">J8 </t>
  </si>
  <si>
    <r>
      <rPr>
        <b/>
        <sz val="9"/>
        <color theme="1"/>
        <rFont val="Source Sans Pro"/>
      </rPr>
      <t>Solanaceae</t>
    </r>
    <r>
      <rPr>
        <sz val="9"/>
        <color theme="1"/>
        <rFont val="Source Sans Pro"/>
      </rPr>
      <t xml:space="preserve">
JF</t>
    </r>
  </si>
  <si>
    <r>
      <rPr>
        <b/>
        <sz val="9"/>
        <color theme="1"/>
        <rFont val="Source Sans Pro"/>
      </rPr>
      <t>annum</t>
    </r>
    <r>
      <rPr>
        <sz val="9"/>
        <color theme="1"/>
        <rFont val="Source Sans Pro"/>
      </rPr>
      <t xml:space="preserve">
LF, MD
L: KXN, HWB, EC, KMP, LU2, MYC, NAR, QUE
K: MYC</t>
    </r>
  </si>
  <si>
    <t>1.14.11.23</t>
  </si>
  <si>
    <t xml:space="preserve">J9 </t>
  </si>
  <si>
    <r>
      <rPr>
        <b/>
        <sz val="9"/>
        <color theme="1"/>
        <rFont val="Source Sans Pro"/>
      </rPr>
      <t xml:space="preserve">Nicotiana
</t>
    </r>
    <r>
      <rPr>
        <sz val="9"/>
        <color theme="1"/>
        <rFont val="Source Sans Pro"/>
      </rPr>
      <t>KB, KF
K: KXN, EC, EGT, GC, MYC</t>
    </r>
  </si>
  <si>
    <r>
      <rPr>
        <b/>
        <sz val="9"/>
        <color theme="1"/>
        <rFont val="Source Sans Pro"/>
      </rPr>
      <t>attenuata</t>
    </r>
    <r>
      <rPr>
        <sz val="9"/>
        <color theme="1"/>
        <rFont val="Source Sans Pro"/>
      </rPr>
      <t xml:space="preserve">
LF, M8</t>
    </r>
  </si>
  <si>
    <t>1.14.11.61</t>
  </si>
  <si>
    <t xml:space="preserve">JA </t>
  </si>
  <si>
    <r>
      <rPr>
        <b/>
        <sz val="9"/>
        <color theme="1"/>
        <rFont val="Source Sans Pro"/>
      </rPr>
      <t xml:space="preserve">sylvestris
</t>
    </r>
    <r>
      <rPr>
        <sz val="9"/>
        <color theme="1"/>
        <rFont val="Source Sans Pro"/>
      </rPr>
      <t>L: EC</t>
    </r>
  </si>
  <si>
    <t>1.14.11.62</t>
  </si>
  <si>
    <t xml:space="preserve">JB </t>
  </si>
  <si>
    <r>
      <rPr>
        <b/>
        <sz val="9"/>
        <color theme="1"/>
        <rFont val="Source Sans Pro"/>
      </rPr>
      <t xml:space="preserve">tabacum
</t>
    </r>
    <r>
      <rPr>
        <sz val="9"/>
        <color theme="1"/>
        <rFont val="Source Sans Pro"/>
      </rPr>
      <t>LF, M8
L: KXN, EC</t>
    </r>
  </si>
  <si>
    <t>1.14.11.9</t>
  </si>
  <si>
    <t xml:space="preserve">JC </t>
  </si>
  <si>
    <t>1.14.13.-</t>
  </si>
  <si>
    <t xml:space="preserve">JD </t>
  </si>
  <si>
    <r>
      <rPr>
        <b/>
        <sz val="9"/>
        <color theme="1"/>
        <rFont val="Source Sans Pro"/>
      </rPr>
      <t xml:space="preserve">Solanum
</t>
    </r>
    <r>
      <rPr>
        <sz val="9"/>
        <color theme="1"/>
        <rFont val="Source Sans Pro"/>
      </rPr>
      <t>KF, MD
K: EC, EGT, MYC</t>
    </r>
  </si>
  <si>
    <r>
      <rPr>
        <b/>
        <sz val="9"/>
        <color theme="1"/>
        <rFont val="Source Sans Pro"/>
      </rPr>
      <t>lycopersicum</t>
    </r>
    <r>
      <rPr>
        <sz val="9"/>
        <color theme="1"/>
        <rFont val="Source Sans Pro"/>
      </rPr>
      <t xml:space="preserve">
M6
L: KMP</t>
    </r>
  </si>
  <si>
    <t>1.14.13.21</t>
  </si>
  <si>
    <t xml:space="preserve">JE </t>
  </si>
  <si>
    <r>
      <rPr>
        <b/>
        <sz val="9"/>
        <color theme="1"/>
        <rFont val="Source Sans Pro"/>
      </rPr>
      <t xml:space="preserve">pennellii
</t>
    </r>
    <r>
      <rPr>
        <sz val="9"/>
        <color theme="1"/>
        <rFont val="Source Sans Pro"/>
      </rPr>
      <t>KB
K: KXN, GC</t>
    </r>
  </si>
  <si>
    <t>1.14.14.81</t>
  </si>
  <si>
    <t xml:space="preserve">JF </t>
  </si>
  <si>
    <r>
      <rPr>
        <b/>
        <sz val="9"/>
        <color theme="1"/>
        <rFont val="Source Sans Pro"/>
      </rPr>
      <t>tubersome</t>
    </r>
    <r>
      <rPr>
        <sz val="9"/>
        <color theme="1"/>
        <rFont val="Source Sans Pro"/>
      </rPr>
      <t xml:space="preserve">
KB, LF, M6, M8
L: EC, HWB, EC, KMP, NAR, QUE
K: KXN, GC</t>
    </r>
  </si>
  <si>
    <t>1.14.14.82</t>
  </si>
  <si>
    <t xml:space="preserve">K0 </t>
  </si>
  <si>
    <t xml:space="preserve">Caryophyllales </t>
  </si>
  <si>
    <r>
      <rPr>
        <b/>
        <sz val="9"/>
        <color theme="1"/>
        <rFont val="Source Sans Pro"/>
      </rPr>
      <t>Amaranthaceae</t>
    </r>
    <r>
      <rPr>
        <sz val="9"/>
        <color theme="1"/>
        <rFont val="Source Sans Pro"/>
      </rPr>
      <t xml:space="preserve">
J1, J2, J5, J7, JA, JC, K0, K7, K9, KA, KD,L8, LC, LF, M0, M1, M3, M4, M8, MB, MD
L: KXN KMP LU2 QUE
K: BUN, KXN, HWB, ERD, HCC, KMP, NAR, QUE</t>
    </r>
  </si>
  <si>
    <r>
      <rPr>
        <b/>
        <sz val="9"/>
        <color theme="1"/>
        <rFont val="Source Sans Pro"/>
      </rPr>
      <t xml:space="preserve">vulgaris
</t>
    </r>
    <r>
      <rPr>
        <sz val="9"/>
        <color theme="1"/>
        <rFont val="Source Sans Pro"/>
      </rPr>
      <t>KF</t>
    </r>
  </si>
  <si>
    <t>1.14.14.87</t>
  </si>
  <si>
    <t xml:space="preserve">K1 </t>
  </si>
  <si>
    <t>1.14.14.88</t>
  </si>
  <si>
    <t xml:space="preserve">K2 </t>
  </si>
  <si>
    <r>
      <rPr>
        <b/>
        <sz val="9"/>
        <color theme="1"/>
        <rFont val="Source Sans Pro"/>
      </rPr>
      <t>Lilianae</t>
    </r>
    <r>
      <rPr>
        <sz val="9"/>
        <color theme="1"/>
        <rFont val="Source Sans Pro"/>
      </rPr>
      <t xml:space="preserve">
J1, J2, J7, K0, K7,  LC, M1, MB</t>
    </r>
  </si>
  <si>
    <r>
      <rPr>
        <b/>
        <sz val="9"/>
        <color theme="1"/>
        <rFont val="Source Sans Pro"/>
      </rPr>
      <t xml:space="preserve">Arecaceae
</t>
    </r>
    <r>
      <rPr>
        <sz val="9"/>
        <color theme="1"/>
        <rFont val="Source Sans Pro"/>
      </rPr>
      <t>J5, JC, JF, K9, KA, KD, KF, L8, LF, M3, M4</t>
    </r>
  </si>
  <si>
    <t>1.14.14.89</t>
  </si>
  <si>
    <t xml:space="preserve">K3 </t>
  </si>
  <si>
    <t>1.14.14.90</t>
  </si>
  <si>
    <t xml:space="preserve">K4 </t>
  </si>
  <si>
    <r>
      <rPr>
        <b/>
        <sz val="9"/>
        <color theme="1"/>
        <rFont val="Source Sans Pro"/>
      </rPr>
      <t>Asparagales</t>
    </r>
    <r>
      <rPr>
        <sz val="9"/>
        <color theme="1"/>
        <rFont val="Source Sans Pro"/>
      </rPr>
      <t xml:space="preserve">
JC, K9, KA, KD, L8, M3, M4</t>
    </r>
  </si>
  <si>
    <r>
      <rPr>
        <b/>
        <sz val="9"/>
        <color theme="1"/>
        <rFont val="Source Sans Pro"/>
      </rPr>
      <t xml:space="preserve">officinalis
</t>
    </r>
    <r>
      <rPr>
        <sz val="9"/>
        <color theme="1"/>
        <rFont val="Source Sans Pro"/>
      </rPr>
      <t>J5, KF, LF</t>
    </r>
  </si>
  <si>
    <t>1.14.14.91</t>
  </si>
  <si>
    <t xml:space="preserve">K5 </t>
  </si>
  <si>
    <r>
      <rPr>
        <b/>
        <sz val="9"/>
        <color theme="1"/>
        <rFont val="Source Sans Pro"/>
      </rPr>
      <t xml:space="preserve">Orchidaceae
</t>
    </r>
    <r>
      <rPr>
        <sz val="9"/>
        <color theme="1"/>
        <rFont val="Source Sans Pro"/>
      </rPr>
      <t>JF</t>
    </r>
  </si>
  <si>
    <t>1.14.14.93</t>
  </si>
  <si>
    <t xml:space="preserve">K6 </t>
  </si>
  <si>
    <t>1.14.14.96</t>
  </si>
  <si>
    <t xml:space="preserve">K7 </t>
  </si>
  <si>
    <t>Caryophyllales</t>
  </si>
  <si>
    <r>
      <rPr>
        <b/>
        <sz val="9"/>
        <color theme="1"/>
        <rFont val="Source Sans Pro"/>
      </rPr>
      <t>quinoa</t>
    </r>
    <r>
      <rPr>
        <sz val="9"/>
        <color theme="1"/>
        <rFont val="Source Sans Pro"/>
      </rPr>
      <t xml:space="preserve">
J5, K9, KA, KD, KF, L8, LF, M0, M3, M4, M8, MD</t>
    </r>
  </si>
  <si>
    <t>1.14.19.76</t>
  </si>
  <si>
    <t xml:space="preserve">K8 </t>
  </si>
  <si>
    <r>
      <rPr>
        <b/>
        <sz val="9"/>
        <color theme="1"/>
        <rFont val="Source Sans Pro"/>
      </rPr>
      <t>Poaceae</t>
    </r>
    <r>
      <rPr>
        <sz val="9"/>
        <color theme="1"/>
        <rFont val="Source Sans Pro"/>
      </rPr>
      <t xml:space="preserve">
J5, JF, K8, KD, KF, LF, M4, N8</t>
    </r>
  </si>
  <si>
    <r>
      <rPr>
        <b/>
        <sz val="9"/>
        <color theme="1"/>
        <rFont val="Source Sans Pro"/>
      </rPr>
      <t>tauschii</t>
    </r>
    <r>
      <rPr>
        <sz val="9"/>
        <color theme="1"/>
        <rFont val="Source Sans Pro"/>
      </rPr>
      <t xml:space="preserve">
JC, K9, KA, M3</t>
    </r>
  </si>
  <si>
    <t>1.14.20.4</t>
  </si>
  <si>
    <t xml:space="preserve">K9 </t>
  </si>
  <si>
    <r>
      <rPr>
        <b/>
        <sz val="9"/>
        <color theme="1"/>
        <rFont val="Source Sans Pro"/>
      </rPr>
      <t xml:space="preserve">distachyon
</t>
    </r>
    <r>
      <rPr>
        <sz val="9"/>
        <color theme="1"/>
        <rFont val="Source Sans Pro"/>
      </rPr>
      <t>KA, LD, M3, N4</t>
    </r>
  </si>
  <si>
    <t>1.14.20.6</t>
  </si>
  <si>
    <t xml:space="preserve">KA </t>
  </si>
  <si>
    <r>
      <rPr>
        <b/>
        <sz val="9"/>
        <color theme="1"/>
        <rFont val="Source Sans Pro"/>
      </rPr>
      <t xml:space="preserve">Oryza
</t>
    </r>
    <r>
      <rPr>
        <sz val="9"/>
        <color theme="1"/>
        <rFont val="Source Sans Pro"/>
      </rPr>
      <t>JC, K9</t>
    </r>
  </si>
  <si>
    <r>
      <rPr>
        <b/>
        <sz val="9"/>
        <color theme="1"/>
        <rFont val="Source Sans Pro"/>
      </rPr>
      <t xml:space="preserve">brachyantha
</t>
    </r>
    <r>
      <rPr>
        <sz val="9"/>
        <color theme="1"/>
        <rFont val="Source Sans Pro"/>
      </rPr>
      <t>M3</t>
    </r>
  </si>
  <si>
    <t>1.17.1.3</t>
  </si>
  <si>
    <t xml:space="preserve">KB </t>
  </si>
  <si>
    <r>
      <rPr>
        <b/>
        <sz val="9"/>
        <color theme="1"/>
        <rFont val="Source Sans Pro"/>
      </rPr>
      <t xml:space="preserve">sativa
</t>
    </r>
    <r>
      <rPr>
        <sz val="9"/>
        <color theme="1"/>
        <rFont val="Source Sans Pro"/>
      </rPr>
      <t>J8, J9, JE, KA, L5, L8, MC, N0, N1, N3, N9</t>
    </r>
  </si>
  <si>
    <t>1.2.1.44</t>
  </si>
  <si>
    <t xml:space="preserve">KC </t>
  </si>
  <si>
    <r>
      <rPr>
        <b/>
        <sz val="9"/>
        <color theme="1"/>
        <rFont val="Source Sans Pro"/>
      </rPr>
      <t xml:space="preserve">italica
</t>
    </r>
    <r>
      <rPr>
        <sz val="9"/>
        <color theme="1"/>
        <rFont val="Source Sans Pro"/>
      </rPr>
      <t>JC, K9, KA</t>
    </r>
  </si>
  <si>
    <t>1.2.1.68</t>
  </si>
  <si>
    <t xml:space="preserve">KD </t>
  </si>
  <si>
    <r>
      <rPr>
        <b/>
        <sz val="9"/>
        <color theme="1"/>
        <rFont val="Source Sans Pro"/>
      </rPr>
      <t xml:space="preserve">bicolor
</t>
    </r>
    <r>
      <rPr>
        <sz val="9"/>
        <color theme="1"/>
        <rFont val="Source Sans Pro"/>
      </rPr>
      <t>K9, KA, L5, M3</t>
    </r>
  </si>
  <si>
    <t>1.23.1.-</t>
  </si>
  <si>
    <t xml:space="preserve">KE </t>
  </si>
  <si>
    <r>
      <rPr>
        <b/>
        <sz val="9"/>
        <color theme="1"/>
        <rFont val="Source Sans Pro"/>
      </rPr>
      <t>mays</t>
    </r>
    <r>
      <rPr>
        <sz val="9"/>
        <color theme="1"/>
        <rFont val="Source Sans Pro"/>
      </rPr>
      <t xml:space="preserve">
JC, K9, KA, L5</t>
    </r>
  </si>
  <si>
    <t>1.3.1.77</t>
  </si>
  <si>
    <t xml:space="preserve">KF </t>
  </si>
  <si>
    <t>Vitales</t>
  </si>
  <si>
    <t>Vitaceae</t>
  </si>
  <si>
    <r>
      <rPr>
        <b/>
        <sz val="9"/>
        <color theme="1"/>
        <rFont val="Source Sans Pro"/>
      </rPr>
      <t xml:space="preserve">vinifera
</t>
    </r>
    <r>
      <rPr>
        <sz val="9"/>
        <color theme="1"/>
        <rFont val="Source Sans Pro"/>
      </rPr>
      <t>J5, JA, JC, JF, K3, K4, K9, KA, L6, L8, M0, M3, M7</t>
    </r>
  </si>
  <si>
    <t>2.1.1.-</t>
  </si>
  <si>
    <t xml:space="preserve">L0 </t>
  </si>
  <si>
    <t>Proteanae</t>
  </si>
  <si>
    <t xml:space="preserve">Musaceae </t>
  </si>
  <si>
    <r>
      <rPr>
        <b/>
        <sz val="9"/>
        <color theme="1"/>
        <rFont val="Source Sans Pro"/>
      </rPr>
      <t>acuminata</t>
    </r>
    <r>
      <rPr>
        <sz val="9"/>
        <color theme="1"/>
        <rFont val="Source Sans Pro"/>
      </rPr>
      <t xml:space="preserve">
J1, J2, J5, J7, JC, JF, K0, K7, K9, KA,  KD, KF, L8,LC, LF, M1,M3, M4, MB</t>
    </r>
  </si>
  <si>
    <t>2.1.1.104</t>
  </si>
  <si>
    <t xml:space="preserve">L1 </t>
  </si>
  <si>
    <t>Ranunculanae</t>
  </si>
  <si>
    <t>Proteales</t>
  </si>
  <si>
    <t>Nelumbonaceae</t>
  </si>
  <si>
    <r>
      <rPr>
        <b/>
        <sz val="9"/>
        <color theme="1"/>
        <rFont val="Source Sans Pro"/>
      </rPr>
      <t xml:space="preserve">nucifera
</t>
    </r>
    <r>
      <rPr>
        <sz val="9"/>
        <color theme="1"/>
        <rFont val="Source Sans Pro"/>
      </rPr>
      <t>J1, J2, J5, J7, JA, JC, JF, K0, K7, K9, KA,  KD, KF, L8, LC, LF, M1, M8, MB</t>
    </r>
  </si>
  <si>
    <t>2.1.1.150</t>
  </si>
  <si>
    <t xml:space="preserve">L2 </t>
  </si>
  <si>
    <r>
      <rPr>
        <b/>
        <sz val="9"/>
        <color theme="1"/>
        <rFont val="Source Sans Pro"/>
      </rPr>
      <t xml:space="preserve">Rosanae
</t>
    </r>
    <r>
      <rPr>
        <sz val="9"/>
        <color theme="1"/>
        <rFont val="Source Sans Pro"/>
      </rPr>
      <t>J5, KA,  KD, L8</t>
    </r>
  </si>
  <si>
    <r>
      <rPr>
        <b/>
        <sz val="9"/>
        <color theme="1"/>
        <rFont val="Source Sans Pro"/>
      </rPr>
      <t xml:space="preserve">Brassicales
</t>
    </r>
    <r>
      <rPr>
        <sz val="9"/>
        <color theme="1"/>
        <rFont val="Source Sans Pro"/>
      </rPr>
      <t>J7, JC, K7, K9, KF, M0</t>
    </r>
  </si>
  <si>
    <r>
      <rPr>
        <b/>
        <sz val="9"/>
        <color theme="1"/>
        <rFont val="Source Sans Pro"/>
      </rPr>
      <t xml:space="preserve">Brassicaceae
</t>
    </r>
    <r>
      <rPr>
        <sz val="9"/>
        <color theme="1"/>
        <rFont val="Source Sans Pro"/>
      </rPr>
      <t>J1, J2, JA, JD, K0,  KD</t>
    </r>
  </si>
  <si>
    <r>
      <rPr>
        <b/>
        <sz val="9"/>
        <color theme="1"/>
        <rFont val="Source Sans Pro"/>
      </rPr>
      <t>Arabidopsis</t>
    </r>
    <r>
      <rPr>
        <sz val="9"/>
        <color theme="1"/>
        <rFont val="Source Sans Pro"/>
      </rPr>
      <t xml:space="preserve">
LC, LE, MD, N4</t>
    </r>
  </si>
  <si>
    <t>2.1.1.212</t>
  </si>
  <si>
    <t xml:space="preserve">L3 </t>
  </si>
  <si>
    <r>
      <rPr>
        <b/>
        <sz val="9"/>
        <color theme="1"/>
        <rFont val="Source Sans Pro"/>
      </rPr>
      <t xml:space="preserve">thaliana
</t>
    </r>
    <r>
      <rPr>
        <sz val="9"/>
        <color theme="1"/>
        <rFont val="Source Sans Pro"/>
      </rPr>
      <t>L0, LD, M2, MA, MC</t>
    </r>
  </si>
  <si>
    <t>2.1.1.231</t>
  </si>
  <si>
    <t xml:space="preserve">L4 </t>
  </si>
  <si>
    <r>
      <rPr>
        <b/>
        <sz val="9"/>
        <color theme="1"/>
        <rFont val="Source Sans Pro"/>
      </rPr>
      <t xml:space="preserve">Brassica
</t>
    </r>
    <r>
      <rPr>
        <sz val="9"/>
        <color theme="1"/>
        <rFont val="Source Sans Pro"/>
      </rPr>
      <t>LC, M2, M3, MC</t>
    </r>
  </si>
  <si>
    <r>
      <rPr>
        <b/>
        <sz val="9"/>
        <color theme="1"/>
        <rFont val="Source Sans Pro"/>
      </rPr>
      <t xml:space="preserve">napus
</t>
    </r>
    <r>
      <rPr>
        <sz val="9"/>
        <color theme="1"/>
        <rFont val="Source Sans Pro"/>
      </rPr>
      <t>LD, MA, MD, N4</t>
    </r>
  </si>
  <si>
    <t>2.1.1.232</t>
  </si>
  <si>
    <t xml:space="preserve">L5 </t>
  </si>
  <si>
    <r>
      <rPr>
        <b/>
        <sz val="9"/>
        <color theme="1"/>
        <rFont val="Source Sans Pro"/>
      </rPr>
      <t xml:space="preserve">oleracea
</t>
    </r>
    <r>
      <rPr>
        <sz val="9"/>
        <color theme="1"/>
        <rFont val="Source Sans Pro"/>
      </rPr>
      <t>MD</t>
    </r>
  </si>
  <si>
    <t>2.1.1.267</t>
  </si>
  <si>
    <t xml:space="preserve">L6 </t>
  </si>
  <si>
    <r>
      <rPr>
        <b/>
        <sz val="9"/>
        <color theme="1"/>
        <rFont val="Source Sans Pro"/>
      </rPr>
      <t xml:space="preserve">rapa
</t>
    </r>
    <r>
      <rPr>
        <sz val="9"/>
        <color theme="1"/>
        <rFont val="Source Sans Pro"/>
      </rPr>
      <t>LD, MA, N4</t>
    </r>
  </si>
  <si>
    <t>2.1.1.46</t>
  </si>
  <si>
    <t xml:space="preserve">L7 </t>
  </si>
  <si>
    <r>
      <rPr>
        <b/>
        <sz val="9"/>
        <color theme="1"/>
        <rFont val="Source Sans Pro"/>
      </rPr>
      <t xml:space="preserve">sativa
</t>
    </r>
    <r>
      <rPr>
        <sz val="9"/>
        <color theme="1"/>
        <rFont val="Source Sans Pro"/>
      </rPr>
      <t>L0, LC, LF, M2, M3, MC, MD</t>
    </r>
  </si>
  <si>
    <t>2.1.1.68</t>
  </si>
  <si>
    <t xml:space="preserve">L8 </t>
  </si>
  <si>
    <r>
      <rPr>
        <b/>
        <sz val="9"/>
        <color theme="1"/>
        <rFont val="Source Sans Pro"/>
      </rPr>
      <t xml:space="preserve">rubella
</t>
    </r>
    <r>
      <rPr>
        <sz val="9"/>
        <color theme="1"/>
        <rFont val="Source Sans Pro"/>
      </rPr>
      <t>LD, M2, MA, MC, MD, N4</t>
    </r>
  </si>
  <si>
    <t>2.3.1.115</t>
  </si>
  <si>
    <t xml:space="preserve">L9 </t>
  </si>
  <si>
    <r>
      <rPr>
        <b/>
        <sz val="9"/>
        <color theme="1"/>
        <rFont val="Source Sans Pro"/>
      </rPr>
      <t xml:space="preserve">salsugineum
</t>
    </r>
    <r>
      <rPr>
        <sz val="9"/>
        <color theme="1"/>
        <rFont val="Source Sans Pro"/>
      </rPr>
      <t>L0, LC, LD, M2, M3, MA, MC, MD, N4</t>
    </r>
  </si>
  <si>
    <t>2.3.1.133</t>
  </si>
  <si>
    <t xml:space="preserve">LA </t>
  </si>
  <si>
    <r>
      <rPr>
        <b/>
        <sz val="9"/>
        <color theme="1"/>
        <rFont val="Source Sans Pro"/>
      </rPr>
      <t xml:space="preserve">sativus
</t>
    </r>
    <r>
      <rPr>
        <sz val="9"/>
        <color theme="1"/>
        <rFont val="Source Sans Pro"/>
      </rPr>
      <t>LC, M2, M3, MA, MC, MD</t>
    </r>
  </si>
  <si>
    <t>2.3.1.215</t>
  </si>
  <si>
    <t xml:space="preserve">LB </t>
  </si>
  <si>
    <t>Caricaceae</t>
  </si>
  <si>
    <r>
      <rPr>
        <b/>
        <sz val="9"/>
        <color theme="1"/>
        <rFont val="Source Sans Pro"/>
      </rPr>
      <t xml:space="preserve">papaya
</t>
    </r>
    <r>
      <rPr>
        <sz val="9"/>
        <color theme="1"/>
        <rFont val="Source Sans Pro"/>
      </rPr>
      <t>K3, K4, KB, LC, LF, M3, M4</t>
    </r>
  </si>
  <si>
    <t>2.3.1.74</t>
  </si>
  <si>
    <t xml:space="preserve">LC </t>
  </si>
  <si>
    <r>
      <rPr>
        <b/>
        <sz val="9"/>
        <color theme="1"/>
        <rFont val="Source Sans Pro"/>
      </rPr>
      <t xml:space="preserve">hassleriana
</t>
    </r>
    <r>
      <rPr>
        <sz val="9"/>
        <color theme="1"/>
        <rFont val="Source Sans Pro"/>
      </rPr>
      <t>LC, M3, MA, MD</t>
    </r>
  </si>
  <si>
    <t>2.3.1.91</t>
  </si>
  <si>
    <t xml:space="preserve">LD </t>
  </si>
  <si>
    <r>
      <rPr>
        <b/>
        <sz val="9"/>
        <color theme="1"/>
        <rFont val="Source Sans Pro"/>
      </rPr>
      <t xml:space="preserve">Cucurbitales
</t>
    </r>
    <r>
      <rPr>
        <sz val="9"/>
        <color theme="1"/>
        <rFont val="Source Sans Pro"/>
      </rPr>
      <t>JC, K3, K4, LC, LF, M3, M8</t>
    </r>
  </si>
  <si>
    <r>
      <rPr>
        <b/>
        <sz val="9"/>
        <color theme="1"/>
        <rFont val="Source Sans Pro"/>
      </rPr>
      <t xml:space="preserve">Cucumis
</t>
    </r>
    <r>
      <rPr>
        <sz val="9"/>
        <color theme="1"/>
        <rFont val="Source Sans Pro"/>
      </rPr>
      <t>J7, K7, M0</t>
    </r>
  </si>
  <si>
    <t>2.3.1.92</t>
  </si>
  <si>
    <t xml:space="preserve">LE </t>
  </si>
  <si>
    <r>
      <rPr>
        <b/>
        <sz val="9"/>
        <color theme="1"/>
        <rFont val="Source Sans Pro"/>
      </rPr>
      <t xml:space="preserve">sativus
</t>
    </r>
    <r>
      <rPr>
        <sz val="9"/>
        <color theme="1"/>
        <rFont val="Source Sans Pro"/>
      </rPr>
      <t>JA</t>
    </r>
  </si>
  <si>
    <t>2.4.1.-</t>
  </si>
  <si>
    <t xml:space="preserve">LF </t>
  </si>
  <si>
    <r>
      <rPr>
        <b/>
        <sz val="9"/>
        <color theme="1"/>
        <rFont val="Source Sans Pro"/>
      </rPr>
      <t xml:space="preserve">Cucurbita
</t>
    </r>
    <r>
      <rPr>
        <sz val="9"/>
        <color theme="1"/>
        <rFont val="Source Sans Pro"/>
      </rPr>
      <t>J7, K0, K7, M0</t>
    </r>
  </si>
  <si>
    <t>2.4.1.111</t>
  </si>
  <si>
    <t xml:space="preserve">M0 </t>
  </si>
  <si>
    <t>2.4.1.115</t>
  </si>
  <si>
    <t xml:space="preserve">M1 </t>
  </si>
  <si>
    <r>
      <rPr>
        <b/>
        <sz val="9"/>
        <color theme="1"/>
        <rFont val="Source Sans Pro"/>
      </rPr>
      <t xml:space="preserve">charantia
</t>
    </r>
    <r>
      <rPr>
        <sz val="9"/>
        <color theme="1"/>
        <rFont val="Source Sans Pro"/>
      </rPr>
      <t>JA</t>
    </r>
  </si>
  <si>
    <t>2.4.1.120</t>
  </si>
  <si>
    <t xml:space="preserve">M2 </t>
  </si>
  <si>
    <r>
      <rPr>
        <sz val="9"/>
        <color theme="1"/>
        <rFont val="Source Sans Pro"/>
      </rPr>
      <t>Fabales</t>
    </r>
    <r>
      <rPr>
        <b/>
        <sz val="9"/>
        <color theme="1"/>
        <rFont val="Source Sans Pro"/>
      </rPr>
      <t xml:space="preserve">
</t>
    </r>
  </si>
  <si>
    <r>
      <rPr>
        <b/>
        <sz val="9"/>
        <color theme="1"/>
        <rFont val="Source Sans Pro"/>
      </rPr>
      <t xml:space="preserve">Fabaceae
</t>
    </r>
    <r>
      <rPr>
        <sz val="9"/>
        <color theme="1"/>
        <rFont val="Source Sans Pro"/>
      </rPr>
      <t>K0, K1, K3, K4, K9, KB, KF, L2, L3, L7, LC, LF, M0, M3, M8, MB</t>
    </r>
  </si>
  <si>
    <r>
      <rPr>
        <b/>
        <sz val="9"/>
        <color theme="1"/>
        <rFont val="Source Sans Pro"/>
      </rPr>
      <t xml:space="preserve">Arachis
</t>
    </r>
    <r>
      <rPr>
        <sz val="9"/>
        <color theme="1"/>
        <rFont val="Source Sans Pro"/>
      </rPr>
      <t>J3, J7, JA, JC, JD, K2, K7, K8, M1</t>
    </r>
  </si>
  <si>
    <r>
      <rPr>
        <b/>
        <sz val="9"/>
        <color theme="1"/>
        <rFont val="Source Sans Pro"/>
      </rPr>
      <t xml:space="preserve">duranesis
</t>
    </r>
    <r>
      <rPr>
        <sz val="9"/>
        <color theme="1"/>
        <rFont val="Source Sans Pro"/>
      </rPr>
      <t>J1, J2</t>
    </r>
  </si>
  <si>
    <t>2.4.1.128</t>
  </si>
  <si>
    <t xml:space="preserve">M3 </t>
  </si>
  <si>
    <t>2.4.1.159</t>
  </si>
  <si>
    <t xml:space="preserve">M4 </t>
  </si>
  <si>
    <r>
      <rPr>
        <b/>
        <sz val="9"/>
        <color theme="1"/>
        <rFont val="Source Sans Pro"/>
      </rPr>
      <t xml:space="preserve">cajan
</t>
    </r>
    <r>
      <rPr>
        <sz val="9"/>
        <color theme="1"/>
        <rFont val="Source Sans Pro"/>
      </rPr>
      <t>J1, J2, J3, J7, JA, JD, JF, K2, K7, K8, KE, L9, M1, M4, MD, N6</t>
    </r>
  </si>
  <si>
    <t>2.4.1.170</t>
  </si>
  <si>
    <t xml:space="preserve">M5 </t>
  </si>
  <si>
    <r>
      <rPr>
        <b/>
        <sz val="9"/>
        <color theme="1"/>
        <rFont val="Source Sans Pro"/>
      </rPr>
      <t>arietinum</t>
    </r>
    <r>
      <rPr>
        <sz val="9"/>
        <color theme="1"/>
        <rFont val="Source Sans Pro"/>
      </rPr>
      <t xml:space="preserve">
J1, J2, J3, J7, JC, JD, JF, K2, K7, K8, KE, L9, M1, M4, N6</t>
    </r>
  </si>
  <si>
    <t>2.4.1.234</t>
  </si>
  <si>
    <t xml:space="preserve">M6 </t>
  </si>
  <si>
    <r>
      <rPr>
        <b/>
        <sz val="9"/>
        <color theme="1"/>
        <rFont val="Source Sans Pro"/>
      </rPr>
      <t>Glycine</t>
    </r>
    <r>
      <rPr>
        <sz val="9"/>
        <color theme="1"/>
        <rFont val="Source Sans Pro"/>
      </rPr>
      <t xml:space="preserve">
J1, J2, J3, J7, JA,  JC, JD, JF, K2, K7, K8, L9, M1, M4, M5, N6</t>
    </r>
  </si>
  <si>
    <t>2.4.1.236</t>
  </si>
  <si>
    <t xml:space="preserve">M7 </t>
  </si>
  <si>
    <r>
      <rPr>
        <b/>
        <sz val="9"/>
        <color theme="1"/>
        <rFont val="Source Sans Pro"/>
      </rPr>
      <t xml:space="preserve">soja
</t>
    </r>
    <r>
      <rPr>
        <sz val="9"/>
        <color theme="1"/>
        <rFont val="Source Sans Pro"/>
      </rPr>
      <t>MD</t>
    </r>
  </si>
  <si>
    <t>2.4.1.239</t>
  </si>
  <si>
    <t xml:space="preserve">M8 </t>
  </si>
  <si>
    <r>
      <rPr>
        <b/>
        <sz val="9"/>
        <color theme="1"/>
        <rFont val="Source Sans Pro"/>
      </rPr>
      <t xml:space="preserve">japonicus
</t>
    </r>
    <r>
      <rPr>
        <sz val="9"/>
        <color theme="1"/>
        <rFont val="Source Sans Pro"/>
      </rPr>
      <t>J1, J2, J3, JA, JC, JF, K7, KE, L9, M1,</t>
    </r>
  </si>
  <si>
    <t>2.4.1.297</t>
  </si>
  <si>
    <t xml:space="preserve">M9 </t>
  </si>
  <si>
    <r>
      <rPr>
        <b/>
        <sz val="9"/>
        <color theme="1"/>
        <rFont val="Source Sans Pro"/>
      </rPr>
      <t>angustfolius</t>
    </r>
    <r>
      <rPr>
        <sz val="9"/>
        <color theme="1"/>
        <rFont val="Source Sans Pro"/>
      </rPr>
      <t xml:space="preserve">
J1, J2, J7, JA, JC, JD, JF, K7, K8, L9, M4, MD, N6</t>
    </r>
  </si>
  <si>
    <t>2.4.1.298</t>
  </si>
  <si>
    <t xml:space="preserve">MA </t>
  </si>
  <si>
    <r>
      <rPr>
        <b/>
        <sz val="9"/>
        <color theme="1"/>
        <rFont val="Source Sans Pro"/>
      </rPr>
      <t xml:space="preserve">truncatula
</t>
    </r>
    <r>
      <rPr>
        <sz val="9"/>
        <color theme="1"/>
        <rFont val="Source Sans Pro"/>
      </rPr>
      <t>J1, J2, J3, JA, JC, JD, JF, K2, K8, L9, M4</t>
    </r>
  </si>
  <si>
    <t>2.4.1.357</t>
  </si>
  <si>
    <t xml:space="preserve">MB </t>
  </si>
  <si>
    <r>
      <rPr>
        <b/>
        <sz val="9"/>
        <color theme="1"/>
        <rFont val="Source Sans Pro"/>
      </rPr>
      <t xml:space="preserve">vulgaris
</t>
    </r>
    <r>
      <rPr>
        <sz val="9"/>
        <color theme="1"/>
        <rFont val="Source Sans Pro"/>
      </rPr>
      <t>J1, J2, J3, J7, JA, JC, JD, JF, K2, K7, K8, KE, M1, M4, M5, N6</t>
    </r>
  </si>
  <si>
    <t>2.4.1.91</t>
  </si>
  <si>
    <t xml:space="preserve">MC </t>
  </si>
  <si>
    <r>
      <rPr>
        <b/>
        <sz val="9"/>
        <color theme="1"/>
        <rFont val="Source Sans Pro"/>
      </rPr>
      <t xml:space="preserve">Vigna
</t>
    </r>
    <r>
      <rPr>
        <sz val="9"/>
        <color theme="1"/>
        <rFont val="Source Sans Pro"/>
      </rPr>
      <t>J1, J2, J3, J7, JA, JC, JD, JF, K2, KE, M1, M4, M5, N6</t>
    </r>
  </si>
  <si>
    <r>
      <rPr>
        <b/>
        <sz val="9"/>
        <color theme="1"/>
        <rFont val="Source Sans Pro"/>
      </rPr>
      <t xml:space="preserve">angularis
</t>
    </r>
    <r>
      <rPr>
        <sz val="9"/>
        <color theme="1"/>
        <rFont val="Source Sans Pro"/>
      </rPr>
      <t>K8</t>
    </r>
  </si>
  <si>
    <t>2.4.2.51</t>
  </si>
  <si>
    <t xml:space="preserve">MD </t>
  </si>
  <si>
    <t>2.5.1.129</t>
  </si>
  <si>
    <t xml:space="preserve">ME </t>
  </si>
  <si>
    <r>
      <rPr>
        <b/>
        <sz val="9"/>
        <color theme="1"/>
        <rFont val="Source Sans Pro"/>
      </rPr>
      <t xml:space="preserve">unguiculata
</t>
    </r>
    <r>
      <rPr>
        <sz val="9"/>
        <color theme="1"/>
        <rFont val="Source Sans Pro"/>
      </rPr>
      <t>K8</t>
    </r>
  </si>
  <si>
    <t>3.1.1.-</t>
  </si>
  <si>
    <t xml:space="preserve">MF </t>
  </si>
  <si>
    <r>
      <rPr>
        <b/>
        <sz val="9"/>
        <color theme="1"/>
        <rFont val="Source Sans Pro"/>
      </rPr>
      <t>Fagales</t>
    </r>
    <r>
      <rPr>
        <sz val="9"/>
        <color theme="1"/>
        <rFont val="Source Sans Pro"/>
      </rPr>
      <t xml:space="preserve">
J1, J2, J7, JA, JC, JF, K0, K3, K4, K7, K9, KB, KF, LC, LF, M0, M3, M8, MB</t>
    </r>
  </si>
  <si>
    <t>Juglandceae</t>
  </si>
  <si>
    <t>3.2.1.117</t>
  </si>
  <si>
    <t xml:space="preserve">N0 </t>
  </si>
  <si>
    <r>
      <rPr>
        <b/>
        <sz val="9"/>
        <color theme="1"/>
        <rFont val="Source Sans Pro"/>
      </rPr>
      <t xml:space="preserve">suber
</t>
    </r>
    <r>
      <rPr>
        <sz val="9"/>
        <color theme="1"/>
        <rFont val="Source Sans Pro"/>
      </rPr>
      <t>J4, M1, MD, ME, N5</t>
    </r>
  </si>
  <si>
    <t>3.2.1.149</t>
  </si>
  <si>
    <t xml:space="preserve">N1 </t>
  </si>
  <si>
    <r>
      <rPr>
        <b/>
        <sz val="9"/>
        <color theme="1"/>
        <rFont val="Source Sans Pro"/>
      </rPr>
      <t xml:space="preserve">Malpighiales
</t>
    </r>
    <r>
      <rPr>
        <sz val="9"/>
        <color theme="1"/>
        <rFont val="Source Sans Pro"/>
      </rPr>
      <t>J1, J2, J7, JA, JC, K0, K7, K8, K9, KB, KF, LC, LF, M0, M1, M3, M8, MB</t>
    </r>
  </si>
  <si>
    <r>
      <rPr>
        <b/>
        <sz val="9"/>
        <color theme="1"/>
        <rFont val="Source Sans Pro"/>
      </rPr>
      <t>Euphorbiaceae</t>
    </r>
    <r>
      <rPr>
        <sz val="9"/>
        <color theme="1"/>
        <rFont val="Source Sans Pro"/>
      </rPr>
      <t xml:space="preserve">
K3, K4</t>
    </r>
  </si>
  <si>
    <r>
      <rPr>
        <sz val="9"/>
        <color theme="1"/>
        <rFont val="Source Sans Pro"/>
      </rPr>
      <t>Hevea</t>
    </r>
    <r>
      <rPr>
        <sz val="9"/>
        <color theme="1"/>
        <rFont val="Source Sans Pro"/>
      </rPr>
      <t xml:space="preserve">
</t>
    </r>
  </si>
  <si>
    <r>
      <rPr>
        <b/>
        <sz val="9"/>
        <color theme="1"/>
        <rFont val="Source Sans Pro"/>
      </rPr>
      <t xml:space="preserve">brasiliensis
</t>
    </r>
    <r>
      <rPr>
        <sz val="9"/>
        <color theme="1"/>
        <rFont val="Source Sans Pro"/>
      </rPr>
      <t>JF, M4</t>
    </r>
  </si>
  <si>
    <t>3.2.1.21</t>
  </si>
  <si>
    <t xml:space="preserve">N2 </t>
  </si>
  <si>
    <r>
      <rPr>
        <sz val="9"/>
        <color theme="1"/>
        <rFont val="Source Sans Pro"/>
      </rPr>
      <t>Jatropha</t>
    </r>
    <r>
      <rPr>
        <sz val="9"/>
        <color theme="1"/>
        <rFont val="Source Sans Pro"/>
      </rPr>
      <t xml:space="preserve">
</t>
    </r>
  </si>
  <si>
    <r>
      <rPr>
        <b/>
        <sz val="9"/>
        <color theme="1"/>
        <rFont val="Source Sans Pro"/>
      </rPr>
      <t xml:space="preserve">curcas
</t>
    </r>
    <r>
      <rPr>
        <sz val="9"/>
        <color theme="1"/>
        <rFont val="Source Sans Pro"/>
      </rPr>
      <t>JF</t>
    </r>
  </si>
  <si>
    <t>3.2.1.58</t>
  </si>
  <si>
    <t xml:space="preserve">N3 </t>
  </si>
  <si>
    <r>
      <rPr>
        <sz val="9"/>
        <color theme="1"/>
        <rFont val="Source Sans Pro"/>
      </rPr>
      <t>Manihot</t>
    </r>
    <r>
      <rPr>
        <sz val="9"/>
        <color theme="1"/>
        <rFont val="Source Sans Pro"/>
      </rPr>
      <t xml:space="preserve">
</t>
    </r>
  </si>
  <si>
    <r>
      <rPr>
        <b/>
        <sz val="9"/>
        <color theme="1"/>
        <rFont val="Source Sans Pro"/>
      </rPr>
      <t xml:space="preserve">Esculenta
</t>
    </r>
    <r>
      <rPr>
        <sz val="9"/>
        <color theme="1"/>
        <rFont val="Source Sans Pro"/>
      </rPr>
      <t>JF, M4, MD</t>
    </r>
  </si>
  <si>
    <t>3.4.16.-</t>
  </si>
  <si>
    <t xml:space="preserve">N4 </t>
  </si>
  <si>
    <t xml:space="preserve">Ricinus
</t>
  </si>
  <si>
    <r>
      <rPr>
        <b/>
        <sz val="9"/>
        <color theme="1"/>
        <rFont val="Source Sans Pro"/>
      </rPr>
      <t xml:space="preserve">communis
</t>
    </r>
    <r>
      <rPr>
        <sz val="9"/>
        <color theme="1"/>
        <rFont val="Source Sans Pro"/>
      </rPr>
      <t>M4, ME</t>
    </r>
  </si>
  <si>
    <t>4.1.1.102</t>
  </si>
  <si>
    <t xml:space="preserve">N5 </t>
  </si>
  <si>
    <r>
      <rPr>
        <b/>
        <sz val="9"/>
        <color theme="1"/>
        <rFont val="Source Sans Pro"/>
      </rPr>
      <t xml:space="preserve">Salicaceae
</t>
    </r>
    <r>
      <rPr>
        <sz val="9"/>
        <color theme="1"/>
        <rFont val="Source Sans Pro"/>
      </rPr>
      <t>JF, MD</t>
    </r>
  </si>
  <si>
    <r>
      <rPr>
        <b/>
        <sz val="9"/>
        <color theme="1"/>
        <rFont val="Source Sans Pro"/>
      </rPr>
      <t xml:space="preserve">euphratica
</t>
    </r>
    <r>
      <rPr>
        <sz val="9"/>
        <color theme="1"/>
        <rFont val="Source Sans Pro"/>
      </rPr>
      <t>K3, K4, M4</t>
    </r>
  </si>
  <si>
    <t>4.2.1.105</t>
  </si>
  <si>
    <t xml:space="preserve">N6 </t>
  </si>
  <si>
    <t>4.3.1.24</t>
  </si>
  <si>
    <t xml:space="preserve">N7 </t>
  </si>
  <si>
    <r>
      <rPr>
        <b/>
        <sz val="9"/>
        <color theme="1"/>
        <rFont val="Source Sans Pro"/>
      </rPr>
      <t xml:space="preserve">Malvales
</t>
    </r>
    <r>
      <rPr>
        <sz val="9"/>
        <color theme="1"/>
        <rFont val="Source Sans Pro"/>
      </rPr>
      <t>J1, J2, J7, JC, JF, K0, K3, K4, K7, K8, K9, KB, KF, LC, LF, M0, M1, M3, M8, MB</t>
    </r>
  </si>
  <si>
    <t>Bobmbacaceae</t>
  </si>
  <si>
    <r>
      <rPr>
        <b/>
        <sz val="9"/>
        <color theme="1"/>
        <rFont val="Source Sans Pro"/>
      </rPr>
      <t xml:space="preserve">zibethinus
</t>
    </r>
    <r>
      <rPr>
        <sz val="9"/>
        <color theme="1"/>
        <rFont val="Source Sans Pro"/>
      </rPr>
      <t>JA,  M4, MD</t>
    </r>
  </si>
  <si>
    <t>4.3.1.25</t>
  </si>
  <si>
    <t xml:space="preserve">N8 </t>
  </si>
  <si>
    <r>
      <rPr>
        <b/>
        <sz val="9"/>
        <color theme="1"/>
        <rFont val="Source Sans Pro"/>
      </rPr>
      <t xml:space="preserve">Malvaceae
</t>
    </r>
    <r>
      <rPr>
        <sz val="9"/>
        <color theme="1"/>
        <rFont val="Source Sans Pro"/>
      </rPr>
      <t>JA</t>
    </r>
  </si>
  <si>
    <r>
      <rPr>
        <b/>
        <sz val="9"/>
        <color theme="1"/>
        <rFont val="Source Sans Pro"/>
      </rPr>
      <t>arboreum</t>
    </r>
    <r>
      <rPr>
        <sz val="9"/>
        <color theme="1"/>
        <rFont val="Source Sans Pro"/>
      </rPr>
      <t xml:space="preserve">
M4, MD</t>
    </r>
  </si>
  <si>
    <t>4.3.1.5</t>
  </si>
  <si>
    <t xml:space="preserve">N9 </t>
  </si>
  <si>
    <r>
      <rPr>
        <b/>
        <sz val="9"/>
        <color theme="1"/>
        <rFont val="Source Sans Pro"/>
      </rPr>
      <t>hirsutum</t>
    </r>
    <r>
      <rPr>
        <sz val="9"/>
        <color theme="1"/>
        <rFont val="Source Sans Pro"/>
      </rPr>
      <t xml:space="preserve">
M4, MC</t>
    </r>
  </si>
  <si>
    <t>5.5.1.6</t>
  </si>
  <si>
    <t xml:space="preserve">NA </t>
  </si>
  <si>
    <r>
      <rPr>
        <b/>
        <sz val="9"/>
        <color theme="1"/>
        <rFont val="Source Sans Pro"/>
      </rPr>
      <t>raimondii</t>
    </r>
    <r>
      <rPr>
        <sz val="9"/>
        <color theme="1"/>
        <rFont val="Source Sans Pro"/>
      </rPr>
      <t xml:space="preserve">
M4</t>
    </r>
  </si>
  <si>
    <t>6.2.1.12</t>
  </si>
  <si>
    <t xml:space="preserve">NB </t>
  </si>
  <si>
    <t>Theoborma</t>
  </si>
  <si>
    <r>
      <rPr>
        <b/>
        <sz val="9"/>
        <color theme="1"/>
        <rFont val="Source Sans Pro"/>
      </rPr>
      <t xml:space="preserve">cacao
</t>
    </r>
    <r>
      <rPr>
        <sz val="9"/>
        <color theme="1"/>
        <rFont val="Source Sans Pro"/>
      </rPr>
      <t>MD</t>
    </r>
  </si>
  <si>
    <t>2.1.1.4</t>
  </si>
  <si>
    <t xml:space="preserve">NC </t>
  </si>
  <si>
    <r>
      <rPr>
        <b/>
        <sz val="9"/>
        <color theme="1"/>
        <rFont val="Source Sans Pro"/>
      </rPr>
      <t xml:space="preserve">grandis
</t>
    </r>
    <r>
      <rPr>
        <sz val="9"/>
        <color theme="1"/>
        <rFont val="Source Sans Pro"/>
      </rPr>
      <t>MD</t>
    </r>
  </si>
  <si>
    <t>Runinculales</t>
  </si>
  <si>
    <t>Papaveraceae</t>
  </si>
  <si>
    <r>
      <rPr>
        <b/>
        <sz val="9"/>
        <color theme="1"/>
        <rFont val="Source Sans Pro"/>
      </rPr>
      <t xml:space="preserve">somniferum
</t>
    </r>
    <r>
      <rPr>
        <sz val="9"/>
        <color theme="1"/>
        <rFont val="Source Sans Pro"/>
      </rPr>
      <t>J1, J2, J7, JC, K0, K7, K9, KB, KF, LC, LF, M0, M1, M3, M4, M8</t>
    </r>
  </si>
  <si>
    <r>
      <rPr>
        <b/>
        <sz val="9"/>
        <color theme="1"/>
        <rFont val="Source Sans Pro"/>
      </rPr>
      <t xml:space="preserve">Rosales
</t>
    </r>
    <r>
      <rPr>
        <sz val="9"/>
        <color theme="1"/>
        <rFont val="Source Sans Pro"/>
      </rPr>
      <t>J7, JC, K3, K4, K7, K9, KB, KF, LC, LF, M0, M1, M3, M8, MB</t>
    </r>
  </si>
  <si>
    <r>
      <rPr>
        <b/>
        <sz val="9"/>
        <color theme="1"/>
        <rFont val="Source Sans Pro"/>
      </rPr>
      <t xml:space="preserve">vesca
</t>
    </r>
    <r>
      <rPr>
        <sz val="9"/>
        <color theme="1"/>
        <rFont val="Source Sans Pro"/>
      </rPr>
      <t>JA</t>
    </r>
  </si>
  <si>
    <r>
      <rPr>
        <b/>
        <sz val="9"/>
        <color theme="1"/>
        <rFont val="Source Sans Pro"/>
      </rPr>
      <t xml:space="preserve">domestica
</t>
    </r>
    <r>
      <rPr>
        <sz val="9"/>
        <color theme="1"/>
        <rFont val="Source Sans Pro"/>
      </rPr>
      <t>J1, J2, JA, K0</t>
    </r>
  </si>
  <si>
    <r>
      <rPr>
        <b/>
        <sz val="9"/>
        <color theme="1"/>
        <rFont val="Source Sans Pro"/>
      </rPr>
      <t xml:space="preserve">Prunus
</t>
    </r>
    <r>
      <rPr>
        <sz val="9"/>
        <color theme="1"/>
        <rFont val="Source Sans Pro"/>
      </rPr>
      <t>J1, J2, K0</t>
    </r>
  </si>
  <si>
    <r>
      <rPr>
        <b/>
        <sz val="9"/>
        <color theme="1"/>
        <rFont val="Source Sans Pro"/>
      </rPr>
      <t xml:space="preserve">mume
</t>
    </r>
    <r>
      <rPr>
        <sz val="9"/>
        <color theme="1"/>
        <rFont val="Source Sans Pro"/>
      </rPr>
      <t>JA</t>
    </r>
  </si>
  <si>
    <r>
      <rPr>
        <b/>
        <sz val="9"/>
        <color theme="1"/>
        <rFont val="Source Sans Pro"/>
      </rPr>
      <t xml:space="preserve">persica
</t>
    </r>
    <r>
      <rPr>
        <sz val="9"/>
        <color theme="1"/>
        <rFont val="Source Sans Pro"/>
      </rPr>
      <t>JA</t>
    </r>
  </si>
  <si>
    <r>
      <rPr>
        <b/>
        <sz val="9"/>
        <color theme="1"/>
        <rFont val="Source Sans Pro"/>
      </rPr>
      <t xml:space="preserve">x bretschneideri
</t>
    </r>
    <r>
      <rPr>
        <sz val="9"/>
        <color theme="1"/>
        <rFont val="Source Sans Pro"/>
      </rPr>
      <t>J1, J2, JA, K0, MD</t>
    </r>
  </si>
  <si>
    <t>chinesis</t>
  </si>
  <si>
    <t>Rhamnaceae</t>
  </si>
  <si>
    <r>
      <rPr>
        <b/>
        <sz val="9"/>
        <color theme="1"/>
        <rFont val="Source Sans Pro"/>
      </rPr>
      <t xml:space="preserve">jujuba
</t>
    </r>
    <r>
      <rPr>
        <sz val="9"/>
        <color theme="1"/>
        <rFont val="Source Sans Pro"/>
      </rPr>
      <t>J1, J2, JA, K0, M4</t>
    </r>
  </si>
  <si>
    <t>Sapindales</t>
  </si>
  <si>
    <r>
      <rPr>
        <b/>
        <sz val="9"/>
        <color theme="1"/>
        <rFont val="Source Sans Pro"/>
      </rPr>
      <t xml:space="preserve">Citrus
</t>
    </r>
    <r>
      <rPr>
        <sz val="9"/>
        <color theme="1"/>
        <rFont val="Source Sans Pro"/>
      </rPr>
      <t>J1, J2, J7, JA, JB, JC, JF, K0, K3, K4, K7, K8, K9, KB, KF, LC, LF, M0, M1, M3, M4,  M7, M8, MB</t>
    </r>
  </si>
  <si>
    <t>Lycopodiophytina</t>
  </si>
  <si>
    <t>N/A</t>
  </si>
  <si>
    <t>moellendorffii
J5, K7, KD, L8, LC</t>
  </si>
  <si>
    <t>Byrophytina</t>
  </si>
  <si>
    <t>Byropsida</t>
  </si>
  <si>
    <t>patens
J5, K7, L8, LC</t>
  </si>
  <si>
    <t>Chlamydomondales</t>
  </si>
  <si>
    <t>Chlamydomondaceae</t>
  </si>
  <si>
    <t>Volvovaceae</t>
  </si>
  <si>
    <r>
      <rPr>
        <b/>
        <sz val="9"/>
        <color theme="1"/>
        <rFont val="Source Sans Pro"/>
      </rPr>
      <t xml:space="preserve">neglectum
</t>
    </r>
    <r>
      <rPr>
        <sz val="9"/>
        <color theme="1"/>
        <rFont val="Source Sans Pro"/>
      </rPr>
      <t>J5, J6, MF</t>
    </r>
  </si>
  <si>
    <r>
      <rPr>
        <b/>
        <sz val="9"/>
        <color theme="1"/>
        <rFont val="Source Sans Pro"/>
      </rPr>
      <t>prasinos</t>
    </r>
    <r>
      <rPr>
        <sz val="9"/>
        <color theme="1"/>
        <rFont val="Source Sans Pro"/>
      </rPr>
      <t xml:space="preserve">
J5, J6, MF</t>
    </r>
  </si>
  <si>
    <r>
      <rPr>
        <b/>
        <sz val="9"/>
        <color theme="1"/>
        <rFont val="Source Sans Pro"/>
      </rPr>
      <t xml:space="preserve">variabilis
</t>
    </r>
    <r>
      <rPr>
        <sz val="9"/>
        <color theme="1"/>
        <rFont val="Source Sans Pro"/>
      </rPr>
      <t>J5, J6, MF, N2</t>
    </r>
  </si>
  <si>
    <r>
      <rPr>
        <b/>
        <sz val="9"/>
        <color theme="1"/>
        <rFont val="Source Sans Pro"/>
      </rPr>
      <t xml:space="preserve">subellipsoidea
</t>
    </r>
    <r>
      <rPr>
        <sz val="9"/>
        <color theme="1"/>
        <rFont val="Source Sans Pro"/>
      </rPr>
      <t>J5, J6, MF, NS</t>
    </r>
  </si>
  <si>
    <t>Bilophyta</t>
  </si>
  <si>
    <t>Cyanidales</t>
  </si>
  <si>
    <t>Cyanidiochyzon</t>
  </si>
  <si>
    <r>
      <rPr>
        <b/>
        <sz val="9"/>
        <color theme="1"/>
        <rFont val="Source Sans Pro"/>
      </rPr>
      <t xml:space="preserve">merolae
</t>
    </r>
    <r>
      <rPr>
        <sz val="9"/>
        <color theme="1"/>
        <rFont val="Source Sans Pro"/>
      </rPr>
      <t>J5, J6, MF</t>
    </r>
  </si>
  <si>
    <t>Florideophyceae</t>
  </si>
  <si>
    <t>Gigartinales</t>
  </si>
  <si>
    <t>Gigartinaceae</t>
  </si>
  <si>
    <r>
      <rPr>
        <b/>
        <sz val="9"/>
        <color theme="1"/>
        <rFont val="Source Sans Pro"/>
      </rPr>
      <t xml:space="preserve">crispus
</t>
    </r>
    <r>
      <rPr>
        <sz val="9"/>
        <color theme="1"/>
        <rFont val="Source Sans Pro"/>
      </rPr>
      <t>J5, J6, MF</t>
    </r>
  </si>
  <si>
    <t>Plant Name</t>
  </si>
  <si>
    <t>EC list formatted</t>
  </si>
  <si>
    <t>EC Data</t>
  </si>
  <si>
    <t>__</t>
  </si>
  <si>
    <t>A</t>
  </si>
  <si>
    <t>B</t>
  </si>
  <si>
    <t>C</t>
  </si>
  <si>
    <t>D</t>
  </si>
  <si>
    <t>E</t>
  </si>
  <si>
    <t>F</t>
  </si>
  <si>
    <t>Juglandaceae (walnuts)</t>
  </si>
  <si>
    <t xml:space="preserve">Musaceae (banana) </t>
  </si>
  <si>
    <t xml:space="preserve">Nelumbonaceae (indian lotus) </t>
  </si>
  <si>
    <t>Oleaceae (olives)</t>
  </si>
  <si>
    <t>Oryza sativa japonica RAPDB</t>
  </si>
  <si>
    <t>Oryza sativa japonica RefSeq</t>
  </si>
  <si>
    <t>Papaveraceae (poppies)</t>
  </si>
  <si>
    <t>Salicaceae (willows)</t>
  </si>
  <si>
    <t>Rhamnaceae (buckthorn)</t>
  </si>
  <si>
    <t>Name</t>
  </si>
  <si>
    <t>Abbreviation</t>
  </si>
  <si>
    <t>Website</t>
  </si>
  <si>
    <t>Citation</t>
  </si>
  <si>
    <t>Fee (Y/N?)</t>
  </si>
  <si>
    <t>Search method</t>
  </si>
  <si>
    <t>Search Status</t>
  </si>
  <si>
    <t>Structure</t>
  </si>
  <si>
    <t>Code for known by LIT</t>
  </si>
  <si>
    <t>Code for relative known by LIT</t>
  </si>
  <si>
    <t># Exact Matches</t>
  </si>
  <si>
    <t>% Exact Matches</t>
  </si>
  <si>
    <t># Related Compound Matches</t>
  </si>
  <si>
    <t>% Related Matches</t>
  </si>
  <si>
    <t># Missing Plants</t>
  </si>
  <si>
    <t>Missing plants %</t>
  </si>
  <si>
    <t>Missing plants (KEGG codes)</t>
  </si>
  <si>
    <t>Missing flavonoids</t>
  </si>
  <si>
    <t>United states department of agriculture</t>
  </si>
  <si>
    <t>USDA</t>
  </si>
  <si>
    <t>N</t>
  </si>
  <si>
    <t>manual</t>
  </si>
  <si>
    <t>complete</t>
  </si>
  <si>
    <t>KNApSAcK</t>
  </si>
  <si>
    <t>code</t>
  </si>
  <si>
    <t>None</t>
  </si>
  <si>
    <t>Natural product activity &amp; species source database</t>
  </si>
  <si>
    <t>http://bidd.group/NPASS/index.php</t>
  </si>
  <si>
    <t>G</t>
  </si>
  <si>
    <t>Microbiome Analysis for Patients</t>
  </si>
  <si>
    <t>MAP</t>
  </si>
  <si>
    <t>https://www.microbiomeprescription.com/Library/Flavonoids</t>
  </si>
  <si>
    <t>H</t>
  </si>
  <si>
    <t>I</t>
  </si>
  <si>
    <t xml:space="preserve">Indian Medicinal Plants, Phytochemistry And Therapeutics </t>
  </si>
  <si>
    <t>https://cb.imsc.res.in/imppat/home</t>
  </si>
  <si>
    <t>J</t>
  </si>
  <si>
    <t>K</t>
  </si>
  <si>
    <t>Dr. Duke's Phytochemical and Ethnobotanical Databases</t>
  </si>
  <si>
    <t>DDPED</t>
  </si>
  <si>
    <t>https://phytochem.nal.usda.gov/phytochem/search/list</t>
  </si>
  <si>
    <t>M</t>
  </si>
  <si>
    <t>Natural Products Alert</t>
  </si>
  <si>
    <t>https://www.napralert.org/</t>
  </si>
  <si>
    <t>Y</t>
  </si>
  <si>
    <t>incomplete</t>
  </si>
  <si>
    <t>O</t>
  </si>
  <si>
    <t>Acacia aroma</t>
  </si>
  <si>
    <t>Baeria chrysostoma</t>
  </si>
  <si>
    <t>Acacia adunca</t>
  </si>
  <si>
    <t>Acacia nilotica</t>
  </si>
  <si>
    <t>Acacia rhodoxylon</t>
  </si>
  <si>
    <t>Abies amabilis</t>
  </si>
  <si>
    <t>Adina racemosa</t>
  </si>
  <si>
    <t>Abrus precatorius</t>
  </si>
  <si>
    <t>Abelmoschus manihot</t>
  </si>
  <si>
    <t>Acacia dealbata</t>
  </si>
  <si>
    <t>Albizzia lebbeck</t>
  </si>
  <si>
    <t>Acanthus ilicifolius</t>
  </si>
  <si>
    <t>Butea frondosa</t>
  </si>
  <si>
    <t>Acacia baileyana</t>
  </si>
  <si>
    <t>Camellia sinensis</t>
  </si>
  <si>
    <t>Agapanthus africanus</t>
  </si>
  <si>
    <t>Abies grandis</t>
  </si>
  <si>
    <t>Afzelia bella</t>
  </si>
  <si>
    <t>Acacia calamifolia</t>
  </si>
  <si>
    <t>Acacia longifolia</t>
  </si>
  <si>
    <t>Allium cepa</t>
  </si>
  <si>
    <t>Achillea clavennae</t>
  </si>
  <si>
    <t>Caesalpinia japonica</t>
  </si>
  <si>
    <t>Cistus salviifolius</t>
  </si>
  <si>
    <t>Acacia binervata</t>
  </si>
  <si>
    <t>Allium ascalonicum</t>
  </si>
  <si>
    <t>Aechmea glomerata</t>
  </si>
  <si>
    <t>Ajuga taiwanensis</t>
  </si>
  <si>
    <t>Acacia cardiophylla</t>
  </si>
  <si>
    <t>Acacia caven</t>
  </si>
  <si>
    <t>Acacia cyanophylla</t>
  </si>
  <si>
    <t>Aeschynanthus bracteatus</t>
  </si>
  <si>
    <t>Allium Sativum</t>
  </si>
  <si>
    <t>Achillea millefolium</t>
  </si>
  <si>
    <t>Coreopsis maritima</t>
  </si>
  <si>
    <t>Acacia catechu</t>
  </si>
  <si>
    <t>Combretum quadrangulare</t>
  </si>
  <si>
    <t>Allium chinense</t>
  </si>
  <si>
    <t>Anigozanthos pulcherrimus</t>
  </si>
  <si>
    <t>Alkanna orientalis</t>
  </si>
  <si>
    <t>Acacia furcatispina</t>
  </si>
  <si>
    <t>Anethum graveolens</t>
  </si>
  <si>
    <t>Dahlia variabilis</t>
  </si>
  <si>
    <t>Acacia concurrens</t>
  </si>
  <si>
    <t>Croton lechleri</t>
  </si>
  <si>
    <t>Anigozanthos rufus</t>
  </si>
  <si>
    <t>Aloe vera</t>
  </si>
  <si>
    <t>Acacia chrysotricha</t>
  </si>
  <si>
    <t>Acacia leucophloea</t>
  </si>
  <si>
    <t>Ampelopsis grossedentata</t>
  </si>
  <si>
    <t>Anacardium occidentale</t>
  </si>
  <si>
    <t>Agrimonia pilosa</t>
  </si>
  <si>
    <t>Dalbergia odorifera</t>
  </si>
  <si>
    <t>Ginkgo biloba</t>
  </si>
  <si>
    <t>Bauhinia manca</t>
  </si>
  <si>
    <t>Antirrhinum majus</t>
  </si>
  <si>
    <t>Ampelopsis brevipedunculata</t>
  </si>
  <si>
    <t>Acacia praecox</t>
  </si>
  <si>
    <t>Ardisia colorata</t>
  </si>
  <si>
    <t>Rhus javanica</t>
  </si>
  <si>
    <t>Acacia deanei</t>
  </si>
  <si>
    <t>Guazuma ulmifolia</t>
  </si>
  <si>
    <t>Brosimum acutifolium</t>
  </si>
  <si>
    <t>Angelica furcijuga KITAGAWA</t>
  </si>
  <si>
    <t>Acacia constablei</t>
  </si>
  <si>
    <t>Ajuga decumbens</t>
  </si>
  <si>
    <t>Annona muricata</t>
  </si>
  <si>
    <t>Amberboa ramosa</t>
  </si>
  <si>
    <t>Robinia pseudoacacia</t>
  </si>
  <si>
    <t>Acacia falciformis</t>
  </si>
  <si>
    <t>Broussonetia papyrifera</t>
  </si>
  <si>
    <t>Brassica napa</t>
  </si>
  <si>
    <t>Acacia cultriformis</t>
  </si>
  <si>
    <t>Astragalus complanatus</t>
  </si>
  <si>
    <t>Artemisia glutinosa</t>
  </si>
  <si>
    <t>Anisomeles indica</t>
  </si>
  <si>
    <t>Taxus fuana</t>
  </si>
  <si>
    <t>Acacia fimbriata</t>
  </si>
  <si>
    <t>Myrica rubra</t>
  </si>
  <si>
    <t>Bridelia ferruginea</t>
  </si>
  <si>
    <t>Anthemis altissima</t>
  </si>
  <si>
    <t>Taxus yunnanensis</t>
  </si>
  <si>
    <t>Acacia homalophylla</t>
  </si>
  <si>
    <t>Pelargonium sidoides</t>
  </si>
  <si>
    <t>Clausena excavata</t>
  </si>
  <si>
    <t>Caragana frutex</t>
  </si>
  <si>
    <t>Bauhinia guianensis</t>
  </si>
  <si>
    <t>Toxicodendron semilata</t>
  </si>
  <si>
    <t>Acacia ixiophylla</t>
  </si>
  <si>
    <t>Phyllanthus emblica</t>
  </si>
  <si>
    <t>Crinum bulbispermum Milne</t>
  </si>
  <si>
    <t>Acacia decurrens</t>
  </si>
  <si>
    <t>Caragana jubata</t>
  </si>
  <si>
    <t>Artemisia vestita</t>
  </si>
  <si>
    <t>Apis mellifera ligustica</t>
  </si>
  <si>
    <t>Toxicodendron vernicifluum</t>
  </si>
  <si>
    <t>Acacia lanigera</t>
  </si>
  <si>
    <t>Pinus sibirica</t>
  </si>
  <si>
    <t>Dioscorea alata</t>
  </si>
  <si>
    <t>Acacia elata</t>
  </si>
  <si>
    <t>Apium graveolens</t>
  </si>
  <si>
    <t>Ceratonia siliqua</t>
  </si>
  <si>
    <t>Viguiera eriophora</t>
  </si>
  <si>
    <t>Acacia mabellae</t>
  </si>
  <si>
    <t>Punica granatum</t>
  </si>
  <si>
    <t>Dalbergia ecastaphyllum</t>
  </si>
  <si>
    <t>Euscaphis konishii</t>
  </si>
  <si>
    <t>Apocynum venetum</t>
  </si>
  <si>
    <t>Acacia erioloba</t>
  </si>
  <si>
    <t>Aquilegia ecalcarata</t>
  </si>
  <si>
    <t>Davidsonia pruriens</t>
  </si>
  <si>
    <t>Cannabis indica</t>
  </si>
  <si>
    <t>Azadirachta indica</t>
  </si>
  <si>
    <t>Viguiera multiflora</t>
  </si>
  <si>
    <t>Acacia melanoxylon</t>
  </si>
  <si>
    <t>Rhodiola sachalinensis</t>
  </si>
  <si>
    <t>Diploknema butyracea</t>
  </si>
  <si>
    <t>Cannabis inflorescences</t>
  </si>
  <si>
    <t>Blumea balsamifera</t>
  </si>
  <si>
    <t>Artabotrys uncinatus</t>
  </si>
  <si>
    <t>Acacia mollifolia</t>
  </si>
  <si>
    <t>Rhododendron catawbiense</t>
  </si>
  <si>
    <t>Acacia filicifolia</t>
  </si>
  <si>
    <t>Dalbergia sericea</t>
  </si>
  <si>
    <t>Hibiscus mutabilis</t>
  </si>
  <si>
    <t>Eskemukerjea megacarpum HARA</t>
  </si>
  <si>
    <t>Cannabis sativa</t>
  </si>
  <si>
    <t>Brassica carinata Y line</t>
  </si>
  <si>
    <t>Artemisia minor</t>
  </si>
  <si>
    <t>Rhododendron micranthum</t>
  </si>
  <si>
    <t>Acacia farnesiana</t>
  </si>
  <si>
    <t>Dalbergia stevensonii</t>
  </si>
  <si>
    <t>Magnolia denudata</t>
  </si>
  <si>
    <t>Artemisia annua</t>
  </si>
  <si>
    <t>Eucalyptus globulus</t>
  </si>
  <si>
    <t>Capparis himalayensis</t>
  </si>
  <si>
    <t>Acacia obtusifolia</t>
  </si>
  <si>
    <t>Rhododendron oreotrephes</t>
  </si>
  <si>
    <t>Acacia holosericea</t>
  </si>
  <si>
    <t>Dipteryx odorata</t>
  </si>
  <si>
    <t>Magnolia liliiflora</t>
  </si>
  <si>
    <t>Ascarina lucida</t>
  </si>
  <si>
    <t>Eugenia jambolana</t>
  </si>
  <si>
    <t>Capparis spinosa</t>
  </si>
  <si>
    <t>Acacia oswaldii</t>
  </si>
  <si>
    <t>Rhododendron praevernum</t>
  </si>
  <si>
    <t>Acacia irrorata</t>
  </si>
  <si>
    <t>Dracaena draco</t>
  </si>
  <si>
    <t>Mangifera indica</t>
  </si>
  <si>
    <t>Euphorbia palustris</t>
  </si>
  <si>
    <t>Chrysothamnus humilis</t>
  </si>
  <si>
    <t>Asphodeline globifera</t>
  </si>
  <si>
    <t>Acacia pendula</t>
  </si>
  <si>
    <t>Rhododendron smirnowii</t>
  </si>
  <si>
    <t>Acacia kettlewelliae</t>
  </si>
  <si>
    <t>Flemingia chappar</t>
  </si>
  <si>
    <t>Medicago arabica</t>
  </si>
  <si>
    <t>Astragalus membranaceus</t>
  </si>
  <si>
    <t>Astragalus coluteocarpus</t>
  </si>
  <si>
    <t>Euphorbia stepposa</t>
  </si>
  <si>
    <t>Chrysothamnus viscidiflorus</t>
  </si>
  <si>
    <t>Baccharis gaudichaudiana</t>
  </si>
  <si>
    <t>Acacia pycnantha</t>
  </si>
  <si>
    <t>Rhododendron ungernii</t>
  </si>
  <si>
    <t>Acacia horrida</t>
  </si>
  <si>
    <t>Astragalus mongholicus</t>
  </si>
  <si>
    <t>Astragalus eremophilus</t>
  </si>
  <si>
    <t>Citrus grandis</t>
  </si>
  <si>
    <t>Bacopa monniera</t>
  </si>
  <si>
    <t>Acacia retinodes</t>
  </si>
  <si>
    <t>Salacia prinoides</t>
  </si>
  <si>
    <t>Acacia leucoclada</t>
  </si>
  <si>
    <t>Glycyrrhiza glabra</t>
  </si>
  <si>
    <t>Petunia hybrida</t>
  </si>
  <si>
    <t>Astrantia major</t>
  </si>
  <si>
    <t>Astragalus kabadianus</t>
  </si>
  <si>
    <t>Halophila johnsonii</t>
  </si>
  <si>
    <t>Conyza aegyptica</t>
  </si>
  <si>
    <t>Bellis perennis</t>
  </si>
  <si>
    <t>Acacia rigens</t>
  </si>
  <si>
    <t>Stryphnodendron adstringens</t>
  </si>
  <si>
    <t>Glycyrrhiza glara</t>
  </si>
  <si>
    <t>Polygonum perfoliatum</t>
  </si>
  <si>
    <t>Bletilla formosana</t>
  </si>
  <si>
    <t>Astragalus quisqualis</t>
  </si>
  <si>
    <t>Haplopappus canescens</t>
  </si>
  <si>
    <t>Cochlospermum gillivraei</t>
  </si>
  <si>
    <t>Costus spicatus</t>
  </si>
  <si>
    <t>Betula nigra</t>
  </si>
  <si>
    <t>Acacia verniciflua</t>
  </si>
  <si>
    <t>Glycyrrhiza inflata</t>
  </si>
  <si>
    <t>Polygonum senticosum</t>
  </si>
  <si>
    <t>Brassica carinata B line</t>
  </si>
  <si>
    <t>Hippophae rhamnoides</t>
  </si>
  <si>
    <t>Crotalaria assamica</t>
  </si>
  <si>
    <t>Croton tonkinensis GAGNEP</t>
  </si>
  <si>
    <t>Bidens tripartita</t>
  </si>
  <si>
    <t>Acer nikoense</t>
  </si>
  <si>
    <t>Acacia mearnsii</t>
  </si>
  <si>
    <t>Glycyrrhiza pallidiflora</t>
  </si>
  <si>
    <t>Baptisia arachnifera</t>
  </si>
  <si>
    <t>Hovenia dulcis</t>
  </si>
  <si>
    <t>Crotalaria pallida</t>
  </si>
  <si>
    <t>Cruciata taurica</t>
  </si>
  <si>
    <t>Biebersteinia orphanidis</t>
  </si>
  <si>
    <t>Aesculus californica</t>
  </si>
  <si>
    <t>Tripterygium hypoglaucum</t>
  </si>
  <si>
    <t>Glycyrrhiza uralensis</t>
  </si>
  <si>
    <t>Baptisia australis</t>
  </si>
  <si>
    <t>Hypericum hirsutum</t>
  </si>
  <si>
    <t>Curcuma mangga</t>
  </si>
  <si>
    <t>Ephedra sinica</t>
  </si>
  <si>
    <t>Blepharis sindica</t>
  </si>
  <si>
    <t>Aesculus carnea</t>
  </si>
  <si>
    <t>Vicia faba</t>
  </si>
  <si>
    <t>Glycyrrhiza yunnanensis</t>
  </si>
  <si>
    <t>Calligonum leucocladum</t>
  </si>
  <si>
    <t>Baptisia bracteata</t>
  </si>
  <si>
    <t>Hypericum scabrum</t>
  </si>
  <si>
    <t>Epimedium acuminatum</t>
  </si>
  <si>
    <t>Xanthoceras sorbifolia</t>
  </si>
  <si>
    <t>Acacia neriifolia</t>
  </si>
  <si>
    <t>Lespedeza bicolor</t>
  </si>
  <si>
    <t>Sophora flavescens</t>
  </si>
  <si>
    <t>Baptisia calycosa</t>
  </si>
  <si>
    <t>Hypocalyptus sophoroides</t>
  </si>
  <si>
    <t>Epimedium brevicornum</t>
  </si>
  <si>
    <t>Boehmeria nivea</t>
  </si>
  <si>
    <t>Ampelopsis japonica</t>
  </si>
  <si>
    <t>Medicago sativa</t>
  </si>
  <si>
    <t>Syzygium cumini</t>
  </si>
  <si>
    <t>Baptisia cinerea</t>
  </si>
  <si>
    <t>Intsia bijuga</t>
  </si>
  <si>
    <t>Epimedium davidii</t>
  </si>
  <si>
    <t>Acacia mellifera</t>
  </si>
  <si>
    <t>Acacia oshanesii</t>
  </si>
  <si>
    <t>Taxus chinensis</t>
  </si>
  <si>
    <t>Baptisia lanceolata</t>
  </si>
  <si>
    <t>Intsia palembanica</t>
  </si>
  <si>
    <t>Epimedium dolichostemen</t>
  </si>
  <si>
    <t>Buddleja officinalis</t>
  </si>
  <si>
    <t>Muntingia calabura</t>
  </si>
  <si>
    <t>Thuja plicata</t>
  </si>
  <si>
    <t>Baptisia lecontei</t>
  </si>
  <si>
    <t>Kunzea ericoides</t>
  </si>
  <si>
    <t>Epimedium fargesii</t>
  </si>
  <si>
    <t>Bulbine capitata</t>
  </si>
  <si>
    <t>Acacia parramattensis</t>
  </si>
  <si>
    <t>Oxytropis pseudoglandulosa</t>
  </si>
  <si>
    <t>Vaccinium alaskaense</t>
  </si>
  <si>
    <t>Carthamus tinctorius</t>
  </si>
  <si>
    <t>Acacia omalophylla</t>
  </si>
  <si>
    <t>Baptisia megacarpa</t>
  </si>
  <si>
    <t>Lathyrus aphaca</t>
  </si>
  <si>
    <t>Epimedium franchetii</t>
  </si>
  <si>
    <t>Cadia purpurea</t>
  </si>
  <si>
    <t>Brosimopsis acutifolium</t>
  </si>
  <si>
    <t>Psorothamnus arborescens</t>
  </si>
  <si>
    <t>Vaccinium angustifolium</t>
  </si>
  <si>
    <t>Casearia ilicifolia</t>
  </si>
  <si>
    <t>Baptisia nuttalliana</t>
  </si>
  <si>
    <t>Lotus maritimus</t>
  </si>
  <si>
    <t>Flemingia stricta</t>
  </si>
  <si>
    <t>Epimedium koreanum</t>
  </si>
  <si>
    <t>Campsis grandiflora</t>
  </si>
  <si>
    <t>Calycolpus warszewiczianus</t>
  </si>
  <si>
    <t>Pterocarpus marsupium</t>
  </si>
  <si>
    <t>Vaccinium myrtillus</t>
  </si>
  <si>
    <t>Cassia acutifolia</t>
  </si>
  <si>
    <t>Baptisia perfoliata</t>
  </si>
  <si>
    <t>Gentiana triflora</t>
  </si>
  <si>
    <t>Epimedium leishanense</t>
  </si>
  <si>
    <t>Camellia japonica</t>
  </si>
  <si>
    <t>Pterocarpus santalinus</t>
  </si>
  <si>
    <t>Vaccinium uliginosum</t>
  </si>
  <si>
    <t>Cassia angustifolia</t>
  </si>
  <si>
    <t>Baptisia simplicifolia</t>
  </si>
  <si>
    <t>Epimedium leptorrhizum</t>
  </si>
  <si>
    <t>Acacia silvestris</t>
  </si>
  <si>
    <t>Pueraria lobata</t>
  </si>
  <si>
    <t>Cassia fistula</t>
  </si>
  <si>
    <t>Baptisia sphaerocarpa</t>
  </si>
  <si>
    <t>Medicago blancheana</t>
  </si>
  <si>
    <t>Epimedium membranaceum</t>
  </si>
  <si>
    <t>Acacia terminalis</t>
  </si>
  <si>
    <t>Robinia paeudoacacia</t>
  </si>
  <si>
    <t>Vitis labrusca</t>
  </si>
  <si>
    <t>Cassia tora</t>
  </si>
  <si>
    <t>Acacia planifrons</t>
  </si>
  <si>
    <t>Baptisia tinctoria</t>
  </si>
  <si>
    <t>Medicago cancellata</t>
  </si>
  <si>
    <t>Epimedium myrianthum</t>
  </si>
  <si>
    <t>Cassia javanica</t>
  </si>
  <si>
    <t>Acacia trachyphloia</t>
  </si>
  <si>
    <t>Casuarina junghaniana</t>
  </si>
  <si>
    <t>Medicago cretacea</t>
  </si>
  <si>
    <t>Epimedium pauciflorum</t>
  </si>
  <si>
    <t>Celastrus orbiculatus</t>
  </si>
  <si>
    <t>Casuarina rigida</t>
  </si>
  <si>
    <t>Medicago doliata</t>
  </si>
  <si>
    <t>Gynerium sagittatum</t>
  </si>
  <si>
    <t>Epimedium pubescens</t>
  </si>
  <si>
    <t>Cephalotaxus fortunei</t>
  </si>
  <si>
    <t>Chaenomeles japonica</t>
  </si>
  <si>
    <t>Acacia vestita</t>
  </si>
  <si>
    <t>Sophora gypsophila</t>
  </si>
  <si>
    <t>Cercis chinensis</t>
  </si>
  <si>
    <t>Medicago falcata</t>
  </si>
  <si>
    <t>Helichrysum arenarium</t>
  </si>
  <si>
    <t>Epimedium sagittatum</t>
  </si>
  <si>
    <t>Cephalotaxus koreana</t>
  </si>
  <si>
    <t>Chamaecyparis formosensis</t>
  </si>
  <si>
    <t>Acacia saligna</t>
  </si>
  <si>
    <t>Acca sellowiana</t>
  </si>
  <si>
    <t>Sophora tomentosa</t>
  </si>
  <si>
    <t>Medicago glomerata</t>
  </si>
  <si>
    <t>Helichrysum graveolen</t>
  </si>
  <si>
    <t>Epimedium stellatum</t>
  </si>
  <si>
    <t>Cephalotaxus wilsoniana</t>
  </si>
  <si>
    <t>Cinchona succirubra</t>
  </si>
  <si>
    <t>Acacia seyal</t>
  </si>
  <si>
    <t>Adenocarpus decorticans</t>
  </si>
  <si>
    <t>Tephrosia toxicaria</t>
  </si>
  <si>
    <t>Cheilanthes grisea</t>
  </si>
  <si>
    <t>Medicago hybrida</t>
  </si>
  <si>
    <t>Epimedium zhenbaense</t>
  </si>
  <si>
    <t>Chamaecyparis pisifera</t>
  </si>
  <si>
    <t>Cinnamomum sieboldii</t>
  </si>
  <si>
    <t>Acacia sieberiana</t>
  </si>
  <si>
    <t>Adenocarpus foliolosus</t>
  </si>
  <si>
    <t>Tithonia brachypappa</t>
  </si>
  <si>
    <t>Chenopodium murale</t>
  </si>
  <si>
    <t>Medicago intertexta</t>
  </si>
  <si>
    <t>Lespedeza cyrtobotrya</t>
  </si>
  <si>
    <t>Epimedium zhushanense</t>
  </si>
  <si>
    <t>Chamomilla recutina</t>
  </si>
  <si>
    <t>Cinnamomum subavenium</t>
  </si>
  <si>
    <t>Trifolium subterraneum</t>
  </si>
  <si>
    <t>Coccinia grandis</t>
  </si>
  <si>
    <t>Caesalpinia gilliesii</t>
  </si>
  <si>
    <t>Medicago laciniata</t>
  </si>
  <si>
    <t>Lupinus subcarnosus</t>
  </si>
  <si>
    <t>Eriobotrya japonica</t>
  </si>
  <si>
    <t>Cheilanthes bullosa</t>
  </si>
  <si>
    <t>Amphicarpaea bracteata</t>
  </si>
  <si>
    <t>Zollernia paraensis</t>
  </si>
  <si>
    <t>Consolida oliveriana</t>
  </si>
  <si>
    <t>Medicago lupulina</t>
  </si>
  <si>
    <t>Lupinus texensis</t>
  </si>
  <si>
    <t>Euchresta formosana</t>
  </si>
  <si>
    <t>Chrysanthemum boreale</t>
  </si>
  <si>
    <t>Colophospermum mopane</t>
  </si>
  <si>
    <t>Acacia tortilis</t>
  </si>
  <si>
    <t>Andira inermis</t>
  </si>
  <si>
    <t>Crocus sativus</t>
  </si>
  <si>
    <t>Alhagi kirghisorum</t>
  </si>
  <si>
    <t>Medicago monantha</t>
  </si>
  <si>
    <t>Maclura tinctoria</t>
  </si>
  <si>
    <t>Euphorbia tinctoria</t>
  </si>
  <si>
    <t>Chrysanthemum cineraiaefolium</t>
  </si>
  <si>
    <t>Apios americana</t>
  </si>
  <si>
    <t>Cuscuta australis</t>
  </si>
  <si>
    <t>Alhagi maurorum</t>
  </si>
  <si>
    <t>Medicago monspeliaca</t>
  </si>
  <si>
    <t>Chrysothamnus nauseosus</t>
  </si>
  <si>
    <t>Convallaria keiskei</t>
  </si>
  <si>
    <t>Cuscuta chinensis</t>
  </si>
  <si>
    <t>Medicago murex</t>
  </si>
  <si>
    <t>Houttuynia cordata</t>
  </si>
  <si>
    <t>Cladogynos orientalis</t>
  </si>
  <si>
    <t>Cowania mexicana</t>
  </si>
  <si>
    <t>Cuscuta japonica</t>
  </si>
  <si>
    <t>Chamaecrista absus</t>
  </si>
  <si>
    <t>Medicago orbicularis</t>
  </si>
  <si>
    <t>Humulus lupulus</t>
  </si>
  <si>
    <t>Crataegus monogyna</t>
  </si>
  <si>
    <t>Baptisia alba</t>
  </si>
  <si>
    <t>Cuscuta lupuliformis</t>
  </si>
  <si>
    <t>Chamaecrista mimosoides</t>
  </si>
  <si>
    <t>Medicago polyceratia</t>
  </si>
  <si>
    <t>Hypericum perforatum</t>
  </si>
  <si>
    <t>Daphne sericea</t>
  </si>
  <si>
    <t>Dicranopteris pedata</t>
  </si>
  <si>
    <t>Medicago polymorpha</t>
  </si>
  <si>
    <t>Hypericum sampsonii</t>
  </si>
  <si>
    <t>Ecdysanthera utilis</t>
  </si>
  <si>
    <t>Diphylleia grayi</t>
  </si>
  <si>
    <t>Chrysanthemum indicum</t>
  </si>
  <si>
    <t>Medicago radiata</t>
  </si>
  <si>
    <t>Millettia brandisiana</t>
  </si>
  <si>
    <t>Kadsura heteroclita</t>
  </si>
  <si>
    <t>Elsholtzia bodinieri</t>
  </si>
  <si>
    <t>Elaeagnus angustifolia</t>
  </si>
  <si>
    <t>Diphylleia sinensis</t>
  </si>
  <si>
    <t>Areca catechu</t>
  </si>
  <si>
    <t>Chrysanthemum morifolium</t>
  </si>
  <si>
    <t>Medicago rotata</t>
  </si>
  <si>
    <t>Mimosa hostilis</t>
  </si>
  <si>
    <t>Levisticum officinale</t>
  </si>
  <si>
    <t>Enhalus acoroides</t>
  </si>
  <si>
    <t>Ephedra nebrodensis</t>
  </si>
  <si>
    <t>Elateriospermum tapos</t>
  </si>
  <si>
    <t>Croton urucurana</t>
  </si>
  <si>
    <t>Artocarpus dadah</t>
  </si>
  <si>
    <t>Cytisophyllum sessilifolium</t>
  </si>
  <si>
    <t>Medicago scutellata</t>
  </si>
  <si>
    <t>Cytisus eriocarpus</t>
  </si>
  <si>
    <t>Nymphaea caerulea</t>
  </si>
  <si>
    <t>Malus doumeri varl formosana</t>
  </si>
  <si>
    <t>Erythroxylum cambodianum</t>
  </si>
  <si>
    <t>Hordeum vulgare</t>
  </si>
  <si>
    <t>Astragalus floccosifolius</t>
  </si>
  <si>
    <t>Cytisus hirsutus</t>
  </si>
  <si>
    <t>Melilotus italica</t>
  </si>
  <si>
    <t>Euterpe oleracea</t>
  </si>
  <si>
    <t>Kandelia candel</t>
  </si>
  <si>
    <t>Cytisus proliferus</t>
  </si>
  <si>
    <t>Melilotus messanensis</t>
  </si>
  <si>
    <t>Eysenhardtia subcoriacea Pennell</t>
  </si>
  <si>
    <t>Laurus nobilis</t>
  </si>
  <si>
    <t>Averrhoa carambola</t>
  </si>
  <si>
    <t>Cytisus striatus</t>
  </si>
  <si>
    <t>Melilotus officinalis</t>
  </si>
  <si>
    <t>Phlomis caucasica</t>
  </si>
  <si>
    <t>Fagopyrum esculentum</t>
  </si>
  <si>
    <t>Betula papyrifera</t>
  </si>
  <si>
    <t>Melilotus sulcatus</t>
  </si>
  <si>
    <t>Fagopyrum homotropicum</t>
  </si>
  <si>
    <t>Pelargonium reniforme</t>
  </si>
  <si>
    <t>Bowdichia nitida</t>
  </si>
  <si>
    <t>Daphne genkwa</t>
  </si>
  <si>
    <t>Melilotus wolgicus</t>
  </si>
  <si>
    <t>Geranium pratense</t>
  </si>
  <si>
    <t>Carpinus cordata</t>
  </si>
  <si>
    <t>Millettia racemosa</t>
  </si>
  <si>
    <t>Piper crassinervium Kunth</t>
  </si>
  <si>
    <t>Mucor hiemalis</t>
  </si>
  <si>
    <t>Psoralea repens</t>
  </si>
  <si>
    <t>Bupleurum scorzonerifolium</t>
  </si>
  <si>
    <t>Myrica cerifera</t>
  </si>
  <si>
    <t>Podocarpus fasciculus</t>
  </si>
  <si>
    <t>Pterocarpus angolensis</t>
  </si>
  <si>
    <t>Cassia roxburghii</t>
  </si>
  <si>
    <t>Myrica nagi</t>
  </si>
  <si>
    <t>Polygonum minus</t>
  </si>
  <si>
    <t>Nymphaea alba</t>
  </si>
  <si>
    <t>Pueraria phaseoloides</t>
  </si>
  <si>
    <t>Cajanus scarabaeoides</t>
  </si>
  <si>
    <t>Ceiba pentandra</t>
  </si>
  <si>
    <t>Polymnia fruticosa</t>
  </si>
  <si>
    <t>Calicotome spinosa</t>
  </si>
  <si>
    <t>Nymphaea odorata</t>
  </si>
  <si>
    <t>Larix sibirica</t>
  </si>
  <si>
    <t>Retama monosperma</t>
  </si>
  <si>
    <t>Calicotome villosa</t>
  </si>
  <si>
    <t>Chamaerops humilis</t>
  </si>
  <si>
    <t>Nymphaea lotus</t>
  </si>
  <si>
    <t>Prunus cerasus</t>
  </si>
  <si>
    <t>Nymphaea stellata</t>
  </si>
  <si>
    <t>Retama raetam</t>
  </si>
  <si>
    <t>Calopogonium caeruleum</t>
  </si>
  <si>
    <t>Prunus davidiana</t>
  </si>
  <si>
    <t>Lupinus albus</t>
  </si>
  <si>
    <t>Camptosema rubicundum</t>
  </si>
  <si>
    <t>Maytenus heterophylla</t>
  </si>
  <si>
    <t>Rhododendron fortunei</t>
  </si>
  <si>
    <t>Canavalia eurycarpa</t>
  </si>
  <si>
    <t>Epimedium wushanense</t>
  </si>
  <si>
    <t>Peltophorum africanum</t>
  </si>
  <si>
    <t>Rhododendron kaempferi</t>
  </si>
  <si>
    <t>Canavalia gladiata</t>
  </si>
  <si>
    <t>Cola acuminata</t>
  </si>
  <si>
    <t>Pimenta dioica</t>
  </si>
  <si>
    <t>Prunus yedoensis</t>
  </si>
  <si>
    <t>Phellodendron amurense</t>
  </si>
  <si>
    <t>Plinia pinnata</t>
  </si>
  <si>
    <t>Pseudotsuga wilsoniana</t>
  </si>
  <si>
    <t>Phellodendron japonicum MAXIM</t>
  </si>
  <si>
    <t>Clitoria falcata</t>
  </si>
  <si>
    <t>Equisetum hiemale</t>
  </si>
  <si>
    <t>Posidonia oceanica</t>
  </si>
  <si>
    <t>Ficus formosana</t>
  </si>
  <si>
    <t>Clitoria ternatea</t>
  </si>
  <si>
    <t>Eucommia ulmoides</t>
  </si>
  <si>
    <t>Crataegus monogyna calli</t>
  </si>
  <si>
    <t>Prosopis reptans</t>
  </si>
  <si>
    <t>Phyllanthus niruri</t>
  </si>
  <si>
    <t>Ficus hirta</t>
  </si>
  <si>
    <t>Rhynchosia caribaea</t>
  </si>
  <si>
    <t>Crotalaria juncea</t>
  </si>
  <si>
    <t>Eugenia edulis</t>
  </si>
  <si>
    <t>Pseudolarix amabilis</t>
  </si>
  <si>
    <t>Rhynchosia beddomei</t>
  </si>
  <si>
    <t>Phyllanthus urinaria</t>
  </si>
  <si>
    <t>Genista ephedroides</t>
  </si>
  <si>
    <t>Ochna beddomei</t>
  </si>
  <si>
    <t>Rhynchosia densiflora</t>
  </si>
  <si>
    <t>Cudrania cochinchinensis</t>
  </si>
  <si>
    <t>Desmoncus polyacanthos</t>
  </si>
  <si>
    <t>Satureja subspicata</t>
  </si>
  <si>
    <t>Pinus roxburghii</t>
  </si>
  <si>
    <t>Rhynchosia hirsuta</t>
  </si>
  <si>
    <t>Cytisus albus</t>
  </si>
  <si>
    <t>Euphorbia geniculata</t>
  </si>
  <si>
    <t>Rhododendron calophytum</t>
  </si>
  <si>
    <t>Podocarpus nagi</t>
  </si>
  <si>
    <t>Rhynchosia phaseoloides</t>
  </si>
  <si>
    <t>Cytisus baeticus</t>
  </si>
  <si>
    <t>Euphorbia lunulata</t>
  </si>
  <si>
    <t>Sophora japonica</t>
  </si>
  <si>
    <t>Piper umbellatum</t>
  </si>
  <si>
    <t>Gnaphalium affine</t>
  </si>
  <si>
    <t>Polygonum bistorta</t>
  </si>
  <si>
    <t>Rhynchosia pyramidalis</t>
  </si>
  <si>
    <t>Cytisus commutatus</t>
  </si>
  <si>
    <t>Euphorbia magalanta</t>
  </si>
  <si>
    <t>Swartzia polyphylla</t>
  </si>
  <si>
    <t>Polygonum hydropiper</t>
  </si>
  <si>
    <t>Strongylodon macrobotrys</t>
  </si>
  <si>
    <t>Cytisus fontanesii</t>
  </si>
  <si>
    <t>Euphorbia pekinensis</t>
  </si>
  <si>
    <t>Etlingera elatior</t>
  </si>
  <si>
    <t>Erycibe expansa</t>
  </si>
  <si>
    <t>Halophila stipulacea</t>
  </si>
  <si>
    <t>Potentilla anserina</t>
  </si>
  <si>
    <t>Euphorbia prostrata</t>
  </si>
  <si>
    <t>Eucalyptus camaldulensis</t>
  </si>
  <si>
    <t>Erythrophleum suaveolens</t>
  </si>
  <si>
    <t>Cytisus ratisbonensis</t>
  </si>
  <si>
    <t>Euphorbia virgata</t>
  </si>
  <si>
    <t>Eucommia ulmoides Oliver</t>
  </si>
  <si>
    <t>Ficus cordata</t>
  </si>
  <si>
    <t>Rhododendron mucronatum</t>
  </si>
  <si>
    <t>Psidium guajava</t>
  </si>
  <si>
    <t>Prunus domestica</t>
  </si>
  <si>
    <t>Cytisus scoparius</t>
  </si>
  <si>
    <t>Euodia meliaefolia</t>
  </si>
  <si>
    <t>Galega officinalis</t>
  </si>
  <si>
    <t>Rhododendron ponticum</t>
  </si>
  <si>
    <t>Typha angustifolia</t>
  </si>
  <si>
    <t>Psorospermum androsaemifolium BAKER</t>
  </si>
  <si>
    <t>Ibicella lutea</t>
  </si>
  <si>
    <t>Teyleria koordersii</t>
  </si>
  <si>
    <t>Genista acanthoclada</t>
  </si>
  <si>
    <t>Indigofera tetrantha</t>
  </si>
  <si>
    <t>Thermopsis alterniflora</t>
  </si>
  <si>
    <t>Genista carpetana</t>
  </si>
  <si>
    <t>Viscum angulatum</t>
  </si>
  <si>
    <t>Kummerowia striata</t>
  </si>
  <si>
    <t>Rheum emodi</t>
  </si>
  <si>
    <t>Thermopsis macrophylla</t>
  </si>
  <si>
    <t>Derris scandens</t>
  </si>
  <si>
    <t>Gleditsia triacanthos</t>
  </si>
  <si>
    <t>Genista corsica</t>
  </si>
  <si>
    <t>Viscum coloratum</t>
  </si>
  <si>
    <t>Lactuca indica</t>
  </si>
  <si>
    <t>Rhodiola crenulata</t>
  </si>
  <si>
    <t>Thermopsis mollis</t>
  </si>
  <si>
    <t>Desmodium gangeticum</t>
  </si>
  <si>
    <t>Gymnosporia trigyna</t>
  </si>
  <si>
    <t>Genista depressa</t>
  </si>
  <si>
    <t>Rhus parviflora</t>
  </si>
  <si>
    <t>Larrea divaricata</t>
  </si>
  <si>
    <t>Thermopsis rhombifolia</t>
  </si>
  <si>
    <t>Desmodium uncinatum</t>
  </si>
  <si>
    <t>Gutierrezia wrightii</t>
  </si>
  <si>
    <t>Genista ferox</t>
  </si>
  <si>
    <t>Rhus wallichi</t>
  </si>
  <si>
    <t>Xylopia poilanei</t>
  </si>
  <si>
    <t>Larrea tridentata</t>
  </si>
  <si>
    <t>Thermopsis villosa</t>
  </si>
  <si>
    <t>Dipogon lignosus</t>
  </si>
  <si>
    <t>Gynostemma cardiospermum</t>
  </si>
  <si>
    <t>Genista januensis</t>
  </si>
  <si>
    <t>Rosa damascene</t>
  </si>
  <si>
    <t>Rhododendron galactinum</t>
  </si>
  <si>
    <t>Leiothrix curvifolia</t>
  </si>
  <si>
    <t>Trifolium campestre</t>
  </si>
  <si>
    <t>Dunbaria villosa</t>
  </si>
  <si>
    <t>Haplopappus foliosus</t>
  </si>
  <si>
    <t>Genista lydia</t>
  </si>
  <si>
    <t>Salvia hispanica</t>
  </si>
  <si>
    <t>Rhododendron insigne</t>
  </si>
  <si>
    <t>Lespedeza virgata</t>
  </si>
  <si>
    <t>Trifolium globosum</t>
  </si>
  <si>
    <t>Echinosophora koreensis</t>
  </si>
  <si>
    <t>Hedysarum caucasicum</t>
  </si>
  <si>
    <t>Genista morisii</t>
  </si>
  <si>
    <t>Leucas aspera</t>
  </si>
  <si>
    <t>Trifolium pannonicum</t>
  </si>
  <si>
    <t>Echinospartum horridum</t>
  </si>
  <si>
    <t>Hedysarum sericeum</t>
  </si>
  <si>
    <t>Liquidambar styraciflua</t>
  </si>
  <si>
    <t>Genista nissana</t>
  </si>
  <si>
    <t>Sedum takesimense Nakai</t>
  </si>
  <si>
    <t>Leucophyllum ambiguum</t>
  </si>
  <si>
    <t>Trifolium repens</t>
  </si>
  <si>
    <t>Erinacea anthyllis</t>
  </si>
  <si>
    <t>Machilus thunbergii</t>
  </si>
  <si>
    <t>Genista obtusiramea</t>
  </si>
  <si>
    <t>Semecarpus vitiensis</t>
  </si>
  <si>
    <t>Ulex boivinii</t>
  </si>
  <si>
    <t>Eriosema glomeratum</t>
  </si>
  <si>
    <t>Hippocratea mucronata</t>
  </si>
  <si>
    <t>Genista pilosa</t>
  </si>
  <si>
    <t>Soymida febrifuga</t>
  </si>
  <si>
    <t>Ulex europaeus</t>
  </si>
  <si>
    <t>Eriosema nutans</t>
  </si>
  <si>
    <t>Genista sagittalis</t>
  </si>
  <si>
    <t>Syzygium aromaticum</t>
  </si>
  <si>
    <t>Ulex gallii</t>
  </si>
  <si>
    <t>Eriosema psoraleoides</t>
  </si>
  <si>
    <t>Mitrella kentii</t>
  </si>
  <si>
    <t>Genista scorpius</t>
  </si>
  <si>
    <t>Ulex genistoides</t>
  </si>
  <si>
    <t>Hypericum ascyron</t>
  </si>
  <si>
    <t>Genista spartioides</t>
  </si>
  <si>
    <t>Syzygium samarangense</t>
  </si>
  <si>
    <t>Melandrium album</t>
  </si>
  <si>
    <t>Ulex micranthus</t>
  </si>
  <si>
    <t>Erythrina burttii</t>
  </si>
  <si>
    <t>Hypericum japonicum</t>
  </si>
  <si>
    <t>Genista stenopetala</t>
  </si>
  <si>
    <t>Rodgersia podophylla</t>
  </si>
  <si>
    <t>Mentha pulegium</t>
  </si>
  <si>
    <t>Ulex minor</t>
  </si>
  <si>
    <t>Erythrina indica</t>
  </si>
  <si>
    <t>Parkia biglobosa</t>
  </si>
  <si>
    <t>Genista teretifolia</t>
  </si>
  <si>
    <t>Thuja orientalis</t>
  </si>
  <si>
    <t>Rosa luciae</t>
  </si>
  <si>
    <t>Mentha x piperita</t>
  </si>
  <si>
    <t>Ulex parviflorus</t>
  </si>
  <si>
    <t>Erythrina latissima</t>
  </si>
  <si>
    <t>Genista tinctoria</t>
  </si>
  <si>
    <t>Rumex acetosa</t>
  </si>
  <si>
    <t>Microtoena prainiana</t>
  </si>
  <si>
    <t>Rumex japonicus</t>
  </si>
  <si>
    <t>Vandasina retusa</t>
  </si>
  <si>
    <t>Erythroxylum ulei</t>
  </si>
  <si>
    <t>Impatiens capensis</t>
  </si>
  <si>
    <t>Genista triacanthos</t>
  </si>
  <si>
    <t>Trigonella balansae</t>
  </si>
  <si>
    <t>Salvia dorrii</t>
  </si>
  <si>
    <t>Inula britannica</t>
  </si>
  <si>
    <t>Genista versicolor</t>
  </si>
  <si>
    <t>Trigonella calliceras</t>
  </si>
  <si>
    <t>Sarcandra glabra</t>
  </si>
  <si>
    <t>Newbouldia laevis</t>
  </si>
  <si>
    <t>Saraca asoca</t>
  </si>
  <si>
    <t>Kaempferia galanga</t>
  </si>
  <si>
    <t>Picea abies</t>
  </si>
  <si>
    <t>Gentiana arisanensis</t>
  </si>
  <si>
    <t>Trigonella cretica</t>
  </si>
  <si>
    <t>Saussurea medusa</t>
  </si>
  <si>
    <t>Notholaena candida</t>
  </si>
  <si>
    <t>Schotia brachypetala</t>
  </si>
  <si>
    <t>Vigna mungo</t>
  </si>
  <si>
    <t>Ficus nymphaeifolia</t>
  </si>
  <si>
    <t>Polygonum cuspidatum</t>
  </si>
  <si>
    <t>Gentianopsis paludosa</t>
  </si>
  <si>
    <t>Trigonella geminiflora</t>
  </si>
  <si>
    <t>Scurrula atropurpurea</t>
  </si>
  <si>
    <t>Ficus septica</t>
  </si>
  <si>
    <t>Vicia bithynica</t>
  </si>
  <si>
    <t>Sinocrassula indica</t>
  </si>
  <si>
    <t>Ocimum sanctum</t>
  </si>
  <si>
    <t>Vigna subterranea</t>
  </si>
  <si>
    <t>Flemingia macrophylla</t>
  </si>
  <si>
    <t>Prosopis nigra</t>
  </si>
  <si>
    <t>Gleditsia australis</t>
  </si>
  <si>
    <t>Smilax bracteata</t>
  </si>
  <si>
    <t>Onopordum acanthium</t>
  </si>
  <si>
    <t>Wisteria brachybotrys</t>
  </si>
  <si>
    <t>Flemingia philippinensis</t>
  </si>
  <si>
    <t>Prosopis torquata</t>
  </si>
  <si>
    <t>Vicia johannis</t>
  </si>
  <si>
    <t>Smilax riparia</t>
  </si>
  <si>
    <t>Onosma hispida</t>
  </si>
  <si>
    <t>Spatholobus suberectus</t>
  </si>
  <si>
    <t>Wisteria sinensis</t>
  </si>
  <si>
    <t>Lysimachia capillipes</t>
  </si>
  <si>
    <t>Gonocytisus angulatus</t>
  </si>
  <si>
    <t>Solidago canadensis</t>
  </si>
  <si>
    <t>Tamarindus indica</t>
  </si>
  <si>
    <t>Flemingia strobilifera</t>
  </si>
  <si>
    <t>Lysimachia christinae</t>
  </si>
  <si>
    <t>Phlomis nissolii</t>
  </si>
  <si>
    <t>Galactia jussiaeana</t>
  </si>
  <si>
    <t>Prunus tomentosa</t>
  </si>
  <si>
    <t>Hesperolaburnum platycarpum</t>
  </si>
  <si>
    <t>Physocarpus capitatus</t>
  </si>
  <si>
    <t>Theobroma grandiflorum</t>
  </si>
  <si>
    <t>Spiraea formosana</t>
  </si>
  <si>
    <t>Picris cyanocarpa</t>
  </si>
  <si>
    <t>Toona sinensis</t>
  </si>
  <si>
    <t>Genista albida</t>
  </si>
  <si>
    <t>Quercus robur</t>
  </si>
  <si>
    <t>Styphnolobium japonicum</t>
  </si>
  <si>
    <t>Picris kamtschatica</t>
  </si>
  <si>
    <t>Uncaria elliptica</t>
  </si>
  <si>
    <t>Genista anglica</t>
  </si>
  <si>
    <t>Meconopsis betonicifolia</t>
  </si>
  <si>
    <t>Inula japonica</t>
  </si>
  <si>
    <t>Uncaria gambir</t>
  </si>
  <si>
    <t>Genista canariensis</t>
  </si>
  <si>
    <t>Rheum palmatum</t>
  </si>
  <si>
    <t>Juncus effusus</t>
  </si>
  <si>
    <t>Plantago major</t>
  </si>
  <si>
    <t>Uncaria rhynchophylla</t>
  </si>
  <si>
    <t>Genista cupanii</t>
  </si>
  <si>
    <t>Rheum tanguticum</t>
  </si>
  <si>
    <t>Uncaria tomentosa</t>
  </si>
  <si>
    <t>Microtropis fokienensis</t>
  </si>
  <si>
    <t>Pogostemon cablin</t>
  </si>
  <si>
    <t>Vaccinium macrocarpon</t>
  </si>
  <si>
    <t>Lathyrus pratensis</t>
  </si>
  <si>
    <t>Genista hispanica</t>
  </si>
  <si>
    <t>Morinda citrifolia</t>
  </si>
  <si>
    <t>Trifolium pratense</t>
  </si>
  <si>
    <t>Genista hystrix</t>
  </si>
  <si>
    <t>Lens culinaris</t>
  </si>
  <si>
    <t>Genista linifolia</t>
  </si>
  <si>
    <t>Nerium oleander</t>
  </si>
  <si>
    <t>Leontodon autumnalis</t>
  </si>
  <si>
    <t>Warburgia stuhlmannii</t>
  </si>
  <si>
    <t>Genista lobelii</t>
  </si>
  <si>
    <t>Notholaena standleyi</t>
  </si>
  <si>
    <t>Lippia sidoides</t>
  </si>
  <si>
    <t>Xylopia emarginata</t>
  </si>
  <si>
    <t>Rhaponticum carthamoides</t>
  </si>
  <si>
    <t>Xylopia vielana</t>
  </si>
  <si>
    <t>Genista microphylla</t>
  </si>
  <si>
    <t>Lupinus arboreus</t>
  </si>
  <si>
    <t>Xylopia langsdorffiana</t>
  </si>
  <si>
    <t>Rhodiola kirilowii</t>
  </si>
  <si>
    <t>Genista monspessulana</t>
  </si>
  <si>
    <t>Lupinus polyphyllus</t>
  </si>
  <si>
    <t>Rhodiola rosea</t>
  </si>
  <si>
    <t>Lupinus sericeus</t>
  </si>
  <si>
    <t>Xyris pteygoblephara</t>
  </si>
  <si>
    <t>Rosmarinus officinalis</t>
  </si>
  <si>
    <t>Onobrychis vassiltschenkoi</t>
  </si>
  <si>
    <t>Luzula multiflora</t>
  </si>
  <si>
    <t>Salvia aegyptiaca</t>
  </si>
  <si>
    <t>Genista pulchella</t>
  </si>
  <si>
    <t>Ononis leiosperma</t>
  </si>
  <si>
    <t>Machilus philippinensis</t>
  </si>
  <si>
    <t>Zingiber officinale</t>
  </si>
  <si>
    <t>Salvia albimaculata</t>
  </si>
  <si>
    <t>Genista radiata</t>
  </si>
  <si>
    <t>Ophioglossum petiolatum</t>
  </si>
  <si>
    <t>Zygophyllum album</t>
  </si>
  <si>
    <t>Salvia glutinosa</t>
  </si>
  <si>
    <t>Paeonia albiflora</t>
  </si>
  <si>
    <t>Matricaria chamomilla</t>
  </si>
  <si>
    <t>Salvia horminum</t>
  </si>
  <si>
    <t>Genista salzmannii</t>
  </si>
  <si>
    <t>Rosa amblyotis</t>
  </si>
  <si>
    <t>Salvia kopolnovii</t>
  </si>
  <si>
    <t>Rosa cymosa</t>
  </si>
  <si>
    <t>Medicago coronata</t>
  </si>
  <si>
    <t>Salvia lavandulaefolia</t>
  </si>
  <si>
    <t>Genista sericea</t>
  </si>
  <si>
    <t>Rosa maximowicziana</t>
  </si>
  <si>
    <t>Salvia lavandulifolia</t>
  </si>
  <si>
    <t>Genista sessilifolia</t>
  </si>
  <si>
    <t>Phegopteris connectilis</t>
  </si>
  <si>
    <t>Rumex patientia</t>
  </si>
  <si>
    <t>Medicago littoralis</t>
  </si>
  <si>
    <t>Salvia limbata</t>
  </si>
  <si>
    <t>Medicago marina</t>
  </si>
  <si>
    <t>Salvia moorcroftiana</t>
  </si>
  <si>
    <t>Salix caprea</t>
  </si>
  <si>
    <t>Medicago minima</t>
  </si>
  <si>
    <t>Salvia nemorosa</t>
  </si>
  <si>
    <t>Genista subcapitata</t>
  </si>
  <si>
    <t>Picea obovata</t>
  </si>
  <si>
    <t>Salvia officinalis</t>
  </si>
  <si>
    <t>Salvia palaestina</t>
  </si>
  <si>
    <t>Salvia pedicellata</t>
  </si>
  <si>
    <t>Genista tridens</t>
  </si>
  <si>
    <t>Merremia tridentata</t>
  </si>
  <si>
    <t>Salvia pinnata</t>
  </si>
  <si>
    <t>Genista tridentata</t>
  </si>
  <si>
    <t>Salvia pratensis</t>
  </si>
  <si>
    <t>Genista ulicina</t>
  </si>
  <si>
    <t>Potentilla chinensis</t>
  </si>
  <si>
    <t>Myoporum bontioides</t>
  </si>
  <si>
    <t>Salvia sclarea</t>
  </si>
  <si>
    <t>Glycine canescens</t>
  </si>
  <si>
    <t>Prunus mahaleb</t>
  </si>
  <si>
    <t>Thalassia ciliatum</t>
  </si>
  <si>
    <t>Notholaena californica</t>
  </si>
  <si>
    <t>Salvia staminea</t>
  </si>
  <si>
    <t>Glycine clandestina</t>
  </si>
  <si>
    <t>Salvia verbenaca</t>
  </si>
  <si>
    <t>Glycine falcata</t>
  </si>
  <si>
    <t>Pterospermum lanceaefolium</t>
  </si>
  <si>
    <t>Ononis spinosa</t>
  </si>
  <si>
    <t>Salvia yosgadensis</t>
  </si>
  <si>
    <t>Glycine latifolia</t>
  </si>
  <si>
    <t>Trachycarpus fortunei</t>
  </si>
  <si>
    <t>Parkinsonia aculeata</t>
  </si>
  <si>
    <t>Santolina chamaecyperissus</t>
  </si>
  <si>
    <t>Pyrrosia lingua</t>
  </si>
  <si>
    <t>Sapindus mukorossi</t>
  </si>
  <si>
    <t>Glycine tabacina</t>
  </si>
  <si>
    <t>Glycine tomentella</t>
  </si>
  <si>
    <t>Rhamnus davurica</t>
  </si>
  <si>
    <t>Uncaria lanosa</t>
  </si>
  <si>
    <t>Phyllospadix iwatensis</t>
  </si>
  <si>
    <t>Rhamnus disperma</t>
  </si>
  <si>
    <t>Phyllospadix japonicus</t>
  </si>
  <si>
    <t>Schnabelia tetradonta</t>
  </si>
  <si>
    <t>Scorzonera divaricata</t>
  </si>
  <si>
    <t>Scutellaria barbata</t>
  </si>
  <si>
    <t>Hardenbergia violacea</t>
  </si>
  <si>
    <t>Scutellaria karjagini</t>
  </si>
  <si>
    <t>Xylocarpus granatum</t>
  </si>
  <si>
    <t>Scutellaria orientalis</t>
  </si>
  <si>
    <t>Kennedia coccinea</t>
  </si>
  <si>
    <t>Rhodiola sacra</t>
  </si>
  <si>
    <t>Podocytisus caramanicus</t>
  </si>
  <si>
    <t>Scutellaria strigillosa</t>
  </si>
  <si>
    <t>Kennedia nigricans</t>
  </si>
  <si>
    <t>Rhododendron dauricum</t>
  </si>
  <si>
    <t>Prosopis affinis</t>
  </si>
  <si>
    <t>Sonchus arvensis</t>
  </si>
  <si>
    <t>Kennedia procurrens</t>
  </si>
  <si>
    <t>Rhododendron huianum</t>
  </si>
  <si>
    <t>Prosopis alba</t>
  </si>
  <si>
    <t>Spiraea hypericifolia</t>
  </si>
  <si>
    <t>Kennedia rubicunda</t>
  </si>
  <si>
    <t>Prosopis argentina</t>
  </si>
  <si>
    <t>Taraxacum officinale</t>
  </si>
  <si>
    <t>Lablab purpureus</t>
  </si>
  <si>
    <t>Prosopis chilensis</t>
  </si>
  <si>
    <t>Laburnum anagyroides</t>
  </si>
  <si>
    <t>Prosopis flexuosa</t>
  </si>
  <si>
    <t>Prosopis glandulosa</t>
  </si>
  <si>
    <t>Lespedeza juncea</t>
  </si>
  <si>
    <t>Prosopis juliflora</t>
  </si>
  <si>
    <t>Thalassia testudinum</t>
  </si>
  <si>
    <t>Salvia farinacea</t>
  </si>
  <si>
    <t>Prosopis laevigata</t>
  </si>
  <si>
    <t>Thymus serpyllum</t>
  </si>
  <si>
    <t>Salvia folium</t>
  </si>
  <si>
    <t>Verbascum lychnitis</t>
  </si>
  <si>
    <t>Lupinus arcticus</t>
  </si>
  <si>
    <t>Veronica spicata</t>
  </si>
  <si>
    <t>Lupinus elegans</t>
  </si>
  <si>
    <t>Saxifraga azizoon</t>
  </si>
  <si>
    <t>Prosopis ruscifolia</t>
  </si>
  <si>
    <t>Lupinus luteus</t>
  </si>
  <si>
    <t>Sedum ewersii</t>
  </si>
  <si>
    <t>Prosopis sericantha</t>
  </si>
  <si>
    <t>Xiphidium caeruleum</t>
  </si>
  <si>
    <t>Lupinus mutabilis</t>
  </si>
  <si>
    <t>Prosopis strombulifera</t>
  </si>
  <si>
    <t>Lupinus nanus</t>
  </si>
  <si>
    <t>Sinoadina Racemosa</t>
  </si>
  <si>
    <t>Prosopis velutina</t>
  </si>
  <si>
    <t>Lupinus pilosus</t>
  </si>
  <si>
    <t>Prosopis vinalillo</t>
  </si>
  <si>
    <t>Solanum elaeagnifolium</t>
  </si>
  <si>
    <t>Prunella vulgaris</t>
  </si>
  <si>
    <t>Maackia amurensis</t>
  </si>
  <si>
    <t>Reseda luteola</t>
  </si>
  <si>
    <t>Macroptilium bracteatum</t>
  </si>
  <si>
    <t>Macroptilium lathyroides</t>
  </si>
  <si>
    <t>Macroptilium martii</t>
  </si>
  <si>
    <t>Taxus brevifolia</t>
  </si>
  <si>
    <t>Rhynchosia suaveolens</t>
  </si>
  <si>
    <t>Millettia dielsiana</t>
  </si>
  <si>
    <t>Tetrapanax papyriferus</t>
  </si>
  <si>
    <t>Mucuna pruriens</t>
  </si>
  <si>
    <t>Neonotonia wightii</t>
  </si>
  <si>
    <t>Thesium chinense</t>
  </si>
  <si>
    <t>Neorautanenia amboensis</t>
  </si>
  <si>
    <t>Thevetia peruviana</t>
  </si>
  <si>
    <t>Salvia hypoleuca</t>
  </si>
  <si>
    <t>Ormosia monosperma</t>
  </si>
  <si>
    <t>Otholobium bolusii</t>
  </si>
  <si>
    <t>Urtica dioica</t>
  </si>
  <si>
    <t>Otholobium bracteolatum</t>
  </si>
  <si>
    <t>Vicia amoena</t>
  </si>
  <si>
    <t>Otholobium candicans</t>
  </si>
  <si>
    <t>Salvia nutans</t>
  </si>
  <si>
    <t>Otholobium hirtum</t>
  </si>
  <si>
    <t>Vismia laurentii</t>
  </si>
  <si>
    <t>Otholobium spicatum</t>
  </si>
  <si>
    <t>Otholobium striatum</t>
  </si>
  <si>
    <t>Otholobium uncinatum</t>
  </si>
  <si>
    <t>Otholobium wilmsii</t>
  </si>
  <si>
    <t>Pericopsis laxiflora</t>
  </si>
  <si>
    <t>Phaseolus coccineus</t>
  </si>
  <si>
    <t>Phaseolus lunatus</t>
  </si>
  <si>
    <t>Schizonepeta tenuifolia</t>
  </si>
  <si>
    <t>Piptanthus nepalensis</t>
  </si>
  <si>
    <t>Pisum sativum</t>
  </si>
  <si>
    <t>Senna didymobotrya</t>
  </si>
  <si>
    <t>Senna siamea</t>
  </si>
  <si>
    <t>Pseudeminia comosa</t>
  </si>
  <si>
    <t>Pseudoeriosema borianii</t>
  </si>
  <si>
    <t>Pseudovigna argentea</t>
  </si>
  <si>
    <t>Sonneratia caseolaris</t>
  </si>
  <si>
    <t>Psoralea aculeata</t>
  </si>
  <si>
    <t>Sophora microphylla</t>
  </si>
  <si>
    <t>Psoralea arborea</t>
  </si>
  <si>
    <t>Sophora prostrata</t>
  </si>
  <si>
    <t>Psoralea axillaris</t>
  </si>
  <si>
    <t>Syringa afghanica</t>
  </si>
  <si>
    <t>Psoralea corylifolia</t>
  </si>
  <si>
    <t>Psoralea effusa</t>
  </si>
  <si>
    <t>Psoralea fascicularis</t>
  </si>
  <si>
    <t>Psoralea laxa</t>
  </si>
  <si>
    <t>Psoralea oligophylla</t>
  </si>
  <si>
    <t>Thermopsis dolichocarpa</t>
  </si>
  <si>
    <t>Pueraria mirifica</t>
  </si>
  <si>
    <t>Pueraria tuberosa</t>
  </si>
  <si>
    <t>Verbascum sinaiticum</t>
  </si>
  <si>
    <t>Vernonia pectoralis</t>
  </si>
  <si>
    <t>Vicia acutifolia</t>
  </si>
  <si>
    <t>Vicia americana</t>
  </si>
  <si>
    <t>Vicia articulata</t>
  </si>
  <si>
    <t>Vicia balansae</t>
  </si>
  <si>
    <t>Vicia benghalensis</t>
  </si>
  <si>
    <t>Vicia ciceroidea</t>
  </si>
  <si>
    <t>Vicia cracca</t>
  </si>
  <si>
    <t>Securidaca inappendiculata</t>
  </si>
  <si>
    <t>Vicia dumetorum</t>
  </si>
  <si>
    <t>Vicia epetiolaris</t>
  </si>
  <si>
    <t>Sophora secundiflora</t>
  </si>
  <si>
    <t>Vicia ervilia</t>
  </si>
  <si>
    <t>Sophora subprostrata</t>
  </si>
  <si>
    <t>Vicia floridana</t>
  </si>
  <si>
    <t>Vicia glauca</t>
  </si>
  <si>
    <t>Vicia hirsuta</t>
  </si>
  <si>
    <t>Vicia michauxii</t>
  </si>
  <si>
    <t>Vicia minutiflora</t>
  </si>
  <si>
    <t>Vicia mollis</t>
  </si>
  <si>
    <t>Vicia monantha</t>
  </si>
  <si>
    <t>Vicia multijuga</t>
  </si>
  <si>
    <t>Vicia ochroleuca</t>
  </si>
  <si>
    <t>Vicia onobrychioides</t>
  </si>
  <si>
    <t>Vicia pannonica</t>
  </si>
  <si>
    <t>Vicia pinetorum</t>
  </si>
  <si>
    <t>Vicia sicula</t>
  </si>
  <si>
    <t>Vicia splendens</t>
  </si>
  <si>
    <t>Vicia sylvatica</t>
  </si>
  <si>
    <t>Vicia tenuifolia</t>
  </si>
  <si>
    <t>Vigna trilobata</t>
  </si>
  <si>
    <t>Missing Plants (KEGG code)</t>
  </si>
  <si>
    <t>Missing Plants (scientific name)</t>
  </si>
  <si>
    <r>
      <rPr>
        <b/>
        <sz val="12"/>
        <color theme="1"/>
        <rFont val="Source Sans Pro"/>
      </rPr>
      <t xml:space="preserve">All plants
</t>
    </r>
    <r>
      <rPr>
        <i/>
        <sz val="9"/>
        <color theme="1"/>
        <rFont val="Source Sans Pro"/>
      </rPr>
      <t>Red text = not in matches
Orange fill = no data from DB
Blue fill = present in DB (no data for specific flavonoids)</t>
    </r>
  </si>
  <si>
    <r>
      <rPr>
        <b/>
        <sz val="12"/>
        <color theme="1"/>
        <rFont val="Source Sans Pro"/>
      </rPr>
      <t xml:space="preserve">All flavs
</t>
    </r>
    <r>
      <rPr>
        <i/>
        <sz val="9"/>
        <color theme="1"/>
        <rFont val="Source Sans Pro"/>
      </rPr>
      <t>Red text = not in matches
Orange fill = no data from DB
Blue fill = present in DB (no data for specific plants)</t>
    </r>
  </si>
  <si>
    <t>Plants from matches (lit &amp; rel)</t>
  </si>
  <si>
    <t>Flavs from matches</t>
  </si>
  <si>
    <t>NAPRA Plants</t>
  </si>
  <si>
    <t>Knap</t>
  </si>
  <si>
    <t>Dukes</t>
  </si>
  <si>
    <t>Microbiome</t>
  </si>
  <si>
    <t>Common</t>
  </si>
  <si>
    <t>in NAPRALERT</t>
  </si>
  <si>
    <t>Butein</t>
  </si>
  <si>
    <t>Isoliquiritigenin</t>
  </si>
  <si>
    <t>Epigallocatechin</t>
  </si>
  <si>
    <t>Apigenin</t>
  </si>
  <si>
    <t>Eriocitrin</t>
  </si>
  <si>
    <t>Catechin</t>
  </si>
  <si>
    <t>Cyanidin</t>
  </si>
  <si>
    <t>Genistein</t>
  </si>
  <si>
    <t>Epicatechin</t>
  </si>
  <si>
    <t>Epicatechin Gallate</t>
  </si>
  <si>
    <t>Gallocatechin</t>
  </si>
  <si>
    <t>Epigallocatechin Gallate</t>
  </si>
  <si>
    <t>Kaempferol</t>
  </si>
  <si>
    <t>Luteolin</t>
  </si>
  <si>
    <t>eriodictyol</t>
  </si>
  <si>
    <t>Myricetin</t>
  </si>
  <si>
    <t>Naringenin</t>
  </si>
  <si>
    <t>Quercetin</t>
  </si>
  <si>
    <t>Spinacia</t>
  </si>
  <si>
    <t>\</t>
  </si>
  <si>
    <t>Output From NPASS</t>
  </si>
  <si>
    <t>Metabolite ID</t>
  </si>
  <si>
    <t>Metabolite Name</t>
  </si>
  <si>
    <t>C00003817</t>
  </si>
  <si>
    <t>Kaempferol 3,7-Di-O-Beta-D-Glucopyranoside</t>
  </si>
  <si>
    <t>C00000947</t>
  </si>
  <si>
    <t>C00006941</t>
  </si>
  <si>
    <t>C00000956</t>
  </si>
  <si>
    <t>Isoquercetin</t>
  </si>
  <si>
    <t>C00000982</t>
  </si>
  <si>
    <t>C00006614</t>
  </si>
  <si>
    <t>3-O-Methylquercetin</t>
  </si>
  <si>
    <t>C00002526</t>
  </si>
  <si>
    <t>Eriodictyol</t>
  </si>
  <si>
    <t>C00000960</t>
  </si>
  <si>
    <t>3,6-Dimethoxy Kaempferol</t>
  </si>
  <si>
    <t>C00004565</t>
  </si>
  <si>
    <t>C00004631</t>
  </si>
  <si>
    <t>C00008818</t>
  </si>
  <si>
    <t>C00005178</t>
  </si>
  <si>
    <t>{Kaempferol IN NAME} Kaempferol 3-galactoside-7-rhamnoside</t>
  </si>
  <si>
    <t>C00008817</t>
  </si>
  <si>
    <t>Galuteolin</t>
  </si>
  <si>
    <t>C00005234</t>
  </si>
  <si>
    <t>{Kaempferol IN NAME} Kaempferol 3-gentiobioside-7-rhamnoside</t>
  </si>
  <si>
    <t>C00005428</t>
  </si>
  <si>
    <t>{Quercetin IN NAME} Quercetin 3-O-beta-D-glucopyranosyl-7-O-alpha-L-rhamnopyranoside</t>
  </si>
  <si>
    <t>C00005432</t>
  </si>
  <si>
    <t>{Quercetin IN NAME} Quercetin 3	7-di-O-alpha-L-rhamnopyranoside</t>
  </si>
  <si>
    <t>C00006925</t>
  </si>
  <si>
    <t>Quercetin-3-O-Rhamnoside</t>
  </si>
  <si>
    <t>C00000674</t>
  </si>
  <si>
    <t>C00006673</t>
  </si>
  <si>
    <t>{Cyanidin IN NAME} Cyanidin 3-sambubioside-5-glucoside</t>
  </si>
  <si>
    <t>C00001071</t>
  </si>
  <si>
    <t>C00007233</t>
  </si>
  <si>
    <t>{Naringenin IN NAME} Naringenin chalcone</t>
  </si>
  <si>
    <t>C00007234</t>
  </si>
  <si>
    <t>{Kaempferol IN NAME} dihydrokaempferol</t>
  </si>
  <si>
    <t>C00007235</t>
  </si>
  <si>
    <t>{Cyanidin IN NAME} Leucocyanidin</t>
  </si>
  <si>
    <t>Trimethylapigenin</t>
  </si>
  <si>
    <t>C00007402</t>
  </si>
  <si>
    <t>{Quercetin IN NAME} Quercetin 3-O-[6''-O-rhamnosyl)glucoside] 7-O-rhamnoside</t>
  </si>
  <si>
    <t>C00007570</t>
  </si>
  <si>
    <t>{Cyanidin IN NAME} Cyanidin 3-O-[2-O-(2-O-(sinapoyl)-bata-D-xylopyranosyl) 6-O-(4-O-(beta-D-glucopyranosyl)-p-coumaroyl-bata-D-glucopyranoside] 5-O-[6-O-(malonyl) bata-D-glucopyranoside]</t>
  </si>
  <si>
    <t>C00007655</t>
  </si>
  <si>
    <t>{Cyanidin IN NAME} Cyanidin 3-O-[2''-O-(xylosyl) glucoside] 5-O-(6'''-O-malonyl) glucoside</t>
  </si>
  <si>
    <t>C00007656</t>
  </si>
  <si>
    <t>{Cyanidin IN NAME} Cyanidin 3-O-[2''-O-(2'''-O-(sinapoyl) xylosyl) glucoside] 5-O-glucoside</t>
  </si>
  <si>
    <t>C00007657</t>
  </si>
  <si>
    <t>{Cyanidin IN NAME} Cyanidin 3-O-[2''-O-(xylosyl)-6''-O-(p-coumaroyl) glucoside] 5-O-malonylglucoside</t>
  </si>
  <si>
    <t>C00007658</t>
  </si>
  <si>
    <t>{Cyanidin IN NAME} Cyanidin 3-O-[2''-O-(xylosyl)-6''-O-(p-O-(glucosyl)-p-coumaroyl) glucoside] 5-O-glucoside</t>
  </si>
  <si>
    <t>C00007659</t>
  </si>
  <si>
    <t>{Cyanidin IN NAME} Cyanidin 3-O-[2''-O-(xylosyl) 6''-O-(p-O-(glucosyl) p-coumaroyl) glucoside] 5-O-[6'''-O-(malonyl) glucoside]</t>
  </si>
  <si>
    <t>Luteolin-7-O-Glucuronic Acid</t>
  </si>
  <si>
    <t>C00007660</t>
  </si>
  <si>
    <t>{Cyanidin IN NAME} Cyanidin 3-O-[2''-O-(2'''-O-(sinapoyl) xylosyl) 6''-O-(p-coumaroyl) glucoside] 5-O-glucoside</t>
  </si>
  <si>
    <t>Procyanidin B1</t>
  </si>
  <si>
    <t>C00007661</t>
  </si>
  <si>
    <t>{Cyanidin IN NAME} Cyanidin 3-O-[2''-O-(2'''-O-(sinapoyl) xylosyl) 6''-O-(p-O-(glucosyl) p-coumaroyl) glucoside] 5-O-glucoside</t>
  </si>
  <si>
    <t>C00000938</t>
  </si>
  <si>
    <t>{Myricetin IN NAME} Dihydromyricetin</t>
  </si>
  <si>
    <t>Cyanidin Chloride</t>
  </si>
  <si>
    <t>C00005413</t>
  </si>
  <si>
    <t>{Quercetin REL} Rutin</t>
  </si>
  <si>
    <t>Dihydrokaempferol</t>
  </si>
  <si>
    <t>Catechin Gallate</t>
  </si>
  <si>
    <t>C00014091</t>
  </si>
  <si>
    <t>{Apigenin REL} Vitexin 6''-O-malonyl 2''-O-xyloside</t>
  </si>
  <si>
    <t>C00005229</t>
  </si>
  <si>
    <t>{Kaempferol IN NAME} Kaempferol 3-O-sophoroside 7-O-beta-D-glucopyranoside:Kaempferol 3-sophoroside-7-glucoside</t>
  </si>
  <si>
    <t>C00005464</t>
  </si>
  <si>
    <t>{Quercetin IN NAME} Quercetin 3-sophoroside-7-glucoside</t>
  </si>
  <si>
    <t>Epigalocatechin Gallate</t>
  </si>
  <si>
    <t>C00005530</t>
  </si>
  <si>
    <t>{Quercetin REL} Isorhamnetin 7-O-beta-D-glucopyranoside</t>
  </si>
  <si>
    <t>C00005557</t>
  </si>
  <si>
    <t>{Quercetin REL} Isorhamnetin 3-O-beta-glucopyranoside-7-O-alpha-rhamnopyranoside</t>
  </si>
  <si>
    <t>C00005579</t>
  </si>
  <si>
    <t>{Quercetin REL} Isorhamnetin 3-sophoroside-7-glucoside</t>
  </si>
  <si>
    <t>C00005922</t>
  </si>
  <si>
    <t>{Kaempferol IN NAME} Kaempferol 3-(2''-sinapylglucoside)-7-sophoroside</t>
  </si>
  <si>
    <t>(-)-Catechin</t>
  </si>
  <si>
    <t>(+)-Epicatechin</t>
  </si>
  <si>
    <t>C00004635</t>
  </si>
  <si>
    <t>{Quercetin REL} Isorhamnetin</t>
  </si>
  <si>
    <t>C00005409</t>
  </si>
  <si>
    <t>{Quercetin IN NAME} Quercetin 3-O-sophoroside</t>
  </si>
  <si>
    <t>Catechin-(4Alpha-&gt;6)-Catechin</t>
  </si>
  <si>
    <t>Catechin-(4Alpha-&gt;6)-Epicatechin</t>
  </si>
  <si>
    <t>C00005912</t>
  </si>
  <si>
    <t>{Kaempferol IN NAME} Kaempferol 3-(2'''-(E)-p-coumarylsophoroside)-7-glucoside</t>
  </si>
  <si>
    <t>Catechin-(4Alpha-&gt;8)-Epicatechin</t>
  </si>
  <si>
    <t>C00005913</t>
  </si>
  <si>
    <t>{Kaempferol IN NAME} Kaempferol 3-(2'''-(E)-caffeylsophoroside)-7-glucoside</t>
  </si>
  <si>
    <t>C00005914</t>
  </si>
  <si>
    <t>{Kaempferol IN NAME} Kaempferol 3-[2'''-(E)-ferulylsophoroside]-7-glucoside</t>
  </si>
  <si>
    <t>C00005996</t>
  </si>
  <si>
    <t>{Quercetin IN NAME} Quercetin 3-(2'''-(E)-caffeylsophoroside]-7-glucoside</t>
  </si>
  <si>
    <t>C00005997</t>
  </si>
  <si>
    <t>{Quercetin IN NAME} Quercetin 3-[2'''-(E)-feruloylsophoroside]-7-glucoside</t>
  </si>
  <si>
    <t>C00006846</t>
  </si>
  <si>
    <t>{Cyanidin IN NAME} Cyanidin 3-[6''-(4-glucosyl-p-coumaryl)sophoroside]-5-glucoside</t>
  </si>
  <si>
    <t>C00006848</t>
  </si>
  <si>
    <t>{Cyanidin IN NAME} Cyanidin 3-[6''-(4-glucosylferulyl)-sophoroside]-5-glucoside</t>
  </si>
  <si>
    <t>C00006854</t>
  </si>
  <si>
    <t>{Cyanidin IN NAME} Cyanidin 3-(6''	6'''-disinapylsophoroside)-5-glucoside</t>
  </si>
  <si>
    <t>C00013766</t>
  </si>
  <si>
    <t>{Kaempferol IN NAME} Kaempferol 3-sophoroside-7-cellobioside</t>
  </si>
  <si>
    <t>C00013805</t>
  </si>
  <si>
    <t>{Kaempferol IN NAME} Kaempferol 3-(2'''-(E)-caffeoylglucosyl)-(1-&gt;2)-glucoside-7-cellobioside</t>
  </si>
  <si>
    <t>C00036981</t>
  </si>
  <si>
    <t>{Cyanidin IN NAME} Cyanidin 3-O-sophoroside-5-O-glucoside</t>
  </si>
  <si>
    <t>C00005556</t>
  </si>
  <si>
    <t>{Quercetin REL} Isorhamnetin 3	7-di-O-beta-glucopyranoside</t>
  </si>
  <si>
    <t>C00009453</t>
  </si>
  <si>
    <t>{Genistein IN NAME} 2'-Hydroxygenistein</t>
  </si>
  <si>
    <t>C00010111</t>
  </si>
  <si>
    <t>{Genistein IN NAME} Isogenistein 7-O-glucoside</t>
  </si>
  <si>
    <t>Kaempferol 3-O-D-Galactoside</t>
  </si>
  <si>
    <t>C00004281</t>
  </si>
  <si>
    <t>{Luteolin IN NAME} Luteolin 7-apiosyl-(1-&gt;2)-glucoside</t>
  </si>
  <si>
    <t>Kaempferol 7-O-Beta-D-Glucopyranoside</t>
  </si>
  <si>
    <t>C00005374</t>
  </si>
  <si>
    <t>{Quercetin IN NAME} Quercetin3-O-alpha-rhamnopyranoside</t>
  </si>
  <si>
    <t>C00005431</t>
  </si>
  <si>
    <t>{Quercetin IN NAME} Quercetin 3-rhamnoside-7-glucoside</t>
  </si>
  <si>
    <t>Kaempferol-3-O-Robinobioside</t>
  </si>
  <si>
    <t>C00006381</t>
  </si>
  <si>
    <t>{Apigenin REL} Isoschaftoside</t>
  </si>
  <si>
    <t>Myricetin 3-O-Beta-D-Galactopyranoside</t>
  </si>
  <si>
    <t>C00011174</t>
  </si>
  <si>
    <t>{Luteolin IN NAME} Luteolin 7-O-(2-apiofuranosyl-4-glucopyranosyl-6-malonyl)glucopyranoside</t>
  </si>
  <si>
    <t>Myricetin 3-O-Glucoside</t>
  </si>
  <si>
    <t>C00005155</t>
  </si>
  <si>
    <t>{Kaempferol IN NAME} Kaempferol 3-apiosyl-(1-&gt;2)-galactoside</t>
  </si>
  <si>
    <t>Myricetin-3-O-Beta-D-Glucuronide</t>
  </si>
  <si>
    <t>C00005204</t>
  </si>
  <si>
    <t>{Kaempferol IN NAME} Kaempferol 3-(2Gal-apiosylrobinobioside)</t>
  </si>
  <si>
    <t>C00004540</t>
  </si>
  <si>
    <t>{Kaempferol IN NAME} Resokaempferol</t>
  </si>
  <si>
    <t>Procyanidin B2</t>
  </si>
  <si>
    <t>Procyanidin B3</t>
  </si>
  <si>
    <t>C00005161</t>
  </si>
  <si>
    <t>{Kaempferol IN NAME} Kaempferol 3-apiosyl-(1-&gt;2)-glucoside</t>
  </si>
  <si>
    <t>C00007185</t>
  </si>
  <si>
    <t>{Isoliquiritigenin IN NAME} Neoisoliquiritigenin</t>
  </si>
  <si>
    <t>C00000984</t>
  </si>
  <si>
    <t>{Quercetin REL} Narirutin</t>
  </si>
  <si>
    <t>C00002374</t>
  </si>
  <si>
    <t>{Cyanidin IN NAME} Cyanidin 3-O-glucoside</t>
  </si>
  <si>
    <t>C00006792</t>
  </si>
  <si>
    <t>{Cyanidin IN NAME} Cyanidin 3-(4''-acetylglucoside)</t>
  </si>
  <si>
    <t>C00006796</t>
  </si>
  <si>
    <t>{Cyanidin IN NAME} Cyanidin 3-(6''-malonylglucoside)</t>
  </si>
  <si>
    <t>Quercetin Glucuronide</t>
  </si>
  <si>
    <t>C00001059</t>
  </si>
  <si>
    <t>{Apigenin REL} Isovitexin</t>
  </si>
  <si>
    <t>C00001110</t>
  </si>
  <si>
    <t>{Apigenin REL} Vitexin</t>
  </si>
  <si>
    <t>C00004172</t>
  </si>
  <si>
    <t>{Apigenin IN NAME} Apigenin 7-(6''-p-coumarylglucoside)</t>
  </si>
  <si>
    <t>Quercetin-3-Ogalactopyranoside</t>
  </si>
  <si>
    <t>C00014080</t>
  </si>
  <si>
    <t>{Apigenin REL} Isovitexin 2''-O-(6'''-(E)-p-coumaroyl)glucoside</t>
  </si>
  <si>
    <t>C00014081</t>
  </si>
  <si>
    <t>{Apigenin REL} Isovitexin 2''-O-(6'''-(E)-p-coumaroyl)glucoside 4'-O-glucoside</t>
  </si>
  <si>
    <t>(-)-Epicatechin</t>
  </si>
  <si>
    <t>Proanthocyanidin A1</t>
  </si>
  <si>
    <t>C00014082</t>
  </si>
  <si>
    <t>{Apigenin REL} Isovitexin 2''-O-(6'''-feruloyl)glucoside</t>
  </si>
  <si>
    <t>Proanthocyanidin A2</t>
  </si>
  <si>
    <t>C00014083</t>
  </si>
  <si>
    <t>{Apigenin REL} Isovitexin 2''-O-(6'''-(E)-feruloyl)glucoside 4'-O-glucoside</t>
  </si>
  <si>
    <t>Procyanidin B5</t>
  </si>
  <si>
    <t>C00001067</t>
  </si>
  <si>
    <t>{Luteolin IN NAME} Luteolin 7-O-(6''-malonylglucoside)</t>
  </si>
  <si>
    <t>2Beta,3Beta-Epoxy-5,7,3',4'-Tetrahydroxyflavan-(4Alpha-&gt;8)-Epicatechin</t>
  </si>
  <si>
    <t>2Beta,3Beta-Epoxy-5,7,4'-Trihydroxyflavan-(4Alpha-&gt;8)-Epicatechin</t>
  </si>
  <si>
    <t>C00004156</t>
  </si>
  <si>
    <t>{Quercetin REL} Apigenin 7-O-rutinoside</t>
  </si>
  <si>
    <t>3'-O-Methylquercetin3-O-Alpha-L-Rhamnopyranosyl(1-&gt;6)-2''-O-Acetyl-Beta-D-Glucopyranoside</t>
  </si>
  <si>
    <t>C00004268</t>
  </si>
  <si>
    <t>{Luteolin IN NAME} Luteolin 7-O-beta-D-glucuronide</t>
  </si>
  <si>
    <t>C00004282</t>
  </si>
  <si>
    <t>{Quercetin REL} Luteolin 7-O-rutinoside</t>
  </si>
  <si>
    <t>C00004330</t>
  </si>
  <si>
    <t>{Luteolin IN NAME} Luteolin 4'-sulfate</t>
  </si>
  <si>
    <t>C00006655</t>
  </si>
  <si>
    <t>{Cyanidin IN NAME} Cyanidin 3-lathyroside</t>
  </si>
  <si>
    <t>C00006670</t>
  </si>
  <si>
    <t>{Cyanidin IN NAME} Cyanidin 3-glucosyl-(1-&gt;6)-[xylosyl-(1-&gt;2)-galactoside]</t>
  </si>
  <si>
    <t>C00006831</t>
  </si>
  <si>
    <t>{Cyanidin IN NAME} Cyanidin 3-[6-(6-p-hydroxybenzoylglucosyl)-2-xylosylgalactoside]</t>
  </si>
  <si>
    <t>Quercetin 3-O-Neohesperidoside</t>
  </si>
  <si>
    <t>C00006832</t>
  </si>
  <si>
    <t>{Cyanidin IN NAME} Cyanidin 3-[6-(6-p-coumarylglucosyl)-2-xylosylgalactoside]</t>
  </si>
  <si>
    <t>C00006833</t>
  </si>
  <si>
    <t>{Cyanidin IN NAME} Cyanidin 3-[6-(6-ferulylglucosyl)-2-xylosylgalactoside]</t>
  </si>
  <si>
    <t>(2R)-Naringenin-5-O-Beta-D-Glucopyranoside</t>
  </si>
  <si>
    <t>C00006834</t>
  </si>
  <si>
    <t>{Cyanidin IN NAME} Cyanidin 3-[6-(6-sinapylglucosyl)-2-xylosylgalactoside]</t>
  </si>
  <si>
    <t>Epicatechin Pentaacetate</t>
  </si>
  <si>
    <t>Kaempferol-3-O-(2'',6''-Di-E-P-Coumaroyl)-Beta-Glucopyranoside</t>
  </si>
  <si>
    <t>C00033739</t>
  </si>
  <si>
    <t>{Cyanidin IN NAME} Cyanidin 3-O-(2-O-beta-xylopyranosyl)-beta-galactopyranoside</t>
  </si>
  <si>
    <t>Kaempferol-3-O-(3'',4"-Diacetyl-2",6"-Di-E-P-Coumaroyl)-Glucoside</t>
  </si>
  <si>
    <t>C00009075</t>
  </si>
  <si>
    <t>{Cyanidin IN NAME} Procyanidin B1</t>
  </si>
  <si>
    <t>C00005165</t>
  </si>
  <si>
    <t>{Kaempferol IN NAME} Kaempferol 3-O-sophoroside</t>
  </si>
  <si>
    <t>Kaempferol 3-O-Rhamnopyranoside</t>
  </si>
  <si>
    <t>C00005166</t>
  </si>
  <si>
    <t>{Kaempferol IN NAME} Kaempferol 3-O-gentiobioside</t>
  </si>
  <si>
    <t>Kaempferol-3-O-Alpha-L-Arabinopyranoside</t>
  </si>
  <si>
    <t>C00005167</t>
  </si>
  <si>
    <t>{Kaempferol IN NAME} Kaempferol 3-neohesperidoside</t>
  </si>
  <si>
    <t>C00005215</t>
  </si>
  <si>
    <t>{Kaempferol IN NAME} Kaempferol 3-glucosyl-(1-&gt;2)-gentiobioside</t>
  </si>
  <si>
    <t>C00005217</t>
  </si>
  <si>
    <t>{Quercetin REL} Kaempferol 3-(2G-glucosylrutinoside)</t>
  </si>
  <si>
    <t>Quercetin 3-O-Rhamnopyranoside</t>
  </si>
  <si>
    <t>C00005218</t>
  </si>
  <si>
    <t>{Kaempferol IN NAME} Kaempferol 3-(2G-rhamnosylgentiobioside)</t>
  </si>
  <si>
    <t>C00005411</t>
  </si>
  <si>
    <t>{Quercetin IN NAME} Quercetin 3-gentiobioside</t>
  </si>
  <si>
    <t>C00005412</t>
  </si>
  <si>
    <t>{Quercetin IN NAME} Quercetin 3-O-neohesperidoside</t>
  </si>
  <si>
    <t>C00005453</t>
  </si>
  <si>
    <t>{Quercetin IN NAME} Quercetin 3-(2G-glucosylgentiobioside)</t>
  </si>
  <si>
    <t>7-O-Beta-D-Glucopyranosyl-Quercetin-3-O-Beta-D-Glucopyranoside</t>
  </si>
  <si>
    <t>C00005454</t>
  </si>
  <si>
    <t>{Quercetin REL} Quercetin 3-(2G-glucosylrutinoside)</t>
  </si>
  <si>
    <t>Quercetin 7,4'-Di-O-Beta-D-Glucopyranoside</t>
  </si>
  <si>
    <t>C00005455</t>
  </si>
  <si>
    <t>{Quercetin IN NAME} Quercetin 3-(2G-rhamnosylgentiobioside)</t>
  </si>
  <si>
    <t>Quercetin-3,4'-Diglucoside</t>
  </si>
  <si>
    <t>C00006400</t>
  </si>
  <si>
    <t>{Apigenin REL} 6-C-Glucopyranosyl-8-C-galactopyranosylgenkwanin</t>
  </si>
  <si>
    <t>C00010110</t>
  </si>
  <si>
    <t>{Genistein IN NAME} Genistein 7-O-beta-D-glucoside 6''-O-malonate</t>
  </si>
  <si>
    <t>C00005386</t>
  </si>
  <si>
    <t>{Quercetin IN NAME} Quercetin 3'-glucoside</t>
  </si>
  <si>
    <t>C00004636</t>
  </si>
  <si>
    <t>{Quercetin REL} Tamarixetin</t>
  </si>
  <si>
    <t>C00004651</t>
  </si>
  <si>
    <t>{Quercetin IN NAME} Quercetin 3	5	7	4'-tetramethyl ether</t>
  </si>
  <si>
    <t>C00004652</t>
  </si>
  <si>
    <t>{Quercetin IN NAME} Quercetin 3	5	3'	4'-tetramethyl ether</t>
  </si>
  <si>
    <t>Procyanidin C1</t>
  </si>
  <si>
    <t>C00006651</t>
  </si>
  <si>
    <t>{Cyanidin IN NAME} Cyanidin 3-xyloside</t>
  </si>
  <si>
    <t>C00006828</t>
  </si>
  <si>
    <t>{Cyanidin IN NAME} Cyanidin 3-[6-(3-glucosylcaffeyl)glucoside]-5-glucoside</t>
  </si>
  <si>
    <t>C00006847</t>
  </si>
  <si>
    <t>{Cyanidin IN NAME} Cyanidin 3-[6''-(4-glucosylcaffeyl)sophoroside]-5-glucoside</t>
  </si>
  <si>
    <t>C00013883</t>
  </si>
  <si>
    <t>{Quercetin IN NAME} Quercetin 3-(6''-malonylglucoside)-7-glucoside</t>
  </si>
  <si>
    <t>C00000958</t>
  </si>
  <si>
    <t>{Epigallocatechin REL} epi-Gallocatechin 3-O-gallate</t>
  </si>
  <si>
    <t>(-)-Catechingallate</t>
  </si>
  <si>
    <t>C00005372</t>
  </si>
  <si>
    <t>{Quercetin IN NAME} Quercetin 3-galactoside</t>
  </si>
  <si>
    <t>(-)-Gallocatechin</t>
  </si>
  <si>
    <t>C00009210</t>
  </si>
  <si>
    <t>{Epicatechin IN NAME} Catechin-(4alpha-&gt;8)-epicatechin-3-O-gallate</t>
  </si>
  <si>
    <t>C00009237</t>
  </si>
  <si>
    <t>{Gallocatechin IN NAME} Gallocatechin-(4alpha-&gt;8)-epigallocatechin-3-O-gallate</t>
  </si>
  <si>
    <t>Epicatechin-(4Beta-8)-Epicatechin-(4Beta-6)-Epicatechin</t>
  </si>
  <si>
    <t>C00009238</t>
  </si>
  <si>
    <t>{Gallocatechin IN NAME} Epigallocatechin-(4beta-&gt;8)-epigallocatechin-3-O-gallate</t>
  </si>
  <si>
    <t>C00008961</t>
  </si>
  <si>
    <t>{Epicatechin IN NAME} 9	10-Dihydro-8-hydroxy-10-methyl-8H-pyrano[2	3-h]epicatechin</t>
  </si>
  <si>
    <t>Procyanidin B-2 3,3'-Di-O-Gallate</t>
  </si>
  <si>
    <t>C00009277</t>
  </si>
  <si>
    <t>{Cyanidin IN NAME} Proanthocyanidin A1</t>
  </si>
  <si>
    <t>C00006686</t>
  </si>
  <si>
    <t>{Quercetin REL} Peonidin 3-rutinoside</t>
  </si>
  <si>
    <t>C00006727</t>
  </si>
  <si>
    <t>{Quercetin REL} Petunidin 3-rutinoside</t>
  </si>
  <si>
    <t>C00006740</t>
  </si>
  <si>
    <t>{Quercetin REL} Malvidin 3-rutinoside</t>
  </si>
  <si>
    <t>C00002644</t>
  </si>
  <si>
    <t>{Catechin IN NAME} Pyrocatechin</t>
  </si>
  <si>
    <t>C00005472</t>
  </si>
  <si>
    <t>{Quercetin REL} Quercetin 3-rutinoside-7-glucoside</t>
  </si>
  <si>
    <t>C00006639</t>
  </si>
  <si>
    <t>{Quercetin REL} Pelargonidin 3-rutinoside</t>
  </si>
  <si>
    <t>C00011095</t>
  </si>
  <si>
    <t>{Cyanidin IN NAME} Cyanidin 3-O-[beta-D-glucopyranoside]-7	3'-di-O-[6-O-(sinapyl)-beta-D-glucopyranoside]</t>
  </si>
  <si>
    <t>C00011096</t>
  </si>
  <si>
    <t>{Cyanidin IN NAME} Cyanidin 3-O-[6-O-(malonyl)-beta-D-glucopyranoside]-7	3'-di-O-[6-O-(sinapyl)-beta-D-glucopyranoside]</t>
  </si>
  <si>
    <t>C00005141</t>
  </si>
  <si>
    <t>{Kaempferol IN NAME} Kaempferol 3-glucuronide</t>
  </si>
  <si>
    <t>C00005150</t>
  </si>
  <si>
    <t>{Kaempferol IN NAME} Kaempferol 7-O-rhamnoside</t>
  </si>
  <si>
    <t>C00005524</t>
  </si>
  <si>
    <t>{Quercetin REL} Isorhamnetin 3-galactoside</t>
  </si>
  <si>
    <t>C00004593</t>
  </si>
  <si>
    <t>{Kaempferol IN NAME} 6-Methoxykaempferol</t>
  </si>
  <si>
    <t>C00005149</t>
  </si>
  <si>
    <t>{Kaempferol IN NAME} Kaempferol-7-O-glucoside</t>
  </si>
  <si>
    <t>C00005152</t>
  </si>
  <si>
    <t>{Kaempferol IN NAME} Kaempferol 4'-glucoside</t>
  </si>
  <si>
    <t>C00005194</t>
  </si>
  <si>
    <t>{Kaempferol IN NAME} Kaempferol 3	4'-di-O-beta-D-glucopyranoside</t>
  </si>
  <si>
    <t>C00005247</t>
  </si>
  <si>
    <t>{Quercetin REL} Kaempferol 3-rutinoside-4'-glucoside</t>
  </si>
  <si>
    <t>C00005477</t>
  </si>
  <si>
    <t>{Quercetin REL} Quercetin 3-rutinoside-4'-glucoside</t>
  </si>
  <si>
    <t>C00005488</t>
  </si>
  <si>
    <t>{Quercetin REL} Quercetin 3-rutinoside-7	3'-diglucoside</t>
  </si>
  <si>
    <t>C00048239</t>
  </si>
  <si>
    <t>C00005526</t>
  </si>
  <si>
    <t>{Quercetin REL} Isorhamnetin-3-O-rhamnoside</t>
  </si>
  <si>
    <t>C00013879</t>
  </si>
  <si>
    <t>{Quercetin IN NAME} Quercetin 3-rhamnosyl-(1-&gt;6)-(2''-acetylglucoside)</t>
  </si>
  <si>
    <t>C00013923</t>
  </si>
  <si>
    <t>{Quercetin REL} Isorhamnetin 3-rhamnosyl-(1-&gt;6)-(2''-acetylglucoside)</t>
  </si>
  <si>
    <t>C00000998</t>
  </si>
  <si>
    <t>{Naringenin IN NAME} Naringenin 7-O-beta-D-glucoside</t>
  </si>
  <si>
    <t>C00009261</t>
  </si>
  <si>
    <t>{Catechin IN NAME} ent-Epiafzelechin-(2alpha-&gt;7	4alpha-&gt;8)-catechin</t>
  </si>
  <si>
    <t>C00005849</t>
  </si>
  <si>
    <t>{Kaempferol IN NAME} Kaempferol 3-(2''-p-coumarylglucoside)</t>
  </si>
  <si>
    <t>C00005853</t>
  </si>
  <si>
    <t>{Kaempferol IN NAME} Kaempferol 3-(4''-acetyl-6''-p-coumarylglucoside)</t>
  </si>
  <si>
    <t>C00005858</t>
  </si>
  <si>
    <t>{Kaempferol IN NAME} Kaempferol 3-(2''	3''-diacetyl-4''-(Z)-p-coumaryl-6''-(E)-p-coumarylglucoside)</t>
  </si>
  <si>
    <t>C00005859</t>
  </si>
  <si>
    <t>{Kaempferol IN NAME} Kaempferol 3-(3''	4''-diacetyl-2''	6''-di-(E)-p-coumarylglucoside)</t>
  </si>
  <si>
    <t>C00005134</t>
  </si>
  <si>
    <t>{Kaempferol IN NAME} Kaempferol 3-xyloside</t>
  </si>
  <si>
    <t>C00013786</t>
  </si>
  <si>
    <t>{Kaempferol IN NAME} Kaempferol 3-(6''-acetylglucosyl)-(1-&gt;3)-galactoside</t>
  </si>
  <si>
    <t>C00014318</t>
  </si>
  <si>
    <t>{Naringenin IN NAME} Naringenin 7-(2-p-Coumaroylglucoside)</t>
  </si>
  <si>
    <t>C00003886</t>
  </si>
  <si>
    <t>{Luteolin IN NAME} 6-Hydroxyluteolin 6-methyl ether</t>
  </si>
  <si>
    <t>C00004436</t>
  </si>
  <si>
    <t>{Luteolin IN NAME} 8-Hydroxyluteolin 8	3'-dimethyl ether 7-glucoside</t>
  </si>
  <si>
    <t>C00004638</t>
  </si>
  <si>
    <t>{Quercetin IN NAME} Quercetin 3	7-dimethyl ether</t>
  </si>
  <si>
    <t>C00004649</t>
  </si>
  <si>
    <t>{Quercetin IN NAME} Quercetin 7	3'	4'-trimethyl ether</t>
  </si>
  <si>
    <t>C00005230</t>
  </si>
  <si>
    <t>{Kaempferol IN NAME} Kaempferol 3-sophoroside-7-rhamnoside</t>
  </si>
  <si>
    <t>C00005258</t>
  </si>
  <si>
    <t>{Kaempferol IN NAME} Kaempferol 3-sophorotrioside-7-rhamnoside</t>
  </si>
  <si>
    <t>C00006789</t>
  </si>
  <si>
    <t>{Quercetin REL} Pelargonidin 3-(4'''-p-coumarylrutinoside)-5-glucoside</t>
  </si>
  <si>
    <t>C00006874</t>
  </si>
  <si>
    <t>{Quercetin REL} Peonidin 3-caffeylrutinoside-5-glucoside</t>
  </si>
  <si>
    <t>C00006897</t>
  </si>
  <si>
    <t>{Quercetin REL} Petunidin 3-(4'''-p-coumarylrutinoside)</t>
  </si>
  <si>
    <t>C00014853</t>
  </si>
  <si>
    <t>{Quercetin REL} Pelargonidin 3-(4'''-feruloylrutinoside)-5-glucoside</t>
  </si>
  <si>
    <t>C00006610</t>
  </si>
  <si>
    <t>{Apigenin IN NAME} Apigeninidin</t>
  </si>
  <si>
    <t>C00006753</t>
  </si>
  <si>
    <t>{Apigenin IN NAME} Apigeninidin 5-(5''-caffeylarabinoside)</t>
  </si>
  <si>
    <t>C00002935</t>
  </si>
  <si>
    <t>{Cyanidin IN NAME} Procyanidin B4</t>
  </si>
  <si>
    <t>C00006650</t>
  </si>
  <si>
    <t>{Cyanidin IN NAME} Cyanidin 3-arabinoside</t>
  </si>
  <si>
    <t>C00009076</t>
  </si>
  <si>
    <t>{Cyanidin IN NAME} Procyanidin B5</t>
  </si>
  <si>
    <t>C00009077</t>
  </si>
  <si>
    <t>{Cyanidin IN NAME} Procyanidin B2</t>
  </si>
  <si>
    <t>C00009098</t>
  </si>
  <si>
    <t>{Cyanidin IN NAME} Procyanidin C1</t>
  </si>
  <si>
    <t>C00009275</t>
  </si>
  <si>
    <t>{Cyanidin IN NAME} Proanthocyanidin A7</t>
  </si>
  <si>
    <t>C00009313</t>
  </si>
  <si>
    <t>{Epicatechin IN NAME} 3-O-L-Arabinopyranosyl-ent-epicatechin-(2alpha-&gt;7	4alpha-&gt;8)-epicatechin</t>
  </si>
  <si>
    <t>C00009314</t>
  </si>
  <si>
    <t>{Epicatechin IN NAME} 3-O-beta-D-Galactopyranosyl-ent-epicatechin-(2alpha-&gt;7	4alpha-&gt;8)-epicatechin</t>
  </si>
  <si>
    <t>C00013256</t>
  </si>
  <si>
    <t>{Epicatechin IN NAME} Epicatechin 8-C-beta-D-galactoside</t>
  </si>
  <si>
    <t>C00036803</t>
  </si>
  <si>
    <t>{Catechin IN NAME} bis-8	8'-Catechinylmethane</t>
  </si>
  <si>
    <t>C00008852</t>
  </si>
  <si>
    <t>{Catechin IN NAME} Catechin 7-O-beta-D-glucopyranoside</t>
  </si>
  <si>
    <t>C00009067</t>
  </si>
  <si>
    <t>{Catechin IN NAME} Catechin-(4alpha-&gt;8)-epiafzelechin</t>
  </si>
  <si>
    <t>C00014041</t>
  </si>
  <si>
    <t>{Apigenin REL} Isovitexin 6''-O-rhamnoside</t>
  </si>
  <si>
    <t>C00006793</t>
  </si>
  <si>
    <t>{Cyanidin IN NAME} Cyanidin 3-(6''-acetylglucoside)</t>
  </si>
  <si>
    <t>C00008672</t>
  </si>
  <si>
    <t>{Kaempferol IN NAME} Dihydrokaempferol-3-O-alpha-L-rhamnopyranoside</t>
  </si>
  <si>
    <t>C00008866</t>
  </si>
  <si>
    <t>{Epicatechin IN NAME} (-)-Epicatechin 3-O-gallate</t>
  </si>
  <si>
    <t>C00008882</t>
  </si>
  <si>
    <t>{Gallocatechin IN NAME} Gallocatechin 3-O-gallate</t>
  </si>
  <si>
    <t>C00009070</t>
  </si>
  <si>
    <t>{Cyanidin IN NAME} Procyanidin B6</t>
  </si>
  <si>
    <t>C00009071</t>
  </si>
  <si>
    <t>{Cyanidin IN NAME} Procyanidin B3</t>
  </si>
  <si>
    <t>C00009073</t>
  </si>
  <si>
    <t>{Cyanidin IN NAME} Procyanidin B8</t>
  </si>
  <si>
    <t>C00009074</t>
  </si>
  <si>
    <t>{Cyanidin IN NAME} Procyanidin B7</t>
  </si>
  <si>
    <t>C00009086</t>
  </si>
  <si>
    <t>{Epicatechin IN NAME} Epicatechin-(4beta-&gt;6)-epicatechin-(4beta-&gt;8)-catechin</t>
  </si>
  <si>
    <t>C00009087</t>
  </si>
  <si>
    <t>{Epicatechin IN NAME} Epicatechin-(4beta-&gt;6)-epicatechin-(4beta-&gt;8)-epicatechin</t>
  </si>
  <si>
    <t>C00009090</t>
  </si>
  <si>
    <t>{Epicatechin IN NAME} Epicatechin-(4beta-&gt;8)-epicatechin-(4beta-&gt;6)-epicatechin</t>
  </si>
  <si>
    <t>C00009206</t>
  </si>
  <si>
    <t>{Epicatechin IN NAME} 3-O-Galloylepicatechin-(4beta-&gt;6)-catechin</t>
  </si>
  <si>
    <t>C00009208</t>
  </si>
  <si>
    <t>{Epicatechin IN NAME} 3-O-Galloylepicatechin-(4beta-&gt;8)-epicatechin</t>
  </si>
  <si>
    <t>C00009211</t>
  </si>
  <si>
    <t>{Epicatechin IN NAME} 3-O-Galloylepicatechin-(4beta-&gt;8)-catechin</t>
  </si>
  <si>
    <t>C00009212</t>
  </si>
  <si>
    <t>{Epicatechin IN NAME} Epicatechin-(4beta-&gt;8)-epicatechin-3-O-gallate</t>
  </si>
  <si>
    <t>C00009213</t>
  </si>
  <si>
    <t>{Epicatechin IN NAME} 3-O-Galloylepicatechin-(4beta-&gt;8)-epicatechin-3-O-gallate</t>
  </si>
  <si>
    <t>C00009224</t>
  </si>
  <si>
    <t>{Epicatechin IN NAME} [Epicatechin-(4beta-8)]2-epicatechin-3-O-gallate</t>
  </si>
  <si>
    <t>C00009225</t>
  </si>
  <si>
    <t>{Epicatechin IN NAME} Epicatechin-(4beta-&gt;8)-3-O-galloylepicatechin-(4beta-&gt;8)-catechin</t>
  </si>
  <si>
    <t>C00009228</t>
  </si>
  <si>
    <t>{Epicatechin IN NAME} Epicatechin-(4beta-&gt;8)-3-O-galloylepicatechin-(4beta-&gt;8)-epicatechin-3-O-gallate</t>
  </si>
  <si>
    <t>C00005427</t>
  </si>
  <si>
    <t>{Quercetin IN NAME} Quercetin 3	7-O-beta-diglucopyranoside</t>
  </si>
  <si>
    <t>C00005435</t>
  </si>
  <si>
    <t>{Quercetin IN NAME} Quercetin 3	3'-diglucoside</t>
  </si>
  <si>
    <t>C00005525</t>
  </si>
  <si>
    <t>{Quercetin REL} Isorhamnetin 3-O-glucoside</t>
  </si>
  <si>
    <t>C00005547</t>
  </si>
  <si>
    <t>{Quercetin REL} Isorhamnetin 3-O-neohesperidoside</t>
  </si>
  <si>
    <t>C00005561</t>
  </si>
  <si>
    <t>{Quercetin REL} Isorhamnetin 3	4'-diglucoside</t>
  </si>
  <si>
    <t>C00005602</t>
  </si>
  <si>
    <t>{Quercetin IN NAME} Quercetin 3	7-dimethyl ether 5-glucoside</t>
  </si>
  <si>
    <t>C00006799</t>
  </si>
  <si>
    <t>{Cyanidin IN NAME} Cyanidin 3-(3''	6''-dimalonylglucoside)</t>
  </si>
  <si>
    <t>C00014063</t>
  </si>
  <si>
    <t>{Luteolin IN NAME} 2''-O-alpha-L-Rhamnosyl-6-C-fucosyl-luteolin</t>
  </si>
  <si>
    <t>C00014064</t>
  </si>
  <si>
    <t>{Luteolin IN NAME} 2''-O-alpha-L-Rhamnosyl-6-C-quinovopyranosyl-luteolin</t>
  </si>
  <si>
    <t>C00052643</t>
  </si>
  <si>
    <t>{Naringenin IN NAME} 2-hydroxynaringenin</t>
  </si>
  <si>
    <t>C00006398</t>
  </si>
  <si>
    <t>{Naringenin IN NAME} 6	8-Di-C-glucopyranosylnaringenin</t>
  </si>
  <si>
    <t>C00008808</t>
  </si>
  <si>
    <t>{Catechin IN NAME} ent-Catechin</t>
  </si>
  <si>
    <t>C00000997</t>
  </si>
  <si>
    <t>{Naringenin IN NAME} 6-Prenylnaringenin</t>
  </si>
  <si>
    <t>C00005145</t>
  </si>
  <si>
    <t>{Kaempferol IN NAME} Kaempferol 7-alpha-L-arabinoside</t>
  </si>
  <si>
    <t>C00006850</t>
  </si>
  <si>
    <t>{Cyanidin IN NAME} Cyanidin 3-(6''-caffeyl-6'''-ferulylsophoroside)-5-glucoside</t>
  </si>
  <si>
    <t>Olea europaea v. sylvestris</t>
  </si>
  <si>
    <t>Pasted values from column B to allow text wrapping &amp; better readability</t>
  </si>
  <si>
    <t>Kegg code: aly || Common name: lyrate rockcress || Scientific name: Arabidopsis lyrata || Kingdom: Plantae  || Subkingdom: Tracheobionata || Superdivision: Spermatophyta (Seeds) || Phylum: Magnoliophyta || Class: Magnoliopsida || Subclass: Dilleniidae || Order: Brassicales || Family: Brassicaceae || Genus: Arabidopsis || Species: lyrata</t>
  </si>
  <si>
    <t>Kegg code: ath || Common name: thale cress || Scientific name: Arabidopsis thaliana || Kingdom: Plantae  || Subkingdom: Tracheobionata || Superdivision: Spermatophyta (Seeds) || Phylum: Magnoliophyta || Class: Magnoliopsida || Subclass: Dilleniidae || Order: Brassicales || Family: Brassicaceae || Genus: Arabidopsis || Species: thaliana</t>
  </si>
  <si>
    <t>Kegg code: bna   || Common name: rape || Scientific name: Brassica napus || Kingdom: Plantae  || Subkingdom: Tracheobionata || Superdivision: Spermatophyta (Seeds) || Phylum: Magnoliophyta || Class: Magnoliopsida || Subclass: Dilleniidae || Order: Brassicales || Family: Brassicaceae || Genus: Brassica || Species: napus</t>
  </si>
  <si>
    <t>Kegg code: boe   || Common name: wild cabbage || Scientific name: Brassica oleracea || Kingdom: Plantae  || Subkingdom: Tracheobionata || Superdivision: Spermatophyta (Seeds) || Phylum: Magnoliophyta || Class: Magnoliopsida || Subclass: Dilleniidae || Order: Brassicales || Family: Brassicaceae || Genus: Brassica || Species: oleracea</t>
  </si>
  <si>
    <t>Kegg code: brp  || Common name: field mustard || Scientific name: Brassica rapa || Kingdom: Plantae  || Subkingdom: Tracheobionata || Superdivision: Spermatophyta (Seeds) || Phylum: Magnoliophyta || Class: Magnoliopsida || Subclass: Dilleniidae || Order: Brassicales || Family: Brassicaceae || Genus: Brassica || Species: rapa</t>
  </si>
  <si>
    <t>Kegg code: csat  || Common name: false flax || Scientific name: Camelina sativa || Kingdom: Plantae  || Subkingdom: Tracheobionata || Superdivision: Spermatophyta (Seeds) || Phylum: Magnoliophyta || Class: Magnoliopsida || Subclass: Dilleniidae || Order: Brassicales || Family: Brassicaceae || Genus: Camelina || Species: sativa</t>
  </si>
  <si>
    <t>Kegg code: crb  || Common name: sheperd's purse || Scientific name: Capsella rubella (bursa-pastoris) || Kingdom: Plantae  || Subkingdom: Tracheobionata || Superdivision: Spermatophyta (Seeds) || Phylum: Magnoliophyta || Class: Magnoliopsida || Subclass: Dilleniidae || Order: Brassicales || Family: Brassicaceae || Genus: Capsella || Species: rubella</t>
  </si>
  <si>
    <t>Kegg code: eus   || Common name: saltwater cress || Scientific name: Eutrema salsugineum || Kingdom: Plantae  || Subkingdom: Tracheobionata || Superdivision: Spermatophyta (Seeds) || Phylum: Magnoliophyta || Class: Magnoliopsida || Subclass: Dilleniidae || Order: Brassicales || Family: Brassicaceae || Genus: Eutrema || Species: salsugineum</t>
  </si>
  <si>
    <t>Kegg code: rsz  || Common name: radish || Scientific name: Raphanus sativus || Kingdom: Plantae  || Subkingdom: Tracheobionata || Superdivision: Spermatophyta (Seeds) || Phylum: Magnoliophyta || Class: Magnoliopsida || Subclass: Dilleniidae || Order: Brassicales || Family: Brassicaceae || Genus: Raphanus || Species: sativus</t>
  </si>
  <si>
    <t>Kegg code: thj || Common name: spider flower || Scientific name: Tarenaya hassleriana || Kingdom: Plantae  || Subkingdom: Tracheobionata || Superdivision: Spermatophyta (Seeds) || Phylum: Magnoliophyta || Class: Magnoliopsida || Subclass: Dilleniidae || Order: Brassicales || Family: Cleomaceae || Genus: Tarenaya || Species: hassleriana</t>
  </si>
  <si>
    <t>Kegg code: cpap || Common name: papaya || Scientific name: Carica papaya || Kingdom: Plantae  || Subkingdom: Tracheobionata || Superdivision: Spermatophyta (Seeds) || Phylum: Magnoliophyta || Class: Magnoliopsida || Subclass: Dilleniidae || Order: Brassicales || Family: Caricaceae || Genus: Carica || Species: papaya</t>
  </si>
  <si>
    <t>Kegg code: cit || Common name: valencia orange || Scientific name: Citrus sinensis || Kingdom: Plantae  || Subkingdom: Tracheobionata || Superdivision: Spermatophyta (Seeds) || Phylum: Magnoliophyta || Class: Magnoliopsida || Subclass: Rosidae  || Order: Sapindales  || Family: Rutaceae || Subfamily: Aurantioideae || Genus: Citrus || Species: sinensis</t>
  </si>
  <si>
    <t>Kegg code: cic || Common name: mandarin orange || Scientific name: Citrus clementina || Kingdom: Plantae  || Subkingdom: Tracheobionata || Superdivision: Spermatophyta (Seeds) || Phylum: Magnoliophyta || Class: Magnoliopsida || Subclass: Rosidae  || Order: Sapindales  || Family: Rutaceae || Subfamily: Aurantioideae || Genus: Citrus || Species: clementina</t>
  </si>
  <si>
    <t>Kegg code: dzi || Common name: durian || Scientific name: Durio zibethinus || Kingdom: Plantae  || Subkingdom: Tracheobionata || Superdivision: Spermatophyta (Seeds) || Phylum: Magnoliophyta || Class: Magnoliopsida || Subclass: Dilleniidae || Order: Malvales || Family: Bombacaceae  || Subfamily: Helicteroideae || Genus: Durio || Species: zibethinus</t>
  </si>
  <si>
    <t>Kegg code: gab || Common name: tree cotton || Scientific name: Gossypium arboreum || Kingdom: Plantae  || Subkingdom: Tracheobionata || Superdivision: Spermatophyta (Seeds) || Phylum: Magnoliophyta || Class: Magnoliopsida || Subclass: Dilleniidae || Order: Malvales || Family: Malvaceae || Subfamily: Malvoideae || Genus: Gossypium || Species: arboreum</t>
  </si>
  <si>
    <t>Kegg code: ghi || Common name: upland cotton || Scientific name: Gossypium hirsutum || Kingdom: Plantae  || Subkingdom: Tracheobionata || Superdivision: Spermatophyta (Seeds) || Phylum: Magnoliophyta || Class: Magnoliopsida || Subclass: Dilleniidae || Order: Malvales || Family: Malvaceae || Subfamily: Malvoideae || Genus: Gossypium || Species: hirsutum</t>
  </si>
  <si>
    <t>Kegg code: gra || Common name: peruvian cotton || Scientific name: Gossypium raimondii || Kingdom: Plantae  || Subkingdom: Tracheobionata || Superdivision: Spermatophyta (Seeds) || Phylum: Magnoliophyta || Class: Magnoliopsida || Subclass: Dilleniidae || Order: Malvales || Family: Malvaceae || Subfamily: Malvoideae || Genus: Gossypium || Species: raimondii</t>
  </si>
  <si>
    <t>Kegg code: tcc || Common name: cacao || Scientific name: Theobroma cacao || Kingdom: Plantae  || Subkingdom: Tracheobionata || Superdivision: Spermatophyta (Seeds) || Phylum: Magnoliophyta || Class: Magnoliopsida || Subclass: Dilleniidae || Order: Malvales || Family: Malvaceae || Subfamily: Byttnerioideae || Genus: Theobroma || Species: cacao</t>
  </si>
  <si>
    <t>Kegg code: adu || Common name: wild peanut || Scientific name: Arachis duranensis || Kingdom: Plantae  || Subkingdom: Tracheobionata || Superdivision: Spermatophyta (Seeds) || Phylum: Magnoliophyta || Class: Magnoliopsida || Subclass: Rosidae  || Order: Fabales || Family: Fabaceae || Subfamily: Papilionoideae || Tribe: Dalbergieae || Genus: Arachis || Species: duranensis</t>
  </si>
  <si>
    <t>Kegg code: aip || Common name: wild peanut || Scientific name: Arachis ipaensis || Kingdom: Plantae  || Subkingdom: Tracheobionata || Superdivision: Spermatophyta (Seeds) || Phylum: Magnoliophyta || Class: Magnoliopsida || Subclass: Rosidae  || Order: Fabales || Family: Fabaceae || Subfamily: Papilionoideae || Tribe: Dalbergieae || Genus: Arachis || Species: ipaensis</t>
  </si>
  <si>
    <t>Kegg code: ccaj || Common name: pigeon pea || Scientific name: Cajanus cajan || Kingdom: Plantae  || Subkingdom: Tracheobionata || Superdivision: Spermatophyta (Seeds) || Phylum: Magnoliophyta || Class: Magnoliopsida || Subclass: Rosidae  || Order: Fabales || Family: Fabaceae || Subfamily: Papilionoideae || Tribe: Phaseoleae || Genus: Cajanus || Species: cajan</t>
  </si>
  <si>
    <t>Kegg code: cam || Common name: chickpea || Scientific name: Cicer arietinum || Kingdom: Plantae  || Subkingdom: Tracheobionata || Superdivision: Spermatophyta (Seeds) || Phylum: Magnoliophyta || Class: Magnoliopsida || Subclass: Rosidae  || Order: Fabales || Family: Fabaceae || Subfamily: Papilionoideae || Tribe: Cicereae || Genus: Cicer || Species: arietinum</t>
  </si>
  <si>
    <t>Kegg code: gmx || Common name: soybean || Scientific name: Glycine max || Kingdom: Plantae  || Subkingdom: Tracheobionata || Superdivision: Spermatophyta (Seeds) || Phylum: Magnoliophyta || Class: Magnoliopsida || Subclass: Rosidae  || Order: Fabales || Family: Fabaceae || Subfamily: Papilionoideae || Tribe: Phaseoleae || Genus: Glycine || Species: max</t>
  </si>
  <si>
    <t>Kegg code: gsj || Common name: wild soybean || Scientific name: Glycine soja || Kingdom: Plantae  || Subkingdom: Tracheobionata || Superdivision: Spermatophyta (Seeds) || Phylum: Magnoliophyta || Class: Magnoliopsida || Subclass: Rosidae || Order: Fabales || Family: Fabaceae || Subfamily: Papilionoideae || Tribe: Phaseoleae || Genus: Glycine || Species: soja</t>
  </si>
  <si>
    <t>Kegg code: lja || Common name: birdsfoot trefoil || Scientific name: Lotus japonicus || Kingdom: Plantae  || Subkingdom: Tracheobionata || Superdivision: Spermatophyta (Seeds) || Phylum: Magnoliophyta || Class: Magnoliopsida || Subclass: Rosidae || Order: Fabales || Family: Fabaceae || Subfamily: Papilionoideae || Tribe: Loteae || Genus: Lotus || Species: japonicus</t>
  </si>
  <si>
    <t>Kegg code: lang || Common name: narrow-leaved blue lupine || Scientific name: Lupinus angustifolius || Kingdom: Plantae  || Subkingdom: Tracheobionata || Superdivision: Spermatophyta (Seeds) || Phylum: Magnoliophyta || Class: Magnoliopsida || Subclass: Rosidae || Order: Fabales || Family: Fabaceae || Subfamily: Papilionoideae || Tribe: Genisteae || Genus: Lupinus || Species: angustifoliu</t>
  </si>
  <si>
    <t>Kegg code: mtr || Common name: barell medic || Scientific name: Medicago truncatula || Kingdom: Plantae  || Subkingdom: Tracheobionata || Superdivision: Spermatophyta (Seeds) || Phylum: Magnoliophyta || Class: Magnoliopsida || Subclass: Rosidae || Order: Fabales || Family: Fabaceae || Subfamily: Papilionoideae || Tribe: Trifolieae || Genus: Medicago || Species: truncatula</t>
  </si>
  <si>
    <t>Kegg code: pvu || Common name: common bean || Scientific name: Phaseolus vulgaris || Kingdom: Plantae  || Subkingdom: Tracheobionata || Superdivision: Spermatophyta (Seeds) || Phylum: Magnoliophyta || Class: Magnoliopsida || Subclass: Rosidae || Order: Fabales || Family: Fabaceae || Subfamily: Papilionoideae || Tribe: Phaseoleae || Genus: Phaseolus || Species: vulgaris</t>
  </si>
  <si>
    <t>Kegg code: var || Common name: adzuki bean || Scientific name: Vigna angularis || Kingdom: Plantae  || Subkingdom: Tracheobionata || Superdivision: Spermatophyta (Seeds) || Phylum: Magnoliophyta || Class: Magnoliopsida || Subclass: Rosidae || Order: Fabales || Family: Fabaceae || Subfamily: Papilionoideae || Tribe: Phaseoleae || Genus: Vigna || Species: angularis</t>
  </si>
  <si>
    <t>Kegg code: vra || Common name: mung bean || Scientific name: Vigna radiata || Kingdom: Plantae  || Subkingdom: Tracheobionata || Superdivision: Spermatophyta (Seeds) || Phylum: Magnoliophyta || Class: Magnoliopsida || Subclass: Rosidae || Order: Fabales || Family: Fabaceae || Subfamily: Papilionoideae || Tribe: Phaseoleae || Genus: Vigna || Species: radiata</t>
  </si>
  <si>
    <t>Kegg code: vun || Common name: cowpea || Scientific name: Vigna unguiculata || Kingdom: Plantae  || Subkingdom: Tracheobionata || Superdivision: Spermatophyta (Seeds) || Phylum: Magnoliophyta || Class: Magnoliopsida || Subclass: Rosidae || Order: Fabales || Family: Fabaceae || Subfamily: Papilionoideae || Tribe: Phaseoleae || Genus: Vigna || Species: unguiculata</t>
  </si>
  <si>
    <t>Kegg code: fve || Common name: woodland strawberry || Scientific name: Fragaria vesca || Kingdom: Plantae  || Subkingdom: Tracheobionata || Superdivision: Spermatophyta (Seeds) || Phylum: Magnoliophyta || Class: Magnoliopsida || Subclass: Rosidae || Order: Rosales || Family: Rosaceae || Subfamily: Rosoideae || Tribe: Potentilleae || Subtribe: Fragariinae || Genus: Fragaria || Species: vesca</t>
  </si>
  <si>
    <t>Kegg code: mdm || Common name: apple || Scientific name: Malus domestica || Kingdom: Plantae  || Subkingdom: Tracheobionata || Superdivision: Spermatophyta (Seeds) || Phylum: Magnoliophyta || Class: Magnoliopsida || Subclass: Rosidae || Order: Rosales || Family: Rosaceae || Subfamily: Amygdaloideae || Tribe: Maleae || Genus: Malus || Species: domestica</t>
  </si>
  <si>
    <t>Kegg code: pavi || Common name: sweet cherry || Scientific name: Prunus avium || Kingdom: Plantae  || Subkingdom: Tracheobionata || Superdivision: Spermatophyta (Seeds) || Phylum: Magnoliophyta || Class: Magnoliopsida || Subclass: Rosidae || Order: Rosales || Family: Rosaceae || Subfamily: Amygdaloideae || Tribe: Amygdaleae || Genus: Prunus || Species: avium</t>
  </si>
  <si>
    <t>Kegg code: pmum || Common name: japanese apricot || Scientific name: Prunus mume || Kingdom: Plantae  || Subkingdom: Tracheobionata || Superdivision: Spermatophyta (Seeds) || Phylum: Magnoliophyta || Class: Magnoliopsida || Subclass: Rosidae || Order: Rosales || Family: Rosaceae || Subfamily: Amygdaloideae || Tribe: Amygdaleae || Genus: Prunus || Species: mume</t>
  </si>
  <si>
    <t>Kegg code: pper || Common name: peach || Scientific name: Prunus persica || Kingdom: Plantae  || Subkingdom: Tracheobionata || Superdivision: Spermatophyta (Seeds) || Phylum: Magnoliophyta || Class: Magnoliopsida || Subclass: Rosidae || Order: Rosales || Family: Rosaceae || Subfamily: Amygdaloideae || Tribe: Amygdaleae || Genus: Prunus || Species: persica</t>
  </si>
  <si>
    <t>Kegg code: pxb || Common name: chinese white pear || Scientific name: Pyrus x bretschneideri || Kingdom: Plantae  || Subkingdom: Tracheobionata || Superdivision: Spermatophyta (Seeds) || Phylum: Magnoliophyta || Class: Magnoliopsida || Subclass: Rosidae || Order: Rosales || Family: Rosaceae || Subfamily: Amygdaloideae || Tribe: Maleae || Genus: Pyrus || Species: x bretschneideri</t>
  </si>
  <si>
    <t>Kegg code: rcn || Common name: china rose || Scientific name: Rosa chinensis || Kingdom: Plantae  || Subkingdom: Tracheobionata || Superdivision: Spermatophyta (Seeds) || Phylum: Magnoliophyta || Class: Magnoliopsida || Subclass: Rosidae || Order: Rosales || Family: Rosaceae || Subfamily: Rosoideae || Genus: Rosa || Species: chinensis</t>
  </si>
  <si>
    <t>Kegg code: zju || Common name: chinese jujube || Scientific name: Ziziphus jujuba || Kingdom: Plantae  || Subkingdom: Tracheobionata || Superdivision: Spermatophyta (Seeds) || Phylum: Magnoliophyta || Class: Magnoliopsida || Subclass: Rosidae || Order: Rosales || Family: Rhamnaceae || Tribe: Paliureae || Genus: Ziziphus || Species: jujuba</t>
  </si>
  <si>
    <t>Kegg code: cmo || Common name: muskmelon || Scientific name: Cucumis melo || Kingdom: Plantae  || Subkingdom: Tracheobionata || Superdivision: Spermatophyta (Seeds) || Phylum: Magnoliophyta || Class: Magnoliopsida || Order: Cucurbitales || Family: Cucurbitaceae || Tribe: Benincaseae || Genus: Cucumis || Species: melo</t>
  </si>
  <si>
    <t>Kegg code: csv || Common name: cucumber || Scientific name: Cucumis sativus || Kingdom: Plantae  || Subkingdom: Tracheobionata || Superdivision: Spermatophyta (Seeds) || Phylum: Magnoliophyta || Class: Magnoliopsida || Order: Cucurbitales || Family: Cucurbitaceae || Tribe: Benincaseae || Genus: Cucumis || Species: sativus</t>
  </si>
  <si>
    <t>Kegg code: cmax || Common name: winter squash || Scientific name: Cucurbita maxima || Kingdom: Plantae  || Subkingdom: Tracheobionata || Superdivision: Spermatophyta (Seeds) || Phylum: Magnoliophyta || Class: Magnoliopsida || Order: Cucurbitales || Family: Cucurbitaceae || Tribe: Cucurbiteae || Genus: Cucurbita || Species: maxima</t>
  </si>
  <si>
    <t>Kegg code: cmos || Common name: crookneck pumpkin || Scientific name: Cucurbita moschata || Kingdom: Plantae  || Subkingdom: Tracheobionata || Superdivision: Spermatophyta (Seeds) || Phylum: Magnoliophyta || Class: Magnoliopsida || Order: Cucurbitales || Family: Cucurbitaceae || Tribe: Cucurbiteae || Genus: Cucurbita || Species: moschata</t>
  </si>
  <si>
    <t>Kegg code: cpep || Common name: vegetable marrow || Scientific name: Cucurbita pepo || Kingdom: Plantae  || Subkingdom: Tracheobionata || Superdivision: Spermatophyta (Seeds) || Phylum: Magnoliophyta || Class: Magnoliopsida || Order: Cucurbitales || Family: Cucurbitaceae || Tribe: Cucurbiteae || Genus: Cucurbita || Species: pepo || Var/Subsp: Pepo</t>
  </si>
  <si>
    <t>Kegg code: mcha || Common name: bitter melon || Scientific name: Momordica charantia || Kingdom: Plantae  || Subkingdom: Tracheobionata || Superdivision: Spermatophyta (Seeds) || Phylum: Magnoliophyta || Class: Magnoliopsida || Order: Cucurbitales || Family: Cucurbitaceae || Tribe: Momordiceae || Genus: Momordica || Species: charantia</t>
  </si>
  <si>
    <t>Kegg code: hbr || Common name: rubber tree || Scientific name: Hevea brasiliensis || Kingdom: Plantae  || Subkingdom: Tracheobionata || Superdivision: Spermatophyta (Seeds) || Phylum: Magnoliophyta || Class: Magnoliopsida || Subclass: Rosidae || Order: Malpighiales || Family: Euphorbiaceae || Subfamily: Crotonoideae || Tribe: Micrandreae || Genus: Hevea || Species: brasiliensis</t>
  </si>
  <si>
    <t>Kegg code: jcu || Common name: barbados nut || Scientific name: Jatropha curcas || Kingdom: Plantae  || Subkingdom: Tracheobionata || Superdivision: Spermatophyta (Seeds) || Phylum: Magnoliophyta || Class: Magnoliopsida || Subclass: Rosidae || Order: Malpighiales || Family: Euphorbiaceae || Subfamily: Crotonoideae || Tribe: Jatropheae || Genus: Jatropha || Species: curcas</t>
  </si>
  <si>
    <t>Kegg code: mesc || Common name: cassava || Scientific name: Manihot esculenta || Kingdom: Plantae  || Subkingdom: Tracheobionata || Superdivision: Spermatophyta (Seeds) || Phylum: Magnoliophyta || Class: Magnoliopsida || Subclass: Rosidae || Order: Malpighiales || Family: Euphorbiaceae || Subfamily: Crotonoideae || Tribe: Manihoteae || Genus: Manihot || Species: esculenta</t>
  </si>
  <si>
    <t>Kegg code: rcu || Common name: castor bean || Scientific name: Ricinus communis || Kingdom: Plantae  || Subkingdom: Tracheobionata || Superdivision: Spermatophyta (Seeds) || Phylum: Magnoliophyta || Class: Magnoliopsida || Subclass: Rosidae || Order: Malpighiales || Family: Euphorbiaceae || Subfamily: Acalyphoideae || Tribe: Acalypheae || Genus: Ricinus || Species: communis</t>
  </si>
  <si>
    <t>Kegg code: peu || Common name: euphrates poplar || Scientific name: Populus euphratica || Kingdom: Plantae  || Subkingdom: Tracheobionata || Superdivision: Spermatophyta (Seeds) || Phylum: Magnoliophyta || Class: Magnoliopsida || Subclass: Rosidae || Order: Malpighiales || Family: Salicaceae || Tribe: Saliceae || Genus: Populus || Species: euphratica</t>
  </si>
  <si>
    <t>Kegg code: pop || Common name: black cottonwood || Scientific name: Populus trichocarpa || Kingdom: Plantae  || Subkingdom: Tracheobionata || Superdivision: Spermatophyta (Seeds) || Phylum: Magnoliophyta || Class: Magnoliopsida || Subclass: Rosidae || Order: Malpighiales || Family: Salicaceae || Tribe: Saliceae || Genus: Populus || Species: trichocarpa</t>
  </si>
  <si>
    <t>Kegg code: jre || Common name: english walnut || Scientific name: Juglans regia || Kingdom: Plantae  || Subkingdom: Tracheobionata || Superdivision: Spermatophyta (Seeds) || Phylum: Magnoliophyta || Class: Magnoliopsida || Subclass: Rosidae || Order: Fagales || Family: Juglandaceae || Genus: Juglans || Species: regia</t>
  </si>
  <si>
    <t>Kegg code: qsu || Common name: cork oak || Scientific name: Quercus suber || Kingdom: Plantae  || Subkingdom: Tracheobionata || Superdivision: Spermatophyta (Seeds) || Phylum: Magnoliophyta || Class: Magnoliopsida || Subclass: Rosidae || Order: Fagales || Family: Fagaceae  || Genus: Quercus || Species: suber</t>
  </si>
  <si>
    <t>Kegg code: vvi || Common name: wine grape || Scientific name: Vitis vinifera || Kingdom: Plantae  || Subkingdom: Tracheobionata || Superdivision: Spermatophyta (Seeds) || Phylum: Magnoliophyta || Class: Magnoliopsida || Order: Vitales || Family: Vitaceae  || Tribe: Viteae  || Genus: Vitis || Species: vinifera</t>
  </si>
  <si>
    <t>Kegg code: cann || Common name: cayenne pepper || Scientific name: Capsicum annuum || Kingdom: Plantae  || Subkingdom: Tracheobionata || Superdivision: Spermatophyta (Seeds) || Phylum: Magnoliophyta || Class: Magnoliopsida || Order: Solanales || Family: Solanaceae || Subfamily: Solanoideae || Tribe: Capsiceae || Genus: Capsicum || Species: annuum</t>
  </si>
  <si>
    <t>Kegg code: nau || Common name: coyote tobacco || Scientific name: Nicotiana attenuata || Kingdom: Plantae  || Subkingdom: Tracheobionata || Superdivision: Spermatophyta (Seeds) || Phylum: Magnoliophyta || Class: Magnoliopsida || Order: Solanales || Family: Solanaceae || Subfamily: Nicotianoideae || Tribe: Nicotianeae || Genus: Nicotiana || Species: attenuata</t>
  </si>
  <si>
    <t>Kegg code: nsy || Common name: south american tobacco || Scientific name: Nicotiana sylvestris || Kingdom: Plantae  || Subkingdom: Tracheobionata || Superdivision: Spermatophyta (Seeds) || Phylum: Magnoliophyta || Class: Magnoliopsida || Order: Solanales || Family: Solanaceae || Subfamily: Nicotianoideae || Tribe: Nicotianeae || Genus: Nicotiana || Species: sylvestris</t>
  </si>
  <si>
    <t>Kegg code: nta || Common name: common tabacco || Scientific name: Nicotiana tabacum || Kingdom: Plantae  || Subkingdom: Tracheobionata || Superdivision: Spermatophyta (Seeds) || Phylum: Magnoliophyta || Class: Magnoliopsida || Order: Solanales || Family: Solanaceae || Subfamily: Nicotianoideae || Tribe: Nicotianeae || Genus: Nicotiana || Species: tabacum</t>
  </si>
  <si>
    <t>Kegg code: nto || Common name: tobacco || Scientific name: Nicotiana tomentosiformis || Kingdom: Plantae  || Subkingdom: Tracheobionata || Superdivision: Spermatophyta (Seeds) || Phylum: Magnoliophyta || Class: Magnoliopsida || Order: Solanales || Family: Solanaceae || Subfamily: Nicotianoideae || Tribe: Nicotianeae || Genus: Nicotiana || Species: tomentosiformis</t>
  </si>
  <si>
    <t>Kegg code: sly || Common name: garden tomato || Scientific name: Solanum lycopersicum || Kingdom: Plantae  || Subkingdom: Tracheobionata || Superdivision: Spermatophyta (Seeds) || Phylum: Magnoliophyta || Class: Magnoliopsida || Order: Solanales || Family: Solanaceae || Subfamily: Solanoideae || Tribe: Solaneae  || Genus: Solanum || Subgenus: Lycopersicon || Species: lycopersicum</t>
  </si>
  <si>
    <t>Kegg code: spen || Common name: tomato || Scientific name: Solanum pennellii || Kingdom: Plantae  || Subkingdom: Tracheobionata || Superdivision: Spermatophyta (Seeds) || Phylum: Magnoliophyta || Class: Magnoliopsida || Order: Solanales || Family: Solanaceae || Subfamily: Solanoideae || Tribe: Solaneae  || Genus: Solanum || Subgenus: Lycopersicon || Species: pennellii</t>
  </si>
  <si>
    <t>Kegg code: sot || Common name: potato || Scientific name: Solanum tuberosum || Kingdom: Plantae  || Subkingdom: Tracheobionata || Superdivision: Spermatophyta (Seeds) || Phylum: Magnoliophyta || Class: Magnoliopsida || Order: Solanales || Family: Solanaceae || Subfamily: Solanoideae || Tribe: Solaneae  || Genus: Solanum || Species: tuberosum</t>
  </si>
  <si>
    <t>Kegg code: ini || Common name: japanase morning glory || Scientific name: Ipomoea nil || Kingdom: Plantae  || Subkingdom: Tracheobionata || Superdivision: Spermatophyta (Seeds) || Phylum: Magnoliophyta || Class: Magnoliopsida || Order: Solanales || Family: Convolvulaceae  || Tribe: Ipomoeeae  || Genus: Ipomoea || Species: nil</t>
  </si>
  <si>
    <t>Kegg code: sind || Common name: sesame || Scientific name: Sesamum indicum || Kingdom: Plantae  || Subkingdom: Tracheobionata || Superdivision: Spermatophyta (Seeds) || Phylum: Magnoliophyta || Class: Magnoliopsida || Order: Lamiales || Family: Pedaliaceae  || Genus: Sesamum || Species: indicum</t>
  </si>
  <si>
    <t>Kegg code: oeu || Common name: wild olive || Scientific name: Olea europaea || Kingdom: Plantae  || Subkingdom: Tracheobionata || Superdivision: Spermatophyta (Seeds) || Phylum: Magnoliophyta || Class: Magnoliopsida || Order: Lamiales || Family: Oleaceae || Tribe: Oleeae  || Genus: Olea || Species: europaea || Var/Subsp: sylvestris</t>
  </si>
  <si>
    <t>Kegg code: ccav || Common name: artichoke || Scientific name: Cynara cardunculus || Kingdom: Plantae  || Subkingdom: Tracheobionata || Superdivision: Spermatophyta (Seeds) || Phylum: Magnoliophyta || Class: Magnoliopsida || Order: Asterales || Family: Asteraceae || Subfamily: Carduoideae || Tribe: Cardueae || Subtribe: Carduinae || Genus: Cynara || Species: cardunculus || Var/Subsp: scolymus</t>
  </si>
  <si>
    <t>Kegg code: han || Common name: common sunflower || Scientific name: Helianthus annuus || Kingdom: Plantae  || Subkingdom: Tracheobionata || Superdivision: Spermatophyta (Seeds) || Phylum: Magnoliophyta || Class: Magnoliopsida || Order: Asterales || Family: Asteraceae || Subfamily: Asteroideae || Tribe: Heliantheae || Genus: Helianthus || Species: annuus</t>
  </si>
  <si>
    <t>Kegg code: lsv || Common name: garden lettuce || Scientific name: Lactuca sativa || Kingdom: Plantae  || Subkingdom: Tracheobionata || Superdivision: Spermatophyta (Seeds) || Phylum: Magnoliophyta || Class: Magnoliopsida || Order: Asterales || Family: Asteraceae || Subfamily: Cichorioideae || Tribe: Cichorieae || Subtribe: Lactucinae || Genus: Lactuca || Species: sativa</t>
  </si>
  <si>
    <t>Kegg code: dcr || Common name: carrot || Scientific name: Daucus carota || Kingdom: Plantae  || Subkingdom: Tracheobionata || Superdivision: Spermatophyta (Seeds) || Phylum: Magnoliophyta || Class: Magnoliopsida || Order: Apiales || Family: Apiaceae || Subfamily: Apioideae || Tribe: Scandiceae || Subtribe: Daucinae || Genus: Daucus || Species: carota</t>
  </si>
  <si>
    <t>Kegg code: bvg || Common name: sugar beet || Scientific name: Beta vulgaris || Kingdom: Plantae  || Subkingdom: Tracheobionata || Superdivision: Spermatophyta (Seeds) || Phylum: Magnoliophyta || Class: Magnoliopsida || Order: Caryophyllales || Family: Chenopodiaceae || Subfamily: Betoideae || Genus: Beta || Species: vulgaris</t>
  </si>
  <si>
    <t>Kegg code: cqi || Common name: quinoa || Scientific name: Chenopodium quinoa || Kingdom: Plantae  || Subkingdom: Tracheobionata || Superdivision: Spermatophyta (Seeds) || Phylum: Magnoliophyta || Class: Magnoliopsida || Order: Caryophyllales || Family: Chenopodiaceae || Subfamily: Chenopodioideae || Tribe: Atripliceae || Genus: Chenopodium || Species: quinoa</t>
  </si>
  <si>
    <t>Kegg code: soe || Common name: spinach || Scientific name: Spinacia oleracea || Kingdom: Plantae  || Subkingdom: Tracheobionata || Superdivision: Spermatophyta (Seeds) || Phylum: Magnoliophyta || Class: Magnoliopsida || Order: Caryophyllales || Family: Chenopodiaceae || Subfamily: Chenopodioideae || Tribe: Anserineae || Genus: Spinacia || Species: oleracea</t>
  </si>
  <si>
    <t>Kegg code: nnu || Common name: sacred lotus || Scientific name: Nelumbo nucifera || Kingdom: Plantae  || Subkingdom: Tracheobionata || Superdivision: Spermatophyta (Seeds) || Phylum: Magnoliophyta || Class: Magnoliopsida || Order: Proteales || Family: Nelumbonaceae || Genus: Nelumbo || Species: nucifera</t>
  </si>
  <si>
    <t>Kegg code: psom || Common name: opium poppy || Scientific name: Papaver somniferum || Kingdom: Plantae  || Subkingdom: Tracheobionata || Superdivision: Spermatophyta (Seeds) || Phylum: Magnoliophyta || Class: Magnoliopsida || Order: Ranunculales || Family: Papaveraceae || Subfamily: Papaveroideae || Genus: Papaver || Species: somniferum</t>
  </si>
  <si>
    <t>Kegg code: ats || Common name: wheat D || Scientific name: Aegilops tauschii || Kingdom: Plantae  || Subkingdom: Tracheobionata || Superdivision: Spermatophyta (Seeds) || Phylum: Magnoliophyta || Class: Magnoliopsida || Order: Poales || Family: Poaceae || Subfamily: Pooideae || Tribe: Triticeae || Subtribe: Triticinae || Genus: Aegilops || Species: tauschii</t>
  </si>
  <si>
    <t>Kegg code: bdi || Common name: purple false brome || Scientific name: Brachypodium distachyon || Kingdom: Plantae  || Subkingdom: Tracheobionata || Superdivision: Spermatophyta (Seeds) || Phylum: Magnoliophyta || Class: Magnoliopsida || Order: Poales || Family: Poaceae || Subfamily: Pooideae || Tribe: Brachypodieae || Genus: Brachypodium || Species: distachyon</t>
  </si>
  <si>
    <t>Kegg code: obr || Common name: malo sina || Scientific name: Oryza brachyantha || Kingdom: Plantae  || Subkingdom: Tracheobionata || Superdivision: Spermatophyta (Seeds) || Phylum: Magnoliophyta || Class: Magnoliopsida || Order: Poales || Family: Poaceae || Subfamily: Oryzoideae || Tribe: Oryzeae || Subtribe: Oryzinae || Genus: Oryza || Species: brachyantha</t>
  </si>
  <si>
    <t>Kegg code: osa || Common name: japanese rice, Refseq || Scientific name: Oryza sativa || Kingdom: Plantae  || Subkingdom: Tracheobionata || Superdivision: Spermatophyta (Seeds) || Phylum: Magnoliophyta || Class: Magnoliopsida || Order: Poales || Family: Poaceae || Subfamily: Oryzoideae || Tribe: Oryzeae || Subtribe: Oryzinae || Genus: Oryza || Species: sativa || Var/Subsp: japonica</t>
  </si>
  <si>
    <t>Kegg code: dosa || Common name: japanese rice, RAPDB || Scientific name: Oryza sativa || Kingdom: Plantae  || Subkingdom: Tracheobionata || Superdivision: Spermatophyta (Seeds) || Phylum: Magnoliophyta || Class: Magnoliopsida || Order: Poales || Family: Poaceae || Subfamily: Oryzoideae || Tribe: Oryzeae || Subtribe: Oryzinae || Genus: Oryza || Species: sativa || Var/Subsp: japonica</t>
  </si>
  <si>
    <t>Kegg code: sita || Common name: foxtail millet || Scientific name: Setaria italica || Kingdom: Plantae  || Subkingdom: Tracheobionata || Superdivision: Spermatophyta (Seeds) || Phylum: Magnoliophyta || Class: Magnoliopsida || Order: Poales || Family: Poaceae || Subfamily: Panicoideae || Tribe: Paniceae || Subtribe: Cenchrinae || Genus: Setaria || Species: italica</t>
  </si>
  <si>
    <t>Kegg code: sbi || Common name: sorghum || Scientific name: Sorghum bicolor || Kingdom: Plantae  || Subkingdom: Tracheobionata || Superdivision: Spermatophyta (Seeds) || Phylum: Magnoliophyta || Class: Magnoliopsida || Order: Poales || Family: Poaceae || Subfamily: Panicoideae || Tribe: Andropogoneae || Subtribe: Sorghinae || Genus: Sorghum || Species: bicolor</t>
  </si>
  <si>
    <t>Kegg code: zma || Common name: maize || Scientific name: Zea mays || Kingdom: Plantae  || Subkingdom: Tracheobionata || Superdivision: Spermatophyta (Seeds) || Phylum: Magnoliophyta || Class: Magnoliopsida || Order: Poales || Family: Poaceae || Subfamily: Panicoideae || Tribe: Andropogoneae || Subtribe: Tripsacinae || Genus: Zea || Species: mays</t>
  </si>
  <si>
    <t>Kegg code: egu || Common name: african oil palm || Scientific name: Elaeis guineensis || Kingdom: Plantae  || Subkingdom: Tracheobionata || Superdivision: Spermatophyta (Seeds) || Phylum: Magnoliophyta || Class: Magnoliopsida || Order: Arecales || Family: Arecaceae || Subfamily: Arecoideae || Tribe: Cocoseae || Subtribe: Elaeidinae || Genus: Elaeis || Species: guineensis</t>
  </si>
  <si>
    <t>Kegg code: pda || Common name: date palm || Scientific name: Phoenix dactylifera || Kingdom: Plantae  || Subkingdom: Tracheobionata || Superdivision: Spermatophyta (Seeds) || Phylum: Magnoliophyta || Class: Magnoliopsida || Order: Arecales || Family: Arecaceae || Subfamily: Coryphoideae || Tribe: Phoeniceae || Genus: Phoenix || Species: dactylifera</t>
  </si>
  <si>
    <t>Kegg code: mus || Common name: wild malaysian banana || Scientific name: Musa acuminata || Kingdom: Plantae  || Subkingdom: Tracheobionata || Superdivision: Spermatophyta (Seeds) || Phylum: Magnoliophyta || Class: Magnoliopsida || Order: Zingiberales || Family: Musaceae || Genus: Musa || Species: acuminata</t>
  </si>
  <si>
    <t>Kegg code: dct || Common name: chained dendrobium || Scientific name: Dendrobium catenatum || Kingdom: Plantae  || Subkingdom: Tracheobionata || Superdivision: Spermatophyta (Seeds) || Phylum: Magnoliophyta || Class: Magnoliopsida || Order: Asparagales || Family: Orchidaceae || Subfamily: Epidendroideae || Tribe: Malaxideae || Subtribe: Dendrobiinae || Genus: Dendrobium || Species: catenatum</t>
  </si>
  <si>
    <t>Kegg code: peq || Common name: horse Phalaenopsis || Scientific name: Phalaenopsis equestris || Kingdom: Plantae  || Subkingdom: Tracheobionata || Superdivision: Spermatophyta (Seeds) || Phylum: Magnoliophyta || Class: Magnoliopsida || Order: Asparagales || Family: Orchidaceae || Subfamily: Epidendroideae || Tribe: Vandeae || Subtribe: Aeridinae || Genus: Phalaenopsis || Species: equestris</t>
  </si>
  <si>
    <t>Kegg code: aof || Common name: garden asparagus || Scientific name: Asparagus officinalis || Kingdom: Plantae  || Subkingdom: Tracheobionata || Superdivision: Spermatophyta (Seeds) || Phylum: Magnoliophyta || Class: Magnoliopsida || Order: Asparagales || Family: Asparagaceae || Subfamily: Asparagoideae || Genus: Asparagus || Species: officinalis</t>
  </si>
  <si>
    <t>Kegg code: atr || Common name: Basal Magnoliophyta || Scientific name: Amborella trichopoda || Kingdom: Plantae  || Subkingdom: Tracheobionata || Superdivision: Spermatophyta (Seeds) || Phylum: Magnoliophyta || Class: Magnoliopsida || Order: Amborellales || Family: Amborellaceae || Genus: Amborella || Species: trichopoda</t>
  </si>
  <si>
    <t>Kegg code: smo || Common name: spikemoss || Scientific name: Selaginella moellendorffii || Kingdom: Plantae  || Subkingdom: Tracheobionata || Superdivision: Spermatophyta (Seeds) || Phylum: Magnoliophyta || Class: Magnoliopsida || Order: Selaginellales || Family: Selaginellaceae || Genus: Selaginella || Species: moellendorffii</t>
  </si>
  <si>
    <t>Kegg code: ppp || Common name: moss || Scientific name: Physcomitrium patens || Kingdom: Plantae  || Subkingdom: Tracheobionata || Superdivision: Spermatophyta (Seeds) || Phylum: Streptophyta || Class: Bryopsida || Subclass: Funariidae || Order: Funariales || Family: Funariaceae || Genus: Physcomitrium || Species: patens</t>
  </si>
  <si>
    <t>Kegg code: apro || Common name: green microalga || Scientific name: Auxenochlorella protothecoides || Kingdom: Plantae  || Subkingdom: Viridiplantae || Phylum: Chlorophyta || Subphylum: Chlorophytina || Class: Trebouxiophyceae || Order: Chlorellales || Family: Chlorellaceae || Genus: Auxenochlorella || Species: protothecoides</t>
  </si>
  <si>
    <t>Kegg code: bpg || Scientific name: Bathycoccus prasinos || Kingdom: Plantae  || Subkingdom: Viridiplantae || Phylum: Chlorophyta || Subphylum: Prasinophytina || Class: Mamiellophyceae || Order: Mamiellales || Family: Bathycoccaceae || Genus: Bathycoccus || Species: prasinos</t>
  </si>
  <si>
    <t>Kegg code: cre || Scientific name: Chlamydomonas reinhardtii || Kingdom: Plantae  || Subkingdom: Viridiplantae || Phylum: Chlorophyta || Subphylum: Chlorophytina || Class: Chlorophyceae || Order: Chlamydomonadales || Family: Chlamydomonadaceae || Genus: Chlamydomonas || Species: reinhardtii</t>
  </si>
  <si>
    <t>Kegg code: cvr || Common name: green alga || Scientific name: Chlorella variabilis || Kingdom: Plantae  || Subkingdom: Viridiplantae || Phylum: Chlorophyta || Subphylum: Chlorophytina || Class: Trebouxiophyceae || Order: Chlorellales || Family: Chlorellaceae || Genus: Chlorella || Species: variabilis</t>
  </si>
  <si>
    <t>Kegg code: csl || Scientific name: Coccomyxa subellipsoidea || Kingdom: Plantae  || Subkingdom: Viridiplantae || Phylum: Chlorophyta || Subphylum: Chlorophytina || Class: Trebouxiophyceae || Order: Trebouxiophyceae || Family: Coccomyxaceae || Genus: Coccomyxa || Species: subellipsoidea</t>
  </si>
  <si>
    <t>Kegg code: mis || Common name: picoplanktonic green alga || Scientific name: Micromonas commoda || Kingdom: Plantae  || Subkingdom: Viridiplantae || Phylum: Chlorophyta || Subphylum: Prasinophytina || Class: Mamiellophyceae || Order: Mamiellales || Family: Mamiellaceae || Genus: Micromonas || Species: commoda</t>
  </si>
  <si>
    <t>Kegg code: mpp || Common name: butcher || Scientific name: Micromonas pusilla || Kingdom: Plantae  || Subkingdom: Viridiplantae || Phylum: Chlorophyta || Subphylum: Prasinophytina || Class: Mamiellophyceae || Order: Mamiellales || Family: Mamiellaceae || Genus: Micromonas || Species: pusilla</t>
  </si>
  <si>
    <t>Kegg code: mng || Scientific name: Monoraphidium neglectum || Kingdom: Plantae  || Subkingdom: Viridiplantae || Phylum: Chlorophyta || Subphylum: Chlorophytina || Class: Chlorophyceae || Order: Sphaeropleales || Family: Selenastraceae || Genus: Monoraphidium || Species: neglectum</t>
  </si>
  <si>
    <t>Kegg code: olu || Scientific name: Ostreococcus lucimarinus || Kingdom: Plantae  || Subkingdom: Viridiplantae || Phylum: Chlorophyta || Subphylum: Prasinophytina || Class: Mamiellophyceae || Order: Mamiellales || Family: Bathycoccaceae || Genus: Ostreococcus || Species: lucimarinus</t>
  </si>
  <si>
    <t>Kegg code: ota || Scientific name: Ostreococcus tauri || Kingdom: Plantae  || Subkingdom: Viridiplantae || Phylum: Chlorophyta || Subphylum: Prasinophytina || Class: Mamiellophyceae || Order: Mamiellales || Family: Bathycoccaceae || Genus: Ostreococcus || Species: tauri</t>
  </si>
  <si>
    <t>Kegg code: vcn || Common name: green alga || Scientific name: Volvox carteri || Kingdom: Plantae  || Subkingdom: Viridiplantae || Phylum: Chlorophyta || Subphylum: Chlorophytina || Class: Chlorophyceae || Order: Chlamydomonadales || Family: Volvocaceae || Genus: Volvox || Species: carteri || Var/Subsp: nagariensis</t>
  </si>
  <si>
    <t>Kegg code: ccp || Common name: carragheen || Scientific name: Chondrus crispus || Kingdom: Plantae  || Subkingdom: Biliphyta || Phylum: Rhodophyta || Subphylum: Eurhodophytina || Class: Florideophyceae || Subclass: Rhodymeniophycidae || Order: Gigartinales || Family: Gigartinaceae || Genus: Chondrus || Species: crispus</t>
  </si>
  <si>
    <t>Kegg code: cme || Common name: red alga || Scientific name: Cyanidioschyzon merolae || Kingdom: Plantae  || Subkingdom: Biliphyta || Phylum: Rhodophyta || Subphylum: Cyanidiophytina || Class: Cyanidiophyceae || Order: Cyanidiales || Family: Cyanidiaceae || Genus: Cyanidioschyzon || Species: merolae</t>
  </si>
  <si>
    <t>Kegg code: gsl || Common name: galdieri || Scientific name: Galdieria sulphuraria || Kingdom: Plantae  || Subkingdom: Biliphyta || Phylum: Rhodophyta || Subphylum: Cyanidiophytina || Class: Cyanidiophyceae || Order: Cyanidiales || Family: Galdieriaceae || Genus: Galdieria || Species: sulphuraria</t>
  </si>
  <si>
    <t>Plants Predicted to be Capable of Producing Apigenin</t>
  </si>
  <si>
    <t>Plants Predicted to be Capable of Producing Butein</t>
  </si>
  <si>
    <t>Plants Predicted to be Capable of Producing Catechin</t>
  </si>
  <si>
    <t>Plants Predicted to be Capable of Producing Cyanidin</t>
  </si>
  <si>
    <t>Plants Predicted to be Capable of Producing Epicatechin</t>
  </si>
  <si>
    <t>Plants Predicted to be Capable of Producing Epigallocatechin</t>
  </si>
  <si>
    <t>Plants Predicted to be Capable of Producing Eriodictyol</t>
  </si>
  <si>
    <t>Plants Predicted to be Capable of Producing Gallocatechin</t>
  </si>
  <si>
    <t>Plants Predicted to be Capable of Producing Genistein</t>
  </si>
  <si>
    <t>Plants Predicted to be Capable of Producing Isoliquiritigenin</t>
  </si>
  <si>
    <t>Plants Predicted to be Capable of Producing Kaempferol</t>
  </si>
  <si>
    <t>Plants Predicted to be Capable of Producing Luteolin</t>
  </si>
  <si>
    <t>Plants Predicted to be Capable of Producing Myricetin</t>
  </si>
  <si>
    <t>Plants Predicted to be Capable of Producing Naringenin</t>
  </si>
  <si>
    <t>Plants Predicted to be Capable of Producing Quercetin</t>
  </si>
  <si>
    <t>Map</t>
  </si>
  <si>
    <t>From</t>
  </si>
  <si>
    <t>To</t>
  </si>
  <si>
    <t>m00941</t>
  </si>
  <si>
    <t>Eriodictyol chalcone</t>
  </si>
  <si>
    <t>8-C-Glucosylnaringenin</t>
  </si>
  <si>
    <t>Vitexin</t>
  </si>
  <si>
    <t>Homoeriodictyol chalcone</t>
  </si>
  <si>
    <t>Homoeriodictyol</t>
  </si>
  <si>
    <t>Values from B</t>
  </si>
  <si>
    <t>{"KeggCode":"aly","CommonName":"lyrate rockcress","ScientificName":"Arabidopsis lyrata","Kingdom":"Plantae ","Subkingdom":"Tracheobionata","Superdivision":"Spermatophyta (Seeds)","Phylum":"Magnoliophyta","Subphylum":"","Class":"Magnoliopsida","Subclass":"Dilleniidae","Order":"Brassicales","Family":"Brassicaceae","Subfamily":"","Tribe":"","Subtribe":"","Genus":"Arabidopsis","Subgenus":"","Species":"lyrata","VarSubsp":""},</t>
  </si>
  <si>
    <t>{"KeggCode":"ath","CommonName":"thale cress","ScientificName":"Arabidopsis thaliana","Kingdom":"Plantae ","Subkingdom":"Tracheobionata","Superdivision":"Spermatophyta (Seeds)","Phylum":"Magnoliophyta","Subphylum":"","Class":"Magnoliopsida","Subclass":"Dilleniidae","Order":"Brassicales","Family":"Brassicaceae","Subfamily":"","Tribe":"","Subtribe":"","Genus":"Arabidopsis","Subgenus":"","Species":"thaliana","VarSubsp":""},</t>
  </si>
  <si>
    <t>{"KeggCode":"bna  ","CommonName":"rape","ScientificName":"Brassica napus","Kingdom":"Plantae ","Subkingdom":"Tracheobionata","Superdivision":"Spermatophyta (Seeds)","Phylum":"Magnoliophyta","Subphylum":"","Class":"Magnoliopsida","Subclass":"Dilleniidae","Order":"Brassicales","Family":"Brassicaceae","Subfamily":"","Tribe":"","Subtribe":"","Genus":"Brassica","Subgenus":"","Species":"napus","VarSubsp":""},</t>
  </si>
  <si>
    <t>{"KeggCode":"boe  ","CommonName":"wild cabbage","ScientificName":"Brassica oleracea","Kingdom":"Plantae ","Subkingdom":"Tracheobionata","Superdivision":"Spermatophyta (Seeds)","Phylum":"Magnoliophyta","Subphylum":"","Class":"Magnoliopsida","Subclass":"Dilleniidae","Order":"Brassicales","Family":"Brassicaceae","Subfamily":"","Tribe":"","Subtribe":"","Genus":"Brassica","Subgenus":"","Species":"oleracea","VarSubsp":""},</t>
  </si>
  <si>
    <t>{"KeggCode":"brp ","CommonName":"field mustard","ScientificName":"Brassica rapa","Kingdom":"Plantae ","Subkingdom":"Tracheobionata","Superdivision":"Spermatophyta (Seeds)","Phylum":"Magnoliophyta","Subphylum":"","Class":"Magnoliopsida","Subclass":"Dilleniidae","Order":"Brassicales","Family":"Brassicaceae","Subfamily":"","Tribe":"","Subtribe":"","Genus":"Brassica","Subgenus":"","Species":"rapa","VarSubsp":""},</t>
  </si>
  <si>
    <t>{"KeggCode":"csat ","CommonName":"false flax","ScientificName":"Camelina sativa","Kingdom":"Plantae ","Subkingdom":"Tracheobionata","Superdivision":"Spermatophyta (Seeds)","Phylum":"Magnoliophyta","Subphylum":"","Class":"Magnoliopsida","Subclass":"Dilleniidae","Order":"Brassicales","Family":"Brassicaceae","Subfamily":"","Tribe":"","Subtribe":"","Genus":"Camelina","Subgenus":"","Species":"sativa","VarSubsp":""},</t>
  </si>
  <si>
    <t>{"KeggCode":"crb ","CommonName":"sheperd's purse","ScientificName":"Capsella rubella (bursa-pastoris)","Kingdom":"Plantae ","Subkingdom":"Tracheobionata","Superdivision":"Spermatophyta (Seeds)","Phylum":"Magnoliophyta","Subphylum":"","Class":"Magnoliopsida","Subclass":"Dilleniidae","Order":"Brassicales","Family":"Brassicaceae","Subfamily":"","Tribe":"","Subtribe":"","Genus":"Capsella","Subgenus":"","Species":"rubella","VarSubsp":""},</t>
  </si>
  <si>
    <t>{"KeggCode":"eus  ","CommonName":"saltwater cress","ScientificName":"Eutrema salsugineum","Kingdom":"Plantae ","Subkingdom":"Tracheobionata","Superdivision":"Spermatophyta (Seeds)","Phylum":"Magnoliophyta","Subphylum":"","Class":"Magnoliopsida","Subclass":"Dilleniidae","Order":"Brassicales","Family":"Brassicaceae","Subfamily":"","Tribe":"","Subtribe":"","Genus":"Eutrema","Subgenus":"","Species":"salsugineum","VarSubsp":""},</t>
  </si>
  <si>
    <t>{"KeggCode":"rsz ","CommonName":"radish","ScientificName":"Raphanus sativus","Kingdom":"Plantae ","Subkingdom":"Tracheobionata","Superdivision":"Spermatophyta (Seeds)","Phylum":"Magnoliophyta","Subphylum":"","Class":"Magnoliopsida","Subclass":"Dilleniidae","Order":"Brassicales","Family":"Brassicaceae","Subfamily":"","Tribe":"","Subtribe":"","Genus":"Raphanus","Subgenus":"","Species":"sativus","VarSubsp":""},</t>
  </si>
  <si>
    <t>{"KeggCode":"thj","CommonName":"spider flower","ScientificName":"Tarenaya hassleriana","Kingdom":"Plantae ","Subkingdom":"Tracheobionata","Superdivision":"Spermatophyta (Seeds)","Phylum":"Magnoliophyta","Subphylum":"","Class":"Magnoliopsida","Subclass":"Dilleniidae","Order":"Brassicales","Family":"Cleomaceae","Subfamily":"","Tribe":"","Subtribe":"","Genus":"Tarenaya","Subgenus":"","Species":"hassleriana","VarSubsp":""},</t>
  </si>
  <si>
    <t>{"KeggCode":"cpap","CommonName":"papaya","ScientificName":"Carica papaya","Kingdom":"Plantae ","Subkingdom":"Tracheobionata","Superdivision":"Spermatophyta (Seeds)","Phylum":"Magnoliophyta","Subphylum":"","Class":"Magnoliopsida","Subclass":"Dilleniidae","Order":"Brassicales","Family":"Caricaceae","Subfamily":"","Tribe":"","Subtribe":"","Genus":"Carica","Subgenus":"","Species":"papaya","VarSubsp":""},</t>
  </si>
  <si>
    <t>{"KeggCode":"cit","CommonName":"valencia orange","ScientificName":"Citrus sinensis","Kingdom":"Plantae ","Subkingdom":"Tracheobionata","Superdivision":"Spermatophyta (Seeds)","Phylum":"Magnoliophyta","Subphylum":"","Class":"Magnoliopsida","Subclass":"Rosidae ","Order":"Sapindales ","Family":"Rutaceae","Subfamily":"Aurantioideae","Tribe":"","Subtribe":"","Genus":"Citrus","Subgenus":"","Species":"sinensis","VarSubsp":""},</t>
  </si>
  <si>
    <t>{"KeggCode":"cic","CommonName":"mandarin orange","ScientificName":"Citrus clementina","Kingdom":"Plantae ","Subkingdom":"Tracheobionata","Superdivision":"Spermatophyta (Seeds)","Phylum":"Magnoliophyta","Subphylum":"","Class":"Magnoliopsida","Subclass":"Rosidae ","Order":"Sapindales ","Family":"Rutaceae","Subfamily":"Aurantioideae","Tribe":"","Subtribe":"","Genus":"Citrus","Subgenus":"","Species":"clementina","VarSubsp":""},</t>
  </si>
  <si>
    <t>{"KeggCode":"dzi","CommonName":"durian","ScientificName":"Durio zibethinus","Kingdom":"Plantae ","Subkingdom":"Tracheobionata","Superdivision":"Spermatophyta (Seeds)","Phylum":"Magnoliophyta","Subphylum":"","Class":"Magnoliopsida","Subclass":"Dilleniidae","Order":"Malvales","Family":"Bombacaceae ","Subfamily":"Helicteroideae","Tribe":"","Subtribe":"","Genus":"Durio","Subgenus":"","Species":"zibethinus","VarSubsp":""},</t>
  </si>
  <si>
    <t>{"KeggCode":"gab","CommonName":"tree cotton","ScientificName":"Gossypium arboreum","Kingdom":"Plantae ","Subkingdom":"Tracheobionata","Superdivision":"Spermatophyta (Seeds)","Phylum":"Magnoliophyta","Subphylum":"","Class":"Magnoliopsida","Subclass":"Dilleniidae","Order":"Malvales","Family":"Malvaceae","Subfamily":"Malvoideae","Tribe":"","Subtribe":"","Genus":"Gossypium","Subgenus":"","Species":"arboreum","VarSubsp":""},</t>
  </si>
  <si>
    <t>{"KeggCode":"ghi","CommonName":"upland cotton","ScientificName":"Gossypium hirsutum","Kingdom":"Plantae ","Subkingdom":"Tracheobionata","Superdivision":"Spermatophyta (Seeds)","Phylum":"Magnoliophyta","Subphylum":"","Class":"Magnoliopsida","Subclass":"Dilleniidae","Order":"Malvales","Family":"Malvaceae","Subfamily":"Malvoideae","Tribe":"","Subtribe":"","Genus":"Gossypium","Subgenus":"","Species":"hirsutum","VarSubsp":""},</t>
  </si>
  <si>
    <t>{"KeggCode":"gra","CommonName":"peruvian cotton","ScientificName":"Gossypium raimondii","Kingdom":"Plantae ","Subkingdom":"Tracheobionata","Superdivision":"Spermatophyta (Seeds)","Phylum":"Magnoliophyta","Subphylum":"","Class":"Magnoliopsida","Subclass":"Dilleniidae","Order":"Malvales","Family":"Malvaceae","Subfamily":"Malvoideae","Tribe":"","Subtribe":"","Genus":"Gossypium","Subgenus":"","Species":"raimondii","VarSubsp":""},</t>
  </si>
  <si>
    <t>{"KeggCode":"tcc","CommonName":"cacao","ScientificName":"Theobroma cacao","Kingdom":"Plantae ","Subkingdom":"Tracheobionata","Superdivision":"Spermatophyta (Seeds)","Phylum":"Magnoliophyta","Subphylum":"","Class":"Magnoliopsida","Subclass":"Dilleniidae","Order":"Malvales","Family":"Malvaceae","Subfamily":"Byttnerioideae","Tribe":"","Subtribe":"","Genus":"Theobroma","Subgenus":"","Species":"cacao","VarSubsp":""},</t>
  </si>
  <si>
    <t>{"KeggCode":"egr","CommonName":"rose gum","ScientificName":"Eucalyptus grandis","Kingdom":"Plantae ","Subkingdom":"Tracheobionata","Superdivision":"Spermatophyta (Seeds)","Phylum":"Magnoliophyta","Subphylum":"","Class":"Magnoliopsida","Subclass":"Rosidae ","Order":"Myrtales","Family":"Myrtaceae","Subfamily":"Myrtoideae","Tribe":"Eucalypteae","Subtribe":"","Genus":"Eucalyptus","Subgenus":"","Species":"grandi","VarSubsp":""},</t>
  </si>
  <si>
    <t>{"KeggCode":"adu","CommonName":"wild peanut","ScientificName":"Arachis duranensis","Kingdom":"Plantae ","Subkingdom":"Tracheobionata","Superdivision":"Spermatophyta (Seeds)","Phylum":"Magnoliophyta","Subphylum":"","Class":"Magnoliopsida","Subclass":"Rosidae ","Order":"Fabales","Family":"Fabaceae","Subfamily":"Papilionoideae","Tribe":"Dalbergieae","Subtribe":"","Genus":"Arachis","Subgenus":"","Species":"duranensis","VarSubsp":""},</t>
  </si>
  <si>
    <t>{"KeggCode":"aip","CommonName":"wild peanut","ScientificName":"Arachis ipaensis","Kingdom":"Plantae ","Subkingdom":"Tracheobionata","Superdivision":"Spermatophyta (Seeds)","Phylum":"Magnoliophyta","Subphylum":"","Class":"Magnoliopsida","Subclass":"Rosidae ","Order":"Fabales","Family":"Fabaceae","Subfamily":"Papilionoideae","Tribe":"Dalbergieae","Subtribe":"","Genus":"Arachis","Subgenus":"","Species":"ipaensis","VarSubsp":""},</t>
  </si>
  <si>
    <t>{"KeggCode":"ccaj","CommonName":"pigeon pea","ScientificName":"Cajanus cajan","Kingdom":"Plantae ","Subkingdom":"Tracheobionata","Superdivision":"Spermatophyta (Seeds)","Phylum":"Magnoliophyta","Subphylum":"","Class":"Magnoliopsida","Subclass":"Rosidae ","Order":"Fabales","Family":"Fabaceae","Subfamily":"Papilionoideae","Tribe":"Phaseoleae","Subtribe":"","Genus":"Cajanus","Subgenus":"","Species":"cajan","VarSubsp":""},</t>
  </si>
  <si>
    <t>{"KeggCode":"cam","CommonName":"chickpea","ScientificName":"Cicer arietinum","Kingdom":"Plantae ","Subkingdom":"Tracheobionata","Superdivision":"Spermatophyta (Seeds)","Phylum":"Magnoliophyta","Subphylum":"","Class":"Magnoliopsida","Subclass":"Rosidae ","Order":"Fabales","Family":"Fabaceae","Subfamily":"Papilionoideae","Tribe":"Cicereae","Subtribe":"","Genus":"Cicer","Subgenus":"","Species":"arietinum","VarSubsp":""},</t>
  </si>
  <si>
    <t>{"KeggCode":"gmx","CommonName":"soybean","ScientificName":"Glycine max","Kingdom":"Plantae ","Subkingdom":"Tracheobionata","Superdivision":"Spermatophyta (Seeds)","Phylum":"Magnoliophyta","Subphylum":"","Class":"Magnoliopsida","Subclass":"Rosidae ","Order":"Fabales","Family":"Fabaceae","Subfamily":"Papilionoideae","Tribe":"Phaseoleae","Subtribe":"","Genus":"Glycine","Subgenus":"","Species":"max","VarSubsp":""},</t>
  </si>
  <si>
    <t>{"KeggCode":"gsj","CommonName":"wild soybean","ScientificName":"Glycine soja","Kingdom":"Plantae ","Subkingdom":"Tracheobionata","Superdivision":"Spermatophyta (Seeds)","Phylum":"Magnoliophyta","Subphylum":"","Class":"Magnoliopsida","Subclass":"Rosidae","Order":"Fabales","Family":"Fabaceae","Subfamily":"Papilionoideae","Tribe":"Phaseoleae","Subtribe":"","Genus":"Glycine","Subgenus":"","Species":"soja","VarSubsp":""},</t>
  </si>
  <si>
    <t>{"KeggCode":"lja","CommonName":"birdsfoot trefoil","ScientificName":"Lotus japonicus","Kingdom":"Plantae ","Subkingdom":"Tracheobionata","Superdivision":"Spermatophyta (Seeds)","Phylum":"Magnoliophyta","Subphylum":"","Class":"Magnoliopsida","Subclass":"Rosidae","Order":"Fabales","Family":"Fabaceae","Subfamily":"Papilionoideae","Tribe":"Loteae","Subtribe":"","Genus":"Lotus","Subgenus":"","Species":"japonicus","VarSubsp":""},</t>
  </si>
  <si>
    <t>{"KeggCode":"lang","CommonName":"narrow-leaved blue lupine","ScientificName":"Lupinus angustifolius","Kingdom":"Plantae ","Subkingdom":"Tracheobionata","Superdivision":"Spermatophyta (Seeds)","Phylum":"Magnoliophyta","Subphylum":"","Class":"Magnoliopsida","Subclass":"Rosidae","Order":"Fabales","Family":"Fabaceae","Subfamily":"Papilionoideae","Tribe":"Genisteae","Subtribe":"","Genus":"Lupinus","Subgenus":"","Species":"angustifoliu","VarSubsp":""},</t>
  </si>
  <si>
    <t>{"KeggCode":"mtr","CommonName":"barell medic","ScientificName":"Medicago truncatula","Kingdom":"Plantae ","Subkingdom":"Tracheobionata","Superdivision":"Spermatophyta (Seeds)","Phylum":"Magnoliophyta","Subphylum":"","Class":"Magnoliopsida","Subclass":"Rosidae","Order":"Fabales","Family":"Fabaceae","Subfamily":"Papilionoideae","Tribe":"Trifolieae","Subtribe":"","Genus":"Medicago","Subgenus":"","Species":"truncatula","VarSubsp":""},</t>
  </si>
  <si>
    <t>{"KeggCode":"pvu","CommonName":"common bean","ScientificName":"Phaseolus vulgaris","Kingdom":"Plantae ","Subkingdom":"Tracheobionata","Superdivision":"Spermatophyta (Seeds)","Phylum":"Magnoliophyta","Subphylum":"","Class":"Magnoliopsida","Subclass":"Rosidae","Order":"Fabales","Family":"Fabaceae","Subfamily":"Papilionoideae","Tribe":"Phaseoleae","Subtribe":"","Genus":"Phaseolus","Subgenus":"","Species":"vulgaris","VarSubsp":""},</t>
  </si>
  <si>
    <t>{"KeggCode":"var","CommonName":"adzuki bean","ScientificName":"Vigna angularis","Kingdom":"Plantae ","Subkingdom":"Tracheobionata","Superdivision":"Spermatophyta (Seeds)","Phylum":"Magnoliophyta","Subphylum":"","Class":"Magnoliopsida","Subclass":"Rosidae","Order":"Fabales","Family":"Fabaceae","Subfamily":"Papilionoideae","Tribe":"Phaseoleae","Subtribe":"","Genus":"Vigna","Subgenus":"","Species":"angularis","VarSubsp":""},</t>
  </si>
  <si>
    <t>{"KeggCode":"vra","CommonName":"mung bean","ScientificName":"Vigna radiata","Kingdom":"Plantae ","Subkingdom":"Tracheobionata","Superdivision":"Spermatophyta (Seeds)","Phylum":"Magnoliophyta","Subphylum":"","Class":"Magnoliopsida","Subclass":"Rosidae","Order":"Fabales","Family":"Fabaceae","Subfamily":"Papilionoideae","Tribe":"Phaseoleae","Subtribe":"","Genus":"Vigna","Subgenus":"","Species":"radiata","VarSubsp":""},</t>
  </si>
  <si>
    <t>{"KeggCode":"vun","CommonName":"cowpea","ScientificName":"Vigna unguiculata","Kingdom":"Plantae ","Subkingdom":"Tracheobionata","Superdivision":"Spermatophyta (Seeds)","Phylum":"Magnoliophyta","Subphylum":"","Class":"Magnoliopsida","Subclass":"Rosidae","Order":"Fabales","Family":"Fabaceae","Subfamily":"Papilionoideae","Tribe":"Phaseoleae","Subtribe":"","Genus":"Vigna","Subgenus":"","Species":"unguiculata","VarSubsp":""},</t>
  </si>
  <si>
    <t>{"KeggCode":"fve","CommonName":"woodland strawberry","ScientificName":"Fragaria vesca","Kingdom":"Plantae ","Subkingdom":"Tracheobionata","Superdivision":"Spermatophyta (Seeds)","Phylum":"Magnoliophyta","Subphylum":"","Class":"Magnoliopsida","Subclass":"Rosidae","Order":"Rosales","Family":"Rosaceae","Subfamily":"Rosoideae","Tribe":"Potentilleae","Subtribe":"Fragariinae","Genus":"Fragaria","Subgenus":"","Species":"vesca","VarSubsp":""},</t>
  </si>
  <si>
    <t>{"KeggCode":"mdm","CommonName":"apple","ScientificName":"Malus domestica","Kingdom":"Plantae ","Subkingdom":"Tracheobionata","Superdivision":"Spermatophyta (Seeds)","Phylum":"Magnoliophyta","Subphylum":"","Class":"Magnoliopsida","Subclass":"Rosidae","Order":"Rosales","Family":"Rosaceae","Subfamily":"Amygdaloideae","Tribe":"Maleae","Subtribe":"","Genus":"Malus","Subgenus":"","Species":"domestica","VarSubsp":""},</t>
  </si>
  <si>
    <t>{"KeggCode":"pavi","CommonName":"sweet cherry","ScientificName":"Prunus avium","Kingdom":"Plantae ","Subkingdom":"Tracheobionata","Superdivision":"Spermatophyta (Seeds)","Phylum":"Magnoliophyta","Subphylum":"","Class":"Magnoliopsida","Subclass":"Rosidae","Order":"Rosales","Family":"Rosaceae","Subfamily":"Amygdaloideae","Tribe":"Amygdaleae","Subtribe":"","Genus":"Prunus","Subgenus":"","Species":"avium","VarSubsp":""},</t>
  </si>
  <si>
    <t>{"KeggCode":"pmum","CommonName":"japanese apricot","ScientificName":"Prunus mume","Kingdom":"Plantae ","Subkingdom":"Tracheobionata","Superdivision":"Spermatophyta (Seeds)","Phylum":"Magnoliophyta","Subphylum":"","Class":"Magnoliopsida","Subclass":"Rosidae","Order":"Rosales","Family":"Rosaceae","Subfamily":"Amygdaloideae","Tribe":"Amygdaleae","Subtribe":"","Genus":"Prunus","Subgenus":"","Species":"mume","VarSubsp":""},</t>
  </si>
  <si>
    <t>{"KeggCode":"pper","CommonName":"peach","ScientificName":"Prunus persica","Kingdom":"Plantae ","Subkingdom":"Tracheobionata","Superdivision":"Spermatophyta (Seeds)","Phylum":"Magnoliophyta","Subphylum":"","Class":"Magnoliopsida","Subclass":"Rosidae","Order":"Rosales","Family":"Rosaceae","Subfamily":"Amygdaloideae","Tribe":"Amygdaleae","Subtribe":"","Genus":"Prunus","Subgenus":"","Species":"persica","VarSubsp":""},</t>
  </si>
  <si>
    <t>{"KeggCode":"pxb","CommonName":"chinese white pear","ScientificName":"Pyrus x bretschneideri","Kingdom":"Plantae ","Subkingdom":"Tracheobionata","Superdivision":"Spermatophyta (Seeds)","Phylum":"Magnoliophyta","Subphylum":"","Class":"Magnoliopsida","Subclass":"Rosidae","Order":"Rosales","Family":"Rosaceae","Subfamily":"Amygdaloideae","Tribe":"Maleae","Subtribe":"","Genus":"Pyrus","Subgenus":"","Species":"x bretschneideri","VarSubsp":""},</t>
  </si>
  <si>
    <t>{"KeggCode":"rcn","CommonName":"china rose","ScientificName":"Rosa chinensis","Kingdom":"Plantae ","Subkingdom":"Tracheobionata","Superdivision":"Spermatophyta (Seeds)","Phylum":"Magnoliophyta","Subphylum":"","Class":"Magnoliopsida","Subclass":"Rosidae","Order":"Rosales","Family":"Rosaceae","Subfamily":"Rosoideae","Tribe":"","Subtribe":"","Genus":"Rosa","Subgenus":"","Species":"chinensis","VarSubsp":""},</t>
  </si>
  <si>
    <t>{"KeggCode":"zju","CommonName":"chinese jujube","ScientificName":"Ziziphus jujuba","Kingdom":"Plantae ","Subkingdom":"Tracheobionata","Superdivision":"Spermatophyta (Seeds)","Phylum":"Magnoliophyta","Subphylum":"","Class":"Magnoliopsida","Subclass":"Rosidae","Order":"Rosales","Family":"Rhamnaceae","Subfamily":"","Tribe":"Paliureae","Subtribe":"","Genus":"Ziziphus","Subgenus":"","Species":"jujuba","VarSubsp":""},</t>
  </si>
  <si>
    <t>{"KeggCode":"cmo","CommonName":"muskmelon","ScientificName":"Cucumis melo","Kingdom":"Plantae ","Subkingdom":"Tracheobionata","Superdivision":"Spermatophyta (Seeds)","Phylum":"Magnoliophyta","Subphylum":"","Class":"Magnoliopsida","Subclass":"","Order":"Cucurbitales","Family":"Cucurbitaceae","Subfamily":"","Tribe":"Benincaseae","Subtribe":"","Genus":"Cucumis","Subgenus":"","Species":"melo","VarSubsp":""},</t>
  </si>
  <si>
    <t>{"KeggCode":"csv","CommonName":"cucumber","ScientificName":"Cucumis sativus","Kingdom":"Plantae ","Subkingdom":"Tracheobionata","Superdivision":"Spermatophyta (Seeds)","Phylum":"Magnoliophyta","Subphylum":"","Class":"Magnoliopsida","Subclass":"","Order":"Cucurbitales","Family":"Cucurbitaceae","Subfamily":"","Tribe":"Benincaseae","Subtribe":"","Genus":"Cucumis","Subgenus":"","Species":"sativus","VarSubsp":""},</t>
  </si>
  <si>
    <t>{"KeggCode":"cmax","CommonName":"winter squash","ScientificName":"Cucurbita maxima","Kingdom":"Plantae ","Subkingdom":"Tracheobionata","Superdivision":"Spermatophyta (Seeds)","Phylum":"Magnoliophyta","Subphylum":"","Class":"Magnoliopsida","Subclass":"","Order":"Cucurbitales","Family":"Cucurbitaceae","Subfamily":"","Tribe":"Cucurbiteae","Subtribe":"","Genus":"Cucurbita","Subgenus":"","Species":"maxima","VarSubsp":""},</t>
  </si>
  <si>
    <t>{"KeggCode":"cmos","CommonName":"crookneck pumpkin","ScientificName":"Cucurbita moschata","Kingdom":"Plantae ","Subkingdom":"Tracheobionata","Superdivision":"Spermatophyta (Seeds)","Phylum":"Magnoliophyta","Subphylum":"","Class":"Magnoliopsida","Subclass":"","Order":"Cucurbitales","Family":"Cucurbitaceae","Subfamily":"","Tribe":"Cucurbiteae","Subtribe":"","Genus":"Cucurbita","Subgenus":"","Species":"moschata","VarSubsp":""},</t>
  </si>
  <si>
    <t>{"KeggCode":"cpep","CommonName":"vegetable marrow","ScientificName":"Cucurbita pepo","Kingdom":"Plantae ","Subkingdom":"Tracheobionata","Superdivision":"Spermatophyta (Seeds)","Phylum":"Magnoliophyta","Subphylum":"","Class":"Magnoliopsida","Subclass":"","Order":"Cucurbitales","Family":"Cucurbitaceae","Subfamily":"","Tribe":"Cucurbiteae","Subtribe":"","Genus":"Cucurbita","Subgenus":"","Species":"pepo","VarSubsp":"Pepo"},</t>
  </si>
  <si>
    <t>{"KeggCode":"mcha","CommonName":"bitter melon","ScientificName":"Momordica charantia","Kingdom":"Plantae ","Subkingdom":"Tracheobionata","Superdivision":"Spermatophyta (Seeds)","Phylum":"Magnoliophyta","Subphylum":"","Class":"Magnoliopsida","Subclass":"","Order":"Cucurbitales","Family":"Cucurbitaceae","Subfamily":"","Tribe":"Momordiceae","Subtribe":"","Genus":"Momordica","Subgenus":"","Species":"charantia","VarSubsp":""},</t>
  </si>
  <si>
    <t>{"KeggCode":"hbr","CommonName":"rubber tree","ScientificName":"Hevea brasiliensis","Kingdom":"Plantae ","Subkingdom":"Tracheobionata","Superdivision":"Spermatophyta (Seeds)","Phylum":"Magnoliophyta","Subphylum":"","Class":"Magnoliopsida","Subclass":"Rosidae","Order":"Malpighiales","Family":"Euphorbiaceae","Subfamily":"Crotonoideae","Tribe":"Micrandreae","Subtribe":"","Genus":"Hevea","Subgenus":"","Species":"brasiliensis","VarSubsp":""},</t>
  </si>
  <si>
    <t>{"KeggCode":"jcu","CommonName":"barbados nut","ScientificName":"Jatropha curcas","Kingdom":"Plantae ","Subkingdom":"Tracheobionata","Superdivision":"Spermatophyta (Seeds)","Phylum":"Magnoliophyta","Subphylum":"","Class":"Magnoliopsida","Subclass":"Rosidae","Order":"Malpighiales","Family":"Euphorbiaceae","Subfamily":"Crotonoideae","Tribe":"Jatropheae","Subtribe":"","Genus":"Jatropha","Subgenus":"","Species":"curcas","VarSubsp":""},</t>
  </si>
  <si>
    <t>{"KeggCode":"mesc","CommonName":"cassava","ScientificName":"Manihot esculenta","Kingdom":"Plantae ","Subkingdom":"Tracheobionata","Superdivision":"Spermatophyta (Seeds)","Phylum":"Magnoliophyta","Subphylum":"","Class":"Magnoliopsida","Subclass":"Rosidae","Order":"Malpighiales","Family":"Euphorbiaceae","Subfamily":"Crotonoideae","Tribe":"Manihoteae","Subtribe":"","Genus":"Manihot","Subgenus":"","Species":"esculenta","VarSubsp":""},</t>
  </si>
  <si>
    <t>{"KeggCode":"rcu","CommonName":"castor bean","ScientificName":"Ricinus communis","Kingdom":"Plantae ","Subkingdom":"Tracheobionata","Superdivision":"Spermatophyta (Seeds)","Phylum":"Magnoliophyta","Subphylum":"","Class":"Magnoliopsida","Subclass":"Rosidae","Order":"Malpighiales","Family":"Euphorbiaceae","Subfamily":"Acalyphoideae","Tribe":"Acalypheae","Subtribe":"","Genus":"Ricinus","Subgenus":"","Species":"communis","VarSubsp":""},</t>
  </si>
  <si>
    <t>{"KeggCode":"peu","CommonName":"euphrates poplar","ScientificName":"Populus euphratica","Kingdom":"Plantae ","Subkingdom":"Tracheobionata","Superdivision":"Spermatophyta (Seeds)","Phylum":"Magnoliophyta","Subphylum":"","Class":"Magnoliopsida","Subclass":"Rosidae","Order":"Malpighiales","Family":"Salicaceae","Subfamily":"","Tribe":"Saliceae","Subtribe":"","Genus":"Populus","Subgenus":"","Species":"euphratica","VarSubsp":""},</t>
  </si>
  <si>
    <t>{"KeggCode":"pop","CommonName":"black cottonwood","ScientificName":"Populus trichocarpa","Kingdom":"Plantae ","Subkingdom":"Tracheobionata","Superdivision":"Spermatophyta (Seeds)","Phylum":"Magnoliophyta","Subphylum":"","Class":"Magnoliopsida","Subclass":"Rosidae","Order":"Malpighiales","Family":"Salicaceae","Subfamily":"","Tribe":"Saliceae","Subtribe":"","Genus":"Populus","Subgenus":"","Species":"trichocarpa","VarSubsp":""},</t>
  </si>
  <si>
    <t>{"KeggCode":"jre","CommonName":"english walnut","ScientificName":"Juglans regia","Kingdom":"Plantae ","Subkingdom":"Tracheobionata","Superdivision":"Spermatophyta (Seeds)","Phylum":"Magnoliophyta","Subphylum":"","Class":"Magnoliopsida","Subclass":"Rosidae","Order":"Fagales","Family":"Juglandaceae","Subfamily":"","Tribe":"","Subtribe":"","Genus":"Juglans","Subgenus":"","Species":"regia","VarSubsp":""},</t>
  </si>
  <si>
    <t>{"KeggCode":"qsu","CommonName":"cork oak","ScientificName":"Quercus suber","Kingdom":"Plantae ","Subkingdom":"Tracheobionata","Superdivision":"Spermatophyta (Seeds)","Phylum":"Magnoliophyta","Subphylum":"","Class":"Magnoliopsida","Subclass":"Rosidae","Order":"Fagales","Family":"Fagaceae ","Subfamily":"","Tribe":"","Subtribe":"","Genus":"Quercus","Subgenus":"","Species":"suber","VarSubsp":""},</t>
  </si>
  <si>
    <t>{"KeggCode":"vvi","CommonName":"wine grape","ScientificName":"Vitis vinifera","Kingdom":"Plantae ","Subkingdom":"Tracheobionata","Superdivision":"Spermatophyta (Seeds)","Phylum":"Magnoliophyta","Subphylum":"","Class":"Magnoliopsida","Subclass":"","Order":"Vitales","Family":"Vitaceae ","Subfamily":"","Tribe":"Viteae ","Subtribe":"","Genus":"Vitis","Subgenus":"","Species":"vinifera","VarSubsp":""},</t>
  </si>
  <si>
    <t>{"KeggCode":"cann","CommonName":"cayenne pepper","ScientificName":"Capsicum annuum","Kingdom":"Plantae ","Subkingdom":"Tracheobionata","Superdivision":"Spermatophyta (Seeds)","Phylum":"Magnoliophyta","Subphylum":"","Class":"Magnoliopsida","Subclass":"","Order":"Solanales","Family":"Solanaceae","Subfamily":"Solanoideae","Tribe":"Capsiceae","Subtribe":"","Genus":"Capsicum","Subgenus":"","Species":"annuum","VarSubsp":""},</t>
  </si>
  <si>
    <t>{"KeggCode":"nau","CommonName":"coyote tobacco","ScientificName":"Nicotiana attenuata","Kingdom":"Plantae ","Subkingdom":"Tracheobionata","Superdivision":"Spermatophyta (Seeds)","Phylum":"Magnoliophyta","Subphylum":"","Class":"Magnoliopsida","Subclass":"","Order":"Solanales","Family":"Solanaceae","Subfamily":"Nicotianoideae","Tribe":"Nicotianeae","Subtribe":"","Genus":"Nicotiana","Subgenus":"","Species":"attenuata","VarSubsp":""},</t>
  </si>
  <si>
    <t>{"KeggCode":"nsy","CommonName":"south american tobacco","ScientificName":"Nicotiana sylvestris","Kingdom":"Plantae ","Subkingdom":"Tracheobionata","Superdivision":"Spermatophyta (Seeds)","Phylum":"Magnoliophyta","Subphylum":"","Class":"Magnoliopsida","Subclass":"","Order":"Solanales","Family":"Solanaceae","Subfamily":"Nicotianoideae","Tribe":"Nicotianeae","Subtribe":"","Genus":"Nicotiana","Subgenus":"","Species":"sylvestris","VarSubsp":""},</t>
  </si>
  <si>
    <t>{"KeggCode":"nta","CommonName":"common tabacco","ScientificName":"Nicotiana tabacum","Kingdom":"Plantae ","Subkingdom":"Tracheobionata","Superdivision":"Spermatophyta (Seeds)","Phylum":"Magnoliophyta","Subphylum":"","Class":"Magnoliopsida","Subclass":"","Order":"Solanales","Family":"Solanaceae","Subfamily":"Nicotianoideae","Tribe":"Nicotianeae","Subtribe":"","Genus":"Nicotiana","Subgenus":"","Species":"tabacum","VarSubsp":""},</t>
  </si>
  <si>
    <t>{"KeggCode":"nto","CommonName":"tobacco","ScientificName":"Nicotiana tomentosiformis","Kingdom":"Plantae ","Subkingdom":"Tracheobionata","Superdivision":"Spermatophyta (Seeds)","Phylum":"Magnoliophyta","Subphylum":"","Class":"Magnoliopsida","Subclass":"","Order":"Solanales","Family":"Solanaceae","Subfamily":"Nicotianoideae","Tribe":"Nicotianeae","Subtribe":"","Genus":"Nicotiana","Subgenus":"","Species":"tomentosiformis","VarSubsp":""},</t>
  </si>
  <si>
    <t>{"KeggCode":"sly","CommonName":"garden tomato","ScientificName":"Solanum lycopersicum","Kingdom":"Plantae ","Subkingdom":"Tracheobionata","Superdivision":"Spermatophyta (Seeds)","Phylum":"Magnoliophyta","Subphylum":"","Class":"Magnoliopsida","Subclass":"","Order":"Solanales","Family":"Solanaceae","Subfamily":"Solanoideae","Tribe":"Solaneae ","Subtribe":"","Genus":"Solanum","Subgenus":"Lycopersicon","Species":"lycopersicum","VarSubsp":""},</t>
  </si>
  <si>
    <t>{"KeggCode":"spen","CommonName":"tomato","ScientificName":"Solanum pennellii","Kingdom":"Plantae ","Subkingdom":"Tracheobionata","Superdivision":"Spermatophyta (Seeds)","Phylum":"Magnoliophyta","Subphylum":"","Class":"Magnoliopsida","Subclass":"","Order":"Solanales","Family":"Solanaceae","Subfamily":"Solanoideae","Tribe":"Solaneae ","Subtribe":"","Genus":"Solanum","Subgenus":"Lycopersicon","Species":"pennellii","VarSubsp":""},</t>
  </si>
  <si>
    <t>{"KeggCode":"sot","CommonName":"potato","ScientificName":"Solanum tuberosum","Kingdom":"Plantae ","Subkingdom":"Tracheobionata","Superdivision":"Spermatophyta (Seeds)","Phylum":"Magnoliophyta","Subphylum":"","Class":"Magnoliopsida","Subclass":"","Order":"Solanales","Family":"Solanaceae","Subfamily":"Solanoideae","Tribe":"Solaneae ","Subtribe":"","Genus":"Solanum","Subgenus":"","Species":"tuberosum","VarSubsp":""},</t>
  </si>
  <si>
    <t>{"KeggCode":"ini","CommonName":"japanase morning glory","ScientificName":"Ipomoea nil","Kingdom":"Plantae ","Subkingdom":"Tracheobionata","Superdivision":"Spermatophyta (Seeds)","Phylum":"Magnoliophyta","Subphylum":"","Class":"Magnoliopsida","Subclass":"","Order":"Solanales","Family":"Convolvulaceae ","Subfamily":"","Tribe":"Ipomoeeae ","Subtribe":"","Genus":"Ipomoea","Subgenus":"","Species":"nil","VarSubsp":""},</t>
  </si>
  <si>
    <t>{"KeggCode":"sind","CommonName":"sesame","ScientificName":"Sesamum indicum","Kingdom":"Plantae ","Subkingdom":"Tracheobionata","Superdivision":"Spermatophyta (Seeds)","Phylum":"Magnoliophyta","Subphylum":"","Class":"Magnoliopsida","Subclass":"","Order":"Lamiales","Family":"Pedaliaceae ","Subfamily":"","Tribe":"","Subtribe":"","Genus":"Sesamum","Subgenus":"","Species":"indicum","VarSubsp":""},</t>
  </si>
  <si>
    <t>{"KeggCode":"oeu","CommonName":"wild olive","ScientificName":"Olea europaea","Kingdom":"Plantae ","Subkingdom":"Tracheobionata","Superdivision":"Spermatophyta (Seeds)","Phylum":"Magnoliophyta","Subphylum":"","Class":"Magnoliopsida","Subclass":"","Order":"Lamiales","Family":"Oleaceae","Subfamily":"","Tribe":"Oleeae ","Subtribe":"","Genus":"Olea","Subgenus":"","Species":"europaea","VarSubsp":"sylvestris"},</t>
  </si>
  <si>
    <t>{"KeggCode":"ccav","CommonName":"artichoke","ScientificName":"Cynara cardunculus","Kingdom":"Plantae ","Subkingdom":"Tracheobionata","Superdivision":"Spermatophyta (Seeds)","Phylum":"Magnoliophyta","Subphylum":"","Class":"Magnoliopsida","Subclass":"","Order":"Asterales","Family":"Asteraceae","Subfamily":"Carduoideae","Tribe":"Cardueae","Subtribe":"Carduinae","Genus":"Cynara","Subgenus":"","Species":"cardunculus","VarSubsp":"scolymus"},</t>
  </si>
  <si>
    <t>{"KeggCode":"han","CommonName":"common sunflower","ScientificName":"Helianthus annuus","Kingdom":"Plantae ","Subkingdom":"Tracheobionata","Superdivision":"Spermatophyta (Seeds)","Phylum":"Magnoliophyta","Subphylum":"","Class":"Magnoliopsida","Subclass":"","Order":"Asterales","Family":"Asteraceae","Subfamily":"Asteroideae","Tribe":"Heliantheae","Subtribe":"","Genus":"Helianthus","Subgenus":"","Species":"annuus","VarSubsp":""},</t>
  </si>
  <si>
    <t>{"KeggCode":"lsv","CommonName":"garden lettuce","ScientificName":"Lactuca sativa","Kingdom":"Plantae ","Subkingdom":"Tracheobionata","Superdivision":"Spermatophyta (Seeds)","Phylum":"Magnoliophyta","Subphylum":"","Class":"Magnoliopsida","Subclass":"","Order":"Asterales","Family":"Asteraceae","Subfamily":"Cichorioideae","Tribe":"Cichorieae","Subtribe":"Lactucinae","Genus":"Lactuca","Subgenus":"","Species":"sativa","VarSubsp":""},</t>
  </si>
  <si>
    <t>{"KeggCode":"dcr","CommonName":"carrot","ScientificName":"Daucus carota","Kingdom":"Plantae ","Subkingdom":"Tracheobionata","Superdivision":"Spermatophyta (Seeds)","Phylum":"Magnoliophyta","Subphylum":"","Class":"Magnoliopsida","Subclass":"","Order":"Apiales","Family":"Apiaceae","Subfamily":"Apioideae","Tribe":"Scandiceae","Subtribe":"Daucinae","Genus":"Daucus","Subgenus":"","Species":"carota","VarSubsp":""},</t>
  </si>
  <si>
    <t>{"KeggCode":"bvg","CommonName":"sugar beet","ScientificName":"Beta vulgaris","Kingdom":"Plantae ","Subkingdom":"Tracheobionata","Superdivision":"Spermatophyta (Seeds)","Phylum":"Magnoliophyta","Subphylum":"","Class":"Magnoliopsida","Subclass":"","Order":"Caryophyllales","Family":"Chenopodiaceae","Subfamily":"Betoideae","Tribe":"","Subtribe":"","Genus":"Beta","Subgenus":"","Species":"vulgaris","VarSubsp":""},</t>
  </si>
  <si>
    <t>{"KeggCode":"cqi","CommonName":"quinoa","ScientificName":"Chenopodium quinoa","Kingdom":"Plantae ","Subkingdom":"Tracheobionata","Superdivision":"Spermatophyta (Seeds)","Phylum":"Magnoliophyta","Subphylum":"","Class":"Magnoliopsida","Subclass":"","Order":"Caryophyllales","Family":"Chenopodiaceae","Subfamily":"Chenopodioideae","Tribe":"Atripliceae","Subtribe":"","Genus":"Chenopodium","Subgenus":"","Species":"quinoa","VarSubsp":""},</t>
  </si>
  <si>
    <t>{"KeggCode":"soe","CommonName":"spinach","ScientificName":"Spinacia oleracea","Kingdom":"Plantae ","Subkingdom":"Tracheobionata","Superdivision":"Spermatophyta (Seeds)","Phylum":"Magnoliophyta","Subphylum":"","Class":"Magnoliopsida","Subclass":"","Order":"Caryophyllales","Family":"Chenopodiaceae","Subfamily":"Chenopodioideae","Tribe":"Anserineae","Subtribe":"","Genus":"Spinacia","Subgenus":"","Species":"oleracea","VarSubsp":""},</t>
  </si>
  <si>
    <t>{"KeggCode":"nnu","CommonName":"sacred lotus","ScientificName":"Nelumbo nucifera","Kingdom":"Plantae ","Subkingdom":"Tracheobionata","Superdivision":"Spermatophyta (Seeds)","Phylum":"Magnoliophyta","Subphylum":"","Class":"Magnoliopsida","Subclass":"","Order":"Proteales","Family":"Nelumbonaceae","Subfamily":"","Tribe":"","Subtribe":"","Genus":"Nelumbo","Subgenus":"","Species":"nucifera","VarSubsp":""},</t>
  </si>
  <si>
    <t>{"KeggCode":"psom","CommonName":"opium poppy","ScientificName":"Papaver somniferum","Kingdom":"Plantae ","Subkingdom":"Tracheobionata","Superdivision":"Spermatophyta (Seeds)","Phylum":"Magnoliophyta","Subphylum":"","Class":"Magnoliopsida","Subclass":"","Order":"Ranunculales","Family":"Papaveraceae","Subfamily":"Papaveroideae","Tribe":"","Subtribe":"","Genus":"Papaver","Subgenus":"","Species":"somniferum","VarSubsp":""},</t>
  </si>
  <si>
    <t>{"KeggCode":"ats","CommonName":"wheat D","ScientificName":"Aegilops tauschii","Kingdom":"Plantae ","Subkingdom":"Tracheobionata","Superdivision":"Spermatophyta (Seeds)","Phylum":"Magnoliophyta","Subphylum":"","Class":"Magnoliopsida","Subclass":"","Order":"Poales","Family":"Poaceae","Subfamily":"Pooideae","Tribe":"Triticeae","Subtribe":"Triticinae","Genus":"Aegilops","Subgenus":"","Species":"tauschii","VarSubsp":""},</t>
  </si>
  <si>
    <t>{"KeggCode":"bdi","CommonName":"purple false brome","ScientificName":"Brachypodium distachyon","Kingdom":"Plantae ","Subkingdom":"Tracheobionata","Superdivision":"Spermatophyta (Seeds)","Phylum":"Magnoliophyta","Subphylum":"","Class":"Magnoliopsida","Subclass":"","Order":"Poales","Family":"Poaceae","Subfamily":"Pooideae","Tribe":"Brachypodieae","Subtribe":"","Genus":"Brachypodium","Subgenus":"","Species":"distachyon","VarSubsp":""},</t>
  </si>
  <si>
    <t>{"KeggCode":"obr","CommonName":"malo sina","ScientificName":"Oryza brachyantha","Kingdom":"Plantae ","Subkingdom":"Tracheobionata","Superdivision":"Spermatophyta (Seeds)","Phylum":"Magnoliophyta","Subphylum":"","Class":"Magnoliopsida","Subclass":"","Order":"Poales","Family":"Poaceae","Subfamily":"Oryzoideae","Tribe":"Oryzeae","Subtribe":"Oryzinae","Genus":"Oryza","Subgenus":"","Species":"brachyantha","VarSubsp":""},</t>
  </si>
  <si>
    <t>{"KeggCode":"osa","CommonName":"japanese rice, Refseq","ScientificName":"Oryza sativa","Kingdom":"Plantae ","Subkingdom":"Tracheobionata","Superdivision":"Spermatophyta (Seeds)","Phylum":"Magnoliophyta","Subphylum":"","Class":"Magnoliopsida","Subclass":"","Order":"Poales","Family":"Poaceae","Subfamily":"Oryzoideae","Tribe":"Oryzeae","Subtribe":"Oryzinae","Genus":"Oryza","Subgenus":"","Species":"sativa","VarSubsp":"japonica"},</t>
  </si>
  <si>
    <t>{"KeggCode":"dosa","CommonName":"japanese rice, RAPDB","ScientificName":"Oryza sativa","Kingdom":"Plantae ","Subkingdom":"Tracheobionata","Superdivision":"Spermatophyta (Seeds)","Phylum":"Magnoliophyta","Subphylum":"","Class":"Magnoliopsida","Subclass":"","Order":"Poales","Family":"Poaceae","Subfamily":"Oryzoideae","Tribe":"Oryzeae","Subtribe":"Oryzinae","Genus":"Oryza","Subgenus":"","Species":"sativa","VarSubsp":"japonica"},</t>
  </si>
  <si>
    <t>{"KeggCode":"sita","CommonName":"foxtail millet","ScientificName":"Setaria italica","Kingdom":"Plantae ","Subkingdom":"Tracheobionata","Superdivision":"Spermatophyta (Seeds)","Phylum":"Magnoliophyta","Subphylum":"","Class":"Magnoliopsida","Subclass":"","Order":"Poales","Family":"Poaceae","Subfamily":"Panicoideae","Tribe":"Paniceae","Subtribe":"Cenchrinae","Genus":"Setaria","Subgenus":"","Species":"italica","VarSubsp":""},</t>
  </si>
  <si>
    <t>{"KeggCode":"sbi","CommonName":"sorghum","ScientificName":"Sorghum bicolor","Kingdom":"Plantae ","Subkingdom":"Tracheobionata","Superdivision":"Spermatophyta (Seeds)","Phylum":"Magnoliophyta","Subphylum":"","Class":"Magnoliopsida","Subclass":"","Order":"Poales","Family":"Poaceae","Subfamily":"Panicoideae","Tribe":"Andropogoneae","Subtribe":"Sorghinae","Genus":"Sorghum","Subgenus":"","Species":"bicolor","VarSubsp":""},</t>
  </si>
  <si>
    <t>{"KeggCode":"zma","CommonName":"maize","ScientificName":"Zea mays","Kingdom":"Plantae ","Subkingdom":"Tracheobionata","Superdivision":"Spermatophyta (Seeds)","Phylum":"Magnoliophyta","Subphylum":"","Class":"Magnoliopsida","Subclass":"","Order":"Poales","Family":"Poaceae","Subfamily":"Panicoideae","Tribe":"Andropogoneae","Subtribe":"Tripsacinae","Genus":"Zea","Subgenus":"","Species":"mays","VarSubsp":""},</t>
  </si>
  <si>
    <t>{"KeggCode":"egu","CommonName":"african oil palm","ScientificName":"Elaeis guineensis","Kingdom":"Plantae ","Subkingdom":"Tracheobionata","Superdivision":"Spermatophyta (Seeds)","Phylum":"Magnoliophyta","Subphylum":"","Class":"Magnoliopsida","Subclass":"","Order":"Arecales","Family":"Arecaceae","Subfamily":"Arecoideae","Tribe":"Cocoseae","Subtribe":"Elaeidinae","Genus":"Elaeis","Subgenus":"","Species":"guineensis","VarSubsp":""},</t>
  </si>
  <si>
    <t>{"KeggCode":"pda","CommonName":"date palm","ScientificName":"Phoenix dactylifera","Kingdom":"Plantae ","Subkingdom":"Tracheobionata","Superdivision":"Spermatophyta (Seeds)","Phylum":"Magnoliophyta","Subphylum":"","Class":"Magnoliopsida","Subclass":"","Order":"Arecales","Family":"Arecaceae","Subfamily":"Coryphoideae","Tribe":"Phoeniceae","Subtribe":"","Genus":"Phoenix","Subgenus":"","Species":"dactylifera","VarSubsp":""},</t>
  </si>
  <si>
    <t>{"KeggCode":"mus","CommonName":"wild malaysian banana","ScientificName":"Musa acuminata","Kingdom":"Plantae ","Subkingdom":"Tracheobionata","Superdivision":"Spermatophyta (Seeds)","Phylum":"Magnoliophyta","Subphylum":"","Class":"Magnoliopsida","Subclass":"","Order":"Zingiberales","Family":"Musaceae","Subfamily":"","Tribe":"","Subtribe":"","Genus":"Musa","Subgenus":"","Species":"acuminata","VarSubsp":""},</t>
  </si>
  <si>
    <t>{"KeggCode":"dct","CommonName":"chained dendrobium","ScientificName":"Dendrobium catenatum","Kingdom":"Plantae ","Subkingdom":"Tracheobionata","Superdivision":"Spermatophyta (Seeds)","Phylum":"Magnoliophyta","Subphylum":"","Class":"Magnoliopsida","Subclass":"","Order":"Asparagales","Family":"Orchidaceae","Subfamily":"Epidendroideae","Tribe":"Malaxideae","Subtribe":"Dendrobiinae","Genus":"Dendrobium","Subgenus":"","Species":"catenatum","VarSubsp":""},</t>
  </si>
  <si>
    <t>{"KeggCode":"peq","CommonName":"horse Phalaenopsis","ScientificName":"Phalaenopsis equestris","Kingdom":"Plantae ","Subkingdom":"Tracheobionata","Superdivision":"Spermatophyta (Seeds)","Phylum":"Magnoliophyta","Subphylum":"","Class":"Magnoliopsida","Subclass":"","Order":"Asparagales","Family":"Orchidaceae","Subfamily":"Epidendroideae","Tribe":"Vandeae","Subtribe":"Aeridinae","Genus":"Phalaenopsis","Subgenus":"","Species":"equestris","VarSubsp":""},</t>
  </si>
  <si>
    <t>{"KeggCode":"aof","CommonName":"garden asparagus","ScientificName":"Asparagus officinalis","Kingdom":"Plantae ","Subkingdom":"Tracheobionata","Superdivision":"Spermatophyta (Seeds)","Phylum":"Magnoliophyta","Subphylum":"","Class":"Magnoliopsida","Subclass":"","Order":"Asparagales","Family":"Asparagaceae","Subfamily":"Asparagoideae","Tribe":"","Subtribe":"","Genus":"Asparagus","Subgenus":"","Species":"officinalis","VarSubsp":""},</t>
  </si>
  <si>
    <t>{"KeggCode":"atr","CommonName":"Basal Magnoliophyta","ScientificName":"Amborella trichopoda","Kingdom":"Plantae ","Subkingdom":"Tracheobionata","Superdivision":"Spermatophyta (Seeds)","Phylum":"Magnoliophyta","Subphylum":"","Class":"Magnoliopsida","Subclass":"","Order":"Amborellales","Family":"Amborellaceae","Subfamily":"","Tribe":"","Subtribe":"","Genus":"Amborella","Subgenus":"","Species":"trichopoda","VarSubsp":""},</t>
  </si>
  <si>
    <t>{"KeggCode":"smo","CommonName":"spikemoss","ScientificName":"Selaginella moellendorffii","Kingdom":"Plantae ","Subkingdom":"Tracheobionata","Superdivision":"Spermatophyta (Seeds)","Phylum":"Magnoliophyta","Subphylum":"","Class":"Magnoliopsida","Subclass":"","Order":"Selaginellales","Family":"Selaginellaceae","Subfamily":"","Tribe":"","Subtribe":"","Genus":"Selaginella","Subgenus":"","Species":"moellendorffii","VarSubsp":""},</t>
  </si>
  <si>
    <t>{"KeggCode":"ppp","CommonName":"moss","ScientificName":"Physcomitrium patens","Kingdom":"Plantae ","Subkingdom":"Tracheobionata","Superdivision":"Spermatophyta (Seeds)","Phylum":"Streptophyta","Subphylum":"","Class":"Bryopsida","Subclass":"Funariidae","Order":"Funariales","Family":"Funariaceae","Subfamily":"","Tribe":"","Subtribe":"","Genus":"Physcomitrium","Subgenus":"","Species":"patens","VarSubsp":""},</t>
  </si>
  <si>
    <t>{"KeggCode":"apro","CommonName":"green microalga","ScientificName":"Auxenochlorella protothecoides","Kingdom":"Plantae ","Subkingdom":"Viridiplantae","Superdivision":"","Phylum":"Chlorophyta","Subphylum":"Chlorophytina","Class":"Trebouxiophyceae","Subclass":"","Order":"Chlorellales","Family":"Chlorellaceae","Subfamily":"","Tribe":"","Subtribe":"","Genus":"Auxenochlorella","Subgenus":"","Species":"protothecoides","VarSubsp":""},</t>
  </si>
  <si>
    <t>{"KeggCode":"bpg","CommonName":"","ScientificName":"Bathycoccus prasinos","Kingdom":"Plantae ","Subkingdom":"Viridiplantae","Superdivision":"","Phylum":"Chlorophyta","Subphylum":"Prasinophytina","Class":"Mamiellophyceae","Subclass":"","Order":"Mamiellales","Family":"Bathycoccaceae","Subfamily":"","Tribe":"","Subtribe":"","Genus":"Bathycoccus","Subgenus":"","Species":"prasinos","VarSubsp":""},</t>
  </si>
  <si>
    <t>{"KeggCode":"cre","CommonName":"","ScientificName":"Chlamydomonas reinhardtii","Kingdom":"Plantae ","Subkingdom":"Viridiplantae","Superdivision":"","Phylum":"Chlorophyta","Subphylum":"Chlorophytina","Class":"Chlorophyceae","Subclass":"","Order":"Chlamydomonadales","Family":"Chlamydomonadaceae","Subfamily":"","Tribe":"","Subtribe":"","Genus":"Chlamydomonas","Subgenus":"","Species":"reinhardtii","VarSubsp":""},</t>
  </si>
  <si>
    <t>{"KeggCode":"cvr","CommonName":"green alga","ScientificName":"Chlorella variabilis","Kingdom":"Plantae ","Subkingdom":"Viridiplantae","Superdivision":"","Phylum":"Chlorophyta","Subphylum":"Chlorophytina","Class":"Trebouxiophyceae","Subclass":"","Order":"Chlorellales","Family":"Chlorellaceae","Subfamily":"","Tribe":"","Subtribe":"","Genus":"Chlorella","Subgenus":"","Species":"variabilis","VarSubsp":""},</t>
  </si>
  <si>
    <t>{"KeggCode":"csl","CommonName":"","ScientificName":"Coccomyxa subellipsoidea","Kingdom":"Plantae ","Subkingdom":"Viridiplantae","Superdivision":"","Phylum":"Chlorophyta","Subphylum":"Chlorophytina","Class":"Trebouxiophyceae","Subclass":"","Order":"Trebouxiophyceae","Family":"Coccomyxaceae","Subfamily":"","Tribe":"","Subtribe":"","Genus":"Coccomyxa","Subgenus":"","Species":"subellipsoidea","VarSubsp":""},</t>
  </si>
  <si>
    <t>{"KeggCode":"mis","CommonName":"picoplanktonic green alga","ScientificName":"Micromonas commoda","Kingdom":"Plantae ","Subkingdom":"Viridiplantae","Superdivision":"","Phylum":"Chlorophyta","Subphylum":"Prasinophytina","Class":"Mamiellophyceae","Subclass":"","Order":"Mamiellales","Family":"Mamiellaceae","Subfamily":"","Tribe":"","Subtribe":"","Genus":"Micromonas","Subgenus":"","Species":"commoda","VarSubsp":""},</t>
  </si>
  <si>
    <t>{"KeggCode":"mpp","CommonName":"butcher","ScientificName":"Micromonas pusilla","Kingdom":"Plantae ","Subkingdom":"Viridiplantae","Superdivision":"","Phylum":"Chlorophyta","Subphylum":"Prasinophytina","Class":"Mamiellophyceae","Subclass":"","Order":"Mamiellales","Family":"Mamiellaceae","Subfamily":"","Tribe":"","Subtribe":"","Genus":"Micromonas","Subgenus":"","Species":"pusilla","VarSubsp":""},</t>
  </si>
  <si>
    <t>{"KeggCode":"mng","CommonName":"","ScientificName":"Monoraphidium neglectum","Kingdom":"Plantae ","Subkingdom":"Viridiplantae","Superdivision":"","Phylum":"Chlorophyta","Subphylum":"Chlorophytina","Class":"Chlorophyceae","Subclass":"","Order":"Sphaeropleales","Family":"Selenastraceae","Subfamily":"","Tribe":"","Subtribe":"","Genus":"Monoraphidium","Subgenus":"","Species":"neglectum","VarSubsp":""},</t>
  </si>
  <si>
    <t>{"KeggCode":"olu","CommonName":"","ScientificName":"Ostreococcus lucimarinus","Kingdom":"Plantae ","Subkingdom":"Viridiplantae","Superdivision":"","Phylum":"Chlorophyta","Subphylum":"Prasinophytina","Class":"Mamiellophyceae","Subclass":"","Order":"Mamiellales","Family":"Bathycoccaceae","Subfamily":"","Tribe":"","Subtribe":"","Genus":"Ostreococcus","Subgenus":"","Species":"lucimarinus","VarSubsp":""},</t>
  </si>
  <si>
    <t>{"KeggCode":"ota","CommonName":"","ScientificName":"Ostreococcus tauri","Kingdom":"Plantae ","Subkingdom":"Viridiplantae","Superdivision":"","Phylum":"Chlorophyta","Subphylum":"Prasinophytina","Class":"Mamiellophyceae","Subclass":"","Order":"Mamiellales","Family":"Bathycoccaceae","Subfamily":"","Tribe":"","Subtribe":"","Genus":"Ostreococcus","Subgenus":"","Species":"tauri","VarSubsp":""},</t>
  </si>
  <si>
    <t>{"KeggCode":"vcn","CommonName":"green alga","ScientificName":"Volvox carteri","Kingdom":"Plantae ","Subkingdom":"Viridiplantae","Superdivision":"","Phylum":"Chlorophyta","Subphylum":"Chlorophytina","Class":"Chlorophyceae","Subclass":"","Order":"Chlamydomonadales","Family":"Volvocaceae","Subfamily":"","Tribe":"","Subtribe":"","Genus":"Volvox","Subgenus":"","Species":"carteri","VarSubsp":"nagariensis"},</t>
  </si>
  <si>
    <t>{"KeggCode":"ccp","CommonName":"carragheen","ScientificName":"Chondrus crispus","Kingdom":"Plantae ","Subkingdom":"Biliphyta","Superdivision":"","Phylum":"Rhodophyta","Subphylum":"Eurhodophytina","Class":"Florideophyceae","Subclass":"Rhodymeniophycidae","Order":"Gigartinales","Family":"Gigartinaceae","Subfamily":"","Tribe":"","Subtribe":"","Genus":"Chondrus","Subgenus":"","Species":"crispus","VarSubsp":""},</t>
  </si>
  <si>
    <t>{"KeggCode":"cme","CommonName":"red alga","ScientificName":"Cyanidioschyzon merolae","Kingdom":"Plantae ","Subkingdom":"Biliphyta","Superdivision":"","Phylum":"Rhodophyta","Subphylum":"Cyanidiophytina","Class":"Cyanidiophyceae","Subclass":"","Order":"Cyanidiales","Family":"Cyanidiaceae","Subfamily":"","Tribe":"","Subtribe":"","Genus":"Cyanidioschyzon","Subgenus":"","Species":"merolae","VarSubsp":""},</t>
  </si>
  <si>
    <t>{"KeggCode":"gsl","CommonName":"galdieri","ScientificName":"Galdieria sulphuraria","Kingdom":"Plantae ","Subkingdom":"Biliphyta","Superdivision":"","Phylum":"Rhodophyta","Subphylum":"Cyanidiophytina","Class":"Cyanidiophyceae","Subclass":"","Order":"Cyanidiales","Family":"Galdieriaceae","Subfamily":"","Tribe":"","Subtribe":"","Genus":"Galdieria","Subgenus":"","Species":"sulphuraria","VarSubsp":""}</t>
  </si>
  <si>
    <t>Comments</t>
  </si>
  <si>
    <t>Catechin\</t>
  </si>
  <si>
    <t>Arachis ipaensis should have not predicted catechin - has EC1.17.1.3 &amp; EC1.3.1.77 but does not have EC1.1.1.219 which is needed for KXN &amp; EC</t>
  </si>
  <si>
    <t>MH, old code</t>
  </si>
  <si>
    <t>MH, changed</t>
  </si>
  <si>
    <t>Arachis ipaensis, shouldn't have been in list</t>
  </si>
  <si>
    <t>Arachis ipaensis, not predicted, confirmed ok</t>
  </si>
  <si>
    <t>Cajanus cajan, shouldn't have been in list</t>
  </si>
  <si>
    <t>Cajanus cajan, not predicted, confirmed ok</t>
  </si>
  <si>
    <t>Brachypodium distachyon, shouldn't have been in list</t>
  </si>
  <si>
    <t>Brachypodium distachyon, not predicted, confirmed ok</t>
  </si>
  <si>
    <t>Capsella rubella, shouldn't have been in list</t>
  </si>
  <si>
    <t>Capsella rubella, not predicted, confirmed ok</t>
  </si>
  <si>
    <t>Fragaria vesca, shouldn't have been in list</t>
  </si>
  <si>
    <t>Fragaria vesca, not predicted, confirmed ok</t>
  </si>
  <si>
    <t>Glycine soja (new addition, JW did not find this)</t>
  </si>
  <si>
    <t>Medicago truncatula (new addition, JW did not find this)</t>
  </si>
  <si>
    <t>Momordica charantia, shouldn't have been in list</t>
  </si>
  <si>
    <t>Momordica charantia, not predicted, confirmed ok</t>
  </si>
  <si>
    <t>Rosa chinensis (new addition, JW did not find this)</t>
  </si>
  <si>
    <t>Vigna unguiculata (new addition, JW did not find this)</t>
  </si>
  <si>
    <t>Sorghum bicolor, shouldn't have been in list</t>
  </si>
  <si>
    <t>Sorghum bicolor, not predicted, confirmed ok</t>
  </si>
  <si>
    <t>Physcomitrella patens subsp. patens</t>
  </si>
  <si>
    <t>All EC</t>
  </si>
  <si>
    <t>1.14.20.5</t>
  </si>
  <si>
    <t>flavs, syn &amp; rel  (no base flav name)</t>
  </si>
  <si>
    <t>flavs &amp; rel</t>
  </si>
  <si>
    <t>flavs &amp; syn</t>
  </si>
  <si>
    <t>flavs &amp; rel (no base flav name)</t>
  </si>
  <si>
    <t>flavs &amp; syn (no base flav name)</t>
  </si>
  <si>
    <t>plants</t>
  </si>
  <si>
    <t>(-)-3,3',4',5,5',7-Flavanhexol;</t>
  </si>
  <si>
    <t>Apigenin;</t>
  </si>
  <si>
    <t>(2R,3S)-2-(3,4-Dihydroxyphenyl)chroman-3,5,7-triol hydrate;</t>
  </si>
  <si>
    <t>Aegilops tauschii;</t>
  </si>
  <si>
    <t>(2R-trans)-2-(3,4-Dihydroxyphenyl)-3,4-dihydro-2H-1-benzopyran-3,5,7-triol;</t>
  </si>
  <si>
    <t>Apiin;</t>
  </si>
  <si>
    <t>4',5,7-Trihydroxyflavone;</t>
  </si>
  <si>
    <t>2',3,4,4'-Tetramethoxychalcone;</t>
  </si>
  <si>
    <t>Epicatechol;</t>
  </si>
  <si>
    <t>Amborella trichopoda;</t>
  </si>
  <si>
    <t>Apigetrin;</t>
  </si>
  <si>
    <t>5,7,4'-Trihydroxyflavone;</t>
  </si>
  <si>
    <t>3′,4′,5′,4″-tetramethoxychalcone;</t>
  </si>
  <si>
    <t>Arabidopsis lyrata;</t>
  </si>
  <si>
    <t>(S)-2-(3,4-Dihydroxyphenyl)-2,3-dihydro-5,7-dihydroxy-4-benzopyrone;</t>
  </si>
  <si>
    <t>Vitexin;</t>
  </si>
  <si>
    <t>5,7-Dihydroxy-2-(4-hydroxyphenyl)-4H-chromen-4-one;</t>
  </si>
  <si>
    <t>6,5’-Di-C-prenylquercetin ;</t>
  </si>
  <si>
    <t>Arabidopsis thaliana;</t>
  </si>
  <si>
    <t>2-(3,4-Dihydroxyphenyl)-3,5,7-trihydroxy-1-benzopyrylium chloride;</t>
  </si>
  <si>
    <t>Isovitexin;</t>
  </si>
  <si>
    <t>Apigenol;</t>
  </si>
  <si>
    <t>Acacetin;</t>
  </si>
  <si>
    <t>Arachis duranensis;</t>
  </si>
  <si>
    <t>2',3,4,4'-Tetrahydroxychalcone;</t>
  </si>
  <si>
    <t>Rhoifolin;</t>
  </si>
  <si>
    <t>Apigenine   ;</t>
  </si>
  <si>
    <t>Arachis ipaensis;</t>
  </si>
  <si>
    <t>Schaftoside;</t>
  </si>
  <si>
    <t>Butein;</t>
  </si>
  <si>
    <t>2',4,4'-Trihydroxychalcone;</t>
  </si>
  <si>
    <t>Asparagus officinalis;</t>
  </si>
  <si>
    <t>2',4',3,4-Tetrahydroxychalcone;</t>
  </si>
  <si>
    <t>Auxenochlorella protothecoides;</t>
  </si>
  <si>
    <t>Genkwanin;</t>
  </si>
  <si>
    <t>azaleatin;</t>
  </si>
  <si>
    <t>3,3',4,5,7-Pentahydroxyflavone;</t>
  </si>
  <si>
    <t>Bathycoccus prasinos;</t>
  </si>
  <si>
    <t>3,4,2',4'-Tetrahydroxychalcone;</t>
  </si>
  <si>
    <t>Azaleatin;</t>
  </si>
  <si>
    <t>3,3',4',5,5',7-Flavanhexol;</t>
  </si>
  <si>
    <t>Beta vulgaris;</t>
  </si>
  <si>
    <t>Butein 4′-glucoside ;</t>
  </si>
  <si>
    <t>Catechin;</t>
  </si>
  <si>
    <t>3,3',4',5,5',7-Hexahydroxyflavone  ;</t>
  </si>
  <si>
    <t>Brachypodium distachyon;</t>
  </si>
  <si>
    <t>Butein 3,2'-diglucoside;</t>
  </si>
  <si>
    <t>(+)-Catechin;</t>
  </si>
  <si>
    <t>3,3',4',5,7-Pentahydroxy-2-phenylbenzopyrylium chloride;</t>
  </si>
  <si>
    <t>Brassica napus;</t>
  </si>
  <si>
    <t>Butein 4'-arabinosyl-(1-&gt;4)-galactoside;</t>
  </si>
  <si>
    <t>(2R,3S)-(+)-Catechin;</t>
  </si>
  <si>
    <t>Coreopsin;</t>
  </si>
  <si>
    <t>3,3',4',5,7-Pentahydroxyflavylium chloride;</t>
  </si>
  <si>
    <t>Brassica oleracea;</t>
  </si>
  <si>
    <t>(2R,3S)-Catechin;</t>
  </si>
  <si>
    <t>Cyanidin;</t>
  </si>
  <si>
    <t>3,3',4',5,7-Pentahydroxyflavyliumchlorid;</t>
  </si>
  <si>
    <t>Brassica rapa;</t>
  </si>
  <si>
    <t>butein 4'-beta-D-glucoside;</t>
  </si>
  <si>
    <t>Epicatechin;</t>
  </si>
  <si>
    <t>Cajanus cajan;</t>
  </si>
  <si>
    <t>Butein Tetramethyl Ether;</t>
  </si>
  <si>
    <t>Cianidanol;</t>
  </si>
  <si>
    <t>Epigallocatechin;</t>
  </si>
  <si>
    <t>3,4',5,7-Tetrahydroxyflavone;</t>
  </si>
  <si>
    <t>Camelina sativa;</t>
  </si>
  <si>
    <t>Cyanidanol;</t>
  </si>
  <si>
    <t>Eriocitrin  ;</t>
  </si>
  <si>
    <t>3,5,7-Trihydroxy-2-(3,4,5-trihydroxyphenyl)-4H-chromen-4-one;</t>
  </si>
  <si>
    <t>Capsella rubella;</t>
  </si>
  <si>
    <t>D-Catechin  ;</t>
  </si>
  <si>
    <t>Eriodictyol;</t>
  </si>
  <si>
    <t>3,5,7-Trihydroxy-2-(4-hydroxyphenyl)-4H-1-benzopyran-4-one;</t>
  </si>
  <si>
    <t>Capsicum annuum;</t>
  </si>
  <si>
    <t>Catechin 7-xyloside;</t>
  </si>
  <si>
    <t>Gallocatechin;</t>
  </si>
  <si>
    <t>3,5,7,3',4'-Pentahydroxyflavone</t>
  </si>
  <si>
    <t>Carica papaya;</t>
  </si>
  <si>
    <t>(+)-Catechin 7-O-beta-D-xyloside;</t>
  </si>
  <si>
    <t>Genistein;</t>
  </si>
  <si>
    <t>3,5,7,3',4',5'-Hexahydroxyflavone;</t>
  </si>
  <si>
    <t>Chenopodium quinoa;</t>
  </si>
  <si>
    <t>Catechin-(4alpha-&gt;8)-gallocatechin-(4alpha-&gt;8)-catechin;</t>
  </si>
  <si>
    <t>Chlorure de 3,3',4',5,7-pentahydroxyflavylium;</t>
  </si>
  <si>
    <t>3',4',5,7-Tetrahydroxyflavone;</t>
  </si>
  <si>
    <t>Chlamydomonas reinhardtii;</t>
  </si>
  <si>
    <t>(-)-Catechin gallate;</t>
  </si>
  <si>
    <t>Isohramnetin;</t>
  </si>
  <si>
    <t>4,2',4'-Trihydroxychalcone;</t>
  </si>
  <si>
    <t>Chlorella variabilis;</t>
  </si>
  <si>
    <t>Catechin hydrate;</t>
  </si>
  <si>
    <t>Isoliquiritigenin;</t>
  </si>
  <si>
    <t>4',5,7-Trihydroxyflavanone;</t>
  </si>
  <si>
    <t>Chondrus crispus;</t>
  </si>
  <si>
    <t>(+)-Catechin Hydrate;</t>
  </si>
  <si>
    <t>Cicer arietinum;</t>
  </si>
  <si>
    <t>(+)-Catechin monohydrate;</t>
  </si>
  <si>
    <t>Cyanidin chloride;</t>
  </si>
  <si>
    <t>Kaempferol;</t>
  </si>
  <si>
    <t>42'4'-trihydroxychalcone;</t>
  </si>
  <si>
    <t>Citrus clementina;</t>
  </si>
  <si>
    <t>Cyanidine;</t>
  </si>
  <si>
    <t>Leucocyanidol;</t>
  </si>
  <si>
    <t>Citrus sinensis;</t>
  </si>
  <si>
    <t>Cyanidol;</t>
  </si>
  <si>
    <t>Luteolin;</t>
  </si>
  <si>
    <t>5,7,3',4'-Tetrahydroxyflavone;</t>
  </si>
  <si>
    <t>Coccomyxa subellipsoidea;</t>
  </si>
  <si>
    <t>Malonylshisonin;</t>
  </si>
  <si>
    <t>Cyanidol chloride;</t>
  </si>
  <si>
    <t>Cucumis melo;</t>
  </si>
  <si>
    <t>Cyanidin-3-sophoroside;</t>
  </si>
  <si>
    <t>IdB 1027;</t>
  </si>
  <si>
    <t>Myricetin;</t>
  </si>
  <si>
    <t>5,7,4'-Trihydroxyflavonol;</t>
  </si>
  <si>
    <t>Cucumis sativus;</t>
  </si>
  <si>
    <t>Cyanidin-3-glucoside;</t>
  </si>
  <si>
    <t>Naringenin;</t>
  </si>
  <si>
    <t>5,7,4'-Trihydroxyisoflavone;</t>
  </si>
  <si>
    <t>Cucurbita maxima;</t>
  </si>
  <si>
    <t>Cyanidin-3-rutinoside;</t>
  </si>
  <si>
    <t>(-)-Epicatechin;</t>
  </si>
  <si>
    <t>Narirutin;</t>
  </si>
  <si>
    <t>6'-deoxychalcone;</t>
  </si>
  <si>
    <t>Cucurbita moschata;</t>
  </si>
  <si>
    <t>Leucocyanidin;</t>
  </si>
  <si>
    <t>L-Epicatechin;</t>
  </si>
  <si>
    <t>Quercetin;</t>
  </si>
  <si>
    <t>Cucurbita pepo subsp. Pepo;</t>
  </si>
  <si>
    <t>(-)-Epicatechol;</t>
  </si>
  <si>
    <t>Quercitrin;</t>
  </si>
  <si>
    <t>Cyanidioschyzon merolae;</t>
  </si>
  <si>
    <t>Epi-Catechin;</t>
  </si>
  <si>
    <t>Ram-3;</t>
  </si>
  <si>
    <t>Cynara cardunculus var. scolymus;</t>
  </si>
  <si>
    <t>3, 3′,4′,5,7-O-penta-acetyl (−)-epicatechin;</t>
  </si>
  <si>
    <t>Ram′-3;</t>
  </si>
  <si>
    <t>Bonistein;</t>
  </si>
  <si>
    <t>Daucus carota;</t>
  </si>
  <si>
    <t>(–)– Epigallocatechin‐3‐gallate;</t>
  </si>
  <si>
    <t>(-)-Epigallocatechin;</t>
  </si>
  <si>
    <t>Rhamnetin;</t>
  </si>
  <si>
    <t>Dendrobium catenatum;</t>
  </si>
  <si>
    <t>Epigallocatechin gallate ;</t>
  </si>
  <si>
    <t>Epigallocatechol;</t>
  </si>
  <si>
    <t>C.I. 75640;</t>
  </si>
  <si>
    <t>Durio zibethinus;</t>
  </si>
  <si>
    <t>epi-Gallocatechin;</t>
  </si>
  <si>
    <t>rutin;</t>
  </si>
  <si>
    <t>Cannabiscetin;</t>
  </si>
  <si>
    <t>Elaeis guineensis;</t>
  </si>
  <si>
    <t>Epigallocatechin-3-gallate;</t>
  </si>
  <si>
    <t>L-Epigallocatechin;</t>
  </si>
  <si>
    <t>Casuarin;</t>
  </si>
  <si>
    <t>Eucalyptus grandis;</t>
  </si>
  <si>
    <t>(-)-Epigallocatechol;</t>
  </si>
  <si>
    <t>Tamarixetin;</t>
  </si>
  <si>
    <t>Eutrema salsugineum;</t>
  </si>
  <si>
    <t>Eriocitrin ;</t>
  </si>
  <si>
    <t>l-Epigallocatechol;</t>
  </si>
  <si>
    <t>Fragaria vesca;</t>
  </si>
  <si>
    <t>Galdieria sulphuraria;</t>
  </si>
  <si>
    <t>Glycine max;</t>
  </si>
  <si>
    <t>Epigallo-Catechin;</t>
  </si>
  <si>
    <t>Glycine soja ;</t>
  </si>
  <si>
    <t>Gallocatechin gallate;</t>
  </si>
  <si>
    <t>Eriocitrin;</t>
  </si>
  <si>
    <t>Gossypium arboreum;</t>
  </si>
  <si>
    <t>Eriodictioside;</t>
  </si>
  <si>
    <t>Gossypium hirsutum;</t>
  </si>
  <si>
    <t>Eriodictyol-7-O-rutinoside;</t>
  </si>
  <si>
    <t>Gossypium raimondii;</t>
  </si>
  <si>
    <t>Eriodictyol 7-O-rutinoside   ;</t>
  </si>
  <si>
    <t>Helianthus annuus;</t>
  </si>
  <si>
    <t>Digitoflavone;</t>
  </si>
  <si>
    <t>Hevea brasiliensis;</t>
  </si>
  <si>
    <t>(S)-Eriodictyol;</t>
  </si>
  <si>
    <t>Ipomoea nil;</t>
  </si>
  <si>
    <t>Jatropha curcas;</t>
  </si>
  <si>
    <t>kaempferol-4’-O-glucoside ;</t>
  </si>
  <si>
    <t>(+)-Eriodictyol;</t>
  </si>
  <si>
    <t>Juglans regia;</t>
  </si>
  <si>
    <t>Luteolin  ;</t>
  </si>
  <si>
    <t>eryodictiol ;</t>
  </si>
  <si>
    <t>Lactuca sativa;</t>
  </si>
  <si>
    <t>Lotus japonicus;</t>
  </si>
  <si>
    <t>(+)-Gallocatechin;</t>
  </si>
  <si>
    <t>Lupinus angustifolius;</t>
  </si>
  <si>
    <t>Gallocatechol;</t>
  </si>
  <si>
    <t>Malus domestica;</t>
  </si>
  <si>
    <t>d-Gallocatechin;</t>
  </si>
  <si>
    <t>Manihot esculenta;</t>
  </si>
  <si>
    <t>Eriodictyol 7-O-rutinoside;</t>
  </si>
  <si>
    <t>Medicago truncatula;</t>
  </si>
  <si>
    <t>Quercetin 3-O-glucoside;</t>
  </si>
  <si>
    <t>(+-)-Gallocatechol;</t>
  </si>
  <si>
    <t>Micromonas commoda;</t>
  </si>
  <si>
    <t>Quercetin 3-O-galactosid    ;</t>
  </si>
  <si>
    <t>Micromonas pusilla;</t>
  </si>
  <si>
    <t>Quercetin 3-O-xyloside;</t>
  </si>
  <si>
    <t>Momordica charantia;</t>
  </si>
  <si>
    <t>Quercetin 3-O-rhamnoside;</t>
  </si>
  <si>
    <t>Genisteol;</t>
  </si>
  <si>
    <t>Monoraphidium neglectum;</t>
  </si>
  <si>
    <t>Quercetin 7-O-glucoside;</t>
  </si>
  <si>
    <t>Genisterin;</t>
  </si>
  <si>
    <t>Musa acuminata;</t>
  </si>
  <si>
    <t>Quercetin 3-O-diglucoside;</t>
  </si>
  <si>
    <t>Sophoricol;</t>
  </si>
  <si>
    <t>Genestein;</t>
  </si>
  <si>
    <t>Nelumbo nucifera;</t>
  </si>
  <si>
    <t>Quercetin 3,4’-diglucoside;</t>
  </si>
  <si>
    <t>Nicotiana attenuata;</t>
  </si>
  <si>
    <t>Quercetin 3-O-rhamnoside-7-O-glucoside;</t>
  </si>
  <si>
    <t>Nicotiana sylvestris;</t>
  </si>
  <si>
    <t>Quercetin 3-O-rutinoside;</t>
  </si>
  <si>
    <t>Nicotiana tabacum;</t>
  </si>
  <si>
    <t>Quercetin 3-O-6’’-acetylglucoside;</t>
  </si>
  <si>
    <t>Nicotiana tomentosiformis;</t>
  </si>
  <si>
    <t>Quercetin 3-methyl ether;</t>
  </si>
  <si>
    <t>Indigo yellow;</t>
  </si>
  <si>
    <t>Olea europaea var. sylvestris;</t>
  </si>
  <si>
    <t>izoquercetin;</t>
  </si>
  <si>
    <t>iso-Liquiritigenin;</t>
  </si>
  <si>
    <t>Oryza brachyantha;</t>
  </si>
  <si>
    <t>Quercetin 3,3’-dimethyl ether;</t>
  </si>
  <si>
    <t>Oryza sativa japonica;</t>
  </si>
  <si>
    <t>Quercetin 3-sulfate-7-O-arabinoside;</t>
  </si>
  <si>
    <t>Kaempherol;</t>
  </si>
  <si>
    <t>Ostreococcus lucimarinus;</t>
  </si>
  <si>
    <t>Kempferol;</t>
  </si>
  <si>
    <t>Ostreococcus tauri;</t>
  </si>
  <si>
    <t>Quercetin 5-methyl ether;</t>
  </si>
  <si>
    <t>Papaver somniferum;</t>
  </si>
  <si>
    <t>Luteolol  ;</t>
  </si>
  <si>
    <t>Phalaenopsis equestris;</t>
  </si>
  <si>
    <t>Phaseolus vulgaris;</t>
  </si>
  <si>
    <t>Quercetin 7- methyl ether;</t>
  </si>
  <si>
    <t>Myricetol;</t>
  </si>
  <si>
    <t>Phoenix dactylifera ;</t>
  </si>
  <si>
    <t>Myricitin;</t>
  </si>
  <si>
    <t>Physcomitrium patens;</t>
  </si>
  <si>
    <t>Quercetin 3’- methyl ether;</t>
  </si>
  <si>
    <t>Populus euphratica;</t>
  </si>
  <si>
    <t>Quercetin 4’- methyl ether;</t>
  </si>
  <si>
    <t>Nimbecetin;</t>
  </si>
  <si>
    <t>Populus trichocarpa;</t>
  </si>
  <si>
    <t>Pelargidenolon;</t>
  </si>
  <si>
    <t>Prunus avium;</t>
  </si>
  <si>
    <t>Quercetin 7-methoxy-3-O-glucoside;</t>
  </si>
  <si>
    <t>Populnetin;</t>
  </si>
  <si>
    <t>Prunus mume;</t>
  </si>
  <si>
    <t>Quercetin 3’- methoxy -3-O-galactoside ;</t>
  </si>
  <si>
    <t>Rhamnolutein;</t>
  </si>
  <si>
    <t>Prunus persica;</t>
  </si>
  <si>
    <t>Rhamnolutin;</t>
  </si>
  <si>
    <t>Pyrus x bretschneideri;</t>
  </si>
  <si>
    <t>Robigenin;</t>
  </si>
  <si>
    <t>Quercus suber;</t>
  </si>
  <si>
    <t>Swartziol;</t>
  </si>
  <si>
    <t>Raphanus sativus;</t>
  </si>
  <si>
    <t>Trifolitin;</t>
  </si>
  <si>
    <t>Ricinus communis;</t>
  </si>
  <si>
    <t>Rosa chinensis;</t>
  </si>
  <si>
    <t>Selaginella moellendorffii;</t>
  </si>
  <si>
    <t>Sesamum indicum;</t>
  </si>
  <si>
    <t>Setaria italica;</t>
  </si>
  <si>
    <t>Solanum lycopersicum;</t>
  </si>
  <si>
    <t>Solanum pennellii;</t>
  </si>
  <si>
    <t>Solanum tuberosum;</t>
  </si>
  <si>
    <t>Sorghum bicolor;</t>
  </si>
  <si>
    <t>Spinacia oleracea;</t>
  </si>
  <si>
    <t>Tarenaya hassleriana;</t>
  </si>
  <si>
    <t>Theobroma cacao;</t>
  </si>
  <si>
    <t>Vigna angularis;</t>
  </si>
  <si>
    <t>Vigna radiata;</t>
  </si>
  <si>
    <t>(-)-(2S)-Naringenin;</t>
  </si>
  <si>
    <t>Vigna unguiculata ;</t>
  </si>
  <si>
    <t>Vitis vinifera;</t>
  </si>
  <si>
    <t>(2S)-Naringenin;</t>
  </si>
  <si>
    <t>Volvox carteri f. nagariensis;</t>
  </si>
  <si>
    <t>Zea mays;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</si>
</sst>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9">
    <font>
      <sz val="11"/>
      <color theme="1"/>
      <name val="Arial"/>
    </font>
    <font>
      <b/>
      <sz val="10"/>
      <color theme="1"/>
      <name val="Source Sans Pro"/>
    </font>
    <font>
      <b/>
      <sz val="8"/>
      <color theme="1"/>
      <name val="Source Sans Pro"/>
    </font>
    <font>
      <b/>
      <sz val="10"/>
      <color rgb="FF000000"/>
      <name val="Source Sans Pro"/>
    </font>
    <font>
      <sz val="9"/>
      <color theme="1"/>
      <name val="Source Sans Pro"/>
    </font>
    <font>
      <sz val="8"/>
      <color theme="1"/>
      <name val="Source Sans Pro"/>
    </font>
    <font>
      <b/>
      <sz val="8"/>
      <color rgb="FFCC0000"/>
      <name val="Source Sans Pro"/>
    </font>
    <font>
      <sz val="9"/>
      <color rgb="FF7D01CF"/>
      <name val="Source Sans Pro"/>
    </font>
    <font>
      <sz val="9"/>
      <color rgb="FFFF0000"/>
      <name val="Source Sans Pro"/>
    </font>
    <font>
      <sz val="9"/>
      <color rgb="FF000000"/>
      <name val="Source Sans Pro"/>
    </font>
    <font>
      <sz val="8"/>
      <color rgb="FF000000"/>
      <name val="Source Sans Pro"/>
    </font>
    <font>
      <b/>
      <sz val="8"/>
      <color rgb="FF000000"/>
      <name val="Source Sans Pro"/>
    </font>
    <font>
      <sz val="11"/>
      <color theme="1"/>
      <name val="Source Sans Pro"/>
    </font>
    <font>
      <u/>
      <sz val="9"/>
      <color rgb="FF1155CC"/>
      <name val="Source Sans Pro"/>
    </font>
    <font>
      <u/>
      <sz val="9"/>
      <color rgb="FF1155CC"/>
      <name val="Source Sans Pro"/>
    </font>
    <font>
      <u/>
      <sz val="9"/>
      <color theme="10"/>
      <name val="Source Sans Pro"/>
    </font>
    <font>
      <u/>
      <sz val="9"/>
      <color rgb="FF1155CC"/>
      <name val="Source Sans Pro"/>
    </font>
    <font>
      <i/>
      <sz val="8"/>
      <color theme="1"/>
      <name val="Source Sans Pro"/>
    </font>
    <font>
      <i/>
      <sz val="8"/>
      <color rgb="FF000000"/>
      <name val="Source Sans Pro"/>
    </font>
    <font>
      <sz val="11"/>
      <color theme="1"/>
      <name val="Calibri"/>
    </font>
    <font>
      <sz val="8"/>
      <color rgb="FF222222"/>
      <name val="Source Sans Pro"/>
    </font>
    <font>
      <b/>
      <i/>
      <sz val="11"/>
      <color theme="1"/>
      <name val="Source Sans Pro"/>
    </font>
    <font>
      <sz val="11"/>
      <name val="Arial"/>
    </font>
    <font>
      <b/>
      <sz val="12"/>
      <color theme="1"/>
      <name val="Source Sans Pro"/>
    </font>
    <font>
      <sz val="10"/>
      <color theme="1"/>
      <name val="Source Sans Pro"/>
    </font>
    <font>
      <b/>
      <sz val="14"/>
      <color rgb="FF000000"/>
      <name val="Source Sans Pro"/>
    </font>
    <font>
      <b/>
      <u/>
      <sz val="14"/>
      <color rgb="FF1155CC"/>
      <name val="Source Sans Pro"/>
    </font>
    <font>
      <b/>
      <u/>
      <sz val="14"/>
      <color rgb="FF1155CC"/>
      <name val="Source Sans Pro"/>
    </font>
    <font>
      <b/>
      <sz val="9"/>
      <color theme="1"/>
      <name val="Source Sans Pro"/>
    </font>
    <font>
      <u/>
      <sz val="8"/>
      <color rgb="FF1155CC"/>
      <name val="Source Sans Pro"/>
    </font>
    <font>
      <sz val="8"/>
      <color theme="1"/>
      <name val="Calibri"/>
    </font>
    <font>
      <u/>
      <sz val="8"/>
      <color rgb="FF0000FF"/>
      <name val="Source Sans Pro"/>
    </font>
    <font>
      <i/>
      <sz val="9"/>
      <color rgb="FF000000"/>
      <name val="Source Sans Pro"/>
    </font>
    <font>
      <sz val="8"/>
      <color rgb="FFEFEFEF"/>
      <name val="Source Sans Pro"/>
    </font>
    <font>
      <sz val="8"/>
      <color rgb="FFF3F3F3"/>
      <name val="Source Sans Pro"/>
    </font>
    <font>
      <sz val="9"/>
      <name val="Source Sans Pro"/>
    </font>
    <font>
      <u/>
      <sz val="10"/>
      <color rgb="FF0000FF"/>
      <name val="Source Sans Pro"/>
    </font>
    <font>
      <u/>
      <sz val="10"/>
      <color rgb="FF0000FF"/>
      <name val="Source Sans Pro"/>
    </font>
    <font>
      <sz val="10"/>
      <color rgb="FF000000"/>
      <name val="Source Sans Pro"/>
    </font>
    <font>
      <b/>
      <sz val="10"/>
      <color theme="1"/>
      <name val="Source Serif Pro"/>
    </font>
    <font>
      <sz val="10"/>
      <color theme="1"/>
      <name val="Source Serif Pro"/>
    </font>
    <font>
      <sz val="9"/>
      <color rgb="FFFFAF5B"/>
      <name val="Source Sans Pro"/>
    </font>
    <font>
      <sz val="8"/>
      <color theme="1"/>
      <name val="Arial"/>
    </font>
    <font>
      <sz val="8"/>
      <color theme="1"/>
      <name val="Chivo"/>
    </font>
    <font>
      <sz val="8"/>
      <color theme="1"/>
      <name val="&quot;Liberation Sans&quot;"/>
    </font>
    <font>
      <sz val="8"/>
      <color rgb="FF000000"/>
      <name val="Chivo"/>
    </font>
    <font>
      <b/>
      <sz val="9"/>
      <color rgb="FF000000"/>
      <name val="Source Serif Pro"/>
    </font>
    <font>
      <b/>
      <sz val="9"/>
      <color theme="1"/>
      <name val="Source Serif Pro"/>
    </font>
    <font>
      <b/>
      <sz val="11"/>
      <color theme="1"/>
      <name val="Source Serif Pro"/>
    </font>
    <font>
      <sz val="9"/>
      <color theme="1"/>
      <name val="Source Serif Pro"/>
    </font>
    <font>
      <sz val="9"/>
      <color rgb="FF000000"/>
      <name val="Source Serif Pro"/>
    </font>
    <font>
      <sz val="11"/>
      <color theme="1"/>
      <name val="Source Serif Pro"/>
    </font>
    <font>
      <sz val="9"/>
      <name val="Source Serif Pro"/>
    </font>
    <font>
      <b/>
      <sz val="12"/>
      <color theme="1"/>
      <name val="Chivo"/>
    </font>
    <font>
      <sz val="10"/>
      <color theme="1"/>
      <name val="Chivo"/>
    </font>
    <font>
      <b/>
      <sz val="12"/>
      <color rgb="FF000000"/>
      <name val="Source Sans Pro"/>
    </font>
    <font>
      <b/>
      <sz val="9"/>
      <color rgb="FF000000"/>
      <name val="Source Sans Pro"/>
    </font>
    <font>
      <b/>
      <sz val="10"/>
      <color theme="1"/>
      <name val="Chivo"/>
    </font>
    <font>
      <b/>
      <sz val="10"/>
      <color rgb="FF131313"/>
      <name val="Chivo"/>
    </font>
    <font>
      <sz val="10"/>
      <color rgb="FF131313"/>
      <name val="Chivo"/>
    </font>
    <font>
      <sz val="10"/>
      <color rgb="FF000000"/>
      <name val="Chivo"/>
    </font>
    <font>
      <sz val="9"/>
      <color theme="1"/>
      <name val="Constantia"/>
    </font>
    <font>
      <sz val="8"/>
      <color theme="1"/>
      <name val="Constantia"/>
    </font>
    <font>
      <b/>
      <sz val="12"/>
      <color rgb="FF000000"/>
      <name val="Chivo"/>
    </font>
    <font>
      <b/>
      <sz val="10"/>
      <color rgb="FF000000"/>
      <name val="Chivo"/>
    </font>
    <font>
      <sz val="9"/>
      <color rgb="FF000000"/>
      <name val="Chivo"/>
    </font>
    <font>
      <sz val="9"/>
      <color theme="1"/>
      <name val="Chivo"/>
    </font>
    <font>
      <sz val="9"/>
      <color theme="1"/>
      <name val="Calibri"/>
    </font>
    <font>
      <i/>
      <sz val="9"/>
      <color theme="1"/>
      <name val="Source Sans Pro"/>
    </font>
  </fonts>
  <fills count="84">
    <fill>
      <patternFill patternType="none"/>
    </fill>
    <fill>
      <patternFill patternType="gray125"/>
    </fill>
    <fill>
      <patternFill patternType="solid">
        <fgColor theme="1"/>
        <bgColor theme="1"/>
      </patternFill>
    </fill>
    <fill>
      <patternFill patternType="solid">
        <fgColor rgb="FF92D050"/>
        <bgColor rgb="FF92D050"/>
      </patternFill>
    </fill>
    <fill>
      <patternFill patternType="solid">
        <fgColor rgb="FF000000"/>
        <bgColor rgb="FF000000"/>
      </patternFill>
    </fill>
    <fill>
      <patternFill patternType="solid">
        <fgColor theme="9"/>
        <bgColor theme="9"/>
      </patternFill>
    </fill>
    <fill>
      <patternFill patternType="solid">
        <fgColor rgb="FFCC0000"/>
        <bgColor rgb="FFCC0000"/>
      </patternFill>
    </fill>
    <fill>
      <patternFill patternType="solid">
        <fgColor rgb="FFFF6600"/>
        <bgColor rgb="FFFF6600"/>
      </patternFill>
    </fill>
    <fill>
      <patternFill patternType="solid">
        <fgColor rgb="FFF1C232"/>
        <bgColor rgb="FFF1C232"/>
      </patternFill>
    </fill>
    <fill>
      <patternFill patternType="solid">
        <fgColor rgb="FFA8E605"/>
        <bgColor rgb="FFA8E605"/>
      </patternFill>
    </fill>
    <fill>
      <patternFill patternType="solid">
        <fgColor rgb="FFFF0000"/>
        <bgColor rgb="FFFF0000"/>
      </patternFill>
    </fill>
    <fill>
      <patternFill patternType="solid">
        <fgColor rgb="FF179933"/>
        <bgColor rgb="FF179933"/>
      </patternFill>
    </fill>
    <fill>
      <patternFill patternType="solid">
        <fgColor rgb="FF1155CC"/>
        <bgColor rgb="FF1155CC"/>
      </patternFill>
    </fill>
    <fill>
      <patternFill patternType="solid">
        <fgColor rgb="FF9749FF"/>
        <bgColor rgb="FF9749FF"/>
      </patternFill>
    </fill>
    <fill>
      <patternFill patternType="solid">
        <fgColor rgb="FF999999"/>
        <bgColor rgb="FF999999"/>
      </patternFill>
    </fill>
    <fill>
      <patternFill patternType="solid">
        <fgColor rgb="FFD9D9D9"/>
        <bgColor rgb="FFD9D9D9"/>
      </patternFill>
    </fill>
    <fill>
      <patternFill patternType="solid">
        <fgColor rgb="FFFFFF00"/>
        <bgColor rgb="FFFFFF00"/>
      </patternFill>
    </fill>
    <fill>
      <patternFill patternType="solid">
        <fgColor rgb="FF00B0F0"/>
        <bgColor rgb="FF00B0F0"/>
      </patternFill>
    </fill>
    <fill>
      <patternFill patternType="solid">
        <fgColor rgb="FF1C3A0D"/>
        <bgColor rgb="FF1C3A0D"/>
      </patternFill>
    </fill>
    <fill>
      <patternFill patternType="solid">
        <fgColor rgb="FFF87218"/>
        <bgColor rgb="FFF87218"/>
      </patternFill>
    </fill>
    <fill>
      <patternFill patternType="solid">
        <fgColor rgb="FF0091C5"/>
        <bgColor rgb="FF0091C5"/>
      </patternFill>
    </fill>
    <fill>
      <patternFill patternType="solid">
        <fgColor rgb="FF7D01CF"/>
        <bgColor rgb="FF7D01CF"/>
      </patternFill>
    </fill>
    <fill>
      <patternFill patternType="solid">
        <fgColor rgb="FF032849"/>
        <bgColor rgb="FF032849"/>
      </patternFill>
    </fill>
    <fill>
      <patternFill patternType="solid">
        <fgColor rgb="FF810101"/>
        <bgColor rgb="FF810101"/>
      </patternFill>
    </fill>
    <fill>
      <patternFill patternType="solid">
        <fgColor rgb="FF2E6317"/>
        <bgColor rgb="FF2E6317"/>
      </patternFill>
    </fill>
    <fill>
      <patternFill patternType="solid">
        <fgColor rgb="FFB7B7B7"/>
        <bgColor rgb="FFB7B7B7"/>
      </patternFill>
    </fill>
    <fill>
      <patternFill patternType="solid">
        <fgColor rgb="FF03B511"/>
        <bgColor rgb="FF03B511"/>
      </patternFill>
    </fill>
    <fill>
      <patternFill patternType="solid">
        <fgColor rgb="FF4DD0E1"/>
        <bgColor rgb="FF4DD0E1"/>
      </patternFill>
    </fill>
    <fill>
      <patternFill patternType="solid">
        <fgColor rgb="FF864CFF"/>
        <bgColor rgb="FF864CFF"/>
      </patternFill>
    </fill>
    <fill>
      <patternFill patternType="solid">
        <fgColor rgb="FF3D85C6"/>
        <bgColor rgb="FF3D85C6"/>
      </patternFill>
    </fill>
    <fill>
      <patternFill patternType="solid">
        <fgColor rgb="FF990000"/>
        <bgColor rgb="FF990000"/>
      </patternFill>
    </fill>
    <fill>
      <patternFill patternType="solid">
        <fgColor rgb="FFB80000"/>
        <bgColor rgb="FFB80000"/>
      </patternFill>
    </fill>
    <fill>
      <patternFill patternType="solid">
        <fgColor rgb="FFCD0000"/>
        <bgColor rgb="FFCD0000"/>
      </patternFill>
    </fill>
    <fill>
      <patternFill patternType="solid">
        <fgColor rgb="FFE55C00"/>
        <bgColor rgb="FFE55C00"/>
      </patternFill>
    </fill>
    <fill>
      <patternFill patternType="solid">
        <fgColor rgb="FFE80000"/>
        <bgColor rgb="FFE80000"/>
      </patternFill>
    </fill>
    <fill>
      <patternFill patternType="solid">
        <fgColor rgb="FFBF9000"/>
        <bgColor rgb="FFBF9000"/>
      </patternFill>
    </fill>
    <fill>
      <patternFill patternType="solid">
        <fgColor rgb="FFD4A000"/>
        <bgColor rgb="FFD4A000"/>
      </patternFill>
    </fill>
    <fill>
      <patternFill patternType="solid">
        <fgColor rgb="FFE8AF00"/>
        <bgColor rgb="FFE8AF00"/>
      </patternFill>
    </fill>
    <fill>
      <patternFill patternType="solid">
        <fgColor rgb="FFF6B900"/>
        <bgColor rgb="FFF6B900"/>
      </patternFill>
    </fill>
    <fill>
      <patternFill patternType="solid">
        <fgColor rgb="FF099414"/>
        <bgColor rgb="FF099414"/>
      </patternFill>
    </fill>
    <fill>
      <patternFill patternType="solid">
        <fgColor rgb="FF037FAD"/>
        <bgColor rgb="FF037FAD"/>
      </patternFill>
    </fill>
    <fill>
      <patternFill patternType="solid">
        <fgColor rgb="FF1F9DCB"/>
        <bgColor rgb="FF1F9DCB"/>
      </patternFill>
    </fill>
    <fill>
      <patternFill patternType="solid">
        <fgColor rgb="FFFF2929"/>
        <bgColor rgb="FFFF2929"/>
      </patternFill>
    </fill>
    <fill>
      <patternFill patternType="solid">
        <fgColor rgb="FF7915FF"/>
        <bgColor rgb="FF7915FF"/>
      </patternFill>
    </fill>
    <fill>
      <patternFill patternType="solid">
        <fgColor rgb="FF862AFF"/>
        <bgColor rgb="FF862AFF"/>
      </patternFill>
    </fill>
    <fill>
      <patternFill patternType="solid">
        <fgColor rgb="FFFF771C"/>
        <bgColor rgb="FFFF771C"/>
      </patternFill>
    </fill>
    <fill>
      <patternFill patternType="solid">
        <fgColor rgb="FFFF8533"/>
        <bgColor rgb="FFFF8533"/>
      </patternFill>
    </fill>
    <fill>
      <patternFill patternType="solid">
        <fgColor rgb="FF3BADD7"/>
        <bgColor rgb="FF3BADD7"/>
      </patternFill>
    </fill>
    <fill>
      <patternFill patternType="solid">
        <fgColor rgb="FFFFC512"/>
        <bgColor rgb="FFFFC512"/>
      </patternFill>
    </fill>
    <fill>
      <patternFill patternType="solid">
        <fgColor rgb="FFFC4141"/>
        <bgColor rgb="FFFC4141"/>
      </patternFill>
    </fill>
    <fill>
      <patternFill patternType="solid">
        <fgColor rgb="FFFB5757"/>
        <bgColor rgb="FFFB5757"/>
      </patternFill>
    </fill>
    <fill>
      <patternFill patternType="solid">
        <fgColor rgb="FFFFD862"/>
        <bgColor rgb="FFFFD862"/>
      </patternFill>
    </fill>
    <fill>
      <patternFill patternType="solid">
        <fgColor rgb="FF0092C8"/>
        <bgColor rgb="FF0092C8"/>
      </patternFill>
    </fill>
    <fill>
      <patternFill patternType="solid">
        <fgColor rgb="FF4FBDE6"/>
        <bgColor rgb="FF4FBDE6"/>
      </patternFill>
    </fill>
    <fill>
      <patternFill patternType="solid">
        <fgColor rgb="FF5CD3FF"/>
        <bgColor rgb="FF5CD3FF"/>
      </patternFill>
    </fill>
    <fill>
      <patternFill patternType="solid">
        <fgColor rgb="FF72D9FF"/>
        <bgColor rgb="FF72D9FF"/>
      </patternFill>
    </fill>
    <fill>
      <patternFill patternType="solid">
        <fgColor rgb="FF8D37FF"/>
        <bgColor rgb="FF8D37FF"/>
      </patternFill>
    </fill>
    <fill>
      <patternFill patternType="solid">
        <fgColor rgb="FFFFC821"/>
        <bgColor rgb="FFFFC821"/>
      </patternFill>
    </fill>
    <fill>
      <patternFill patternType="solid">
        <fgColor rgb="FFFFDE7A"/>
        <bgColor rgb="FFFFDE7A"/>
      </patternFill>
    </fill>
    <fill>
      <patternFill patternType="solid">
        <fgColor rgb="FFFFE492"/>
        <bgColor rgb="FFFFE492"/>
      </patternFill>
    </fill>
    <fill>
      <patternFill patternType="solid">
        <fgColor rgb="FFFFEDB8"/>
        <bgColor rgb="FFFFEDB8"/>
      </patternFill>
    </fill>
    <fill>
      <patternFill patternType="solid">
        <fgColor rgb="FFA15BFF"/>
        <bgColor rgb="FFA15BFF"/>
      </patternFill>
    </fill>
    <fill>
      <patternFill patternType="solid">
        <fgColor rgb="FFAE71FF"/>
        <bgColor rgb="FFAE71FF"/>
      </patternFill>
    </fill>
    <fill>
      <patternFill patternType="solid">
        <fgColor rgb="FFBA86FE"/>
        <bgColor rgb="FFBA86FE"/>
      </patternFill>
    </fill>
    <fill>
      <patternFill patternType="solid">
        <fgColor rgb="FFC89EFF"/>
        <bgColor rgb="FFC89EFF"/>
      </patternFill>
    </fill>
    <fill>
      <patternFill patternType="solid">
        <fgColor rgb="FFD4B4FF"/>
        <bgColor rgb="FFD4B4FF"/>
      </patternFill>
    </fill>
    <fill>
      <patternFill patternType="solid">
        <fgColor rgb="FFE6D3FF"/>
        <bgColor rgb="FFE6D3FF"/>
      </patternFill>
    </fill>
    <fill>
      <patternFill patternType="solid">
        <fgColor rgb="FFA072FF"/>
        <bgColor rgb="FFA072FF"/>
      </patternFill>
    </fill>
    <fill>
      <patternFill patternType="solid">
        <fgColor rgb="FF6BE8F9"/>
        <bgColor rgb="FF6BE8F9"/>
      </patternFill>
    </fill>
    <fill>
      <patternFill patternType="solid">
        <fgColor rgb="FFAC84FF"/>
        <bgColor rgb="FFAC84FF"/>
      </patternFill>
    </fill>
    <fill>
      <patternFill patternType="solid">
        <fgColor rgb="FFFFDC70"/>
        <bgColor rgb="FFFFDC70"/>
      </patternFill>
    </fill>
    <fill>
      <patternFill patternType="solid">
        <fgColor rgb="FF95F3FF"/>
        <bgColor rgb="FF95F3FF"/>
      </patternFill>
    </fill>
    <fill>
      <patternFill patternType="solid">
        <fgColor rgb="FF00CD10"/>
        <bgColor rgb="FF00CD10"/>
      </patternFill>
    </fill>
    <fill>
      <patternFill patternType="solid">
        <fgColor rgb="FFFFE594"/>
        <bgColor rgb="FFFFE594"/>
      </patternFill>
    </fill>
    <fill>
      <patternFill patternType="solid">
        <fgColor rgb="FFB4F6FF"/>
        <bgColor rgb="FFB4F6FF"/>
      </patternFill>
    </fill>
    <fill>
      <patternFill patternType="solid">
        <fgColor rgb="FF90E1FF"/>
        <bgColor rgb="FF90E1FF"/>
      </patternFill>
    </fill>
    <fill>
      <patternFill patternType="solid">
        <fgColor rgb="FFFF4E33"/>
        <bgColor rgb="FFFF4E33"/>
      </patternFill>
    </fill>
    <fill>
      <patternFill patternType="solid">
        <fgColor rgb="FFE69138"/>
        <bgColor rgb="FFE69138"/>
      </patternFill>
    </fill>
    <fill>
      <patternFill patternType="solid">
        <fgColor rgb="FF00A8A0"/>
        <bgColor rgb="FF00A8A0"/>
      </patternFill>
    </fill>
    <fill>
      <patternFill patternType="solid">
        <fgColor rgb="FFFFAF5B"/>
        <bgColor rgb="FFFFAF5B"/>
      </patternFill>
    </fill>
    <fill>
      <patternFill patternType="solid">
        <fgColor rgb="FF9BE3FF"/>
        <bgColor rgb="FF9BE3FF"/>
      </patternFill>
    </fill>
    <fill>
      <patternFill patternType="solid">
        <fgColor rgb="FF2D96CA"/>
        <bgColor rgb="FF2D96CA"/>
      </patternFill>
    </fill>
    <fill>
      <patternFill patternType="solid">
        <fgColor rgb="FFFFFFFF"/>
        <bgColor rgb="FFFFFFFF"/>
      </patternFill>
    </fill>
    <fill>
      <patternFill patternType="solid">
        <fgColor rgb="FFEBEFF1"/>
        <bgColor rgb="FFEBEFF1"/>
      </patternFill>
    </fill>
  </fills>
  <borders count="21">
    <border>
      <left/>
      <right/>
      <top/>
      <bottom/>
      <diagonal/>
    </border>
    <border>
      <left style="thin">
        <color rgb="FFEFEFEF"/>
      </left>
      <right style="thin">
        <color rgb="FFEFEFEF"/>
      </right>
      <top style="thin">
        <color rgb="FFEFEFEF"/>
      </top>
      <bottom style="thin">
        <color rgb="FFEFEFEF"/>
      </bottom>
      <diagonal/>
    </border>
    <border>
      <left style="thin">
        <color rgb="FFEFEFEF"/>
      </left>
      <right/>
      <top style="thin">
        <color rgb="FFEFEFEF"/>
      </top>
      <bottom style="thin">
        <color rgb="FFEFEFEF"/>
      </bottom>
      <diagonal/>
    </border>
    <border>
      <left style="thin">
        <color rgb="FFF3F3F3"/>
      </left>
      <right style="thin">
        <color rgb="FFF3F3F3"/>
      </right>
      <top/>
      <bottom/>
      <diagonal/>
    </border>
    <border>
      <left style="thin">
        <color rgb="FFF3F3F3"/>
      </left>
      <right style="thin">
        <color rgb="FFF3F3F3"/>
      </right>
      <top style="thin">
        <color rgb="FFF3F3F3"/>
      </top>
      <bottom style="thin">
        <color rgb="FFF3F3F3"/>
      </bottom>
      <diagonal/>
    </border>
    <border>
      <left/>
      <right style="thin">
        <color rgb="FFEFEFEF"/>
      </right>
      <top style="thin">
        <color rgb="FFEFEFEF"/>
      </top>
      <bottom style="thin">
        <color rgb="FFEFEFEF"/>
      </bottom>
      <diagonal/>
    </border>
    <border>
      <left style="thin">
        <color rgb="FFF3F3F3"/>
      </left>
      <right/>
      <top style="thin">
        <color rgb="FFF3F3F3"/>
      </top>
      <bottom style="thin">
        <color rgb="FFF3F3F3"/>
      </bottom>
      <diagonal/>
    </border>
    <border>
      <left/>
      <right style="thin">
        <color rgb="FFF3F3F3"/>
      </right>
      <top style="thin">
        <color rgb="FFF3F3F3"/>
      </top>
      <bottom style="thin">
        <color rgb="FFF3F3F3"/>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style="thick">
        <color rgb="FF000000"/>
      </right>
      <top/>
      <bottom style="thick">
        <color rgb="FF000000"/>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style="thin">
        <color rgb="FF000000"/>
      </top>
      <bottom style="thin">
        <color rgb="FF000000"/>
      </bottom>
      <diagonal/>
    </border>
    <border>
      <left/>
      <right/>
      <top style="thick">
        <color rgb="FF000000"/>
      </top>
      <bottom/>
      <diagonal/>
    </border>
    <border>
      <left/>
      <right/>
      <top/>
      <bottom style="thick">
        <color rgb="FF000000"/>
      </bottom>
      <diagonal/>
    </border>
  </borders>
  <cellStyleXfs count="1">
    <xf numFmtId="0" fontId="0" fillId="0" borderId="0"/>
  </cellStyleXfs>
  <cellXfs count="448">
    <xf numFmtId="0" fontId="0" fillId="0" borderId="0" xfId="0" applyFont="1" applyAlignment="1"/>
    <xf numFmtId="0" fontId="1" fillId="0" borderId="1" xfId="0" applyFont="1" applyBorder="1" applyAlignment="1">
      <alignment horizontal="left" vertical="center"/>
    </xf>
    <xf numFmtId="0" fontId="2" fillId="0" borderId="1" xfId="0" applyFont="1" applyBorder="1" applyAlignment="1">
      <alignment horizontal="left" vertical="center"/>
    </xf>
    <xf numFmtId="0" fontId="1" fillId="0" borderId="1" xfId="0" applyFont="1" applyBorder="1" applyAlignment="1">
      <alignment horizontal="left" vertical="center"/>
    </xf>
    <xf numFmtId="0" fontId="3" fillId="0" borderId="2" xfId="0" applyFont="1" applyBorder="1" applyAlignment="1">
      <alignment horizontal="left" vertical="center"/>
    </xf>
    <xf numFmtId="0" fontId="3" fillId="2" borderId="3" xfId="0" applyFont="1" applyFill="1" applyBorder="1" applyAlignment="1">
      <alignment horizontal="left" vertical="center"/>
    </xf>
    <xf numFmtId="0" fontId="3" fillId="0" borderId="4" xfId="0" applyFont="1" applyBorder="1" applyAlignment="1">
      <alignment horizontal="left" vertical="center"/>
    </xf>
    <xf numFmtId="0" fontId="1" fillId="0" borderId="5" xfId="0" applyFont="1" applyBorder="1" applyAlignment="1">
      <alignment horizontal="left" vertical="center"/>
    </xf>
    <xf numFmtId="0" fontId="3" fillId="0" borderId="4" xfId="0" applyFont="1" applyBorder="1" applyAlignment="1">
      <alignment horizontal="left"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1" fillId="3" borderId="1" xfId="0" applyFont="1" applyFill="1" applyBorder="1" applyAlignment="1">
      <alignment horizontal="left" vertical="center"/>
    </xf>
    <xf numFmtId="0" fontId="3" fillId="0" borderId="1" xfId="0" applyFont="1" applyBorder="1" applyAlignment="1">
      <alignment horizontal="left" vertical="center"/>
    </xf>
    <xf numFmtId="0" fontId="4" fillId="0" borderId="1" xfId="0" applyFont="1" applyBorder="1" applyAlignment="1">
      <alignment horizontal="left" vertical="top"/>
    </xf>
    <xf numFmtId="0" fontId="5" fillId="0" borderId="1" xfId="0" applyFont="1" applyBorder="1" applyAlignment="1">
      <alignment vertical="top"/>
    </xf>
    <xf numFmtId="0" fontId="5" fillId="0" borderId="0" xfId="0" applyFont="1" applyAlignment="1">
      <alignment horizontal="left" wrapText="1"/>
    </xf>
    <xf numFmtId="0" fontId="5" fillId="0" borderId="1" xfId="0" applyFont="1" applyBorder="1" applyAlignment="1">
      <alignment vertical="center"/>
    </xf>
    <xf numFmtId="0" fontId="6" fillId="4" borderId="2" xfId="0" applyFont="1" applyFill="1" applyBorder="1" applyAlignment="1">
      <alignment horizontal="left" vertical="center"/>
    </xf>
    <xf numFmtId="0" fontId="7" fillId="2" borderId="3" xfId="0" applyFont="1" applyFill="1" applyBorder="1" applyAlignment="1">
      <alignment horizontal="center" vertical="center"/>
    </xf>
    <xf numFmtId="0" fontId="7" fillId="0" borderId="4" xfId="0" applyFont="1" applyBorder="1" applyAlignment="1">
      <alignment horizontal="center" vertical="center"/>
    </xf>
    <xf numFmtId="0" fontId="5" fillId="0" borderId="5" xfId="0" applyFont="1" applyBorder="1" applyAlignment="1">
      <alignment vertical="top"/>
    </xf>
    <xf numFmtId="0" fontId="8" fillId="0" borderId="4" xfId="0" applyFont="1" applyBorder="1" applyAlignment="1">
      <alignment horizontal="center" vertical="center"/>
    </xf>
    <xf numFmtId="0" fontId="7" fillId="0" borderId="4" xfId="0" applyFont="1" applyBorder="1" applyAlignment="1">
      <alignment horizontal="center" vertical="center"/>
    </xf>
    <xf numFmtId="0" fontId="8" fillId="0" borderId="4"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4" fillId="0" borderId="1" xfId="0" applyFont="1" applyBorder="1" applyAlignment="1">
      <alignment horizontal="center" vertical="top"/>
    </xf>
    <xf numFmtId="0" fontId="4" fillId="0" borderId="1" xfId="0" applyFont="1" applyBorder="1" applyAlignment="1">
      <alignment vertical="top"/>
    </xf>
    <xf numFmtId="0" fontId="9" fillId="0" borderId="1" xfId="0" applyFont="1" applyBorder="1" applyAlignment="1">
      <alignment vertical="top"/>
    </xf>
    <xf numFmtId="0" fontId="10" fillId="0" borderId="1" xfId="0" applyFont="1" applyBorder="1" applyAlignment="1">
      <alignment vertical="top"/>
    </xf>
    <xf numFmtId="0" fontId="5" fillId="5" borderId="1" xfId="0" applyFont="1" applyFill="1" applyBorder="1" applyAlignment="1">
      <alignment vertical="center"/>
    </xf>
    <xf numFmtId="0" fontId="11" fillId="6" borderId="2" xfId="0" applyFont="1" applyFill="1" applyBorder="1" applyAlignment="1">
      <alignment horizontal="left" vertical="center"/>
    </xf>
    <xf numFmtId="0" fontId="11" fillId="7" borderId="2" xfId="0" applyFont="1" applyFill="1" applyBorder="1" applyAlignment="1">
      <alignment horizontal="left" vertical="center"/>
    </xf>
    <xf numFmtId="0" fontId="12" fillId="0" borderId="1" xfId="0" applyFont="1" applyBorder="1"/>
    <xf numFmtId="0" fontId="2" fillId="8" borderId="0" xfId="0" applyFont="1" applyFill="1" applyAlignment="1"/>
    <xf numFmtId="0" fontId="5" fillId="0" borderId="0" xfId="0" applyFont="1" applyAlignment="1">
      <alignment vertical="center"/>
    </xf>
    <xf numFmtId="0" fontId="2" fillId="9" borderId="0" xfId="0" applyFont="1" applyFill="1" applyAlignment="1"/>
    <xf numFmtId="0" fontId="4" fillId="10" borderId="1" xfId="0" applyFont="1" applyFill="1" applyBorder="1" applyAlignment="1">
      <alignment vertical="top"/>
    </xf>
    <xf numFmtId="0" fontId="11" fillId="11" borderId="0" xfId="0" applyFont="1" applyFill="1" applyAlignment="1"/>
    <xf numFmtId="0" fontId="11" fillId="12" borderId="0" xfId="0" applyFont="1" applyFill="1" applyAlignment="1"/>
    <xf numFmtId="0" fontId="11" fillId="13" borderId="0" xfId="0" applyFont="1" applyFill="1" applyAlignment="1"/>
    <xf numFmtId="0" fontId="2" fillId="14" borderId="0" xfId="0" applyFont="1" applyFill="1" applyAlignment="1"/>
    <xf numFmtId="0" fontId="11" fillId="15" borderId="2" xfId="0" applyFont="1" applyFill="1" applyBorder="1" applyAlignment="1">
      <alignment horizontal="left" vertical="center"/>
    </xf>
    <xf numFmtId="0" fontId="9" fillId="0" borderId="0" xfId="0" applyFont="1" applyAlignment="1">
      <alignment horizontal="left" vertical="center"/>
    </xf>
    <xf numFmtId="0" fontId="9" fillId="0" borderId="0" xfId="0" applyFont="1" applyAlignment="1">
      <alignment horizontal="left" vertical="center"/>
    </xf>
    <xf numFmtId="0" fontId="5" fillId="0" borderId="1" xfId="0" applyFont="1" applyBorder="1" applyAlignment="1">
      <alignment horizontal="left" vertical="top" wrapText="1"/>
    </xf>
    <xf numFmtId="0" fontId="10" fillId="0" borderId="1" xfId="0" applyFont="1" applyBorder="1" applyAlignment="1">
      <alignment horizontal="left" vertical="top"/>
    </xf>
    <xf numFmtId="0" fontId="5" fillId="0" borderId="1" xfId="0" applyFont="1" applyBorder="1" applyAlignment="1">
      <alignment horizontal="left" vertical="top"/>
    </xf>
    <xf numFmtId="0" fontId="5" fillId="16" borderId="1" xfId="0" applyFont="1" applyFill="1" applyBorder="1" applyAlignment="1">
      <alignment vertical="center"/>
    </xf>
    <xf numFmtId="0" fontId="9" fillId="0" borderId="1" xfId="0" applyFont="1" applyBorder="1" applyAlignment="1">
      <alignment horizontal="center" vertical="top"/>
    </xf>
    <xf numFmtId="0" fontId="5" fillId="0" borderId="0" xfId="0" applyFont="1" applyAlignment="1">
      <alignment horizontal="left" vertical="top"/>
    </xf>
    <xf numFmtId="0" fontId="13" fillId="0" borderId="1" xfId="0" applyFont="1" applyBorder="1" applyAlignment="1">
      <alignment vertical="top"/>
    </xf>
    <xf numFmtId="0" fontId="10" fillId="0" borderId="0" xfId="0" applyFont="1" applyAlignment="1">
      <alignment horizontal="left" vertical="top"/>
    </xf>
    <xf numFmtId="0" fontId="5" fillId="0" borderId="0" xfId="0" applyFont="1" applyAlignment="1">
      <alignment vertical="center"/>
    </xf>
    <xf numFmtId="0" fontId="5" fillId="16" borderId="0" xfId="0" applyFont="1" applyFill="1" applyAlignment="1">
      <alignment vertical="center"/>
    </xf>
    <xf numFmtId="0" fontId="5" fillId="0" borderId="1" xfId="0" applyFont="1" applyBorder="1" applyAlignment="1">
      <alignment vertical="top"/>
    </xf>
    <xf numFmtId="0" fontId="10" fillId="0" borderId="1" xfId="0" applyFont="1" applyBorder="1" applyAlignment="1">
      <alignment vertical="top"/>
    </xf>
    <xf numFmtId="0" fontId="14" fillId="17" borderId="1" xfId="0" applyFont="1" applyFill="1" applyBorder="1" applyAlignment="1">
      <alignment vertical="top"/>
    </xf>
    <xf numFmtId="0" fontId="15" fillId="17" borderId="1" xfId="0" applyFont="1" applyFill="1" applyBorder="1" applyAlignment="1">
      <alignment vertical="top"/>
    </xf>
    <xf numFmtId="0" fontId="5" fillId="16" borderId="0" xfId="0" applyFont="1" applyFill="1" applyAlignment="1">
      <alignment vertical="center"/>
    </xf>
    <xf numFmtId="0" fontId="16" fillId="0" borderId="1" xfId="0" applyFont="1" applyBorder="1" applyAlignment="1">
      <alignment horizontal="center" vertical="top"/>
    </xf>
    <xf numFmtId="0" fontId="9" fillId="0" borderId="2" xfId="0" applyFont="1" applyBorder="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vertical="center"/>
    </xf>
    <xf numFmtId="0" fontId="1" fillId="0" borderId="0" xfId="0" applyFont="1" applyAlignment="1">
      <alignment horizontal="left" vertical="center"/>
    </xf>
    <xf numFmtId="0" fontId="1" fillId="0" borderId="0" xfId="0" applyFont="1" applyAlignment="1">
      <alignment horizontal="left" vertical="center"/>
    </xf>
    <xf numFmtId="0" fontId="17" fillId="0" borderId="0" xfId="0" applyFont="1" applyAlignment="1">
      <alignment vertical="center" wrapText="1"/>
    </xf>
    <xf numFmtId="0" fontId="5" fillId="0" borderId="0" xfId="0" applyFont="1" applyAlignment="1">
      <alignment vertical="center"/>
    </xf>
    <xf numFmtId="0" fontId="10" fillId="0" borderId="0" xfId="0" applyFont="1" applyAlignment="1">
      <alignment vertical="center"/>
    </xf>
    <xf numFmtId="0" fontId="17" fillId="0" borderId="0" xfId="0" applyFont="1" applyAlignment="1">
      <alignment vertical="center"/>
    </xf>
    <xf numFmtId="0" fontId="17" fillId="0" borderId="0" xfId="0" applyFont="1" applyAlignment="1">
      <alignment vertical="center"/>
    </xf>
    <xf numFmtId="0" fontId="5" fillId="0" borderId="0" xfId="0" applyFont="1" applyAlignment="1">
      <alignment vertical="top"/>
    </xf>
    <xf numFmtId="0" fontId="5" fillId="0" borderId="0" xfId="0" applyFont="1" applyAlignment="1">
      <alignment vertical="center"/>
    </xf>
    <xf numFmtId="0" fontId="5" fillId="0" borderId="0" xfId="0" applyFont="1" applyAlignment="1">
      <alignment vertical="center"/>
    </xf>
    <xf numFmtId="0" fontId="18" fillId="0" borderId="0" xfId="0" applyFont="1" applyAlignment="1">
      <alignment vertical="center"/>
    </xf>
    <xf numFmtId="10" fontId="5" fillId="0" borderId="0" xfId="0" applyNumberFormat="1" applyFont="1" applyAlignment="1">
      <alignment horizontal="left" vertical="center"/>
    </xf>
    <xf numFmtId="0" fontId="5" fillId="0" borderId="0" xfId="0" applyFont="1" applyAlignment="1">
      <alignment horizontal="left" vertical="center"/>
    </xf>
    <xf numFmtId="0" fontId="4" fillId="0" borderId="0" xfId="0" applyFont="1" applyAlignment="1">
      <alignment vertical="center"/>
    </xf>
    <xf numFmtId="0" fontId="5" fillId="0" borderId="0" xfId="0" applyFont="1" applyAlignment="1">
      <alignment vertical="center"/>
    </xf>
    <xf numFmtId="0" fontId="19" fillId="0" borderId="0" xfId="0" applyFont="1" applyAlignment="1">
      <alignment vertical="center"/>
    </xf>
    <xf numFmtId="0" fontId="18"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vertical="center"/>
    </xf>
    <xf numFmtId="0" fontId="17" fillId="0" borderId="0" xfId="0" applyFont="1" applyAlignment="1">
      <alignment vertical="center" wrapText="1"/>
    </xf>
    <xf numFmtId="0" fontId="20" fillId="0" borderId="0" xfId="0" applyFont="1" applyAlignment="1">
      <alignment vertical="center"/>
    </xf>
    <xf numFmtId="0" fontId="23" fillId="0" borderId="10" xfId="0" applyFont="1" applyBorder="1" applyAlignment="1">
      <alignment vertical="center"/>
    </xf>
    <xf numFmtId="0" fontId="24" fillId="0" borderId="10" xfId="0" applyFont="1" applyBorder="1" applyAlignment="1">
      <alignment vertical="center" wrapText="1"/>
    </xf>
    <xf numFmtId="0" fontId="24" fillId="0" borderId="10" xfId="0" applyFont="1" applyBorder="1" applyAlignment="1">
      <alignment vertical="top" wrapText="1"/>
    </xf>
    <xf numFmtId="0" fontId="23" fillId="0" borderId="0" xfId="0" applyFont="1" applyAlignment="1">
      <alignment vertical="center"/>
    </xf>
    <xf numFmtId="0" fontId="24" fillId="0" borderId="0" xfId="0" applyFont="1" applyAlignment="1">
      <alignment vertical="top" wrapText="1"/>
    </xf>
    <xf numFmtId="0" fontId="25" fillId="0" borderId="0" xfId="0" applyFont="1" applyAlignment="1"/>
    <xf numFmtId="0" fontId="2" fillId="0" borderId="0" xfId="0" applyFont="1" applyAlignment="1"/>
    <xf numFmtId="0" fontId="28" fillId="0" borderId="0" xfId="0" applyFont="1" applyAlignment="1"/>
    <xf numFmtId="0" fontId="5" fillId="0" borderId="0" xfId="0" applyFont="1" applyAlignment="1">
      <alignment vertical="center"/>
    </xf>
    <xf numFmtId="0" fontId="5" fillId="0" borderId="0" xfId="0" applyFont="1" applyAlignment="1">
      <alignment vertical="center"/>
    </xf>
    <xf numFmtId="0" fontId="5"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5" fillId="0" borderId="0" xfId="0" applyFont="1" applyAlignment="1">
      <alignment vertical="center"/>
    </xf>
    <xf numFmtId="0" fontId="29" fillId="0" borderId="0" xfId="0" applyFont="1" applyAlignment="1">
      <alignment vertical="center"/>
    </xf>
    <xf numFmtId="0" fontId="30" fillId="0" borderId="0" xfId="0" applyFont="1" applyAlignment="1">
      <alignment vertical="center"/>
    </xf>
    <xf numFmtId="0" fontId="31" fillId="0" borderId="0" xfId="0" applyFont="1" applyAlignment="1">
      <alignment vertical="center"/>
    </xf>
    <xf numFmtId="0" fontId="18" fillId="0" borderId="0" xfId="0" applyFont="1" applyAlignment="1">
      <alignment vertical="center"/>
    </xf>
    <xf numFmtId="0" fontId="5" fillId="0" borderId="0" xfId="0" applyFont="1" applyAlignment="1"/>
    <xf numFmtId="0" fontId="4" fillId="0" borderId="0" xfId="0" applyFont="1" applyAlignment="1"/>
    <xf numFmtId="0" fontId="4" fillId="0" borderId="0" xfId="0" applyFont="1" applyAlignment="1"/>
    <xf numFmtId="0" fontId="32" fillId="0" borderId="0" xfId="0" applyFont="1" applyAlignment="1">
      <alignment vertical="top"/>
    </xf>
    <xf numFmtId="0" fontId="5" fillId="0" borderId="0" xfId="0" applyFont="1" applyAlignment="1"/>
    <xf numFmtId="0" fontId="5" fillId="0" borderId="0" xfId="0" applyFont="1" applyAlignment="1">
      <alignment horizontal="left"/>
    </xf>
    <xf numFmtId="0" fontId="12" fillId="0" borderId="0" xfId="0" applyFont="1"/>
    <xf numFmtId="0" fontId="5" fillId="0" borderId="0" xfId="0" applyFont="1" applyAlignment="1"/>
    <xf numFmtId="0" fontId="2" fillId="0" borderId="10" xfId="0" applyFont="1" applyBorder="1" applyAlignment="1"/>
    <xf numFmtId="0" fontId="2" fillId="0" borderId="10" xfId="0" applyFont="1" applyBorder="1" applyAlignment="1">
      <alignment vertical="center"/>
    </xf>
    <xf numFmtId="0" fontId="2" fillId="0" borderId="10" xfId="0" applyFont="1" applyBorder="1" applyAlignment="1">
      <alignment vertical="center"/>
    </xf>
    <xf numFmtId="0" fontId="5" fillId="0" borderId="0" xfId="0" applyFont="1" applyAlignment="1"/>
    <xf numFmtId="0" fontId="5" fillId="0" borderId="10" xfId="0" applyFont="1" applyBorder="1" applyAlignment="1"/>
    <xf numFmtId="0" fontId="5" fillId="0" borderId="10" xfId="0" applyFont="1" applyBorder="1" applyAlignment="1">
      <alignment vertical="center"/>
    </xf>
    <xf numFmtId="0" fontId="5" fillId="0" borderId="10" xfId="0" applyFont="1" applyBorder="1" applyAlignment="1">
      <alignment vertical="center"/>
    </xf>
    <xf numFmtId="0" fontId="5" fillId="0" borderId="10" xfId="0" applyFont="1" applyBorder="1" applyAlignment="1">
      <alignment vertical="center"/>
    </xf>
    <xf numFmtId="0" fontId="5" fillId="0" borderId="0" xfId="0" applyFont="1" applyAlignment="1"/>
    <xf numFmtId="0" fontId="5" fillId="0" borderId="10" xfId="0" applyFont="1" applyBorder="1" applyAlignment="1"/>
    <xf numFmtId="0" fontId="2" fillId="0" borderId="10" xfId="0" applyFont="1" applyBorder="1" applyAlignment="1"/>
    <xf numFmtId="0" fontId="33" fillId="18" borderId="10" xfId="0" applyFont="1" applyFill="1" applyBorder="1" applyAlignment="1"/>
    <xf numFmtId="0" fontId="34" fillId="19" borderId="10" xfId="0" applyFont="1" applyFill="1" applyBorder="1" applyAlignment="1"/>
    <xf numFmtId="0" fontId="34" fillId="20" borderId="10" xfId="0" applyFont="1" applyFill="1" applyBorder="1" applyAlignment="1"/>
    <xf numFmtId="0" fontId="34" fillId="21" borderId="10" xfId="0" applyFont="1" applyFill="1" applyBorder="1" applyAlignment="1"/>
    <xf numFmtId="0" fontId="34" fillId="22" borderId="10" xfId="0" applyFont="1" applyFill="1" applyBorder="1" applyAlignment="1"/>
    <xf numFmtId="0" fontId="34" fillId="23" borderId="10" xfId="0" applyFont="1" applyFill="1" applyBorder="1" applyAlignment="1"/>
    <xf numFmtId="0" fontId="30" fillId="0" borderId="0" xfId="0" applyFont="1"/>
    <xf numFmtId="0" fontId="2" fillId="0" borderId="0" xfId="0" applyFont="1" applyAlignment="1"/>
    <xf numFmtId="0" fontId="33" fillId="18" borderId="0" xfId="0" applyFont="1" applyFill="1" applyAlignment="1"/>
    <xf numFmtId="0" fontId="34" fillId="19" borderId="0" xfId="0" applyFont="1" applyFill="1" applyAlignment="1"/>
    <xf numFmtId="0" fontId="34" fillId="20" borderId="0" xfId="0" applyFont="1" applyFill="1" applyAlignment="1"/>
    <xf numFmtId="0" fontId="34" fillId="21" borderId="0" xfId="0" applyFont="1" applyFill="1" applyAlignment="1"/>
    <xf numFmtId="0" fontId="34" fillId="22" borderId="0" xfId="0" applyFont="1" applyFill="1" applyAlignment="1"/>
    <xf numFmtId="0" fontId="34" fillId="23" borderId="0" xfId="0" applyFont="1" applyFill="1" applyAlignment="1"/>
    <xf numFmtId="0" fontId="18" fillId="0" borderId="0" xfId="0" applyFont="1" applyAlignment="1"/>
    <xf numFmtId="0" fontId="17" fillId="0" borderId="0" xfId="0" applyFont="1" applyAlignment="1"/>
    <xf numFmtId="0" fontId="34" fillId="24" borderId="0" xfId="0" applyFont="1" applyFill="1" applyAlignment="1"/>
    <xf numFmtId="0" fontId="28" fillId="0" borderId="0" xfId="0" applyFont="1" applyAlignment="1">
      <alignment vertical="top"/>
    </xf>
    <xf numFmtId="0" fontId="28" fillId="0" borderId="0" xfId="0" applyFont="1" applyAlignment="1">
      <alignment vertical="top" wrapText="1"/>
    </xf>
    <xf numFmtId="0" fontId="28" fillId="25" borderId="11" xfId="0" applyFont="1" applyFill="1" applyBorder="1" applyAlignment="1">
      <alignment wrapText="1"/>
    </xf>
    <xf numFmtId="0" fontId="28" fillId="25" borderId="12" xfId="0" applyFont="1" applyFill="1" applyBorder="1" applyAlignment="1"/>
    <xf numFmtId="0" fontId="4" fillId="25" borderId="13" xfId="0" applyFont="1" applyFill="1" applyBorder="1" applyAlignment="1"/>
    <xf numFmtId="0" fontId="4" fillId="25" borderId="14" xfId="0" applyFont="1" applyFill="1" applyBorder="1" applyAlignment="1">
      <alignment wrapText="1"/>
    </xf>
    <xf numFmtId="0" fontId="4" fillId="26" borderId="0" xfId="0" applyFont="1" applyFill="1" applyAlignment="1">
      <alignment vertical="top"/>
    </xf>
    <xf numFmtId="0" fontId="4" fillId="30" borderId="0" xfId="0" applyFont="1" applyFill="1" applyAlignment="1">
      <alignment vertical="top" wrapText="1"/>
    </xf>
    <xf numFmtId="0" fontId="4" fillId="31" borderId="0" xfId="0" applyFont="1" applyFill="1" applyAlignment="1">
      <alignment vertical="top" wrapText="1"/>
    </xf>
    <xf numFmtId="0" fontId="4" fillId="25" borderId="13" xfId="0" applyFont="1" applyFill="1" applyBorder="1" applyAlignment="1"/>
    <xf numFmtId="0" fontId="4" fillId="25" borderId="14" xfId="0" applyFont="1" applyFill="1" applyBorder="1" applyAlignment="1">
      <alignment wrapText="1"/>
    </xf>
    <xf numFmtId="0" fontId="4" fillId="26" borderId="0" xfId="0" applyFont="1" applyFill="1" applyAlignment="1">
      <alignment vertical="top" wrapText="1"/>
    </xf>
    <xf numFmtId="0" fontId="4" fillId="32" borderId="0" xfId="0" applyFont="1" applyFill="1" applyAlignment="1">
      <alignment vertical="top" wrapText="1"/>
    </xf>
    <xf numFmtId="0" fontId="4" fillId="33" borderId="0" xfId="0" applyFont="1" applyFill="1" applyAlignment="1">
      <alignment vertical="top" wrapText="1"/>
    </xf>
    <xf numFmtId="0" fontId="4" fillId="7" borderId="0" xfId="0" applyFont="1" applyFill="1" applyAlignment="1">
      <alignment vertical="top" wrapText="1"/>
    </xf>
    <xf numFmtId="0" fontId="4" fillId="34" borderId="0" xfId="0" applyFont="1" applyFill="1" applyAlignment="1">
      <alignment vertical="top" wrapText="1"/>
    </xf>
    <xf numFmtId="0" fontId="4" fillId="35" borderId="0" xfId="0" applyFont="1" applyFill="1" applyAlignment="1">
      <alignment vertical="top" wrapText="1"/>
    </xf>
    <xf numFmtId="0" fontId="4" fillId="36" borderId="0" xfId="0" applyFont="1" applyFill="1" applyAlignment="1">
      <alignment vertical="top" wrapText="1"/>
    </xf>
    <xf numFmtId="0" fontId="4" fillId="37" borderId="0" xfId="0" applyFont="1" applyFill="1" applyAlignment="1">
      <alignment vertical="top" wrapText="1"/>
    </xf>
    <xf numFmtId="0" fontId="4" fillId="38" borderId="0" xfId="0" applyFont="1" applyFill="1" applyAlignment="1">
      <alignment vertical="top" wrapText="1"/>
    </xf>
    <xf numFmtId="0" fontId="4" fillId="39" borderId="0" xfId="0" applyFont="1" applyFill="1" applyAlignment="1">
      <alignment vertical="top" wrapText="1"/>
    </xf>
    <xf numFmtId="0" fontId="4" fillId="26" borderId="0" xfId="0" applyFont="1" applyFill="1" applyAlignment="1">
      <alignment vertical="top" wrapText="1"/>
    </xf>
    <xf numFmtId="0" fontId="4" fillId="40" borderId="0" xfId="0" applyFont="1" applyFill="1" applyAlignment="1">
      <alignment vertical="top" wrapText="1"/>
    </xf>
    <xf numFmtId="0" fontId="4" fillId="41" borderId="0" xfId="0" applyFont="1" applyFill="1" applyAlignment="1">
      <alignment vertical="top" wrapText="1"/>
    </xf>
    <xf numFmtId="0" fontId="4" fillId="42" borderId="0" xfId="0" applyFont="1" applyFill="1" applyAlignment="1">
      <alignment vertical="top" wrapText="1"/>
    </xf>
    <xf numFmtId="0" fontId="4" fillId="43" borderId="0" xfId="0" applyFont="1" applyFill="1" applyAlignment="1">
      <alignment vertical="top" wrapText="1"/>
    </xf>
    <xf numFmtId="0" fontId="4" fillId="44" borderId="0" xfId="0" applyFont="1" applyFill="1" applyAlignment="1">
      <alignment vertical="top" wrapText="1"/>
    </xf>
    <xf numFmtId="0" fontId="4" fillId="19" borderId="0" xfId="0" applyFont="1" applyFill="1" applyAlignment="1">
      <alignment vertical="top" wrapText="1"/>
    </xf>
    <xf numFmtId="0" fontId="4" fillId="45" borderId="0" xfId="0" applyFont="1" applyFill="1" applyAlignment="1">
      <alignment vertical="top" wrapText="1"/>
    </xf>
    <xf numFmtId="0" fontId="4" fillId="46" borderId="0" xfId="0" applyFont="1" applyFill="1" applyAlignment="1">
      <alignment vertical="top" wrapText="1"/>
    </xf>
    <xf numFmtId="0" fontId="4" fillId="47" borderId="0" xfId="0" applyFont="1" applyFill="1" applyAlignment="1">
      <alignment vertical="top" wrapText="1"/>
    </xf>
    <xf numFmtId="0" fontId="4" fillId="48" borderId="0" xfId="0" applyFont="1" applyFill="1" applyAlignment="1">
      <alignment vertical="top" wrapText="1"/>
    </xf>
    <xf numFmtId="0" fontId="4" fillId="49" borderId="0" xfId="0" applyFont="1" applyFill="1" applyAlignment="1">
      <alignment vertical="top" wrapText="1"/>
    </xf>
    <xf numFmtId="0" fontId="4" fillId="50" borderId="0" xfId="0" applyFont="1" applyFill="1" applyAlignment="1">
      <alignment vertical="top" wrapText="1"/>
    </xf>
    <xf numFmtId="0" fontId="4" fillId="51" borderId="0" xfId="0" applyFont="1" applyFill="1" applyAlignment="1">
      <alignment vertical="top" wrapText="1"/>
    </xf>
    <xf numFmtId="0" fontId="4" fillId="52" borderId="0" xfId="0" applyFont="1" applyFill="1" applyAlignment="1">
      <alignment vertical="top" wrapText="1"/>
    </xf>
    <xf numFmtId="0" fontId="4" fillId="53" borderId="0" xfId="0" applyFont="1" applyFill="1" applyAlignment="1">
      <alignment vertical="top" wrapText="1"/>
    </xf>
    <xf numFmtId="0" fontId="4" fillId="54" borderId="0" xfId="0" applyFont="1" applyFill="1" applyAlignment="1">
      <alignment vertical="top" wrapText="1"/>
    </xf>
    <xf numFmtId="0" fontId="4" fillId="55" borderId="0" xfId="0" applyFont="1" applyFill="1" applyAlignment="1">
      <alignment vertical="top" wrapText="1"/>
    </xf>
    <xf numFmtId="0" fontId="4" fillId="56" borderId="0" xfId="0" applyFont="1" applyFill="1" applyAlignment="1">
      <alignment vertical="top" wrapText="1"/>
    </xf>
    <xf numFmtId="0" fontId="4" fillId="13" borderId="0" xfId="0" applyFont="1" applyFill="1" applyAlignment="1">
      <alignment vertical="top" wrapText="1"/>
    </xf>
    <xf numFmtId="0" fontId="4" fillId="57" borderId="0" xfId="0" applyFont="1" applyFill="1" applyAlignment="1">
      <alignment vertical="top" wrapText="1"/>
    </xf>
    <xf numFmtId="0" fontId="4" fillId="58" borderId="0" xfId="0" applyFont="1" applyFill="1" applyAlignment="1">
      <alignment vertical="top" wrapText="1"/>
    </xf>
    <xf numFmtId="0" fontId="4" fillId="59" borderId="0" xfId="0" applyFont="1" applyFill="1" applyAlignment="1">
      <alignment vertical="top" wrapText="1"/>
    </xf>
    <xf numFmtId="0" fontId="4" fillId="60" borderId="0" xfId="0" applyFont="1" applyFill="1" applyAlignment="1">
      <alignment vertical="top" wrapText="1"/>
    </xf>
    <xf numFmtId="0" fontId="4" fillId="61" borderId="0" xfId="0" applyFont="1" applyFill="1" applyAlignment="1">
      <alignment vertical="top" wrapText="1"/>
    </xf>
    <xf numFmtId="0" fontId="4" fillId="62" borderId="0" xfId="0" applyFont="1" applyFill="1" applyAlignment="1">
      <alignment vertical="top" wrapText="1"/>
    </xf>
    <xf numFmtId="0" fontId="4" fillId="31" borderId="0" xfId="0" applyFont="1" applyFill="1" applyAlignment="1">
      <alignment vertical="top" wrapText="1"/>
    </xf>
    <xf numFmtId="0" fontId="4" fillId="25" borderId="15" xfId="0" applyFont="1" applyFill="1" applyBorder="1" applyAlignment="1"/>
    <xf numFmtId="0" fontId="4" fillId="25" borderId="16" xfId="0" applyFont="1" applyFill="1" applyBorder="1" applyAlignment="1">
      <alignment wrapText="1"/>
    </xf>
    <xf numFmtId="0" fontId="4" fillId="0" borderId="0" xfId="0" applyFont="1" applyAlignment="1">
      <alignment wrapText="1"/>
    </xf>
    <xf numFmtId="0" fontId="4" fillId="64" borderId="0" xfId="0" applyFont="1" applyFill="1" applyAlignment="1">
      <alignment vertical="top" wrapText="1"/>
    </xf>
    <xf numFmtId="0" fontId="4" fillId="67" borderId="0" xfId="0" applyFont="1" applyFill="1" applyAlignment="1">
      <alignment vertical="top" wrapText="1"/>
    </xf>
    <xf numFmtId="0" fontId="4" fillId="68" borderId="0" xfId="0" applyFont="1" applyFill="1" applyAlignment="1">
      <alignment vertical="top" wrapText="1"/>
    </xf>
    <xf numFmtId="0" fontId="4" fillId="72" borderId="0" xfId="0" applyFont="1" applyFill="1" applyAlignment="1">
      <alignment vertical="top" wrapText="1"/>
    </xf>
    <xf numFmtId="0" fontId="4" fillId="0" borderId="0" xfId="0" applyFont="1" applyAlignment="1">
      <alignment wrapText="1"/>
    </xf>
    <xf numFmtId="0" fontId="4" fillId="30" borderId="0" xfId="0" applyFont="1" applyFill="1" applyAlignment="1">
      <alignment vertical="top" wrapText="1"/>
    </xf>
    <xf numFmtId="0" fontId="4" fillId="75" borderId="0" xfId="0" applyFont="1" applyFill="1" applyAlignment="1">
      <alignment vertical="top" wrapText="1"/>
    </xf>
    <xf numFmtId="0" fontId="4" fillId="0" borderId="0" xfId="0" applyFont="1" applyAlignment="1">
      <alignment horizontal="left"/>
    </xf>
    <xf numFmtId="0" fontId="2" fillId="0" borderId="17" xfId="0" applyFont="1" applyBorder="1" applyAlignment="1">
      <alignment vertical="center"/>
    </xf>
    <xf numFmtId="0" fontId="4" fillId="0" borderId="0" xfId="0" applyFont="1" applyAlignment="1"/>
    <xf numFmtId="0" fontId="5" fillId="0" borderId="0" xfId="0" applyFont="1" applyAlignment="1"/>
    <xf numFmtId="0" fontId="4" fillId="0" borderId="0" xfId="0" applyFont="1" applyAlignment="1">
      <alignment wrapText="1"/>
    </xf>
    <xf numFmtId="0" fontId="4" fillId="0" borderId="0" xfId="0" applyFont="1"/>
    <xf numFmtId="0" fontId="4" fillId="0" borderId="0" xfId="0" applyFont="1" applyAlignment="1"/>
    <xf numFmtId="0" fontId="4" fillId="0" borderId="0" xfId="0" applyFont="1" applyAlignment="1"/>
    <xf numFmtId="0" fontId="5" fillId="0" borderId="0" xfId="0" applyFont="1" applyAlignment="1"/>
    <xf numFmtId="0" fontId="4" fillId="0" borderId="0" xfId="0" applyFont="1" applyAlignment="1">
      <alignment horizontal="left"/>
    </xf>
    <xf numFmtId="0" fontId="35" fillId="0" borderId="0" xfId="0" applyFont="1" applyAlignment="1">
      <alignment wrapText="1"/>
    </xf>
    <xf numFmtId="0" fontId="35" fillId="0" borderId="0" xfId="0" applyFont="1" applyAlignment="1"/>
    <xf numFmtId="0" fontId="5" fillId="0" borderId="17" xfId="0" applyFont="1" applyBorder="1" applyAlignment="1">
      <alignment vertical="center"/>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applyFont="1" applyAlignment="1">
      <alignment vertical="center"/>
    </xf>
    <xf numFmtId="0" fontId="24" fillId="0" borderId="0" xfId="0" applyFont="1" applyAlignment="1">
      <alignment vertical="center" wrapText="1"/>
    </xf>
    <xf numFmtId="0" fontId="24" fillId="0" borderId="0" xfId="0" applyFont="1" applyAlignment="1">
      <alignment vertical="center"/>
    </xf>
    <xf numFmtId="0" fontId="24" fillId="0" borderId="0" xfId="0" applyFont="1" applyAlignment="1">
      <alignment vertical="center" wrapText="1"/>
    </xf>
    <xf numFmtId="0" fontId="24" fillId="0" borderId="0" xfId="0" applyFont="1" applyAlignment="1">
      <alignment horizontal="center" vertical="center" wrapText="1"/>
    </xf>
    <xf numFmtId="0" fontId="1" fillId="6" borderId="0" xfId="0" applyFont="1" applyFill="1" applyAlignment="1">
      <alignment horizontal="center" vertical="center" wrapText="1"/>
    </xf>
    <xf numFmtId="0" fontId="24" fillId="0" borderId="0" xfId="0" applyFont="1" applyAlignment="1">
      <alignment horizontal="center" vertical="center" wrapText="1"/>
    </xf>
    <xf numFmtId="10" fontId="24" fillId="0" borderId="0" xfId="0" applyNumberFormat="1" applyFont="1" applyAlignment="1">
      <alignment horizontal="center" vertical="center" wrapText="1"/>
    </xf>
    <xf numFmtId="0" fontId="4" fillId="0" borderId="0" xfId="0" applyFont="1" applyAlignment="1">
      <alignment horizontal="center" vertical="center" wrapText="1"/>
    </xf>
    <xf numFmtId="10" fontId="4" fillId="0" borderId="0" xfId="0" applyNumberFormat="1" applyFont="1" applyAlignment="1">
      <alignment horizontal="center" vertical="center" wrapText="1"/>
    </xf>
    <xf numFmtId="0" fontId="24" fillId="0" borderId="0" xfId="0" applyFont="1" applyAlignment="1"/>
    <xf numFmtId="0" fontId="24" fillId="0" borderId="0" xfId="0" applyFont="1" applyAlignment="1">
      <alignment horizontal="left"/>
    </xf>
    <xf numFmtId="0" fontId="1" fillId="76" borderId="0" xfId="0" applyFont="1" applyFill="1" applyAlignment="1">
      <alignment horizontal="center" vertical="center" wrapText="1"/>
    </xf>
    <xf numFmtId="0" fontId="24" fillId="0" borderId="0" xfId="0" applyFont="1" applyAlignment="1">
      <alignment vertical="center"/>
    </xf>
    <xf numFmtId="0" fontId="36" fillId="0" borderId="0" xfId="0" applyFont="1" applyAlignment="1">
      <alignment vertical="center"/>
    </xf>
    <xf numFmtId="0" fontId="1" fillId="77" borderId="0" xfId="0" applyFont="1" applyFill="1" applyAlignment="1">
      <alignment horizontal="center" vertical="center" wrapText="1"/>
    </xf>
    <xf numFmtId="0" fontId="1" fillId="8" borderId="0" xfId="0" applyFont="1" applyFill="1" applyAlignment="1">
      <alignment horizontal="center" vertical="center" wrapText="1"/>
    </xf>
    <xf numFmtId="0" fontId="1" fillId="9" borderId="0" xfId="0" applyFont="1" applyFill="1" applyAlignment="1">
      <alignment horizontal="center" vertical="center" wrapText="1"/>
    </xf>
    <xf numFmtId="0" fontId="24" fillId="0" borderId="0" xfId="0" applyFont="1" applyAlignment="1">
      <alignment wrapText="1"/>
    </xf>
    <xf numFmtId="0" fontId="37" fillId="0" borderId="0" xfId="0" applyFont="1" applyAlignment="1"/>
    <xf numFmtId="0" fontId="24" fillId="0" borderId="0" xfId="0" applyFont="1" applyAlignment="1"/>
    <xf numFmtId="0" fontId="1" fillId="39" borderId="0" xfId="0" applyFont="1" applyFill="1" applyAlignment="1">
      <alignment horizontal="center" vertical="center"/>
    </xf>
    <xf numFmtId="0" fontId="24" fillId="0" borderId="0" xfId="0" applyFont="1" applyAlignment="1">
      <alignment horizontal="center"/>
    </xf>
    <xf numFmtId="0" fontId="11" fillId="78" borderId="0" xfId="0" applyFont="1" applyFill="1" applyAlignment="1">
      <alignment horizontal="center"/>
    </xf>
    <xf numFmtId="0" fontId="38" fillId="0" borderId="0" xfId="0" applyFont="1" applyAlignment="1">
      <alignment horizontal="center"/>
    </xf>
    <xf numFmtId="10" fontId="38" fillId="0" borderId="0" xfId="0" applyNumberFormat="1" applyFont="1" applyAlignment="1">
      <alignment horizontal="center"/>
    </xf>
    <xf numFmtId="0" fontId="4" fillId="0" borderId="0" xfId="0" applyFont="1" applyAlignment="1">
      <alignment horizontal="left" wrapText="1"/>
    </xf>
    <xf numFmtId="0" fontId="24" fillId="0" borderId="0" xfId="0" applyFont="1" applyAlignment="1">
      <alignment wrapText="1"/>
    </xf>
    <xf numFmtId="0" fontId="24" fillId="0" borderId="0" xfId="0" applyFont="1" applyAlignment="1">
      <alignment horizontal="center"/>
    </xf>
    <xf numFmtId="0" fontId="39" fillId="0" borderId="0" xfId="0" applyFont="1" applyAlignment="1"/>
    <xf numFmtId="0" fontId="39" fillId="0" borderId="0" xfId="0" applyFont="1" applyAlignment="1"/>
    <xf numFmtId="0" fontId="40" fillId="0" borderId="0" xfId="0" applyFont="1" applyAlignment="1">
      <alignment horizontal="left"/>
    </xf>
    <xf numFmtId="0" fontId="40" fillId="0" borderId="0" xfId="0" applyFont="1" applyAlignment="1"/>
    <xf numFmtId="0" fontId="23" fillId="0" borderId="0" xfId="0" applyFont="1" applyAlignment="1">
      <alignment vertical="center" wrapText="1"/>
    </xf>
    <xf numFmtId="0" fontId="1" fillId="0" borderId="0" xfId="0" applyFont="1" applyAlignment="1"/>
    <xf numFmtId="0" fontId="1" fillId="0" borderId="0" xfId="0" applyFont="1" applyAlignment="1">
      <alignment wrapText="1"/>
    </xf>
    <xf numFmtId="0" fontId="28" fillId="0" borderId="1" xfId="0" applyFont="1" applyBorder="1" applyAlignment="1">
      <alignment horizontal="left" vertical="center"/>
    </xf>
    <xf numFmtId="0" fontId="28" fillId="0" borderId="0" xfId="0" applyFont="1" applyAlignment="1">
      <alignment vertical="center" wrapText="1"/>
    </xf>
    <xf numFmtId="0" fontId="28" fillId="0" borderId="0" xfId="0" applyFont="1" applyAlignment="1">
      <alignment horizontal="left" vertical="center" wrapText="1"/>
    </xf>
    <xf numFmtId="0" fontId="4" fillId="0" borderId="0" xfId="0" applyFont="1" applyAlignment="1"/>
    <xf numFmtId="0" fontId="4" fillId="79" borderId="1" xfId="0" applyFont="1" applyFill="1" applyBorder="1" applyAlignment="1">
      <alignment vertical="top"/>
    </xf>
    <xf numFmtId="0" fontId="4" fillId="0" borderId="0" xfId="0" applyFont="1" applyAlignment="1"/>
    <xf numFmtId="0" fontId="9" fillId="0" borderId="0" xfId="0" applyFont="1" applyAlignment="1"/>
    <xf numFmtId="0" fontId="4" fillId="0" borderId="1" xfId="0" applyFont="1" applyBorder="1" applyAlignment="1">
      <alignment vertical="center"/>
    </xf>
    <xf numFmtId="0" fontId="9"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9" fillId="79" borderId="1" xfId="0" applyFont="1" applyFill="1" applyBorder="1" applyAlignment="1">
      <alignment vertical="top"/>
    </xf>
    <xf numFmtId="0" fontId="4" fillId="79" borderId="0" xfId="0" applyFont="1" applyFill="1" applyAlignment="1"/>
    <xf numFmtId="0" fontId="4" fillId="80" borderId="0" xfId="0" applyFont="1" applyFill="1" applyAlignment="1"/>
    <xf numFmtId="0" fontId="4" fillId="0" borderId="0" xfId="0" applyFont="1" applyAlignment="1"/>
    <xf numFmtId="0" fontId="4" fillId="0" borderId="1" xfId="0" applyFont="1" applyBorder="1" applyAlignment="1">
      <alignment vertical="center"/>
    </xf>
    <xf numFmtId="0" fontId="4" fillId="80" borderId="1" xfId="0" applyFont="1" applyFill="1" applyBorder="1" applyAlignment="1">
      <alignment vertical="top"/>
    </xf>
    <xf numFmtId="0" fontId="4" fillId="80" borderId="0" xfId="0" applyFont="1" applyFill="1" applyAlignment="1"/>
    <xf numFmtId="0" fontId="9" fillId="0" borderId="0" xfId="0" applyFont="1" applyAlignment="1"/>
    <xf numFmtId="0" fontId="4" fillId="0" borderId="0" xfId="0" applyFont="1" applyAlignment="1">
      <alignment vertical="center"/>
    </xf>
    <xf numFmtId="0" fontId="4" fillId="79" borderId="0" xfId="0" applyFont="1" applyFill="1" applyAlignment="1"/>
    <xf numFmtId="0" fontId="4" fillId="0" borderId="0" xfId="0" applyFont="1" applyAlignment="1">
      <alignment vertical="center" wrapText="1"/>
    </xf>
    <xf numFmtId="0" fontId="9" fillId="0" borderId="0" xfId="0" applyFont="1" applyAlignment="1">
      <alignment vertical="center" wrapText="1"/>
    </xf>
    <xf numFmtId="0" fontId="9" fillId="80" borderId="1" xfId="0" applyFont="1" applyFill="1" applyBorder="1" applyAlignment="1">
      <alignment vertical="top"/>
    </xf>
    <xf numFmtId="0" fontId="4" fillId="0" borderId="1" xfId="0" applyFont="1" applyBorder="1" applyAlignment="1">
      <alignment vertical="center"/>
    </xf>
    <xf numFmtId="0" fontId="4" fillId="0" borderId="0" xfId="0" applyFont="1" applyAlignment="1">
      <alignment vertical="center"/>
    </xf>
    <xf numFmtId="0" fontId="4" fillId="0" borderId="0" xfId="0" applyFont="1" applyAlignment="1">
      <alignment vertical="top"/>
    </xf>
    <xf numFmtId="0" fontId="9" fillId="0" borderId="0" xfId="0" applyFont="1" applyAlignment="1">
      <alignment vertical="top"/>
    </xf>
    <xf numFmtId="0" fontId="4" fillId="79" borderId="1" xfId="0" applyFont="1" applyFill="1" applyBorder="1" applyAlignment="1">
      <alignment vertical="top"/>
    </xf>
    <xf numFmtId="0" fontId="4" fillId="80" borderId="1" xfId="0" applyFont="1" applyFill="1" applyBorder="1" applyAlignment="1">
      <alignment vertical="top"/>
    </xf>
    <xf numFmtId="0" fontId="9" fillId="79" borderId="1" xfId="0" applyFont="1" applyFill="1" applyBorder="1" applyAlignment="1">
      <alignment vertical="top"/>
    </xf>
    <xf numFmtId="0" fontId="9" fillId="0" borderId="1" xfId="0" applyFont="1" applyBorder="1" applyAlignment="1">
      <alignment vertical="top"/>
    </xf>
    <xf numFmtId="0" fontId="41" fillId="79" borderId="1" xfId="0" applyFont="1" applyFill="1" applyBorder="1" applyAlignment="1">
      <alignment vertical="top"/>
    </xf>
    <xf numFmtId="0" fontId="19" fillId="0" borderId="0" xfId="0" applyFont="1" applyAlignment="1"/>
    <xf numFmtId="0" fontId="4" fillId="0" borderId="0" xfId="0" applyFont="1" applyAlignment="1">
      <alignment vertical="center"/>
    </xf>
    <xf numFmtId="0" fontId="9" fillId="80" borderId="1" xfId="0" applyFont="1" applyFill="1" applyBorder="1" applyAlignment="1">
      <alignment vertical="top"/>
    </xf>
    <xf numFmtId="0" fontId="4" fillId="0" borderId="0" xfId="0" applyFont="1" applyAlignment="1">
      <alignment vertical="top"/>
    </xf>
    <xf numFmtId="0" fontId="9" fillId="80" borderId="0" xfId="0" applyFont="1" applyFill="1" applyAlignment="1">
      <alignment vertical="top"/>
    </xf>
    <xf numFmtId="0" fontId="42" fillId="0" borderId="0" xfId="0" applyFont="1" applyAlignment="1">
      <alignment horizontal="left"/>
    </xf>
    <xf numFmtId="0" fontId="43" fillId="0" borderId="0" xfId="0" applyFont="1" applyAlignment="1"/>
    <xf numFmtId="0" fontId="43" fillId="0" borderId="0" xfId="0" applyFont="1" applyAlignment="1"/>
    <xf numFmtId="0" fontId="44" fillId="0" borderId="0" xfId="0" applyFont="1" applyAlignment="1">
      <alignment horizontal="left"/>
    </xf>
    <xf numFmtId="0" fontId="43" fillId="0" borderId="0" xfId="0" applyFont="1" applyAlignment="1"/>
    <xf numFmtId="0" fontId="43" fillId="0" borderId="0" xfId="0" applyFont="1" applyAlignment="1"/>
    <xf numFmtId="0" fontId="45" fillId="0" borderId="0" xfId="0" applyFont="1" applyAlignment="1"/>
    <xf numFmtId="0" fontId="46" fillId="0" borderId="0" xfId="0" applyFont="1" applyAlignment="1">
      <alignment horizontal="left" vertical="center"/>
    </xf>
    <xf numFmtId="0" fontId="47" fillId="0" borderId="0" xfId="0" applyFont="1" applyAlignment="1"/>
    <xf numFmtId="0" fontId="46" fillId="0" borderId="0" xfId="0" applyFont="1" applyAlignment="1">
      <alignment vertical="center"/>
    </xf>
    <xf numFmtId="0" fontId="48" fillId="0" borderId="0" xfId="0" applyFont="1" applyAlignment="1"/>
    <xf numFmtId="0" fontId="49" fillId="0" borderId="0" xfId="0" applyFont="1" applyAlignment="1"/>
    <xf numFmtId="0" fontId="50" fillId="0" borderId="0" xfId="0" applyFont="1" applyAlignment="1">
      <alignment horizontal="left" vertical="center"/>
    </xf>
    <xf numFmtId="0" fontId="51" fillId="0" borderId="0" xfId="0" applyFont="1" applyAlignment="1"/>
    <xf numFmtId="0" fontId="51" fillId="0" borderId="0" xfId="0" applyFont="1" applyAlignment="1"/>
    <xf numFmtId="0" fontId="49" fillId="0" borderId="0" xfId="0" applyFont="1" applyAlignment="1"/>
    <xf numFmtId="0" fontId="51" fillId="0" borderId="0" xfId="0" applyFont="1" applyAlignment="1"/>
    <xf numFmtId="0" fontId="52" fillId="0" borderId="0" xfId="0" applyFont="1" applyAlignment="1"/>
    <xf numFmtId="0" fontId="53" fillId="0" borderId="0" xfId="0" applyFont="1" applyAlignment="1">
      <alignment vertical="center" wrapText="1"/>
    </xf>
    <xf numFmtId="0" fontId="54" fillId="0" borderId="0" xfId="0" applyFont="1" applyAlignment="1">
      <alignment vertical="top"/>
    </xf>
    <xf numFmtId="0" fontId="54" fillId="0" borderId="0" xfId="0" applyFont="1" applyAlignment="1">
      <alignment vertical="top"/>
    </xf>
    <xf numFmtId="0" fontId="54" fillId="0" borderId="0" xfId="0" applyFont="1" applyAlignment="1">
      <alignment vertical="center" wrapText="1"/>
    </xf>
    <xf numFmtId="0" fontId="19" fillId="0" borderId="0" xfId="0" applyFont="1" applyAlignment="1"/>
    <xf numFmtId="0" fontId="54" fillId="0" borderId="0" xfId="0" applyFont="1" applyAlignment="1">
      <alignment vertical="center" wrapText="1"/>
    </xf>
    <xf numFmtId="0" fontId="19" fillId="4" borderId="18" xfId="0" applyFont="1" applyFill="1" applyBorder="1"/>
    <xf numFmtId="0" fontId="55" fillId="4" borderId="0" xfId="0" applyFont="1" applyFill="1" applyAlignment="1">
      <alignment horizontal="left" vertical="center" wrapText="1"/>
    </xf>
    <xf numFmtId="0" fontId="56" fillId="4" borderId="0" xfId="0" applyFont="1" applyFill="1" applyAlignment="1">
      <alignment horizontal="left" vertical="center" wrapText="1"/>
    </xf>
    <xf numFmtId="0" fontId="9" fillId="4" borderId="0" xfId="0" applyFont="1" applyFill="1" applyAlignment="1">
      <alignment horizontal="left" vertical="center" wrapText="1"/>
    </xf>
    <xf numFmtId="0" fontId="9" fillId="82" borderId="13" xfId="0" applyFont="1" applyFill="1" applyBorder="1" applyAlignment="1">
      <alignment horizontal="left" vertical="center" wrapText="1"/>
    </xf>
    <xf numFmtId="0" fontId="9" fillId="82" borderId="0" xfId="0" applyFont="1" applyFill="1" applyAlignment="1">
      <alignment horizontal="left" vertical="center" wrapText="1"/>
    </xf>
    <xf numFmtId="0" fontId="9" fillId="82" borderId="14" xfId="0" applyFont="1" applyFill="1" applyBorder="1" applyAlignment="1">
      <alignment horizontal="left" vertical="center" wrapText="1"/>
    </xf>
    <xf numFmtId="0" fontId="9" fillId="83" borderId="13" xfId="0" applyFont="1" applyFill="1" applyBorder="1" applyAlignment="1">
      <alignment horizontal="left" vertical="center" wrapText="1"/>
    </xf>
    <xf numFmtId="0" fontId="9" fillId="83" borderId="0" xfId="0" applyFont="1" applyFill="1" applyAlignment="1">
      <alignment horizontal="left" vertical="center" wrapText="1"/>
    </xf>
    <xf numFmtId="0" fontId="9" fillId="83" borderId="14" xfId="0" applyFont="1" applyFill="1" applyBorder="1" applyAlignment="1">
      <alignment horizontal="left" vertical="center" wrapText="1"/>
    </xf>
    <xf numFmtId="0" fontId="9" fillId="82" borderId="15" xfId="0" applyFont="1" applyFill="1" applyBorder="1" applyAlignment="1">
      <alignment horizontal="left" vertical="center" wrapText="1"/>
    </xf>
    <xf numFmtId="0" fontId="9" fillId="82" borderId="20" xfId="0" applyFont="1" applyFill="1" applyBorder="1" applyAlignment="1">
      <alignment horizontal="left" vertical="center" wrapText="1"/>
    </xf>
    <xf numFmtId="0" fontId="9" fillId="82" borderId="16" xfId="0" applyFont="1" applyFill="1" applyBorder="1" applyAlignment="1">
      <alignment horizontal="left" vertical="center" wrapText="1"/>
    </xf>
    <xf numFmtId="0" fontId="9" fillId="4" borderId="13" xfId="0" applyFont="1" applyFill="1" applyBorder="1" applyAlignment="1">
      <alignment horizontal="left" vertical="center" wrapText="1"/>
    </xf>
    <xf numFmtId="0" fontId="9" fillId="4" borderId="14" xfId="0" applyFont="1" applyFill="1" applyBorder="1" applyAlignment="1">
      <alignment horizontal="left" vertical="center" wrapText="1"/>
    </xf>
    <xf numFmtId="0" fontId="9" fillId="83" borderId="15" xfId="0" applyFont="1" applyFill="1" applyBorder="1" applyAlignment="1">
      <alignment horizontal="left" vertical="center" wrapText="1"/>
    </xf>
    <xf numFmtId="0" fontId="9" fillId="83" borderId="20" xfId="0" applyFont="1" applyFill="1" applyBorder="1" applyAlignment="1">
      <alignment horizontal="left" vertical="center" wrapText="1"/>
    </xf>
    <xf numFmtId="0" fontId="9" fillId="83" borderId="16" xfId="0" applyFont="1" applyFill="1" applyBorder="1" applyAlignment="1">
      <alignment horizontal="left" vertical="center" wrapText="1"/>
    </xf>
    <xf numFmtId="0" fontId="4" fillId="83" borderId="0" xfId="0" applyFont="1" applyFill="1" applyAlignment="1">
      <alignment vertical="center" wrapText="1"/>
    </xf>
    <xf numFmtId="0" fontId="4" fillId="82" borderId="0" xfId="0" applyFont="1" applyFill="1" applyAlignment="1">
      <alignment vertical="center" wrapText="1"/>
    </xf>
    <xf numFmtId="0" fontId="4" fillId="82" borderId="14" xfId="0" applyFont="1" applyFill="1" applyBorder="1" applyAlignment="1">
      <alignment vertical="center" wrapText="1"/>
    </xf>
    <xf numFmtId="0" fontId="4" fillId="4" borderId="0" xfId="0" applyFont="1" applyFill="1" applyAlignment="1">
      <alignment vertical="center" wrapText="1"/>
    </xf>
    <xf numFmtId="0" fontId="4" fillId="83" borderId="13" xfId="0" applyFont="1" applyFill="1" applyBorder="1" applyAlignment="1">
      <alignment vertical="center" wrapText="1"/>
    </xf>
    <xf numFmtId="0" fontId="4" fillId="83" borderId="14" xfId="0" applyFont="1" applyFill="1" applyBorder="1" applyAlignment="1">
      <alignment vertical="center" wrapText="1"/>
    </xf>
    <xf numFmtId="0" fontId="4" fillId="82" borderId="13" xfId="0" applyFont="1" applyFill="1" applyBorder="1" applyAlignment="1">
      <alignment vertical="center" wrapText="1"/>
    </xf>
    <xf numFmtId="0" fontId="35" fillId="82" borderId="0" xfId="0" applyFont="1" applyFill="1" applyAlignment="1">
      <alignment vertical="center" wrapText="1"/>
    </xf>
    <xf numFmtId="0" fontId="4" fillId="82" borderId="15" xfId="0" applyFont="1" applyFill="1" applyBorder="1" applyAlignment="1">
      <alignment vertical="center" wrapText="1"/>
    </xf>
    <xf numFmtId="0" fontId="4" fillId="82" borderId="20" xfId="0" applyFont="1" applyFill="1" applyBorder="1" applyAlignment="1">
      <alignment vertical="center" wrapText="1"/>
    </xf>
    <xf numFmtId="0" fontId="19" fillId="82" borderId="20" xfId="0" applyFont="1" applyFill="1" applyBorder="1" applyAlignment="1">
      <alignment vertical="center" wrapText="1"/>
    </xf>
    <xf numFmtId="0" fontId="19" fillId="82" borderId="16" xfId="0" applyFont="1" applyFill="1" applyBorder="1" applyAlignment="1">
      <alignment vertical="center" wrapText="1"/>
    </xf>
    <xf numFmtId="0" fontId="4" fillId="4" borderId="13" xfId="0" applyFont="1" applyFill="1" applyBorder="1" applyAlignment="1">
      <alignment vertical="center" wrapText="1"/>
    </xf>
    <xf numFmtId="0" fontId="19" fillId="4" borderId="0" xfId="0" applyFont="1" applyFill="1" applyAlignment="1">
      <alignment vertical="center" wrapText="1"/>
    </xf>
    <xf numFmtId="0" fontId="19" fillId="4" borderId="14" xfId="0" applyFont="1" applyFill="1" applyBorder="1" applyAlignment="1">
      <alignment vertical="center" wrapText="1"/>
    </xf>
    <xf numFmtId="0" fontId="4" fillId="82" borderId="16" xfId="0" applyFont="1" applyFill="1" applyBorder="1" applyAlignment="1">
      <alignment vertical="center" wrapText="1"/>
    </xf>
    <xf numFmtId="0" fontId="4" fillId="4" borderId="14" xfId="0" applyFont="1" applyFill="1" applyBorder="1" applyAlignment="1">
      <alignment vertical="center" wrapText="1"/>
    </xf>
    <xf numFmtId="0" fontId="4" fillId="82" borderId="20" xfId="0" applyFont="1" applyFill="1" applyBorder="1" applyAlignment="1">
      <alignment vertical="center" wrapText="1"/>
    </xf>
    <xf numFmtId="0" fontId="4" fillId="82" borderId="16" xfId="0" applyFont="1" applyFill="1" applyBorder="1" applyAlignment="1">
      <alignment vertical="center" wrapText="1"/>
    </xf>
    <xf numFmtId="0" fontId="4" fillId="4" borderId="0" xfId="0" applyFont="1" applyFill="1" applyAlignment="1">
      <alignment vertical="center" wrapText="1"/>
    </xf>
    <xf numFmtId="0" fontId="4" fillId="4" borderId="14" xfId="0" applyFont="1" applyFill="1" applyBorder="1" applyAlignment="1">
      <alignment vertical="center" wrapText="1"/>
    </xf>
    <xf numFmtId="0" fontId="4" fillId="83" borderId="15" xfId="0" applyFont="1" applyFill="1" applyBorder="1" applyAlignment="1">
      <alignment vertical="center" wrapText="1"/>
    </xf>
    <xf numFmtId="0" fontId="4" fillId="83" borderId="20" xfId="0" applyFont="1" applyFill="1" applyBorder="1" applyAlignment="1">
      <alignment vertical="center" wrapText="1"/>
    </xf>
    <xf numFmtId="0" fontId="4" fillId="83" borderId="20" xfId="0" applyFont="1" applyFill="1" applyBorder="1" applyAlignment="1">
      <alignment vertical="center" wrapText="1"/>
    </xf>
    <xf numFmtId="0" fontId="4" fillId="83" borderId="16" xfId="0" applyFont="1" applyFill="1" applyBorder="1" applyAlignment="1">
      <alignment vertical="center" wrapText="1"/>
    </xf>
    <xf numFmtId="0" fontId="55" fillId="4" borderId="0" xfId="0" applyFont="1" applyFill="1" applyAlignment="1">
      <alignment vertical="center" wrapText="1"/>
    </xf>
    <xf numFmtId="0" fontId="4" fillId="83" borderId="16" xfId="0" applyFont="1" applyFill="1" applyBorder="1" applyAlignment="1">
      <alignment vertical="center" wrapText="1"/>
    </xf>
    <xf numFmtId="0" fontId="57" fillId="0" borderId="0" xfId="0" applyFont="1" applyAlignment="1">
      <alignment wrapText="1"/>
    </xf>
    <xf numFmtId="0" fontId="58" fillId="0" borderId="0" xfId="0" applyFont="1" applyAlignment="1">
      <alignment wrapText="1"/>
    </xf>
    <xf numFmtId="0" fontId="54" fillId="0" borderId="0" xfId="0" applyFont="1" applyAlignment="1">
      <alignment wrapText="1"/>
    </xf>
    <xf numFmtId="0" fontId="59" fillId="0" borderId="0" xfId="0" applyFont="1" applyAlignment="1">
      <alignment wrapText="1"/>
    </xf>
    <xf numFmtId="0" fontId="54" fillId="0" borderId="0" xfId="0" applyFont="1" applyAlignment="1">
      <alignment wrapText="1"/>
    </xf>
    <xf numFmtId="0" fontId="60" fillId="0" borderId="0" xfId="0" applyFont="1" applyAlignment="1">
      <alignment wrapText="1"/>
    </xf>
    <xf numFmtId="0" fontId="61" fillId="0" borderId="0" xfId="0" applyFont="1" applyAlignment="1">
      <alignment vertical="top" wrapText="1"/>
    </xf>
    <xf numFmtId="0" fontId="61" fillId="0" borderId="0" xfId="0" applyFont="1" applyAlignment="1">
      <alignment vertical="center" wrapText="1"/>
    </xf>
    <xf numFmtId="0" fontId="62" fillId="0" borderId="0" xfId="0" applyFont="1" applyAlignment="1">
      <alignment vertical="top" wrapText="1"/>
    </xf>
    <xf numFmtId="0" fontId="0" fillId="0" borderId="0" xfId="0" applyFont="1" applyAlignment="1">
      <alignment vertical="top" wrapText="1"/>
    </xf>
    <xf numFmtId="0" fontId="61" fillId="0" borderId="0" xfId="0" applyFont="1" applyAlignment="1">
      <alignment vertical="top" wrapText="1"/>
    </xf>
    <xf numFmtId="0" fontId="63" fillId="0" borderId="0" xfId="0" applyFont="1" applyAlignment="1">
      <alignment horizontal="center" vertical="center" wrapText="1"/>
    </xf>
    <xf numFmtId="0" fontId="60" fillId="0" borderId="0" xfId="0" applyFont="1" applyAlignment="1">
      <alignment horizontal="left" vertical="center"/>
    </xf>
    <xf numFmtId="0" fontId="64" fillId="0" borderId="13" xfId="0" applyFont="1" applyBorder="1" applyAlignment="1">
      <alignment vertical="center" wrapText="1"/>
    </xf>
    <xf numFmtId="0" fontId="57" fillId="0" borderId="0" xfId="0" applyFont="1" applyAlignment="1">
      <alignment vertical="center" wrapText="1"/>
    </xf>
    <xf numFmtId="0" fontId="57" fillId="0" borderId="13" xfId="0" applyFont="1" applyBorder="1" applyAlignment="1">
      <alignment vertical="center" wrapText="1"/>
    </xf>
    <xf numFmtId="0" fontId="64" fillId="0" borderId="0" xfId="0" applyFont="1" applyAlignment="1">
      <alignment vertical="center" wrapText="1"/>
    </xf>
    <xf numFmtId="0" fontId="64" fillId="0" borderId="14" xfId="0" applyFont="1" applyBorder="1" applyAlignment="1">
      <alignment vertical="center" wrapText="1"/>
    </xf>
    <xf numFmtId="0" fontId="64" fillId="0" borderId="0" xfId="0" applyFont="1" applyAlignment="1">
      <alignment vertical="center" wrapText="1"/>
    </xf>
    <xf numFmtId="0" fontId="65" fillId="0" borderId="0" xfId="0" applyFont="1" applyAlignment="1"/>
    <xf numFmtId="0" fontId="65" fillId="0" borderId="13" xfId="0" applyFont="1" applyBorder="1" applyAlignment="1">
      <alignment wrapText="1"/>
    </xf>
    <xf numFmtId="0" fontId="66" fillId="0" borderId="0" xfId="0" applyFont="1" applyAlignment="1">
      <alignment wrapText="1"/>
    </xf>
    <xf numFmtId="0" fontId="66" fillId="0" borderId="13" xfId="0" applyFont="1" applyBorder="1" applyAlignment="1">
      <alignment wrapText="1"/>
    </xf>
    <xf numFmtId="0" fontId="65" fillId="0" borderId="0" xfId="0" applyFont="1" applyAlignment="1">
      <alignment wrapText="1"/>
    </xf>
    <xf numFmtId="0" fontId="65" fillId="0" borderId="14" xfId="0" applyFont="1" applyBorder="1" applyAlignment="1">
      <alignment wrapText="1"/>
    </xf>
    <xf numFmtId="0" fontId="65" fillId="0" borderId="0" xfId="0" applyFont="1" applyAlignment="1">
      <alignment wrapText="1"/>
    </xf>
    <xf numFmtId="0" fontId="67" fillId="0" borderId="0" xfId="0" applyFont="1" applyAlignment="1"/>
    <xf numFmtId="0" fontId="65" fillId="0" borderId="0" xfId="0" applyFont="1" applyAlignment="1"/>
    <xf numFmtId="0" fontId="65" fillId="0" borderId="13" xfId="0" applyFont="1" applyBorder="1" applyAlignment="1">
      <alignment wrapText="1"/>
    </xf>
    <xf numFmtId="0" fontId="66" fillId="0" borderId="0" xfId="0" applyFont="1" applyAlignment="1">
      <alignment wrapText="1"/>
    </xf>
    <xf numFmtId="0" fontId="66" fillId="0" borderId="13" xfId="0" applyFont="1" applyBorder="1" applyAlignment="1">
      <alignment wrapText="1"/>
    </xf>
    <xf numFmtId="0" fontId="23" fillId="0" borderId="0" xfId="0" applyFont="1" applyAlignment="1"/>
    <xf numFmtId="0" fontId="21" fillId="0" borderId="8" xfId="0" applyFont="1" applyBorder="1" applyAlignment="1">
      <alignment vertical="center"/>
    </xf>
    <xf numFmtId="0" fontId="22" fillId="0" borderId="9" xfId="0" applyFont="1" applyBorder="1"/>
    <xf numFmtId="0" fontId="25" fillId="0" borderId="0" xfId="0" applyFont="1" applyAlignment="1"/>
    <xf numFmtId="0" fontId="0" fillId="0" borderId="0" xfId="0" applyFont="1" applyAlignment="1"/>
    <xf numFmtId="0" fontId="26" fillId="0" borderId="0" xfId="0" applyFont="1" applyAlignment="1"/>
    <xf numFmtId="0" fontId="27" fillId="0" borderId="0" xfId="0" applyFont="1" applyAlignment="1"/>
    <xf numFmtId="0" fontId="4" fillId="34" borderId="0" xfId="0" applyFont="1" applyFill="1" applyAlignment="1">
      <alignment vertical="top" wrapText="1"/>
    </xf>
    <xf numFmtId="0" fontId="4" fillId="10" borderId="0" xfId="0" applyFont="1" applyFill="1" applyAlignment="1">
      <alignment vertical="top" wrapText="1"/>
    </xf>
    <xf numFmtId="0" fontId="4" fillId="42" borderId="0" xfId="0" applyFont="1" applyFill="1" applyAlignment="1">
      <alignment vertical="top" wrapText="1"/>
    </xf>
    <xf numFmtId="0" fontId="4" fillId="30" borderId="0" xfId="0" applyFont="1" applyFill="1" applyAlignment="1">
      <alignment vertical="top" wrapText="1"/>
    </xf>
    <xf numFmtId="0" fontId="4" fillId="32" borderId="0" xfId="0" applyFont="1" applyFill="1" applyAlignment="1">
      <alignment vertical="top" wrapText="1"/>
    </xf>
    <xf numFmtId="0" fontId="4" fillId="33" borderId="0" xfId="0" applyFont="1" applyFill="1" applyAlignment="1">
      <alignment vertical="top" wrapText="1"/>
    </xf>
    <xf numFmtId="0" fontId="4" fillId="19" borderId="0" xfId="0" applyFont="1" applyFill="1" applyAlignment="1">
      <alignment vertical="top" wrapText="1"/>
    </xf>
    <xf numFmtId="0" fontId="4" fillId="35" borderId="0" xfId="0" applyFont="1" applyFill="1" applyAlignment="1">
      <alignment vertical="top" wrapText="1"/>
    </xf>
    <xf numFmtId="0" fontId="4" fillId="36" borderId="0" xfId="0" applyFont="1" applyFill="1" applyAlignment="1">
      <alignment vertical="top" wrapText="1"/>
    </xf>
    <xf numFmtId="0" fontId="4" fillId="37" borderId="0" xfId="0" applyFont="1" applyFill="1" applyAlignment="1">
      <alignment vertical="top" wrapText="1"/>
    </xf>
    <xf numFmtId="0" fontId="4" fillId="40" borderId="0" xfId="0" applyFont="1" applyFill="1" applyAlignment="1">
      <alignment vertical="top" wrapText="1"/>
    </xf>
    <xf numFmtId="0" fontId="4" fillId="48" borderId="0" xfId="0" applyFont="1" applyFill="1" applyAlignment="1">
      <alignment vertical="top" wrapText="1"/>
    </xf>
    <xf numFmtId="0" fontId="4" fillId="60" borderId="0" xfId="0" applyFont="1" applyFill="1" applyAlignment="1">
      <alignment vertical="top" wrapText="1"/>
    </xf>
    <xf numFmtId="0" fontId="4" fillId="41" borderId="0" xfId="0" applyFont="1" applyFill="1" applyAlignment="1">
      <alignment vertical="top" wrapText="1"/>
    </xf>
    <xf numFmtId="0" fontId="4" fillId="7" borderId="0" xfId="0" applyFont="1" applyFill="1" applyAlignment="1">
      <alignment vertical="top" wrapText="1"/>
    </xf>
    <xf numFmtId="0" fontId="4" fillId="45" borderId="0" xfId="0" applyFont="1" applyFill="1" applyAlignment="1">
      <alignment vertical="top" wrapText="1"/>
    </xf>
    <xf numFmtId="0" fontId="4" fillId="43" borderId="0" xfId="0" applyFont="1" applyFill="1" applyAlignment="1">
      <alignment vertical="top" wrapText="1"/>
    </xf>
    <xf numFmtId="0" fontId="4" fillId="44" borderId="0" xfId="0" applyFont="1" applyFill="1" applyAlignment="1">
      <alignment vertical="top" wrapText="1"/>
    </xf>
    <xf numFmtId="0" fontId="4" fillId="56" borderId="0" xfId="0" applyFont="1" applyFill="1" applyAlignment="1">
      <alignment vertical="top" wrapText="1"/>
    </xf>
    <xf numFmtId="0" fontId="4" fillId="13" borderId="0" xfId="0" applyFont="1" applyFill="1" applyAlignment="1">
      <alignment vertical="top" wrapText="1"/>
    </xf>
    <xf numFmtId="0" fontId="4" fillId="62" borderId="0" xfId="0" applyFont="1" applyFill="1" applyAlignment="1">
      <alignment vertical="top" wrapText="1"/>
    </xf>
    <xf numFmtId="0" fontId="4" fillId="63" borderId="0" xfId="0" applyFont="1" applyFill="1" applyAlignment="1">
      <alignment vertical="top" wrapText="1"/>
    </xf>
    <xf numFmtId="0" fontId="4" fillId="65" borderId="0" xfId="0" applyFont="1" applyFill="1" applyAlignment="1">
      <alignment vertical="top" wrapText="1"/>
    </xf>
    <xf numFmtId="0" fontId="4" fillId="66" borderId="0" xfId="0" applyFont="1" applyFill="1" applyAlignment="1">
      <alignment vertical="top" wrapText="1"/>
    </xf>
    <xf numFmtId="0" fontId="4" fillId="47" borderId="0" xfId="0" applyFont="1" applyFill="1" applyAlignment="1">
      <alignment vertical="top" wrapText="1"/>
    </xf>
    <xf numFmtId="0" fontId="4" fillId="39" borderId="0" xfId="0" applyFont="1" applyFill="1" applyAlignment="1">
      <alignment vertical="top" wrapText="1"/>
    </xf>
    <xf numFmtId="0" fontId="4" fillId="26" borderId="0" xfId="0" applyFont="1" applyFill="1" applyAlignment="1">
      <alignment vertical="top" wrapText="1"/>
    </xf>
    <xf numFmtId="0" fontId="4" fillId="53" borderId="0" xfId="0" applyFont="1" applyFill="1" applyAlignment="1">
      <alignment vertical="top" wrapText="1"/>
    </xf>
    <xf numFmtId="0" fontId="4" fillId="52" borderId="0" xfId="0" applyFont="1" applyFill="1" applyAlignment="1">
      <alignment vertical="top" wrapText="1"/>
    </xf>
    <xf numFmtId="0" fontId="28" fillId="0" borderId="0" xfId="0" applyFont="1" applyAlignment="1">
      <alignment vertical="top"/>
    </xf>
    <xf numFmtId="0" fontId="4" fillId="27" borderId="0" xfId="0" applyFont="1" applyFill="1" applyAlignment="1">
      <alignment vertical="top" wrapText="1"/>
    </xf>
    <xf numFmtId="0" fontId="4" fillId="28" borderId="0" xfId="0" applyFont="1" applyFill="1" applyAlignment="1">
      <alignment vertical="top" wrapText="1"/>
    </xf>
    <xf numFmtId="0" fontId="4" fillId="69" borderId="0" xfId="0" applyFont="1" applyFill="1" applyAlignment="1">
      <alignment vertical="top" wrapText="1"/>
    </xf>
    <xf numFmtId="0" fontId="4" fillId="71" borderId="0" xfId="0" applyFont="1" applyFill="1" applyAlignment="1">
      <alignment vertical="top" wrapText="1"/>
    </xf>
    <xf numFmtId="0" fontId="4" fillId="8" borderId="0" xfId="0" applyFont="1" applyFill="1" applyAlignment="1">
      <alignment vertical="top" wrapText="1"/>
    </xf>
    <xf numFmtId="0" fontId="4" fillId="70" borderId="0" xfId="0" applyFont="1" applyFill="1" applyAlignment="1">
      <alignment vertical="top" wrapText="1"/>
    </xf>
    <xf numFmtId="0" fontId="4" fillId="73" borderId="0" xfId="0" applyFont="1" applyFill="1" applyAlignment="1">
      <alignment vertical="top" wrapText="1"/>
    </xf>
    <xf numFmtId="0" fontId="4" fillId="29" borderId="0" xfId="0" applyFont="1" applyFill="1" applyAlignment="1">
      <alignment vertical="top" wrapText="1"/>
    </xf>
    <xf numFmtId="0" fontId="4" fillId="74" borderId="0" xfId="0" applyFont="1" applyFill="1" applyAlignment="1">
      <alignment vertical="top" wrapText="1"/>
    </xf>
    <xf numFmtId="0" fontId="4" fillId="54" borderId="0" xfId="0" applyFont="1" applyFill="1" applyAlignment="1">
      <alignment vertical="top" wrapText="1"/>
    </xf>
    <xf numFmtId="0" fontId="4" fillId="31" borderId="0" xfId="0" applyFont="1" applyFill="1" applyAlignment="1">
      <alignment vertical="top" wrapText="1"/>
    </xf>
    <xf numFmtId="0" fontId="4" fillId="0" borderId="0" xfId="0" applyFont="1" applyAlignment="1"/>
    <xf numFmtId="0" fontId="23" fillId="0" borderId="0" xfId="0" applyFont="1" applyAlignment="1">
      <alignment vertical="center" wrapText="1"/>
    </xf>
    <xf numFmtId="0" fontId="42" fillId="0" borderId="0" xfId="0" applyFont="1" applyAlignment="1">
      <alignment horizontal="left"/>
    </xf>
    <xf numFmtId="0" fontId="55" fillId="81" borderId="11" xfId="0" applyFont="1" applyFill="1" applyBorder="1" applyAlignment="1">
      <alignment horizontal="left" vertical="center" wrapText="1"/>
    </xf>
    <xf numFmtId="0" fontId="22" fillId="81" borderId="19" xfId="0" applyFont="1" applyFill="1" applyBorder="1"/>
    <xf numFmtId="0" fontId="22" fillId="81" borderId="12" xfId="0" applyFont="1" applyFill="1" applyBorder="1"/>
    <xf numFmtId="0" fontId="55" fillId="81" borderId="11" xfId="0" applyFont="1" applyFill="1" applyBorder="1" applyAlignment="1">
      <alignment vertical="center" wrapText="1"/>
    </xf>
    <xf numFmtId="0" fontId="63" fillId="0" borderId="11" xfId="0" applyFont="1" applyBorder="1" applyAlignment="1">
      <alignment horizontal="center" vertical="center" wrapText="1"/>
    </xf>
    <xf numFmtId="0" fontId="22" fillId="0" borderId="19" xfId="0" applyFont="1" applyBorder="1"/>
    <xf numFmtId="0" fontId="53" fillId="0" borderId="11" xfId="0" applyFont="1" applyBorder="1" applyAlignment="1">
      <alignment horizontal="center" vertical="center" wrapText="1"/>
    </xf>
    <xf numFmtId="0" fontId="22" fillId="0" borderId="12" xfId="0" applyFont="1" applyBorder="1"/>
  </cellXfs>
  <cellStyles count="1">
    <cellStyle name="Normal" xfId="0" builtinId="0"/>
  </cellStyles>
  <dxfs count="103">
    <dxf>
      <fill>
        <patternFill patternType="solid">
          <fgColor rgb="FF00B0F0"/>
          <bgColor rgb="FF00B0F0"/>
        </patternFill>
      </fill>
    </dxf>
    <dxf>
      <font>
        <color rgb="FFEFEFEF"/>
      </font>
      <fill>
        <patternFill patternType="solid">
          <fgColor rgb="FFCC0000"/>
          <bgColor rgb="FFCC0000"/>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
      <fill>
        <patternFill patternType="solid">
          <fgColor rgb="FFB7E1CD"/>
          <bgColor rgb="FFB7E1CD"/>
        </patternFill>
      </fill>
    </dxf>
    <dxf>
      <fill>
        <patternFill patternType="solid">
          <fgColor rgb="FFB7E1CD"/>
          <bgColor rgb="FFB7E1CD"/>
        </patternFill>
      </fill>
    </dxf>
    <dxf>
      <font>
        <b/>
        <color rgb="FFFF0000"/>
      </font>
      <fill>
        <patternFill patternType="none"/>
      </fill>
    </dxf>
    <dxf>
      <fill>
        <patternFill patternType="solid">
          <fgColor rgb="FFB6D7A8"/>
          <bgColor rgb="FFB6D7A8"/>
        </patternFill>
      </fill>
    </dxf>
    <dxf>
      <font>
        <b/>
        <color rgb="FF990000"/>
      </font>
      <fill>
        <patternFill patternType="none"/>
      </fill>
    </dxf>
    <dxf>
      <font>
        <b/>
        <color rgb="FF990000"/>
      </font>
      <fill>
        <patternFill patternType="none"/>
      </fill>
    </dxf>
    <dxf>
      <font>
        <b/>
        <color rgb="FFCC0000"/>
      </font>
      <fill>
        <patternFill patternType="none"/>
      </fill>
    </dxf>
    <dxf>
      <font>
        <b/>
        <color rgb="FFCC0000"/>
      </font>
      <fill>
        <patternFill patternType="none"/>
      </fill>
    </dxf>
    <dxf>
      <font>
        <b/>
        <color rgb="FFCC0000"/>
      </font>
      <fill>
        <patternFill patternType="none"/>
      </fill>
    </dxf>
    <dxf>
      <font>
        <b/>
        <color rgb="FFCC0000"/>
      </font>
      <fill>
        <patternFill patternType="none"/>
      </fill>
    </dxf>
    <dxf>
      <font>
        <b/>
        <color rgb="FFCC0000"/>
      </font>
      <fill>
        <patternFill patternType="none"/>
      </fill>
    </dxf>
    <dxf>
      <font>
        <b/>
        <color rgb="FF990000"/>
      </font>
      <fill>
        <patternFill patternType="none"/>
      </fill>
    </dxf>
    <dxf>
      <font>
        <b/>
        <color rgb="FF990000"/>
      </font>
      <fill>
        <patternFill patternType="none"/>
      </fill>
    </dxf>
    <dxf>
      <font>
        <b/>
        <color rgb="FF990000"/>
      </font>
      <fill>
        <patternFill patternType="none"/>
      </fill>
    </dxf>
    <dxf>
      <fill>
        <patternFill patternType="solid">
          <fgColor rgb="FF4FBDE6"/>
          <bgColor rgb="FF4FBDE6"/>
        </patternFill>
      </fill>
    </dxf>
    <dxf>
      <font>
        <color rgb="FFF3F3F3"/>
      </font>
      <fill>
        <patternFill patternType="solid">
          <fgColor rgb="FF032849"/>
          <bgColor rgb="FF032849"/>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ill>
        <patternFill patternType="solid">
          <fgColor rgb="FFD9D2E9"/>
          <bgColor rgb="FFD9D2E9"/>
        </patternFill>
      </fill>
    </dxf>
    <dxf>
      <font>
        <color rgb="FFF3F3F3"/>
      </font>
      <fill>
        <patternFill patternType="solid">
          <fgColor rgb="FF2E6317"/>
          <bgColor rgb="FF2E6317"/>
        </patternFill>
      </fill>
    </dxf>
    <dxf>
      <font>
        <color rgb="FFEFEFEF"/>
      </font>
      <fill>
        <patternFill patternType="solid">
          <fgColor rgb="FF1C3A0D"/>
          <bgColor rgb="FF1C3A0D"/>
        </patternFill>
      </fill>
    </dxf>
    <dxf>
      <fill>
        <patternFill patternType="solid">
          <fgColor rgb="FF999999"/>
          <bgColor rgb="FF999999"/>
        </patternFill>
      </fill>
    </dxf>
    <dxf>
      <font>
        <color rgb="FFF3F3F3"/>
      </font>
      <fill>
        <patternFill patternType="solid">
          <fgColor rgb="FF032849"/>
          <bgColor rgb="FF032849"/>
        </patternFill>
      </fill>
    </dxf>
    <dxf>
      <font>
        <color rgb="FFF3F3F3"/>
      </font>
      <fill>
        <patternFill patternType="solid">
          <fgColor rgb="FF7D01CF"/>
          <bgColor rgb="FF7D01CF"/>
        </patternFill>
      </fill>
    </dxf>
    <dxf>
      <font>
        <color rgb="FFF3F3F3"/>
      </font>
      <fill>
        <patternFill patternType="solid">
          <fgColor rgb="FF0091C5"/>
          <bgColor rgb="FF0091C5"/>
        </patternFill>
      </fill>
    </dxf>
    <dxf>
      <font>
        <color rgb="FFF3F3F3"/>
      </font>
      <fill>
        <patternFill patternType="solid">
          <fgColor rgb="FFF87218"/>
          <bgColor rgb="FFF87218"/>
        </patternFill>
      </fill>
    </dxf>
    <dxf>
      <font>
        <color rgb="FFF3F3F3"/>
      </font>
      <fill>
        <patternFill patternType="solid">
          <fgColor rgb="FF032849"/>
          <bgColor rgb="FF032849"/>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ont>
        <color rgb="FFF3F3F3"/>
      </font>
      <fill>
        <patternFill patternType="solid">
          <fgColor rgb="FF810101"/>
          <bgColor rgb="FF810101"/>
        </patternFill>
      </fill>
    </dxf>
    <dxf>
      <fill>
        <patternFill patternType="solid">
          <fgColor rgb="FFD9D2E9"/>
          <bgColor rgb="FFD9D2E9"/>
        </patternFill>
      </fill>
    </dxf>
    <dxf>
      <font>
        <color rgb="FFF3F3F3"/>
      </font>
      <fill>
        <patternFill patternType="solid">
          <fgColor rgb="FF2E6317"/>
          <bgColor rgb="FF2E6317"/>
        </patternFill>
      </fill>
    </dxf>
    <dxf>
      <font>
        <color rgb="FFEFEFEF"/>
      </font>
      <fill>
        <patternFill patternType="solid">
          <fgColor rgb="FF1C3A0D"/>
          <bgColor rgb="FF1C3A0D"/>
        </patternFill>
      </fill>
    </dxf>
    <dxf>
      <fill>
        <patternFill patternType="solid">
          <fgColor rgb="FF999999"/>
          <bgColor rgb="FF999999"/>
        </patternFill>
      </fill>
    </dxf>
    <dxf>
      <font>
        <color rgb="FFF3F3F3"/>
      </font>
      <fill>
        <patternFill patternType="solid">
          <fgColor rgb="FF032849"/>
          <bgColor rgb="FF032849"/>
        </patternFill>
      </fill>
    </dxf>
    <dxf>
      <font>
        <color rgb="FFF3F3F3"/>
      </font>
      <fill>
        <patternFill patternType="solid">
          <fgColor rgb="FF7D01CF"/>
          <bgColor rgb="FF7D01CF"/>
        </patternFill>
      </fill>
    </dxf>
    <dxf>
      <font>
        <color rgb="FFF3F3F3"/>
      </font>
      <fill>
        <patternFill patternType="solid">
          <fgColor rgb="FF0091C5"/>
          <bgColor rgb="FF0091C5"/>
        </patternFill>
      </fill>
    </dxf>
    <dxf>
      <font>
        <color rgb="FFF3F3F3"/>
      </font>
      <fill>
        <patternFill patternType="solid">
          <fgColor rgb="FFF87218"/>
          <bgColor rgb="FFF87218"/>
        </patternFill>
      </fill>
    </dxf>
    <dxf>
      <font>
        <b/>
        <color rgb="FFE8B002"/>
      </font>
      <fill>
        <patternFill patternType="none"/>
      </fill>
    </dxf>
    <dxf>
      <font>
        <b/>
        <color rgb="FFCC0000"/>
      </font>
      <fill>
        <patternFill patternType="none"/>
      </fill>
    </dxf>
    <dxf>
      <font>
        <b/>
        <color rgb="FF000000"/>
      </font>
      <fill>
        <patternFill patternType="solid">
          <fgColor rgb="FF9749FF"/>
          <bgColor rgb="FF9749FF"/>
        </patternFill>
      </fill>
    </dxf>
    <dxf>
      <font>
        <b/>
        <color rgb="FF000000"/>
      </font>
      <fill>
        <patternFill patternType="solid">
          <fgColor rgb="FF1155CC"/>
          <bgColor rgb="FF1155CC"/>
        </patternFill>
      </fill>
    </dxf>
    <dxf>
      <font>
        <b/>
        <color theme="1"/>
      </font>
      <fill>
        <patternFill patternType="solid">
          <fgColor rgb="FF179933"/>
          <bgColor rgb="FF179933"/>
        </patternFill>
      </fill>
    </dxf>
    <dxf>
      <font>
        <b/>
        <color rgb="FF000000"/>
      </font>
      <fill>
        <patternFill patternType="solid">
          <fgColor rgb="FFA8E605"/>
          <bgColor rgb="FFA8E605"/>
        </patternFill>
      </fill>
    </dxf>
    <dxf>
      <font>
        <b/>
        <color rgb="FF000000"/>
      </font>
      <fill>
        <patternFill patternType="solid">
          <fgColor rgb="FF999999"/>
          <bgColor rgb="FF999999"/>
        </patternFill>
      </fill>
    </dxf>
    <dxf>
      <font>
        <b/>
        <color rgb="FF000000"/>
      </font>
      <fill>
        <patternFill patternType="solid">
          <fgColor rgb="FFF1C232"/>
          <bgColor rgb="FFF1C232"/>
        </patternFill>
      </fill>
    </dxf>
    <dxf>
      <font>
        <b/>
        <u/>
        <color rgb="FFCD0000"/>
      </font>
      <fill>
        <patternFill patternType="solid">
          <fgColor rgb="FFD9D9D9"/>
          <bgColor rgb="FFD9D9D9"/>
        </patternFill>
      </fill>
    </dxf>
    <dxf>
      <font>
        <b/>
        <color rgb="FF000000"/>
      </font>
      <fill>
        <patternFill patternType="solid">
          <fgColor rgb="FFFF6600"/>
          <bgColor rgb="FFFF6600"/>
        </patternFill>
      </fill>
    </dxf>
    <dxf>
      <font>
        <b/>
        <color rgb="FF000000"/>
      </font>
      <fill>
        <patternFill patternType="solid">
          <fgColor rgb="FFCC0000"/>
          <bgColor rgb="FFCC0000"/>
        </patternFill>
      </fill>
    </dxf>
    <dxf>
      <font>
        <b/>
        <i/>
        <color rgb="FFEFEFEF"/>
      </font>
      <fill>
        <patternFill patternType="solid">
          <fgColor rgb="FF643B64"/>
          <bgColor rgb="FF643B64"/>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4DD0E1"/>
          <bgColor rgb="FF4DD0E1"/>
        </patternFill>
      </fill>
    </dxf>
    <dxf>
      <fill>
        <patternFill patternType="solid">
          <fgColor rgb="FFFFFFFF"/>
          <bgColor rgb="FFFFFFFF"/>
        </patternFill>
      </fill>
    </dxf>
  </dxfs>
  <tableStyles count="3">
    <tableStyle name="README-style" pivot="0" count="2" xr9:uid="{00000000-0011-0000-FFFF-FFFF00000000}">
      <tableStyleElement type="firstRowStripe" dxfId="102"/>
      <tableStyleElement type="secondRowStripe" dxfId="101"/>
    </tableStyle>
    <tableStyle name="MissingFromDBs-style" pivot="0" count="3" xr9:uid="{00000000-0011-0000-FFFF-FFFF01000000}">
      <tableStyleElement type="headerRow" dxfId="100"/>
      <tableStyleElement type="firstRowStripe" dxfId="99"/>
      <tableStyleElement type="secondRowStripe" dxfId="98"/>
    </tableStyle>
    <tableStyle name="TaxReadable-style" pivot="0" count="3" xr9:uid="{00000000-0011-0000-FFFF-FFFF02000000}">
      <tableStyleElement type="headerRow" dxfId="97"/>
      <tableStyleElement type="firstRowStripe" dxfId="96"/>
      <tableStyleElement type="secondRowStripe" dxfId="9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sans-serif"/>
              </a:defRPr>
            </a:pPr>
            <a:r>
              <a:rPr b="0">
                <a:solidFill>
                  <a:srgbClr val="000000"/>
                </a:solidFill>
                <a:latin typeface="sans-serif"/>
              </a:rPr>
              <a:t>Percentage of Flavonoid Matches by Database</a:t>
            </a:r>
          </a:p>
        </c:rich>
      </c:tx>
      <c:overlay val="0"/>
    </c:title>
    <c:autoTitleDeleted val="0"/>
    <c:plotArea>
      <c:layout/>
      <c:pieChart>
        <c:varyColors val="1"/>
        <c:ser>
          <c:idx val="0"/>
          <c:order val="0"/>
          <c:dPt>
            <c:idx val="0"/>
            <c:bubble3D val="0"/>
            <c:spPr>
              <a:solidFill>
                <a:srgbClr val="CC0000"/>
              </a:solidFill>
            </c:spPr>
            <c:extLst>
              <c:ext xmlns:c16="http://schemas.microsoft.com/office/drawing/2014/chart" uri="{C3380CC4-5D6E-409C-BE32-E72D297353CC}">
                <c16:uniqueId val="{00000001-DC65-45D2-A890-7A1E87EA33A1}"/>
              </c:ext>
            </c:extLst>
          </c:dPt>
          <c:dPt>
            <c:idx val="1"/>
            <c:bubble3D val="0"/>
            <c:spPr>
              <a:solidFill>
                <a:srgbClr val="FF4E33"/>
              </a:solidFill>
            </c:spPr>
            <c:extLst>
              <c:ext xmlns:c16="http://schemas.microsoft.com/office/drawing/2014/chart" uri="{C3380CC4-5D6E-409C-BE32-E72D297353CC}">
                <c16:uniqueId val="{00000003-DC65-45D2-A890-7A1E87EA33A1}"/>
              </c:ext>
            </c:extLst>
          </c:dPt>
          <c:dPt>
            <c:idx val="2"/>
            <c:bubble3D val="0"/>
            <c:spPr>
              <a:solidFill>
                <a:srgbClr val="E69138"/>
              </a:solidFill>
            </c:spPr>
            <c:extLst>
              <c:ext xmlns:c16="http://schemas.microsoft.com/office/drawing/2014/chart" uri="{C3380CC4-5D6E-409C-BE32-E72D297353CC}">
                <c16:uniqueId val="{00000005-DC65-45D2-A890-7A1E87EA33A1}"/>
              </c:ext>
            </c:extLst>
          </c:dPt>
          <c:dPt>
            <c:idx val="3"/>
            <c:bubble3D val="0"/>
            <c:spPr>
              <a:solidFill>
                <a:srgbClr val="F1C232"/>
              </a:solidFill>
            </c:spPr>
            <c:extLst>
              <c:ext xmlns:c16="http://schemas.microsoft.com/office/drawing/2014/chart" uri="{C3380CC4-5D6E-409C-BE32-E72D297353CC}">
                <c16:uniqueId val="{00000007-DC65-45D2-A890-7A1E87EA33A1}"/>
              </c:ext>
            </c:extLst>
          </c:dPt>
          <c:dPt>
            <c:idx val="4"/>
            <c:bubble3D val="0"/>
            <c:spPr>
              <a:solidFill>
                <a:srgbClr val="A8E605"/>
              </a:solidFill>
            </c:spPr>
            <c:extLst>
              <c:ext xmlns:c16="http://schemas.microsoft.com/office/drawing/2014/chart" uri="{C3380CC4-5D6E-409C-BE32-E72D297353CC}">
                <c16:uniqueId val="{00000009-DC65-45D2-A890-7A1E87EA33A1}"/>
              </c:ext>
            </c:extLst>
          </c:dPt>
          <c:dPt>
            <c:idx val="5"/>
            <c:bubble3D val="0"/>
            <c:spPr>
              <a:solidFill>
                <a:srgbClr val="099414"/>
              </a:solidFill>
            </c:spPr>
            <c:extLst>
              <c:ext xmlns:c16="http://schemas.microsoft.com/office/drawing/2014/chart" uri="{C3380CC4-5D6E-409C-BE32-E72D297353CC}">
                <c16:uniqueId val="{0000000B-DC65-45D2-A890-7A1E87EA33A1}"/>
              </c:ext>
            </c:extLst>
          </c:dPt>
          <c:dPt>
            <c:idx val="6"/>
            <c:bubble3D val="0"/>
            <c:spPr>
              <a:solidFill>
                <a:srgbClr val="8CB9E2"/>
              </a:solidFill>
            </c:spPr>
            <c:extLst>
              <c:ext xmlns:c16="http://schemas.microsoft.com/office/drawing/2014/chart" uri="{C3380CC4-5D6E-409C-BE32-E72D297353CC}">
                <c16:uniqueId val="{0000000D-DC65-45D2-A890-7A1E87EA33A1}"/>
              </c:ext>
            </c:extLst>
          </c:dPt>
          <c:cat>
            <c:strRef>
              <c:f>DatabaseStats!$B$2:$B$7</c:f>
              <c:strCache>
                <c:ptCount val="6"/>
                <c:pt idx="0">
                  <c:v>USDA</c:v>
                </c:pt>
                <c:pt idx="1">
                  <c:v>KNApSAcK</c:v>
                </c:pt>
                <c:pt idx="2">
                  <c:v>NPASS</c:v>
                </c:pt>
                <c:pt idx="3">
                  <c:v>MAP</c:v>
                </c:pt>
                <c:pt idx="4">
                  <c:v>IMPPAT</c:v>
                </c:pt>
                <c:pt idx="5">
                  <c:v>DDPED</c:v>
                </c:pt>
              </c:strCache>
            </c:strRef>
          </c:cat>
          <c:val>
            <c:numRef>
              <c:f>DatabaseStats!$L$2:$L$8</c:f>
              <c:numCache>
                <c:formatCode>0.00%</c:formatCode>
                <c:ptCount val="7"/>
                <c:pt idx="0">
                  <c:v>0.15869565217391304</c:v>
                </c:pt>
                <c:pt idx="1">
                  <c:v>0.23695652173913043</c:v>
                </c:pt>
                <c:pt idx="2">
                  <c:v>0.1</c:v>
                </c:pt>
                <c:pt idx="3">
                  <c:v>0.16521739130434782</c:v>
                </c:pt>
                <c:pt idx="4">
                  <c:v>0.10869565217391304</c:v>
                </c:pt>
                <c:pt idx="5">
                  <c:v>0.20869565217391303</c:v>
                </c:pt>
                <c:pt idx="6">
                  <c:v>2.1700000000000001E-2</c:v>
                </c:pt>
              </c:numCache>
            </c:numRef>
          </c:val>
          <c:extLst>
            <c:ext xmlns:c16="http://schemas.microsoft.com/office/drawing/2014/chart" uri="{C3380CC4-5D6E-409C-BE32-E72D297353CC}">
              <c16:uniqueId val="{0000000E-DC65-45D2-A890-7A1E87EA33A1}"/>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000000"/>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sans-serif"/>
              </a:defRPr>
            </a:pPr>
            <a:r>
              <a:rPr b="0">
                <a:solidFill>
                  <a:srgbClr val="000000"/>
                </a:solidFill>
                <a:latin typeface="sans-serif"/>
              </a:rPr>
              <a:t>Number of Missing Plants by Database</a:t>
            </a:r>
          </a:p>
        </c:rich>
      </c:tx>
      <c:overlay val="0"/>
    </c:title>
    <c:autoTitleDeleted val="0"/>
    <c:plotArea>
      <c:layout/>
      <c:barChart>
        <c:barDir val="bar"/>
        <c:grouping val="clustered"/>
        <c:varyColors val="1"/>
        <c:ser>
          <c:idx val="0"/>
          <c:order val="0"/>
          <c:tx>
            <c:strRef>
              <c:f>DatabaseStats!$O$1</c:f>
              <c:strCache>
                <c:ptCount val="1"/>
                <c:pt idx="0">
                  <c:v># Missing Plants</c:v>
                </c:pt>
              </c:strCache>
            </c:strRef>
          </c:tx>
          <c:spPr>
            <a:solidFill>
              <a:srgbClr val="5B9BD5"/>
            </a:solidFill>
            <a:ln cmpd="sng">
              <a:solidFill>
                <a:srgbClr val="000000"/>
              </a:solidFill>
            </a:ln>
          </c:spPr>
          <c:invertIfNegative val="1"/>
          <c:dPt>
            <c:idx val="0"/>
            <c:invertIfNegative val="1"/>
            <c:bubble3D val="0"/>
            <c:spPr>
              <a:solidFill>
                <a:srgbClr val="CC0000"/>
              </a:solidFill>
              <a:ln cmpd="sng">
                <a:solidFill>
                  <a:srgbClr val="000000"/>
                </a:solidFill>
              </a:ln>
            </c:spPr>
            <c:extLst>
              <c:ext xmlns:c16="http://schemas.microsoft.com/office/drawing/2014/chart" uri="{C3380CC4-5D6E-409C-BE32-E72D297353CC}">
                <c16:uniqueId val="{00000001-5FB5-4B64-B589-84AEA7C4DDD5}"/>
              </c:ext>
            </c:extLst>
          </c:dPt>
          <c:dPt>
            <c:idx val="1"/>
            <c:invertIfNegative val="1"/>
            <c:bubble3D val="0"/>
            <c:spPr>
              <a:solidFill>
                <a:srgbClr val="FF4E33"/>
              </a:solidFill>
              <a:ln cmpd="sng">
                <a:solidFill>
                  <a:srgbClr val="000000"/>
                </a:solidFill>
              </a:ln>
            </c:spPr>
            <c:extLst>
              <c:ext xmlns:c16="http://schemas.microsoft.com/office/drawing/2014/chart" uri="{C3380CC4-5D6E-409C-BE32-E72D297353CC}">
                <c16:uniqueId val="{00000003-5FB5-4B64-B589-84AEA7C4DDD5}"/>
              </c:ext>
            </c:extLst>
          </c:dPt>
          <c:dPt>
            <c:idx val="2"/>
            <c:invertIfNegative val="1"/>
            <c:bubble3D val="0"/>
            <c:spPr>
              <a:solidFill>
                <a:srgbClr val="E69138"/>
              </a:solidFill>
              <a:ln cmpd="sng">
                <a:solidFill>
                  <a:srgbClr val="000000"/>
                </a:solidFill>
              </a:ln>
            </c:spPr>
            <c:extLst>
              <c:ext xmlns:c16="http://schemas.microsoft.com/office/drawing/2014/chart" uri="{C3380CC4-5D6E-409C-BE32-E72D297353CC}">
                <c16:uniqueId val="{00000005-5FB5-4B64-B589-84AEA7C4DDD5}"/>
              </c:ext>
            </c:extLst>
          </c:dPt>
          <c:dPt>
            <c:idx val="3"/>
            <c:invertIfNegative val="1"/>
            <c:bubble3D val="0"/>
            <c:spPr>
              <a:solidFill>
                <a:srgbClr val="F1C232"/>
              </a:solidFill>
              <a:ln cmpd="sng">
                <a:solidFill>
                  <a:srgbClr val="000000"/>
                </a:solidFill>
              </a:ln>
            </c:spPr>
            <c:extLst>
              <c:ext xmlns:c16="http://schemas.microsoft.com/office/drawing/2014/chart" uri="{C3380CC4-5D6E-409C-BE32-E72D297353CC}">
                <c16:uniqueId val="{00000007-5FB5-4B64-B589-84AEA7C4DDD5}"/>
              </c:ext>
            </c:extLst>
          </c:dPt>
          <c:dPt>
            <c:idx val="4"/>
            <c:invertIfNegative val="1"/>
            <c:bubble3D val="0"/>
            <c:spPr>
              <a:solidFill>
                <a:srgbClr val="A8E605"/>
              </a:solidFill>
              <a:ln cmpd="sng">
                <a:solidFill>
                  <a:srgbClr val="000000"/>
                </a:solidFill>
              </a:ln>
            </c:spPr>
            <c:extLst>
              <c:ext xmlns:c16="http://schemas.microsoft.com/office/drawing/2014/chart" uri="{C3380CC4-5D6E-409C-BE32-E72D297353CC}">
                <c16:uniqueId val="{00000009-5FB5-4B64-B589-84AEA7C4DDD5}"/>
              </c:ext>
            </c:extLst>
          </c:dPt>
          <c:cat>
            <c:strRef>
              <c:f>DatabaseStats!$B$2:$B$6</c:f>
              <c:strCache>
                <c:ptCount val="5"/>
                <c:pt idx="0">
                  <c:v>USDA</c:v>
                </c:pt>
                <c:pt idx="1">
                  <c:v>KNApSAcK</c:v>
                </c:pt>
                <c:pt idx="2">
                  <c:v>NPASS</c:v>
                </c:pt>
                <c:pt idx="3">
                  <c:v>MAP</c:v>
                </c:pt>
                <c:pt idx="4">
                  <c:v>IMPPAT</c:v>
                </c:pt>
              </c:strCache>
            </c:strRef>
          </c:cat>
          <c:val>
            <c:numRef>
              <c:f>DatabaseStats!$O$2:$O$6</c:f>
              <c:numCache>
                <c:formatCode>General</c:formatCode>
                <c:ptCount val="5"/>
                <c:pt idx="0">
                  <c:v>77</c:v>
                </c:pt>
                <c:pt idx="1">
                  <c:v>27</c:v>
                </c:pt>
                <c:pt idx="2">
                  <c:v>26</c:v>
                </c:pt>
                <c:pt idx="3">
                  <c:v>77</c:v>
                </c:pt>
                <c:pt idx="4">
                  <c:v>60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FB5-4B64-B589-84AEA7C4DDD5}"/>
            </c:ext>
          </c:extLst>
        </c:ser>
        <c:dLbls>
          <c:showLegendKey val="0"/>
          <c:showVal val="0"/>
          <c:showCatName val="0"/>
          <c:showSerName val="0"/>
          <c:showPercent val="0"/>
          <c:showBubbleSize val="0"/>
        </c:dLbls>
        <c:gapWidth val="150"/>
        <c:axId val="416113028"/>
        <c:axId val="93907097"/>
      </c:barChart>
      <c:catAx>
        <c:axId val="416113028"/>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sans-serif"/>
              </a:defRPr>
            </a:pPr>
            <a:endParaRPr lang="en-US"/>
          </a:p>
        </c:txPr>
        <c:crossAx val="93907097"/>
        <c:crosses val="autoZero"/>
        <c:auto val="1"/>
        <c:lblAlgn val="ctr"/>
        <c:lblOffset val="100"/>
        <c:noMultiLvlLbl val="1"/>
      </c:catAx>
      <c:valAx>
        <c:axId val="939070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1">
                    <a:solidFill>
                      <a:srgbClr val="000000"/>
                    </a:solidFill>
                    <a:latin typeface="sans-serif"/>
                  </a:defRPr>
                </a:pPr>
                <a:r>
                  <a:rPr b="0" i="1">
                    <a:solidFill>
                      <a:srgbClr val="000000"/>
                    </a:solidFill>
                    <a:latin typeface="sans-serif"/>
                  </a:rPr>
                  <a:t>Number of Missing Plants</a:t>
                </a:r>
              </a:p>
            </c:rich>
          </c:tx>
          <c:overlay val="0"/>
        </c:title>
        <c:numFmt formatCode="General" sourceLinked="1"/>
        <c:majorTickMark val="none"/>
        <c:minorTickMark val="none"/>
        <c:tickLblPos val="nextTo"/>
        <c:spPr>
          <a:ln/>
        </c:spPr>
        <c:txPr>
          <a:bodyPr/>
          <a:lstStyle/>
          <a:p>
            <a:pPr lvl="0">
              <a:defRPr b="0">
                <a:solidFill>
                  <a:srgbClr val="000000"/>
                </a:solidFill>
                <a:latin typeface="sans-serif"/>
              </a:defRPr>
            </a:pPr>
            <a:endParaRPr lang="en-US"/>
          </a:p>
        </c:txPr>
        <c:crossAx val="416113028"/>
        <c:crosses val="max"/>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11</xdr:row>
      <xdr:rowOff>171450</xdr:rowOff>
    </xdr:from>
    <xdr:ext cx="4914900" cy="3048000"/>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9525</xdr:colOff>
      <xdr:row>11</xdr:row>
      <xdr:rowOff>171450</xdr:rowOff>
    </xdr:from>
    <xdr:ext cx="5210175" cy="3181350"/>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B19" headerRowCount="0">
  <tableColumns count="2">
    <tableColumn id="1" xr3:uid="{00000000-0010-0000-0000-000001000000}" name="Column1"/>
    <tableColumn id="2" xr3:uid="{00000000-0010-0000-0000-000002000000}" name="Column2"/>
  </tableColumns>
  <tableStyleInfo name="READM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Q2:AT108">
  <tableColumns count="4">
    <tableColumn id="1" xr3:uid="{00000000-0010-0000-0100-000001000000}" name="Common"/>
    <tableColumn id="2" xr3:uid="{00000000-0010-0000-0100-000002000000}" name="Genus"/>
    <tableColumn id="3" xr3:uid="{00000000-0010-0000-0100-000003000000}" name="Species"/>
    <tableColumn id="4" xr3:uid="{00000000-0010-0000-0100-000004000000}" name="in NAPRALERT"/>
  </tableColumns>
  <tableStyleInfo name="MissingFromDB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A1000">
  <tableColumns count="1">
    <tableColumn id="1" xr3:uid="{00000000-0010-0000-0200-000001000000}" name="Pasted values from column B to allow text wrapping &amp; better readability"/>
  </tableColumns>
  <tableStyleInfo name="TaxReadabl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ubchem.ncbi.nlm.nih.gov/pathway/PlantCyc:ORYZA_PWY-7188" TargetMode="External"/><Relationship Id="rId3" Type="http://schemas.openxmlformats.org/officeDocument/2006/relationships/hyperlink" Target="https://www.amazon.com/s?k=Jatropha+curcas+barbados+nut&amp;ref=nb_sb_noss" TargetMode="External"/><Relationship Id="rId7" Type="http://schemas.openxmlformats.org/officeDocument/2006/relationships/hyperlink" Target="https://pubchem.ncbi.nlm.nih.gov/pathway/PlantCyc:ORYZA_PWY-7188" TargetMode="External"/><Relationship Id="rId2" Type="http://schemas.openxmlformats.org/officeDocument/2006/relationships/hyperlink" Target="https://www.amazon.com/s?k=Gossypium+arboreum+tree+cotton&amp;ref=nb_sb_noss" TargetMode="External"/><Relationship Id="rId1" Type="http://schemas.openxmlformats.org/officeDocument/2006/relationships/hyperlink" Target="https://www.amazon.com/s?k=mandarin+orange+citrus+clementine+seeds&amp;rh=n%3A2972638011%2Cn%3A3564019011&amp;dc&amp;qid=1596301855&amp;rnid=2941120011&amp;ref=sr_nr_n_2" TargetMode="External"/><Relationship Id="rId6" Type="http://schemas.openxmlformats.org/officeDocument/2006/relationships/hyperlink" Target="https://strictlymedicinalseeds.com/product/tobacco-coyote-nicotiana-attenuata-packet-of-100-seeds-organic/" TargetMode="External"/><Relationship Id="rId5" Type="http://schemas.openxmlformats.org/officeDocument/2006/relationships/hyperlink" Target="https://www.amazon.com/Bonsai-Flower-Finest-Aquatic-Features/dp/B07Z615DKW/" TargetMode="External"/><Relationship Id="rId10" Type="http://schemas.openxmlformats.org/officeDocument/2006/relationships/hyperlink" Target="https://www.healthwisdom.shop/products/buy-populus-euphratica-tree-seeds-200pcs-plant-desert-tree-populus-euphratica-for-hu-yang" TargetMode="External"/><Relationship Id="rId4" Type="http://schemas.openxmlformats.org/officeDocument/2006/relationships/hyperlink" Target="https://www.amazon.com/Outsidepride-Lotus-corniculatus-Birdsfoot-Trefoil/dp/B0721PC2KW" TargetMode="External"/><Relationship Id="rId9" Type="http://schemas.openxmlformats.org/officeDocument/2006/relationships/hyperlink" Target="https://www.amazon.com/Seed-Needs-Single-Papaver-Somniferum/dp/B003TJKMKW/"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mdpi.com/1420-3049/24/21/3814/htm" TargetMode="External"/><Relationship Id="rId21" Type="http://schemas.openxmlformats.org/officeDocument/2006/relationships/hyperlink" Target="https://sci-hub.se/10.1016/j.foodchem.2016.10.117" TargetMode="External"/><Relationship Id="rId42" Type="http://schemas.openxmlformats.org/officeDocument/2006/relationships/hyperlink" Target="https://sci-hub.se/10.1186/1475-2859-11-155" TargetMode="External"/><Relationship Id="rId63" Type="http://schemas.openxmlformats.org/officeDocument/2006/relationships/hyperlink" Target="https://sci-hub.se/10.7717/peerj.5331" TargetMode="External"/><Relationship Id="rId84" Type="http://schemas.openxmlformats.org/officeDocument/2006/relationships/hyperlink" Target="https://sci-hub.se/10.1016/j.fshw.2017.11.002" TargetMode="External"/><Relationship Id="rId138" Type="http://schemas.openxmlformats.org/officeDocument/2006/relationships/hyperlink" Target="https://sci-hub.se/10.1021/jf304614j" TargetMode="External"/><Relationship Id="rId159" Type="http://schemas.openxmlformats.org/officeDocument/2006/relationships/hyperlink" Target="https://sci-hub.se/10.1021/jf101504v" TargetMode="External"/><Relationship Id="rId170" Type="http://schemas.openxmlformats.org/officeDocument/2006/relationships/hyperlink" Target="https://sci-hub.se/10.3390/ijms18112331" TargetMode="External"/><Relationship Id="rId191" Type="http://schemas.openxmlformats.org/officeDocument/2006/relationships/hyperlink" Target="https://sci-hub.se/10.1371/journal.pone.0222789" TargetMode="External"/><Relationship Id="rId205" Type="http://schemas.openxmlformats.org/officeDocument/2006/relationships/hyperlink" Target="http://apjcn.nhri.org.tw/server../APJCN/17/s1/275.pdf" TargetMode="External"/><Relationship Id="rId226" Type="http://schemas.openxmlformats.org/officeDocument/2006/relationships/hyperlink" Target="https://sci-hub.se/10.3390/plants6040043" TargetMode="External"/><Relationship Id="rId107" Type="http://schemas.openxmlformats.org/officeDocument/2006/relationships/hyperlink" Target="https://sci-hub.se/10.1016/j.foodchem.2015.11.127" TargetMode="External"/><Relationship Id="rId11" Type="http://schemas.openxmlformats.org/officeDocument/2006/relationships/hyperlink" Target="https://www.mdpi.com/1420-3049/24/21/3814/htm" TargetMode="External"/><Relationship Id="rId32" Type="http://schemas.openxmlformats.org/officeDocument/2006/relationships/hyperlink" Target="https://sci-hub.se/https:/link.springer.com/article/10.1007%252Fs11130-010-0156-6" TargetMode="External"/><Relationship Id="rId53" Type="http://schemas.openxmlformats.org/officeDocument/2006/relationships/hyperlink" Target="https://sci-hub.se/10.3390/plants6040043" TargetMode="External"/><Relationship Id="rId74" Type="http://schemas.openxmlformats.org/officeDocument/2006/relationships/hyperlink" Target="https://sci-hub.se/10.1016/j.foodchem.2014.10.012" TargetMode="External"/><Relationship Id="rId128" Type="http://schemas.openxmlformats.org/officeDocument/2006/relationships/hyperlink" Target="https://sci-hub.se/https:/www.sciencedirect.com/science/article/abs/pii/S0926669016307294" TargetMode="External"/><Relationship Id="rId149" Type="http://schemas.openxmlformats.org/officeDocument/2006/relationships/hyperlink" Target="https://sci-hub.se/10.1016/j.jff.2014.08.013" TargetMode="External"/><Relationship Id="rId5" Type="http://schemas.openxmlformats.org/officeDocument/2006/relationships/hyperlink" Target="https://sci-hub.se/https:/onlinelibrary.wiley.com/doi/abs/10.1002/ptr.6612" TargetMode="External"/><Relationship Id="rId95" Type="http://schemas.openxmlformats.org/officeDocument/2006/relationships/hyperlink" Target="https://sci-hub.se/10.3390/plants6040043" TargetMode="External"/><Relationship Id="rId160" Type="http://schemas.openxmlformats.org/officeDocument/2006/relationships/hyperlink" Target="https://sci-hub.se/10.1002/fsn3.1142" TargetMode="External"/><Relationship Id="rId181" Type="http://schemas.openxmlformats.org/officeDocument/2006/relationships/hyperlink" Target="https://sci-hub.se/10.1021/jf100236v" TargetMode="External"/><Relationship Id="rId216" Type="http://schemas.openxmlformats.org/officeDocument/2006/relationships/hyperlink" Target="https://sci-hub.se/10.1016/j.foodchem.2012.04.102" TargetMode="External"/><Relationship Id="rId237" Type="http://schemas.openxmlformats.org/officeDocument/2006/relationships/hyperlink" Target="https://sci-hub.se/https:/www.sciencedirect.com/science/article/abs/pii/S0168945205003614" TargetMode="External"/><Relationship Id="rId22" Type="http://schemas.openxmlformats.org/officeDocument/2006/relationships/hyperlink" Target="https://sci-hub.se/10.1016/j.foodchem.2015.12.025" TargetMode="External"/><Relationship Id="rId43" Type="http://schemas.openxmlformats.org/officeDocument/2006/relationships/hyperlink" Target="https://sci-hub.se/10.1016/j.foodchem.2018.04.073" TargetMode="External"/><Relationship Id="rId64" Type="http://schemas.openxmlformats.org/officeDocument/2006/relationships/hyperlink" Target="https://sci-hub.se/10.1007/s11240-019-01679-3" TargetMode="External"/><Relationship Id="rId118" Type="http://schemas.openxmlformats.org/officeDocument/2006/relationships/hyperlink" Target="https://sci-hub.se/10.1016/j.jff.2014.08.013" TargetMode="External"/><Relationship Id="rId139" Type="http://schemas.openxmlformats.org/officeDocument/2006/relationships/hyperlink" Target="https://sci-hub.se/https:/link.springer.com/article/10.1007/s00217-018-3116-2" TargetMode="External"/><Relationship Id="rId85" Type="http://schemas.openxmlformats.org/officeDocument/2006/relationships/hyperlink" Target="http://apjcn.nhri.org.tw/server../APJCN/17/s1/275.pdf" TargetMode="External"/><Relationship Id="rId150" Type="http://schemas.openxmlformats.org/officeDocument/2006/relationships/hyperlink" Target="https://sci-hub.se/10.1016/j.jff.2014.08.013" TargetMode="External"/><Relationship Id="rId171" Type="http://schemas.openxmlformats.org/officeDocument/2006/relationships/hyperlink" Target="https://sci-hub.se/10.1371/journal.pone.0222789" TargetMode="External"/><Relationship Id="rId192" Type="http://schemas.openxmlformats.org/officeDocument/2006/relationships/hyperlink" Target="https://sci-hub.se/10.1021/jf3026524" TargetMode="External"/><Relationship Id="rId206" Type="http://schemas.openxmlformats.org/officeDocument/2006/relationships/hyperlink" Target="https://sci-hub.se/10.1021/jf000025h" TargetMode="External"/><Relationship Id="rId227" Type="http://schemas.openxmlformats.org/officeDocument/2006/relationships/hyperlink" Target="https://sci-hub.se/https:/www.sciencedirect.com/science/article/abs/pii/S0926669012000829" TargetMode="External"/><Relationship Id="rId12" Type="http://schemas.openxmlformats.org/officeDocument/2006/relationships/hyperlink" Target="https://sci-hub.se/10.3390/ijms18112331" TargetMode="External"/><Relationship Id="rId33" Type="http://schemas.openxmlformats.org/officeDocument/2006/relationships/hyperlink" Target="https://sci-hub.se/10.7717/peerj.5331" TargetMode="External"/><Relationship Id="rId108" Type="http://schemas.openxmlformats.org/officeDocument/2006/relationships/hyperlink" Target="https://sci-hub.se/10.1016/j.foodchem.2019.03.002" TargetMode="External"/><Relationship Id="rId129" Type="http://schemas.openxmlformats.org/officeDocument/2006/relationships/hyperlink" Target="https://sci-hub.se/10.1016/j.foodchem.2015.12.025" TargetMode="External"/><Relationship Id="rId54" Type="http://schemas.openxmlformats.org/officeDocument/2006/relationships/hyperlink" Target="https://sci-hub.se/10.1016/j.foodchem.2009.04.051" TargetMode="External"/><Relationship Id="rId75" Type="http://schemas.openxmlformats.org/officeDocument/2006/relationships/hyperlink" Target="https://sci-hub.se/https:/link.springer.com/article/10.1007/s10600-012-0232-2" TargetMode="External"/><Relationship Id="rId96" Type="http://schemas.openxmlformats.org/officeDocument/2006/relationships/hyperlink" Target="https://www.japsonline.com/admin/php/uploads/1988_pdf.pdf" TargetMode="External"/><Relationship Id="rId140" Type="http://schemas.openxmlformats.org/officeDocument/2006/relationships/hyperlink" Target="https://sci-hub.se/10.3390/molecules23020469" TargetMode="External"/><Relationship Id="rId161" Type="http://schemas.openxmlformats.org/officeDocument/2006/relationships/hyperlink" Target="https://sci-hub.se/10.1016/j.phytol.2012.12.001" TargetMode="External"/><Relationship Id="rId182" Type="http://schemas.openxmlformats.org/officeDocument/2006/relationships/hyperlink" Target="https://sci-hub.se/10.1016/j.foodchem.2016.08.069" TargetMode="External"/><Relationship Id="rId217" Type="http://schemas.openxmlformats.org/officeDocument/2006/relationships/hyperlink" Target="https://sci-hub.se/10.1002/fsn3.1142" TargetMode="External"/><Relationship Id="rId6" Type="http://schemas.openxmlformats.org/officeDocument/2006/relationships/hyperlink" Target="https://sci-hub.se/10.1016/j.foodchem.2009.04.051" TargetMode="External"/><Relationship Id="rId238" Type="http://schemas.openxmlformats.org/officeDocument/2006/relationships/hyperlink" Target="https://sci-hub.se/https:/www.journal.csj.jp/doi/abs/10.1246/cl.2007.1292?journalCode=cl" TargetMode="External"/><Relationship Id="rId23" Type="http://schemas.openxmlformats.org/officeDocument/2006/relationships/hyperlink" Target="https://www.mdpi.com/1420-3049/24/21/3814/htm" TargetMode="External"/><Relationship Id="rId119" Type="http://schemas.openxmlformats.org/officeDocument/2006/relationships/hyperlink" Target="https://sci-hub.se/10.1016/j.jff.2014.08.013" TargetMode="External"/><Relationship Id="rId44" Type="http://schemas.openxmlformats.org/officeDocument/2006/relationships/hyperlink" Target="https://sci-hub.se/10.1365/s10337-009-1329-z" TargetMode="External"/><Relationship Id="rId65" Type="http://schemas.openxmlformats.org/officeDocument/2006/relationships/hyperlink" Target="https://sci-hub.se/10.1021/acs.jafc.5b02086" TargetMode="External"/><Relationship Id="rId86" Type="http://schemas.openxmlformats.org/officeDocument/2006/relationships/hyperlink" Target="https://sci-hub.se/10.7717/peerj.5331" TargetMode="External"/><Relationship Id="rId130" Type="http://schemas.openxmlformats.org/officeDocument/2006/relationships/hyperlink" Target="https://sci-hub.se/10.7717/peerj.5331" TargetMode="External"/><Relationship Id="rId151" Type="http://schemas.openxmlformats.org/officeDocument/2006/relationships/hyperlink" Target="https://www.mdpi.com/1422-0067/17/6/835/htm" TargetMode="External"/><Relationship Id="rId172" Type="http://schemas.openxmlformats.org/officeDocument/2006/relationships/hyperlink" Target="https://sci-hub.se/10.1021/jf000513p" TargetMode="External"/><Relationship Id="rId193" Type="http://schemas.openxmlformats.org/officeDocument/2006/relationships/hyperlink" Target="https://sci-hub.se/10.1016/j.jpba.2018.11.029" TargetMode="External"/><Relationship Id="rId207" Type="http://schemas.openxmlformats.org/officeDocument/2006/relationships/hyperlink" Target="https://sci-hub.se/10.1016/j.jpba.2018.11.029" TargetMode="External"/><Relationship Id="rId228" Type="http://schemas.openxmlformats.org/officeDocument/2006/relationships/hyperlink" Target="https://sci-hub.se/https:/bmcchem.biomedcentral.com/articles/10.1186/1752-153X-8-4" TargetMode="External"/><Relationship Id="rId13" Type="http://schemas.openxmlformats.org/officeDocument/2006/relationships/hyperlink" Target="https://sci-hub.se/10.1007/s11240-019-01679-3" TargetMode="External"/><Relationship Id="rId109" Type="http://schemas.openxmlformats.org/officeDocument/2006/relationships/hyperlink" Target="https://www.japsonline.com/admin/php/uploads/1988_pdf.pdf" TargetMode="External"/><Relationship Id="rId34" Type="http://schemas.openxmlformats.org/officeDocument/2006/relationships/hyperlink" Target="https://sci-hub.se/10.1021/jf100236v" TargetMode="External"/><Relationship Id="rId55" Type="http://schemas.openxmlformats.org/officeDocument/2006/relationships/hyperlink" Target="https://sci-hub.se/10.1021/acs.jafc.5b02086" TargetMode="External"/><Relationship Id="rId76" Type="http://schemas.openxmlformats.org/officeDocument/2006/relationships/hyperlink" Target="https://sci-hub.se/10.1021/acs.jafc.5b02086" TargetMode="External"/><Relationship Id="rId97" Type="http://schemas.openxmlformats.org/officeDocument/2006/relationships/hyperlink" Target="https://sci-hub.se/10.1016/j.chroma.2015.08.033" TargetMode="External"/><Relationship Id="rId120" Type="http://schemas.openxmlformats.org/officeDocument/2006/relationships/hyperlink" Target="https://sci-hub.se/10.1016/j.foodchem.2016.10.117" TargetMode="External"/><Relationship Id="rId141" Type="http://schemas.openxmlformats.org/officeDocument/2006/relationships/hyperlink" Target="https://sci-hub.se/10.1007/s11240-019-01679-3" TargetMode="External"/><Relationship Id="rId7" Type="http://schemas.openxmlformats.org/officeDocument/2006/relationships/hyperlink" Target="https://sci-hub.se/10.1007/s12041-015-0559-0" TargetMode="External"/><Relationship Id="rId162" Type="http://schemas.openxmlformats.org/officeDocument/2006/relationships/hyperlink" Target="https://sci-hub.se/10.3390/ijms12052958" TargetMode="External"/><Relationship Id="rId183" Type="http://schemas.openxmlformats.org/officeDocument/2006/relationships/hyperlink" Target="https://sci-hub.se/10.1007/s11240-019-01679-3" TargetMode="External"/><Relationship Id="rId218" Type="http://schemas.openxmlformats.org/officeDocument/2006/relationships/hyperlink" Target="https://sci-hub.se/10.1021/jf000549h" TargetMode="External"/><Relationship Id="rId239" Type="http://schemas.openxmlformats.org/officeDocument/2006/relationships/hyperlink" Target="https://www.hindawi.com/journals/ecam/2015/541591/" TargetMode="External"/><Relationship Id="rId24" Type="http://schemas.openxmlformats.org/officeDocument/2006/relationships/hyperlink" Target="https://sci-hub.se/10.3390/ijms18112331" TargetMode="External"/><Relationship Id="rId45" Type="http://schemas.openxmlformats.org/officeDocument/2006/relationships/hyperlink" Target="https://sci-hub.se/10.1021/jf903619v" TargetMode="External"/><Relationship Id="rId66" Type="http://schemas.openxmlformats.org/officeDocument/2006/relationships/hyperlink" Target="https://www.mdpi.com/1422-0067/17/6/835/htm" TargetMode="External"/><Relationship Id="rId87" Type="http://schemas.openxmlformats.org/officeDocument/2006/relationships/hyperlink" Target="https://sci-hub.se/10.1016/j.jpba.2018.11.029" TargetMode="External"/><Relationship Id="rId110" Type="http://schemas.openxmlformats.org/officeDocument/2006/relationships/hyperlink" Target="https://sci-hub.se/https:/bmcchem.biomedcentral.com/articles/10.1186/1752-153X-8-4" TargetMode="External"/><Relationship Id="rId131" Type="http://schemas.openxmlformats.org/officeDocument/2006/relationships/hyperlink" Target="https://sci-hub.se/10.3390/ijms18112331" TargetMode="External"/><Relationship Id="rId152" Type="http://schemas.openxmlformats.org/officeDocument/2006/relationships/hyperlink" Target="https://sci-hub.se/10.3390/ijms18112331" TargetMode="External"/><Relationship Id="rId173" Type="http://schemas.openxmlformats.org/officeDocument/2006/relationships/hyperlink" Target="https://sci-hub.se/10.1016/j.foodchem.2018.04.073" TargetMode="External"/><Relationship Id="rId194" Type="http://schemas.openxmlformats.org/officeDocument/2006/relationships/hyperlink" Target="https://sci-hub.se/10.1016/j.foodchem.2017.02.150" TargetMode="External"/><Relationship Id="rId208" Type="http://schemas.openxmlformats.org/officeDocument/2006/relationships/hyperlink" Target="https://sci-hub.se/https:/www.tandfonline.com/doi/abs/10.1080/00021369.1987.10868021" TargetMode="External"/><Relationship Id="rId229" Type="http://schemas.openxmlformats.org/officeDocument/2006/relationships/hyperlink" Target="https://sci-hub.se/10.1016/j.jchromb.2013.08.034" TargetMode="External"/><Relationship Id="rId240" Type="http://schemas.openxmlformats.org/officeDocument/2006/relationships/hyperlink" Target="https://sci-hub.se/https:/ifst.onlinelibrary.wiley.com/doi/abs/10.1111/ijfs.13185" TargetMode="External"/><Relationship Id="rId14" Type="http://schemas.openxmlformats.org/officeDocument/2006/relationships/hyperlink" Target="https://www.mdpi.com/1420-3049/24/21/3814/htm" TargetMode="External"/><Relationship Id="rId35" Type="http://schemas.openxmlformats.org/officeDocument/2006/relationships/hyperlink" Target="https://sci-hub.se/10.3390/ijms18112331" TargetMode="External"/><Relationship Id="rId56" Type="http://schemas.openxmlformats.org/officeDocument/2006/relationships/hyperlink" Target="https://sci-hub.se/10.1016/j.phytol.2012.12.001" TargetMode="External"/><Relationship Id="rId77" Type="http://schemas.openxmlformats.org/officeDocument/2006/relationships/hyperlink" Target="https://sci-hub.se/10.1016/j.phytol.2012.12.001" TargetMode="External"/><Relationship Id="rId100" Type="http://schemas.openxmlformats.org/officeDocument/2006/relationships/hyperlink" Target="https://sci-hub.se/10.1186/s40064-015-0906-x" TargetMode="External"/><Relationship Id="rId8" Type="http://schemas.openxmlformats.org/officeDocument/2006/relationships/hyperlink" Target="https://www.mdpi.com/1420-3049/24/21/3814/htm" TargetMode="External"/><Relationship Id="rId98" Type="http://schemas.openxmlformats.org/officeDocument/2006/relationships/hyperlink" Target="https://sci-hub.se/10.1016/j.foodchem.2016.10.117" TargetMode="External"/><Relationship Id="rId121" Type="http://schemas.openxmlformats.org/officeDocument/2006/relationships/hyperlink" Target="http://journals.chemsociety.org.ng/index.php/jcsn/article/view/406/468" TargetMode="External"/><Relationship Id="rId142" Type="http://schemas.openxmlformats.org/officeDocument/2006/relationships/hyperlink" Target="https://www.mdpi.com/2223-7747/6/4/43/htm" TargetMode="External"/><Relationship Id="rId163" Type="http://schemas.openxmlformats.org/officeDocument/2006/relationships/hyperlink" Target="https://sci-hub.se/10.1021/jf000025h" TargetMode="External"/><Relationship Id="rId184" Type="http://schemas.openxmlformats.org/officeDocument/2006/relationships/hyperlink" Target="https://sci-hub.se/10.3390/plants6040043" TargetMode="External"/><Relationship Id="rId219" Type="http://schemas.openxmlformats.org/officeDocument/2006/relationships/hyperlink" Target="https://sci-hub.se/10.1007/s11694-017-9514-5" TargetMode="External"/><Relationship Id="rId230" Type="http://schemas.openxmlformats.org/officeDocument/2006/relationships/hyperlink" Target="https://sci-hub.se/https:/www.sciencedirect.com/science/article/pii/S2213453017301453" TargetMode="External"/><Relationship Id="rId25" Type="http://schemas.openxmlformats.org/officeDocument/2006/relationships/hyperlink" Target="https://www.mdpi.com/1420-3049/24/21/3814/htm" TargetMode="External"/><Relationship Id="rId46" Type="http://schemas.openxmlformats.org/officeDocument/2006/relationships/hyperlink" Target="https://sci-hub.se/10.1016/j.foodchem.2015.12.025" TargetMode="External"/><Relationship Id="rId67" Type="http://schemas.openxmlformats.org/officeDocument/2006/relationships/hyperlink" Target="https://sci-hub.se/10.1016/j.jff.2017.11.041" TargetMode="External"/><Relationship Id="rId88" Type="http://schemas.openxmlformats.org/officeDocument/2006/relationships/hyperlink" Target="https://sci-hub.se/10.1016/j.foodchem.2014.10.012" TargetMode="External"/><Relationship Id="rId111" Type="http://schemas.openxmlformats.org/officeDocument/2006/relationships/hyperlink" Target="https://sci-hub.se/https:/www.sciencedirect.com/science/article/abs/pii/S0308814615303034" TargetMode="External"/><Relationship Id="rId132" Type="http://schemas.openxmlformats.org/officeDocument/2006/relationships/hyperlink" Target="https://sci-hub.se/https:/bmcchem.biomedcentral.com/articles/10.1186/1752-153X-8-4" TargetMode="External"/><Relationship Id="rId153" Type="http://schemas.openxmlformats.org/officeDocument/2006/relationships/hyperlink" Target="https://sci-hub.se/10.1002/fsn3.1142" TargetMode="External"/><Relationship Id="rId174" Type="http://schemas.openxmlformats.org/officeDocument/2006/relationships/hyperlink" Target="https://sci-hub.se/10.1016/j.fshw.2017.11.002" TargetMode="External"/><Relationship Id="rId195" Type="http://schemas.openxmlformats.org/officeDocument/2006/relationships/hyperlink" Target="https://sci-hub.se/10.1007/s11240-019-01679-3" TargetMode="External"/><Relationship Id="rId209" Type="http://schemas.openxmlformats.org/officeDocument/2006/relationships/hyperlink" Target="https://sci-hub.se/10.1186/s40064-015-0906-x" TargetMode="External"/><Relationship Id="rId190" Type="http://schemas.openxmlformats.org/officeDocument/2006/relationships/hyperlink" Target="https://www.mdpi.com/1422-0067/17/6/835/htm" TargetMode="External"/><Relationship Id="rId204" Type="http://schemas.openxmlformats.org/officeDocument/2006/relationships/hyperlink" Target="https://sci-hub.se/10.1016/j.foodchem.2015.11.127" TargetMode="External"/><Relationship Id="rId220" Type="http://schemas.openxmlformats.org/officeDocument/2006/relationships/hyperlink" Target="https://sci-hub.se/10.1016/j.foodchem.2015.11.127" TargetMode="External"/><Relationship Id="rId225" Type="http://schemas.openxmlformats.org/officeDocument/2006/relationships/hyperlink" Target="https://sci-hub.se/https:/www.sciencedirect.com/science/article/abs/pii/S0308814609011662" TargetMode="External"/><Relationship Id="rId15" Type="http://schemas.openxmlformats.org/officeDocument/2006/relationships/hyperlink" Target="https://sci-hub.se/10.1021/jf000513p" TargetMode="External"/><Relationship Id="rId36" Type="http://schemas.openxmlformats.org/officeDocument/2006/relationships/hyperlink" Target="https://sci-hub.se/10.1016/j.chroma.2010.07.020" TargetMode="External"/><Relationship Id="rId57" Type="http://schemas.openxmlformats.org/officeDocument/2006/relationships/hyperlink" Target="http://apjcn.nhri.org.tw/server../APJCN/17/s1/275.pdf" TargetMode="External"/><Relationship Id="rId106" Type="http://schemas.openxmlformats.org/officeDocument/2006/relationships/hyperlink" Target="https://sci-hub.se/10.1007/s10341-015-0253-7" TargetMode="External"/><Relationship Id="rId127" Type="http://schemas.openxmlformats.org/officeDocument/2006/relationships/hyperlink" Target="https://sci-hub.se/10.1016/j.jfca.2018.03.005" TargetMode="External"/><Relationship Id="rId10" Type="http://schemas.openxmlformats.org/officeDocument/2006/relationships/hyperlink" Target="https://www.mdpi.com/1420-3049/24/21/3814/htm" TargetMode="External"/><Relationship Id="rId31" Type="http://schemas.openxmlformats.org/officeDocument/2006/relationships/hyperlink" Target="https://sci-hub.se/10.1016/j.jff.2014.08.013" TargetMode="External"/><Relationship Id="rId52" Type="http://schemas.openxmlformats.org/officeDocument/2006/relationships/hyperlink" Target="https://sci-hub.se/10.1016/j.jfca.2010.02.008" TargetMode="External"/><Relationship Id="rId73" Type="http://schemas.openxmlformats.org/officeDocument/2006/relationships/hyperlink" Target="https://sci-hub.se/10.1016/j.jfca.2018.03.005" TargetMode="External"/><Relationship Id="rId78" Type="http://schemas.openxmlformats.org/officeDocument/2006/relationships/hyperlink" Target="https://www.japsonline.com/admin/php/uploads/1988_pdf.pdf" TargetMode="External"/><Relationship Id="rId94" Type="http://schemas.openxmlformats.org/officeDocument/2006/relationships/hyperlink" Target="https://sci-hub.se/10.1021/jf101504v" TargetMode="External"/><Relationship Id="rId99" Type="http://schemas.openxmlformats.org/officeDocument/2006/relationships/hyperlink" Target="https://sci-hub.se/https:/www.sciencedirect.com/science/article/abs/pii/S0308814609011662" TargetMode="External"/><Relationship Id="rId101" Type="http://schemas.openxmlformats.org/officeDocument/2006/relationships/hyperlink" Target="https://sci-hub.se/10.1016/j.jff.2017.11.041" TargetMode="External"/><Relationship Id="rId122" Type="http://schemas.openxmlformats.org/officeDocument/2006/relationships/hyperlink" Target="https://sci-hub.se/10.1186/s40064-015-0906-x" TargetMode="External"/><Relationship Id="rId143" Type="http://schemas.openxmlformats.org/officeDocument/2006/relationships/hyperlink" Target="https://www.japsonline.com/admin/php/uploads/1988_pdf.pdf" TargetMode="External"/><Relationship Id="rId148" Type="http://schemas.openxmlformats.org/officeDocument/2006/relationships/hyperlink" Target="https://sci-hub.se/10.1016/j.jpba.2018.11.029" TargetMode="External"/><Relationship Id="rId164" Type="http://schemas.openxmlformats.org/officeDocument/2006/relationships/hyperlink" Target="https://www.mdpi.com/1422-0067/17/6/835/htm" TargetMode="External"/><Relationship Id="rId169" Type="http://schemas.openxmlformats.org/officeDocument/2006/relationships/hyperlink" Target="https://sci-hub.se/10.1007/s11240-019-01679-3" TargetMode="External"/><Relationship Id="rId185" Type="http://schemas.openxmlformats.org/officeDocument/2006/relationships/hyperlink" Target="https://sci-hub.se/10.1111/tpj.12008" TargetMode="External"/><Relationship Id="rId4" Type="http://schemas.openxmlformats.org/officeDocument/2006/relationships/hyperlink" Target="https://cb.imsc.res.in/imppat/home" TargetMode="External"/><Relationship Id="rId9" Type="http://schemas.openxmlformats.org/officeDocument/2006/relationships/hyperlink" Target="https://www.mdpi.com/1422-0067/17/6/835/htm" TargetMode="External"/><Relationship Id="rId180" Type="http://schemas.openxmlformats.org/officeDocument/2006/relationships/hyperlink" Target="https://sci-hub.se/10.1021/jf100236v" TargetMode="External"/><Relationship Id="rId210" Type="http://schemas.openxmlformats.org/officeDocument/2006/relationships/hyperlink" Target="https://sci-hub.se/10.1371/journal.pone.0091945" TargetMode="External"/><Relationship Id="rId215" Type="http://schemas.openxmlformats.org/officeDocument/2006/relationships/hyperlink" Target="https://sci-hub.se/10.1007/s00436-011-2589-8" TargetMode="External"/><Relationship Id="rId236" Type="http://schemas.openxmlformats.org/officeDocument/2006/relationships/hyperlink" Target="https://sci-hub.se/https:/www.sciencedirect.com/science/article/abs/pii/S0308814614010528" TargetMode="External"/><Relationship Id="rId26" Type="http://schemas.openxmlformats.org/officeDocument/2006/relationships/hyperlink" Target="https://pubs.acs.org/doi/full/10.1021/acs.jafc.7b01897" TargetMode="External"/><Relationship Id="rId231" Type="http://schemas.openxmlformats.org/officeDocument/2006/relationships/hyperlink" Target="https://sci-hub.se/10.1021/jf101504v" TargetMode="External"/><Relationship Id="rId47" Type="http://schemas.openxmlformats.org/officeDocument/2006/relationships/hyperlink" Target="https://sci-hub.se/10.1016/j.jfca.2018.03.005" TargetMode="External"/><Relationship Id="rId68" Type="http://schemas.openxmlformats.org/officeDocument/2006/relationships/hyperlink" Target="https://sci-hub.se/10.1016/j.febslet.2009.05.006" TargetMode="External"/><Relationship Id="rId89" Type="http://schemas.openxmlformats.org/officeDocument/2006/relationships/hyperlink" Target="https://sci-hub.se/https:/www.sciencedirect.com/science/article/abs/pii/S0308814611012908" TargetMode="External"/><Relationship Id="rId112" Type="http://schemas.openxmlformats.org/officeDocument/2006/relationships/hyperlink" Target="https://sci-hub.se/10.1016/j.jff.2011.02.002" TargetMode="External"/><Relationship Id="rId133" Type="http://schemas.openxmlformats.org/officeDocument/2006/relationships/hyperlink" Target="http://apjcn.nhri.org.tw/server../APJCN/17/s1/275.pdf" TargetMode="External"/><Relationship Id="rId154" Type="http://schemas.openxmlformats.org/officeDocument/2006/relationships/hyperlink" Target="https://sci-hub.se/10.3390/molecules22071036" TargetMode="External"/><Relationship Id="rId175" Type="http://schemas.openxmlformats.org/officeDocument/2006/relationships/hyperlink" Target="https://sci-hub.se/10.1371/journal.pone.0222789" TargetMode="External"/><Relationship Id="rId196" Type="http://schemas.openxmlformats.org/officeDocument/2006/relationships/hyperlink" Target="https://sci-hub.se/10.1371/journal.pone.0064664" TargetMode="External"/><Relationship Id="rId200" Type="http://schemas.openxmlformats.org/officeDocument/2006/relationships/hyperlink" Target="https://sci-hub.se/10.1016/j.fshw.2017.11.002" TargetMode="External"/><Relationship Id="rId16" Type="http://schemas.openxmlformats.org/officeDocument/2006/relationships/hyperlink" Target="https://www.mdpi.com/1420-3049/24/21/3814/htm" TargetMode="External"/><Relationship Id="rId221" Type="http://schemas.openxmlformats.org/officeDocument/2006/relationships/hyperlink" Target="https://www.mdpi.com/1420-3049/18/11/14172/htm" TargetMode="External"/><Relationship Id="rId37" Type="http://schemas.openxmlformats.org/officeDocument/2006/relationships/hyperlink" Target="https://sci-hub.se/https:/link.springer.com/article/10.1007/s10600-012-0232-2" TargetMode="External"/><Relationship Id="rId58" Type="http://schemas.openxmlformats.org/officeDocument/2006/relationships/hyperlink" Target="https://sci-hub.se/10.1155/2015/541591" TargetMode="External"/><Relationship Id="rId79" Type="http://schemas.openxmlformats.org/officeDocument/2006/relationships/hyperlink" Target="https://sci-hub.se/10.1016/j.foodchem.2016.10.117" TargetMode="External"/><Relationship Id="rId102" Type="http://schemas.openxmlformats.org/officeDocument/2006/relationships/hyperlink" Target="https://sci-hub.se/10.1016/j.jfca.2018.03.005" TargetMode="External"/><Relationship Id="rId123" Type="http://schemas.openxmlformats.org/officeDocument/2006/relationships/hyperlink" Target="https://sci-hub.se/10.1007/s11130-018-0661-6" TargetMode="External"/><Relationship Id="rId144" Type="http://schemas.openxmlformats.org/officeDocument/2006/relationships/hyperlink" Target="https://sci-hub.se/10.1016/j.foodchem.2011.03.050" TargetMode="External"/><Relationship Id="rId90" Type="http://schemas.openxmlformats.org/officeDocument/2006/relationships/hyperlink" Target="https://sci-hub.se/10.1155/2015/541591" TargetMode="External"/><Relationship Id="rId165" Type="http://schemas.openxmlformats.org/officeDocument/2006/relationships/hyperlink" Target="https://sci-hub.se/10.1016/j.foodchem.2016.08.069" TargetMode="External"/><Relationship Id="rId186" Type="http://schemas.openxmlformats.org/officeDocument/2006/relationships/hyperlink" Target="https://sci-hub.se/10.1155/2016/5498618" TargetMode="External"/><Relationship Id="rId211" Type="http://schemas.openxmlformats.org/officeDocument/2006/relationships/hyperlink" Target="https://sci-hub.se/10.3109/13880209.2013.782321" TargetMode="External"/><Relationship Id="rId232" Type="http://schemas.openxmlformats.org/officeDocument/2006/relationships/hyperlink" Target="https://sci-hub.se/10.1016/j.foodchem.2015.11.127" TargetMode="External"/><Relationship Id="rId27" Type="http://schemas.openxmlformats.org/officeDocument/2006/relationships/hyperlink" Target="http://apjcn.nhri.org.tw/server../APJCN/17/s1/275.pdf" TargetMode="External"/><Relationship Id="rId48" Type="http://schemas.openxmlformats.org/officeDocument/2006/relationships/hyperlink" Target="https://sci-hub.se/https:/link.springer.com/article/10.1007%252Fs11130-010-0156-6" TargetMode="External"/><Relationship Id="rId69" Type="http://schemas.openxmlformats.org/officeDocument/2006/relationships/hyperlink" Target="https://sci-hub.se/10.3390/ijms18112331" TargetMode="External"/><Relationship Id="rId113" Type="http://schemas.openxmlformats.org/officeDocument/2006/relationships/hyperlink" Target="https://sci-hub.se/10.1016/j.chroma.2015.08.033" TargetMode="External"/><Relationship Id="rId134" Type="http://schemas.openxmlformats.org/officeDocument/2006/relationships/hyperlink" Target="https://sci-hub.se/10.1155/2016/5498618" TargetMode="External"/><Relationship Id="rId80" Type="http://schemas.openxmlformats.org/officeDocument/2006/relationships/hyperlink" Target="https://sci-hub.se/https:/www.sciencedirect.com/science/article/abs/pii/S0308814611012908" TargetMode="External"/><Relationship Id="rId155" Type="http://schemas.openxmlformats.org/officeDocument/2006/relationships/hyperlink" Target="https://sci-hub.se/10.3390/ijms12052958" TargetMode="External"/><Relationship Id="rId176" Type="http://schemas.openxmlformats.org/officeDocument/2006/relationships/hyperlink" Target="https://sci-hub.se/10.1016/j.jfca.2018.03.005" TargetMode="External"/><Relationship Id="rId197" Type="http://schemas.openxmlformats.org/officeDocument/2006/relationships/hyperlink" Target="https://sci-hub.se/10.3390/plants6040043" TargetMode="External"/><Relationship Id="rId201" Type="http://schemas.openxmlformats.org/officeDocument/2006/relationships/hyperlink" Target="https://www.mdpi.com/1422-0067/17/6/835/htm" TargetMode="External"/><Relationship Id="rId222" Type="http://schemas.openxmlformats.org/officeDocument/2006/relationships/hyperlink" Target="https://sci-hub.se/10.1016/j.foodchem.2014.10.012" TargetMode="External"/><Relationship Id="rId17" Type="http://schemas.openxmlformats.org/officeDocument/2006/relationships/hyperlink" Target="https://sci-hub.se/10.1016/j.foodchem.2009.04.051" TargetMode="External"/><Relationship Id="rId38" Type="http://schemas.openxmlformats.org/officeDocument/2006/relationships/hyperlink" Target="https://sci-hub.se/10.1016/j.jff.2014.08.013" TargetMode="External"/><Relationship Id="rId59" Type="http://schemas.openxmlformats.org/officeDocument/2006/relationships/hyperlink" Target="https://sci-hub.se/10.3390/plants6040043" TargetMode="External"/><Relationship Id="rId103" Type="http://schemas.openxmlformats.org/officeDocument/2006/relationships/hyperlink" Target="https://sci-hub.se/10.3390/ijms18112331" TargetMode="External"/><Relationship Id="rId124" Type="http://schemas.openxmlformats.org/officeDocument/2006/relationships/hyperlink" Target="https://sci-hub.se/10.1021/jf000025h" TargetMode="External"/><Relationship Id="rId70" Type="http://schemas.openxmlformats.org/officeDocument/2006/relationships/hyperlink" Target="https://sci-hub.se/10.1016/j.foodchem.2015.12.025" TargetMode="External"/><Relationship Id="rId91" Type="http://schemas.openxmlformats.org/officeDocument/2006/relationships/hyperlink" Target="https://sci-hub.se/10.1155/2015/541591" TargetMode="External"/><Relationship Id="rId145" Type="http://schemas.openxmlformats.org/officeDocument/2006/relationships/hyperlink" Target="https://sci-hub.se/10.1371/journal.pone.0064664" TargetMode="External"/><Relationship Id="rId166" Type="http://schemas.openxmlformats.org/officeDocument/2006/relationships/hyperlink" Target="https://sci-hub.se/10.1155/2015/541591" TargetMode="External"/><Relationship Id="rId187" Type="http://schemas.openxmlformats.org/officeDocument/2006/relationships/hyperlink" Target="https://sci-hub.se/10.1021/jf000025h" TargetMode="External"/><Relationship Id="rId1" Type="http://schemas.openxmlformats.org/officeDocument/2006/relationships/hyperlink" Target="https://www.ars.usda.gov/ARSUserFiles/80400535/Data/Flav/Flav3.3.pdf" TargetMode="External"/><Relationship Id="rId212" Type="http://schemas.openxmlformats.org/officeDocument/2006/relationships/hyperlink" Target="https://sci-hub.se/https:/bmcchem.biomedcentral.com/articles/10.1186/1752-153X-8-4" TargetMode="External"/><Relationship Id="rId233" Type="http://schemas.openxmlformats.org/officeDocument/2006/relationships/hyperlink" Target="https://sci-hub.se/10.1016/j.jfca.2004.06.008" TargetMode="External"/><Relationship Id="rId28" Type="http://schemas.openxmlformats.org/officeDocument/2006/relationships/hyperlink" Target="https://sci-hub.se/10.1155/2015/541591" TargetMode="External"/><Relationship Id="rId49" Type="http://schemas.openxmlformats.org/officeDocument/2006/relationships/hyperlink" Target="https://sci-hub.se/10.3390/ijms18112331" TargetMode="External"/><Relationship Id="rId114" Type="http://schemas.openxmlformats.org/officeDocument/2006/relationships/hyperlink" Target="https://sci-hub.se/10.1016/j.foodchem.2018.04.073" TargetMode="External"/><Relationship Id="rId60" Type="http://schemas.openxmlformats.org/officeDocument/2006/relationships/hyperlink" Target="https://sci-hub.se/https:/www.sciencedirect.com/science/article/abs/pii/S0168945217301863" TargetMode="External"/><Relationship Id="rId81" Type="http://schemas.openxmlformats.org/officeDocument/2006/relationships/hyperlink" Target="https://sci-hub.se/10.1007/s11240-019-01679-3" TargetMode="External"/><Relationship Id="rId135" Type="http://schemas.openxmlformats.org/officeDocument/2006/relationships/hyperlink" Target="https://sci-hub.se/10.1016/j.jff.2014.08.013" TargetMode="External"/><Relationship Id="rId156" Type="http://schemas.openxmlformats.org/officeDocument/2006/relationships/hyperlink" Target="https://www.mdpi.com/1420-3049/12/3/576/htm" TargetMode="External"/><Relationship Id="rId177" Type="http://schemas.openxmlformats.org/officeDocument/2006/relationships/hyperlink" Target="https://sci-hub.se/10.1021/jf103382h" TargetMode="External"/><Relationship Id="rId198" Type="http://schemas.openxmlformats.org/officeDocument/2006/relationships/hyperlink" Target="https://sci-hub.se/https:/www.sciencedirect.com/science/article/abs/pii/S0308814609011662" TargetMode="External"/><Relationship Id="rId202" Type="http://schemas.openxmlformats.org/officeDocument/2006/relationships/hyperlink" Target="https://sci-hub.se/10.1016/j.foodchem.2015.11.127" TargetMode="External"/><Relationship Id="rId223" Type="http://schemas.openxmlformats.org/officeDocument/2006/relationships/hyperlink" Target="https://sci-hub.se/10.1021/jf3026524" TargetMode="External"/><Relationship Id="rId18" Type="http://schemas.openxmlformats.org/officeDocument/2006/relationships/hyperlink" Target="https://sci-hub.se/10.1365/s10337-009-1329-z" TargetMode="External"/><Relationship Id="rId39" Type="http://schemas.openxmlformats.org/officeDocument/2006/relationships/hyperlink" Target="https://sci-hub.se/https:/link.springer.com/article/10.1007/s10600-012-0232-2" TargetMode="External"/><Relationship Id="rId50" Type="http://schemas.openxmlformats.org/officeDocument/2006/relationships/hyperlink" Target="https://sci-hub.se/10.1021/jf903619v" TargetMode="External"/><Relationship Id="rId104" Type="http://schemas.openxmlformats.org/officeDocument/2006/relationships/hyperlink" Target="http://journals.chemsociety.org.ng/index.php/jcsn/article/view/406/468" TargetMode="External"/><Relationship Id="rId125" Type="http://schemas.openxmlformats.org/officeDocument/2006/relationships/hyperlink" Target="https://www.mdpi.com/2223-7747/6/4/43/htm" TargetMode="External"/><Relationship Id="rId146" Type="http://schemas.openxmlformats.org/officeDocument/2006/relationships/hyperlink" Target="https://sci-hub.se/10.1016/j.foodchem.2016.08.069" TargetMode="External"/><Relationship Id="rId167" Type="http://schemas.openxmlformats.org/officeDocument/2006/relationships/hyperlink" Target="https://sci-hub.se/10.1021/jf000549h" TargetMode="External"/><Relationship Id="rId188" Type="http://schemas.openxmlformats.org/officeDocument/2006/relationships/hyperlink" Target="https://sci-hub.se/10.1016/j.foodchem.2014.10.012" TargetMode="External"/><Relationship Id="rId71" Type="http://schemas.openxmlformats.org/officeDocument/2006/relationships/hyperlink" Target="https://sci-hub.se/10.3390/ijms18112331" TargetMode="External"/><Relationship Id="rId92" Type="http://schemas.openxmlformats.org/officeDocument/2006/relationships/hyperlink" Target="https://sci-hub.se/10.1016/j.jff.2011.02.002" TargetMode="External"/><Relationship Id="rId213" Type="http://schemas.openxmlformats.org/officeDocument/2006/relationships/hyperlink" Target="https://sci-hub.se/10.3390/plants6040043" TargetMode="External"/><Relationship Id="rId234" Type="http://schemas.openxmlformats.org/officeDocument/2006/relationships/hyperlink" Target="https://sci-hub.se/10.1007/s11694-017-9514-5" TargetMode="External"/><Relationship Id="rId2" Type="http://schemas.openxmlformats.org/officeDocument/2006/relationships/hyperlink" Target="http://bidd.group/NPASS/index.php" TargetMode="External"/><Relationship Id="rId29" Type="http://schemas.openxmlformats.org/officeDocument/2006/relationships/hyperlink" Target="https://www.mdpi.com/1420-3049/24/21/3814/htm" TargetMode="External"/><Relationship Id="rId40" Type="http://schemas.openxmlformats.org/officeDocument/2006/relationships/hyperlink" Target="https://sci-hub.se/10.1016/j.foodchem.2009.04.051" TargetMode="External"/><Relationship Id="rId115" Type="http://schemas.openxmlformats.org/officeDocument/2006/relationships/hyperlink" Target="https://sci-hub.se/10.1016/j.foodchem.2015.12.025" TargetMode="External"/><Relationship Id="rId136" Type="http://schemas.openxmlformats.org/officeDocument/2006/relationships/hyperlink" Target="http://apjcn.nhri.org.tw/server../APJCN/17/s1/275.pdf" TargetMode="External"/><Relationship Id="rId157" Type="http://schemas.openxmlformats.org/officeDocument/2006/relationships/hyperlink" Target="https://sci-hub.se/10.1016/j.chroma.2015.08.033" TargetMode="External"/><Relationship Id="rId178" Type="http://schemas.openxmlformats.org/officeDocument/2006/relationships/hyperlink" Target="https://sci-hub.se/10.1021/jf000549h" TargetMode="External"/><Relationship Id="rId61" Type="http://schemas.openxmlformats.org/officeDocument/2006/relationships/hyperlink" Target="https://sci-hub.se/https:/www.sciencedirect.com/science/article/abs/pii/S0031942200862998" TargetMode="External"/><Relationship Id="rId82" Type="http://schemas.openxmlformats.org/officeDocument/2006/relationships/hyperlink" Target="https://sci-hub.se/10.1016/j.jff.2014.08.013" TargetMode="External"/><Relationship Id="rId199" Type="http://schemas.openxmlformats.org/officeDocument/2006/relationships/hyperlink" Target="https://sci-hub.se/10.1021/jf101504v" TargetMode="External"/><Relationship Id="rId203" Type="http://schemas.openxmlformats.org/officeDocument/2006/relationships/hyperlink" Target="https://sci-hub.se/https:/bmcchem.biomedcentral.com/articles/10.1186/1752-153X-8-4" TargetMode="External"/><Relationship Id="rId19" Type="http://schemas.openxmlformats.org/officeDocument/2006/relationships/hyperlink" Target="https://sci-hub.se/10.1021/jf903619v" TargetMode="External"/><Relationship Id="rId224" Type="http://schemas.openxmlformats.org/officeDocument/2006/relationships/hyperlink" Target="https://sci-hub.se/https:/www.sciencedirect.com/science/article/abs/pii/S0022286017315831" TargetMode="External"/><Relationship Id="rId30" Type="http://schemas.openxmlformats.org/officeDocument/2006/relationships/hyperlink" Target="https://sci-hub.se/10.3390/plants6040043" TargetMode="External"/><Relationship Id="rId105" Type="http://schemas.openxmlformats.org/officeDocument/2006/relationships/hyperlink" Target="https://sci-hub.se/10.3390/molecules23020469" TargetMode="External"/><Relationship Id="rId126" Type="http://schemas.openxmlformats.org/officeDocument/2006/relationships/hyperlink" Target="http://apjcn.nhri.org.tw/server../APJCN/17/s1/275.pdf" TargetMode="External"/><Relationship Id="rId147" Type="http://schemas.openxmlformats.org/officeDocument/2006/relationships/hyperlink" Target="https://sci-hub.se/10.1186/s40064-015-0906-x" TargetMode="External"/><Relationship Id="rId168" Type="http://schemas.openxmlformats.org/officeDocument/2006/relationships/hyperlink" Target="https://sci-hub.se/10.1371/journal.pone.0091945" TargetMode="External"/><Relationship Id="rId51" Type="http://schemas.openxmlformats.org/officeDocument/2006/relationships/hyperlink" Target="https://sci-hub.se/10.3390/plants6040043" TargetMode="External"/><Relationship Id="rId72" Type="http://schemas.openxmlformats.org/officeDocument/2006/relationships/hyperlink" Target="https://sci-hub.se/10.1016/j.foodchem.2015.12.025" TargetMode="External"/><Relationship Id="rId93" Type="http://schemas.openxmlformats.org/officeDocument/2006/relationships/hyperlink" Target="https://sci-hub.se/10.1021/jf000549h" TargetMode="External"/><Relationship Id="rId189" Type="http://schemas.openxmlformats.org/officeDocument/2006/relationships/hyperlink" Target="https://sci-hub.se/10.1155/2016/5498618" TargetMode="External"/><Relationship Id="rId3" Type="http://schemas.openxmlformats.org/officeDocument/2006/relationships/hyperlink" Target="https://www.microbiomeprescription.com/Library/Flavonoids" TargetMode="External"/><Relationship Id="rId214" Type="http://schemas.openxmlformats.org/officeDocument/2006/relationships/hyperlink" Target="https://www.mdpi.com/1422-0067/17/6/835/htm" TargetMode="External"/><Relationship Id="rId235" Type="http://schemas.openxmlformats.org/officeDocument/2006/relationships/hyperlink" Target="https://www.mdpi.com/1420-3049/25/8/1792/htm" TargetMode="External"/><Relationship Id="rId116" Type="http://schemas.openxmlformats.org/officeDocument/2006/relationships/hyperlink" Target="https://sci-hub.se/10.1016/j.phytol.2012.12.001" TargetMode="External"/><Relationship Id="rId137" Type="http://schemas.openxmlformats.org/officeDocument/2006/relationships/hyperlink" Target="https://sci-hub.se/10.1007/s11738-019-2925-7" TargetMode="External"/><Relationship Id="rId158" Type="http://schemas.openxmlformats.org/officeDocument/2006/relationships/hyperlink" Target="https://sci-hub.se/10.1021/jf100236v" TargetMode="External"/><Relationship Id="rId20" Type="http://schemas.openxmlformats.org/officeDocument/2006/relationships/hyperlink" Target="https://www.mdpi.com/1420-3049/24/21/3814/htm" TargetMode="External"/><Relationship Id="rId41" Type="http://schemas.openxmlformats.org/officeDocument/2006/relationships/hyperlink" Target="https://sci-hub.se/10.1016/j.fshw.2017.11.002" TargetMode="External"/><Relationship Id="rId62" Type="http://schemas.openxmlformats.org/officeDocument/2006/relationships/hyperlink" Target="https://sci-hub.se/10.1016/j.jff.2014.08.013" TargetMode="External"/><Relationship Id="rId83" Type="http://schemas.openxmlformats.org/officeDocument/2006/relationships/hyperlink" Target="https://sci-hub.se/10.1016/j.jchromb.2013.08.034" TargetMode="External"/><Relationship Id="rId179" Type="http://schemas.openxmlformats.org/officeDocument/2006/relationships/hyperlink" Target="http://apjcn.nhri.org.tw/server../APJCN/17/s1/275.pdf"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cb.imsc.res.in/imppat/home" TargetMode="External"/><Relationship Id="rId7" Type="http://schemas.openxmlformats.org/officeDocument/2006/relationships/vmlDrawing" Target="../drawings/vmlDrawing2.vml"/><Relationship Id="rId2" Type="http://schemas.openxmlformats.org/officeDocument/2006/relationships/hyperlink" Target="https://www.microbiomeprescription.com/Library/Flavonoids" TargetMode="External"/><Relationship Id="rId1" Type="http://schemas.openxmlformats.org/officeDocument/2006/relationships/hyperlink" Target="http://bidd.group/NPASS/index.php" TargetMode="External"/><Relationship Id="rId6" Type="http://schemas.openxmlformats.org/officeDocument/2006/relationships/drawing" Target="../drawings/drawing1.xml"/><Relationship Id="rId5" Type="http://schemas.openxmlformats.org/officeDocument/2006/relationships/hyperlink" Target="https://www.napralert.org/" TargetMode="External"/><Relationship Id="rId4" Type="http://schemas.openxmlformats.org/officeDocument/2006/relationships/hyperlink" Target="https://phytochem.nal.usda.gov/phytochem/search/list"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07"/>
  <sheetViews>
    <sheetView tabSelected="1" workbookViewId="0">
      <pane xSplit="3" ySplit="1" topLeftCell="D2" activePane="bottomRight" state="frozen"/>
      <selection pane="topRight" activeCell="D1" sqref="D1"/>
      <selection pane="bottomLeft" activeCell="A2" sqref="A2"/>
      <selection pane="bottomRight" activeCell="B1" sqref="B1"/>
    </sheetView>
  </sheetViews>
  <sheetFormatPr defaultColWidth="12.625" defaultRowHeight="15" customHeight="1"/>
  <cols>
    <col min="1" max="1" width="3" customWidth="1"/>
    <col min="2" max="2" width="19.625" customWidth="1"/>
    <col min="3" max="3" width="7.375" hidden="1" customWidth="1"/>
    <col min="4" max="4" width="11.75" hidden="1" customWidth="1"/>
    <col min="5" max="5" width="11.375" customWidth="1"/>
    <col min="6" max="6" width="1.25" customWidth="1"/>
    <col min="7" max="7" width="6.125" customWidth="1"/>
    <col min="8" max="8" width="7.875" customWidth="1"/>
    <col min="9" max="9" width="6.625" customWidth="1"/>
    <col min="10" max="10" width="4.875" customWidth="1"/>
    <col min="11" max="11" width="1.25" customWidth="1"/>
    <col min="12" max="12" width="6.875" customWidth="1"/>
    <col min="13" max="13" width="8.625" customWidth="1"/>
    <col min="14" max="14" width="7.375" customWidth="1"/>
    <col min="15" max="15" width="5.125" customWidth="1"/>
    <col min="16" max="16" width="1.25" customWidth="1"/>
    <col min="17" max="17" width="6.75" customWidth="1"/>
    <col min="18" max="18" width="8.5" customWidth="1"/>
    <col min="19" max="19" width="7.25" customWidth="1"/>
    <col min="20" max="20" width="5" customWidth="1"/>
    <col min="21" max="21" width="1.25" customWidth="1"/>
    <col min="22" max="22" width="7.125" customWidth="1"/>
    <col min="23" max="23" width="8.875" customWidth="1"/>
    <col min="24" max="24" width="7.625" customWidth="1"/>
    <col min="25" max="25" width="5" customWidth="1"/>
    <col min="26" max="26" width="1.25" customWidth="1"/>
    <col min="27" max="27" width="5.5" customWidth="1"/>
    <col min="28" max="28" width="7.25" customWidth="1"/>
    <col min="29" max="29" width="6" customWidth="1"/>
    <col min="30" max="30" width="5.625" customWidth="1"/>
    <col min="31" max="31" width="1.25" customWidth="1"/>
    <col min="32" max="32" width="6.5" customWidth="1"/>
    <col min="33" max="33" width="7" customWidth="1"/>
    <col min="34" max="34" width="1.25" customWidth="1"/>
    <col min="35" max="35" width="6.5" customWidth="1"/>
    <col min="36" max="36" width="8.25" customWidth="1"/>
    <col min="37" max="37" width="7" customWidth="1"/>
    <col min="38" max="38" width="4.625" customWidth="1"/>
    <col min="39" max="39" width="1.25" customWidth="1"/>
    <col min="40" max="40" width="7.625" customWidth="1"/>
    <col min="41" max="41" width="8.125" customWidth="1"/>
    <col min="42" max="42" width="1.25" customWidth="1"/>
    <col min="43" max="43" width="6.5" customWidth="1"/>
    <col min="44" max="44" width="8.25" customWidth="1"/>
    <col min="45" max="45" width="7" customWidth="1"/>
    <col min="46" max="46" width="5.125" customWidth="1"/>
    <col min="47" max="47" width="1.25" customWidth="1"/>
    <col min="48" max="48" width="6.625" customWidth="1"/>
    <col min="49" max="49" width="8.375" customWidth="1"/>
    <col min="50" max="50" width="7.125" customWidth="1"/>
    <col min="51" max="51" width="4.875" customWidth="1"/>
    <col min="52" max="52" width="1.25" customWidth="1"/>
    <col min="53" max="53" width="5.625" customWidth="1"/>
    <col min="54" max="54" width="7.375" customWidth="1"/>
    <col min="55" max="55" width="6.125" customWidth="1"/>
    <col min="56" max="56" width="4.75" customWidth="1"/>
    <col min="57" max="57" width="1.25" customWidth="1"/>
    <col min="58" max="58" width="6.75" customWidth="1"/>
    <col min="59" max="59" width="8.5" customWidth="1"/>
    <col min="60" max="60" width="7.25" customWidth="1"/>
    <col min="61" max="61" width="5.25" customWidth="1"/>
    <col min="62" max="62" width="1.25" customWidth="1"/>
    <col min="63" max="63" width="6.625" customWidth="1"/>
    <col min="64" max="64" width="8.375" customWidth="1"/>
    <col min="65" max="65" width="7.125" customWidth="1"/>
    <col min="66" max="66" width="4.75" customWidth="1"/>
    <col min="67" max="67" width="1.25" customWidth="1"/>
    <col min="68" max="68" width="6.875" customWidth="1"/>
    <col min="69" max="69" width="8.625" customWidth="1"/>
    <col min="70" max="70" width="7.375" customWidth="1"/>
    <col min="71" max="71" width="4.875" customWidth="1"/>
    <col min="72" max="72" width="1.25" customWidth="1"/>
    <col min="73" max="73" width="6.375" customWidth="1"/>
    <col min="74" max="74" width="8.125" customWidth="1"/>
    <col min="75" max="75" width="6.875" customWidth="1"/>
    <col min="76" max="76" width="5.125" customWidth="1"/>
    <col min="77" max="77" width="1.25" customWidth="1"/>
    <col min="78" max="78" width="6.75" customWidth="1"/>
    <col min="79" max="79" width="8.5" customWidth="1"/>
    <col min="80" max="80" width="7.25" customWidth="1"/>
    <col min="81" max="81" width="4.75" customWidth="1"/>
    <col min="82" max="82" width="1.25" customWidth="1"/>
    <col min="83" max="83" width="6.75" customWidth="1"/>
    <col min="84" max="84" width="8.5" customWidth="1"/>
    <col min="85" max="85" width="7.25" customWidth="1"/>
    <col min="86" max="86" width="5.5" customWidth="1"/>
    <col min="87" max="87" width="1.25" customWidth="1"/>
    <col min="88" max="88" width="6.75" customWidth="1"/>
    <col min="89" max="89" width="8.5" customWidth="1"/>
    <col min="90" max="90" width="7.25" customWidth="1"/>
    <col min="91" max="91" width="5.375" customWidth="1"/>
    <col min="92" max="92" width="1.25" customWidth="1"/>
    <col min="93" max="93" width="9.75" customWidth="1"/>
    <col min="94" max="94" width="10.75" customWidth="1"/>
    <col min="95" max="95" width="15" customWidth="1"/>
    <col min="96" max="96" width="28.625" customWidth="1"/>
  </cols>
  <sheetData>
    <row r="1" spans="1:99" ht="14.25">
      <c r="A1" s="1" t="s">
        <v>0</v>
      </c>
      <c r="B1" s="2" t="s">
        <v>1571</v>
      </c>
      <c r="C1" s="2" t="s">
        <v>2</v>
      </c>
      <c r="D1" s="3" t="s">
        <v>3</v>
      </c>
      <c r="E1" s="4" t="s">
        <v>4</v>
      </c>
      <c r="F1" s="5"/>
      <c r="G1" s="6" t="s">
        <v>5</v>
      </c>
      <c r="H1" s="6" t="s">
        <v>6</v>
      </c>
      <c r="I1" s="6" t="s">
        <v>7</v>
      </c>
      <c r="J1" s="7" t="s">
        <v>8</v>
      </c>
      <c r="K1" s="5"/>
      <c r="L1" s="6" t="s">
        <v>9</v>
      </c>
      <c r="M1" s="6" t="s">
        <v>10</v>
      </c>
      <c r="N1" s="6" t="s">
        <v>11</v>
      </c>
      <c r="O1" s="3" t="s">
        <v>12</v>
      </c>
      <c r="P1" s="5"/>
      <c r="Q1" s="6" t="s">
        <v>13</v>
      </c>
      <c r="R1" s="6" t="s">
        <v>14</v>
      </c>
      <c r="S1" s="6" t="s">
        <v>15</v>
      </c>
      <c r="T1" s="3" t="s">
        <v>16</v>
      </c>
      <c r="U1" s="5"/>
      <c r="V1" s="6" t="s">
        <v>17</v>
      </c>
      <c r="W1" s="6" t="s">
        <v>18</v>
      </c>
      <c r="X1" s="6" t="s">
        <v>19</v>
      </c>
      <c r="Y1" s="3" t="s">
        <v>20</v>
      </c>
      <c r="Z1" s="5"/>
      <c r="AA1" s="6" t="s">
        <v>21</v>
      </c>
      <c r="AB1" s="6" t="s">
        <v>22</v>
      </c>
      <c r="AC1" s="6" t="s">
        <v>23</v>
      </c>
      <c r="AD1" s="1" t="s">
        <v>24</v>
      </c>
      <c r="AE1" s="5"/>
      <c r="AF1" s="6" t="s">
        <v>25</v>
      </c>
      <c r="AG1" s="6" t="s">
        <v>26</v>
      </c>
      <c r="AH1" s="5"/>
      <c r="AI1" s="8" t="s">
        <v>27</v>
      </c>
      <c r="AJ1" s="6" t="s">
        <v>28</v>
      </c>
      <c r="AK1" s="6" t="s">
        <v>29</v>
      </c>
      <c r="AL1" s="3" t="s">
        <v>30</v>
      </c>
      <c r="AM1" s="5"/>
      <c r="AN1" s="6" t="s">
        <v>31</v>
      </c>
      <c r="AO1" s="6" t="s">
        <v>32</v>
      </c>
      <c r="AP1" s="5"/>
      <c r="AQ1" s="6" t="s">
        <v>33</v>
      </c>
      <c r="AR1" s="6" t="s">
        <v>34</v>
      </c>
      <c r="AS1" s="6" t="s">
        <v>35</v>
      </c>
      <c r="AT1" s="3" t="s">
        <v>36</v>
      </c>
      <c r="AU1" s="5"/>
      <c r="AV1" s="6" t="s">
        <v>37</v>
      </c>
      <c r="AW1" s="6" t="s">
        <v>38</v>
      </c>
      <c r="AX1" s="6" t="s">
        <v>39</v>
      </c>
      <c r="AY1" s="3" t="s">
        <v>40</v>
      </c>
      <c r="AZ1" s="5"/>
      <c r="BA1" s="6" t="s">
        <v>41</v>
      </c>
      <c r="BB1" s="6" t="s">
        <v>42</v>
      </c>
      <c r="BC1" s="6" t="s">
        <v>43</v>
      </c>
      <c r="BD1" s="3" t="s">
        <v>44</v>
      </c>
      <c r="BE1" s="5"/>
      <c r="BF1" s="6" t="s">
        <v>45</v>
      </c>
      <c r="BG1" s="6" t="s">
        <v>46</v>
      </c>
      <c r="BH1" s="6" t="s">
        <v>47</v>
      </c>
      <c r="BI1" s="3" t="s">
        <v>48</v>
      </c>
      <c r="BJ1" s="5"/>
      <c r="BK1" s="6" t="s">
        <v>49</v>
      </c>
      <c r="BL1" s="6" t="s">
        <v>50</v>
      </c>
      <c r="BM1" s="6" t="s">
        <v>51</v>
      </c>
      <c r="BN1" s="3" t="s">
        <v>52</v>
      </c>
      <c r="BO1" s="5"/>
      <c r="BP1" s="6" t="s">
        <v>53</v>
      </c>
      <c r="BQ1" s="6" t="s">
        <v>54</v>
      </c>
      <c r="BR1" s="6" t="s">
        <v>55</v>
      </c>
      <c r="BS1" s="3" t="s">
        <v>56</v>
      </c>
      <c r="BT1" s="5"/>
      <c r="BU1" s="6" t="s">
        <v>57</v>
      </c>
      <c r="BV1" s="6" t="s">
        <v>58</v>
      </c>
      <c r="BW1" s="6" t="s">
        <v>59</v>
      </c>
      <c r="BX1" s="3" t="s">
        <v>60</v>
      </c>
      <c r="BY1" s="5"/>
      <c r="BZ1" s="6" t="s">
        <v>61</v>
      </c>
      <c r="CA1" s="6" t="s">
        <v>62</v>
      </c>
      <c r="CB1" s="6" t="s">
        <v>63</v>
      </c>
      <c r="CC1" s="3" t="s">
        <v>64</v>
      </c>
      <c r="CD1" s="5"/>
      <c r="CE1" s="6" t="s">
        <v>65</v>
      </c>
      <c r="CF1" s="6" t="s">
        <v>66</v>
      </c>
      <c r="CG1" s="9" t="s">
        <v>67</v>
      </c>
      <c r="CH1" s="3" t="s">
        <v>68</v>
      </c>
      <c r="CI1" s="5"/>
      <c r="CJ1" s="10" t="s">
        <v>69</v>
      </c>
      <c r="CK1" s="6" t="s">
        <v>70</v>
      </c>
      <c r="CL1" s="6" t="s">
        <v>71</v>
      </c>
      <c r="CM1" s="3" t="s">
        <v>72</v>
      </c>
      <c r="CN1" s="5"/>
      <c r="CO1" s="11" t="s">
        <v>73</v>
      </c>
      <c r="CP1" s="11" t="s">
        <v>74</v>
      </c>
      <c r="CQ1" s="11" t="s">
        <v>75</v>
      </c>
      <c r="CR1" s="12"/>
      <c r="CS1" s="1"/>
      <c r="CT1" s="1"/>
      <c r="CU1" s="1"/>
    </row>
    <row r="2" spans="1:99" ht="14.25">
      <c r="A2" s="13">
        <v>100</v>
      </c>
      <c r="B2" s="14" t="s">
        <v>76</v>
      </c>
      <c r="C2" s="15">
        <v>37682</v>
      </c>
      <c r="D2" s="16" t="s">
        <v>77</v>
      </c>
      <c r="E2" s="17" t="s">
        <v>78</v>
      </c>
      <c r="F2" s="18"/>
      <c r="G2" s="19" t="str">
        <f t="shared" ref="G2:G33" si="0">IF(COUNTIF(usda_agi,$B2),"U",
IF(COUNTIF(knap_agi,$B2),"K",
IF(COUNTIF(npass_agi,$B2),"NP",
IF(COUNTIF(map_agi,$B2),"M",
IF(COUNTIF(imppat_agi,$B2),"I",
IF(COUNTIF(duke_agi,$B2),"D",
IF(COUNTIF(nap_agi,$B2),"NA",
IF(COUNTIF(var_agi,$B2),"V",
"")))))))
)</f>
        <v/>
      </c>
      <c r="H2" s="19" t="str">
        <f t="shared" ref="H2:H33" si="1">IF(COUNTIF(out_agi,B2),"X","")</f>
        <v>X</v>
      </c>
      <c r="I2" s="19" t="str">
        <f t="shared" ref="I2:I33" si="2">IF(COUNTIF(knap_rel_agi,$B2),"K",
IF(COUNTIF(duke_rel_agi,$B2),"D",
IF(COUNTIF(nap_rel_agi,$B2),"NA",
IF(COUNTIF(var_rel_agi,$B2),"V",""))))</f>
        <v/>
      </c>
      <c r="J2" s="20" t="str">
        <f t="shared" ref="J2:J107" si="3">IF(AND(G2&lt;&gt;"",H2="x"),"lit-kegg",
IF(AND(I2&lt;&gt;"",H2="x"),"rel-kegg",
IF(G2&lt;&gt;"","lit",
IF(I2&lt;&gt;"","rel",
IF(H2="x","kegg","--")))))</f>
        <v>kegg</v>
      </c>
      <c r="K2" s="18"/>
      <c r="L2" s="19" t="str">
        <f t="shared" ref="L2:L33" si="4">IF(COUNTIF(npass_bun,$B2),"NP",
IF(COUNTIF(nap_bun,$B2),"NA",
IF(COUNTIF(var_bun,$B2),"V","")))</f>
        <v/>
      </c>
      <c r="M2" s="21" t="str">
        <f t="shared" ref="M2:M33" si="5">IF(COUNTIF(out_bun,B2),"X","")</f>
        <v>X</v>
      </c>
      <c r="N2" s="19" t="str">
        <f t="shared" ref="N2:N33" si="6">IF(COUNTIF(nap_rel_bun,$B2),"NA",
IF(COUNTIF(var_rel_bun,$B2),"V",""))</f>
        <v/>
      </c>
      <c r="O2" s="20" t="str">
        <f t="shared" ref="O2:O107" si="7">IF(AND(L2&lt;&gt;"",M2="x"),"lit-kegg",
IF(AND(N2&lt;&gt;"",M2="x"),"rel-kegg",
IF(L2&lt;&gt;"","lit",
IF(N2&lt;&gt;"","rel",
IF(M2="x","kegg","--")))))</f>
        <v>kegg</v>
      </c>
      <c r="P2" s="18"/>
      <c r="Q2" s="19" t="str">
        <f t="shared" ref="Q2:Q33" si="8">IF(COUNTIF(usda_kxn,$B2),"U",
IF(COUNTIF(knap_kxn,$B2),"K",
IF(COUNTIF(npass_kxn,$B2),"NP",
IF(COUNTIF(map_kxn,$B2),"M",
IF(COUNTIF(duke_kxn,$B2),"D",
IF(COUNTIF(nap_kxn,$B2),"NA",
IF(COUNTIF(var_kxn,$B2),"V","")))))))</f>
        <v>V</v>
      </c>
      <c r="R2" s="21" t="str">
        <f t="shared" ref="R2:R33" si="9">IF(COUNTIF(out_kxn,B2),"X","")</f>
        <v>X</v>
      </c>
      <c r="S2" s="19" t="str">
        <f t="shared" ref="S2:S33" si="10">IF(COUNTIF(knap_rel_kxn,$B2),"K",
IF(COUNTIF(npass_rel_kxn,$B2),"NP",
IF(COUNTIF(duke_rel_kxn,$B2),"D",
IF(COUNTIF(nap_rel_kxn,$B2),"NA",
IF(COUNTIF(var_rel_kxn,$B2),"V","")))))</f>
        <v/>
      </c>
      <c r="T2" s="20" t="str">
        <f t="shared" ref="T2:T107" si="11">IF(AND(Q2&lt;&gt;"",R2="x"),"lit-kegg",
IF(AND(S2&lt;&gt;"",R2="x"),"rel-kegg",
IF(Q2&lt;&gt;"","lit",
IF(S2&lt;&gt;"","rel",
IF(R2="x","kegg","--")))))</f>
        <v>lit-kegg</v>
      </c>
      <c r="U2" s="18"/>
      <c r="V2" s="19" t="str">
        <f t="shared" ref="V2:V33" si="12">IF(COUNTIF(usda_hwb,$B2),"U",
IF(COUNTIF(knap_hwb,$B2),"K",
IF(COUNTIF(npass_hwb,$B2),"NP",
IF(COUNTIF(map_hwb,$B2),"M",
IF(COUNTIF(imppat_hwb,$B2),"I",
IF(COUNTIF(duke_hwb,$B2),"D",
IF(COUNTIF(nap_hwb,$B2),"NA",
IF(COUNTIF(var_hwb,$B2),"V","")))))
)))</f>
        <v/>
      </c>
      <c r="W2" s="21" t="str">
        <f t="shared" ref="W2:W33" si="13">IF(COUNTIF(out_hwb,B2),"X","")</f>
        <v>X</v>
      </c>
      <c r="X2" s="21" t="str">
        <f t="shared" ref="X2:X33" si="14">IF(COUNTIF(knap_rel_hwb,$B2),"K",
IF(COUNTIF(npass_rel_hwb,$B2),"NP",
IF(COUNTIF(map_rel_hwb,$B2),"M",
IF(COUNTIF(imppat_rel_hwb,$B2),"I",
IF(COUNTIF(duke_rel_hwb,$B2),"D",
IF(COUNTIF(nap_rel_hwb,$B2),"NA",
IF(COUNTIF(var_rel_hwb,$B2),"V","")))))
))</f>
        <v/>
      </c>
      <c r="Y2" s="20" t="str">
        <f t="shared" ref="Y2:Y107" si="15">IF(AND(V2&lt;&gt;"",W2="x"),"lit-kegg",
IF(AND(X2&lt;&gt;"",W2="x"),"rel-kegg",
IF(V2&lt;&gt;"","lit",
IF(X2&lt;&gt;"","rel",
IF(W2="x","kegg","--")))))</f>
        <v>kegg</v>
      </c>
      <c r="Z2" s="18"/>
      <c r="AA2" s="19" t="str">
        <f t="shared" ref="AA2:AA33" si="16">IF(COUNTIF(usda_ec,$B2),"U",
IF(COUNTIF(knap_ec,$B2),"K",
IF(COUNTIF(npass_ec,$B2),"NP",
IF(COUNTIF(map_ec,$B2),"M",
IF(COUNTIF(imppat_ec,$B2),"I",
IF(COUNTIF(duke_ec,$B2),"D",
IF(COUNTIF(nap_ec,$B2),"NA",
IF(COUNTIF(var_ec,$B2),"V",""))))))))</f>
        <v/>
      </c>
      <c r="AB2" s="21" t="str">
        <f t="shared" ref="AB2:AB33" si="17">IF(COUNTIF(out_ec,B2),"X","")</f>
        <v>X</v>
      </c>
      <c r="AC2" s="21" t="str">
        <f t="shared" ref="AC2:AC33" si="18">IF(COUNTIF(usda_rel_ec,$B2),"U",
IF(COUNTIF(knap_rel_ec,$B2),"K",
IF(COUNTIF(npass_rel_ec,$B2),"NP",
IF(COUNTIF(map_rel_ec,$B2),"M",
IF(COUNTIF(imppat_rel_ec,$B2),"I",
IF(COUNTIF(nap_rel_ec,$B2),"NA",
IF(COUNTIF(var_rel_ec,$B2),"V","")))))))</f>
        <v/>
      </c>
      <c r="AD2" s="20" t="str">
        <f t="shared" ref="AD2:AD107" si="19">IF(AND(AA2&lt;&gt;"",AB2="x"),"lit-kegg",
IF(AND(AC2&lt;&gt;"",AB2="x"),"rel-kegg",
IF(AA2&lt;&gt;"","lit",
IF(AC2&lt;&gt;"","rel",
IF(AB2="x","kegg","--")))))</f>
        <v>kegg</v>
      </c>
      <c r="AE2" s="18"/>
      <c r="AF2" s="19" t="str">
        <f t="shared" ref="AF2:AF33" si="20">IF(COUNTIF(usda_ecg,$B2),"U",
IF(COUNTIF(npass_ecg,$B2),"NP",
IF(COUNTIF(map_ecg,$B2),"M",
IF(COUNTIF(imppat_ecg,$B2),"I",
IF(COUNTIF(duke_ecg,$B2),"D",
IF(COUNTIF(var_ecg,$B2),"V",""))))))</f>
        <v/>
      </c>
      <c r="AG2" s="19"/>
      <c r="AH2" s="18"/>
      <c r="AI2" s="22" t="str">
        <f t="shared" ref="AI2:AI33" si="21">IF(COUNTIF(usda_egt,$B2),"U",
IF(COUNTIF(map_egt,$B2),"M",
IF(COUNTIF(duke_egt,$B2),"D",
IF(COUNTIF(nap_egt,$B2),"NA",
IF(COUNTIF(var_egt,$B2),"V","")))))</f>
        <v/>
      </c>
      <c r="AJ2" s="21" t="str">
        <f t="shared" ref="AJ2:AJ33" si="22">IF(COUNTIF(out_egt,B2),"X","")</f>
        <v>X</v>
      </c>
      <c r="AK2" s="21" t="str">
        <f t="shared" ref="AK2:AK33" si="23">IF(COUNTIF(usda_rel_egt,$B2),"U",
IF(COUNTIF(knap_rel_egt,$B2),"K",
IF(COUNTIF(npass_rel_egt,$B2),"NP",
IF(COUNTIF(map_rel_egt,$B2),"M",
IF(COUNTIF(var_rel_egt,$B2),"V",""))))
)</f>
        <v/>
      </c>
      <c r="AL2" s="20" t="str">
        <f t="shared" ref="AL2:AL107" si="24">IF(AND(AI2&lt;&gt;"",AJ2="x"),"lit-kegg",
IF(AND(AK2&lt;&gt;"",AJ2="x"),"rel-kegg",
IF(AI2&lt;&gt;"","lit",
IF(AK2&lt;&gt;"","rel",
IF(AJ2="x","kegg","--")))))</f>
        <v>kegg</v>
      </c>
      <c r="AM2" s="18"/>
      <c r="AN2" s="19" t="str">
        <f t="shared" ref="AN2:AN33" si="25">IF(COUNTIF(usda_egcg,$B2),"U",
IF(COUNTIF(knap_egcg,$B2),"K",
IF(COUNTIF(npass_egcg,$B2),"NP",
IF(COUNTIF(map_egcg,$B2),"M",
IF(COUNTIF(var_ecg,$B2),"V","")))))</f>
        <v/>
      </c>
      <c r="AO2" s="19"/>
      <c r="AP2" s="18"/>
      <c r="AQ2" s="19" t="str">
        <f t="shared" ref="AQ2:AQ33" si="26">IF(COUNTIF(npass_erc,$B2),"NP",
IF(COUNTIF(nap_erc,$B2),"NA",
IF(COUNTIF(var_erc,$B2),"V","")))</f>
        <v/>
      </c>
      <c r="AR2" s="23"/>
      <c r="AS2" s="23" t="str">
        <f t="shared" ref="AS2:AS33" si="27">IF(COUNTIF(nap_rel_erc,$B2),"NA",
IF(COUNTIF(var_rel_erc,$B2),"V",""))</f>
        <v/>
      </c>
      <c r="AT2" s="20" t="str">
        <f t="shared" ref="AT2:AT107" si="28">IF(AND(AQ2&lt;&gt;"",AR2="x"),"lit-kegg",
IF(AND(AS2&lt;&gt;"",AR2="x"),"rel-kegg",
IF(AQ2&lt;&gt;"","lit",
IF(AS2&lt;&gt;"","rel",
IF(AR2="x","kegg","--")))))</f>
        <v>--</v>
      </c>
      <c r="AU2" s="18"/>
      <c r="AV2" s="19" t="str">
        <f t="shared" ref="AV2:AV33" si="29">IF(COUNTIF(npass_erd,$B2),"NP",
IF(COUNTIF(nap_erd,$B2),"NA",
IF(COUNTIF(var_erd,$B2),"V","")))</f>
        <v/>
      </c>
      <c r="AW2" s="21" t="str">
        <f t="shared" ref="AW2:AW33" si="30">IF(COUNTIF(out_erd,B2),"X","")</f>
        <v>X</v>
      </c>
      <c r="AX2" s="21" t="str">
        <f t="shared" ref="AX2:AX33" si="31">IF(COUNTIF(map_rel_erd,$B2),"M",
IF(COUNTIF(nap_rel_erd,$B2),"NA",
IF(COUNTIF(var_rel_erd,$B2),"V","")))</f>
        <v/>
      </c>
      <c r="AY2" s="20" t="str">
        <f t="shared" ref="AY2:AY107" si="32">IF(AND(AV2&lt;&gt;"",AW2="x"),"lit-kegg",
IF(AND(AX2&lt;&gt;"",AW2="x"),"rel-kegg",
IF(AV2&lt;&gt;"","lit",
IF(AX2&lt;&gt;"","rel",
IF(AW2="x","kegg","--")))))</f>
        <v>kegg</v>
      </c>
      <c r="AZ2" s="18"/>
      <c r="BA2" s="19" t="str">
        <f t="shared" ref="BA2:BA33" si="33">IF(COUNTIF(knap_gc,$B2),"K",
IF(COUNTIF(npass_gc,$B2),"NP",
IF(COUNTIF(imppat_gc,$B2),"I",
IF(COUNTIF(duke_gc,$B2),"D",
IF(COUNTIF(nap_gc,$B2),"NA",
IF(COUNTIF(var_gc,$B2),"V","")))))
)</f>
        <v/>
      </c>
      <c r="BB2" s="21" t="str">
        <f t="shared" ref="BB2:BB33" si="34">IF(COUNTIF(out_gc,B2),"X","")</f>
        <v>X</v>
      </c>
      <c r="BC2" s="21" t="str">
        <f t="shared" ref="BC2:BC33" si="35">IF(COUNTIF(knap_rel_gc,$B2),"K",
IF(COUNTIF(nap_rel_gc,$B2),"NA",
IF(COUNTIF(var_rel_gc,$B2),"V","")))</f>
        <v/>
      </c>
      <c r="BD2" s="20" t="str">
        <f t="shared" ref="BD2:BD107" si="36">IF(AND(BA2&lt;&gt;"",BB2="x"),"lit-kegg",
IF(AND(BC2&lt;&gt;"",BB2="x"),"rel-kegg",
IF(BA2&lt;&gt;"","lit",
IF(BC2&lt;&gt;"","rel",
IF(BB2="x","kegg","--")))))</f>
        <v>kegg</v>
      </c>
      <c r="BE2" s="18"/>
      <c r="BF2" s="19" t="str">
        <f t="shared" ref="BF2:BF33" si="37">IF(COUNTIF(knap_gen,$B2),"K",
IF(COUNTIF(npass_gen,$B2),"NP",
IF(COUNTIF(imppat_gen,$B2),"I",
IF(COUNTIF(duke_gen,$B2),"D",
IF(COUNTIF(nap_gen,$B2),"NA",
IF(COUNTIF(var_gen,$B2),"V",""))))))</f>
        <v/>
      </c>
      <c r="BG2" s="21" t="str">
        <f t="shared" ref="BG2:BG33" si="38">IF(COUNTIF(out_gen,B2),"X","")</f>
        <v/>
      </c>
      <c r="BH2" s="21" t="str">
        <f t="shared" ref="BH2:BH33" si="39">IF(COUNTIF(knap_rel_gen,$B2),"K",
IF(COUNTIF(imppat_rel_gen,$B2),"I",
IF(COUNTIF(duke_rel_gen,$B2),"D",
IF(COUNTIF(nap_rel_gen,$B2),"NA",
IF(COUNTIF(var_rel_gen,$B2),"V","")))))</f>
        <v/>
      </c>
      <c r="BI2" s="20" t="str">
        <f t="shared" ref="BI2:BI107" si="40">IF(AND(BF2&lt;&gt;"",BG2="x"),"lit-kegg",
IF(AND(BH2&lt;&gt;"",BG2="x"),"rel-kegg",
IF(BF2&lt;&gt;"","lit",
IF(BH2&lt;&gt;"","rel",
IF(BG2="x","kegg","--")))))</f>
        <v>--</v>
      </c>
      <c r="BJ2" s="18"/>
      <c r="BK2" s="19" t="str">
        <f t="shared" ref="BK2:BK33" si="41">IF(COUNTIF(knap_hcc,$B2),"K",
IF(COUNTIF(npass_hcc,$B2),"NP",
IF(COUNTIF(duke_hcc,$B2),"D",
IF(COUNTIF(var_hcc,$B2),"V",
""))))</f>
        <v/>
      </c>
      <c r="BL2" s="21" t="str">
        <f t="shared" ref="BL2:BL33" si="42">IF(COUNTIF(hcc_out,B2),"X","")</f>
        <v>X</v>
      </c>
      <c r="BM2" s="21" t="str">
        <f t="shared" ref="BM2:BM33" si="43">IF(COUNTIF(var_rel_hcc,$B2),"V","")</f>
        <v/>
      </c>
      <c r="BN2" s="20" t="str">
        <f t="shared" ref="BN2:BN107" si="44">IF(AND(BK2&lt;&gt;"",BL2="x"),"lit-kegg",
IF(AND(BM2&lt;&gt;"",BL2="x"),"rel-kegg",
IF(BK2&lt;&gt;"","lit",
IF(BM2&lt;&gt;"","rel",
IF(BL2="x","kegg","--")))))</f>
        <v>kegg</v>
      </c>
      <c r="BO2" s="18"/>
      <c r="BP2" s="19" t="str">
        <f t="shared" ref="BP2:BP33" si="45">IF(COUNTIF(usda_kmp,$B2),"U",
IF(COUNTIF(knap_kmp,$B2),"K",
IF(COUNTIF(npass_kmp,$B2),"NP",
IF(COUNTIF(map_kmp,$B2),"M",
IF(COUNTIF(imppat_kmp,$B2),"I",
IF(COUNTIF(duke_kmp,$B2),"D",
IF(COUNTIF(nap_kmp,$B2),"NA",
IF(COUNTIF(var_kmp,$B2),"V",""))))))))</f>
        <v/>
      </c>
      <c r="BQ2" s="21" t="str">
        <f t="shared" ref="BQ2:BQ33" si="46">IF(COUNTIF(out_kmp,B2),"X","")</f>
        <v>X</v>
      </c>
      <c r="BR2" s="19" t="str">
        <f t="shared" ref="BR2:BR33" si="47">IF(COUNTIF(knap_rel_kmp,$B2),"K",
IF(COUNTIF(npass_rel_kmp,$B2),"NP",
IF(COUNTIF(imppat_rel_kmp,$B2),"I",
IF(COUNTIF(duke_kmp,$B2),"D",
IF(COUNTIF(nap_rel_kmp,$B2),"NA",
IF(COUNTIF(var_rel_kmp,$B2),"V",""))))))</f>
        <v/>
      </c>
      <c r="BS2" s="20" t="str">
        <f t="shared" ref="BS2:BS107" si="48">IF(AND(BP2&lt;&gt;"",BQ2="x"),"lit-kegg",
IF(AND(BR2&lt;&gt;"",BQ2="x"),"rel-kegg",
IF(BP2&lt;&gt;"","lit",
IF(BR2&lt;&gt;"","rel",
IF(BQ2="x","kegg","--")))))</f>
        <v>kegg</v>
      </c>
      <c r="BT2" s="18"/>
      <c r="BU2" s="19" t="str">
        <f t="shared" ref="BU2:BU33" si="49">IF(COUNTIF(usda_lu2,$B2),"U",
IF(COUNTIF(knap_lu2,$B2),"K",
IF(COUNTIF(npass_lu2,$B2),"NP",
IF(COUNTIF(map_lu2,$B2),"M",
IF(COUNTIF(imppat_lu2,$B2),"I",
IF(COUNTIF(duke_lu2,$B2),"D",
IF(COUNTIF(nap_lu2,$B2),"NA",
IF(COUNTIF(var_lu2,$B2),"V",""))))))))</f>
        <v/>
      </c>
      <c r="BV2" s="21" t="str">
        <f t="shared" ref="BV2:BV33" si="50">IF(COUNTIF(out_lu2,B2),"X","")</f>
        <v>X</v>
      </c>
      <c r="BW2" s="19" t="str">
        <f t="shared" ref="BW2:BW33" si="51">IF(COUNTIF(knap_rel_lu2,$B2),"K",
IF(COUNTIF(npass_rel_lu2,$B2),"NP",
IF(COUNTIF(imppat_lu2,$B2),"I",
IF(COUNTIF(impaat_rel_lu2,$B2),"I",
IF(COUNTIF(duke_rel_lu2,$B2),"D",
IF(COUNTIF(nap_rel_lu2,$B2),"NA",
IF(COUNTIF(var_rel_lu2,$B2),"V","")))))
))</f>
        <v/>
      </c>
      <c r="BX2" s="20" t="str">
        <f t="shared" ref="BX2:BX107" si="52">IF(AND(BU2&lt;&gt;"",BV2="x"),"lit-kegg",
IF(AND(BW2&lt;&gt;"",BV2="x"),"rel-kegg",
IF(BU2&lt;&gt;"","lit",
IF(BW2&lt;&gt;"","rel",
IF(BV2="x","kegg","--")))))</f>
        <v>kegg</v>
      </c>
      <c r="BY2" s="18"/>
      <c r="BZ2" s="19" t="str">
        <f t="shared" ref="BZ2:BZ33" si="53">IF(COUNTIF(usda_myc,$B2),"U",
IF(COUNTIF(knap_myc,$B2),"K",
IF(COUNTIF(npass_myc,$B2),"NP",
IF(COUNTIF(map_myc,$B2),"M",
IF(COUNTIF(imppat_myc,$B2),"I",
IF(COUNTIF(nap_myc,$B2),"NA",
IF(COUNTIF(duke_myc,$B2),"D",
IF(COUNTIF(var_myc,$B2),"V",""))))))))</f>
        <v/>
      </c>
      <c r="CA2" s="21" t="str">
        <f t="shared" ref="CA2:CA33" si="54">IF(COUNTIF(out_myc,B2),"X","")</f>
        <v>X</v>
      </c>
      <c r="CB2" s="19" t="str">
        <f t="shared" ref="CB2:CB33" si="55">IF(COUNTIF(npass_rel_myc,$B2),"NP",
IF(COUNTIF(imppat_rel_myc,$B2),"I",
IF(COUNTIF(nap_rel_myc,$B2),"NA",
IF(COUNTIF(var_rel_myc,$B2),"V",""))))</f>
        <v/>
      </c>
      <c r="CC2" s="20" t="str">
        <f t="shared" ref="CC2:CC107" si="56">IF(AND(BZ2&lt;&gt;"",CA2="x"),"lit-kegg",
IF(AND(CB2&lt;&gt;"",CA2="x"),"rel-kegg",
IF(BZ2&lt;&gt;"","lit",
IF(CB2&lt;&gt;"","rel",
IF(CA2="x","kegg","--")))))</f>
        <v>kegg</v>
      </c>
      <c r="CD2" s="18"/>
      <c r="CE2" s="19" t="str">
        <f t="shared" ref="CE2:CE33" si="57">IF(COUNTIF(usda_nar,$B2),"U",
IF(COUNTIF(knap_nar,$B2),"K",
IF(COUNTIF(npass_nar,$B2),"NP",
IF(COUNTIF(imppat_nar,$B2),"I",
IF(COUNTIF(duke_nar,$B2),"D",
IF(COUNTIF(nap_nar,$B2),"NA",
IF(COUNTIF(var_nar,$B2),"V",
"")))))))</f>
        <v/>
      </c>
      <c r="CF2" s="21" t="str">
        <f t="shared" ref="CF2:CF33" si="58">IF(COUNTIF(out_nar,B2),"X","")</f>
        <v>X</v>
      </c>
      <c r="CG2" s="24" t="str">
        <f t="shared" ref="CG2:CG33" si="59">IF(COUNTIF(knap_rel_nar,$B2),"K",
IF(COUNTIF(npass_rel_nar,$B2),"NP",
IF(COUNTIF(imppat_rel_nar,$B2),"I",
IF(COUNTIF(duke_rel_nar,$B2),"D",
IF(COUNTIF(nap_rel_nar,$B2),"NA",
IF(COUNTIF(var_rel_nar,$B2),"V",""))))))</f>
        <v/>
      </c>
      <c r="CH2" s="20" t="str">
        <f t="shared" ref="CH2:CH107" si="60">IF(AND(CE2&lt;&gt;"",CF2="x"),"lit-kegg",
IF(AND(CG2&lt;&gt;"",CF2="x"),"rel-kegg",
IF(CE2&lt;&gt;"","lit",
IF(CG2&lt;&gt;"","rel",
IF(CF2="x","kegg","--")))))</f>
        <v>kegg</v>
      </c>
      <c r="CI2" s="18"/>
      <c r="CJ2" s="25" t="str">
        <f t="shared" ref="CJ2:CJ33" si="61">IF(COUNTIF(usda_que,$B2),"U",
IF(COUNTIF(knap_que,$B2),"K",
IF(COUNTIF(npass_que,$B2),"NP",
IF(COUNTIF(map_que,$B2),"M",
IF(COUNTIF(imppat_que,$B2),"I",
IF(COUNTIF(duke_que,$B2),"D",
IF(COUNTIF(nap_que,$B2),"NA",
IF(COUNTIF(var_que,$B2),"V","")))))
)))</f>
        <v/>
      </c>
      <c r="CK2" s="21" t="str">
        <f t="shared" ref="CK2:CK33" si="62">IF(COUNTIF(out_que,B2),"X","")</f>
        <v>X</v>
      </c>
      <c r="CL2" s="19" t="str">
        <f t="shared" ref="CL2:CL33" si="63">IF(COUNTIF(knap_rel_que,$B2),"K",
IF(COUNTIF(npass_rel_que,$B2),"NP",
IF(COUNTIF(imppat_rel_que,$B2),"I",
IF(COUNTIF(duke_rel_que,$B2),"D",
IF(COUNTIF(nap_rel_que,$B2),"NP",
IF(COUNTIF(var_rel_que,$B2),"V","")))))
)</f>
        <v/>
      </c>
      <c r="CM2" s="20" t="str">
        <f t="shared" ref="CM2:CM107" si="64">IF(AND(CJ2&lt;&gt;"",CK2="x"),"lit-kegg",
IF(AND(CL2&lt;&gt;"",CK2="x"),"rel-kegg",
IF(CJ2&lt;&gt;"","lit",
IF(CL2&lt;&gt;"","rel",
IF(CK2="x","kegg","--")))))</f>
        <v>kegg</v>
      </c>
      <c r="CN2" s="18"/>
      <c r="CO2" s="26"/>
      <c r="CP2" s="27"/>
      <c r="CQ2" s="27"/>
      <c r="CR2" s="28"/>
      <c r="CS2" s="27"/>
      <c r="CT2" s="27"/>
      <c r="CU2" s="27"/>
    </row>
    <row r="3" spans="1:99" ht="14.25">
      <c r="A3" s="13">
        <v>119</v>
      </c>
      <c r="B3" s="29" t="s">
        <v>79</v>
      </c>
      <c r="C3" s="15">
        <v>13333</v>
      </c>
      <c r="D3" s="30" t="s">
        <v>80</v>
      </c>
      <c r="E3" s="31" t="s">
        <v>81</v>
      </c>
      <c r="F3" s="18"/>
      <c r="G3" s="19" t="str">
        <f t="shared" si="0"/>
        <v/>
      </c>
      <c r="H3" s="19" t="str">
        <f t="shared" si="1"/>
        <v/>
      </c>
      <c r="I3" s="19" t="str">
        <f t="shared" si="2"/>
        <v/>
      </c>
      <c r="J3" s="20" t="str">
        <f t="shared" si="3"/>
        <v>--</v>
      </c>
      <c r="K3" s="18"/>
      <c r="L3" s="19" t="str">
        <f t="shared" si="4"/>
        <v/>
      </c>
      <c r="M3" s="21" t="str">
        <f t="shared" si="5"/>
        <v>X</v>
      </c>
      <c r="N3" s="19" t="str">
        <f t="shared" si="6"/>
        <v/>
      </c>
      <c r="O3" s="20" t="str">
        <f t="shared" si="7"/>
        <v>kegg</v>
      </c>
      <c r="P3" s="18"/>
      <c r="Q3" s="19" t="str">
        <f t="shared" si="8"/>
        <v>V</v>
      </c>
      <c r="R3" s="21" t="str">
        <f t="shared" si="9"/>
        <v>X</v>
      </c>
      <c r="S3" s="19" t="str">
        <f t="shared" si="10"/>
        <v>V</v>
      </c>
      <c r="T3" s="20" t="str">
        <f t="shared" si="11"/>
        <v>lit-kegg</v>
      </c>
      <c r="U3" s="18"/>
      <c r="V3" s="19" t="str">
        <f t="shared" si="12"/>
        <v/>
      </c>
      <c r="W3" s="21" t="str">
        <f t="shared" si="13"/>
        <v>X</v>
      </c>
      <c r="X3" s="21" t="str">
        <f t="shared" si="14"/>
        <v>V</v>
      </c>
      <c r="Y3" s="20" t="str">
        <f t="shared" si="15"/>
        <v>rel-kegg</v>
      </c>
      <c r="Z3" s="18"/>
      <c r="AA3" s="19" t="str">
        <f t="shared" si="16"/>
        <v>V</v>
      </c>
      <c r="AB3" s="21" t="str">
        <f t="shared" si="17"/>
        <v>X</v>
      </c>
      <c r="AC3" s="21" t="str">
        <f t="shared" si="18"/>
        <v/>
      </c>
      <c r="AD3" s="20" t="str">
        <f t="shared" si="19"/>
        <v>lit-kegg</v>
      </c>
      <c r="AE3" s="18"/>
      <c r="AF3" s="19" t="str">
        <f t="shared" si="20"/>
        <v/>
      </c>
      <c r="AG3" s="19"/>
      <c r="AH3" s="18"/>
      <c r="AI3" s="22" t="str">
        <f t="shared" si="21"/>
        <v/>
      </c>
      <c r="AJ3" s="21" t="str">
        <f t="shared" si="22"/>
        <v/>
      </c>
      <c r="AK3" s="21" t="str">
        <f t="shared" si="23"/>
        <v/>
      </c>
      <c r="AL3" s="20" t="str">
        <f t="shared" si="24"/>
        <v>--</v>
      </c>
      <c r="AM3" s="18"/>
      <c r="AN3" s="19" t="str">
        <f t="shared" si="25"/>
        <v/>
      </c>
      <c r="AO3" s="19"/>
      <c r="AP3" s="18"/>
      <c r="AQ3" s="19" t="str">
        <f t="shared" si="26"/>
        <v/>
      </c>
      <c r="AR3" s="23"/>
      <c r="AS3" s="23" t="str">
        <f t="shared" si="27"/>
        <v/>
      </c>
      <c r="AT3" s="20" t="str">
        <f t="shared" si="28"/>
        <v>--</v>
      </c>
      <c r="AU3" s="18"/>
      <c r="AV3" s="19" t="str">
        <f t="shared" si="29"/>
        <v>V</v>
      </c>
      <c r="AW3" s="21" t="str">
        <f t="shared" si="30"/>
        <v>X</v>
      </c>
      <c r="AX3" s="21" t="str">
        <f t="shared" si="31"/>
        <v>V</v>
      </c>
      <c r="AY3" s="20" t="str">
        <f t="shared" si="32"/>
        <v>lit-kegg</v>
      </c>
      <c r="AZ3" s="18"/>
      <c r="BA3" s="19" t="str">
        <f t="shared" si="33"/>
        <v/>
      </c>
      <c r="BB3" s="21" t="str">
        <f t="shared" si="34"/>
        <v/>
      </c>
      <c r="BC3" s="21" t="str">
        <f t="shared" si="35"/>
        <v/>
      </c>
      <c r="BD3" s="20" t="str">
        <f t="shared" si="36"/>
        <v>--</v>
      </c>
      <c r="BE3" s="18"/>
      <c r="BF3" s="19" t="str">
        <f t="shared" si="37"/>
        <v>V</v>
      </c>
      <c r="BG3" s="21" t="str">
        <f t="shared" si="38"/>
        <v/>
      </c>
      <c r="BH3" s="21" t="str">
        <f t="shared" si="39"/>
        <v/>
      </c>
      <c r="BI3" s="20" t="str">
        <f t="shared" si="40"/>
        <v>lit</v>
      </c>
      <c r="BJ3" s="18"/>
      <c r="BK3" s="19" t="str">
        <f t="shared" si="41"/>
        <v/>
      </c>
      <c r="BL3" s="21" t="str">
        <f t="shared" si="42"/>
        <v>X</v>
      </c>
      <c r="BM3" s="21" t="str">
        <f t="shared" si="43"/>
        <v/>
      </c>
      <c r="BN3" s="20" t="str">
        <f t="shared" si="44"/>
        <v>kegg</v>
      </c>
      <c r="BO3" s="18"/>
      <c r="BP3" s="19" t="str">
        <f t="shared" si="45"/>
        <v/>
      </c>
      <c r="BQ3" s="21" t="str">
        <f t="shared" si="46"/>
        <v>X</v>
      </c>
      <c r="BR3" s="19" t="str">
        <f t="shared" si="47"/>
        <v/>
      </c>
      <c r="BS3" s="20" t="str">
        <f t="shared" si="48"/>
        <v>kegg</v>
      </c>
      <c r="BT3" s="18"/>
      <c r="BU3" s="19" t="str">
        <f t="shared" si="49"/>
        <v>V</v>
      </c>
      <c r="BV3" s="21" t="str">
        <f t="shared" si="50"/>
        <v/>
      </c>
      <c r="BW3" s="19" t="str">
        <f t="shared" si="51"/>
        <v/>
      </c>
      <c r="BX3" s="20" t="str">
        <f t="shared" si="52"/>
        <v>lit</v>
      </c>
      <c r="BY3" s="18"/>
      <c r="BZ3" s="19" t="str">
        <f t="shared" si="53"/>
        <v/>
      </c>
      <c r="CA3" s="21" t="str">
        <f t="shared" si="54"/>
        <v/>
      </c>
      <c r="CB3" s="19" t="str">
        <f t="shared" si="55"/>
        <v/>
      </c>
      <c r="CC3" s="20" t="str">
        <f t="shared" si="56"/>
        <v>--</v>
      </c>
      <c r="CD3" s="18"/>
      <c r="CE3" s="19" t="str">
        <f t="shared" si="57"/>
        <v>V</v>
      </c>
      <c r="CF3" s="21" t="str">
        <f t="shared" si="58"/>
        <v>X</v>
      </c>
      <c r="CG3" s="24" t="str">
        <f t="shared" si="59"/>
        <v/>
      </c>
      <c r="CH3" s="20" t="str">
        <f t="shared" si="60"/>
        <v>lit-kegg</v>
      </c>
      <c r="CI3" s="18"/>
      <c r="CJ3" s="25" t="str">
        <f t="shared" si="61"/>
        <v>V</v>
      </c>
      <c r="CK3" s="21" t="str">
        <f t="shared" si="62"/>
        <v>X</v>
      </c>
      <c r="CL3" s="19" t="str">
        <f t="shared" si="63"/>
        <v/>
      </c>
      <c r="CM3" s="20" t="str">
        <f t="shared" si="64"/>
        <v>lit-kegg</v>
      </c>
      <c r="CN3" s="18"/>
      <c r="CO3" s="26"/>
      <c r="CP3" s="27"/>
      <c r="CQ3" s="27"/>
      <c r="CR3" s="28"/>
      <c r="CS3" s="27"/>
      <c r="CT3" s="27"/>
      <c r="CU3" s="27"/>
    </row>
    <row r="4" spans="1:99">
      <c r="A4" s="13">
        <v>1</v>
      </c>
      <c r="B4" s="14" t="s">
        <v>82</v>
      </c>
      <c r="C4" s="15">
        <v>59689</v>
      </c>
      <c r="D4" s="16" t="s">
        <v>83</v>
      </c>
      <c r="E4" s="32" t="s">
        <v>84</v>
      </c>
      <c r="F4" s="18"/>
      <c r="G4" s="19" t="str">
        <f t="shared" si="0"/>
        <v/>
      </c>
      <c r="H4" s="19" t="str">
        <f t="shared" si="1"/>
        <v/>
      </c>
      <c r="I4" s="19" t="str">
        <f t="shared" si="2"/>
        <v/>
      </c>
      <c r="J4" s="20" t="str">
        <f t="shared" si="3"/>
        <v>--</v>
      </c>
      <c r="K4" s="18"/>
      <c r="L4" s="19" t="str">
        <f t="shared" si="4"/>
        <v/>
      </c>
      <c r="M4" s="21" t="str">
        <f t="shared" si="5"/>
        <v>X</v>
      </c>
      <c r="N4" s="19" t="str">
        <f t="shared" si="6"/>
        <v/>
      </c>
      <c r="O4" s="20" t="str">
        <f t="shared" si="7"/>
        <v>kegg</v>
      </c>
      <c r="P4" s="18"/>
      <c r="Q4" s="19" t="str">
        <f t="shared" si="8"/>
        <v/>
      </c>
      <c r="R4" s="21" t="str">
        <f t="shared" si="9"/>
        <v/>
      </c>
      <c r="S4" s="19" t="str">
        <f t="shared" si="10"/>
        <v/>
      </c>
      <c r="T4" s="20" t="str">
        <f t="shared" si="11"/>
        <v>--</v>
      </c>
      <c r="U4" s="18"/>
      <c r="V4" s="19" t="str">
        <f t="shared" si="12"/>
        <v/>
      </c>
      <c r="W4" s="21" t="str">
        <f t="shared" si="13"/>
        <v>X</v>
      </c>
      <c r="X4" s="21" t="str">
        <f t="shared" si="14"/>
        <v/>
      </c>
      <c r="Y4" s="20" t="str">
        <f t="shared" si="15"/>
        <v>kegg</v>
      </c>
      <c r="Z4" s="18"/>
      <c r="AA4" s="19" t="str">
        <f t="shared" si="16"/>
        <v/>
      </c>
      <c r="AB4" s="21" t="str">
        <f t="shared" si="17"/>
        <v>X</v>
      </c>
      <c r="AC4" s="21" t="str">
        <f t="shared" si="18"/>
        <v/>
      </c>
      <c r="AD4" s="20" t="str">
        <f t="shared" si="19"/>
        <v>kegg</v>
      </c>
      <c r="AE4" s="18"/>
      <c r="AF4" s="19" t="str">
        <f t="shared" si="20"/>
        <v/>
      </c>
      <c r="AG4" s="19"/>
      <c r="AH4" s="18"/>
      <c r="AI4" s="22" t="str">
        <f t="shared" si="21"/>
        <v/>
      </c>
      <c r="AJ4" s="21" t="str">
        <f t="shared" si="22"/>
        <v/>
      </c>
      <c r="AK4" s="21" t="str">
        <f t="shared" si="23"/>
        <v/>
      </c>
      <c r="AL4" s="20" t="str">
        <f t="shared" si="24"/>
        <v>--</v>
      </c>
      <c r="AM4" s="18"/>
      <c r="AN4" s="19" t="str">
        <f t="shared" si="25"/>
        <v/>
      </c>
      <c r="AO4" s="19"/>
      <c r="AP4" s="18"/>
      <c r="AQ4" s="19" t="str">
        <f t="shared" si="26"/>
        <v/>
      </c>
      <c r="AR4" s="23"/>
      <c r="AS4" s="23" t="str">
        <f t="shared" si="27"/>
        <v/>
      </c>
      <c r="AT4" s="20" t="str">
        <f t="shared" si="28"/>
        <v>--</v>
      </c>
      <c r="AU4" s="18"/>
      <c r="AV4" s="19" t="str">
        <f t="shared" si="29"/>
        <v/>
      </c>
      <c r="AW4" s="21" t="str">
        <f t="shared" si="30"/>
        <v>X</v>
      </c>
      <c r="AX4" s="21" t="str">
        <f t="shared" si="31"/>
        <v/>
      </c>
      <c r="AY4" s="20" t="str">
        <f t="shared" si="32"/>
        <v>kegg</v>
      </c>
      <c r="AZ4" s="18"/>
      <c r="BA4" s="19" t="str">
        <f t="shared" si="33"/>
        <v/>
      </c>
      <c r="BB4" s="21" t="str">
        <f t="shared" si="34"/>
        <v/>
      </c>
      <c r="BC4" s="21" t="str">
        <f t="shared" si="35"/>
        <v/>
      </c>
      <c r="BD4" s="20" t="str">
        <f t="shared" si="36"/>
        <v>--</v>
      </c>
      <c r="BE4" s="18"/>
      <c r="BF4" s="19" t="str">
        <f t="shared" si="37"/>
        <v/>
      </c>
      <c r="BG4" s="21" t="str">
        <f t="shared" si="38"/>
        <v/>
      </c>
      <c r="BH4" s="21" t="str">
        <f t="shared" si="39"/>
        <v/>
      </c>
      <c r="BI4" s="20" t="str">
        <f t="shared" si="40"/>
        <v>--</v>
      </c>
      <c r="BJ4" s="18"/>
      <c r="BK4" s="19" t="str">
        <f t="shared" si="41"/>
        <v/>
      </c>
      <c r="BL4" s="21" t="str">
        <f t="shared" si="42"/>
        <v>X</v>
      </c>
      <c r="BM4" s="21" t="str">
        <f t="shared" si="43"/>
        <v/>
      </c>
      <c r="BN4" s="20" t="str">
        <f t="shared" si="44"/>
        <v>kegg</v>
      </c>
      <c r="BO4" s="18"/>
      <c r="BP4" s="19" t="str">
        <f t="shared" si="45"/>
        <v/>
      </c>
      <c r="BQ4" s="21" t="str">
        <f t="shared" si="46"/>
        <v>X</v>
      </c>
      <c r="BR4" s="19" t="str">
        <f t="shared" si="47"/>
        <v/>
      </c>
      <c r="BS4" s="20" t="str">
        <f t="shared" si="48"/>
        <v>kegg</v>
      </c>
      <c r="BT4" s="18"/>
      <c r="BU4" s="19" t="str">
        <f t="shared" si="49"/>
        <v/>
      </c>
      <c r="BV4" s="21" t="str">
        <f t="shared" si="50"/>
        <v/>
      </c>
      <c r="BW4" s="19" t="str">
        <f t="shared" si="51"/>
        <v/>
      </c>
      <c r="BX4" s="20" t="str">
        <f t="shared" si="52"/>
        <v>--</v>
      </c>
      <c r="BY4" s="18"/>
      <c r="BZ4" s="19" t="str">
        <f t="shared" si="53"/>
        <v/>
      </c>
      <c r="CA4" s="21" t="str">
        <f t="shared" si="54"/>
        <v/>
      </c>
      <c r="CB4" s="19" t="str">
        <f t="shared" si="55"/>
        <v/>
      </c>
      <c r="CC4" s="20" t="str">
        <f t="shared" si="56"/>
        <v>--</v>
      </c>
      <c r="CD4" s="18"/>
      <c r="CE4" s="19" t="str">
        <f t="shared" si="57"/>
        <v/>
      </c>
      <c r="CF4" s="21" t="str">
        <f t="shared" si="58"/>
        <v>X</v>
      </c>
      <c r="CG4" s="24" t="str">
        <f t="shared" si="59"/>
        <v/>
      </c>
      <c r="CH4" s="20" t="str">
        <f t="shared" si="60"/>
        <v>kegg</v>
      </c>
      <c r="CI4" s="18"/>
      <c r="CJ4" s="25" t="str">
        <f t="shared" si="61"/>
        <v/>
      </c>
      <c r="CK4" s="21" t="str">
        <f t="shared" si="62"/>
        <v>X</v>
      </c>
      <c r="CL4" s="19" t="str">
        <f t="shared" si="63"/>
        <v/>
      </c>
      <c r="CM4" s="20" t="str">
        <f t="shared" si="64"/>
        <v>kegg</v>
      </c>
      <c r="CN4" s="18"/>
      <c r="CO4" s="26"/>
      <c r="CP4" s="27"/>
      <c r="CQ4" s="27"/>
      <c r="CR4" s="33"/>
      <c r="CS4" s="27"/>
      <c r="CT4" s="27"/>
      <c r="CU4" s="27"/>
    </row>
    <row r="5" spans="1:99">
      <c r="A5" s="13">
        <v>2</v>
      </c>
      <c r="B5" s="14" t="s">
        <v>85</v>
      </c>
      <c r="C5" s="15">
        <v>3702</v>
      </c>
      <c r="D5" s="16" t="s">
        <v>86</v>
      </c>
      <c r="E5" s="34" t="s">
        <v>87</v>
      </c>
      <c r="F5" s="18"/>
      <c r="G5" s="19" t="str">
        <f t="shared" si="0"/>
        <v/>
      </c>
      <c r="H5" s="19" t="str">
        <f t="shared" si="1"/>
        <v/>
      </c>
      <c r="I5" s="19" t="str">
        <f t="shared" si="2"/>
        <v/>
      </c>
      <c r="J5" s="20" t="str">
        <f t="shared" si="3"/>
        <v>--</v>
      </c>
      <c r="K5" s="18"/>
      <c r="L5" s="19" t="str">
        <f t="shared" si="4"/>
        <v/>
      </c>
      <c r="M5" s="21" t="str">
        <f t="shared" si="5"/>
        <v>X</v>
      </c>
      <c r="N5" s="19" t="str">
        <f t="shared" si="6"/>
        <v/>
      </c>
      <c r="O5" s="20" t="str">
        <f t="shared" si="7"/>
        <v>kegg</v>
      </c>
      <c r="P5" s="18"/>
      <c r="Q5" s="19" t="str">
        <f t="shared" si="8"/>
        <v>K</v>
      </c>
      <c r="R5" s="21" t="str">
        <f t="shared" si="9"/>
        <v/>
      </c>
      <c r="S5" s="19" t="str">
        <f t="shared" si="10"/>
        <v/>
      </c>
      <c r="T5" s="20" t="str">
        <f t="shared" si="11"/>
        <v>lit</v>
      </c>
      <c r="U5" s="18"/>
      <c r="V5" s="19" t="str">
        <f t="shared" si="12"/>
        <v>K</v>
      </c>
      <c r="W5" s="21" t="str">
        <f t="shared" si="13"/>
        <v>X</v>
      </c>
      <c r="X5" s="21" t="str">
        <f t="shared" si="14"/>
        <v>K</v>
      </c>
      <c r="Y5" s="20" t="str">
        <f t="shared" si="15"/>
        <v>lit-kegg</v>
      </c>
      <c r="Z5" s="18"/>
      <c r="AA5" s="19" t="str">
        <f t="shared" si="16"/>
        <v>K</v>
      </c>
      <c r="AB5" s="21" t="str">
        <f t="shared" si="17"/>
        <v>X</v>
      </c>
      <c r="AC5" s="21" t="str">
        <f t="shared" si="18"/>
        <v/>
      </c>
      <c r="AD5" s="20" t="str">
        <f t="shared" si="19"/>
        <v>lit-kegg</v>
      </c>
      <c r="AE5" s="18"/>
      <c r="AF5" s="19" t="str">
        <f t="shared" si="20"/>
        <v/>
      </c>
      <c r="AG5" s="19"/>
      <c r="AH5" s="18"/>
      <c r="AI5" s="22" t="str">
        <f t="shared" si="21"/>
        <v/>
      </c>
      <c r="AJ5" s="21" t="str">
        <f t="shared" si="22"/>
        <v/>
      </c>
      <c r="AK5" s="21" t="str">
        <f t="shared" si="23"/>
        <v/>
      </c>
      <c r="AL5" s="20" t="str">
        <f t="shared" si="24"/>
        <v>--</v>
      </c>
      <c r="AM5" s="18"/>
      <c r="AN5" s="19" t="str">
        <f t="shared" si="25"/>
        <v/>
      </c>
      <c r="AO5" s="19"/>
      <c r="AP5" s="18"/>
      <c r="AQ5" s="19" t="str">
        <f t="shared" si="26"/>
        <v/>
      </c>
      <c r="AR5" s="23"/>
      <c r="AS5" s="23" t="str">
        <f t="shared" si="27"/>
        <v/>
      </c>
      <c r="AT5" s="20" t="str">
        <f t="shared" si="28"/>
        <v>--</v>
      </c>
      <c r="AU5" s="18"/>
      <c r="AV5" s="19" t="str">
        <f t="shared" si="29"/>
        <v>V</v>
      </c>
      <c r="AW5" s="21" t="str">
        <f t="shared" si="30"/>
        <v>X</v>
      </c>
      <c r="AX5" s="21" t="str">
        <f t="shared" si="31"/>
        <v/>
      </c>
      <c r="AY5" s="20" t="str">
        <f t="shared" si="32"/>
        <v>lit-kegg</v>
      </c>
      <c r="AZ5" s="18"/>
      <c r="BA5" s="19" t="str">
        <f t="shared" si="33"/>
        <v/>
      </c>
      <c r="BB5" s="21" t="str">
        <f t="shared" si="34"/>
        <v/>
      </c>
      <c r="BC5" s="21" t="str">
        <f t="shared" si="35"/>
        <v/>
      </c>
      <c r="BD5" s="20" t="str">
        <f t="shared" si="36"/>
        <v>--</v>
      </c>
      <c r="BE5" s="18"/>
      <c r="BF5" s="19" t="str">
        <f t="shared" si="37"/>
        <v>K</v>
      </c>
      <c r="BG5" s="21" t="str">
        <f t="shared" si="38"/>
        <v/>
      </c>
      <c r="BH5" s="21" t="str">
        <f t="shared" si="39"/>
        <v/>
      </c>
      <c r="BI5" s="20" t="str">
        <f t="shared" si="40"/>
        <v>lit</v>
      </c>
      <c r="BJ5" s="18"/>
      <c r="BK5" s="19" t="str">
        <f t="shared" si="41"/>
        <v>K</v>
      </c>
      <c r="BL5" s="21" t="str">
        <f t="shared" si="42"/>
        <v>X</v>
      </c>
      <c r="BM5" s="21" t="str">
        <f t="shared" si="43"/>
        <v/>
      </c>
      <c r="BN5" s="20" t="str">
        <f t="shared" si="44"/>
        <v>lit-kegg</v>
      </c>
      <c r="BO5" s="18"/>
      <c r="BP5" s="19" t="str">
        <f t="shared" si="45"/>
        <v>K</v>
      </c>
      <c r="BQ5" s="21" t="str">
        <f t="shared" si="46"/>
        <v>X</v>
      </c>
      <c r="BR5" s="19" t="str">
        <f t="shared" si="47"/>
        <v>K</v>
      </c>
      <c r="BS5" s="20" t="str">
        <f t="shared" si="48"/>
        <v>lit-kegg</v>
      </c>
      <c r="BT5" s="18"/>
      <c r="BU5" s="19" t="str">
        <f t="shared" si="49"/>
        <v/>
      </c>
      <c r="BV5" s="21" t="str">
        <f t="shared" si="50"/>
        <v/>
      </c>
      <c r="BW5" s="19" t="str">
        <f t="shared" si="51"/>
        <v/>
      </c>
      <c r="BX5" s="20" t="str">
        <f t="shared" si="52"/>
        <v>--</v>
      </c>
      <c r="BY5" s="18"/>
      <c r="BZ5" s="19" t="str">
        <f t="shared" si="53"/>
        <v/>
      </c>
      <c r="CA5" s="21" t="str">
        <f t="shared" si="54"/>
        <v/>
      </c>
      <c r="CB5" s="19" t="str">
        <f t="shared" si="55"/>
        <v/>
      </c>
      <c r="CC5" s="20" t="str">
        <f t="shared" si="56"/>
        <v>--</v>
      </c>
      <c r="CD5" s="18"/>
      <c r="CE5" s="19" t="str">
        <f t="shared" si="57"/>
        <v>K</v>
      </c>
      <c r="CF5" s="21" t="str">
        <f t="shared" si="58"/>
        <v>X</v>
      </c>
      <c r="CG5" s="24" t="str">
        <f t="shared" si="59"/>
        <v>K</v>
      </c>
      <c r="CH5" s="20" t="str">
        <f t="shared" si="60"/>
        <v>lit-kegg</v>
      </c>
      <c r="CI5" s="18"/>
      <c r="CJ5" s="25" t="str">
        <f t="shared" si="61"/>
        <v>K</v>
      </c>
      <c r="CK5" s="21" t="str">
        <f t="shared" si="62"/>
        <v>X</v>
      </c>
      <c r="CL5" s="19" t="str">
        <f t="shared" si="63"/>
        <v>K</v>
      </c>
      <c r="CM5" s="20" t="str">
        <f t="shared" si="64"/>
        <v>lit-kegg</v>
      </c>
      <c r="CN5" s="18"/>
      <c r="CO5" s="26"/>
      <c r="CP5" s="27"/>
      <c r="CQ5" s="27"/>
      <c r="CR5" s="33"/>
      <c r="CS5" s="27"/>
      <c r="CT5" s="27"/>
      <c r="CU5" s="27"/>
    </row>
    <row r="6" spans="1:99">
      <c r="A6" s="13">
        <v>26</v>
      </c>
      <c r="B6" s="29" t="s">
        <v>88</v>
      </c>
      <c r="C6" s="15">
        <v>130453</v>
      </c>
      <c r="D6" s="35" t="s">
        <v>89</v>
      </c>
      <c r="E6" s="36" t="s">
        <v>90</v>
      </c>
      <c r="F6" s="18"/>
      <c r="G6" s="19" t="str">
        <f t="shared" si="0"/>
        <v/>
      </c>
      <c r="H6" s="19" t="str">
        <f t="shared" si="1"/>
        <v>X</v>
      </c>
      <c r="I6" s="19" t="str">
        <f t="shared" si="2"/>
        <v/>
      </c>
      <c r="J6" s="20" t="str">
        <f t="shared" si="3"/>
        <v>kegg</v>
      </c>
      <c r="K6" s="18"/>
      <c r="L6" s="19" t="str">
        <f t="shared" si="4"/>
        <v/>
      </c>
      <c r="M6" s="21" t="str">
        <f t="shared" si="5"/>
        <v>X</v>
      </c>
      <c r="N6" s="19" t="str">
        <f t="shared" si="6"/>
        <v/>
      </c>
      <c r="O6" s="20" t="str">
        <f t="shared" si="7"/>
        <v>kegg</v>
      </c>
      <c r="P6" s="18"/>
      <c r="Q6" s="19" t="str">
        <f t="shared" si="8"/>
        <v/>
      </c>
      <c r="R6" s="21" t="str">
        <f t="shared" si="9"/>
        <v>X</v>
      </c>
      <c r="S6" s="19" t="str">
        <f t="shared" si="10"/>
        <v/>
      </c>
      <c r="T6" s="20" t="str">
        <f t="shared" si="11"/>
        <v>kegg</v>
      </c>
      <c r="U6" s="18"/>
      <c r="V6" s="19" t="str">
        <f t="shared" si="12"/>
        <v/>
      </c>
      <c r="W6" s="21" t="str">
        <f t="shared" si="13"/>
        <v>X</v>
      </c>
      <c r="X6" s="21" t="str">
        <f t="shared" si="14"/>
        <v/>
      </c>
      <c r="Y6" s="20" t="str">
        <f t="shared" si="15"/>
        <v>kegg</v>
      </c>
      <c r="Z6" s="18"/>
      <c r="AA6" s="19" t="str">
        <f t="shared" si="16"/>
        <v/>
      </c>
      <c r="AB6" s="21" t="str">
        <f t="shared" si="17"/>
        <v>X</v>
      </c>
      <c r="AC6" s="21" t="str">
        <f t="shared" si="18"/>
        <v/>
      </c>
      <c r="AD6" s="20" t="str">
        <f t="shared" si="19"/>
        <v>kegg</v>
      </c>
      <c r="AE6" s="18"/>
      <c r="AF6" s="19" t="str">
        <f t="shared" si="20"/>
        <v/>
      </c>
      <c r="AG6" s="19"/>
      <c r="AH6" s="18"/>
      <c r="AI6" s="22" t="str">
        <f t="shared" si="21"/>
        <v/>
      </c>
      <c r="AJ6" s="21" t="str">
        <f t="shared" si="22"/>
        <v/>
      </c>
      <c r="AK6" s="21" t="str">
        <f t="shared" si="23"/>
        <v/>
      </c>
      <c r="AL6" s="20" t="str">
        <f t="shared" si="24"/>
        <v>--</v>
      </c>
      <c r="AM6" s="18"/>
      <c r="AN6" s="19" t="str">
        <f t="shared" si="25"/>
        <v/>
      </c>
      <c r="AO6" s="19"/>
      <c r="AP6" s="18"/>
      <c r="AQ6" s="19" t="str">
        <f t="shared" si="26"/>
        <v/>
      </c>
      <c r="AR6" s="23"/>
      <c r="AS6" s="23" t="str">
        <f t="shared" si="27"/>
        <v/>
      </c>
      <c r="AT6" s="20" t="str">
        <f t="shared" si="28"/>
        <v>--</v>
      </c>
      <c r="AU6" s="18"/>
      <c r="AV6" s="19" t="str">
        <f t="shared" si="29"/>
        <v/>
      </c>
      <c r="AW6" s="21" t="str">
        <f t="shared" si="30"/>
        <v>X</v>
      </c>
      <c r="AX6" s="21" t="str">
        <f t="shared" si="31"/>
        <v/>
      </c>
      <c r="AY6" s="20" t="str">
        <f t="shared" si="32"/>
        <v>kegg</v>
      </c>
      <c r="AZ6" s="18"/>
      <c r="BA6" s="19" t="str">
        <f t="shared" si="33"/>
        <v/>
      </c>
      <c r="BB6" s="21" t="str">
        <f t="shared" si="34"/>
        <v/>
      </c>
      <c r="BC6" s="21" t="str">
        <f t="shared" si="35"/>
        <v/>
      </c>
      <c r="BD6" s="20" t="str">
        <f t="shared" si="36"/>
        <v>--</v>
      </c>
      <c r="BE6" s="18"/>
      <c r="BF6" s="19" t="str">
        <f t="shared" si="37"/>
        <v/>
      </c>
      <c r="BG6" s="21" t="str">
        <f t="shared" si="38"/>
        <v/>
      </c>
      <c r="BH6" s="21" t="str">
        <f t="shared" si="39"/>
        <v/>
      </c>
      <c r="BI6" s="20" t="str">
        <f t="shared" si="40"/>
        <v>--</v>
      </c>
      <c r="BJ6" s="18"/>
      <c r="BK6" s="19" t="str">
        <f t="shared" si="41"/>
        <v/>
      </c>
      <c r="BL6" s="21" t="str">
        <f t="shared" si="42"/>
        <v>X</v>
      </c>
      <c r="BM6" s="21" t="str">
        <f t="shared" si="43"/>
        <v/>
      </c>
      <c r="BN6" s="20" t="str">
        <f t="shared" si="44"/>
        <v>kegg</v>
      </c>
      <c r="BO6" s="18"/>
      <c r="BP6" s="19" t="str">
        <f t="shared" si="45"/>
        <v/>
      </c>
      <c r="BQ6" s="21" t="str">
        <f t="shared" si="46"/>
        <v>X</v>
      </c>
      <c r="BR6" s="19" t="str">
        <f t="shared" si="47"/>
        <v/>
      </c>
      <c r="BS6" s="20" t="str">
        <f t="shared" si="48"/>
        <v>kegg</v>
      </c>
      <c r="BT6" s="18"/>
      <c r="BU6" s="19" t="str">
        <f t="shared" si="49"/>
        <v/>
      </c>
      <c r="BV6" s="21" t="str">
        <f t="shared" si="50"/>
        <v>X</v>
      </c>
      <c r="BW6" s="19" t="str">
        <f t="shared" si="51"/>
        <v/>
      </c>
      <c r="BX6" s="20" t="str">
        <f t="shared" si="52"/>
        <v>kegg</v>
      </c>
      <c r="BY6" s="18"/>
      <c r="BZ6" s="19" t="str">
        <f t="shared" si="53"/>
        <v/>
      </c>
      <c r="CA6" s="21" t="str">
        <f t="shared" si="54"/>
        <v/>
      </c>
      <c r="CB6" s="19" t="str">
        <f t="shared" si="55"/>
        <v/>
      </c>
      <c r="CC6" s="20" t="str">
        <f t="shared" si="56"/>
        <v>--</v>
      </c>
      <c r="CD6" s="18"/>
      <c r="CE6" s="19" t="str">
        <f t="shared" si="57"/>
        <v/>
      </c>
      <c r="CF6" s="21" t="str">
        <f t="shared" si="58"/>
        <v>X</v>
      </c>
      <c r="CG6" s="24" t="str">
        <f t="shared" si="59"/>
        <v/>
      </c>
      <c r="CH6" s="20" t="str">
        <f t="shared" si="60"/>
        <v>kegg</v>
      </c>
      <c r="CI6" s="18"/>
      <c r="CJ6" s="25" t="str">
        <f t="shared" si="61"/>
        <v/>
      </c>
      <c r="CK6" s="21" t="str">
        <f t="shared" si="62"/>
        <v>X</v>
      </c>
      <c r="CL6" s="19" t="str">
        <f t="shared" si="63"/>
        <v/>
      </c>
      <c r="CM6" s="20" t="str">
        <f t="shared" si="64"/>
        <v>kegg</v>
      </c>
      <c r="CN6" s="18"/>
      <c r="CO6" s="26"/>
      <c r="CP6" s="37" t="s">
        <v>91</v>
      </c>
      <c r="CQ6" s="27"/>
      <c r="CR6" s="33"/>
      <c r="CS6" s="27"/>
      <c r="CT6" s="27"/>
      <c r="CU6" s="27"/>
    </row>
    <row r="7" spans="1:99">
      <c r="A7" s="13">
        <v>27</v>
      </c>
      <c r="B7" s="29" t="s">
        <v>92</v>
      </c>
      <c r="C7" s="15">
        <v>130454</v>
      </c>
      <c r="D7" s="35" t="s">
        <v>89</v>
      </c>
      <c r="E7" s="38" t="s">
        <v>93</v>
      </c>
      <c r="F7" s="18"/>
      <c r="G7" s="19" t="str">
        <f t="shared" si="0"/>
        <v/>
      </c>
      <c r="H7" s="19" t="str">
        <f t="shared" si="1"/>
        <v>X</v>
      </c>
      <c r="I7" s="19" t="str">
        <f t="shared" si="2"/>
        <v/>
      </c>
      <c r="J7" s="20" t="str">
        <f t="shared" si="3"/>
        <v>kegg</v>
      </c>
      <c r="K7" s="18"/>
      <c r="L7" s="19" t="str">
        <f t="shared" si="4"/>
        <v/>
      </c>
      <c r="M7" s="21" t="str">
        <f t="shared" si="5"/>
        <v>X</v>
      </c>
      <c r="N7" s="19" t="str">
        <f t="shared" si="6"/>
        <v/>
      </c>
      <c r="O7" s="20" t="str">
        <f t="shared" si="7"/>
        <v>kegg</v>
      </c>
      <c r="P7" s="18"/>
      <c r="Q7" s="19" t="str">
        <f t="shared" si="8"/>
        <v/>
      </c>
      <c r="R7" s="21" t="str">
        <f t="shared" si="9"/>
        <v/>
      </c>
      <c r="S7" s="19" t="str">
        <f t="shared" si="10"/>
        <v/>
      </c>
      <c r="T7" s="20" t="str">
        <f t="shared" si="11"/>
        <v>--</v>
      </c>
      <c r="U7" s="18"/>
      <c r="V7" s="19" t="str">
        <f t="shared" si="12"/>
        <v/>
      </c>
      <c r="W7" s="21" t="str">
        <f t="shared" si="13"/>
        <v/>
      </c>
      <c r="X7" s="21" t="str">
        <f t="shared" si="14"/>
        <v/>
      </c>
      <c r="Y7" s="20" t="str">
        <f t="shared" si="15"/>
        <v>--</v>
      </c>
      <c r="Z7" s="18"/>
      <c r="AA7" s="19" t="str">
        <f t="shared" si="16"/>
        <v/>
      </c>
      <c r="AB7" s="21" t="str">
        <f t="shared" si="17"/>
        <v/>
      </c>
      <c r="AC7" s="21" t="str">
        <f t="shared" si="18"/>
        <v/>
      </c>
      <c r="AD7" s="20" t="str">
        <f t="shared" si="19"/>
        <v>--</v>
      </c>
      <c r="AE7" s="18"/>
      <c r="AF7" s="19" t="str">
        <f t="shared" si="20"/>
        <v/>
      </c>
      <c r="AG7" s="19"/>
      <c r="AH7" s="18"/>
      <c r="AI7" s="22" t="str">
        <f t="shared" si="21"/>
        <v/>
      </c>
      <c r="AJ7" s="21" t="str">
        <f t="shared" si="22"/>
        <v/>
      </c>
      <c r="AK7" s="21" t="str">
        <f t="shared" si="23"/>
        <v/>
      </c>
      <c r="AL7" s="20" t="str">
        <f t="shared" si="24"/>
        <v>--</v>
      </c>
      <c r="AM7" s="18"/>
      <c r="AN7" s="19" t="str">
        <f t="shared" si="25"/>
        <v/>
      </c>
      <c r="AO7" s="19"/>
      <c r="AP7" s="18"/>
      <c r="AQ7" s="19" t="str">
        <f t="shared" si="26"/>
        <v/>
      </c>
      <c r="AR7" s="23"/>
      <c r="AS7" s="23" t="str">
        <f t="shared" si="27"/>
        <v/>
      </c>
      <c r="AT7" s="20" t="str">
        <f t="shared" si="28"/>
        <v>--</v>
      </c>
      <c r="AU7" s="18"/>
      <c r="AV7" s="19" t="str">
        <f t="shared" si="29"/>
        <v/>
      </c>
      <c r="AW7" s="21" t="str">
        <f t="shared" si="30"/>
        <v>X</v>
      </c>
      <c r="AX7" s="21" t="str">
        <f t="shared" si="31"/>
        <v/>
      </c>
      <c r="AY7" s="20" t="str">
        <f t="shared" si="32"/>
        <v>kegg</v>
      </c>
      <c r="AZ7" s="18"/>
      <c r="BA7" s="19" t="str">
        <f t="shared" si="33"/>
        <v/>
      </c>
      <c r="BB7" s="21" t="str">
        <f t="shared" si="34"/>
        <v/>
      </c>
      <c r="BC7" s="21" t="str">
        <f t="shared" si="35"/>
        <v/>
      </c>
      <c r="BD7" s="20" t="str">
        <f t="shared" si="36"/>
        <v>--</v>
      </c>
      <c r="BE7" s="18"/>
      <c r="BF7" s="19" t="str">
        <f t="shared" si="37"/>
        <v/>
      </c>
      <c r="BG7" s="21" t="str">
        <f t="shared" si="38"/>
        <v/>
      </c>
      <c r="BH7" s="21" t="str">
        <f t="shared" si="39"/>
        <v/>
      </c>
      <c r="BI7" s="20" t="str">
        <f t="shared" si="40"/>
        <v>--</v>
      </c>
      <c r="BJ7" s="18"/>
      <c r="BK7" s="19" t="str">
        <f t="shared" si="41"/>
        <v/>
      </c>
      <c r="BL7" s="21" t="str">
        <f t="shared" si="42"/>
        <v>X</v>
      </c>
      <c r="BM7" s="21" t="str">
        <f t="shared" si="43"/>
        <v/>
      </c>
      <c r="BN7" s="20" t="str">
        <f t="shared" si="44"/>
        <v>kegg</v>
      </c>
      <c r="BO7" s="18"/>
      <c r="BP7" s="19" t="str">
        <f t="shared" si="45"/>
        <v/>
      </c>
      <c r="BQ7" s="21" t="str">
        <f t="shared" si="46"/>
        <v>X</v>
      </c>
      <c r="BR7" s="19" t="str">
        <f t="shared" si="47"/>
        <v/>
      </c>
      <c r="BS7" s="20" t="str">
        <f t="shared" si="48"/>
        <v>kegg</v>
      </c>
      <c r="BT7" s="18"/>
      <c r="BU7" s="19" t="str">
        <f t="shared" si="49"/>
        <v/>
      </c>
      <c r="BV7" s="21" t="str">
        <f t="shared" si="50"/>
        <v>X</v>
      </c>
      <c r="BW7" s="19" t="str">
        <f t="shared" si="51"/>
        <v/>
      </c>
      <c r="BX7" s="20" t="str">
        <f t="shared" si="52"/>
        <v>kegg</v>
      </c>
      <c r="BY7" s="18"/>
      <c r="BZ7" s="19" t="str">
        <f t="shared" si="53"/>
        <v/>
      </c>
      <c r="CA7" s="21" t="str">
        <f t="shared" si="54"/>
        <v/>
      </c>
      <c r="CB7" s="19" t="str">
        <f t="shared" si="55"/>
        <v/>
      </c>
      <c r="CC7" s="20" t="str">
        <f t="shared" si="56"/>
        <v>--</v>
      </c>
      <c r="CD7" s="18"/>
      <c r="CE7" s="19" t="str">
        <f t="shared" si="57"/>
        <v/>
      </c>
      <c r="CF7" s="21" t="str">
        <f t="shared" si="58"/>
        <v>X</v>
      </c>
      <c r="CG7" s="24" t="str">
        <f t="shared" si="59"/>
        <v/>
      </c>
      <c r="CH7" s="20" t="str">
        <f t="shared" si="60"/>
        <v>kegg</v>
      </c>
      <c r="CI7" s="18"/>
      <c r="CJ7" s="25" t="str">
        <f t="shared" si="61"/>
        <v/>
      </c>
      <c r="CK7" s="21" t="str">
        <f t="shared" si="62"/>
        <v>X</v>
      </c>
      <c r="CL7" s="19" t="str">
        <f t="shared" si="63"/>
        <v/>
      </c>
      <c r="CM7" s="20" t="str">
        <f t="shared" si="64"/>
        <v>kegg</v>
      </c>
      <c r="CN7" s="18"/>
      <c r="CO7" s="26"/>
      <c r="CP7" s="37" t="s">
        <v>91</v>
      </c>
      <c r="CQ7" s="27"/>
      <c r="CR7" s="33"/>
      <c r="CS7" s="27"/>
      <c r="CT7" s="27"/>
      <c r="CU7" s="27"/>
    </row>
    <row r="8" spans="1:99">
      <c r="A8" s="13">
        <v>117</v>
      </c>
      <c r="B8" s="14" t="s">
        <v>94</v>
      </c>
      <c r="C8" s="15">
        <v>4686</v>
      </c>
      <c r="D8" s="16" t="s">
        <v>95</v>
      </c>
      <c r="E8" s="39" t="s">
        <v>96</v>
      </c>
      <c r="F8" s="18"/>
      <c r="G8" s="19" t="str">
        <f t="shared" si="0"/>
        <v>K</v>
      </c>
      <c r="H8" s="19" t="str">
        <f t="shared" si="1"/>
        <v/>
      </c>
      <c r="I8" s="19" t="str">
        <f t="shared" si="2"/>
        <v/>
      </c>
      <c r="J8" s="20" t="str">
        <f t="shared" si="3"/>
        <v>lit</v>
      </c>
      <c r="K8" s="18"/>
      <c r="L8" s="19" t="str">
        <f t="shared" si="4"/>
        <v/>
      </c>
      <c r="M8" s="21" t="str">
        <f t="shared" si="5"/>
        <v>X</v>
      </c>
      <c r="N8" s="19" t="str">
        <f t="shared" si="6"/>
        <v/>
      </c>
      <c r="O8" s="20" t="str">
        <f t="shared" si="7"/>
        <v>kegg</v>
      </c>
      <c r="P8" s="18"/>
      <c r="Q8" s="19" t="str">
        <f t="shared" si="8"/>
        <v>K</v>
      </c>
      <c r="R8" s="21" t="str">
        <f t="shared" si="9"/>
        <v>X</v>
      </c>
      <c r="S8" s="19" t="str">
        <f t="shared" si="10"/>
        <v/>
      </c>
      <c r="T8" s="20" t="str">
        <f t="shared" si="11"/>
        <v>lit-kegg</v>
      </c>
      <c r="U8" s="18"/>
      <c r="V8" s="19" t="str">
        <f t="shared" si="12"/>
        <v/>
      </c>
      <c r="W8" s="21" t="str">
        <f t="shared" si="13"/>
        <v>X</v>
      </c>
      <c r="X8" s="21" t="str">
        <f t="shared" si="14"/>
        <v/>
      </c>
      <c r="Y8" s="20" t="str">
        <f t="shared" si="15"/>
        <v>kegg</v>
      </c>
      <c r="Z8" s="18"/>
      <c r="AA8" s="19" t="str">
        <f t="shared" si="16"/>
        <v/>
      </c>
      <c r="AB8" s="21" t="str">
        <f t="shared" si="17"/>
        <v>X</v>
      </c>
      <c r="AC8" s="21" t="str">
        <f t="shared" si="18"/>
        <v/>
      </c>
      <c r="AD8" s="20" t="str">
        <f t="shared" si="19"/>
        <v>kegg</v>
      </c>
      <c r="AE8" s="18"/>
      <c r="AF8" s="19" t="str">
        <f t="shared" si="20"/>
        <v/>
      </c>
      <c r="AG8" s="19"/>
      <c r="AH8" s="18"/>
      <c r="AI8" s="22" t="str">
        <f t="shared" si="21"/>
        <v/>
      </c>
      <c r="AJ8" s="21" t="str">
        <f t="shared" si="22"/>
        <v/>
      </c>
      <c r="AK8" s="21" t="str">
        <f t="shared" si="23"/>
        <v/>
      </c>
      <c r="AL8" s="20" t="str">
        <f t="shared" si="24"/>
        <v>--</v>
      </c>
      <c r="AM8" s="18"/>
      <c r="AN8" s="19" t="str">
        <f t="shared" si="25"/>
        <v/>
      </c>
      <c r="AO8" s="19"/>
      <c r="AP8" s="18"/>
      <c r="AQ8" s="19" t="str">
        <f t="shared" si="26"/>
        <v/>
      </c>
      <c r="AR8" s="23"/>
      <c r="AS8" s="23" t="str">
        <f t="shared" si="27"/>
        <v/>
      </c>
      <c r="AT8" s="20" t="str">
        <f t="shared" si="28"/>
        <v>--</v>
      </c>
      <c r="AU8" s="18"/>
      <c r="AV8" s="19" t="str">
        <f t="shared" si="29"/>
        <v/>
      </c>
      <c r="AW8" s="21" t="str">
        <f t="shared" si="30"/>
        <v>X</v>
      </c>
      <c r="AX8" s="21" t="str">
        <f t="shared" si="31"/>
        <v/>
      </c>
      <c r="AY8" s="20" t="str">
        <f t="shared" si="32"/>
        <v>kegg</v>
      </c>
      <c r="AZ8" s="18"/>
      <c r="BA8" s="19" t="str">
        <f t="shared" si="33"/>
        <v/>
      </c>
      <c r="BB8" s="21" t="str">
        <f t="shared" si="34"/>
        <v/>
      </c>
      <c r="BC8" s="21" t="str">
        <f t="shared" si="35"/>
        <v/>
      </c>
      <c r="BD8" s="20" t="str">
        <f t="shared" si="36"/>
        <v>--</v>
      </c>
      <c r="BE8" s="18"/>
      <c r="BF8" s="19" t="str">
        <f t="shared" si="37"/>
        <v/>
      </c>
      <c r="BG8" s="21" t="str">
        <f t="shared" si="38"/>
        <v/>
      </c>
      <c r="BH8" s="21" t="str">
        <f t="shared" si="39"/>
        <v/>
      </c>
      <c r="BI8" s="20" t="str">
        <f t="shared" si="40"/>
        <v>--</v>
      </c>
      <c r="BJ8" s="18"/>
      <c r="BK8" s="19" t="str">
        <f t="shared" si="41"/>
        <v/>
      </c>
      <c r="BL8" s="21" t="str">
        <f t="shared" si="42"/>
        <v>X</v>
      </c>
      <c r="BM8" s="21" t="str">
        <f t="shared" si="43"/>
        <v/>
      </c>
      <c r="BN8" s="20" t="str">
        <f t="shared" si="44"/>
        <v>kegg</v>
      </c>
      <c r="BO8" s="18"/>
      <c r="BP8" s="19" t="str">
        <f t="shared" si="45"/>
        <v>U</v>
      </c>
      <c r="BQ8" s="21" t="str">
        <f t="shared" si="46"/>
        <v>X</v>
      </c>
      <c r="BR8" s="19" t="str">
        <f t="shared" si="47"/>
        <v>D</v>
      </c>
      <c r="BS8" s="20" t="str">
        <f t="shared" si="48"/>
        <v>lit-kegg</v>
      </c>
      <c r="BT8" s="18"/>
      <c r="BU8" s="19" t="str">
        <f t="shared" si="49"/>
        <v>K</v>
      </c>
      <c r="BV8" s="21" t="str">
        <f t="shared" si="50"/>
        <v/>
      </c>
      <c r="BW8" s="19" t="str">
        <f t="shared" si="51"/>
        <v/>
      </c>
      <c r="BX8" s="20" t="str">
        <f t="shared" si="52"/>
        <v>lit</v>
      </c>
      <c r="BY8" s="18"/>
      <c r="BZ8" s="19" t="str">
        <f t="shared" si="53"/>
        <v>K</v>
      </c>
      <c r="CA8" s="21" t="str">
        <f t="shared" si="54"/>
        <v/>
      </c>
      <c r="CB8" s="19" t="str">
        <f t="shared" si="55"/>
        <v/>
      </c>
      <c r="CC8" s="20" t="str">
        <f t="shared" si="56"/>
        <v>lit</v>
      </c>
      <c r="CD8" s="18"/>
      <c r="CE8" s="19" t="str">
        <f t="shared" si="57"/>
        <v>K</v>
      </c>
      <c r="CF8" s="21" t="str">
        <f t="shared" si="58"/>
        <v>X</v>
      </c>
      <c r="CG8" s="24" t="str">
        <f t="shared" si="59"/>
        <v>K</v>
      </c>
      <c r="CH8" s="20" t="str">
        <f t="shared" si="60"/>
        <v>lit-kegg</v>
      </c>
      <c r="CI8" s="18"/>
      <c r="CJ8" s="25" t="str">
        <f t="shared" si="61"/>
        <v>U</v>
      </c>
      <c r="CK8" s="21" t="str">
        <f t="shared" si="62"/>
        <v>X</v>
      </c>
      <c r="CL8" s="19" t="str">
        <f t="shared" si="63"/>
        <v>K</v>
      </c>
      <c r="CM8" s="20" t="str">
        <f t="shared" si="64"/>
        <v>lit-kegg</v>
      </c>
      <c r="CN8" s="18"/>
      <c r="CO8" s="26"/>
      <c r="CP8" s="27"/>
      <c r="CQ8" s="27"/>
      <c r="CR8" s="33"/>
      <c r="CS8" s="27"/>
      <c r="CT8" s="27"/>
      <c r="CU8" s="27"/>
    </row>
    <row r="9" spans="1:99">
      <c r="A9" s="13">
        <v>125</v>
      </c>
      <c r="B9" s="14" t="s">
        <v>97</v>
      </c>
      <c r="C9" s="15">
        <v>3075</v>
      </c>
      <c r="D9" s="16" t="s">
        <v>98</v>
      </c>
      <c r="E9" s="40" t="s">
        <v>99</v>
      </c>
      <c r="F9" s="18"/>
      <c r="G9" s="19" t="str">
        <f t="shared" si="0"/>
        <v/>
      </c>
      <c r="H9" s="19" t="str">
        <f t="shared" si="1"/>
        <v/>
      </c>
      <c r="I9" s="19" t="str">
        <f t="shared" si="2"/>
        <v/>
      </c>
      <c r="J9" s="20" t="str">
        <f t="shared" si="3"/>
        <v>--</v>
      </c>
      <c r="K9" s="18"/>
      <c r="L9" s="19" t="str">
        <f t="shared" si="4"/>
        <v/>
      </c>
      <c r="M9" s="21" t="str">
        <f t="shared" si="5"/>
        <v/>
      </c>
      <c r="N9" s="19" t="str">
        <f t="shared" si="6"/>
        <v/>
      </c>
      <c r="O9" s="20" t="str">
        <f t="shared" si="7"/>
        <v>--</v>
      </c>
      <c r="P9" s="18"/>
      <c r="Q9" s="19" t="str">
        <f t="shared" si="8"/>
        <v/>
      </c>
      <c r="R9" s="21" t="str">
        <f t="shared" si="9"/>
        <v/>
      </c>
      <c r="S9" s="19" t="str">
        <f t="shared" si="10"/>
        <v/>
      </c>
      <c r="T9" s="20" t="str">
        <f t="shared" si="11"/>
        <v>--</v>
      </c>
      <c r="U9" s="18"/>
      <c r="V9" s="19" t="str">
        <f t="shared" si="12"/>
        <v/>
      </c>
      <c r="W9" s="21" t="str">
        <f t="shared" si="13"/>
        <v/>
      </c>
      <c r="X9" s="21" t="str">
        <f t="shared" si="14"/>
        <v/>
      </c>
      <c r="Y9" s="20" t="str">
        <f t="shared" si="15"/>
        <v>--</v>
      </c>
      <c r="Z9" s="18"/>
      <c r="AA9" s="19" t="str">
        <f t="shared" si="16"/>
        <v/>
      </c>
      <c r="AB9" s="21" t="str">
        <f t="shared" si="17"/>
        <v/>
      </c>
      <c r="AC9" s="21" t="str">
        <f t="shared" si="18"/>
        <v/>
      </c>
      <c r="AD9" s="20" t="str">
        <f t="shared" si="19"/>
        <v>--</v>
      </c>
      <c r="AE9" s="18"/>
      <c r="AF9" s="19" t="str">
        <f t="shared" si="20"/>
        <v/>
      </c>
      <c r="AG9" s="19"/>
      <c r="AH9" s="18"/>
      <c r="AI9" s="22" t="str">
        <f t="shared" si="21"/>
        <v/>
      </c>
      <c r="AJ9" s="21" t="str">
        <f t="shared" si="22"/>
        <v/>
      </c>
      <c r="AK9" s="21" t="str">
        <f t="shared" si="23"/>
        <v/>
      </c>
      <c r="AL9" s="20" t="str">
        <f t="shared" si="24"/>
        <v>--</v>
      </c>
      <c r="AM9" s="18"/>
      <c r="AN9" s="19" t="str">
        <f t="shared" si="25"/>
        <v/>
      </c>
      <c r="AO9" s="19"/>
      <c r="AP9" s="18"/>
      <c r="AQ9" s="19" t="str">
        <f t="shared" si="26"/>
        <v/>
      </c>
      <c r="AR9" s="23"/>
      <c r="AS9" s="23" t="str">
        <f t="shared" si="27"/>
        <v/>
      </c>
      <c r="AT9" s="20" t="str">
        <f t="shared" si="28"/>
        <v>--</v>
      </c>
      <c r="AU9" s="18"/>
      <c r="AV9" s="19" t="str">
        <f t="shared" si="29"/>
        <v/>
      </c>
      <c r="AW9" s="21" t="str">
        <f t="shared" si="30"/>
        <v/>
      </c>
      <c r="AX9" s="21" t="str">
        <f t="shared" si="31"/>
        <v/>
      </c>
      <c r="AY9" s="20" t="str">
        <f t="shared" si="32"/>
        <v>--</v>
      </c>
      <c r="AZ9" s="18"/>
      <c r="BA9" s="19" t="str">
        <f t="shared" si="33"/>
        <v/>
      </c>
      <c r="BB9" s="21" t="str">
        <f t="shared" si="34"/>
        <v/>
      </c>
      <c r="BC9" s="21" t="str">
        <f t="shared" si="35"/>
        <v/>
      </c>
      <c r="BD9" s="20" t="str">
        <f t="shared" si="36"/>
        <v>--</v>
      </c>
      <c r="BE9" s="18"/>
      <c r="BF9" s="19" t="str">
        <f t="shared" si="37"/>
        <v/>
      </c>
      <c r="BG9" s="21" t="str">
        <f t="shared" si="38"/>
        <v/>
      </c>
      <c r="BH9" s="21" t="str">
        <f t="shared" si="39"/>
        <v/>
      </c>
      <c r="BI9" s="20" t="str">
        <f t="shared" si="40"/>
        <v>--</v>
      </c>
      <c r="BJ9" s="18"/>
      <c r="BK9" s="19" t="str">
        <f t="shared" si="41"/>
        <v/>
      </c>
      <c r="BL9" s="21" t="str">
        <f t="shared" si="42"/>
        <v/>
      </c>
      <c r="BM9" s="21" t="str">
        <f t="shared" si="43"/>
        <v/>
      </c>
      <c r="BN9" s="20" t="str">
        <f t="shared" si="44"/>
        <v>--</v>
      </c>
      <c r="BO9" s="18"/>
      <c r="BP9" s="19" t="str">
        <f t="shared" si="45"/>
        <v/>
      </c>
      <c r="BQ9" s="21" t="str">
        <f t="shared" si="46"/>
        <v/>
      </c>
      <c r="BR9" s="19" t="str">
        <f t="shared" si="47"/>
        <v/>
      </c>
      <c r="BS9" s="20" t="str">
        <f t="shared" si="48"/>
        <v>--</v>
      </c>
      <c r="BT9" s="18"/>
      <c r="BU9" s="19" t="str">
        <f t="shared" si="49"/>
        <v/>
      </c>
      <c r="BV9" s="21" t="str">
        <f t="shared" si="50"/>
        <v/>
      </c>
      <c r="BW9" s="19" t="str">
        <f t="shared" si="51"/>
        <v/>
      </c>
      <c r="BX9" s="20" t="str">
        <f t="shared" si="52"/>
        <v>--</v>
      </c>
      <c r="BY9" s="18"/>
      <c r="BZ9" s="19" t="str">
        <f t="shared" si="53"/>
        <v/>
      </c>
      <c r="CA9" s="21" t="str">
        <f t="shared" si="54"/>
        <v/>
      </c>
      <c r="CB9" s="19" t="str">
        <f t="shared" si="55"/>
        <v/>
      </c>
      <c r="CC9" s="20" t="str">
        <f t="shared" si="56"/>
        <v>--</v>
      </c>
      <c r="CD9" s="18"/>
      <c r="CE9" s="19" t="str">
        <f t="shared" si="57"/>
        <v/>
      </c>
      <c r="CF9" s="21" t="str">
        <f t="shared" si="58"/>
        <v/>
      </c>
      <c r="CG9" s="24" t="str">
        <f t="shared" si="59"/>
        <v/>
      </c>
      <c r="CH9" s="20" t="str">
        <f t="shared" si="60"/>
        <v>--</v>
      </c>
      <c r="CI9" s="18"/>
      <c r="CJ9" s="25" t="str">
        <f t="shared" si="61"/>
        <v/>
      </c>
      <c r="CK9" s="21" t="str">
        <f t="shared" si="62"/>
        <v/>
      </c>
      <c r="CL9" s="19" t="str">
        <f t="shared" si="63"/>
        <v/>
      </c>
      <c r="CM9" s="20" t="str">
        <f t="shared" si="64"/>
        <v>--</v>
      </c>
      <c r="CN9" s="18"/>
      <c r="CO9" s="26"/>
      <c r="CP9" s="27"/>
      <c r="CQ9" s="27"/>
      <c r="CR9" s="33"/>
      <c r="CS9" s="27"/>
      <c r="CT9" s="27"/>
      <c r="CU9" s="27"/>
    </row>
    <row r="10" spans="1:99">
      <c r="A10" s="13">
        <v>126</v>
      </c>
      <c r="B10" s="14" t="s">
        <v>100</v>
      </c>
      <c r="C10" s="15">
        <v>41875</v>
      </c>
      <c r="D10" s="16" t="s">
        <v>101</v>
      </c>
      <c r="E10" s="41" t="s">
        <v>102</v>
      </c>
      <c r="F10" s="18"/>
      <c r="G10" s="19" t="str">
        <f t="shared" si="0"/>
        <v/>
      </c>
      <c r="H10" s="19" t="str">
        <f t="shared" si="1"/>
        <v/>
      </c>
      <c r="I10" s="19" t="str">
        <f t="shared" si="2"/>
        <v/>
      </c>
      <c r="J10" s="20" t="str">
        <f t="shared" si="3"/>
        <v>--</v>
      </c>
      <c r="K10" s="18"/>
      <c r="L10" s="19" t="str">
        <f t="shared" si="4"/>
        <v/>
      </c>
      <c r="M10" s="21" t="str">
        <f t="shared" si="5"/>
        <v/>
      </c>
      <c r="N10" s="19" t="str">
        <f t="shared" si="6"/>
        <v/>
      </c>
      <c r="O10" s="20" t="str">
        <f t="shared" si="7"/>
        <v>--</v>
      </c>
      <c r="P10" s="18"/>
      <c r="Q10" s="19" t="str">
        <f t="shared" si="8"/>
        <v/>
      </c>
      <c r="R10" s="21" t="str">
        <f t="shared" si="9"/>
        <v/>
      </c>
      <c r="S10" s="19" t="str">
        <f t="shared" si="10"/>
        <v/>
      </c>
      <c r="T10" s="20" t="str">
        <f t="shared" si="11"/>
        <v>--</v>
      </c>
      <c r="U10" s="18"/>
      <c r="V10" s="19" t="str">
        <f t="shared" si="12"/>
        <v/>
      </c>
      <c r="W10" s="21" t="str">
        <f t="shared" si="13"/>
        <v/>
      </c>
      <c r="X10" s="21" t="str">
        <f t="shared" si="14"/>
        <v/>
      </c>
      <c r="Y10" s="20" t="str">
        <f t="shared" si="15"/>
        <v>--</v>
      </c>
      <c r="Z10" s="18"/>
      <c r="AA10" s="19" t="str">
        <f t="shared" si="16"/>
        <v/>
      </c>
      <c r="AB10" s="21" t="str">
        <f t="shared" si="17"/>
        <v/>
      </c>
      <c r="AC10" s="21" t="str">
        <f t="shared" si="18"/>
        <v/>
      </c>
      <c r="AD10" s="20" t="str">
        <f t="shared" si="19"/>
        <v>--</v>
      </c>
      <c r="AE10" s="18"/>
      <c r="AF10" s="19" t="str">
        <f t="shared" si="20"/>
        <v/>
      </c>
      <c r="AG10" s="19"/>
      <c r="AH10" s="18"/>
      <c r="AI10" s="22" t="str">
        <f t="shared" si="21"/>
        <v/>
      </c>
      <c r="AJ10" s="21" t="str">
        <f t="shared" si="22"/>
        <v/>
      </c>
      <c r="AK10" s="21" t="str">
        <f t="shared" si="23"/>
        <v/>
      </c>
      <c r="AL10" s="20" t="str">
        <f t="shared" si="24"/>
        <v>--</v>
      </c>
      <c r="AM10" s="18"/>
      <c r="AN10" s="19" t="str">
        <f t="shared" si="25"/>
        <v/>
      </c>
      <c r="AO10" s="19"/>
      <c r="AP10" s="18"/>
      <c r="AQ10" s="19" t="str">
        <f t="shared" si="26"/>
        <v/>
      </c>
      <c r="AR10" s="23"/>
      <c r="AS10" s="23" t="str">
        <f t="shared" si="27"/>
        <v/>
      </c>
      <c r="AT10" s="20" t="str">
        <f t="shared" si="28"/>
        <v>--</v>
      </c>
      <c r="AU10" s="18"/>
      <c r="AV10" s="19" t="str">
        <f t="shared" si="29"/>
        <v/>
      </c>
      <c r="AW10" s="21" t="str">
        <f t="shared" si="30"/>
        <v/>
      </c>
      <c r="AX10" s="21" t="str">
        <f t="shared" si="31"/>
        <v/>
      </c>
      <c r="AY10" s="20" t="str">
        <f t="shared" si="32"/>
        <v>--</v>
      </c>
      <c r="AZ10" s="18"/>
      <c r="BA10" s="19" t="str">
        <f t="shared" si="33"/>
        <v/>
      </c>
      <c r="BB10" s="21" t="str">
        <f t="shared" si="34"/>
        <v/>
      </c>
      <c r="BC10" s="21" t="str">
        <f t="shared" si="35"/>
        <v/>
      </c>
      <c r="BD10" s="20" t="str">
        <f t="shared" si="36"/>
        <v>--</v>
      </c>
      <c r="BE10" s="18"/>
      <c r="BF10" s="19" t="str">
        <f t="shared" si="37"/>
        <v/>
      </c>
      <c r="BG10" s="21" t="str">
        <f t="shared" si="38"/>
        <v/>
      </c>
      <c r="BH10" s="21" t="str">
        <f t="shared" si="39"/>
        <v/>
      </c>
      <c r="BI10" s="20" t="str">
        <f t="shared" si="40"/>
        <v>--</v>
      </c>
      <c r="BJ10" s="18"/>
      <c r="BK10" s="19" t="str">
        <f t="shared" si="41"/>
        <v/>
      </c>
      <c r="BL10" s="21" t="str">
        <f t="shared" si="42"/>
        <v/>
      </c>
      <c r="BM10" s="21" t="str">
        <f t="shared" si="43"/>
        <v/>
      </c>
      <c r="BN10" s="20" t="str">
        <f t="shared" si="44"/>
        <v>--</v>
      </c>
      <c r="BO10" s="18"/>
      <c r="BP10" s="19" t="str">
        <f t="shared" si="45"/>
        <v/>
      </c>
      <c r="BQ10" s="21" t="str">
        <f t="shared" si="46"/>
        <v/>
      </c>
      <c r="BR10" s="19" t="str">
        <f t="shared" si="47"/>
        <v/>
      </c>
      <c r="BS10" s="20" t="str">
        <f t="shared" si="48"/>
        <v>--</v>
      </c>
      <c r="BT10" s="18"/>
      <c r="BU10" s="19" t="str">
        <f t="shared" si="49"/>
        <v/>
      </c>
      <c r="BV10" s="21" t="str">
        <f t="shared" si="50"/>
        <v/>
      </c>
      <c r="BW10" s="19" t="str">
        <f t="shared" si="51"/>
        <v/>
      </c>
      <c r="BX10" s="20" t="str">
        <f t="shared" si="52"/>
        <v>--</v>
      </c>
      <c r="BY10" s="18"/>
      <c r="BZ10" s="19" t="str">
        <f t="shared" si="53"/>
        <v/>
      </c>
      <c r="CA10" s="21" t="str">
        <f t="shared" si="54"/>
        <v/>
      </c>
      <c r="CB10" s="19" t="str">
        <f t="shared" si="55"/>
        <v/>
      </c>
      <c r="CC10" s="20" t="str">
        <f t="shared" si="56"/>
        <v>--</v>
      </c>
      <c r="CD10" s="18"/>
      <c r="CE10" s="19" t="str">
        <f t="shared" si="57"/>
        <v/>
      </c>
      <c r="CF10" s="21" t="str">
        <f t="shared" si="58"/>
        <v/>
      </c>
      <c r="CG10" s="24" t="str">
        <f t="shared" si="59"/>
        <v/>
      </c>
      <c r="CH10" s="20" t="str">
        <f t="shared" si="60"/>
        <v>--</v>
      </c>
      <c r="CI10" s="18"/>
      <c r="CJ10" s="25" t="str">
        <f t="shared" si="61"/>
        <v/>
      </c>
      <c r="CK10" s="21" t="str">
        <f t="shared" si="62"/>
        <v/>
      </c>
      <c r="CL10" s="19" t="str">
        <f t="shared" si="63"/>
        <v/>
      </c>
      <c r="CM10" s="20" t="str">
        <f t="shared" si="64"/>
        <v>--</v>
      </c>
      <c r="CN10" s="18"/>
      <c r="CO10" s="26"/>
      <c r="CP10" s="27"/>
      <c r="CQ10" s="27"/>
      <c r="CR10" s="33"/>
      <c r="CS10" s="27"/>
      <c r="CT10" s="27"/>
      <c r="CU10" s="27"/>
    </row>
    <row r="11" spans="1:99">
      <c r="A11" s="13">
        <v>92</v>
      </c>
      <c r="B11" s="14" t="s">
        <v>103</v>
      </c>
      <c r="C11" s="15">
        <v>161934</v>
      </c>
      <c r="D11" s="16" t="s">
        <v>104</v>
      </c>
      <c r="E11" s="42" t="s">
        <v>105</v>
      </c>
      <c r="F11" s="18"/>
      <c r="G11" s="19" t="str">
        <f t="shared" si="0"/>
        <v>V</v>
      </c>
      <c r="H11" s="19" t="str">
        <f t="shared" si="1"/>
        <v/>
      </c>
      <c r="I11" s="19" t="str">
        <f t="shared" si="2"/>
        <v>K</v>
      </c>
      <c r="J11" s="20" t="str">
        <f t="shared" si="3"/>
        <v>lit</v>
      </c>
      <c r="K11" s="18"/>
      <c r="L11" s="19" t="str">
        <f t="shared" si="4"/>
        <v/>
      </c>
      <c r="M11" s="21" t="str">
        <f t="shared" si="5"/>
        <v>X</v>
      </c>
      <c r="N11" s="19" t="str">
        <f t="shared" si="6"/>
        <v/>
      </c>
      <c r="O11" s="20" t="str">
        <f t="shared" si="7"/>
        <v>kegg</v>
      </c>
      <c r="P11" s="18"/>
      <c r="Q11" s="19" t="str">
        <f t="shared" si="8"/>
        <v>V</v>
      </c>
      <c r="R11" s="21" t="str">
        <f t="shared" si="9"/>
        <v>X</v>
      </c>
      <c r="S11" s="19" t="str">
        <f t="shared" si="10"/>
        <v/>
      </c>
      <c r="T11" s="20" t="str">
        <f t="shared" si="11"/>
        <v>lit-kegg</v>
      </c>
      <c r="U11" s="18"/>
      <c r="V11" s="19" t="str">
        <f t="shared" si="12"/>
        <v/>
      </c>
      <c r="W11" s="21" t="str">
        <f t="shared" si="13"/>
        <v>X</v>
      </c>
      <c r="X11" s="21" t="str">
        <f t="shared" si="14"/>
        <v/>
      </c>
      <c r="Y11" s="20" t="str">
        <f t="shared" si="15"/>
        <v>kegg</v>
      </c>
      <c r="Z11" s="18"/>
      <c r="AA11" s="19" t="str">
        <f t="shared" si="16"/>
        <v>V</v>
      </c>
      <c r="AB11" s="21" t="str">
        <f t="shared" si="17"/>
        <v>X</v>
      </c>
      <c r="AC11" s="21" t="str">
        <f t="shared" si="18"/>
        <v/>
      </c>
      <c r="AD11" s="20" t="str">
        <f t="shared" si="19"/>
        <v>lit-kegg</v>
      </c>
      <c r="AE11" s="18"/>
      <c r="AF11" s="19" t="str">
        <f t="shared" si="20"/>
        <v/>
      </c>
      <c r="AG11" s="19"/>
      <c r="AH11" s="18"/>
      <c r="AI11" s="22" t="str">
        <f t="shared" si="21"/>
        <v/>
      </c>
      <c r="AJ11" s="21" t="str">
        <f t="shared" si="22"/>
        <v/>
      </c>
      <c r="AK11" s="21" t="str">
        <f t="shared" si="23"/>
        <v/>
      </c>
      <c r="AL11" s="20" t="str">
        <f t="shared" si="24"/>
        <v>--</v>
      </c>
      <c r="AM11" s="18"/>
      <c r="AN11" s="19" t="str">
        <f t="shared" si="25"/>
        <v/>
      </c>
      <c r="AO11" s="19"/>
      <c r="AP11" s="18"/>
      <c r="AQ11" s="19" t="str">
        <f t="shared" si="26"/>
        <v/>
      </c>
      <c r="AR11" s="23"/>
      <c r="AS11" s="23" t="str">
        <f t="shared" si="27"/>
        <v/>
      </c>
      <c r="AT11" s="20" t="str">
        <f t="shared" si="28"/>
        <v>--</v>
      </c>
      <c r="AU11" s="18"/>
      <c r="AV11" s="19" t="str">
        <f t="shared" si="29"/>
        <v/>
      </c>
      <c r="AW11" s="21" t="str">
        <f t="shared" si="30"/>
        <v>X</v>
      </c>
      <c r="AX11" s="21" t="str">
        <f t="shared" si="31"/>
        <v/>
      </c>
      <c r="AY11" s="20" t="str">
        <f t="shared" si="32"/>
        <v>kegg</v>
      </c>
      <c r="AZ11" s="18"/>
      <c r="BA11" s="19" t="str">
        <f t="shared" si="33"/>
        <v/>
      </c>
      <c r="BB11" s="21" t="str">
        <f t="shared" si="34"/>
        <v/>
      </c>
      <c r="BC11" s="21" t="str">
        <f t="shared" si="35"/>
        <v/>
      </c>
      <c r="BD11" s="20" t="str">
        <f t="shared" si="36"/>
        <v>--</v>
      </c>
      <c r="BE11" s="18"/>
      <c r="BF11" s="19" t="str">
        <f t="shared" si="37"/>
        <v>NA</v>
      </c>
      <c r="BG11" s="21" t="str">
        <f t="shared" si="38"/>
        <v/>
      </c>
      <c r="BH11" s="21" t="str">
        <f t="shared" si="39"/>
        <v/>
      </c>
      <c r="BI11" s="20" t="str">
        <f t="shared" si="40"/>
        <v>lit</v>
      </c>
      <c r="BJ11" s="18"/>
      <c r="BK11" s="19" t="str">
        <f t="shared" si="41"/>
        <v/>
      </c>
      <c r="BL11" s="21" t="str">
        <f t="shared" si="42"/>
        <v>X</v>
      </c>
      <c r="BM11" s="21" t="str">
        <f t="shared" si="43"/>
        <v/>
      </c>
      <c r="BN11" s="20" t="str">
        <f t="shared" si="44"/>
        <v>kegg</v>
      </c>
      <c r="BO11" s="18"/>
      <c r="BP11" s="19" t="str">
        <f t="shared" si="45"/>
        <v>NP</v>
      </c>
      <c r="BQ11" s="21" t="str">
        <f t="shared" si="46"/>
        <v>X</v>
      </c>
      <c r="BR11" s="19" t="str">
        <f t="shared" si="47"/>
        <v>NP</v>
      </c>
      <c r="BS11" s="20" t="str">
        <f t="shared" si="48"/>
        <v>lit-kegg</v>
      </c>
      <c r="BT11" s="18"/>
      <c r="BU11" s="19" t="str">
        <f t="shared" si="49"/>
        <v>U</v>
      </c>
      <c r="BV11" s="21" t="str">
        <f t="shared" si="50"/>
        <v/>
      </c>
      <c r="BW11" s="19" t="str">
        <f t="shared" si="51"/>
        <v/>
      </c>
      <c r="BX11" s="20" t="str">
        <f t="shared" si="52"/>
        <v>lit</v>
      </c>
      <c r="BY11" s="18"/>
      <c r="BZ11" s="19" t="str">
        <f t="shared" si="53"/>
        <v/>
      </c>
      <c r="CA11" s="21" t="str">
        <f t="shared" si="54"/>
        <v/>
      </c>
      <c r="CB11" s="19" t="str">
        <f t="shared" si="55"/>
        <v/>
      </c>
      <c r="CC11" s="20" t="str">
        <f t="shared" si="56"/>
        <v>--</v>
      </c>
      <c r="CD11" s="18"/>
      <c r="CE11" s="19" t="str">
        <f t="shared" si="57"/>
        <v/>
      </c>
      <c r="CF11" s="21" t="str">
        <f t="shared" si="58"/>
        <v>X</v>
      </c>
      <c r="CG11" s="24" t="str">
        <f t="shared" si="59"/>
        <v/>
      </c>
      <c r="CH11" s="20" t="str">
        <f t="shared" si="60"/>
        <v>kegg</v>
      </c>
      <c r="CI11" s="18"/>
      <c r="CJ11" s="25" t="str">
        <f t="shared" si="61"/>
        <v>U</v>
      </c>
      <c r="CK11" s="21" t="str">
        <f t="shared" si="62"/>
        <v>X</v>
      </c>
      <c r="CL11" s="19" t="str">
        <f t="shared" si="63"/>
        <v>K</v>
      </c>
      <c r="CM11" s="20" t="str">
        <f t="shared" si="64"/>
        <v>lit-kegg</v>
      </c>
      <c r="CN11" s="18"/>
      <c r="CO11" s="26"/>
      <c r="CP11" s="27"/>
      <c r="CQ11" s="27"/>
      <c r="CR11" s="33"/>
      <c r="CS11" s="27"/>
      <c r="CT11" s="27"/>
      <c r="CU11" s="27"/>
    </row>
    <row r="12" spans="1:99">
      <c r="A12" s="13">
        <v>101</v>
      </c>
      <c r="B12" s="14" t="s">
        <v>106</v>
      </c>
      <c r="C12" s="15">
        <v>15368</v>
      </c>
      <c r="D12" s="16" t="s">
        <v>107</v>
      </c>
      <c r="E12" s="43"/>
      <c r="F12" s="18"/>
      <c r="G12" s="19" t="str">
        <f t="shared" si="0"/>
        <v/>
      </c>
      <c r="H12" s="19" t="str">
        <f t="shared" si="1"/>
        <v>X</v>
      </c>
      <c r="I12" s="19" t="str">
        <f t="shared" si="2"/>
        <v/>
      </c>
      <c r="J12" s="20" t="str">
        <f t="shared" si="3"/>
        <v>kegg</v>
      </c>
      <c r="K12" s="18"/>
      <c r="L12" s="19" t="str">
        <f t="shared" si="4"/>
        <v/>
      </c>
      <c r="M12" s="21" t="str">
        <f t="shared" si="5"/>
        <v>X</v>
      </c>
      <c r="N12" s="19" t="str">
        <f t="shared" si="6"/>
        <v/>
      </c>
      <c r="O12" s="20" t="str">
        <f t="shared" si="7"/>
        <v>kegg</v>
      </c>
      <c r="P12" s="18"/>
      <c r="Q12" s="19" t="str">
        <f t="shared" si="8"/>
        <v/>
      </c>
      <c r="R12" s="21" t="str">
        <f t="shared" si="9"/>
        <v>X</v>
      </c>
      <c r="S12" s="19" t="str">
        <f t="shared" si="10"/>
        <v/>
      </c>
      <c r="T12" s="20" t="str">
        <f t="shared" si="11"/>
        <v>kegg</v>
      </c>
      <c r="U12" s="18"/>
      <c r="V12" s="19" t="str">
        <f t="shared" si="12"/>
        <v/>
      </c>
      <c r="W12" s="21" t="str">
        <f t="shared" si="13"/>
        <v/>
      </c>
      <c r="X12" s="21" t="str">
        <f t="shared" si="14"/>
        <v/>
      </c>
      <c r="Y12" s="20" t="str">
        <f t="shared" si="15"/>
        <v>--</v>
      </c>
      <c r="Z12" s="18"/>
      <c r="AA12" s="19" t="str">
        <f t="shared" si="16"/>
        <v/>
      </c>
      <c r="AB12" s="21" t="str">
        <f t="shared" si="17"/>
        <v/>
      </c>
      <c r="AC12" s="21" t="str">
        <f t="shared" si="18"/>
        <v/>
      </c>
      <c r="AD12" s="20" t="str">
        <f t="shared" si="19"/>
        <v>--</v>
      </c>
      <c r="AE12" s="18"/>
      <c r="AF12" s="19" t="str">
        <f t="shared" si="20"/>
        <v/>
      </c>
      <c r="AG12" s="19"/>
      <c r="AH12" s="18"/>
      <c r="AI12" s="22" t="str">
        <f t="shared" si="21"/>
        <v/>
      </c>
      <c r="AJ12" s="21" t="str">
        <f t="shared" si="22"/>
        <v/>
      </c>
      <c r="AK12" s="21" t="str">
        <f t="shared" si="23"/>
        <v/>
      </c>
      <c r="AL12" s="20" t="str">
        <f t="shared" si="24"/>
        <v>--</v>
      </c>
      <c r="AM12" s="18"/>
      <c r="AN12" s="19" t="str">
        <f t="shared" si="25"/>
        <v/>
      </c>
      <c r="AO12" s="19"/>
      <c r="AP12" s="18"/>
      <c r="AQ12" s="19" t="str">
        <f t="shared" si="26"/>
        <v/>
      </c>
      <c r="AR12" s="23"/>
      <c r="AS12" s="23" t="str">
        <f t="shared" si="27"/>
        <v/>
      </c>
      <c r="AT12" s="20" t="str">
        <f t="shared" si="28"/>
        <v>--</v>
      </c>
      <c r="AU12" s="18"/>
      <c r="AV12" s="19" t="str">
        <f t="shared" si="29"/>
        <v/>
      </c>
      <c r="AW12" s="21" t="str">
        <f t="shared" si="30"/>
        <v>X</v>
      </c>
      <c r="AX12" s="21" t="str">
        <f t="shared" si="31"/>
        <v/>
      </c>
      <c r="AY12" s="20" t="str">
        <f t="shared" si="32"/>
        <v>kegg</v>
      </c>
      <c r="AZ12" s="18"/>
      <c r="BA12" s="19" t="str">
        <f t="shared" si="33"/>
        <v/>
      </c>
      <c r="BB12" s="21" t="str">
        <f t="shared" si="34"/>
        <v>X</v>
      </c>
      <c r="BC12" s="21" t="str">
        <f t="shared" si="35"/>
        <v/>
      </c>
      <c r="BD12" s="20" t="str">
        <f t="shared" si="36"/>
        <v>kegg</v>
      </c>
      <c r="BE12" s="18"/>
      <c r="BF12" s="19" t="str">
        <f t="shared" si="37"/>
        <v/>
      </c>
      <c r="BG12" s="21" t="str">
        <f t="shared" si="38"/>
        <v/>
      </c>
      <c r="BH12" s="21" t="str">
        <f t="shared" si="39"/>
        <v/>
      </c>
      <c r="BI12" s="20" t="str">
        <f t="shared" si="40"/>
        <v>--</v>
      </c>
      <c r="BJ12" s="18"/>
      <c r="BK12" s="19" t="str">
        <f t="shared" si="41"/>
        <v/>
      </c>
      <c r="BL12" s="21" t="str">
        <f t="shared" si="42"/>
        <v>X</v>
      </c>
      <c r="BM12" s="21" t="str">
        <f t="shared" si="43"/>
        <v/>
      </c>
      <c r="BN12" s="20" t="str">
        <f t="shared" si="44"/>
        <v>kegg</v>
      </c>
      <c r="BO12" s="18"/>
      <c r="BP12" s="19" t="str">
        <f t="shared" si="45"/>
        <v/>
      </c>
      <c r="BQ12" s="21" t="str">
        <f t="shared" si="46"/>
        <v>X</v>
      </c>
      <c r="BR12" s="19" t="str">
        <f t="shared" si="47"/>
        <v/>
      </c>
      <c r="BS12" s="20" t="str">
        <f t="shared" si="48"/>
        <v>kegg</v>
      </c>
      <c r="BT12" s="18"/>
      <c r="BU12" s="19" t="str">
        <f t="shared" si="49"/>
        <v/>
      </c>
      <c r="BV12" s="21" t="str">
        <f t="shared" si="50"/>
        <v>X</v>
      </c>
      <c r="BW12" s="19" t="str">
        <f t="shared" si="51"/>
        <v/>
      </c>
      <c r="BX12" s="20" t="str">
        <f t="shared" si="52"/>
        <v>kegg</v>
      </c>
      <c r="BY12" s="18"/>
      <c r="BZ12" s="19" t="str">
        <f t="shared" si="53"/>
        <v/>
      </c>
      <c r="CA12" s="21" t="str">
        <f t="shared" si="54"/>
        <v>X</v>
      </c>
      <c r="CB12" s="19" t="str">
        <f t="shared" si="55"/>
        <v/>
      </c>
      <c r="CC12" s="20" t="str">
        <f t="shared" si="56"/>
        <v>kegg</v>
      </c>
      <c r="CD12" s="18"/>
      <c r="CE12" s="19" t="str">
        <f t="shared" si="57"/>
        <v>V</v>
      </c>
      <c r="CF12" s="21" t="str">
        <f t="shared" si="58"/>
        <v>X</v>
      </c>
      <c r="CG12" s="24" t="str">
        <f t="shared" si="59"/>
        <v/>
      </c>
      <c r="CH12" s="20" t="str">
        <f t="shared" si="60"/>
        <v>lit-kegg</v>
      </c>
      <c r="CI12" s="18"/>
      <c r="CJ12" s="25" t="str">
        <f t="shared" si="61"/>
        <v/>
      </c>
      <c r="CK12" s="21" t="str">
        <f t="shared" si="62"/>
        <v>X</v>
      </c>
      <c r="CL12" s="19" t="str">
        <f t="shared" si="63"/>
        <v/>
      </c>
      <c r="CM12" s="20" t="str">
        <f t="shared" si="64"/>
        <v>kegg</v>
      </c>
      <c r="CN12" s="18"/>
      <c r="CO12" s="26"/>
      <c r="CP12" s="27"/>
      <c r="CQ12" s="27"/>
      <c r="CR12" s="33"/>
      <c r="CS12" s="27"/>
      <c r="CT12" s="27"/>
      <c r="CU12" s="27"/>
    </row>
    <row r="13" spans="1:99">
      <c r="A13" s="13">
        <v>3</v>
      </c>
      <c r="B13" s="14" t="s">
        <v>108</v>
      </c>
      <c r="C13" s="15">
        <v>3708</v>
      </c>
      <c r="D13" s="16" t="s">
        <v>109</v>
      </c>
      <c r="E13" s="44"/>
      <c r="F13" s="18"/>
      <c r="G13" s="19" t="str">
        <f t="shared" si="0"/>
        <v/>
      </c>
      <c r="H13" s="19" t="str">
        <f t="shared" si="1"/>
        <v/>
      </c>
      <c r="I13" s="19" t="str">
        <f t="shared" si="2"/>
        <v/>
      </c>
      <c r="J13" s="20" t="str">
        <f t="shared" si="3"/>
        <v>--</v>
      </c>
      <c r="K13" s="18"/>
      <c r="L13" s="19" t="str">
        <f t="shared" si="4"/>
        <v/>
      </c>
      <c r="M13" s="21" t="str">
        <f t="shared" si="5"/>
        <v>X</v>
      </c>
      <c r="N13" s="19" t="str">
        <f t="shared" si="6"/>
        <v/>
      </c>
      <c r="O13" s="20" t="str">
        <f t="shared" si="7"/>
        <v>kegg</v>
      </c>
      <c r="P13" s="18"/>
      <c r="Q13" s="19" t="str">
        <f t="shared" si="8"/>
        <v/>
      </c>
      <c r="R13" s="21" t="str">
        <f t="shared" si="9"/>
        <v/>
      </c>
      <c r="S13" s="19" t="str">
        <f t="shared" si="10"/>
        <v/>
      </c>
      <c r="T13" s="20" t="str">
        <f t="shared" si="11"/>
        <v>--</v>
      </c>
      <c r="U13" s="18"/>
      <c r="V13" s="19" t="str">
        <f t="shared" si="12"/>
        <v/>
      </c>
      <c r="W13" s="21" t="str">
        <f t="shared" si="13"/>
        <v>X</v>
      </c>
      <c r="X13" s="21" t="str">
        <f t="shared" si="14"/>
        <v>K</v>
      </c>
      <c r="Y13" s="20" t="str">
        <f t="shared" si="15"/>
        <v>rel-kegg</v>
      </c>
      <c r="Z13" s="18"/>
      <c r="AA13" s="19" t="str">
        <f t="shared" si="16"/>
        <v>V</v>
      </c>
      <c r="AB13" s="21" t="str">
        <f t="shared" si="17"/>
        <v>X</v>
      </c>
      <c r="AC13" s="21" t="str">
        <f t="shared" si="18"/>
        <v/>
      </c>
      <c r="AD13" s="20" t="str">
        <f t="shared" si="19"/>
        <v>lit-kegg</v>
      </c>
      <c r="AE13" s="18"/>
      <c r="AF13" s="19" t="str">
        <f t="shared" si="20"/>
        <v/>
      </c>
      <c r="AG13" s="19"/>
      <c r="AH13" s="18"/>
      <c r="AI13" s="22" t="str">
        <f t="shared" si="21"/>
        <v/>
      </c>
      <c r="AJ13" s="21" t="str">
        <f t="shared" si="22"/>
        <v/>
      </c>
      <c r="AK13" s="21" t="str">
        <f t="shared" si="23"/>
        <v/>
      </c>
      <c r="AL13" s="20" t="str">
        <f t="shared" si="24"/>
        <v>--</v>
      </c>
      <c r="AM13" s="18"/>
      <c r="AN13" s="19" t="str">
        <f t="shared" si="25"/>
        <v/>
      </c>
      <c r="AO13" s="19"/>
      <c r="AP13" s="18"/>
      <c r="AQ13" s="19" t="str">
        <f t="shared" si="26"/>
        <v/>
      </c>
      <c r="AR13" s="23"/>
      <c r="AS13" s="23" t="str">
        <f t="shared" si="27"/>
        <v/>
      </c>
      <c r="AT13" s="20" t="str">
        <f t="shared" si="28"/>
        <v>--</v>
      </c>
      <c r="AU13" s="18"/>
      <c r="AV13" s="19" t="str">
        <f t="shared" si="29"/>
        <v/>
      </c>
      <c r="AW13" s="21" t="str">
        <f t="shared" si="30"/>
        <v>X</v>
      </c>
      <c r="AX13" s="21" t="str">
        <f t="shared" si="31"/>
        <v/>
      </c>
      <c r="AY13" s="20" t="str">
        <f t="shared" si="32"/>
        <v>kegg</v>
      </c>
      <c r="AZ13" s="18"/>
      <c r="BA13" s="19" t="str">
        <f t="shared" si="33"/>
        <v/>
      </c>
      <c r="BB13" s="21" t="str">
        <f t="shared" si="34"/>
        <v/>
      </c>
      <c r="BC13" s="21" t="str">
        <f t="shared" si="35"/>
        <v/>
      </c>
      <c r="BD13" s="20" t="str">
        <f t="shared" si="36"/>
        <v>--</v>
      </c>
      <c r="BE13" s="18"/>
      <c r="BF13" s="19" t="str">
        <f t="shared" si="37"/>
        <v/>
      </c>
      <c r="BG13" s="21" t="str">
        <f t="shared" si="38"/>
        <v/>
      </c>
      <c r="BH13" s="21" t="str">
        <f t="shared" si="39"/>
        <v/>
      </c>
      <c r="BI13" s="20" t="str">
        <f t="shared" si="40"/>
        <v>--</v>
      </c>
      <c r="BJ13" s="18"/>
      <c r="BK13" s="19" t="str">
        <f t="shared" si="41"/>
        <v/>
      </c>
      <c r="BL13" s="21" t="str">
        <f t="shared" si="42"/>
        <v>X</v>
      </c>
      <c r="BM13" s="21" t="str">
        <f t="shared" si="43"/>
        <v/>
      </c>
      <c r="BN13" s="20" t="str">
        <f t="shared" si="44"/>
        <v>kegg</v>
      </c>
      <c r="BO13" s="18"/>
      <c r="BP13" s="19" t="str">
        <f t="shared" si="45"/>
        <v>V</v>
      </c>
      <c r="BQ13" s="21" t="str">
        <f t="shared" si="46"/>
        <v>X</v>
      </c>
      <c r="BR13" s="19" t="str">
        <f t="shared" si="47"/>
        <v>K</v>
      </c>
      <c r="BS13" s="20" t="str">
        <f t="shared" si="48"/>
        <v>lit-kegg</v>
      </c>
      <c r="BT13" s="18"/>
      <c r="BU13" s="19" t="str">
        <f t="shared" si="49"/>
        <v>V</v>
      </c>
      <c r="BV13" s="21" t="str">
        <f t="shared" si="50"/>
        <v/>
      </c>
      <c r="BW13" s="19" t="str">
        <f t="shared" si="51"/>
        <v/>
      </c>
      <c r="BX13" s="20" t="str">
        <f t="shared" si="52"/>
        <v>lit</v>
      </c>
      <c r="BY13" s="18"/>
      <c r="BZ13" s="19" t="str">
        <f t="shared" si="53"/>
        <v/>
      </c>
      <c r="CA13" s="21" t="str">
        <f t="shared" si="54"/>
        <v/>
      </c>
      <c r="CB13" s="19" t="str">
        <f t="shared" si="55"/>
        <v/>
      </c>
      <c r="CC13" s="20" t="str">
        <f t="shared" si="56"/>
        <v>--</v>
      </c>
      <c r="CD13" s="18"/>
      <c r="CE13" s="19" t="str">
        <f t="shared" si="57"/>
        <v>V</v>
      </c>
      <c r="CF13" s="21" t="str">
        <f t="shared" si="58"/>
        <v>X</v>
      </c>
      <c r="CG13" s="24" t="str">
        <f t="shared" si="59"/>
        <v>K</v>
      </c>
      <c r="CH13" s="20" t="str">
        <f t="shared" si="60"/>
        <v>lit-kegg</v>
      </c>
      <c r="CI13" s="18"/>
      <c r="CJ13" s="25" t="str">
        <f t="shared" si="61"/>
        <v/>
      </c>
      <c r="CK13" s="21" t="str">
        <f t="shared" si="62"/>
        <v>X</v>
      </c>
      <c r="CL13" s="19" t="str">
        <f t="shared" si="63"/>
        <v>K</v>
      </c>
      <c r="CM13" s="20" t="str">
        <f t="shared" si="64"/>
        <v>rel-kegg</v>
      </c>
      <c r="CN13" s="18"/>
      <c r="CO13" s="26"/>
      <c r="CP13" s="27"/>
      <c r="CQ13" s="27"/>
      <c r="CR13" s="33"/>
      <c r="CS13" s="27"/>
      <c r="CT13" s="27"/>
      <c r="CU13" s="27"/>
    </row>
    <row r="14" spans="1:99">
      <c r="A14" s="13">
        <v>4</v>
      </c>
      <c r="B14" s="29" t="s">
        <v>110</v>
      </c>
      <c r="C14" s="15">
        <v>3712</v>
      </c>
      <c r="D14" s="16" t="s">
        <v>111</v>
      </c>
      <c r="E14" s="44"/>
      <c r="F14" s="18"/>
      <c r="G14" s="19" t="str">
        <f t="shared" si="0"/>
        <v>K</v>
      </c>
      <c r="H14" s="19" t="str">
        <f t="shared" si="1"/>
        <v/>
      </c>
      <c r="I14" s="19" t="str">
        <f t="shared" si="2"/>
        <v/>
      </c>
      <c r="J14" s="20" t="str">
        <f t="shared" si="3"/>
        <v>lit</v>
      </c>
      <c r="K14" s="18"/>
      <c r="L14" s="19" t="str">
        <f t="shared" si="4"/>
        <v/>
      </c>
      <c r="M14" s="21" t="str">
        <f t="shared" si="5"/>
        <v>X</v>
      </c>
      <c r="N14" s="19" t="str">
        <f t="shared" si="6"/>
        <v/>
      </c>
      <c r="O14" s="20" t="str">
        <f t="shared" si="7"/>
        <v>kegg</v>
      </c>
      <c r="P14" s="18"/>
      <c r="Q14" s="19" t="str">
        <f t="shared" si="8"/>
        <v/>
      </c>
      <c r="R14" s="21" t="str">
        <f t="shared" si="9"/>
        <v/>
      </c>
      <c r="S14" s="19" t="str">
        <f t="shared" si="10"/>
        <v/>
      </c>
      <c r="T14" s="20" t="str">
        <f t="shared" si="11"/>
        <v>--</v>
      </c>
      <c r="U14" s="18"/>
      <c r="V14" s="19" t="str">
        <f t="shared" si="12"/>
        <v>K</v>
      </c>
      <c r="W14" s="21" t="str">
        <f t="shared" si="13"/>
        <v>X</v>
      </c>
      <c r="X14" s="21" t="str">
        <f t="shared" si="14"/>
        <v>K</v>
      </c>
      <c r="Y14" s="20" t="str">
        <f t="shared" si="15"/>
        <v>lit-kegg</v>
      </c>
      <c r="Z14" s="18"/>
      <c r="AA14" s="19" t="str">
        <f t="shared" si="16"/>
        <v/>
      </c>
      <c r="AB14" s="21" t="str">
        <f t="shared" si="17"/>
        <v>X</v>
      </c>
      <c r="AC14" s="21" t="str">
        <f t="shared" si="18"/>
        <v/>
      </c>
      <c r="AD14" s="20" t="str">
        <f t="shared" si="19"/>
        <v>kegg</v>
      </c>
      <c r="AE14" s="18"/>
      <c r="AF14" s="19" t="str">
        <f t="shared" si="20"/>
        <v/>
      </c>
      <c r="AG14" s="19"/>
      <c r="AH14" s="18"/>
      <c r="AI14" s="22" t="str">
        <f t="shared" si="21"/>
        <v/>
      </c>
      <c r="AJ14" s="21" t="str">
        <f t="shared" si="22"/>
        <v/>
      </c>
      <c r="AK14" s="21" t="str">
        <f t="shared" si="23"/>
        <v/>
      </c>
      <c r="AL14" s="20" t="str">
        <f t="shared" si="24"/>
        <v>--</v>
      </c>
      <c r="AM14" s="18"/>
      <c r="AN14" s="19" t="str">
        <f t="shared" si="25"/>
        <v/>
      </c>
      <c r="AO14" s="19"/>
      <c r="AP14" s="18"/>
      <c r="AQ14" s="19" t="str">
        <f t="shared" si="26"/>
        <v/>
      </c>
      <c r="AR14" s="23"/>
      <c r="AS14" s="23" t="str">
        <f t="shared" si="27"/>
        <v/>
      </c>
      <c r="AT14" s="20" t="str">
        <f t="shared" si="28"/>
        <v>--</v>
      </c>
      <c r="AU14" s="18"/>
      <c r="AV14" s="19" t="str">
        <f t="shared" si="29"/>
        <v/>
      </c>
      <c r="AW14" s="21" t="str">
        <f t="shared" si="30"/>
        <v>X</v>
      </c>
      <c r="AX14" s="21" t="str">
        <f t="shared" si="31"/>
        <v/>
      </c>
      <c r="AY14" s="20" t="str">
        <f t="shared" si="32"/>
        <v>kegg</v>
      </c>
      <c r="AZ14" s="18"/>
      <c r="BA14" s="19" t="str">
        <f t="shared" si="33"/>
        <v/>
      </c>
      <c r="BB14" s="21" t="str">
        <f t="shared" si="34"/>
        <v/>
      </c>
      <c r="BC14" s="21" t="str">
        <f t="shared" si="35"/>
        <v/>
      </c>
      <c r="BD14" s="20" t="str">
        <f t="shared" si="36"/>
        <v>--</v>
      </c>
      <c r="BE14" s="18"/>
      <c r="BF14" s="19" t="str">
        <f t="shared" si="37"/>
        <v>K</v>
      </c>
      <c r="BG14" s="21" t="str">
        <f t="shared" si="38"/>
        <v/>
      </c>
      <c r="BH14" s="21" t="str">
        <f t="shared" si="39"/>
        <v/>
      </c>
      <c r="BI14" s="20" t="str">
        <f t="shared" si="40"/>
        <v>lit</v>
      </c>
      <c r="BJ14" s="18"/>
      <c r="BK14" s="19" t="str">
        <f t="shared" si="41"/>
        <v/>
      </c>
      <c r="BL14" s="21" t="str">
        <f t="shared" si="42"/>
        <v>X</v>
      </c>
      <c r="BM14" s="21" t="str">
        <f t="shared" si="43"/>
        <v/>
      </c>
      <c r="BN14" s="20" t="str">
        <f t="shared" si="44"/>
        <v>kegg</v>
      </c>
      <c r="BO14" s="18"/>
      <c r="BP14" s="19" t="str">
        <f t="shared" si="45"/>
        <v>U</v>
      </c>
      <c r="BQ14" s="21" t="str">
        <f t="shared" si="46"/>
        <v>X</v>
      </c>
      <c r="BR14" s="19" t="str">
        <f t="shared" si="47"/>
        <v>K</v>
      </c>
      <c r="BS14" s="20" t="str">
        <f t="shared" si="48"/>
        <v>lit-kegg</v>
      </c>
      <c r="BT14" s="18"/>
      <c r="BU14" s="19" t="str">
        <f t="shared" si="49"/>
        <v>U</v>
      </c>
      <c r="BV14" s="21" t="str">
        <f t="shared" si="50"/>
        <v/>
      </c>
      <c r="BW14" s="19" t="str">
        <f t="shared" si="51"/>
        <v>I</v>
      </c>
      <c r="BX14" s="20" t="str">
        <f t="shared" si="52"/>
        <v>lit</v>
      </c>
      <c r="BY14" s="18"/>
      <c r="BZ14" s="19" t="str">
        <f t="shared" si="53"/>
        <v/>
      </c>
      <c r="CA14" s="21" t="str">
        <f t="shared" si="54"/>
        <v/>
      </c>
      <c r="CB14" s="19" t="str">
        <f t="shared" si="55"/>
        <v/>
      </c>
      <c r="CC14" s="20" t="str">
        <f t="shared" si="56"/>
        <v>--</v>
      </c>
      <c r="CD14" s="18"/>
      <c r="CE14" s="19" t="str">
        <f t="shared" si="57"/>
        <v>K</v>
      </c>
      <c r="CF14" s="21" t="str">
        <f t="shared" si="58"/>
        <v>X</v>
      </c>
      <c r="CG14" s="24" t="str">
        <f t="shared" si="59"/>
        <v/>
      </c>
      <c r="CH14" s="20" t="str">
        <f t="shared" si="60"/>
        <v>lit-kegg</v>
      </c>
      <c r="CI14" s="18"/>
      <c r="CJ14" s="25" t="str">
        <f t="shared" si="61"/>
        <v>U</v>
      </c>
      <c r="CK14" s="21" t="str">
        <f t="shared" si="62"/>
        <v>X</v>
      </c>
      <c r="CL14" s="19" t="str">
        <f t="shared" si="63"/>
        <v>K</v>
      </c>
      <c r="CM14" s="20" t="str">
        <f t="shared" si="64"/>
        <v>lit-kegg</v>
      </c>
      <c r="CN14" s="18"/>
      <c r="CO14" s="26"/>
      <c r="CP14" s="27"/>
      <c r="CQ14" s="27" t="s">
        <v>112</v>
      </c>
      <c r="CR14" s="33"/>
      <c r="CS14" s="27"/>
      <c r="CT14" s="27"/>
      <c r="CU14" s="27"/>
    </row>
    <row r="15" spans="1:99">
      <c r="A15" s="13">
        <v>5</v>
      </c>
      <c r="B15" s="29" t="s">
        <v>113</v>
      </c>
      <c r="C15" s="15">
        <v>3711</v>
      </c>
      <c r="D15" s="16" t="s">
        <v>114</v>
      </c>
      <c r="E15" s="44"/>
      <c r="F15" s="18"/>
      <c r="G15" s="19" t="str">
        <f t="shared" si="0"/>
        <v>U</v>
      </c>
      <c r="H15" s="19" t="str">
        <f t="shared" si="1"/>
        <v/>
      </c>
      <c r="I15" s="19" t="str">
        <f t="shared" si="2"/>
        <v/>
      </c>
      <c r="J15" s="20" t="str">
        <f t="shared" si="3"/>
        <v>lit</v>
      </c>
      <c r="K15" s="18"/>
      <c r="L15" s="19" t="str">
        <f t="shared" si="4"/>
        <v/>
      </c>
      <c r="M15" s="21" t="str">
        <f t="shared" si="5"/>
        <v>X</v>
      </c>
      <c r="N15" s="19" t="str">
        <f t="shared" si="6"/>
        <v/>
      </c>
      <c r="O15" s="20" t="str">
        <f t="shared" si="7"/>
        <v>kegg</v>
      </c>
      <c r="P15" s="18"/>
      <c r="Q15" s="19" t="str">
        <f t="shared" si="8"/>
        <v>V</v>
      </c>
      <c r="R15" s="21" t="str">
        <f t="shared" si="9"/>
        <v/>
      </c>
      <c r="S15" s="19" t="str">
        <f t="shared" si="10"/>
        <v/>
      </c>
      <c r="T15" s="20" t="str">
        <f t="shared" si="11"/>
        <v>lit</v>
      </c>
      <c r="U15" s="18"/>
      <c r="V15" s="19" t="str">
        <f t="shared" si="12"/>
        <v/>
      </c>
      <c r="W15" s="21" t="str">
        <f t="shared" si="13"/>
        <v>X</v>
      </c>
      <c r="X15" s="21" t="str">
        <f t="shared" si="14"/>
        <v/>
      </c>
      <c r="Y15" s="20" t="str">
        <f t="shared" si="15"/>
        <v>kegg</v>
      </c>
      <c r="Z15" s="18"/>
      <c r="AA15" s="19" t="str">
        <f t="shared" si="16"/>
        <v/>
      </c>
      <c r="AB15" s="21" t="str">
        <f t="shared" si="17"/>
        <v>X</v>
      </c>
      <c r="AC15" s="21" t="str">
        <f t="shared" si="18"/>
        <v/>
      </c>
      <c r="AD15" s="20" t="str">
        <f t="shared" si="19"/>
        <v>kegg</v>
      </c>
      <c r="AE15" s="18"/>
      <c r="AF15" s="19" t="str">
        <f t="shared" si="20"/>
        <v/>
      </c>
      <c r="AG15" s="19"/>
      <c r="AH15" s="18"/>
      <c r="AI15" s="22" t="str">
        <f t="shared" si="21"/>
        <v/>
      </c>
      <c r="AJ15" s="21" t="str">
        <f t="shared" si="22"/>
        <v/>
      </c>
      <c r="AK15" s="21" t="str">
        <f t="shared" si="23"/>
        <v/>
      </c>
      <c r="AL15" s="20" t="str">
        <f t="shared" si="24"/>
        <v>--</v>
      </c>
      <c r="AM15" s="18"/>
      <c r="AN15" s="19" t="str">
        <f t="shared" si="25"/>
        <v/>
      </c>
      <c r="AO15" s="19"/>
      <c r="AP15" s="18"/>
      <c r="AQ15" s="19" t="str">
        <f t="shared" si="26"/>
        <v/>
      </c>
      <c r="AR15" s="23"/>
      <c r="AS15" s="23" t="str">
        <f t="shared" si="27"/>
        <v/>
      </c>
      <c r="AT15" s="20" t="str">
        <f t="shared" si="28"/>
        <v>--</v>
      </c>
      <c r="AU15" s="18"/>
      <c r="AV15" s="19" t="str">
        <f t="shared" si="29"/>
        <v/>
      </c>
      <c r="AW15" s="21" t="str">
        <f t="shared" si="30"/>
        <v>X</v>
      </c>
      <c r="AX15" s="21" t="str">
        <f t="shared" si="31"/>
        <v/>
      </c>
      <c r="AY15" s="20" t="str">
        <f t="shared" si="32"/>
        <v>kegg</v>
      </c>
      <c r="AZ15" s="18"/>
      <c r="BA15" s="19" t="str">
        <f t="shared" si="33"/>
        <v/>
      </c>
      <c r="BB15" s="21" t="str">
        <f t="shared" si="34"/>
        <v/>
      </c>
      <c r="BC15" s="21" t="str">
        <f t="shared" si="35"/>
        <v/>
      </c>
      <c r="BD15" s="20" t="str">
        <f t="shared" si="36"/>
        <v>--</v>
      </c>
      <c r="BE15" s="18"/>
      <c r="BF15" s="19" t="str">
        <f t="shared" si="37"/>
        <v/>
      </c>
      <c r="BG15" s="21" t="str">
        <f t="shared" si="38"/>
        <v/>
      </c>
      <c r="BH15" s="21" t="str">
        <f t="shared" si="39"/>
        <v/>
      </c>
      <c r="BI15" s="20" t="str">
        <f t="shared" si="40"/>
        <v>--</v>
      </c>
      <c r="BJ15" s="18"/>
      <c r="BK15" s="19" t="str">
        <f t="shared" si="41"/>
        <v/>
      </c>
      <c r="BL15" s="21" t="str">
        <f t="shared" si="42"/>
        <v>X</v>
      </c>
      <c r="BM15" s="21" t="str">
        <f t="shared" si="43"/>
        <v/>
      </c>
      <c r="BN15" s="20" t="str">
        <f t="shared" si="44"/>
        <v>kegg</v>
      </c>
      <c r="BO15" s="18"/>
      <c r="BP15" s="19" t="str">
        <f t="shared" si="45"/>
        <v>U</v>
      </c>
      <c r="BQ15" s="21" t="str">
        <f t="shared" si="46"/>
        <v>X</v>
      </c>
      <c r="BR15" s="19" t="str">
        <f t="shared" si="47"/>
        <v>K</v>
      </c>
      <c r="BS15" s="20" t="str">
        <f t="shared" si="48"/>
        <v>lit-kegg</v>
      </c>
      <c r="BT15" s="18"/>
      <c r="BU15" s="19" t="str">
        <f t="shared" si="49"/>
        <v>U</v>
      </c>
      <c r="BV15" s="21" t="str">
        <f t="shared" si="50"/>
        <v/>
      </c>
      <c r="BW15" s="19" t="str">
        <f t="shared" si="51"/>
        <v/>
      </c>
      <c r="BX15" s="20" t="str">
        <f t="shared" si="52"/>
        <v>lit</v>
      </c>
      <c r="BY15" s="18"/>
      <c r="BZ15" s="19" t="str">
        <f t="shared" si="53"/>
        <v>U</v>
      </c>
      <c r="CA15" s="21" t="str">
        <f t="shared" si="54"/>
        <v/>
      </c>
      <c r="CB15" s="19" t="str">
        <f t="shared" si="55"/>
        <v/>
      </c>
      <c r="CC15" s="20" t="str">
        <f t="shared" si="56"/>
        <v>lit</v>
      </c>
      <c r="CD15" s="18"/>
      <c r="CE15" s="19" t="str">
        <f t="shared" si="57"/>
        <v>V</v>
      </c>
      <c r="CF15" s="21" t="str">
        <f t="shared" si="58"/>
        <v>X</v>
      </c>
      <c r="CG15" s="24" t="str">
        <f t="shared" si="59"/>
        <v/>
      </c>
      <c r="CH15" s="20" t="str">
        <f t="shared" si="60"/>
        <v>lit-kegg</v>
      </c>
      <c r="CI15" s="18"/>
      <c r="CJ15" s="25" t="str">
        <f t="shared" si="61"/>
        <v>U</v>
      </c>
      <c r="CK15" s="21" t="str">
        <f t="shared" si="62"/>
        <v>X</v>
      </c>
      <c r="CL15" s="19" t="str">
        <f t="shared" si="63"/>
        <v>K</v>
      </c>
      <c r="CM15" s="20" t="str">
        <f t="shared" si="64"/>
        <v>lit-kegg</v>
      </c>
      <c r="CN15" s="18"/>
      <c r="CO15" s="26"/>
      <c r="CP15" s="27"/>
      <c r="CQ15" s="27" t="s">
        <v>112</v>
      </c>
      <c r="CR15" s="33"/>
      <c r="CS15" s="27"/>
      <c r="CT15" s="27"/>
      <c r="CU15" s="27"/>
    </row>
    <row r="16" spans="1:99">
      <c r="A16" s="13">
        <v>28</v>
      </c>
      <c r="B16" s="14" t="s">
        <v>115</v>
      </c>
      <c r="C16" s="45">
        <v>3821</v>
      </c>
      <c r="D16" s="16" t="s">
        <v>116</v>
      </c>
      <c r="E16" s="44"/>
      <c r="F16" s="18"/>
      <c r="G16" s="19" t="str">
        <f t="shared" si="0"/>
        <v>V</v>
      </c>
      <c r="H16" s="19" t="str">
        <f t="shared" si="1"/>
        <v>X</v>
      </c>
      <c r="I16" s="19" t="str">
        <f t="shared" si="2"/>
        <v/>
      </c>
      <c r="J16" s="20" t="str">
        <f t="shared" si="3"/>
        <v>lit-kegg</v>
      </c>
      <c r="K16" s="18"/>
      <c r="L16" s="19" t="str">
        <f t="shared" si="4"/>
        <v/>
      </c>
      <c r="M16" s="21" t="str">
        <f t="shared" si="5"/>
        <v>X</v>
      </c>
      <c r="N16" s="19" t="str">
        <f t="shared" si="6"/>
        <v/>
      </c>
      <c r="O16" s="20" t="str">
        <f t="shared" si="7"/>
        <v>kegg</v>
      </c>
      <c r="P16" s="18"/>
      <c r="Q16" s="19" t="str">
        <f t="shared" si="8"/>
        <v/>
      </c>
      <c r="R16" s="21" t="str">
        <f t="shared" si="9"/>
        <v/>
      </c>
      <c r="S16" s="19" t="str">
        <f t="shared" si="10"/>
        <v/>
      </c>
      <c r="T16" s="20" t="str">
        <f t="shared" si="11"/>
        <v>--</v>
      </c>
      <c r="U16" s="18"/>
      <c r="V16" s="19" t="str">
        <f t="shared" si="12"/>
        <v/>
      </c>
      <c r="W16" s="21" t="str">
        <f t="shared" si="13"/>
        <v/>
      </c>
      <c r="X16" s="21" t="str">
        <f t="shared" si="14"/>
        <v/>
      </c>
      <c r="Y16" s="20" t="str">
        <f t="shared" si="15"/>
        <v>--</v>
      </c>
      <c r="Z16" s="18"/>
      <c r="AA16" s="19" t="str">
        <f t="shared" si="16"/>
        <v/>
      </c>
      <c r="AB16" s="21" t="str">
        <f t="shared" si="17"/>
        <v/>
      </c>
      <c r="AC16" s="21" t="str">
        <f t="shared" si="18"/>
        <v/>
      </c>
      <c r="AD16" s="20" t="str">
        <f t="shared" si="19"/>
        <v>--</v>
      </c>
      <c r="AE16" s="18"/>
      <c r="AF16" s="19" t="str">
        <f t="shared" si="20"/>
        <v/>
      </c>
      <c r="AG16" s="19"/>
      <c r="AH16" s="18"/>
      <c r="AI16" s="22" t="str">
        <f t="shared" si="21"/>
        <v/>
      </c>
      <c r="AJ16" s="21" t="str">
        <f t="shared" si="22"/>
        <v/>
      </c>
      <c r="AK16" s="21" t="str">
        <f t="shared" si="23"/>
        <v/>
      </c>
      <c r="AL16" s="20" t="str">
        <f t="shared" si="24"/>
        <v>--</v>
      </c>
      <c r="AM16" s="18"/>
      <c r="AN16" s="19" t="str">
        <f t="shared" si="25"/>
        <v/>
      </c>
      <c r="AO16" s="19"/>
      <c r="AP16" s="18"/>
      <c r="AQ16" s="19" t="str">
        <f t="shared" si="26"/>
        <v/>
      </c>
      <c r="AR16" s="23"/>
      <c r="AS16" s="23" t="str">
        <f t="shared" si="27"/>
        <v/>
      </c>
      <c r="AT16" s="20" t="str">
        <f t="shared" si="28"/>
        <v>--</v>
      </c>
      <c r="AU16" s="18"/>
      <c r="AV16" s="19" t="str">
        <f t="shared" si="29"/>
        <v/>
      </c>
      <c r="AW16" s="21" t="str">
        <f t="shared" si="30"/>
        <v>X</v>
      </c>
      <c r="AX16" s="21" t="str">
        <f t="shared" si="31"/>
        <v/>
      </c>
      <c r="AY16" s="20" t="str">
        <f t="shared" si="32"/>
        <v>kegg</v>
      </c>
      <c r="AZ16" s="18"/>
      <c r="BA16" s="19" t="str">
        <f t="shared" si="33"/>
        <v/>
      </c>
      <c r="BB16" s="21" t="str">
        <f t="shared" si="34"/>
        <v/>
      </c>
      <c r="BC16" s="21" t="str">
        <f t="shared" si="35"/>
        <v/>
      </c>
      <c r="BD16" s="20" t="str">
        <f t="shared" si="36"/>
        <v>--</v>
      </c>
      <c r="BE16" s="18"/>
      <c r="BF16" s="19" t="str">
        <f t="shared" si="37"/>
        <v>K</v>
      </c>
      <c r="BG16" s="21" t="str">
        <f t="shared" si="38"/>
        <v>X</v>
      </c>
      <c r="BH16" s="21" t="str">
        <f t="shared" si="39"/>
        <v>I</v>
      </c>
      <c r="BI16" s="20" t="str">
        <f t="shared" si="40"/>
        <v>lit-kegg</v>
      </c>
      <c r="BJ16" s="18"/>
      <c r="BK16" s="19" t="str">
        <f t="shared" si="41"/>
        <v/>
      </c>
      <c r="BL16" s="21" t="str">
        <f t="shared" si="42"/>
        <v>X</v>
      </c>
      <c r="BM16" s="21" t="str">
        <f t="shared" si="43"/>
        <v/>
      </c>
      <c r="BN16" s="20" t="str">
        <f t="shared" si="44"/>
        <v>kegg</v>
      </c>
      <c r="BO16" s="18"/>
      <c r="BP16" s="19" t="str">
        <f t="shared" si="45"/>
        <v/>
      </c>
      <c r="BQ16" s="21" t="str">
        <f t="shared" si="46"/>
        <v/>
      </c>
      <c r="BR16" s="19" t="str">
        <f t="shared" si="47"/>
        <v/>
      </c>
      <c r="BS16" s="20" t="str">
        <f t="shared" si="48"/>
        <v>--</v>
      </c>
      <c r="BT16" s="18"/>
      <c r="BU16" s="19" t="str">
        <f t="shared" si="49"/>
        <v>V</v>
      </c>
      <c r="BV16" s="21" t="str">
        <f t="shared" si="50"/>
        <v>X</v>
      </c>
      <c r="BW16" s="19" t="str">
        <f t="shared" si="51"/>
        <v/>
      </c>
      <c r="BX16" s="20" t="str">
        <f t="shared" si="52"/>
        <v>lit-kegg</v>
      </c>
      <c r="BY16" s="18"/>
      <c r="BZ16" s="19" t="str">
        <f t="shared" si="53"/>
        <v/>
      </c>
      <c r="CA16" s="21" t="str">
        <f t="shared" si="54"/>
        <v/>
      </c>
      <c r="CB16" s="19" t="str">
        <f t="shared" si="55"/>
        <v/>
      </c>
      <c r="CC16" s="20" t="str">
        <f t="shared" si="56"/>
        <v>--</v>
      </c>
      <c r="CD16" s="18"/>
      <c r="CE16" s="19" t="str">
        <f t="shared" si="57"/>
        <v>V</v>
      </c>
      <c r="CF16" s="21" t="str">
        <f t="shared" si="58"/>
        <v>X</v>
      </c>
      <c r="CG16" s="24" t="str">
        <f t="shared" si="59"/>
        <v/>
      </c>
      <c r="CH16" s="20" t="str">
        <f t="shared" si="60"/>
        <v>lit-kegg</v>
      </c>
      <c r="CI16" s="18"/>
      <c r="CJ16" s="25" t="str">
        <f t="shared" si="61"/>
        <v>V</v>
      </c>
      <c r="CK16" s="21" t="str">
        <f t="shared" si="62"/>
        <v/>
      </c>
      <c r="CL16" s="19" t="str">
        <f t="shared" si="63"/>
        <v>K</v>
      </c>
      <c r="CM16" s="20" t="str">
        <f t="shared" si="64"/>
        <v>lit</v>
      </c>
      <c r="CN16" s="18"/>
      <c r="CO16" s="26"/>
      <c r="CP16" s="27"/>
      <c r="CQ16" s="27"/>
      <c r="CR16" s="33"/>
      <c r="CS16" s="27"/>
      <c r="CT16" s="27"/>
      <c r="CU16" s="27"/>
    </row>
    <row r="17" spans="1:99">
      <c r="A17" s="13">
        <v>6</v>
      </c>
      <c r="B17" s="29" t="s">
        <v>117</v>
      </c>
      <c r="C17" s="46">
        <v>90675</v>
      </c>
      <c r="D17" s="16" t="s">
        <v>118</v>
      </c>
      <c r="E17" s="44"/>
      <c r="F17" s="18"/>
      <c r="G17" s="19" t="str">
        <f t="shared" si="0"/>
        <v/>
      </c>
      <c r="H17" s="19" t="str">
        <f t="shared" si="1"/>
        <v/>
      </c>
      <c r="I17" s="19" t="str">
        <f t="shared" si="2"/>
        <v/>
      </c>
      <c r="J17" s="20" t="str">
        <f t="shared" si="3"/>
        <v>--</v>
      </c>
      <c r="K17" s="18"/>
      <c r="L17" s="19" t="str">
        <f t="shared" si="4"/>
        <v/>
      </c>
      <c r="M17" s="21" t="str">
        <f t="shared" si="5"/>
        <v>X</v>
      </c>
      <c r="N17" s="19" t="str">
        <f t="shared" si="6"/>
        <v/>
      </c>
      <c r="O17" s="20" t="str">
        <f t="shared" si="7"/>
        <v>kegg</v>
      </c>
      <c r="P17" s="18"/>
      <c r="Q17" s="19" t="str">
        <f t="shared" si="8"/>
        <v>V</v>
      </c>
      <c r="R17" s="21" t="str">
        <f t="shared" si="9"/>
        <v/>
      </c>
      <c r="S17" s="19" t="str">
        <f t="shared" si="10"/>
        <v/>
      </c>
      <c r="T17" s="20" t="str">
        <f t="shared" si="11"/>
        <v>lit</v>
      </c>
      <c r="U17" s="18"/>
      <c r="V17" s="19" t="str">
        <f t="shared" si="12"/>
        <v/>
      </c>
      <c r="W17" s="21" t="str">
        <f t="shared" si="13"/>
        <v>X</v>
      </c>
      <c r="X17" s="21" t="str">
        <f t="shared" si="14"/>
        <v/>
      </c>
      <c r="Y17" s="20" t="str">
        <f t="shared" si="15"/>
        <v>kegg</v>
      </c>
      <c r="Z17" s="18"/>
      <c r="AA17" s="19" t="str">
        <f t="shared" si="16"/>
        <v/>
      </c>
      <c r="AB17" s="21" t="str">
        <f t="shared" si="17"/>
        <v>X</v>
      </c>
      <c r="AC17" s="21" t="str">
        <f t="shared" si="18"/>
        <v/>
      </c>
      <c r="AD17" s="20" t="str">
        <f t="shared" si="19"/>
        <v>kegg</v>
      </c>
      <c r="AE17" s="18"/>
      <c r="AF17" s="19" t="str">
        <f t="shared" si="20"/>
        <v/>
      </c>
      <c r="AG17" s="19"/>
      <c r="AH17" s="18"/>
      <c r="AI17" s="22" t="str">
        <f t="shared" si="21"/>
        <v/>
      </c>
      <c r="AJ17" s="21" t="str">
        <f t="shared" si="22"/>
        <v/>
      </c>
      <c r="AK17" s="21" t="str">
        <f t="shared" si="23"/>
        <v/>
      </c>
      <c r="AL17" s="20" t="str">
        <f t="shared" si="24"/>
        <v>--</v>
      </c>
      <c r="AM17" s="18"/>
      <c r="AN17" s="19" t="str">
        <f t="shared" si="25"/>
        <v/>
      </c>
      <c r="AO17" s="19"/>
      <c r="AP17" s="18"/>
      <c r="AQ17" s="19" t="str">
        <f t="shared" si="26"/>
        <v/>
      </c>
      <c r="AR17" s="23"/>
      <c r="AS17" s="23" t="str">
        <f t="shared" si="27"/>
        <v/>
      </c>
      <c r="AT17" s="20" t="str">
        <f t="shared" si="28"/>
        <v>--</v>
      </c>
      <c r="AU17" s="18"/>
      <c r="AV17" s="19" t="str">
        <f t="shared" si="29"/>
        <v/>
      </c>
      <c r="AW17" s="21" t="str">
        <f t="shared" si="30"/>
        <v>X</v>
      </c>
      <c r="AX17" s="21" t="str">
        <f t="shared" si="31"/>
        <v/>
      </c>
      <c r="AY17" s="20" t="str">
        <f t="shared" si="32"/>
        <v>kegg</v>
      </c>
      <c r="AZ17" s="18"/>
      <c r="BA17" s="19" t="str">
        <f t="shared" si="33"/>
        <v/>
      </c>
      <c r="BB17" s="21" t="str">
        <f t="shared" si="34"/>
        <v/>
      </c>
      <c r="BC17" s="21" t="str">
        <f t="shared" si="35"/>
        <v/>
      </c>
      <c r="BD17" s="20" t="str">
        <f t="shared" si="36"/>
        <v>--</v>
      </c>
      <c r="BE17" s="18"/>
      <c r="BF17" s="19" t="str">
        <f t="shared" si="37"/>
        <v/>
      </c>
      <c r="BG17" s="21" t="str">
        <f t="shared" si="38"/>
        <v/>
      </c>
      <c r="BH17" s="21" t="str">
        <f t="shared" si="39"/>
        <v/>
      </c>
      <c r="BI17" s="20" t="str">
        <f t="shared" si="40"/>
        <v>--</v>
      </c>
      <c r="BJ17" s="18"/>
      <c r="BK17" s="19" t="str">
        <f t="shared" si="41"/>
        <v/>
      </c>
      <c r="BL17" s="21" t="str">
        <f t="shared" si="42"/>
        <v>X</v>
      </c>
      <c r="BM17" s="21" t="str">
        <f t="shared" si="43"/>
        <v/>
      </c>
      <c r="BN17" s="20" t="str">
        <f t="shared" si="44"/>
        <v>kegg</v>
      </c>
      <c r="BO17" s="18"/>
      <c r="BP17" s="19" t="str">
        <f t="shared" si="45"/>
        <v/>
      </c>
      <c r="BQ17" s="21" t="str">
        <f t="shared" si="46"/>
        <v>X</v>
      </c>
      <c r="BR17" s="19" t="str">
        <f t="shared" si="47"/>
        <v/>
      </c>
      <c r="BS17" s="20" t="str">
        <f t="shared" si="48"/>
        <v>kegg</v>
      </c>
      <c r="BT17" s="18"/>
      <c r="BU17" s="19" t="str">
        <f t="shared" si="49"/>
        <v/>
      </c>
      <c r="BV17" s="21" t="str">
        <f t="shared" si="50"/>
        <v/>
      </c>
      <c r="BW17" s="19" t="str">
        <f t="shared" si="51"/>
        <v/>
      </c>
      <c r="BX17" s="20" t="str">
        <f t="shared" si="52"/>
        <v>--</v>
      </c>
      <c r="BY17" s="18"/>
      <c r="BZ17" s="19" t="str">
        <f t="shared" si="53"/>
        <v/>
      </c>
      <c r="CA17" s="21" t="str">
        <f t="shared" si="54"/>
        <v/>
      </c>
      <c r="CB17" s="19" t="str">
        <f t="shared" si="55"/>
        <v/>
      </c>
      <c r="CC17" s="20" t="str">
        <f t="shared" si="56"/>
        <v>--</v>
      </c>
      <c r="CD17" s="18"/>
      <c r="CE17" s="19" t="str">
        <f t="shared" si="57"/>
        <v/>
      </c>
      <c r="CF17" s="21" t="str">
        <f t="shared" si="58"/>
        <v>X</v>
      </c>
      <c r="CG17" s="24" t="str">
        <f t="shared" si="59"/>
        <v/>
      </c>
      <c r="CH17" s="20" t="str">
        <f t="shared" si="60"/>
        <v>kegg</v>
      </c>
      <c r="CI17" s="18"/>
      <c r="CJ17" s="25" t="str">
        <f t="shared" si="61"/>
        <v>V</v>
      </c>
      <c r="CK17" s="21" t="str">
        <f t="shared" si="62"/>
        <v>X</v>
      </c>
      <c r="CL17" s="19" t="str">
        <f t="shared" si="63"/>
        <v/>
      </c>
      <c r="CM17" s="20" t="str">
        <f t="shared" si="64"/>
        <v>lit-kegg</v>
      </c>
      <c r="CN17" s="18"/>
      <c r="CO17" s="26"/>
      <c r="CP17" s="27"/>
      <c r="CQ17" s="27" t="s">
        <v>112</v>
      </c>
      <c r="CR17" s="33"/>
      <c r="CS17" s="27"/>
      <c r="CT17" s="27"/>
      <c r="CU17" s="27"/>
    </row>
    <row r="18" spans="1:99">
      <c r="A18" s="13">
        <v>7</v>
      </c>
      <c r="B18" s="14" t="s">
        <v>119</v>
      </c>
      <c r="C18" s="47">
        <v>81985</v>
      </c>
      <c r="D18" s="16" t="s">
        <v>120</v>
      </c>
      <c r="E18" s="44"/>
      <c r="F18" s="18"/>
      <c r="G18" s="19" t="str">
        <f t="shared" si="0"/>
        <v/>
      </c>
      <c r="H18" s="19" t="str">
        <f t="shared" si="1"/>
        <v/>
      </c>
      <c r="I18" s="19" t="str">
        <f t="shared" si="2"/>
        <v/>
      </c>
      <c r="J18" s="20" t="str">
        <f t="shared" si="3"/>
        <v>--</v>
      </c>
      <c r="K18" s="18"/>
      <c r="L18" s="19" t="str">
        <f t="shared" si="4"/>
        <v/>
      </c>
      <c r="M18" s="21" t="str">
        <f t="shared" si="5"/>
        <v/>
      </c>
      <c r="N18" s="19" t="str">
        <f t="shared" si="6"/>
        <v/>
      </c>
      <c r="O18" s="20" t="str">
        <f t="shared" si="7"/>
        <v>--</v>
      </c>
      <c r="P18" s="18"/>
      <c r="Q18" s="19" t="str">
        <f t="shared" si="8"/>
        <v/>
      </c>
      <c r="R18" s="21" t="str">
        <f t="shared" si="9"/>
        <v/>
      </c>
      <c r="S18" s="19" t="str">
        <f t="shared" si="10"/>
        <v/>
      </c>
      <c r="T18" s="20" t="str">
        <f t="shared" si="11"/>
        <v>--</v>
      </c>
      <c r="U18" s="18"/>
      <c r="V18" s="19" t="str">
        <f t="shared" si="12"/>
        <v/>
      </c>
      <c r="W18" s="21" t="str">
        <f t="shared" si="13"/>
        <v/>
      </c>
      <c r="X18" s="21" t="str">
        <f t="shared" si="14"/>
        <v/>
      </c>
      <c r="Y18" s="20" t="str">
        <f t="shared" si="15"/>
        <v>--</v>
      </c>
      <c r="Z18" s="18"/>
      <c r="AA18" s="19" t="str">
        <f t="shared" si="16"/>
        <v/>
      </c>
      <c r="AB18" s="21" t="str">
        <f t="shared" si="17"/>
        <v/>
      </c>
      <c r="AC18" s="21" t="str">
        <f t="shared" si="18"/>
        <v/>
      </c>
      <c r="AD18" s="20" t="str">
        <f t="shared" si="19"/>
        <v>--</v>
      </c>
      <c r="AE18" s="18"/>
      <c r="AF18" s="19" t="str">
        <f t="shared" si="20"/>
        <v/>
      </c>
      <c r="AG18" s="19"/>
      <c r="AH18" s="18"/>
      <c r="AI18" s="22" t="str">
        <f t="shared" si="21"/>
        <v/>
      </c>
      <c r="AJ18" s="21" t="str">
        <f t="shared" si="22"/>
        <v/>
      </c>
      <c r="AK18" s="21" t="str">
        <f t="shared" si="23"/>
        <v/>
      </c>
      <c r="AL18" s="20" t="str">
        <f t="shared" si="24"/>
        <v>--</v>
      </c>
      <c r="AM18" s="18"/>
      <c r="AN18" s="19" t="str">
        <f t="shared" si="25"/>
        <v/>
      </c>
      <c r="AO18" s="19"/>
      <c r="AP18" s="18"/>
      <c r="AQ18" s="19" t="str">
        <f t="shared" si="26"/>
        <v/>
      </c>
      <c r="AR18" s="23"/>
      <c r="AS18" s="23" t="str">
        <f t="shared" si="27"/>
        <v/>
      </c>
      <c r="AT18" s="20" t="str">
        <f t="shared" si="28"/>
        <v>--</v>
      </c>
      <c r="AU18" s="18"/>
      <c r="AV18" s="19" t="str">
        <f t="shared" si="29"/>
        <v/>
      </c>
      <c r="AW18" s="21" t="str">
        <f t="shared" si="30"/>
        <v/>
      </c>
      <c r="AX18" s="21" t="str">
        <f t="shared" si="31"/>
        <v/>
      </c>
      <c r="AY18" s="20" t="str">
        <f t="shared" si="32"/>
        <v>--</v>
      </c>
      <c r="AZ18" s="18"/>
      <c r="BA18" s="19" t="str">
        <f t="shared" si="33"/>
        <v/>
      </c>
      <c r="BB18" s="21" t="str">
        <f t="shared" si="34"/>
        <v/>
      </c>
      <c r="BC18" s="21" t="str">
        <f t="shared" si="35"/>
        <v/>
      </c>
      <c r="BD18" s="20" t="str">
        <f t="shared" si="36"/>
        <v>--</v>
      </c>
      <c r="BE18" s="18"/>
      <c r="BF18" s="19" t="str">
        <f t="shared" si="37"/>
        <v/>
      </c>
      <c r="BG18" s="21" t="str">
        <f t="shared" si="38"/>
        <v/>
      </c>
      <c r="BH18" s="21" t="str">
        <f t="shared" si="39"/>
        <v/>
      </c>
      <c r="BI18" s="20" t="str">
        <f t="shared" si="40"/>
        <v>--</v>
      </c>
      <c r="BJ18" s="18"/>
      <c r="BK18" s="19" t="str">
        <f t="shared" si="41"/>
        <v/>
      </c>
      <c r="BL18" s="21" t="str">
        <f t="shared" si="42"/>
        <v/>
      </c>
      <c r="BM18" s="21" t="str">
        <f t="shared" si="43"/>
        <v/>
      </c>
      <c r="BN18" s="20" t="str">
        <f t="shared" si="44"/>
        <v>--</v>
      </c>
      <c r="BO18" s="18"/>
      <c r="BP18" s="19" t="str">
        <f t="shared" si="45"/>
        <v/>
      </c>
      <c r="BQ18" s="21" t="str">
        <f t="shared" si="46"/>
        <v/>
      </c>
      <c r="BR18" s="19" t="str">
        <f t="shared" si="47"/>
        <v/>
      </c>
      <c r="BS18" s="20" t="str">
        <f t="shared" si="48"/>
        <v>--</v>
      </c>
      <c r="BT18" s="18"/>
      <c r="BU18" s="19" t="str">
        <f t="shared" si="49"/>
        <v/>
      </c>
      <c r="BV18" s="21" t="str">
        <f t="shared" si="50"/>
        <v/>
      </c>
      <c r="BW18" s="19" t="str">
        <f t="shared" si="51"/>
        <v/>
      </c>
      <c r="BX18" s="20" t="str">
        <f t="shared" si="52"/>
        <v>--</v>
      </c>
      <c r="BY18" s="18"/>
      <c r="BZ18" s="19" t="str">
        <f t="shared" si="53"/>
        <v/>
      </c>
      <c r="CA18" s="21" t="str">
        <f t="shared" si="54"/>
        <v/>
      </c>
      <c r="CB18" s="19" t="str">
        <f t="shared" si="55"/>
        <v/>
      </c>
      <c r="CC18" s="20" t="str">
        <f t="shared" si="56"/>
        <v>--</v>
      </c>
      <c r="CD18" s="18"/>
      <c r="CE18" s="19" t="str">
        <f t="shared" si="57"/>
        <v/>
      </c>
      <c r="CF18" s="21" t="str">
        <f t="shared" si="58"/>
        <v/>
      </c>
      <c r="CG18" s="24" t="str">
        <f t="shared" si="59"/>
        <v/>
      </c>
      <c r="CH18" s="20" t="str">
        <f t="shared" si="60"/>
        <v>--</v>
      </c>
      <c r="CI18" s="18"/>
      <c r="CJ18" s="25" t="str">
        <f t="shared" si="61"/>
        <v/>
      </c>
      <c r="CK18" s="21" t="str">
        <f t="shared" si="62"/>
        <v/>
      </c>
      <c r="CL18" s="19" t="str">
        <f t="shared" si="63"/>
        <v/>
      </c>
      <c r="CM18" s="20" t="str">
        <f t="shared" si="64"/>
        <v>--</v>
      </c>
      <c r="CN18" s="18"/>
      <c r="CO18" s="26"/>
      <c r="CP18" s="27"/>
      <c r="CQ18" s="27"/>
      <c r="CR18" s="33"/>
      <c r="CS18" s="27"/>
      <c r="CT18" s="27"/>
      <c r="CU18" s="27"/>
    </row>
    <row r="19" spans="1:99">
      <c r="A19" s="13">
        <v>71</v>
      </c>
      <c r="B19" s="29" t="s">
        <v>121</v>
      </c>
      <c r="C19" s="46">
        <v>4072</v>
      </c>
      <c r="D19" s="16" t="s">
        <v>122</v>
      </c>
      <c r="E19" s="44"/>
      <c r="F19" s="18"/>
      <c r="G19" s="19" t="str">
        <f t="shared" si="0"/>
        <v>I</v>
      </c>
      <c r="H19" s="19" t="str">
        <f t="shared" si="1"/>
        <v/>
      </c>
      <c r="I19" s="19" t="str">
        <f t="shared" si="2"/>
        <v>K</v>
      </c>
      <c r="J19" s="20" t="str">
        <f t="shared" si="3"/>
        <v>lit</v>
      </c>
      <c r="K19" s="18"/>
      <c r="L19" s="19" t="str">
        <f t="shared" si="4"/>
        <v/>
      </c>
      <c r="M19" s="21" t="str">
        <f t="shared" si="5"/>
        <v>X</v>
      </c>
      <c r="N19" s="19" t="str">
        <f t="shared" si="6"/>
        <v/>
      </c>
      <c r="O19" s="20" t="str">
        <f t="shared" si="7"/>
        <v>kegg</v>
      </c>
      <c r="P19" s="18"/>
      <c r="Q19" s="19" t="str">
        <f t="shared" si="8"/>
        <v>V</v>
      </c>
      <c r="R19" s="21" t="str">
        <f t="shared" si="9"/>
        <v/>
      </c>
      <c r="S19" s="19" t="str">
        <f t="shared" si="10"/>
        <v/>
      </c>
      <c r="T19" s="20" t="str">
        <f t="shared" si="11"/>
        <v>lit</v>
      </c>
      <c r="U19" s="18"/>
      <c r="V19" s="19" t="str">
        <f t="shared" si="12"/>
        <v>K</v>
      </c>
      <c r="W19" s="21" t="str">
        <f t="shared" si="13"/>
        <v>X</v>
      </c>
      <c r="X19" s="21" t="str">
        <f t="shared" si="14"/>
        <v>K</v>
      </c>
      <c r="Y19" s="20" t="str">
        <f t="shared" si="15"/>
        <v>lit-kegg</v>
      </c>
      <c r="Z19" s="18"/>
      <c r="AA19" s="19" t="str">
        <f t="shared" si="16"/>
        <v>V</v>
      </c>
      <c r="AB19" s="21" t="str">
        <f t="shared" si="17"/>
        <v/>
      </c>
      <c r="AC19" s="21" t="str">
        <f t="shared" si="18"/>
        <v/>
      </c>
      <c r="AD19" s="20" t="str">
        <f t="shared" si="19"/>
        <v>lit</v>
      </c>
      <c r="AE19" s="18"/>
      <c r="AF19" s="19" t="str">
        <f t="shared" si="20"/>
        <v/>
      </c>
      <c r="AG19" s="19"/>
      <c r="AH19" s="18"/>
      <c r="AI19" s="22" t="str">
        <f t="shared" si="21"/>
        <v/>
      </c>
      <c r="AJ19" s="21" t="str">
        <f t="shared" si="22"/>
        <v/>
      </c>
      <c r="AK19" s="21" t="str">
        <f t="shared" si="23"/>
        <v/>
      </c>
      <c r="AL19" s="20" t="str">
        <f t="shared" si="24"/>
        <v>--</v>
      </c>
      <c r="AM19" s="18"/>
      <c r="AN19" s="19" t="str">
        <f t="shared" si="25"/>
        <v/>
      </c>
      <c r="AO19" s="19"/>
      <c r="AP19" s="18"/>
      <c r="AQ19" s="19" t="str">
        <f t="shared" si="26"/>
        <v/>
      </c>
      <c r="AR19" s="23"/>
      <c r="AS19" s="23" t="str">
        <f t="shared" si="27"/>
        <v/>
      </c>
      <c r="AT19" s="20" t="str">
        <f t="shared" si="28"/>
        <v>--</v>
      </c>
      <c r="AU19" s="18"/>
      <c r="AV19" s="19" t="str">
        <f t="shared" si="29"/>
        <v/>
      </c>
      <c r="AW19" s="21" t="str">
        <f t="shared" si="30"/>
        <v>X</v>
      </c>
      <c r="AX19" s="21" t="str">
        <f t="shared" si="31"/>
        <v/>
      </c>
      <c r="AY19" s="20" t="str">
        <f t="shared" si="32"/>
        <v>kegg</v>
      </c>
      <c r="AZ19" s="18"/>
      <c r="BA19" s="19" t="str">
        <f t="shared" si="33"/>
        <v/>
      </c>
      <c r="BB19" s="21" t="str">
        <f t="shared" si="34"/>
        <v/>
      </c>
      <c r="BC19" s="21" t="str">
        <f t="shared" si="35"/>
        <v/>
      </c>
      <c r="BD19" s="20" t="str">
        <f t="shared" si="36"/>
        <v>--</v>
      </c>
      <c r="BE19" s="18"/>
      <c r="BF19" s="19" t="str">
        <f t="shared" si="37"/>
        <v/>
      </c>
      <c r="BG19" s="21" t="str">
        <f t="shared" si="38"/>
        <v/>
      </c>
      <c r="BH19" s="21" t="str">
        <f t="shared" si="39"/>
        <v/>
      </c>
      <c r="BI19" s="20" t="str">
        <f t="shared" si="40"/>
        <v>--</v>
      </c>
      <c r="BJ19" s="18"/>
      <c r="BK19" s="19" t="str">
        <f t="shared" si="41"/>
        <v/>
      </c>
      <c r="BL19" s="21" t="str">
        <f t="shared" si="42"/>
        <v>X</v>
      </c>
      <c r="BM19" s="21" t="str">
        <f t="shared" si="43"/>
        <v/>
      </c>
      <c r="BN19" s="20" t="str">
        <f t="shared" si="44"/>
        <v>kegg</v>
      </c>
      <c r="BO19" s="18"/>
      <c r="BP19" s="19" t="str">
        <f t="shared" si="45"/>
        <v>U</v>
      </c>
      <c r="BQ19" s="21" t="str">
        <f t="shared" si="46"/>
        <v>X</v>
      </c>
      <c r="BR19" s="19" t="str">
        <f t="shared" si="47"/>
        <v/>
      </c>
      <c r="BS19" s="20" t="str">
        <f t="shared" si="48"/>
        <v>lit-kegg</v>
      </c>
      <c r="BT19" s="18"/>
      <c r="BU19" s="19" t="str">
        <f t="shared" si="49"/>
        <v>U</v>
      </c>
      <c r="BV19" s="21" t="str">
        <f t="shared" si="50"/>
        <v/>
      </c>
      <c r="BW19" s="19" t="str">
        <f t="shared" si="51"/>
        <v>K</v>
      </c>
      <c r="BX19" s="20" t="str">
        <f t="shared" si="52"/>
        <v>lit</v>
      </c>
      <c r="BY19" s="18"/>
      <c r="BZ19" s="19" t="str">
        <f t="shared" si="53"/>
        <v>U</v>
      </c>
      <c r="CA19" s="21" t="str">
        <f t="shared" si="54"/>
        <v>X</v>
      </c>
      <c r="CB19" s="19" t="str">
        <f t="shared" si="55"/>
        <v/>
      </c>
      <c r="CC19" s="20" t="str">
        <f t="shared" si="56"/>
        <v>lit-kegg</v>
      </c>
      <c r="CD19" s="18"/>
      <c r="CE19" s="19" t="str">
        <f t="shared" si="57"/>
        <v>K</v>
      </c>
      <c r="CF19" s="21" t="str">
        <f t="shared" si="58"/>
        <v>X</v>
      </c>
      <c r="CG19" s="24" t="str">
        <f t="shared" si="59"/>
        <v>K</v>
      </c>
      <c r="CH19" s="20" t="str">
        <f t="shared" si="60"/>
        <v>lit-kegg</v>
      </c>
      <c r="CI19" s="18"/>
      <c r="CJ19" s="25" t="str">
        <f t="shared" si="61"/>
        <v>U</v>
      </c>
      <c r="CK19" s="21" t="str">
        <f t="shared" si="62"/>
        <v>X</v>
      </c>
      <c r="CL19" s="19" t="str">
        <f t="shared" si="63"/>
        <v>K</v>
      </c>
      <c r="CM19" s="20" t="str">
        <f t="shared" si="64"/>
        <v>lit-kegg</v>
      </c>
      <c r="CN19" s="18"/>
      <c r="CO19" s="26"/>
      <c r="CP19" s="27"/>
      <c r="CQ19" s="27" t="s">
        <v>123</v>
      </c>
      <c r="CR19" s="33"/>
      <c r="CS19" s="27"/>
      <c r="CT19" s="27"/>
      <c r="CU19" s="27"/>
    </row>
    <row r="20" spans="1:99">
      <c r="A20" s="13">
        <v>13</v>
      </c>
      <c r="B20" s="14" t="s">
        <v>124</v>
      </c>
      <c r="C20" s="47">
        <v>3649</v>
      </c>
      <c r="D20" s="48" t="s">
        <v>125</v>
      </c>
      <c r="E20" s="44"/>
      <c r="F20" s="18"/>
      <c r="G20" s="19" t="str">
        <f t="shared" si="0"/>
        <v>U</v>
      </c>
      <c r="H20" s="19" t="str">
        <f t="shared" si="1"/>
        <v/>
      </c>
      <c r="I20" s="19" t="str">
        <f t="shared" si="2"/>
        <v/>
      </c>
      <c r="J20" s="20" t="str">
        <f t="shared" si="3"/>
        <v>lit</v>
      </c>
      <c r="K20" s="18"/>
      <c r="L20" s="19" t="str">
        <f t="shared" si="4"/>
        <v/>
      </c>
      <c r="M20" s="21" t="str">
        <f t="shared" si="5"/>
        <v>X</v>
      </c>
      <c r="N20" s="19" t="str">
        <f t="shared" si="6"/>
        <v/>
      </c>
      <c r="O20" s="20" t="str">
        <f t="shared" si="7"/>
        <v>kegg</v>
      </c>
      <c r="P20" s="18"/>
      <c r="Q20" s="19" t="str">
        <f t="shared" si="8"/>
        <v>V</v>
      </c>
      <c r="R20" s="21" t="str">
        <f t="shared" si="9"/>
        <v>X</v>
      </c>
      <c r="S20" s="19" t="str">
        <f t="shared" si="10"/>
        <v/>
      </c>
      <c r="T20" s="20" t="str">
        <f t="shared" si="11"/>
        <v>lit-kegg</v>
      </c>
      <c r="U20" s="18"/>
      <c r="V20" s="19" t="str">
        <f t="shared" si="12"/>
        <v>I</v>
      </c>
      <c r="W20" s="21" t="str">
        <f t="shared" si="13"/>
        <v>X</v>
      </c>
      <c r="X20" s="21" t="str">
        <f t="shared" si="14"/>
        <v/>
      </c>
      <c r="Y20" s="20" t="str">
        <f t="shared" si="15"/>
        <v>lit-kegg</v>
      </c>
      <c r="Z20" s="18"/>
      <c r="AA20" s="19" t="str">
        <f t="shared" si="16"/>
        <v>V</v>
      </c>
      <c r="AB20" s="21" t="str">
        <f t="shared" si="17"/>
        <v>X</v>
      </c>
      <c r="AC20" s="21" t="str">
        <f t="shared" si="18"/>
        <v/>
      </c>
      <c r="AD20" s="20" t="str">
        <f t="shared" si="19"/>
        <v>lit-kegg</v>
      </c>
      <c r="AE20" s="18"/>
      <c r="AF20" s="19" t="str">
        <f t="shared" si="20"/>
        <v/>
      </c>
      <c r="AG20" s="19"/>
      <c r="AH20" s="18"/>
      <c r="AI20" s="22" t="str">
        <f t="shared" si="21"/>
        <v/>
      </c>
      <c r="AJ20" s="21" t="str">
        <f t="shared" si="22"/>
        <v>X</v>
      </c>
      <c r="AK20" s="21" t="str">
        <f t="shared" si="23"/>
        <v/>
      </c>
      <c r="AL20" s="20" t="str">
        <f t="shared" si="24"/>
        <v>kegg</v>
      </c>
      <c r="AM20" s="18"/>
      <c r="AN20" s="19" t="str">
        <f t="shared" si="25"/>
        <v/>
      </c>
      <c r="AO20" s="19"/>
      <c r="AP20" s="18"/>
      <c r="AQ20" s="19" t="str">
        <f t="shared" si="26"/>
        <v/>
      </c>
      <c r="AR20" s="23"/>
      <c r="AS20" s="23" t="str">
        <f t="shared" si="27"/>
        <v/>
      </c>
      <c r="AT20" s="20" t="str">
        <f t="shared" si="28"/>
        <v>--</v>
      </c>
      <c r="AU20" s="18"/>
      <c r="AV20" s="19" t="str">
        <f t="shared" si="29"/>
        <v/>
      </c>
      <c r="AW20" s="21" t="str">
        <f t="shared" si="30"/>
        <v>X</v>
      </c>
      <c r="AX20" s="21" t="str">
        <f t="shared" si="31"/>
        <v/>
      </c>
      <c r="AY20" s="20" t="str">
        <f t="shared" si="32"/>
        <v>kegg</v>
      </c>
      <c r="AZ20" s="18"/>
      <c r="BA20" s="19" t="str">
        <f t="shared" si="33"/>
        <v/>
      </c>
      <c r="BB20" s="21" t="str">
        <f t="shared" si="34"/>
        <v>X</v>
      </c>
      <c r="BC20" s="21" t="str">
        <f t="shared" si="35"/>
        <v/>
      </c>
      <c r="BD20" s="20" t="str">
        <f t="shared" si="36"/>
        <v>kegg</v>
      </c>
      <c r="BE20" s="18"/>
      <c r="BF20" s="19" t="str">
        <f t="shared" si="37"/>
        <v/>
      </c>
      <c r="BG20" s="21" t="str">
        <f t="shared" si="38"/>
        <v/>
      </c>
      <c r="BH20" s="21" t="str">
        <f t="shared" si="39"/>
        <v/>
      </c>
      <c r="BI20" s="20" t="str">
        <f t="shared" si="40"/>
        <v>--</v>
      </c>
      <c r="BJ20" s="18"/>
      <c r="BK20" s="19" t="str">
        <f t="shared" si="41"/>
        <v/>
      </c>
      <c r="BL20" s="21" t="str">
        <f t="shared" si="42"/>
        <v>X</v>
      </c>
      <c r="BM20" s="21" t="str">
        <f t="shared" si="43"/>
        <v/>
      </c>
      <c r="BN20" s="20" t="str">
        <f t="shared" si="44"/>
        <v>kegg</v>
      </c>
      <c r="BO20" s="18"/>
      <c r="BP20" s="19" t="str">
        <f t="shared" si="45"/>
        <v>U</v>
      </c>
      <c r="BQ20" s="21" t="str">
        <f t="shared" si="46"/>
        <v>X</v>
      </c>
      <c r="BR20" s="19" t="str">
        <f t="shared" si="47"/>
        <v/>
      </c>
      <c r="BS20" s="20" t="str">
        <f t="shared" si="48"/>
        <v>lit-kegg</v>
      </c>
      <c r="BT20" s="18"/>
      <c r="BU20" s="19" t="str">
        <f t="shared" si="49"/>
        <v>U</v>
      </c>
      <c r="BV20" s="21" t="str">
        <f t="shared" si="50"/>
        <v/>
      </c>
      <c r="BW20" s="19" t="str">
        <f t="shared" si="51"/>
        <v/>
      </c>
      <c r="BX20" s="20" t="str">
        <f t="shared" si="52"/>
        <v>lit</v>
      </c>
      <c r="BY20" s="18"/>
      <c r="BZ20" s="19" t="str">
        <f t="shared" si="53"/>
        <v>U</v>
      </c>
      <c r="CA20" s="21" t="str">
        <f t="shared" si="54"/>
        <v>X</v>
      </c>
      <c r="CB20" s="19" t="str">
        <f t="shared" si="55"/>
        <v/>
      </c>
      <c r="CC20" s="20" t="str">
        <f t="shared" si="56"/>
        <v>lit-kegg</v>
      </c>
      <c r="CD20" s="18"/>
      <c r="CE20" s="19" t="str">
        <f t="shared" si="57"/>
        <v>K</v>
      </c>
      <c r="CF20" s="21" t="str">
        <f t="shared" si="58"/>
        <v>X</v>
      </c>
      <c r="CG20" s="24" t="str">
        <f t="shared" si="59"/>
        <v/>
      </c>
      <c r="CH20" s="20" t="str">
        <f t="shared" si="60"/>
        <v>lit-kegg</v>
      </c>
      <c r="CI20" s="18"/>
      <c r="CJ20" s="25" t="str">
        <f t="shared" si="61"/>
        <v>K</v>
      </c>
      <c r="CK20" s="21" t="str">
        <f t="shared" si="62"/>
        <v>X</v>
      </c>
      <c r="CL20" s="19" t="str">
        <f t="shared" si="63"/>
        <v>K</v>
      </c>
      <c r="CM20" s="20" t="str">
        <f t="shared" si="64"/>
        <v>lit-kegg</v>
      </c>
      <c r="CN20" s="18"/>
      <c r="CO20" s="49" t="s">
        <v>91</v>
      </c>
      <c r="CP20" s="27"/>
      <c r="CQ20" s="27"/>
      <c r="CR20" s="33"/>
      <c r="CS20" s="27"/>
      <c r="CT20" s="27"/>
      <c r="CU20" s="27"/>
    </row>
    <row r="21" spans="1:99" ht="15.75" customHeight="1">
      <c r="A21" s="13">
        <v>93</v>
      </c>
      <c r="B21" s="14" t="s">
        <v>126</v>
      </c>
      <c r="C21" s="47">
        <v>63459</v>
      </c>
      <c r="D21" s="48" t="s">
        <v>127</v>
      </c>
      <c r="E21" s="44"/>
      <c r="F21" s="18"/>
      <c r="G21" s="19" t="str">
        <f t="shared" si="0"/>
        <v>V</v>
      </c>
      <c r="H21" s="19" t="str">
        <f t="shared" si="1"/>
        <v/>
      </c>
      <c r="I21" s="19" t="str">
        <f t="shared" si="2"/>
        <v/>
      </c>
      <c r="J21" s="20" t="str">
        <f t="shared" si="3"/>
        <v>lit</v>
      </c>
      <c r="K21" s="18"/>
      <c r="L21" s="19" t="str">
        <f t="shared" si="4"/>
        <v/>
      </c>
      <c r="M21" s="21" t="str">
        <f t="shared" si="5"/>
        <v>X</v>
      </c>
      <c r="N21" s="19" t="str">
        <f t="shared" si="6"/>
        <v/>
      </c>
      <c r="O21" s="20" t="str">
        <f t="shared" si="7"/>
        <v>kegg</v>
      </c>
      <c r="P21" s="18"/>
      <c r="Q21" s="19" t="str">
        <f t="shared" si="8"/>
        <v>V</v>
      </c>
      <c r="R21" s="21" t="str">
        <f t="shared" si="9"/>
        <v>X</v>
      </c>
      <c r="S21" s="19" t="str">
        <f t="shared" si="10"/>
        <v/>
      </c>
      <c r="T21" s="20" t="str">
        <f t="shared" si="11"/>
        <v>lit-kegg</v>
      </c>
      <c r="U21" s="18"/>
      <c r="V21" s="19" t="str">
        <f t="shared" si="12"/>
        <v/>
      </c>
      <c r="W21" s="21" t="str">
        <f t="shared" si="13"/>
        <v>X</v>
      </c>
      <c r="X21" s="21" t="str">
        <f t="shared" si="14"/>
        <v/>
      </c>
      <c r="Y21" s="20" t="str">
        <f t="shared" si="15"/>
        <v>kegg</v>
      </c>
      <c r="Z21" s="18"/>
      <c r="AA21" s="19" t="str">
        <f t="shared" si="16"/>
        <v/>
      </c>
      <c r="AB21" s="21" t="str">
        <f t="shared" si="17"/>
        <v>X</v>
      </c>
      <c r="AC21" s="21" t="str">
        <f t="shared" si="18"/>
        <v/>
      </c>
      <c r="AD21" s="20" t="str">
        <f t="shared" si="19"/>
        <v>kegg</v>
      </c>
      <c r="AE21" s="18"/>
      <c r="AF21" s="19" t="str">
        <f t="shared" si="20"/>
        <v/>
      </c>
      <c r="AG21" s="19"/>
      <c r="AH21" s="18"/>
      <c r="AI21" s="22" t="str">
        <f t="shared" si="21"/>
        <v/>
      </c>
      <c r="AJ21" s="21" t="str">
        <f t="shared" si="22"/>
        <v/>
      </c>
      <c r="AK21" s="21" t="str">
        <f t="shared" si="23"/>
        <v/>
      </c>
      <c r="AL21" s="20" t="str">
        <f t="shared" si="24"/>
        <v>--</v>
      </c>
      <c r="AM21" s="18"/>
      <c r="AN21" s="19" t="str">
        <f t="shared" si="25"/>
        <v/>
      </c>
      <c r="AO21" s="19"/>
      <c r="AP21" s="18"/>
      <c r="AQ21" s="19" t="str">
        <f t="shared" si="26"/>
        <v/>
      </c>
      <c r="AR21" s="23"/>
      <c r="AS21" s="23" t="str">
        <f t="shared" si="27"/>
        <v/>
      </c>
      <c r="AT21" s="20" t="str">
        <f t="shared" si="28"/>
        <v>--</v>
      </c>
      <c r="AU21" s="18"/>
      <c r="AV21" s="19" t="str">
        <f t="shared" si="29"/>
        <v/>
      </c>
      <c r="AW21" s="21" t="str">
        <f t="shared" si="30"/>
        <v>X</v>
      </c>
      <c r="AX21" s="21" t="str">
        <f t="shared" si="31"/>
        <v/>
      </c>
      <c r="AY21" s="20" t="str">
        <f t="shared" si="32"/>
        <v>kegg</v>
      </c>
      <c r="AZ21" s="18"/>
      <c r="BA21" s="19" t="str">
        <f t="shared" si="33"/>
        <v/>
      </c>
      <c r="BB21" s="21" t="str">
        <f t="shared" si="34"/>
        <v/>
      </c>
      <c r="BC21" s="21" t="str">
        <f t="shared" si="35"/>
        <v/>
      </c>
      <c r="BD21" s="20" t="str">
        <f t="shared" si="36"/>
        <v>--</v>
      </c>
      <c r="BE21" s="18"/>
      <c r="BF21" s="19" t="str">
        <f t="shared" si="37"/>
        <v/>
      </c>
      <c r="BG21" s="21" t="str">
        <f t="shared" si="38"/>
        <v/>
      </c>
      <c r="BH21" s="21" t="str">
        <f t="shared" si="39"/>
        <v/>
      </c>
      <c r="BI21" s="20" t="str">
        <f t="shared" si="40"/>
        <v>--</v>
      </c>
      <c r="BJ21" s="18"/>
      <c r="BK21" s="19" t="str">
        <f t="shared" si="41"/>
        <v/>
      </c>
      <c r="BL21" s="21" t="str">
        <f t="shared" si="42"/>
        <v>X</v>
      </c>
      <c r="BM21" s="21" t="str">
        <f t="shared" si="43"/>
        <v/>
      </c>
      <c r="BN21" s="20" t="str">
        <f t="shared" si="44"/>
        <v>kegg</v>
      </c>
      <c r="BO21" s="18"/>
      <c r="BP21" s="19" t="str">
        <f t="shared" si="45"/>
        <v>V</v>
      </c>
      <c r="BQ21" s="21" t="str">
        <f t="shared" si="46"/>
        <v>X</v>
      </c>
      <c r="BR21" s="19" t="str">
        <f t="shared" si="47"/>
        <v>K</v>
      </c>
      <c r="BS21" s="20" t="str">
        <f t="shared" si="48"/>
        <v>lit-kegg</v>
      </c>
      <c r="BT21" s="18"/>
      <c r="BU21" s="19" t="str">
        <f t="shared" si="49"/>
        <v>V</v>
      </c>
      <c r="BV21" s="21" t="str">
        <f t="shared" si="50"/>
        <v/>
      </c>
      <c r="BW21" s="19" t="str">
        <f t="shared" si="51"/>
        <v/>
      </c>
      <c r="BX21" s="20" t="str">
        <f t="shared" si="52"/>
        <v>lit</v>
      </c>
      <c r="BY21" s="18"/>
      <c r="BZ21" s="19" t="str">
        <f t="shared" si="53"/>
        <v>V</v>
      </c>
      <c r="CA21" s="21" t="str">
        <f t="shared" si="54"/>
        <v/>
      </c>
      <c r="CB21" s="19" t="str">
        <f t="shared" si="55"/>
        <v/>
      </c>
      <c r="CC21" s="20" t="str">
        <f t="shared" si="56"/>
        <v>lit</v>
      </c>
      <c r="CD21" s="18"/>
      <c r="CE21" s="19" t="str">
        <f t="shared" si="57"/>
        <v>V</v>
      </c>
      <c r="CF21" s="21" t="str">
        <f t="shared" si="58"/>
        <v>X</v>
      </c>
      <c r="CG21" s="24" t="str">
        <f t="shared" si="59"/>
        <v/>
      </c>
      <c r="CH21" s="20" t="str">
        <f t="shared" si="60"/>
        <v>lit-kegg</v>
      </c>
      <c r="CI21" s="18"/>
      <c r="CJ21" s="25" t="str">
        <f t="shared" si="61"/>
        <v>V</v>
      </c>
      <c r="CK21" s="21" t="str">
        <f t="shared" si="62"/>
        <v>X</v>
      </c>
      <c r="CL21" s="19" t="str">
        <f t="shared" si="63"/>
        <v>K</v>
      </c>
      <c r="CM21" s="20" t="str">
        <f t="shared" si="64"/>
        <v>lit-kegg</v>
      </c>
      <c r="CN21" s="18"/>
      <c r="CO21" s="26" t="s">
        <v>91</v>
      </c>
      <c r="CP21" s="27"/>
      <c r="CQ21" s="27"/>
      <c r="CR21" s="33"/>
      <c r="CS21" s="27"/>
      <c r="CT21" s="27"/>
      <c r="CU21" s="27"/>
    </row>
    <row r="22" spans="1:99" ht="15.75" customHeight="1">
      <c r="A22" s="13">
        <v>127</v>
      </c>
      <c r="B22" s="14" t="s">
        <v>128</v>
      </c>
      <c r="C22" s="50">
        <v>3055</v>
      </c>
      <c r="D22" s="35" t="s">
        <v>129</v>
      </c>
      <c r="E22" s="44"/>
      <c r="F22" s="18"/>
      <c r="G22" s="19" t="str">
        <f t="shared" si="0"/>
        <v/>
      </c>
      <c r="H22" s="19" t="str">
        <f t="shared" si="1"/>
        <v/>
      </c>
      <c r="I22" s="19" t="str">
        <f t="shared" si="2"/>
        <v/>
      </c>
      <c r="J22" s="20" t="str">
        <f t="shared" si="3"/>
        <v>--</v>
      </c>
      <c r="K22" s="18"/>
      <c r="L22" s="19" t="str">
        <f t="shared" si="4"/>
        <v/>
      </c>
      <c r="M22" s="21" t="str">
        <f t="shared" si="5"/>
        <v/>
      </c>
      <c r="N22" s="19" t="str">
        <f t="shared" si="6"/>
        <v/>
      </c>
      <c r="O22" s="20" t="str">
        <f t="shared" si="7"/>
        <v>--</v>
      </c>
      <c r="P22" s="18"/>
      <c r="Q22" s="19" t="str">
        <f t="shared" si="8"/>
        <v/>
      </c>
      <c r="R22" s="21" t="str">
        <f t="shared" si="9"/>
        <v/>
      </c>
      <c r="S22" s="19" t="str">
        <f t="shared" si="10"/>
        <v/>
      </c>
      <c r="T22" s="20" t="str">
        <f t="shared" si="11"/>
        <v>--</v>
      </c>
      <c r="U22" s="18"/>
      <c r="V22" s="19" t="str">
        <f t="shared" si="12"/>
        <v/>
      </c>
      <c r="W22" s="21" t="str">
        <f t="shared" si="13"/>
        <v/>
      </c>
      <c r="X22" s="21" t="str">
        <f t="shared" si="14"/>
        <v/>
      </c>
      <c r="Y22" s="20" t="str">
        <f t="shared" si="15"/>
        <v>--</v>
      </c>
      <c r="Z22" s="18"/>
      <c r="AA22" s="19" t="str">
        <f t="shared" si="16"/>
        <v/>
      </c>
      <c r="AB22" s="21" t="str">
        <f t="shared" si="17"/>
        <v/>
      </c>
      <c r="AC22" s="21" t="str">
        <f t="shared" si="18"/>
        <v/>
      </c>
      <c r="AD22" s="20" t="str">
        <f t="shared" si="19"/>
        <v>--</v>
      </c>
      <c r="AE22" s="18"/>
      <c r="AF22" s="19" t="str">
        <f t="shared" si="20"/>
        <v/>
      </c>
      <c r="AG22" s="19"/>
      <c r="AH22" s="18"/>
      <c r="AI22" s="22" t="str">
        <f t="shared" si="21"/>
        <v/>
      </c>
      <c r="AJ22" s="21" t="str">
        <f t="shared" si="22"/>
        <v/>
      </c>
      <c r="AK22" s="21" t="str">
        <f t="shared" si="23"/>
        <v/>
      </c>
      <c r="AL22" s="20" t="str">
        <f t="shared" si="24"/>
        <v>--</v>
      </c>
      <c r="AM22" s="18"/>
      <c r="AN22" s="19" t="str">
        <f t="shared" si="25"/>
        <v/>
      </c>
      <c r="AO22" s="19"/>
      <c r="AP22" s="18"/>
      <c r="AQ22" s="19" t="str">
        <f t="shared" si="26"/>
        <v/>
      </c>
      <c r="AR22" s="23"/>
      <c r="AS22" s="23" t="str">
        <f t="shared" si="27"/>
        <v/>
      </c>
      <c r="AT22" s="20" t="str">
        <f t="shared" si="28"/>
        <v>--</v>
      </c>
      <c r="AU22" s="18"/>
      <c r="AV22" s="19" t="str">
        <f t="shared" si="29"/>
        <v/>
      </c>
      <c r="AW22" s="21" t="str">
        <f t="shared" si="30"/>
        <v/>
      </c>
      <c r="AX22" s="21" t="str">
        <f t="shared" si="31"/>
        <v/>
      </c>
      <c r="AY22" s="20" t="str">
        <f t="shared" si="32"/>
        <v>--</v>
      </c>
      <c r="AZ22" s="18"/>
      <c r="BA22" s="19" t="str">
        <f t="shared" si="33"/>
        <v/>
      </c>
      <c r="BB22" s="21" t="str">
        <f t="shared" si="34"/>
        <v/>
      </c>
      <c r="BC22" s="21" t="str">
        <f t="shared" si="35"/>
        <v/>
      </c>
      <c r="BD22" s="20" t="str">
        <f t="shared" si="36"/>
        <v>--</v>
      </c>
      <c r="BE22" s="18"/>
      <c r="BF22" s="19" t="str">
        <f t="shared" si="37"/>
        <v/>
      </c>
      <c r="BG22" s="21" t="str">
        <f t="shared" si="38"/>
        <v/>
      </c>
      <c r="BH22" s="21" t="str">
        <f t="shared" si="39"/>
        <v/>
      </c>
      <c r="BI22" s="20" t="str">
        <f t="shared" si="40"/>
        <v>--</v>
      </c>
      <c r="BJ22" s="18"/>
      <c r="BK22" s="19" t="str">
        <f t="shared" si="41"/>
        <v/>
      </c>
      <c r="BL22" s="21" t="str">
        <f t="shared" si="42"/>
        <v/>
      </c>
      <c r="BM22" s="21" t="str">
        <f t="shared" si="43"/>
        <v/>
      </c>
      <c r="BN22" s="20" t="str">
        <f t="shared" si="44"/>
        <v>--</v>
      </c>
      <c r="BO22" s="18"/>
      <c r="BP22" s="19" t="str">
        <f t="shared" si="45"/>
        <v/>
      </c>
      <c r="BQ22" s="21" t="str">
        <f t="shared" si="46"/>
        <v/>
      </c>
      <c r="BR22" s="19" t="str">
        <f t="shared" si="47"/>
        <v/>
      </c>
      <c r="BS22" s="20" t="str">
        <f t="shared" si="48"/>
        <v>--</v>
      </c>
      <c r="BT22" s="18"/>
      <c r="BU22" s="19" t="str">
        <f t="shared" si="49"/>
        <v/>
      </c>
      <c r="BV22" s="21" t="str">
        <f t="shared" si="50"/>
        <v/>
      </c>
      <c r="BW22" s="19" t="str">
        <f t="shared" si="51"/>
        <v/>
      </c>
      <c r="BX22" s="20" t="str">
        <f t="shared" si="52"/>
        <v>--</v>
      </c>
      <c r="BY22" s="18"/>
      <c r="BZ22" s="19" t="str">
        <f t="shared" si="53"/>
        <v/>
      </c>
      <c r="CA22" s="21" t="str">
        <f t="shared" si="54"/>
        <v/>
      </c>
      <c r="CB22" s="19" t="str">
        <f t="shared" si="55"/>
        <v/>
      </c>
      <c r="CC22" s="20" t="str">
        <f t="shared" si="56"/>
        <v>--</v>
      </c>
      <c r="CD22" s="18"/>
      <c r="CE22" s="19" t="str">
        <f t="shared" si="57"/>
        <v/>
      </c>
      <c r="CF22" s="21" t="str">
        <f t="shared" si="58"/>
        <v/>
      </c>
      <c r="CG22" s="24" t="str">
        <f t="shared" si="59"/>
        <v/>
      </c>
      <c r="CH22" s="20" t="str">
        <f t="shared" si="60"/>
        <v>--</v>
      </c>
      <c r="CI22" s="18"/>
      <c r="CJ22" s="25" t="str">
        <f t="shared" si="61"/>
        <v/>
      </c>
      <c r="CK22" s="21" t="str">
        <f t="shared" si="62"/>
        <v/>
      </c>
      <c r="CL22" s="19" t="str">
        <f t="shared" si="63"/>
        <v/>
      </c>
      <c r="CM22" s="20" t="str">
        <f t="shared" si="64"/>
        <v>--</v>
      </c>
      <c r="CN22" s="18"/>
      <c r="CO22" s="26"/>
      <c r="CP22" s="27"/>
      <c r="CQ22" s="27"/>
      <c r="CR22" s="33"/>
      <c r="CS22" s="27"/>
      <c r="CT22" s="27"/>
      <c r="CU22" s="27"/>
    </row>
    <row r="23" spans="1:99" ht="15.75" customHeight="1">
      <c r="A23" s="13">
        <v>128</v>
      </c>
      <c r="B23" s="14" t="s">
        <v>130</v>
      </c>
      <c r="C23" s="50">
        <v>554065</v>
      </c>
      <c r="D23" s="35" t="s">
        <v>131</v>
      </c>
      <c r="E23" s="44"/>
      <c r="F23" s="18"/>
      <c r="G23" s="19" t="str">
        <f t="shared" si="0"/>
        <v/>
      </c>
      <c r="H23" s="19" t="str">
        <f t="shared" si="1"/>
        <v/>
      </c>
      <c r="I23" s="19" t="str">
        <f t="shared" si="2"/>
        <v/>
      </c>
      <c r="J23" s="20" t="str">
        <f t="shared" si="3"/>
        <v>--</v>
      </c>
      <c r="K23" s="18"/>
      <c r="L23" s="19" t="str">
        <f t="shared" si="4"/>
        <v/>
      </c>
      <c r="M23" s="21" t="str">
        <f t="shared" si="5"/>
        <v/>
      </c>
      <c r="N23" s="19" t="str">
        <f t="shared" si="6"/>
        <v/>
      </c>
      <c r="O23" s="20" t="str">
        <f t="shared" si="7"/>
        <v>--</v>
      </c>
      <c r="P23" s="18"/>
      <c r="Q23" s="19" t="str">
        <f t="shared" si="8"/>
        <v/>
      </c>
      <c r="R23" s="21" t="str">
        <f t="shared" si="9"/>
        <v/>
      </c>
      <c r="S23" s="19" t="str">
        <f t="shared" si="10"/>
        <v/>
      </c>
      <c r="T23" s="20" t="str">
        <f t="shared" si="11"/>
        <v>--</v>
      </c>
      <c r="U23" s="18"/>
      <c r="V23" s="19" t="str">
        <f t="shared" si="12"/>
        <v/>
      </c>
      <c r="W23" s="21" t="str">
        <f t="shared" si="13"/>
        <v/>
      </c>
      <c r="X23" s="21" t="str">
        <f t="shared" si="14"/>
        <v/>
      </c>
      <c r="Y23" s="20" t="str">
        <f t="shared" si="15"/>
        <v>--</v>
      </c>
      <c r="Z23" s="18"/>
      <c r="AA23" s="19" t="str">
        <f t="shared" si="16"/>
        <v/>
      </c>
      <c r="AB23" s="21" t="str">
        <f t="shared" si="17"/>
        <v/>
      </c>
      <c r="AC23" s="21" t="str">
        <f t="shared" si="18"/>
        <v/>
      </c>
      <c r="AD23" s="20" t="str">
        <f t="shared" si="19"/>
        <v>--</v>
      </c>
      <c r="AE23" s="18"/>
      <c r="AF23" s="19" t="str">
        <f t="shared" si="20"/>
        <v/>
      </c>
      <c r="AG23" s="19"/>
      <c r="AH23" s="18"/>
      <c r="AI23" s="22" t="str">
        <f t="shared" si="21"/>
        <v/>
      </c>
      <c r="AJ23" s="21" t="str">
        <f t="shared" si="22"/>
        <v/>
      </c>
      <c r="AK23" s="21" t="str">
        <f t="shared" si="23"/>
        <v/>
      </c>
      <c r="AL23" s="20" t="str">
        <f t="shared" si="24"/>
        <v>--</v>
      </c>
      <c r="AM23" s="18"/>
      <c r="AN23" s="19" t="str">
        <f t="shared" si="25"/>
        <v/>
      </c>
      <c r="AO23" s="19"/>
      <c r="AP23" s="18"/>
      <c r="AQ23" s="19" t="str">
        <f t="shared" si="26"/>
        <v/>
      </c>
      <c r="AR23" s="23"/>
      <c r="AS23" s="23" t="str">
        <f t="shared" si="27"/>
        <v/>
      </c>
      <c r="AT23" s="20" t="str">
        <f t="shared" si="28"/>
        <v>--</v>
      </c>
      <c r="AU23" s="18"/>
      <c r="AV23" s="19" t="str">
        <f t="shared" si="29"/>
        <v/>
      </c>
      <c r="AW23" s="21" t="str">
        <f t="shared" si="30"/>
        <v/>
      </c>
      <c r="AX23" s="21" t="str">
        <f t="shared" si="31"/>
        <v/>
      </c>
      <c r="AY23" s="20" t="str">
        <f t="shared" si="32"/>
        <v>--</v>
      </c>
      <c r="AZ23" s="18"/>
      <c r="BA23" s="19" t="str">
        <f t="shared" si="33"/>
        <v/>
      </c>
      <c r="BB23" s="21" t="str">
        <f t="shared" si="34"/>
        <v/>
      </c>
      <c r="BC23" s="21" t="str">
        <f t="shared" si="35"/>
        <v/>
      </c>
      <c r="BD23" s="20" t="str">
        <f t="shared" si="36"/>
        <v>--</v>
      </c>
      <c r="BE23" s="18"/>
      <c r="BF23" s="19" t="str">
        <f t="shared" si="37"/>
        <v/>
      </c>
      <c r="BG23" s="21" t="str">
        <f t="shared" si="38"/>
        <v/>
      </c>
      <c r="BH23" s="21" t="str">
        <f t="shared" si="39"/>
        <v/>
      </c>
      <c r="BI23" s="20" t="str">
        <f t="shared" si="40"/>
        <v>--</v>
      </c>
      <c r="BJ23" s="18"/>
      <c r="BK23" s="19" t="str">
        <f t="shared" si="41"/>
        <v/>
      </c>
      <c r="BL23" s="21" t="str">
        <f t="shared" si="42"/>
        <v/>
      </c>
      <c r="BM23" s="21" t="str">
        <f t="shared" si="43"/>
        <v/>
      </c>
      <c r="BN23" s="20" t="str">
        <f t="shared" si="44"/>
        <v>--</v>
      </c>
      <c r="BO23" s="18"/>
      <c r="BP23" s="19" t="str">
        <f t="shared" si="45"/>
        <v/>
      </c>
      <c r="BQ23" s="21" t="str">
        <f t="shared" si="46"/>
        <v/>
      </c>
      <c r="BR23" s="19" t="str">
        <f t="shared" si="47"/>
        <v/>
      </c>
      <c r="BS23" s="20" t="str">
        <f t="shared" si="48"/>
        <v>--</v>
      </c>
      <c r="BT23" s="18"/>
      <c r="BU23" s="19" t="str">
        <f t="shared" si="49"/>
        <v/>
      </c>
      <c r="BV23" s="21" t="str">
        <f t="shared" si="50"/>
        <v/>
      </c>
      <c r="BW23" s="19" t="str">
        <f t="shared" si="51"/>
        <v/>
      </c>
      <c r="BX23" s="20" t="str">
        <f t="shared" si="52"/>
        <v>--</v>
      </c>
      <c r="BY23" s="18"/>
      <c r="BZ23" s="19" t="str">
        <f t="shared" si="53"/>
        <v/>
      </c>
      <c r="CA23" s="21" t="str">
        <f t="shared" si="54"/>
        <v/>
      </c>
      <c r="CB23" s="19" t="str">
        <f t="shared" si="55"/>
        <v/>
      </c>
      <c r="CC23" s="20" t="str">
        <f t="shared" si="56"/>
        <v>--</v>
      </c>
      <c r="CD23" s="18"/>
      <c r="CE23" s="19" t="str">
        <f t="shared" si="57"/>
        <v/>
      </c>
      <c r="CF23" s="21" t="str">
        <f t="shared" si="58"/>
        <v/>
      </c>
      <c r="CG23" s="24" t="str">
        <f t="shared" si="59"/>
        <v/>
      </c>
      <c r="CH23" s="20" t="str">
        <f t="shared" si="60"/>
        <v>--</v>
      </c>
      <c r="CI23" s="18"/>
      <c r="CJ23" s="25" t="str">
        <f t="shared" si="61"/>
        <v/>
      </c>
      <c r="CK23" s="21" t="str">
        <f t="shared" si="62"/>
        <v/>
      </c>
      <c r="CL23" s="19" t="str">
        <f t="shared" si="63"/>
        <v/>
      </c>
      <c r="CM23" s="20" t="str">
        <f t="shared" si="64"/>
        <v>--</v>
      </c>
      <c r="CN23" s="18"/>
      <c r="CO23" s="26"/>
      <c r="CP23" s="27"/>
      <c r="CQ23" s="27"/>
      <c r="CR23" s="33"/>
      <c r="CS23" s="27"/>
      <c r="CT23" s="27"/>
      <c r="CU23" s="27"/>
    </row>
    <row r="24" spans="1:99" ht="15.75" customHeight="1">
      <c r="A24" s="13">
        <v>137</v>
      </c>
      <c r="B24" s="14" t="s">
        <v>132</v>
      </c>
      <c r="C24" s="47">
        <v>2769</v>
      </c>
      <c r="D24" s="16" t="s">
        <v>133</v>
      </c>
      <c r="E24" s="44"/>
      <c r="F24" s="18"/>
      <c r="G24" s="19" t="str">
        <f t="shared" si="0"/>
        <v/>
      </c>
      <c r="H24" s="19" t="str">
        <f t="shared" si="1"/>
        <v/>
      </c>
      <c r="I24" s="19" t="str">
        <f t="shared" si="2"/>
        <v/>
      </c>
      <c r="J24" s="20" t="str">
        <f t="shared" si="3"/>
        <v>--</v>
      </c>
      <c r="K24" s="18"/>
      <c r="L24" s="19" t="str">
        <f t="shared" si="4"/>
        <v/>
      </c>
      <c r="M24" s="21" t="str">
        <f t="shared" si="5"/>
        <v/>
      </c>
      <c r="N24" s="19" t="str">
        <f t="shared" si="6"/>
        <v/>
      </c>
      <c r="O24" s="20" t="str">
        <f t="shared" si="7"/>
        <v>--</v>
      </c>
      <c r="P24" s="18"/>
      <c r="Q24" s="19" t="str">
        <f t="shared" si="8"/>
        <v/>
      </c>
      <c r="R24" s="21" t="str">
        <f t="shared" si="9"/>
        <v/>
      </c>
      <c r="S24" s="19" t="str">
        <f t="shared" si="10"/>
        <v/>
      </c>
      <c r="T24" s="20" t="str">
        <f t="shared" si="11"/>
        <v>--</v>
      </c>
      <c r="U24" s="18"/>
      <c r="V24" s="19" t="str">
        <f t="shared" si="12"/>
        <v/>
      </c>
      <c r="W24" s="21" t="str">
        <f t="shared" si="13"/>
        <v/>
      </c>
      <c r="X24" s="21" t="str">
        <f t="shared" si="14"/>
        <v/>
      </c>
      <c r="Y24" s="20" t="str">
        <f t="shared" si="15"/>
        <v>--</v>
      </c>
      <c r="Z24" s="18"/>
      <c r="AA24" s="19" t="str">
        <f t="shared" si="16"/>
        <v/>
      </c>
      <c r="AB24" s="21" t="str">
        <f t="shared" si="17"/>
        <v/>
      </c>
      <c r="AC24" s="21" t="str">
        <f t="shared" si="18"/>
        <v/>
      </c>
      <c r="AD24" s="20" t="str">
        <f t="shared" si="19"/>
        <v>--</v>
      </c>
      <c r="AE24" s="18"/>
      <c r="AF24" s="19" t="str">
        <f t="shared" si="20"/>
        <v/>
      </c>
      <c r="AG24" s="19"/>
      <c r="AH24" s="18"/>
      <c r="AI24" s="22" t="str">
        <f t="shared" si="21"/>
        <v/>
      </c>
      <c r="AJ24" s="21" t="str">
        <f t="shared" si="22"/>
        <v/>
      </c>
      <c r="AK24" s="21" t="str">
        <f t="shared" si="23"/>
        <v/>
      </c>
      <c r="AL24" s="20" t="str">
        <f t="shared" si="24"/>
        <v>--</v>
      </c>
      <c r="AM24" s="18"/>
      <c r="AN24" s="19" t="str">
        <f t="shared" si="25"/>
        <v/>
      </c>
      <c r="AO24" s="19"/>
      <c r="AP24" s="18"/>
      <c r="AQ24" s="19" t="str">
        <f t="shared" si="26"/>
        <v/>
      </c>
      <c r="AR24" s="23"/>
      <c r="AS24" s="23" t="str">
        <f t="shared" si="27"/>
        <v/>
      </c>
      <c r="AT24" s="20" t="str">
        <f t="shared" si="28"/>
        <v>--</v>
      </c>
      <c r="AU24" s="18"/>
      <c r="AV24" s="19" t="str">
        <f t="shared" si="29"/>
        <v/>
      </c>
      <c r="AW24" s="21" t="str">
        <f t="shared" si="30"/>
        <v/>
      </c>
      <c r="AX24" s="21" t="str">
        <f t="shared" si="31"/>
        <v/>
      </c>
      <c r="AY24" s="20" t="str">
        <f t="shared" si="32"/>
        <v>--</v>
      </c>
      <c r="AZ24" s="18"/>
      <c r="BA24" s="19" t="str">
        <f t="shared" si="33"/>
        <v/>
      </c>
      <c r="BB24" s="21" t="str">
        <f t="shared" si="34"/>
        <v/>
      </c>
      <c r="BC24" s="21" t="str">
        <f t="shared" si="35"/>
        <v/>
      </c>
      <c r="BD24" s="20" t="str">
        <f t="shared" si="36"/>
        <v>--</v>
      </c>
      <c r="BE24" s="18"/>
      <c r="BF24" s="19" t="str">
        <f t="shared" si="37"/>
        <v>V</v>
      </c>
      <c r="BG24" s="21" t="str">
        <f t="shared" si="38"/>
        <v/>
      </c>
      <c r="BH24" s="21" t="str">
        <f t="shared" si="39"/>
        <v/>
      </c>
      <c r="BI24" s="20" t="str">
        <f t="shared" si="40"/>
        <v>lit</v>
      </c>
      <c r="BJ24" s="18"/>
      <c r="BK24" s="19" t="str">
        <f t="shared" si="41"/>
        <v/>
      </c>
      <c r="BL24" s="21" t="str">
        <f t="shared" si="42"/>
        <v/>
      </c>
      <c r="BM24" s="21" t="str">
        <f t="shared" si="43"/>
        <v/>
      </c>
      <c r="BN24" s="20" t="str">
        <f t="shared" si="44"/>
        <v>--</v>
      </c>
      <c r="BO24" s="18"/>
      <c r="BP24" s="19" t="str">
        <f t="shared" si="45"/>
        <v/>
      </c>
      <c r="BQ24" s="21" t="str">
        <f t="shared" si="46"/>
        <v/>
      </c>
      <c r="BR24" s="19" t="str">
        <f t="shared" si="47"/>
        <v/>
      </c>
      <c r="BS24" s="20" t="str">
        <f t="shared" si="48"/>
        <v>--</v>
      </c>
      <c r="BT24" s="18"/>
      <c r="BU24" s="19" t="str">
        <f t="shared" si="49"/>
        <v/>
      </c>
      <c r="BV24" s="21" t="str">
        <f t="shared" si="50"/>
        <v/>
      </c>
      <c r="BW24" s="19" t="str">
        <f t="shared" si="51"/>
        <v/>
      </c>
      <c r="BX24" s="20" t="str">
        <f t="shared" si="52"/>
        <v>--</v>
      </c>
      <c r="BY24" s="18"/>
      <c r="BZ24" s="19" t="str">
        <f t="shared" si="53"/>
        <v/>
      </c>
      <c r="CA24" s="21" t="str">
        <f t="shared" si="54"/>
        <v/>
      </c>
      <c r="CB24" s="19" t="str">
        <f t="shared" si="55"/>
        <v/>
      </c>
      <c r="CC24" s="20" t="str">
        <f t="shared" si="56"/>
        <v>--</v>
      </c>
      <c r="CD24" s="18"/>
      <c r="CE24" s="19" t="str">
        <f t="shared" si="57"/>
        <v/>
      </c>
      <c r="CF24" s="21" t="str">
        <f t="shared" si="58"/>
        <v/>
      </c>
      <c r="CG24" s="24" t="str">
        <f t="shared" si="59"/>
        <v/>
      </c>
      <c r="CH24" s="20" t="str">
        <f t="shared" si="60"/>
        <v>--</v>
      </c>
      <c r="CI24" s="18"/>
      <c r="CJ24" s="25" t="str">
        <f t="shared" si="61"/>
        <v/>
      </c>
      <c r="CK24" s="21" t="str">
        <f t="shared" si="62"/>
        <v/>
      </c>
      <c r="CL24" s="19" t="str">
        <f t="shared" si="63"/>
        <v/>
      </c>
      <c r="CM24" s="20" t="str">
        <f t="shared" si="64"/>
        <v>--</v>
      </c>
      <c r="CN24" s="18"/>
      <c r="CO24" s="26"/>
      <c r="CP24" s="27"/>
      <c r="CQ24" s="27"/>
      <c r="CR24" s="28"/>
      <c r="CS24" s="27"/>
      <c r="CT24" s="27"/>
      <c r="CU24" s="27"/>
    </row>
    <row r="25" spans="1:99" ht="15.75" customHeight="1">
      <c r="A25" s="13">
        <v>29</v>
      </c>
      <c r="B25" s="14" t="s">
        <v>134</v>
      </c>
      <c r="C25" s="47">
        <v>3827</v>
      </c>
      <c r="D25" s="16" t="s">
        <v>135</v>
      </c>
      <c r="E25" s="44"/>
      <c r="F25" s="18"/>
      <c r="G25" s="19" t="str">
        <f t="shared" si="0"/>
        <v/>
      </c>
      <c r="H25" s="19" t="str">
        <f t="shared" si="1"/>
        <v>X</v>
      </c>
      <c r="I25" s="19" t="str">
        <f t="shared" si="2"/>
        <v/>
      </c>
      <c r="J25" s="20" t="str">
        <f t="shared" si="3"/>
        <v>kegg</v>
      </c>
      <c r="K25" s="18"/>
      <c r="L25" s="19" t="str">
        <f t="shared" si="4"/>
        <v/>
      </c>
      <c r="M25" s="21" t="str">
        <f t="shared" si="5"/>
        <v>X</v>
      </c>
      <c r="N25" s="19" t="str">
        <f t="shared" si="6"/>
        <v/>
      </c>
      <c r="O25" s="20" t="str">
        <f t="shared" si="7"/>
        <v>kegg</v>
      </c>
      <c r="P25" s="18"/>
      <c r="Q25" s="19" t="str">
        <f t="shared" si="8"/>
        <v>V</v>
      </c>
      <c r="R25" s="21" t="str">
        <f t="shared" si="9"/>
        <v>X</v>
      </c>
      <c r="S25" s="19" t="str">
        <f t="shared" si="10"/>
        <v/>
      </c>
      <c r="T25" s="20" t="str">
        <f t="shared" si="11"/>
        <v>lit-kegg</v>
      </c>
      <c r="U25" s="18"/>
      <c r="V25" s="19" t="str">
        <f t="shared" si="12"/>
        <v/>
      </c>
      <c r="W25" s="21" t="str">
        <f t="shared" si="13"/>
        <v>X</v>
      </c>
      <c r="X25" s="21" t="str">
        <f t="shared" si="14"/>
        <v/>
      </c>
      <c r="Y25" s="20" t="str">
        <f t="shared" si="15"/>
        <v>kegg</v>
      </c>
      <c r="Z25" s="18"/>
      <c r="AA25" s="19" t="str">
        <f t="shared" si="16"/>
        <v/>
      </c>
      <c r="AB25" s="21" t="str">
        <f t="shared" si="17"/>
        <v>X</v>
      </c>
      <c r="AC25" s="21" t="str">
        <f t="shared" si="18"/>
        <v/>
      </c>
      <c r="AD25" s="20" t="str">
        <f t="shared" si="19"/>
        <v>kegg</v>
      </c>
      <c r="AE25" s="18"/>
      <c r="AF25" s="19" t="str">
        <f t="shared" si="20"/>
        <v/>
      </c>
      <c r="AG25" s="19"/>
      <c r="AH25" s="18"/>
      <c r="AI25" s="22" t="str">
        <f t="shared" si="21"/>
        <v/>
      </c>
      <c r="AJ25" s="21" t="str">
        <f t="shared" si="22"/>
        <v>X</v>
      </c>
      <c r="AK25" s="21" t="str">
        <f t="shared" si="23"/>
        <v/>
      </c>
      <c r="AL25" s="20" t="str">
        <f t="shared" si="24"/>
        <v>kegg</v>
      </c>
      <c r="AM25" s="18"/>
      <c r="AN25" s="19" t="str">
        <f t="shared" si="25"/>
        <v/>
      </c>
      <c r="AO25" s="19"/>
      <c r="AP25" s="18"/>
      <c r="AQ25" s="19" t="str">
        <f t="shared" si="26"/>
        <v/>
      </c>
      <c r="AR25" s="23"/>
      <c r="AS25" s="23" t="str">
        <f t="shared" si="27"/>
        <v/>
      </c>
      <c r="AT25" s="20" t="str">
        <f t="shared" si="28"/>
        <v>--</v>
      </c>
      <c r="AU25" s="18"/>
      <c r="AV25" s="19" t="str">
        <f t="shared" si="29"/>
        <v/>
      </c>
      <c r="AW25" s="21" t="str">
        <f t="shared" si="30"/>
        <v>X</v>
      </c>
      <c r="AX25" s="21" t="str">
        <f t="shared" si="31"/>
        <v/>
      </c>
      <c r="AY25" s="20" t="str">
        <f t="shared" si="32"/>
        <v>kegg</v>
      </c>
      <c r="AZ25" s="18"/>
      <c r="BA25" s="19" t="str">
        <f t="shared" si="33"/>
        <v/>
      </c>
      <c r="BB25" s="21" t="str">
        <f t="shared" si="34"/>
        <v>X</v>
      </c>
      <c r="BC25" s="21" t="str">
        <f t="shared" si="35"/>
        <v/>
      </c>
      <c r="BD25" s="20" t="str">
        <f t="shared" si="36"/>
        <v>kegg</v>
      </c>
      <c r="BE25" s="18"/>
      <c r="BF25" s="19" t="str">
        <f t="shared" si="37"/>
        <v>K</v>
      </c>
      <c r="BG25" s="21" t="str">
        <f t="shared" si="38"/>
        <v>X</v>
      </c>
      <c r="BH25" s="21" t="str">
        <f t="shared" si="39"/>
        <v/>
      </c>
      <c r="BI25" s="20" t="str">
        <f t="shared" si="40"/>
        <v>lit-kegg</v>
      </c>
      <c r="BJ25" s="18"/>
      <c r="BK25" s="19" t="str">
        <f t="shared" si="41"/>
        <v>K</v>
      </c>
      <c r="BL25" s="21" t="str">
        <f t="shared" si="42"/>
        <v>X</v>
      </c>
      <c r="BM25" s="21" t="str">
        <f t="shared" si="43"/>
        <v/>
      </c>
      <c r="BN25" s="20" t="str">
        <f t="shared" si="44"/>
        <v>lit-kegg</v>
      </c>
      <c r="BO25" s="18"/>
      <c r="BP25" s="19" t="str">
        <f t="shared" si="45"/>
        <v>I</v>
      </c>
      <c r="BQ25" s="21" t="str">
        <f t="shared" si="46"/>
        <v>X</v>
      </c>
      <c r="BR25" s="19" t="str">
        <f t="shared" si="47"/>
        <v>K</v>
      </c>
      <c r="BS25" s="20" t="str">
        <f t="shared" si="48"/>
        <v>lit-kegg</v>
      </c>
      <c r="BT25" s="18"/>
      <c r="BU25" s="19" t="str">
        <f t="shared" si="49"/>
        <v/>
      </c>
      <c r="BV25" s="21" t="str">
        <f t="shared" si="50"/>
        <v>X</v>
      </c>
      <c r="BW25" s="19" t="str">
        <f t="shared" si="51"/>
        <v/>
      </c>
      <c r="BX25" s="20" t="str">
        <f t="shared" si="52"/>
        <v>kegg</v>
      </c>
      <c r="BY25" s="18"/>
      <c r="BZ25" s="19" t="str">
        <f t="shared" si="53"/>
        <v/>
      </c>
      <c r="CA25" s="21" t="str">
        <f t="shared" si="54"/>
        <v>X</v>
      </c>
      <c r="CB25" s="19" t="str">
        <f t="shared" si="55"/>
        <v/>
      </c>
      <c r="CC25" s="20" t="str">
        <f t="shared" si="56"/>
        <v>kegg</v>
      </c>
      <c r="CD25" s="18"/>
      <c r="CE25" s="19" t="str">
        <f t="shared" si="57"/>
        <v/>
      </c>
      <c r="CF25" s="21" t="str">
        <f t="shared" si="58"/>
        <v>X</v>
      </c>
      <c r="CG25" s="24" t="str">
        <f t="shared" si="59"/>
        <v/>
      </c>
      <c r="CH25" s="20" t="str">
        <f t="shared" si="60"/>
        <v>kegg</v>
      </c>
      <c r="CI25" s="18"/>
      <c r="CJ25" s="25" t="str">
        <f t="shared" si="61"/>
        <v>I</v>
      </c>
      <c r="CK25" s="21" t="str">
        <f t="shared" si="62"/>
        <v>X</v>
      </c>
      <c r="CL25" s="19" t="str">
        <f t="shared" si="63"/>
        <v>K</v>
      </c>
      <c r="CM25" s="20" t="str">
        <f t="shared" si="64"/>
        <v>lit-kegg</v>
      </c>
      <c r="CN25" s="18"/>
      <c r="CO25" s="26"/>
      <c r="CP25" s="27"/>
      <c r="CQ25" s="27"/>
      <c r="CR25" s="28"/>
      <c r="CS25" s="27"/>
      <c r="CT25" s="27"/>
      <c r="CU25" s="27"/>
    </row>
    <row r="26" spans="1:99" ht="15.75" customHeight="1">
      <c r="A26" s="13">
        <v>16</v>
      </c>
      <c r="B26" s="29" t="s">
        <v>136</v>
      </c>
      <c r="C26" s="46">
        <v>85681</v>
      </c>
      <c r="D26" s="48" t="s">
        <v>137</v>
      </c>
      <c r="E26" s="44"/>
      <c r="F26" s="18"/>
      <c r="G26" s="19" t="str">
        <f t="shared" si="0"/>
        <v/>
      </c>
      <c r="H26" s="19" t="str">
        <f t="shared" si="1"/>
        <v>X</v>
      </c>
      <c r="I26" s="19" t="str">
        <f t="shared" si="2"/>
        <v/>
      </c>
      <c r="J26" s="20" t="str">
        <f t="shared" si="3"/>
        <v>kegg</v>
      </c>
      <c r="K26" s="18"/>
      <c r="L26" s="19" t="str">
        <f t="shared" si="4"/>
        <v/>
      </c>
      <c r="M26" s="21" t="str">
        <f t="shared" si="5"/>
        <v>X</v>
      </c>
      <c r="N26" s="19" t="str">
        <f t="shared" si="6"/>
        <v/>
      </c>
      <c r="O26" s="20" t="str">
        <f t="shared" si="7"/>
        <v>kegg</v>
      </c>
      <c r="P26" s="18"/>
      <c r="Q26" s="19" t="str">
        <f t="shared" si="8"/>
        <v/>
      </c>
      <c r="R26" s="21" t="str">
        <f t="shared" si="9"/>
        <v>X</v>
      </c>
      <c r="S26" s="19" t="str">
        <f t="shared" si="10"/>
        <v/>
      </c>
      <c r="T26" s="20" t="str">
        <f t="shared" si="11"/>
        <v>kegg</v>
      </c>
      <c r="U26" s="18"/>
      <c r="V26" s="19" t="str">
        <f t="shared" si="12"/>
        <v/>
      </c>
      <c r="W26" s="21" t="str">
        <f t="shared" si="13"/>
        <v>X</v>
      </c>
      <c r="X26" s="21" t="str">
        <f t="shared" si="14"/>
        <v/>
      </c>
      <c r="Y26" s="20" t="str">
        <f t="shared" si="15"/>
        <v>kegg</v>
      </c>
      <c r="Z26" s="18"/>
      <c r="AA26" s="19" t="str">
        <f t="shared" si="16"/>
        <v/>
      </c>
      <c r="AB26" s="21" t="str">
        <f t="shared" si="17"/>
        <v>X</v>
      </c>
      <c r="AC26" s="21" t="str">
        <f t="shared" si="18"/>
        <v/>
      </c>
      <c r="AD26" s="20" t="str">
        <f t="shared" si="19"/>
        <v>kegg</v>
      </c>
      <c r="AE26" s="18"/>
      <c r="AF26" s="19" t="str">
        <f t="shared" si="20"/>
        <v/>
      </c>
      <c r="AG26" s="19"/>
      <c r="AH26" s="18"/>
      <c r="AI26" s="22" t="str">
        <f t="shared" si="21"/>
        <v/>
      </c>
      <c r="AJ26" s="21" t="str">
        <f t="shared" si="22"/>
        <v>X</v>
      </c>
      <c r="AK26" s="21" t="str">
        <f t="shared" si="23"/>
        <v/>
      </c>
      <c r="AL26" s="20" t="str">
        <f t="shared" si="24"/>
        <v>kegg</v>
      </c>
      <c r="AM26" s="18"/>
      <c r="AN26" s="19" t="str">
        <f t="shared" si="25"/>
        <v/>
      </c>
      <c r="AO26" s="19"/>
      <c r="AP26" s="18"/>
      <c r="AQ26" s="19" t="str">
        <f t="shared" si="26"/>
        <v/>
      </c>
      <c r="AR26" s="23"/>
      <c r="AS26" s="23" t="str">
        <f t="shared" si="27"/>
        <v/>
      </c>
      <c r="AT26" s="20" t="str">
        <f t="shared" si="28"/>
        <v>--</v>
      </c>
      <c r="AU26" s="18"/>
      <c r="AV26" s="19" t="str">
        <f t="shared" si="29"/>
        <v/>
      </c>
      <c r="AW26" s="21" t="str">
        <f t="shared" si="30"/>
        <v>X</v>
      </c>
      <c r="AX26" s="21" t="str">
        <f t="shared" si="31"/>
        <v/>
      </c>
      <c r="AY26" s="20" t="str">
        <f t="shared" si="32"/>
        <v>kegg</v>
      </c>
      <c r="AZ26" s="18"/>
      <c r="BA26" s="19" t="str">
        <f t="shared" si="33"/>
        <v/>
      </c>
      <c r="BB26" s="21" t="str">
        <f t="shared" si="34"/>
        <v>X</v>
      </c>
      <c r="BC26" s="21" t="str">
        <f t="shared" si="35"/>
        <v/>
      </c>
      <c r="BD26" s="20" t="str">
        <f t="shared" si="36"/>
        <v>kegg</v>
      </c>
      <c r="BE26" s="18"/>
      <c r="BF26" s="19" t="str">
        <f t="shared" si="37"/>
        <v/>
      </c>
      <c r="BG26" s="21" t="str">
        <f t="shared" si="38"/>
        <v/>
      </c>
      <c r="BH26" s="21" t="str">
        <f t="shared" si="39"/>
        <v/>
      </c>
      <c r="BI26" s="20" t="str">
        <f t="shared" si="40"/>
        <v>--</v>
      </c>
      <c r="BJ26" s="18"/>
      <c r="BK26" s="19" t="str">
        <f t="shared" si="41"/>
        <v/>
      </c>
      <c r="BL26" s="21" t="str">
        <f t="shared" si="42"/>
        <v>X</v>
      </c>
      <c r="BM26" s="21" t="str">
        <f t="shared" si="43"/>
        <v/>
      </c>
      <c r="BN26" s="20" t="str">
        <f t="shared" si="44"/>
        <v>kegg</v>
      </c>
      <c r="BO26" s="18"/>
      <c r="BP26" s="19" t="str">
        <f t="shared" si="45"/>
        <v/>
      </c>
      <c r="BQ26" s="21" t="str">
        <f t="shared" si="46"/>
        <v>X</v>
      </c>
      <c r="BR26" s="19" t="str">
        <f t="shared" si="47"/>
        <v/>
      </c>
      <c r="BS26" s="20" t="str">
        <f t="shared" si="48"/>
        <v>kegg</v>
      </c>
      <c r="BT26" s="18"/>
      <c r="BU26" s="19" t="str">
        <f t="shared" si="49"/>
        <v/>
      </c>
      <c r="BV26" s="21" t="str">
        <f t="shared" si="50"/>
        <v>X</v>
      </c>
      <c r="BW26" s="19" t="str">
        <f t="shared" si="51"/>
        <v/>
      </c>
      <c r="BX26" s="20" t="str">
        <f t="shared" si="52"/>
        <v>kegg</v>
      </c>
      <c r="BY26" s="18"/>
      <c r="BZ26" s="19" t="str">
        <f t="shared" si="53"/>
        <v/>
      </c>
      <c r="CA26" s="21" t="str">
        <f t="shared" si="54"/>
        <v>X</v>
      </c>
      <c r="CB26" s="19" t="str">
        <f t="shared" si="55"/>
        <v/>
      </c>
      <c r="CC26" s="20" t="str">
        <f t="shared" si="56"/>
        <v>kegg</v>
      </c>
      <c r="CD26" s="18"/>
      <c r="CE26" s="19" t="str">
        <f t="shared" si="57"/>
        <v/>
      </c>
      <c r="CF26" s="21" t="str">
        <f t="shared" si="58"/>
        <v>X</v>
      </c>
      <c r="CG26" s="24" t="str">
        <f t="shared" si="59"/>
        <v/>
      </c>
      <c r="CH26" s="20" t="str">
        <f t="shared" si="60"/>
        <v>kegg</v>
      </c>
      <c r="CI26" s="18"/>
      <c r="CJ26" s="25" t="str">
        <f t="shared" si="61"/>
        <v/>
      </c>
      <c r="CK26" s="21" t="str">
        <f t="shared" si="62"/>
        <v>X</v>
      </c>
      <c r="CL26" s="19" t="str">
        <f t="shared" si="63"/>
        <v/>
      </c>
      <c r="CM26" s="20" t="str">
        <f t="shared" si="64"/>
        <v>kegg</v>
      </c>
      <c r="CN26" s="18"/>
      <c r="CO26" s="26"/>
      <c r="CP26" s="51" t="s">
        <v>138</v>
      </c>
      <c r="CQ26" s="27" t="s">
        <v>139</v>
      </c>
      <c r="CR26" s="28"/>
      <c r="CS26" s="27"/>
      <c r="CT26" s="27"/>
      <c r="CU26" s="27"/>
    </row>
    <row r="27" spans="1:99" ht="15.75" customHeight="1">
      <c r="A27" s="13">
        <v>15</v>
      </c>
      <c r="B27" s="29" t="s">
        <v>140</v>
      </c>
      <c r="C27" s="46">
        <v>2711</v>
      </c>
      <c r="D27" s="48" t="s">
        <v>141</v>
      </c>
      <c r="E27" s="44"/>
      <c r="F27" s="18"/>
      <c r="G27" s="19" t="str">
        <f t="shared" si="0"/>
        <v>V</v>
      </c>
      <c r="H27" s="19" t="str">
        <f t="shared" si="1"/>
        <v>X</v>
      </c>
      <c r="I27" s="19" t="str">
        <f t="shared" si="2"/>
        <v/>
      </c>
      <c r="J27" s="20" t="str">
        <f t="shared" si="3"/>
        <v>lit-kegg</v>
      </c>
      <c r="K27" s="18"/>
      <c r="L27" s="19" t="str">
        <f t="shared" si="4"/>
        <v/>
      </c>
      <c r="M27" s="21" t="str">
        <f t="shared" si="5"/>
        <v>X</v>
      </c>
      <c r="N27" s="19" t="str">
        <f t="shared" si="6"/>
        <v/>
      </c>
      <c r="O27" s="20" t="str">
        <f t="shared" si="7"/>
        <v>kegg</v>
      </c>
      <c r="P27" s="18"/>
      <c r="Q27" s="19" t="str">
        <f t="shared" si="8"/>
        <v>V</v>
      </c>
      <c r="R27" s="21" t="str">
        <f t="shared" si="9"/>
        <v>X</v>
      </c>
      <c r="S27" s="19" t="str">
        <f t="shared" si="10"/>
        <v/>
      </c>
      <c r="T27" s="20" t="str">
        <f t="shared" si="11"/>
        <v>lit-kegg</v>
      </c>
      <c r="U27" s="18"/>
      <c r="V27" s="19" t="str">
        <f t="shared" si="12"/>
        <v/>
      </c>
      <c r="W27" s="21" t="str">
        <f t="shared" si="13"/>
        <v>X</v>
      </c>
      <c r="X27" s="21" t="str">
        <f t="shared" si="14"/>
        <v>K</v>
      </c>
      <c r="Y27" s="20" t="str">
        <f t="shared" si="15"/>
        <v>rel-kegg</v>
      </c>
      <c r="Z27" s="18"/>
      <c r="AA27" s="19" t="str">
        <f t="shared" si="16"/>
        <v/>
      </c>
      <c r="AB27" s="21" t="str">
        <f t="shared" si="17"/>
        <v>X</v>
      </c>
      <c r="AC27" s="21" t="str">
        <f t="shared" si="18"/>
        <v/>
      </c>
      <c r="AD27" s="20" t="str">
        <f t="shared" si="19"/>
        <v>kegg</v>
      </c>
      <c r="AE27" s="18"/>
      <c r="AF27" s="19" t="str">
        <f t="shared" si="20"/>
        <v/>
      </c>
      <c r="AG27" s="19"/>
      <c r="AH27" s="18"/>
      <c r="AI27" s="22" t="str">
        <f t="shared" si="21"/>
        <v>V</v>
      </c>
      <c r="AJ27" s="21" t="str">
        <f t="shared" si="22"/>
        <v>X</v>
      </c>
      <c r="AK27" s="21" t="str">
        <f t="shared" si="23"/>
        <v/>
      </c>
      <c r="AL27" s="20" t="str">
        <f t="shared" si="24"/>
        <v>lit-kegg</v>
      </c>
      <c r="AM27" s="18"/>
      <c r="AN27" s="19" t="str">
        <f t="shared" si="25"/>
        <v/>
      </c>
      <c r="AO27" s="19"/>
      <c r="AP27" s="18"/>
      <c r="AQ27" s="19" t="str">
        <f t="shared" si="26"/>
        <v>NP</v>
      </c>
      <c r="AR27" s="23"/>
      <c r="AS27" s="23" t="str">
        <f t="shared" si="27"/>
        <v>NA</v>
      </c>
      <c r="AT27" s="20" t="str">
        <f t="shared" si="28"/>
        <v>lit</v>
      </c>
      <c r="AU27" s="18"/>
      <c r="AV27" s="19" t="str">
        <f t="shared" si="29"/>
        <v/>
      </c>
      <c r="AW27" s="21" t="str">
        <f t="shared" si="30"/>
        <v>X</v>
      </c>
      <c r="AX27" s="21" t="str">
        <f t="shared" si="31"/>
        <v/>
      </c>
      <c r="AY27" s="20" t="str">
        <f t="shared" si="32"/>
        <v>kegg</v>
      </c>
      <c r="AZ27" s="18"/>
      <c r="BA27" s="19" t="str">
        <f t="shared" si="33"/>
        <v/>
      </c>
      <c r="BB27" s="21" t="str">
        <f t="shared" si="34"/>
        <v>X</v>
      </c>
      <c r="BC27" s="21" t="str">
        <f t="shared" si="35"/>
        <v/>
      </c>
      <c r="BD27" s="20" t="str">
        <f t="shared" si="36"/>
        <v>kegg</v>
      </c>
      <c r="BE27" s="18"/>
      <c r="BF27" s="19" t="str">
        <f t="shared" si="37"/>
        <v/>
      </c>
      <c r="BG27" s="21" t="str">
        <f t="shared" si="38"/>
        <v/>
      </c>
      <c r="BH27" s="21" t="str">
        <f t="shared" si="39"/>
        <v/>
      </c>
      <c r="BI27" s="20" t="str">
        <f t="shared" si="40"/>
        <v>--</v>
      </c>
      <c r="BJ27" s="18"/>
      <c r="BK27" s="19" t="str">
        <f t="shared" si="41"/>
        <v/>
      </c>
      <c r="BL27" s="21" t="str">
        <f t="shared" si="42"/>
        <v>X</v>
      </c>
      <c r="BM27" s="21" t="str">
        <f t="shared" si="43"/>
        <v/>
      </c>
      <c r="BN27" s="20" t="str">
        <f t="shared" si="44"/>
        <v>kegg</v>
      </c>
      <c r="BO27" s="18"/>
      <c r="BP27" s="19" t="str">
        <f t="shared" si="45"/>
        <v>U</v>
      </c>
      <c r="BQ27" s="21" t="str">
        <f t="shared" si="46"/>
        <v>X</v>
      </c>
      <c r="BR27" s="19" t="str">
        <f t="shared" si="47"/>
        <v/>
      </c>
      <c r="BS27" s="20" t="str">
        <f t="shared" si="48"/>
        <v>lit-kegg</v>
      </c>
      <c r="BT27" s="18"/>
      <c r="BU27" s="19" t="str">
        <f t="shared" si="49"/>
        <v>U</v>
      </c>
      <c r="BV27" s="21" t="str">
        <f t="shared" si="50"/>
        <v>X</v>
      </c>
      <c r="BW27" s="19" t="str">
        <f t="shared" si="51"/>
        <v>I</v>
      </c>
      <c r="BX27" s="20" t="str">
        <f t="shared" si="52"/>
        <v>lit-kegg</v>
      </c>
      <c r="BY27" s="18"/>
      <c r="BZ27" s="19" t="str">
        <f t="shared" si="53"/>
        <v>U</v>
      </c>
      <c r="CA27" s="21" t="str">
        <f t="shared" si="54"/>
        <v>X</v>
      </c>
      <c r="CB27" s="19" t="str">
        <f t="shared" si="55"/>
        <v/>
      </c>
      <c r="CC27" s="20" t="str">
        <f t="shared" si="56"/>
        <v>lit-kegg</v>
      </c>
      <c r="CD27" s="18"/>
      <c r="CE27" s="19" t="str">
        <f t="shared" si="57"/>
        <v>U</v>
      </c>
      <c r="CF27" s="21" t="str">
        <f t="shared" si="58"/>
        <v>X</v>
      </c>
      <c r="CG27" s="24" t="str">
        <f t="shared" si="59"/>
        <v>I</v>
      </c>
      <c r="CH27" s="20" t="str">
        <f t="shared" si="60"/>
        <v>lit-kegg</v>
      </c>
      <c r="CI27" s="18"/>
      <c r="CJ27" s="25" t="str">
        <f t="shared" si="61"/>
        <v>U</v>
      </c>
      <c r="CK27" s="21" t="str">
        <f t="shared" si="62"/>
        <v>X</v>
      </c>
      <c r="CL27" s="19" t="str">
        <f t="shared" si="63"/>
        <v>K</v>
      </c>
      <c r="CM27" s="20" t="str">
        <f t="shared" si="64"/>
        <v>lit-kegg</v>
      </c>
      <c r="CN27" s="18"/>
      <c r="CO27" s="26" t="s">
        <v>91</v>
      </c>
      <c r="CP27" s="27"/>
      <c r="CQ27" s="27"/>
      <c r="CR27" s="28"/>
      <c r="CS27" s="27"/>
      <c r="CT27" s="27"/>
      <c r="CU27" s="27"/>
    </row>
    <row r="28" spans="1:99" ht="15.75" customHeight="1">
      <c r="A28" s="13">
        <v>129</v>
      </c>
      <c r="B28" s="14" t="s">
        <v>142</v>
      </c>
      <c r="C28" s="50">
        <v>248742</v>
      </c>
      <c r="D28" s="35" t="s">
        <v>143</v>
      </c>
      <c r="E28" s="44"/>
      <c r="F28" s="18"/>
      <c r="G28" s="19" t="str">
        <f t="shared" si="0"/>
        <v/>
      </c>
      <c r="H28" s="19" t="str">
        <f t="shared" si="1"/>
        <v/>
      </c>
      <c r="I28" s="19" t="str">
        <f t="shared" si="2"/>
        <v/>
      </c>
      <c r="J28" s="20" t="str">
        <f t="shared" si="3"/>
        <v>--</v>
      </c>
      <c r="K28" s="18"/>
      <c r="L28" s="19" t="str">
        <f t="shared" si="4"/>
        <v/>
      </c>
      <c r="M28" s="21" t="str">
        <f t="shared" si="5"/>
        <v/>
      </c>
      <c r="N28" s="19" t="str">
        <f t="shared" si="6"/>
        <v/>
      </c>
      <c r="O28" s="20" t="str">
        <f t="shared" si="7"/>
        <v>--</v>
      </c>
      <c r="P28" s="18"/>
      <c r="Q28" s="19" t="str">
        <f t="shared" si="8"/>
        <v/>
      </c>
      <c r="R28" s="21" t="str">
        <f t="shared" si="9"/>
        <v/>
      </c>
      <c r="S28" s="19" t="str">
        <f t="shared" si="10"/>
        <v/>
      </c>
      <c r="T28" s="20" t="str">
        <f t="shared" si="11"/>
        <v>--</v>
      </c>
      <c r="U28" s="18"/>
      <c r="V28" s="19" t="str">
        <f t="shared" si="12"/>
        <v/>
      </c>
      <c r="W28" s="21" t="str">
        <f t="shared" si="13"/>
        <v/>
      </c>
      <c r="X28" s="21" t="str">
        <f t="shared" si="14"/>
        <v/>
      </c>
      <c r="Y28" s="20" t="str">
        <f t="shared" si="15"/>
        <v>--</v>
      </c>
      <c r="Z28" s="18"/>
      <c r="AA28" s="19" t="str">
        <f t="shared" si="16"/>
        <v/>
      </c>
      <c r="AB28" s="21" t="str">
        <f t="shared" si="17"/>
        <v/>
      </c>
      <c r="AC28" s="21" t="str">
        <f t="shared" si="18"/>
        <v/>
      </c>
      <c r="AD28" s="20" t="str">
        <f t="shared" si="19"/>
        <v>--</v>
      </c>
      <c r="AE28" s="18"/>
      <c r="AF28" s="19" t="str">
        <f t="shared" si="20"/>
        <v/>
      </c>
      <c r="AG28" s="19"/>
      <c r="AH28" s="18"/>
      <c r="AI28" s="22" t="str">
        <f t="shared" si="21"/>
        <v/>
      </c>
      <c r="AJ28" s="21" t="str">
        <f t="shared" si="22"/>
        <v/>
      </c>
      <c r="AK28" s="21" t="str">
        <f t="shared" si="23"/>
        <v/>
      </c>
      <c r="AL28" s="20" t="str">
        <f t="shared" si="24"/>
        <v>--</v>
      </c>
      <c r="AM28" s="18"/>
      <c r="AN28" s="19" t="str">
        <f t="shared" si="25"/>
        <v/>
      </c>
      <c r="AO28" s="19"/>
      <c r="AP28" s="18"/>
      <c r="AQ28" s="19" t="str">
        <f t="shared" si="26"/>
        <v/>
      </c>
      <c r="AR28" s="23"/>
      <c r="AS28" s="23" t="str">
        <f t="shared" si="27"/>
        <v/>
      </c>
      <c r="AT28" s="20" t="str">
        <f t="shared" si="28"/>
        <v>--</v>
      </c>
      <c r="AU28" s="18"/>
      <c r="AV28" s="19" t="str">
        <f t="shared" si="29"/>
        <v/>
      </c>
      <c r="AW28" s="21" t="str">
        <f t="shared" si="30"/>
        <v/>
      </c>
      <c r="AX28" s="21" t="str">
        <f t="shared" si="31"/>
        <v/>
      </c>
      <c r="AY28" s="20" t="str">
        <f t="shared" si="32"/>
        <v>--</v>
      </c>
      <c r="AZ28" s="18"/>
      <c r="BA28" s="19" t="str">
        <f t="shared" si="33"/>
        <v/>
      </c>
      <c r="BB28" s="21" t="str">
        <f t="shared" si="34"/>
        <v/>
      </c>
      <c r="BC28" s="21" t="str">
        <f t="shared" si="35"/>
        <v/>
      </c>
      <c r="BD28" s="20" t="str">
        <f t="shared" si="36"/>
        <v>--</v>
      </c>
      <c r="BE28" s="18"/>
      <c r="BF28" s="19" t="str">
        <f t="shared" si="37"/>
        <v/>
      </c>
      <c r="BG28" s="21" t="str">
        <f t="shared" si="38"/>
        <v/>
      </c>
      <c r="BH28" s="21" t="str">
        <f t="shared" si="39"/>
        <v/>
      </c>
      <c r="BI28" s="20" t="str">
        <f t="shared" si="40"/>
        <v>--</v>
      </c>
      <c r="BJ28" s="18"/>
      <c r="BK28" s="19" t="str">
        <f t="shared" si="41"/>
        <v/>
      </c>
      <c r="BL28" s="21" t="str">
        <f t="shared" si="42"/>
        <v/>
      </c>
      <c r="BM28" s="21" t="str">
        <f t="shared" si="43"/>
        <v/>
      </c>
      <c r="BN28" s="20" t="str">
        <f t="shared" si="44"/>
        <v>--</v>
      </c>
      <c r="BO28" s="18"/>
      <c r="BP28" s="19" t="str">
        <f t="shared" si="45"/>
        <v/>
      </c>
      <c r="BQ28" s="21" t="str">
        <f t="shared" si="46"/>
        <v/>
      </c>
      <c r="BR28" s="19" t="str">
        <f t="shared" si="47"/>
        <v/>
      </c>
      <c r="BS28" s="20" t="str">
        <f t="shared" si="48"/>
        <v>--</v>
      </c>
      <c r="BT28" s="18"/>
      <c r="BU28" s="19" t="str">
        <f t="shared" si="49"/>
        <v/>
      </c>
      <c r="BV28" s="21" t="str">
        <f t="shared" si="50"/>
        <v/>
      </c>
      <c r="BW28" s="19" t="str">
        <f t="shared" si="51"/>
        <v/>
      </c>
      <c r="BX28" s="20" t="str">
        <f t="shared" si="52"/>
        <v>--</v>
      </c>
      <c r="BY28" s="18"/>
      <c r="BZ28" s="19" t="str">
        <f t="shared" si="53"/>
        <v/>
      </c>
      <c r="CA28" s="21" t="str">
        <f t="shared" si="54"/>
        <v/>
      </c>
      <c r="CB28" s="19" t="str">
        <f t="shared" si="55"/>
        <v/>
      </c>
      <c r="CC28" s="20" t="str">
        <f t="shared" si="56"/>
        <v>--</v>
      </c>
      <c r="CD28" s="18"/>
      <c r="CE28" s="19" t="str">
        <f t="shared" si="57"/>
        <v/>
      </c>
      <c r="CF28" s="21" t="str">
        <f t="shared" si="58"/>
        <v/>
      </c>
      <c r="CG28" s="24" t="str">
        <f t="shared" si="59"/>
        <v/>
      </c>
      <c r="CH28" s="20" t="str">
        <f t="shared" si="60"/>
        <v>--</v>
      </c>
      <c r="CI28" s="18"/>
      <c r="CJ28" s="25" t="str">
        <f t="shared" si="61"/>
        <v/>
      </c>
      <c r="CK28" s="21" t="str">
        <f t="shared" si="62"/>
        <v/>
      </c>
      <c r="CL28" s="19" t="str">
        <f t="shared" si="63"/>
        <v/>
      </c>
      <c r="CM28" s="20" t="str">
        <f t="shared" si="64"/>
        <v>--</v>
      </c>
      <c r="CN28" s="18"/>
      <c r="CO28" s="26"/>
      <c r="CP28" s="27"/>
      <c r="CQ28" s="27"/>
      <c r="CR28" s="28"/>
      <c r="CS28" s="27"/>
      <c r="CT28" s="27"/>
      <c r="CU28" s="27"/>
    </row>
    <row r="29" spans="1:99" ht="15.75" customHeight="1">
      <c r="A29" s="13">
        <v>50</v>
      </c>
      <c r="B29" s="29" t="s">
        <v>144</v>
      </c>
      <c r="C29" s="52">
        <v>3656</v>
      </c>
      <c r="D29" s="35" t="s">
        <v>145</v>
      </c>
      <c r="E29" s="44"/>
      <c r="F29" s="18"/>
      <c r="G29" s="19" t="str">
        <f t="shared" si="0"/>
        <v/>
      </c>
      <c r="H29" s="19" t="str">
        <f t="shared" si="1"/>
        <v/>
      </c>
      <c r="I29" s="19" t="str">
        <f t="shared" si="2"/>
        <v>V</v>
      </c>
      <c r="J29" s="20" t="str">
        <f t="shared" si="3"/>
        <v>rel</v>
      </c>
      <c r="K29" s="18"/>
      <c r="L29" s="19" t="str">
        <f t="shared" si="4"/>
        <v/>
      </c>
      <c r="M29" s="21" t="str">
        <f t="shared" si="5"/>
        <v>X</v>
      </c>
      <c r="N29" s="19" t="str">
        <f t="shared" si="6"/>
        <v/>
      </c>
      <c r="O29" s="20" t="str">
        <f t="shared" si="7"/>
        <v>kegg</v>
      </c>
      <c r="P29" s="18"/>
      <c r="Q29" s="19" t="str">
        <f t="shared" si="8"/>
        <v>V</v>
      </c>
      <c r="R29" s="21" t="str">
        <f t="shared" si="9"/>
        <v/>
      </c>
      <c r="S29" s="19" t="str">
        <f t="shared" si="10"/>
        <v/>
      </c>
      <c r="T29" s="20" t="str">
        <f t="shared" si="11"/>
        <v>lit</v>
      </c>
      <c r="U29" s="18"/>
      <c r="V29" s="19" t="str">
        <f t="shared" si="12"/>
        <v/>
      </c>
      <c r="W29" s="21" t="str">
        <f t="shared" si="13"/>
        <v/>
      </c>
      <c r="X29" s="21" t="str">
        <f t="shared" si="14"/>
        <v/>
      </c>
      <c r="Y29" s="20" t="str">
        <f t="shared" si="15"/>
        <v>--</v>
      </c>
      <c r="Z29" s="18"/>
      <c r="AA29" s="19" t="str">
        <f t="shared" si="16"/>
        <v>U</v>
      </c>
      <c r="AB29" s="21" t="str">
        <f t="shared" si="17"/>
        <v/>
      </c>
      <c r="AC29" s="21" t="str">
        <f t="shared" si="18"/>
        <v/>
      </c>
      <c r="AD29" s="20" t="str">
        <f t="shared" si="19"/>
        <v>lit</v>
      </c>
      <c r="AE29" s="18"/>
      <c r="AF29" s="19" t="str">
        <f t="shared" si="20"/>
        <v/>
      </c>
      <c r="AG29" s="19"/>
      <c r="AH29" s="18"/>
      <c r="AI29" s="22" t="str">
        <f t="shared" si="21"/>
        <v>U</v>
      </c>
      <c r="AJ29" s="21" t="str">
        <f t="shared" si="22"/>
        <v/>
      </c>
      <c r="AK29" s="21" t="str">
        <f t="shared" si="23"/>
        <v/>
      </c>
      <c r="AL29" s="20" t="str">
        <f t="shared" si="24"/>
        <v>lit</v>
      </c>
      <c r="AM29" s="18"/>
      <c r="AN29" s="19" t="str">
        <f t="shared" si="25"/>
        <v/>
      </c>
      <c r="AO29" s="19"/>
      <c r="AP29" s="18"/>
      <c r="AQ29" s="19" t="str">
        <f t="shared" si="26"/>
        <v/>
      </c>
      <c r="AR29" s="23"/>
      <c r="AS29" s="23" t="str">
        <f t="shared" si="27"/>
        <v/>
      </c>
      <c r="AT29" s="20" t="str">
        <f t="shared" si="28"/>
        <v>--</v>
      </c>
      <c r="AU29" s="18"/>
      <c r="AV29" s="19" t="str">
        <f t="shared" si="29"/>
        <v/>
      </c>
      <c r="AW29" s="21" t="str">
        <f t="shared" si="30"/>
        <v>X</v>
      </c>
      <c r="AX29" s="21" t="str">
        <f t="shared" si="31"/>
        <v/>
      </c>
      <c r="AY29" s="20" t="str">
        <f t="shared" si="32"/>
        <v>kegg</v>
      </c>
      <c r="AZ29" s="18"/>
      <c r="BA29" s="19" t="str">
        <f t="shared" si="33"/>
        <v/>
      </c>
      <c r="BB29" s="21" t="str">
        <f t="shared" si="34"/>
        <v/>
      </c>
      <c r="BC29" s="21" t="str">
        <f t="shared" si="35"/>
        <v/>
      </c>
      <c r="BD29" s="20" t="str">
        <f t="shared" si="36"/>
        <v>--</v>
      </c>
      <c r="BE29" s="18"/>
      <c r="BF29" s="19" t="str">
        <f t="shared" si="37"/>
        <v/>
      </c>
      <c r="BG29" s="21" t="str">
        <f t="shared" si="38"/>
        <v/>
      </c>
      <c r="BH29" s="21" t="str">
        <f t="shared" si="39"/>
        <v/>
      </c>
      <c r="BI29" s="20" t="str">
        <f t="shared" si="40"/>
        <v>--</v>
      </c>
      <c r="BJ29" s="18"/>
      <c r="BK29" s="19" t="str">
        <f t="shared" si="41"/>
        <v/>
      </c>
      <c r="BL29" s="21" t="str">
        <f t="shared" si="42"/>
        <v>X</v>
      </c>
      <c r="BM29" s="21" t="str">
        <f t="shared" si="43"/>
        <v/>
      </c>
      <c r="BN29" s="20" t="str">
        <f t="shared" si="44"/>
        <v>kegg</v>
      </c>
      <c r="BO29" s="18"/>
      <c r="BP29" s="19" t="str">
        <f t="shared" si="45"/>
        <v>U</v>
      </c>
      <c r="BQ29" s="21" t="str">
        <f t="shared" si="46"/>
        <v>X</v>
      </c>
      <c r="BR29" s="19" t="str">
        <f t="shared" si="47"/>
        <v/>
      </c>
      <c r="BS29" s="20" t="str">
        <f t="shared" si="48"/>
        <v>lit-kegg</v>
      </c>
      <c r="BT29" s="18"/>
      <c r="BU29" s="19" t="str">
        <f t="shared" si="49"/>
        <v>U</v>
      </c>
      <c r="BV29" s="21" t="str">
        <f t="shared" si="50"/>
        <v/>
      </c>
      <c r="BW29" s="19" t="str">
        <f t="shared" si="51"/>
        <v>V</v>
      </c>
      <c r="BX29" s="20" t="str">
        <f t="shared" si="52"/>
        <v>lit</v>
      </c>
      <c r="BY29" s="18"/>
      <c r="BZ29" s="19" t="str">
        <f t="shared" si="53"/>
        <v/>
      </c>
      <c r="CA29" s="21" t="str">
        <f t="shared" si="54"/>
        <v/>
      </c>
      <c r="CB29" s="19" t="str">
        <f t="shared" si="55"/>
        <v/>
      </c>
      <c r="CC29" s="20" t="str">
        <f t="shared" si="56"/>
        <v>--</v>
      </c>
      <c r="CD29" s="18"/>
      <c r="CE29" s="19" t="str">
        <f t="shared" si="57"/>
        <v>V</v>
      </c>
      <c r="CF29" s="21" t="str">
        <f t="shared" si="58"/>
        <v>X</v>
      </c>
      <c r="CG29" s="24" t="str">
        <f t="shared" si="59"/>
        <v/>
      </c>
      <c r="CH29" s="20" t="str">
        <f t="shared" si="60"/>
        <v>lit-kegg</v>
      </c>
      <c r="CI29" s="18"/>
      <c r="CJ29" s="25" t="str">
        <f t="shared" si="61"/>
        <v>U</v>
      </c>
      <c r="CK29" s="21" t="str">
        <f t="shared" si="62"/>
        <v>X</v>
      </c>
      <c r="CL29" s="19" t="str">
        <f t="shared" si="63"/>
        <v>D</v>
      </c>
      <c r="CM29" s="20" t="str">
        <f t="shared" si="64"/>
        <v>lit-kegg</v>
      </c>
      <c r="CN29" s="18"/>
      <c r="CO29" s="26"/>
      <c r="CP29" s="27"/>
      <c r="CQ29" s="27" t="s">
        <v>146</v>
      </c>
      <c r="CR29" s="28"/>
      <c r="CS29" s="27"/>
      <c r="CT29" s="27"/>
      <c r="CU29" s="27"/>
    </row>
    <row r="30" spans="1:99" ht="15.75" customHeight="1">
      <c r="A30" s="13">
        <v>51</v>
      </c>
      <c r="B30" s="14" t="s">
        <v>147</v>
      </c>
      <c r="C30" s="50">
        <v>3659</v>
      </c>
      <c r="D30" s="35" t="s">
        <v>148</v>
      </c>
      <c r="E30" s="44"/>
      <c r="F30" s="18"/>
      <c r="G30" s="19" t="str">
        <f t="shared" si="0"/>
        <v/>
      </c>
      <c r="H30" s="19" t="str">
        <f t="shared" si="1"/>
        <v/>
      </c>
      <c r="I30" s="19" t="str">
        <f t="shared" si="2"/>
        <v>K</v>
      </c>
      <c r="J30" s="20" t="str">
        <f t="shared" si="3"/>
        <v>rel</v>
      </c>
      <c r="K30" s="18"/>
      <c r="L30" s="19" t="str">
        <f t="shared" si="4"/>
        <v/>
      </c>
      <c r="M30" s="21" t="str">
        <f t="shared" si="5"/>
        <v>X</v>
      </c>
      <c r="N30" s="19" t="str">
        <f t="shared" si="6"/>
        <v/>
      </c>
      <c r="O30" s="20" t="str">
        <f t="shared" si="7"/>
        <v>kegg</v>
      </c>
      <c r="P30" s="18"/>
      <c r="Q30" s="19" t="str">
        <f t="shared" si="8"/>
        <v>V</v>
      </c>
      <c r="R30" s="21" t="str">
        <f t="shared" si="9"/>
        <v/>
      </c>
      <c r="S30" s="19" t="str">
        <f t="shared" si="10"/>
        <v/>
      </c>
      <c r="T30" s="20" t="str">
        <f t="shared" si="11"/>
        <v>lit</v>
      </c>
      <c r="U30" s="18"/>
      <c r="V30" s="19" t="str">
        <f t="shared" si="12"/>
        <v/>
      </c>
      <c r="W30" s="21" t="str">
        <f t="shared" si="13"/>
        <v/>
      </c>
      <c r="X30" s="21" t="str">
        <f t="shared" si="14"/>
        <v/>
      </c>
      <c r="Y30" s="20" t="str">
        <f t="shared" si="15"/>
        <v>--</v>
      </c>
      <c r="Z30" s="18"/>
      <c r="AA30" s="19" t="str">
        <f t="shared" si="16"/>
        <v/>
      </c>
      <c r="AB30" s="21" t="str">
        <f t="shared" si="17"/>
        <v/>
      </c>
      <c r="AC30" s="21" t="str">
        <f t="shared" si="18"/>
        <v/>
      </c>
      <c r="AD30" s="20" t="str">
        <f t="shared" si="19"/>
        <v>--</v>
      </c>
      <c r="AE30" s="18"/>
      <c r="AF30" s="19" t="str">
        <f t="shared" si="20"/>
        <v/>
      </c>
      <c r="AG30" s="19"/>
      <c r="AH30" s="18"/>
      <c r="AI30" s="22" t="str">
        <f t="shared" si="21"/>
        <v/>
      </c>
      <c r="AJ30" s="21" t="str">
        <f t="shared" si="22"/>
        <v/>
      </c>
      <c r="AK30" s="21" t="str">
        <f t="shared" si="23"/>
        <v/>
      </c>
      <c r="AL30" s="20" t="str">
        <f t="shared" si="24"/>
        <v>--</v>
      </c>
      <c r="AM30" s="18"/>
      <c r="AN30" s="19" t="str">
        <f t="shared" si="25"/>
        <v/>
      </c>
      <c r="AO30" s="19"/>
      <c r="AP30" s="18"/>
      <c r="AQ30" s="19" t="str">
        <f t="shared" si="26"/>
        <v/>
      </c>
      <c r="AR30" s="23"/>
      <c r="AS30" s="23" t="str">
        <f t="shared" si="27"/>
        <v/>
      </c>
      <c r="AT30" s="20" t="str">
        <f t="shared" si="28"/>
        <v>--</v>
      </c>
      <c r="AU30" s="18"/>
      <c r="AV30" s="19" t="str">
        <f t="shared" si="29"/>
        <v/>
      </c>
      <c r="AW30" s="21" t="str">
        <f t="shared" si="30"/>
        <v>X</v>
      </c>
      <c r="AX30" s="21" t="str">
        <f t="shared" si="31"/>
        <v/>
      </c>
      <c r="AY30" s="20" t="str">
        <f t="shared" si="32"/>
        <v>kegg</v>
      </c>
      <c r="AZ30" s="18"/>
      <c r="BA30" s="19" t="str">
        <f t="shared" si="33"/>
        <v/>
      </c>
      <c r="BB30" s="21" t="str">
        <f t="shared" si="34"/>
        <v/>
      </c>
      <c r="BC30" s="21" t="str">
        <f t="shared" si="35"/>
        <v/>
      </c>
      <c r="BD30" s="20" t="str">
        <f t="shared" si="36"/>
        <v>--</v>
      </c>
      <c r="BE30" s="18"/>
      <c r="BF30" s="19" t="str">
        <f t="shared" si="37"/>
        <v/>
      </c>
      <c r="BG30" s="21" t="str">
        <f t="shared" si="38"/>
        <v/>
      </c>
      <c r="BH30" s="21" t="str">
        <f t="shared" si="39"/>
        <v/>
      </c>
      <c r="BI30" s="20" t="str">
        <f t="shared" si="40"/>
        <v>--</v>
      </c>
      <c r="BJ30" s="18"/>
      <c r="BK30" s="19" t="str">
        <f t="shared" si="41"/>
        <v/>
      </c>
      <c r="BL30" s="21" t="str">
        <f t="shared" si="42"/>
        <v>X</v>
      </c>
      <c r="BM30" s="21" t="str">
        <f t="shared" si="43"/>
        <v/>
      </c>
      <c r="BN30" s="20" t="str">
        <f t="shared" si="44"/>
        <v>kegg</v>
      </c>
      <c r="BO30" s="18"/>
      <c r="BP30" s="19" t="str">
        <f t="shared" si="45"/>
        <v>U</v>
      </c>
      <c r="BQ30" s="21" t="str">
        <f t="shared" si="46"/>
        <v>X</v>
      </c>
      <c r="BR30" s="19" t="str">
        <f t="shared" si="47"/>
        <v/>
      </c>
      <c r="BS30" s="20" t="str">
        <f t="shared" si="48"/>
        <v>lit-kegg</v>
      </c>
      <c r="BT30" s="18"/>
      <c r="BU30" s="19" t="str">
        <f t="shared" si="49"/>
        <v/>
      </c>
      <c r="BV30" s="21" t="str">
        <f t="shared" si="50"/>
        <v/>
      </c>
      <c r="BW30" s="19" t="str">
        <f t="shared" si="51"/>
        <v/>
      </c>
      <c r="BX30" s="20" t="str">
        <f t="shared" si="52"/>
        <v>--</v>
      </c>
      <c r="BY30" s="18"/>
      <c r="BZ30" s="19" t="str">
        <f t="shared" si="53"/>
        <v/>
      </c>
      <c r="CA30" s="21" t="str">
        <f t="shared" si="54"/>
        <v/>
      </c>
      <c r="CB30" s="19" t="str">
        <f t="shared" si="55"/>
        <v/>
      </c>
      <c r="CC30" s="20" t="str">
        <f t="shared" si="56"/>
        <v>--</v>
      </c>
      <c r="CD30" s="18"/>
      <c r="CE30" s="19" t="str">
        <f t="shared" si="57"/>
        <v/>
      </c>
      <c r="CF30" s="21" t="str">
        <f t="shared" si="58"/>
        <v>X</v>
      </c>
      <c r="CG30" s="24" t="str">
        <f t="shared" si="59"/>
        <v/>
      </c>
      <c r="CH30" s="20" t="str">
        <f t="shared" si="60"/>
        <v>kegg</v>
      </c>
      <c r="CI30" s="18"/>
      <c r="CJ30" s="25" t="str">
        <f t="shared" si="61"/>
        <v>U</v>
      </c>
      <c r="CK30" s="21" t="str">
        <f t="shared" si="62"/>
        <v>X</v>
      </c>
      <c r="CL30" s="19" t="str">
        <f t="shared" si="63"/>
        <v>K</v>
      </c>
      <c r="CM30" s="20" t="str">
        <f t="shared" si="64"/>
        <v>lit-kegg</v>
      </c>
      <c r="CN30" s="18"/>
      <c r="CO30" s="26"/>
      <c r="CP30" s="27"/>
      <c r="CQ30" s="27" t="s">
        <v>146</v>
      </c>
      <c r="CR30" s="28"/>
      <c r="CS30" s="27"/>
      <c r="CT30" s="27"/>
      <c r="CU30" s="27"/>
    </row>
    <row r="31" spans="1:99" ht="15.75" customHeight="1">
      <c r="A31" s="13">
        <v>52</v>
      </c>
      <c r="B31" s="14" t="s">
        <v>149</v>
      </c>
      <c r="C31" s="50">
        <v>3661</v>
      </c>
      <c r="D31" s="35" t="s">
        <v>150</v>
      </c>
      <c r="E31" s="44"/>
      <c r="F31" s="18"/>
      <c r="G31" s="19" t="str">
        <f t="shared" si="0"/>
        <v/>
      </c>
      <c r="H31" s="19" t="str">
        <f t="shared" si="1"/>
        <v/>
      </c>
      <c r="I31" s="19" t="str">
        <f t="shared" si="2"/>
        <v/>
      </c>
      <c r="J31" s="20" t="str">
        <f t="shared" si="3"/>
        <v>--</v>
      </c>
      <c r="K31" s="18"/>
      <c r="L31" s="19" t="str">
        <f t="shared" si="4"/>
        <v/>
      </c>
      <c r="M31" s="21" t="str">
        <f t="shared" si="5"/>
        <v>X</v>
      </c>
      <c r="N31" s="19" t="str">
        <f t="shared" si="6"/>
        <v/>
      </c>
      <c r="O31" s="20" t="str">
        <f t="shared" si="7"/>
        <v>kegg</v>
      </c>
      <c r="P31" s="18"/>
      <c r="Q31" s="19" t="str">
        <f t="shared" si="8"/>
        <v/>
      </c>
      <c r="R31" s="21" t="str">
        <f t="shared" si="9"/>
        <v/>
      </c>
      <c r="S31" s="19" t="str">
        <f t="shared" si="10"/>
        <v/>
      </c>
      <c r="T31" s="20" t="str">
        <f t="shared" si="11"/>
        <v>--</v>
      </c>
      <c r="U31" s="18"/>
      <c r="V31" s="19" t="str">
        <f t="shared" si="12"/>
        <v/>
      </c>
      <c r="W31" s="21" t="str">
        <f t="shared" si="13"/>
        <v/>
      </c>
      <c r="X31" s="21" t="str">
        <f t="shared" si="14"/>
        <v/>
      </c>
      <c r="Y31" s="20" t="str">
        <f t="shared" si="15"/>
        <v>--</v>
      </c>
      <c r="Z31" s="18"/>
      <c r="AA31" s="19" t="str">
        <f t="shared" si="16"/>
        <v/>
      </c>
      <c r="AB31" s="21" t="str">
        <f t="shared" si="17"/>
        <v/>
      </c>
      <c r="AC31" s="21" t="str">
        <f t="shared" si="18"/>
        <v/>
      </c>
      <c r="AD31" s="20" t="str">
        <f t="shared" si="19"/>
        <v>--</v>
      </c>
      <c r="AE31" s="18"/>
      <c r="AF31" s="19" t="str">
        <f t="shared" si="20"/>
        <v/>
      </c>
      <c r="AG31" s="19"/>
      <c r="AH31" s="18"/>
      <c r="AI31" s="22" t="str">
        <f t="shared" si="21"/>
        <v/>
      </c>
      <c r="AJ31" s="21" t="str">
        <f t="shared" si="22"/>
        <v/>
      </c>
      <c r="AK31" s="21" t="str">
        <f t="shared" si="23"/>
        <v/>
      </c>
      <c r="AL31" s="20" t="str">
        <f t="shared" si="24"/>
        <v>--</v>
      </c>
      <c r="AM31" s="18"/>
      <c r="AN31" s="19" t="str">
        <f t="shared" si="25"/>
        <v/>
      </c>
      <c r="AO31" s="19"/>
      <c r="AP31" s="18"/>
      <c r="AQ31" s="19" t="str">
        <f t="shared" si="26"/>
        <v/>
      </c>
      <c r="AR31" s="23"/>
      <c r="AS31" s="23" t="str">
        <f t="shared" si="27"/>
        <v/>
      </c>
      <c r="AT31" s="20" t="str">
        <f t="shared" si="28"/>
        <v>--</v>
      </c>
      <c r="AU31" s="18"/>
      <c r="AV31" s="19" t="str">
        <f t="shared" si="29"/>
        <v/>
      </c>
      <c r="AW31" s="21" t="str">
        <f t="shared" si="30"/>
        <v>X</v>
      </c>
      <c r="AX31" s="21" t="str">
        <f t="shared" si="31"/>
        <v/>
      </c>
      <c r="AY31" s="20" t="str">
        <f t="shared" si="32"/>
        <v>kegg</v>
      </c>
      <c r="AZ31" s="18"/>
      <c r="BA31" s="19" t="str">
        <f t="shared" si="33"/>
        <v/>
      </c>
      <c r="BB31" s="21" t="str">
        <f t="shared" si="34"/>
        <v/>
      </c>
      <c r="BC31" s="21" t="str">
        <f t="shared" si="35"/>
        <v/>
      </c>
      <c r="BD31" s="20" t="str">
        <f t="shared" si="36"/>
        <v>--</v>
      </c>
      <c r="BE31" s="18"/>
      <c r="BF31" s="19" t="str">
        <f t="shared" si="37"/>
        <v/>
      </c>
      <c r="BG31" s="21" t="str">
        <f t="shared" si="38"/>
        <v/>
      </c>
      <c r="BH31" s="21" t="str">
        <f t="shared" si="39"/>
        <v/>
      </c>
      <c r="BI31" s="20" t="str">
        <f t="shared" si="40"/>
        <v>--</v>
      </c>
      <c r="BJ31" s="18"/>
      <c r="BK31" s="19" t="str">
        <f t="shared" si="41"/>
        <v/>
      </c>
      <c r="BL31" s="21" t="str">
        <f t="shared" si="42"/>
        <v>X</v>
      </c>
      <c r="BM31" s="21" t="str">
        <f t="shared" si="43"/>
        <v/>
      </c>
      <c r="BN31" s="20" t="str">
        <f t="shared" si="44"/>
        <v>kegg</v>
      </c>
      <c r="BO31" s="18"/>
      <c r="BP31" s="19" t="str">
        <f t="shared" si="45"/>
        <v>V</v>
      </c>
      <c r="BQ31" s="21" t="str">
        <f t="shared" si="46"/>
        <v>X</v>
      </c>
      <c r="BR31" s="19" t="str">
        <f t="shared" si="47"/>
        <v/>
      </c>
      <c r="BS31" s="20" t="str">
        <f t="shared" si="48"/>
        <v>lit-kegg</v>
      </c>
      <c r="BT31" s="18"/>
      <c r="BU31" s="19" t="str">
        <f t="shared" si="49"/>
        <v/>
      </c>
      <c r="BV31" s="21" t="str">
        <f t="shared" si="50"/>
        <v/>
      </c>
      <c r="BW31" s="19" t="str">
        <f t="shared" si="51"/>
        <v/>
      </c>
      <c r="BX31" s="20" t="str">
        <f t="shared" si="52"/>
        <v>--</v>
      </c>
      <c r="BY31" s="18"/>
      <c r="BZ31" s="19" t="str">
        <f t="shared" si="53"/>
        <v/>
      </c>
      <c r="CA31" s="21" t="str">
        <f t="shared" si="54"/>
        <v/>
      </c>
      <c r="CB31" s="19" t="str">
        <f t="shared" si="55"/>
        <v/>
      </c>
      <c r="CC31" s="20" t="str">
        <f t="shared" si="56"/>
        <v>--</v>
      </c>
      <c r="CD31" s="18"/>
      <c r="CE31" s="19" t="str">
        <f t="shared" si="57"/>
        <v/>
      </c>
      <c r="CF31" s="21" t="str">
        <f t="shared" si="58"/>
        <v>X</v>
      </c>
      <c r="CG31" s="24" t="str">
        <f t="shared" si="59"/>
        <v/>
      </c>
      <c r="CH31" s="20" t="str">
        <f t="shared" si="60"/>
        <v>kegg</v>
      </c>
      <c r="CI31" s="18"/>
      <c r="CJ31" s="25" t="str">
        <f t="shared" si="61"/>
        <v>V</v>
      </c>
      <c r="CK31" s="21" t="str">
        <f t="shared" si="62"/>
        <v>X</v>
      </c>
      <c r="CL31" s="19" t="str">
        <f t="shared" si="63"/>
        <v/>
      </c>
      <c r="CM31" s="20" t="str">
        <f t="shared" si="64"/>
        <v>lit-kegg</v>
      </c>
      <c r="CN31" s="18"/>
      <c r="CO31" s="26"/>
      <c r="CP31" s="27"/>
      <c r="CQ31" s="27"/>
      <c r="CR31" s="28"/>
      <c r="CS31" s="27"/>
      <c r="CT31" s="27"/>
      <c r="CU31" s="27"/>
    </row>
    <row r="32" spans="1:99" ht="15.75" customHeight="1">
      <c r="A32" s="13">
        <v>53</v>
      </c>
      <c r="B32" s="14" t="s">
        <v>151</v>
      </c>
      <c r="C32" s="50">
        <v>3662</v>
      </c>
      <c r="D32" s="53" t="s">
        <v>152</v>
      </c>
      <c r="E32" s="44"/>
      <c r="F32" s="18"/>
      <c r="G32" s="19" t="str">
        <f t="shared" si="0"/>
        <v>NP</v>
      </c>
      <c r="H32" s="19" t="str">
        <f t="shared" si="1"/>
        <v/>
      </c>
      <c r="I32" s="19" t="str">
        <f t="shared" si="2"/>
        <v/>
      </c>
      <c r="J32" s="20" t="str">
        <f t="shared" si="3"/>
        <v>lit</v>
      </c>
      <c r="K32" s="18"/>
      <c r="L32" s="19" t="str">
        <f t="shared" si="4"/>
        <v/>
      </c>
      <c r="M32" s="21" t="str">
        <f t="shared" si="5"/>
        <v>X</v>
      </c>
      <c r="N32" s="19" t="str">
        <f t="shared" si="6"/>
        <v/>
      </c>
      <c r="O32" s="20" t="str">
        <f t="shared" si="7"/>
        <v>kegg</v>
      </c>
      <c r="P32" s="18"/>
      <c r="Q32" s="19" t="str">
        <f t="shared" si="8"/>
        <v/>
      </c>
      <c r="R32" s="21" t="str">
        <f t="shared" si="9"/>
        <v/>
      </c>
      <c r="S32" s="19" t="str">
        <f t="shared" si="10"/>
        <v/>
      </c>
      <c r="T32" s="20" t="str">
        <f t="shared" si="11"/>
        <v>--</v>
      </c>
      <c r="U32" s="18"/>
      <c r="V32" s="19" t="str">
        <f t="shared" si="12"/>
        <v/>
      </c>
      <c r="W32" s="21" t="str">
        <f t="shared" si="13"/>
        <v/>
      </c>
      <c r="X32" s="21" t="str">
        <f t="shared" si="14"/>
        <v/>
      </c>
      <c r="Y32" s="20" t="str">
        <f t="shared" si="15"/>
        <v>--</v>
      </c>
      <c r="Z32" s="18"/>
      <c r="AA32" s="19" t="str">
        <f t="shared" si="16"/>
        <v/>
      </c>
      <c r="AB32" s="21" t="str">
        <f t="shared" si="17"/>
        <v/>
      </c>
      <c r="AC32" s="21" t="str">
        <f t="shared" si="18"/>
        <v/>
      </c>
      <c r="AD32" s="20" t="str">
        <f t="shared" si="19"/>
        <v>--</v>
      </c>
      <c r="AE32" s="18"/>
      <c r="AF32" s="19" t="str">
        <f t="shared" si="20"/>
        <v/>
      </c>
      <c r="AG32" s="19"/>
      <c r="AH32" s="18"/>
      <c r="AI32" s="22" t="str">
        <f t="shared" si="21"/>
        <v/>
      </c>
      <c r="AJ32" s="21" t="str">
        <f t="shared" si="22"/>
        <v/>
      </c>
      <c r="AK32" s="21" t="str">
        <f t="shared" si="23"/>
        <v/>
      </c>
      <c r="AL32" s="20" t="str">
        <f t="shared" si="24"/>
        <v>--</v>
      </c>
      <c r="AM32" s="18"/>
      <c r="AN32" s="19" t="str">
        <f t="shared" si="25"/>
        <v/>
      </c>
      <c r="AO32" s="19"/>
      <c r="AP32" s="18"/>
      <c r="AQ32" s="19" t="str">
        <f t="shared" si="26"/>
        <v/>
      </c>
      <c r="AR32" s="23"/>
      <c r="AS32" s="23" t="str">
        <f t="shared" si="27"/>
        <v/>
      </c>
      <c r="AT32" s="20" t="str">
        <f t="shared" si="28"/>
        <v>--</v>
      </c>
      <c r="AU32" s="18"/>
      <c r="AV32" s="19" t="str">
        <f t="shared" si="29"/>
        <v/>
      </c>
      <c r="AW32" s="21" t="str">
        <f t="shared" si="30"/>
        <v>X</v>
      </c>
      <c r="AX32" s="21" t="str">
        <f t="shared" si="31"/>
        <v/>
      </c>
      <c r="AY32" s="20" t="str">
        <f t="shared" si="32"/>
        <v>kegg</v>
      </c>
      <c r="AZ32" s="18"/>
      <c r="BA32" s="19" t="str">
        <f t="shared" si="33"/>
        <v/>
      </c>
      <c r="BB32" s="21" t="str">
        <f t="shared" si="34"/>
        <v/>
      </c>
      <c r="BC32" s="21" t="str">
        <f t="shared" si="35"/>
        <v/>
      </c>
      <c r="BD32" s="20" t="str">
        <f t="shared" si="36"/>
        <v>--</v>
      </c>
      <c r="BE32" s="18"/>
      <c r="BF32" s="19" t="str">
        <f t="shared" si="37"/>
        <v/>
      </c>
      <c r="BG32" s="21" t="str">
        <f t="shared" si="38"/>
        <v/>
      </c>
      <c r="BH32" s="21" t="str">
        <f t="shared" si="39"/>
        <v/>
      </c>
      <c r="BI32" s="20" t="str">
        <f t="shared" si="40"/>
        <v>--</v>
      </c>
      <c r="BJ32" s="18"/>
      <c r="BK32" s="19" t="str">
        <f t="shared" si="41"/>
        <v/>
      </c>
      <c r="BL32" s="21" t="str">
        <f t="shared" si="42"/>
        <v>X</v>
      </c>
      <c r="BM32" s="21" t="str">
        <f t="shared" si="43"/>
        <v/>
      </c>
      <c r="BN32" s="20" t="str">
        <f t="shared" si="44"/>
        <v>kegg</v>
      </c>
      <c r="BO32" s="18"/>
      <c r="BP32" s="19" t="str">
        <f t="shared" si="45"/>
        <v/>
      </c>
      <c r="BQ32" s="21" t="str">
        <f t="shared" si="46"/>
        <v>X</v>
      </c>
      <c r="BR32" s="19" t="str">
        <f t="shared" si="47"/>
        <v/>
      </c>
      <c r="BS32" s="20" t="str">
        <f t="shared" si="48"/>
        <v>kegg</v>
      </c>
      <c r="BT32" s="18"/>
      <c r="BU32" s="19" t="str">
        <f t="shared" si="49"/>
        <v/>
      </c>
      <c r="BV32" s="21" t="str">
        <f t="shared" si="50"/>
        <v/>
      </c>
      <c r="BW32" s="19" t="str">
        <f t="shared" si="51"/>
        <v/>
      </c>
      <c r="BX32" s="20" t="str">
        <f t="shared" si="52"/>
        <v>--</v>
      </c>
      <c r="BY32" s="18"/>
      <c r="BZ32" s="19" t="str">
        <f t="shared" si="53"/>
        <v/>
      </c>
      <c r="CA32" s="21" t="str">
        <f t="shared" si="54"/>
        <v/>
      </c>
      <c r="CB32" s="19" t="str">
        <f t="shared" si="55"/>
        <v/>
      </c>
      <c r="CC32" s="20" t="str">
        <f t="shared" si="56"/>
        <v>--</v>
      </c>
      <c r="CD32" s="18"/>
      <c r="CE32" s="19" t="str">
        <f t="shared" si="57"/>
        <v/>
      </c>
      <c r="CF32" s="21" t="str">
        <f t="shared" si="58"/>
        <v>X</v>
      </c>
      <c r="CG32" s="24" t="str">
        <f t="shared" si="59"/>
        <v/>
      </c>
      <c r="CH32" s="20" t="str">
        <f t="shared" si="60"/>
        <v>kegg</v>
      </c>
      <c r="CI32" s="18"/>
      <c r="CJ32" s="25" t="str">
        <f t="shared" si="61"/>
        <v/>
      </c>
      <c r="CK32" s="21" t="str">
        <f t="shared" si="62"/>
        <v>X</v>
      </c>
      <c r="CL32" s="19" t="str">
        <f t="shared" si="63"/>
        <v/>
      </c>
      <c r="CM32" s="20" t="str">
        <f t="shared" si="64"/>
        <v>kegg</v>
      </c>
      <c r="CN32" s="18"/>
      <c r="CO32" s="26"/>
      <c r="CP32" s="27"/>
      <c r="CQ32" s="27"/>
      <c r="CR32" s="28"/>
      <c r="CS32" s="27"/>
      <c r="CT32" s="27"/>
      <c r="CU32" s="27"/>
    </row>
    <row r="33" spans="1:99" ht="15.75" customHeight="1">
      <c r="A33" s="13">
        <v>54</v>
      </c>
      <c r="B33" s="29" t="s">
        <v>153</v>
      </c>
      <c r="C33" s="52">
        <v>3664</v>
      </c>
      <c r="D33" s="53" t="s">
        <v>154</v>
      </c>
      <c r="E33" s="44"/>
      <c r="F33" s="18"/>
      <c r="G33" s="19" t="str">
        <f t="shared" si="0"/>
        <v>V</v>
      </c>
      <c r="H33" s="19" t="str">
        <f t="shared" si="1"/>
        <v/>
      </c>
      <c r="I33" s="19" t="str">
        <f t="shared" si="2"/>
        <v>NA</v>
      </c>
      <c r="J33" s="20" t="str">
        <f t="shared" si="3"/>
        <v>lit</v>
      </c>
      <c r="K33" s="18"/>
      <c r="L33" s="19" t="str">
        <f t="shared" si="4"/>
        <v/>
      </c>
      <c r="M33" s="21" t="str">
        <f t="shared" si="5"/>
        <v>X</v>
      </c>
      <c r="N33" s="19" t="str">
        <f t="shared" si="6"/>
        <v/>
      </c>
      <c r="O33" s="20" t="str">
        <f t="shared" si="7"/>
        <v>kegg</v>
      </c>
      <c r="P33" s="18"/>
      <c r="Q33" s="19" t="str">
        <f t="shared" si="8"/>
        <v>V</v>
      </c>
      <c r="R33" s="21" t="str">
        <f t="shared" si="9"/>
        <v/>
      </c>
      <c r="S33" s="19" t="str">
        <f t="shared" si="10"/>
        <v/>
      </c>
      <c r="T33" s="20" t="str">
        <f t="shared" si="11"/>
        <v>lit</v>
      </c>
      <c r="U33" s="18"/>
      <c r="V33" s="19" t="str">
        <f t="shared" si="12"/>
        <v/>
      </c>
      <c r="W33" s="21" t="str">
        <f t="shared" si="13"/>
        <v/>
      </c>
      <c r="X33" s="21" t="str">
        <f t="shared" si="14"/>
        <v/>
      </c>
      <c r="Y33" s="20" t="str">
        <f t="shared" si="15"/>
        <v>--</v>
      </c>
      <c r="Z33" s="18"/>
      <c r="AA33" s="19" t="str">
        <f t="shared" si="16"/>
        <v/>
      </c>
      <c r="AB33" s="21" t="str">
        <f t="shared" si="17"/>
        <v/>
      </c>
      <c r="AC33" s="21" t="str">
        <f t="shared" si="18"/>
        <v/>
      </c>
      <c r="AD33" s="20" t="str">
        <f t="shared" si="19"/>
        <v>--</v>
      </c>
      <c r="AE33" s="18"/>
      <c r="AF33" s="19" t="str">
        <f t="shared" si="20"/>
        <v/>
      </c>
      <c r="AG33" s="19"/>
      <c r="AH33" s="18"/>
      <c r="AI33" s="22" t="str">
        <f t="shared" si="21"/>
        <v/>
      </c>
      <c r="AJ33" s="21" t="str">
        <f t="shared" si="22"/>
        <v/>
      </c>
      <c r="AK33" s="21" t="str">
        <f t="shared" si="23"/>
        <v/>
      </c>
      <c r="AL33" s="20" t="str">
        <f t="shared" si="24"/>
        <v>--</v>
      </c>
      <c r="AM33" s="18"/>
      <c r="AN33" s="19" t="str">
        <f t="shared" si="25"/>
        <v/>
      </c>
      <c r="AO33" s="19"/>
      <c r="AP33" s="18"/>
      <c r="AQ33" s="19" t="str">
        <f t="shared" si="26"/>
        <v/>
      </c>
      <c r="AR33" s="23"/>
      <c r="AS33" s="23" t="str">
        <f t="shared" si="27"/>
        <v/>
      </c>
      <c r="AT33" s="20" t="str">
        <f t="shared" si="28"/>
        <v>--</v>
      </c>
      <c r="AU33" s="18"/>
      <c r="AV33" s="19" t="str">
        <f t="shared" si="29"/>
        <v/>
      </c>
      <c r="AW33" s="21" t="str">
        <f t="shared" si="30"/>
        <v>X</v>
      </c>
      <c r="AX33" s="21" t="str">
        <f t="shared" si="31"/>
        <v/>
      </c>
      <c r="AY33" s="20" t="str">
        <f t="shared" si="32"/>
        <v>kegg</v>
      </c>
      <c r="AZ33" s="18"/>
      <c r="BA33" s="19" t="str">
        <f t="shared" si="33"/>
        <v/>
      </c>
      <c r="BB33" s="21" t="str">
        <f t="shared" si="34"/>
        <v/>
      </c>
      <c r="BC33" s="21" t="str">
        <f t="shared" si="35"/>
        <v/>
      </c>
      <c r="BD33" s="20" t="str">
        <f t="shared" si="36"/>
        <v>--</v>
      </c>
      <c r="BE33" s="18"/>
      <c r="BF33" s="19" t="str">
        <f t="shared" si="37"/>
        <v/>
      </c>
      <c r="BG33" s="21" t="str">
        <f t="shared" si="38"/>
        <v/>
      </c>
      <c r="BH33" s="21" t="str">
        <f t="shared" si="39"/>
        <v/>
      </c>
      <c r="BI33" s="20" t="str">
        <f t="shared" si="40"/>
        <v>--</v>
      </c>
      <c r="BJ33" s="18"/>
      <c r="BK33" s="19" t="str">
        <f t="shared" si="41"/>
        <v/>
      </c>
      <c r="BL33" s="21" t="str">
        <f t="shared" si="42"/>
        <v>X</v>
      </c>
      <c r="BM33" s="21" t="str">
        <f t="shared" si="43"/>
        <v/>
      </c>
      <c r="BN33" s="20" t="str">
        <f t="shared" si="44"/>
        <v>kegg</v>
      </c>
      <c r="BO33" s="18"/>
      <c r="BP33" s="19" t="str">
        <f t="shared" si="45"/>
        <v>D</v>
      </c>
      <c r="BQ33" s="21" t="str">
        <f t="shared" si="46"/>
        <v>X</v>
      </c>
      <c r="BR33" s="19" t="str">
        <f t="shared" si="47"/>
        <v>D</v>
      </c>
      <c r="BS33" s="20" t="str">
        <f t="shared" si="48"/>
        <v>lit-kegg</v>
      </c>
      <c r="BT33" s="18"/>
      <c r="BU33" s="19" t="str">
        <f t="shared" si="49"/>
        <v>V</v>
      </c>
      <c r="BV33" s="21" t="str">
        <f t="shared" si="50"/>
        <v/>
      </c>
      <c r="BW33" s="19" t="str">
        <f t="shared" si="51"/>
        <v/>
      </c>
      <c r="BX33" s="20" t="str">
        <f t="shared" si="52"/>
        <v>lit</v>
      </c>
      <c r="BY33" s="18"/>
      <c r="BZ33" s="19" t="str">
        <f t="shared" si="53"/>
        <v/>
      </c>
      <c r="CA33" s="21" t="str">
        <f t="shared" si="54"/>
        <v/>
      </c>
      <c r="CB33" s="19" t="str">
        <f t="shared" si="55"/>
        <v/>
      </c>
      <c r="CC33" s="20" t="str">
        <f t="shared" si="56"/>
        <v>--</v>
      </c>
      <c r="CD33" s="18"/>
      <c r="CE33" s="19" t="str">
        <f t="shared" si="57"/>
        <v/>
      </c>
      <c r="CF33" s="21" t="str">
        <f t="shared" si="58"/>
        <v>X</v>
      </c>
      <c r="CG33" s="24" t="str">
        <f t="shared" si="59"/>
        <v/>
      </c>
      <c r="CH33" s="20" t="str">
        <f t="shared" si="60"/>
        <v>kegg</v>
      </c>
      <c r="CI33" s="18"/>
      <c r="CJ33" s="25" t="str">
        <f t="shared" si="61"/>
        <v>D</v>
      </c>
      <c r="CK33" s="21" t="str">
        <f t="shared" si="62"/>
        <v>X</v>
      </c>
      <c r="CL33" s="19" t="str">
        <f t="shared" si="63"/>
        <v/>
      </c>
      <c r="CM33" s="20" t="str">
        <f t="shared" si="64"/>
        <v>lit-kegg</v>
      </c>
      <c r="CN33" s="18"/>
      <c r="CO33" s="26"/>
      <c r="CP33" s="27"/>
      <c r="CQ33" s="27" t="s">
        <v>146</v>
      </c>
      <c r="CR33" s="28"/>
      <c r="CS33" s="27"/>
      <c r="CT33" s="27"/>
      <c r="CU33" s="27"/>
    </row>
    <row r="34" spans="1:99" ht="15.75" customHeight="1">
      <c r="A34" s="13">
        <v>138</v>
      </c>
      <c r="B34" s="14" t="s">
        <v>155</v>
      </c>
      <c r="C34" s="50">
        <v>45157</v>
      </c>
      <c r="D34" s="35" t="s">
        <v>156</v>
      </c>
      <c r="E34" s="44"/>
      <c r="F34" s="18"/>
      <c r="G34" s="19" t="str">
        <f t="shared" ref="G34:G65" si="65">IF(COUNTIF(usda_agi,$B34),"U",
IF(COUNTIF(knap_agi,$B34),"K",
IF(COUNTIF(npass_agi,$B34),"NP",
IF(COUNTIF(map_agi,$B34),"M",
IF(COUNTIF(imppat_agi,$B34),"I",
IF(COUNTIF(duke_agi,$B34),"D",
IF(COUNTIF(nap_agi,$B34),"NA",
IF(COUNTIF(var_agi,$B34),"V",
"")))))))
)</f>
        <v/>
      </c>
      <c r="H34" s="19" t="str">
        <f t="shared" ref="H34:H65" si="66">IF(COUNTIF(out_agi,B34),"X","")</f>
        <v/>
      </c>
      <c r="I34" s="19" t="str">
        <f t="shared" ref="I34:I65" si="67">IF(COUNTIF(knap_rel_agi,$B34),"K",
IF(COUNTIF(duke_rel_agi,$B34),"D",
IF(COUNTIF(nap_rel_agi,$B34),"NA",
IF(COUNTIF(var_rel_agi,$B34),"V",""))))</f>
        <v/>
      </c>
      <c r="J34" s="20" t="str">
        <f t="shared" si="3"/>
        <v>--</v>
      </c>
      <c r="K34" s="18"/>
      <c r="L34" s="19" t="str">
        <f t="shared" ref="L34:L65" si="68">IF(COUNTIF(npass_bun,$B34),"NP",
IF(COUNTIF(nap_bun,$B34),"NA",
IF(COUNTIF(var_bun,$B34),"V","")))</f>
        <v/>
      </c>
      <c r="M34" s="21" t="str">
        <f t="shared" ref="M34:M65" si="69">IF(COUNTIF(out_bun,B34),"X","")</f>
        <v/>
      </c>
      <c r="N34" s="19" t="str">
        <f t="shared" ref="N34:N65" si="70">IF(COUNTIF(nap_rel_bun,$B34),"NA",
IF(COUNTIF(var_rel_bun,$B34),"V",""))</f>
        <v/>
      </c>
      <c r="O34" s="20" t="str">
        <f t="shared" si="7"/>
        <v>--</v>
      </c>
      <c r="P34" s="18"/>
      <c r="Q34" s="19" t="str">
        <f t="shared" ref="Q34:Q65" si="71">IF(COUNTIF(usda_kxn,$B34),"U",
IF(COUNTIF(knap_kxn,$B34),"K",
IF(COUNTIF(npass_kxn,$B34),"NP",
IF(COUNTIF(map_kxn,$B34),"M",
IF(COUNTIF(duke_kxn,$B34),"D",
IF(COUNTIF(nap_kxn,$B34),"NA",
IF(COUNTIF(var_kxn,$B34),"V","")))))))</f>
        <v/>
      </c>
      <c r="R34" s="21" t="str">
        <f t="shared" ref="R34:R65" si="72">IF(COUNTIF(out_kxn,B34),"X","")</f>
        <v/>
      </c>
      <c r="S34" s="19" t="str">
        <f t="shared" ref="S34:S65" si="73">IF(COUNTIF(knap_rel_kxn,$B34),"K",
IF(COUNTIF(npass_rel_kxn,$B34),"NP",
IF(COUNTIF(duke_rel_kxn,$B34),"D",
IF(COUNTIF(nap_rel_kxn,$B34),"NA",
IF(COUNTIF(var_rel_kxn,$B34),"V","")))))</f>
        <v/>
      </c>
      <c r="T34" s="20" t="str">
        <f t="shared" si="11"/>
        <v>--</v>
      </c>
      <c r="U34" s="18"/>
      <c r="V34" s="19" t="str">
        <f t="shared" ref="V34:V65" si="74">IF(COUNTIF(usda_hwb,$B34),"U",
IF(COUNTIF(knap_hwb,$B34),"K",
IF(COUNTIF(npass_hwb,$B34),"NP",
IF(COUNTIF(map_hwb,$B34),"M",
IF(COUNTIF(imppat_hwb,$B34),"I",
IF(COUNTIF(duke_hwb,$B34),"D",
IF(COUNTIF(nap_hwb,$B34),"NA",
IF(COUNTIF(var_hwb,$B34),"V","")))))
)))</f>
        <v/>
      </c>
      <c r="W34" s="21" t="str">
        <f t="shared" ref="W34:W65" si="75">IF(COUNTIF(out_hwb,B34),"X","")</f>
        <v/>
      </c>
      <c r="X34" s="21" t="str">
        <f t="shared" ref="X34:X65" si="76">IF(COUNTIF(knap_rel_hwb,$B34),"K",
IF(COUNTIF(npass_rel_hwb,$B34),"NP",
IF(COUNTIF(map_rel_hwb,$B34),"M",
IF(COUNTIF(imppat_rel_hwb,$B34),"I",
IF(COUNTIF(duke_rel_hwb,$B34),"D",
IF(COUNTIF(nap_rel_hwb,$B34),"NA",
IF(COUNTIF(var_rel_hwb,$B34),"V","")))))
))</f>
        <v/>
      </c>
      <c r="Y34" s="20" t="str">
        <f t="shared" si="15"/>
        <v>--</v>
      </c>
      <c r="Z34" s="18"/>
      <c r="AA34" s="19" t="str">
        <f t="shared" ref="AA34:AA65" si="77">IF(COUNTIF(usda_ec,$B34),"U",
IF(COUNTIF(knap_ec,$B34),"K",
IF(COUNTIF(npass_ec,$B34),"NP",
IF(COUNTIF(map_ec,$B34),"M",
IF(COUNTIF(imppat_ec,$B34),"I",
IF(COUNTIF(duke_ec,$B34),"D",
IF(COUNTIF(nap_ec,$B34),"NA",
IF(COUNTIF(var_ec,$B34),"V",""))))))))</f>
        <v/>
      </c>
      <c r="AB34" s="21" t="str">
        <f t="shared" ref="AB34:AB65" si="78">IF(COUNTIF(out_ec,B34),"X","")</f>
        <v/>
      </c>
      <c r="AC34" s="21" t="str">
        <f t="shared" ref="AC34:AC65" si="79">IF(COUNTIF(usda_rel_ec,$B34),"U",
IF(COUNTIF(knap_rel_ec,$B34),"K",
IF(COUNTIF(npass_rel_ec,$B34),"NP",
IF(COUNTIF(map_rel_ec,$B34),"M",
IF(COUNTIF(imppat_rel_ec,$B34),"I",
IF(COUNTIF(nap_rel_ec,$B34),"NA",
IF(COUNTIF(var_rel_ec,$B34),"V","")))))))</f>
        <v/>
      </c>
      <c r="AD34" s="20" t="str">
        <f t="shared" si="19"/>
        <v>--</v>
      </c>
      <c r="AE34" s="18"/>
      <c r="AF34" s="19" t="str">
        <f t="shared" ref="AF34:AF65" si="80">IF(COUNTIF(usda_ecg,$B34),"U",
IF(COUNTIF(npass_ecg,$B34),"NP",
IF(COUNTIF(map_ecg,$B34),"M",
IF(COUNTIF(imppat_ecg,$B34),"I",
IF(COUNTIF(duke_ecg,$B34),"D",
IF(COUNTIF(var_ecg,$B34),"V",""))))))</f>
        <v/>
      </c>
      <c r="AG34" s="19"/>
      <c r="AH34" s="18"/>
      <c r="AI34" s="22" t="str">
        <f t="shared" ref="AI34:AI65" si="81">IF(COUNTIF(usda_egt,$B34),"U",
IF(COUNTIF(map_egt,$B34),"M",
IF(COUNTIF(duke_egt,$B34),"D",
IF(COUNTIF(nap_egt,$B34),"NA",
IF(COUNTIF(var_egt,$B34),"V","")))))</f>
        <v/>
      </c>
      <c r="AJ34" s="21" t="str">
        <f t="shared" ref="AJ34:AJ65" si="82">IF(COUNTIF(out_egt,B34),"X","")</f>
        <v/>
      </c>
      <c r="AK34" s="21" t="str">
        <f t="shared" ref="AK34:AK65" si="83">IF(COUNTIF(usda_rel_egt,$B34),"U",
IF(COUNTIF(knap_rel_egt,$B34),"K",
IF(COUNTIF(npass_rel_egt,$B34),"NP",
IF(COUNTIF(map_rel_egt,$B34),"M",
IF(COUNTIF(var_rel_egt,$B34),"V",""))))
)</f>
        <v/>
      </c>
      <c r="AL34" s="20" t="str">
        <f t="shared" si="24"/>
        <v>--</v>
      </c>
      <c r="AM34" s="18"/>
      <c r="AN34" s="19" t="str">
        <f t="shared" ref="AN34:AN65" si="84">IF(COUNTIF(usda_egcg,$B34),"U",
IF(COUNTIF(knap_egcg,$B34),"K",
IF(COUNTIF(npass_egcg,$B34),"NP",
IF(COUNTIF(map_egcg,$B34),"M",
IF(COUNTIF(var_ecg,$B34),"V","")))))</f>
        <v/>
      </c>
      <c r="AO34" s="19"/>
      <c r="AP34" s="18"/>
      <c r="AQ34" s="19" t="str">
        <f t="shared" ref="AQ34:AQ65" si="85">IF(COUNTIF(npass_erc,$B34),"NP",
IF(COUNTIF(nap_erc,$B34),"NA",
IF(COUNTIF(var_erc,$B34),"V","")))</f>
        <v/>
      </c>
      <c r="AR34" s="23"/>
      <c r="AS34" s="23" t="str">
        <f t="shared" ref="AS34:AS65" si="86">IF(COUNTIF(nap_rel_erc,$B34),"NA",
IF(COUNTIF(var_rel_erc,$B34),"V",""))</f>
        <v/>
      </c>
      <c r="AT34" s="20" t="str">
        <f t="shared" si="28"/>
        <v>--</v>
      </c>
      <c r="AU34" s="18"/>
      <c r="AV34" s="19" t="str">
        <f t="shared" ref="AV34:AV65" si="87">IF(COUNTIF(npass_erd,$B34),"NP",
IF(COUNTIF(nap_erd,$B34),"NA",
IF(COUNTIF(var_erd,$B34),"V","")))</f>
        <v/>
      </c>
      <c r="AW34" s="21" t="str">
        <f t="shared" ref="AW34:AW65" si="88">IF(COUNTIF(out_erd,B34),"X","")</f>
        <v/>
      </c>
      <c r="AX34" s="21" t="str">
        <f t="shared" ref="AX34:AX65" si="89">IF(COUNTIF(map_rel_erd,$B34),"M",
IF(COUNTIF(nap_rel_erd,$B34),"NA",
IF(COUNTIF(var_rel_erd,$B34),"V","")))</f>
        <v/>
      </c>
      <c r="AY34" s="20" t="str">
        <f t="shared" si="32"/>
        <v>--</v>
      </c>
      <c r="AZ34" s="18"/>
      <c r="BA34" s="19" t="str">
        <f t="shared" ref="BA34:BA65" si="90">IF(COUNTIF(knap_gc,$B34),"K",
IF(COUNTIF(npass_gc,$B34),"NP",
IF(COUNTIF(imppat_gc,$B34),"I",
IF(COUNTIF(duke_gc,$B34),"D",
IF(COUNTIF(nap_gc,$B34),"NA",
IF(COUNTIF(var_gc,$B34),"V","")))))
)</f>
        <v/>
      </c>
      <c r="BB34" s="21" t="str">
        <f t="shared" ref="BB34:BB65" si="91">IF(COUNTIF(out_gc,B34),"X","")</f>
        <v/>
      </c>
      <c r="BC34" s="21" t="str">
        <f t="shared" ref="BC34:BC65" si="92">IF(COUNTIF(knap_rel_gc,$B34),"K",
IF(COUNTIF(nap_rel_gc,$B34),"NA",
IF(COUNTIF(var_rel_gc,$B34),"V","")))</f>
        <v/>
      </c>
      <c r="BD34" s="20" t="str">
        <f t="shared" si="36"/>
        <v>--</v>
      </c>
      <c r="BE34" s="18"/>
      <c r="BF34" s="19" t="str">
        <f t="shared" ref="BF34:BF65" si="93">IF(COUNTIF(knap_gen,$B34),"K",
IF(COUNTIF(npass_gen,$B34),"NP",
IF(COUNTIF(imppat_gen,$B34),"I",
IF(COUNTIF(duke_gen,$B34),"D",
IF(COUNTIF(nap_gen,$B34),"NA",
IF(COUNTIF(var_gen,$B34),"V",""))))))</f>
        <v/>
      </c>
      <c r="BG34" s="21" t="str">
        <f t="shared" ref="BG34:BG65" si="94">IF(COUNTIF(out_gen,B34),"X","")</f>
        <v/>
      </c>
      <c r="BH34" s="21" t="str">
        <f t="shared" ref="BH34:BH65" si="95">IF(COUNTIF(knap_rel_gen,$B34),"K",
IF(COUNTIF(imppat_rel_gen,$B34),"I",
IF(COUNTIF(duke_rel_gen,$B34),"D",
IF(COUNTIF(nap_rel_gen,$B34),"NA",
IF(COUNTIF(var_rel_gen,$B34),"V","")))))</f>
        <v/>
      </c>
      <c r="BI34" s="20" t="str">
        <f t="shared" si="40"/>
        <v>--</v>
      </c>
      <c r="BJ34" s="18"/>
      <c r="BK34" s="19" t="str">
        <f t="shared" ref="BK34:BK65" si="96">IF(COUNTIF(knap_hcc,$B34),"K",
IF(COUNTIF(npass_hcc,$B34),"NP",
IF(COUNTIF(duke_hcc,$B34),"D",
IF(COUNTIF(var_hcc,$B34),"V",
""))))</f>
        <v/>
      </c>
      <c r="BL34" s="21" t="str">
        <f t="shared" ref="BL34:BL65" si="97">IF(COUNTIF(hcc_out,B34),"X","")</f>
        <v/>
      </c>
      <c r="BM34" s="21" t="str">
        <f t="shared" ref="BM34:BM65" si="98">IF(COUNTIF(var_rel_hcc,$B34),"V","")</f>
        <v/>
      </c>
      <c r="BN34" s="20" t="str">
        <f t="shared" si="44"/>
        <v>--</v>
      </c>
      <c r="BO34" s="18"/>
      <c r="BP34" s="19" t="str">
        <f t="shared" ref="BP34:BP65" si="99">IF(COUNTIF(usda_kmp,$B34),"U",
IF(COUNTIF(knap_kmp,$B34),"K",
IF(COUNTIF(npass_kmp,$B34),"NP",
IF(COUNTIF(map_kmp,$B34),"M",
IF(COUNTIF(imppat_kmp,$B34),"I",
IF(COUNTIF(duke_kmp,$B34),"D",
IF(COUNTIF(nap_kmp,$B34),"NA",
IF(COUNTIF(var_kmp,$B34),"V",""))))))))</f>
        <v/>
      </c>
      <c r="BQ34" s="21" t="str">
        <f t="shared" ref="BQ34:BQ65" si="100">IF(COUNTIF(out_kmp,B34),"X","")</f>
        <v/>
      </c>
      <c r="BR34" s="19" t="str">
        <f t="shared" ref="BR34:BR65" si="101">IF(COUNTIF(knap_rel_kmp,$B34),"K",
IF(COUNTIF(npass_rel_kmp,$B34),"NP",
IF(COUNTIF(imppat_rel_kmp,$B34),"I",
IF(COUNTIF(duke_kmp,$B34),"D",
IF(COUNTIF(nap_rel_kmp,$B34),"NA",
IF(COUNTIF(var_rel_kmp,$B34),"V",""))))))</f>
        <v/>
      </c>
      <c r="BS34" s="20" t="str">
        <f t="shared" si="48"/>
        <v>--</v>
      </c>
      <c r="BT34" s="18"/>
      <c r="BU34" s="19" t="str">
        <f t="shared" ref="BU34:BU65" si="102">IF(COUNTIF(usda_lu2,$B34),"U",
IF(COUNTIF(knap_lu2,$B34),"K",
IF(COUNTIF(npass_lu2,$B34),"NP",
IF(COUNTIF(map_lu2,$B34),"M",
IF(COUNTIF(imppat_lu2,$B34),"I",
IF(COUNTIF(duke_lu2,$B34),"D",
IF(COUNTIF(nap_lu2,$B34),"NA",
IF(COUNTIF(var_lu2,$B34),"V",""))))))))</f>
        <v/>
      </c>
      <c r="BV34" s="21" t="str">
        <f t="shared" ref="BV34:BV65" si="103">IF(COUNTIF(out_lu2,B34),"X","")</f>
        <v/>
      </c>
      <c r="BW34" s="19" t="str">
        <f t="shared" ref="BW34:BW65" si="104">IF(COUNTIF(knap_rel_lu2,$B34),"K",
IF(COUNTIF(npass_rel_lu2,$B34),"NP",
IF(COUNTIF(imppat_lu2,$B34),"I",
IF(COUNTIF(impaat_rel_lu2,$B34),"I",
IF(COUNTIF(duke_rel_lu2,$B34),"D",
IF(COUNTIF(nap_rel_lu2,$B34),"NA",
IF(COUNTIF(var_rel_lu2,$B34),"V","")))))
))</f>
        <v/>
      </c>
      <c r="BX34" s="20" t="str">
        <f t="shared" si="52"/>
        <v>--</v>
      </c>
      <c r="BY34" s="18"/>
      <c r="BZ34" s="19" t="str">
        <f t="shared" ref="BZ34:BZ65" si="105">IF(COUNTIF(usda_myc,$B34),"U",
IF(COUNTIF(knap_myc,$B34),"K",
IF(COUNTIF(npass_myc,$B34),"NP",
IF(COUNTIF(map_myc,$B34),"M",
IF(COUNTIF(imppat_myc,$B34),"I",
IF(COUNTIF(nap_myc,$B34),"NA",
IF(COUNTIF(duke_myc,$B34),"D",
IF(COUNTIF(var_myc,$B34),"V",""))))))))</f>
        <v/>
      </c>
      <c r="CA34" s="21" t="str">
        <f t="shared" ref="CA34:CA65" si="106">IF(COUNTIF(out_myc,B34),"X","")</f>
        <v/>
      </c>
      <c r="CB34" s="19" t="str">
        <f t="shared" ref="CB34:CB65" si="107">IF(COUNTIF(npass_rel_myc,$B34),"NP",
IF(COUNTIF(imppat_rel_myc,$B34),"I",
IF(COUNTIF(nap_rel_myc,$B34),"NA",
IF(COUNTIF(var_rel_myc,$B34),"V",""))))</f>
        <v/>
      </c>
      <c r="CC34" s="20" t="str">
        <f t="shared" si="56"/>
        <v>--</v>
      </c>
      <c r="CD34" s="18"/>
      <c r="CE34" s="19" t="str">
        <f t="shared" ref="CE34:CE65" si="108">IF(COUNTIF(usda_nar,$B34),"U",
IF(COUNTIF(knap_nar,$B34),"K",
IF(COUNTIF(npass_nar,$B34),"NP",
IF(COUNTIF(imppat_nar,$B34),"I",
IF(COUNTIF(duke_nar,$B34),"D",
IF(COUNTIF(nap_nar,$B34),"NA",
IF(COUNTIF(var_nar,$B34),"V",
"")))))))</f>
        <v/>
      </c>
      <c r="CF34" s="21" t="str">
        <f t="shared" ref="CF34:CF65" si="109">IF(COUNTIF(out_nar,B34),"X","")</f>
        <v/>
      </c>
      <c r="CG34" s="24" t="str">
        <f t="shared" ref="CG34:CG65" si="110">IF(COUNTIF(knap_rel_nar,$B34),"K",
IF(COUNTIF(npass_rel_nar,$B34),"NP",
IF(COUNTIF(imppat_rel_nar,$B34),"I",
IF(COUNTIF(duke_rel_nar,$B34),"D",
IF(COUNTIF(nap_rel_nar,$B34),"NA",
IF(COUNTIF(var_rel_nar,$B34),"V",""))))))</f>
        <v/>
      </c>
      <c r="CH34" s="20" t="str">
        <f t="shared" si="60"/>
        <v>--</v>
      </c>
      <c r="CI34" s="18"/>
      <c r="CJ34" s="25" t="str">
        <f t="shared" ref="CJ34:CJ65" si="111">IF(COUNTIF(usda_que,$B34),"U",
IF(COUNTIF(knap_que,$B34),"K",
IF(COUNTIF(npass_que,$B34),"NP",
IF(COUNTIF(map_que,$B34),"M",
IF(COUNTIF(imppat_que,$B34),"I",
IF(COUNTIF(duke_que,$B34),"D",
IF(COUNTIF(nap_que,$B34),"NA",
IF(COUNTIF(var_que,$B34),"V","")))))
)))</f>
        <v/>
      </c>
      <c r="CK34" s="21" t="str">
        <f t="shared" ref="CK34:CK65" si="112">IF(COUNTIF(out_que,B34),"X","")</f>
        <v/>
      </c>
      <c r="CL34" s="19" t="str">
        <f t="shared" ref="CL34:CL65" si="113">IF(COUNTIF(knap_rel_que,$B34),"K",
IF(COUNTIF(npass_rel_que,$B34),"NP",
IF(COUNTIF(imppat_rel_que,$B34),"I",
IF(COUNTIF(duke_rel_que,$B34),"D",
IF(COUNTIF(nap_rel_que,$B34),"NP",
IF(COUNTIF(var_rel_que,$B34),"V","")))))
)</f>
        <v/>
      </c>
      <c r="CM34" s="20" t="str">
        <f t="shared" si="64"/>
        <v>--</v>
      </c>
      <c r="CN34" s="18"/>
      <c r="CO34" s="26"/>
      <c r="CP34" s="27"/>
      <c r="CQ34" s="27"/>
      <c r="CR34" s="28"/>
      <c r="CS34" s="27"/>
      <c r="CT34" s="27"/>
      <c r="CU34" s="27"/>
    </row>
    <row r="35" spans="1:99" ht="15.75" customHeight="1">
      <c r="A35" s="13">
        <v>86</v>
      </c>
      <c r="B35" s="14" t="s">
        <v>157</v>
      </c>
      <c r="C35" s="50">
        <v>59895</v>
      </c>
      <c r="D35" s="53" t="s">
        <v>158</v>
      </c>
      <c r="E35" s="44"/>
      <c r="F35" s="18"/>
      <c r="G35" s="19" t="str">
        <f t="shared" si="65"/>
        <v>U</v>
      </c>
      <c r="H35" s="19" t="str">
        <f t="shared" si="66"/>
        <v>X</v>
      </c>
      <c r="I35" s="19" t="str">
        <f t="shared" si="67"/>
        <v>D</v>
      </c>
      <c r="J35" s="20" t="str">
        <f t="shared" si="3"/>
        <v>lit-kegg</v>
      </c>
      <c r="K35" s="18"/>
      <c r="L35" s="19" t="str">
        <f t="shared" si="68"/>
        <v/>
      </c>
      <c r="M35" s="21" t="str">
        <f t="shared" si="69"/>
        <v>X</v>
      </c>
      <c r="N35" s="19" t="str">
        <f t="shared" si="70"/>
        <v/>
      </c>
      <c r="O35" s="20" t="str">
        <f t="shared" si="7"/>
        <v>kegg</v>
      </c>
      <c r="P35" s="18"/>
      <c r="Q35" s="19" t="str">
        <f t="shared" si="71"/>
        <v/>
      </c>
      <c r="R35" s="21" t="str">
        <f t="shared" si="72"/>
        <v/>
      </c>
      <c r="S35" s="19" t="str">
        <f t="shared" si="73"/>
        <v/>
      </c>
      <c r="T35" s="20" t="str">
        <f t="shared" si="11"/>
        <v>--</v>
      </c>
      <c r="U35" s="18"/>
      <c r="V35" s="19" t="str">
        <f t="shared" si="74"/>
        <v/>
      </c>
      <c r="W35" s="21" t="str">
        <f t="shared" si="75"/>
        <v>X</v>
      </c>
      <c r="X35" s="21" t="str">
        <f t="shared" si="76"/>
        <v/>
      </c>
      <c r="Y35" s="20" t="str">
        <f t="shared" si="15"/>
        <v>kegg</v>
      </c>
      <c r="Z35" s="18"/>
      <c r="AA35" s="19" t="str">
        <f t="shared" si="77"/>
        <v/>
      </c>
      <c r="AB35" s="21" t="str">
        <f t="shared" si="78"/>
        <v/>
      </c>
      <c r="AC35" s="21" t="str">
        <f t="shared" si="79"/>
        <v/>
      </c>
      <c r="AD35" s="20" t="str">
        <f t="shared" si="19"/>
        <v>--</v>
      </c>
      <c r="AE35" s="18"/>
      <c r="AF35" s="19" t="str">
        <f t="shared" si="80"/>
        <v/>
      </c>
      <c r="AG35" s="19"/>
      <c r="AH35" s="18"/>
      <c r="AI35" s="22" t="str">
        <f t="shared" si="81"/>
        <v/>
      </c>
      <c r="AJ35" s="21" t="str">
        <f t="shared" si="82"/>
        <v/>
      </c>
      <c r="AK35" s="21" t="str">
        <f t="shared" si="83"/>
        <v/>
      </c>
      <c r="AL35" s="20" t="str">
        <f t="shared" si="24"/>
        <v>--</v>
      </c>
      <c r="AM35" s="18"/>
      <c r="AN35" s="19" t="str">
        <f t="shared" si="84"/>
        <v/>
      </c>
      <c r="AO35" s="19"/>
      <c r="AP35" s="18"/>
      <c r="AQ35" s="19" t="str">
        <f t="shared" si="85"/>
        <v/>
      </c>
      <c r="AR35" s="23"/>
      <c r="AS35" s="23" t="str">
        <f t="shared" si="86"/>
        <v/>
      </c>
      <c r="AT35" s="20" t="str">
        <f t="shared" si="28"/>
        <v>--</v>
      </c>
      <c r="AU35" s="18"/>
      <c r="AV35" s="19" t="str">
        <f t="shared" si="87"/>
        <v/>
      </c>
      <c r="AW35" s="21" t="str">
        <f t="shared" si="88"/>
        <v>X</v>
      </c>
      <c r="AX35" s="21" t="str">
        <f t="shared" si="89"/>
        <v/>
      </c>
      <c r="AY35" s="20" t="str">
        <f t="shared" si="32"/>
        <v>kegg</v>
      </c>
      <c r="AZ35" s="18"/>
      <c r="BA35" s="19" t="str">
        <f t="shared" si="90"/>
        <v/>
      </c>
      <c r="BB35" s="21" t="str">
        <f t="shared" si="91"/>
        <v/>
      </c>
      <c r="BC35" s="21" t="str">
        <f t="shared" si="92"/>
        <v/>
      </c>
      <c r="BD35" s="20" t="str">
        <f t="shared" si="36"/>
        <v>--</v>
      </c>
      <c r="BE35" s="18"/>
      <c r="BF35" s="19" t="str">
        <f t="shared" si="93"/>
        <v/>
      </c>
      <c r="BG35" s="21" t="str">
        <f t="shared" si="94"/>
        <v/>
      </c>
      <c r="BH35" s="21" t="str">
        <f t="shared" si="95"/>
        <v/>
      </c>
      <c r="BI35" s="20" t="str">
        <f t="shared" si="40"/>
        <v>--</v>
      </c>
      <c r="BJ35" s="18"/>
      <c r="BK35" s="19" t="str">
        <f t="shared" si="96"/>
        <v/>
      </c>
      <c r="BL35" s="21" t="str">
        <f t="shared" si="97"/>
        <v>X</v>
      </c>
      <c r="BM35" s="21" t="str">
        <f t="shared" si="98"/>
        <v/>
      </c>
      <c r="BN35" s="20" t="str">
        <f t="shared" si="44"/>
        <v>kegg</v>
      </c>
      <c r="BO35" s="18"/>
      <c r="BP35" s="19" t="str">
        <f t="shared" si="99"/>
        <v/>
      </c>
      <c r="BQ35" s="21" t="str">
        <f t="shared" si="100"/>
        <v>X</v>
      </c>
      <c r="BR35" s="19" t="str">
        <f t="shared" si="101"/>
        <v/>
      </c>
      <c r="BS35" s="20" t="str">
        <f t="shared" si="48"/>
        <v>kegg</v>
      </c>
      <c r="BT35" s="18"/>
      <c r="BU35" s="19" t="str">
        <f t="shared" si="102"/>
        <v>U</v>
      </c>
      <c r="BV35" s="21" t="str">
        <f t="shared" si="103"/>
        <v>X</v>
      </c>
      <c r="BW35" s="19" t="str">
        <f t="shared" si="104"/>
        <v>D</v>
      </c>
      <c r="BX35" s="20" t="str">
        <f t="shared" si="52"/>
        <v>lit-kegg</v>
      </c>
      <c r="BY35" s="18"/>
      <c r="BZ35" s="19" t="str">
        <f t="shared" si="105"/>
        <v/>
      </c>
      <c r="CA35" s="21" t="str">
        <f t="shared" si="106"/>
        <v/>
      </c>
      <c r="CB35" s="19" t="str">
        <f t="shared" si="107"/>
        <v/>
      </c>
      <c r="CC35" s="20" t="str">
        <f t="shared" si="56"/>
        <v>--</v>
      </c>
      <c r="CD35" s="18"/>
      <c r="CE35" s="19" t="str">
        <f t="shared" si="108"/>
        <v>U</v>
      </c>
      <c r="CF35" s="21" t="str">
        <f t="shared" si="109"/>
        <v>X</v>
      </c>
      <c r="CG35" s="24" t="str">
        <f t="shared" si="110"/>
        <v/>
      </c>
      <c r="CH35" s="20" t="str">
        <f t="shared" si="60"/>
        <v>lit-kegg</v>
      </c>
      <c r="CI35" s="18"/>
      <c r="CJ35" s="25" t="str">
        <f t="shared" si="111"/>
        <v>D</v>
      </c>
      <c r="CK35" s="21" t="str">
        <f t="shared" si="112"/>
        <v>X</v>
      </c>
      <c r="CL35" s="19" t="str">
        <f t="shared" si="113"/>
        <v>D</v>
      </c>
      <c r="CM35" s="20" t="str">
        <f t="shared" si="64"/>
        <v>lit-kegg</v>
      </c>
      <c r="CN35" s="18"/>
      <c r="CO35" s="26"/>
      <c r="CP35" s="27"/>
      <c r="CQ35" s="27"/>
      <c r="CR35" s="28"/>
      <c r="CS35" s="27"/>
      <c r="CT35" s="27"/>
      <c r="CU35" s="27"/>
    </row>
    <row r="36" spans="1:99" ht="15.75" customHeight="1">
      <c r="A36" s="13">
        <v>90</v>
      </c>
      <c r="B36" s="14" t="s">
        <v>159</v>
      </c>
      <c r="C36" s="50">
        <v>4039</v>
      </c>
      <c r="D36" s="53" t="s">
        <v>160</v>
      </c>
      <c r="E36" s="44"/>
      <c r="F36" s="18"/>
      <c r="G36" s="19" t="str">
        <f t="shared" si="65"/>
        <v>K</v>
      </c>
      <c r="H36" s="19" t="str">
        <f t="shared" si="66"/>
        <v>X</v>
      </c>
      <c r="I36" s="19" t="str">
        <f t="shared" si="67"/>
        <v/>
      </c>
      <c r="J36" s="20" t="str">
        <f t="shared" si="3"/>
        <v>lit-kegg</v>
      </c>
      <c r="K36" s="18"/>
      <c r="L36" s="19" t="str">
        <f t="shared" si="68"/>
        <v/>
      </c>
      <c r="M36" s="21" t="str">
        <f t="shared" si="69"/>
        <v>X</v>
      </c>
      <c r="N36" s="19" t="str">
        <f t="shared" si="70"/>
        <v/>
      </c>
      <c r="O36" s="20" t="str">
        <f t="shared" si="7"/>
        <v>kegg</v>
      </c>
      <c r="P36" s="18"/>
      <c r="Q36" s="19" t="str">
        <f t="shared" si="71"/>
        <v/>
      </c>
      <c r="R36" s="21" t="str">
        <f t="shared" si="72"/>
        <v/>
      </c>
      <c r="S36" s="19" t="str">
        <f t="shared" si="73"/>
        <v/>
      </c>
      <c r="T36" s="20" t="str">
        <f t="shared" si="11"/>
        <v>--</v>
      </c>
      <c r="U36" s="18"/>
      <c r="V36" s="19" t="str">
        <f t="shared" si="74"/>
        <v>K</v>
      </c>
      <c r="W36" s="21" t="str">
        <f t="shared" si="75"/>
        <v>X</v>
      </c>
      <c r="X36" s="21" t="str">
        <f t="shared" si="76"/>
        <v>K</v>
      </c>
      <c r="Y36" s="20" t="str">
        <f t="shared" si="15"/>
        <v>lit-kegg</v>
      </c>
      <c r="Z36" s="18"/>
      <c r="AA36" s="19" t="str">
        <f t="shared" si="77"/>
        <v/>
      </c>
      <c r="AB36" s="21" t="str">
        <f t="shared" si="78"/>
        <v/>
      </c>
      <c r="AC36" s="21" t="str">
        <f t="shared" si="79"/>
        <v/>
      </c>
      <c r="AD36" s="20" t="str">
        <f t="shared" si="19"/>
        <v>--</v>
      </c>
      <c r="AE36" s="18"/>
      <c r="AF36" s="19" t="str">
        <f t="shared" si="80"/>
        <v/>
      </c>
      <c r="AG36" s="19"/>
      <c r="AH36" s="18"/>
      <c r="AI36" s="22" t="str">
        <f t="shared" si="81"/>
        <v/>
      </c>
      <c r="AJ36" s="21" t="str">
        <f t="shared" si="82"/>
        <v/>
      </c>
      <c r="AK36" s="21" t="str">
        <f t="shared" si="83"/>
        <v/>
      </c>
      <c r="AL36" s="20" t="str">
        <f t="shared" si="24"/>
        <v>--</v>
      </c>
      <c r="AM36" s="18"/>
      <c r="AN36" s="19" t="str">
        <f t="shared" si="84"/>
        <v/>
      </c>
      <c r="AO36" s="19"/>
      <c r="AP36" s="18"/>
      <c r="AQ36" s="19" t="str">
        <f t="shared" si="85"/>
        <v/>
      </c>
      <c r="AR36" s="23"/>
      <c r="AS36" s="23" t="str">
        <f t="shared" si="86"/>
        <v/>
      </c>
      <c r="AT36" s="20" t="str">
        <f t="shared" si="28"/>
        <v>--</v>
      </c>
      <c r="AU36" s="18"/>
      <c r="AV36" s="19" t="str">
        <f t="shared" si="87"/>
        <v/>
      </c>
      <c r="AW36" s="21" t="str">
        <f t="shared" si="88"/>
        <v>X</v>
      </c>
      <c r="AX36" s="21" t="str">
        <f t="shared" si="89"/>
        <v/>
      </c>
      <c r="AY36" s="20" t="str">
        <f t="shared" si="32"/>
        <v>kegg</v>
      </c>
      <c r="AZ36" s="18"/>
      <c r="BA36" s="19" t="str">
        <f t="shared" si="90"/>
        <v/>
      </c>
      <c r="BB36" s="21" t="str">
        <f t="shared" si="91"/>
        <v/>
      </c>
      <c r="BC36" s="21" t="str">
        <f t="shared" si="92"/>
        <v/>
      </c>
      <c r="BD36" s="20" t="str">
        <f t="shared" si="36"/>
        <v>--</v>
      </c>
      <c r="BE36" s="18"/>
      <c r="BF36" s="19" t="str">
        <f t="shared" si="93"/>
        <v/>
      </c>
      <c r="BG36" s="21" t="str">
        <f t="shared" si="94"/>
        <v/>
      </c>
      <c r="BH36" s="21" t="str">
        <f t="shared" si="95"/>
        <v/>
      </c>
      <c r="BI36" s="20" t="str">
        <f t="shared" si="40"/>
        <v>--</v>
      </c>
      <c r="BJ36" s="18"/>
      <c r="BK36" s="19" t="str">
        <f t="shared" si="96"/>
        <v/>
      </c>
      <c r="BL36" s="21" t="str">
        <f t="shared" si="97"/>
        <v>X</v>
      </c>
      <c r="BM36" s="21" t="str">
        <f t="shared" si="98"/>
        <v/>
      </c>
      <c r="BN36" s="20" t="str">
        <f t="shared" si="44"/>
        <v>kegg</v>
      </c>
      <c r="BO36" s="18"/>
      <c r="BP36" s="19" t="str">
        <f t="shared" si="99"/>
        <v>U</v>
      </c>
      <c r="BQ36" s="21" t="str">
        <f t="shared" si="100"/>
        <v>X</v>
      </c>
      <c r="BR36" s="19" t="str">
        <f t="shared" si="101"/>
        <v>D</v>
      </c>
      <c r="BS36" s="20" t="str">
        <f t="shared" si="48"/>
        <v>lit-kegg</v>
      </c>
      <c r="BT36" s="18"/>
      <c r="BU36" s="19" t="str">
        <f t="shared" si="102"/>
        <v>U</v>
      </c>
      <c r="BV36" s="21" t="str">
        <f t="shared" si="103"/>
        <v>X</v>
      </c>
      <c r="BW36" s="19" t="str">
        <f t="shared" si="104"/>
        <v>K</v>
      </c>
      <c r="BX36" s="20" t="str">
        <f t="shared" si="52"/>
        <v>lit-kegg</v>
      </c>
      <c r="BY36" s="18"/>
      <c r="BZ36" s="19" t="str">
        <f t="shared" si="105"/>
        <v>U</v>
      </c>
      <c r="CA36" s="21" t="str">
        <f t="shared" si="106"/>
        <v/>
      </c>
      <c r="CB36" s="19" t="str">
        <f t="shared" si="107"/>
        <v/>
      </c>
      <c r="CC36" s="20" t="str">
        <f t="shared" si="56"/>
        <v>lit</v>
      </c>
      <c r="CD36" s="18"/>
      <c r="CE36" s="19" t="str">
        <f t="shared" si="108"/>
        <v>K</v>
      </c>
      <c r="CF36" s="21" t="str">
        <f t="shared" si="109"/>
        <v>X</v>
      </c>
      <c r="CG36" s="24" t="str">
        <f t="shared" si="110"/>
        <v>K</v>
      </c>
      <c r="CH36" s="20" t="str">
        <f t="shared" si="60"/>
        <v>lit-kegg</v>
      </c>
      <c r="CI36" s="18"/>
      <c r="CJ36" s="25" t="str">
        <f t="shared" si="111"/>
        <v>U</v>
      </c>
      <c r="CK36" s="21" t="str">
        <f t="shared" si="112"/>
        <v>X</v>
      </c>
      <c r="CL36" s="19" t="str">
        <f t="shared" si="113"/>
        <v>K</v>
      </c>
      <c r="CM36" s="20" t="str">
        <f t="shared" si="64"/>
        <v>lit-kegg</v>
      </c>
      <c r="CN36" s="18"/>
      <c r="CO36" s="26"/>
      <c r="CP36" s="27"/>
      <c r="CQ36" s="27"/>
      <c r="CR36" s="28"/>
      <c r="CS36" s="27"/>
      <c r="CT36" s="27"/>
      <c r="CU36" s="27"/>
    </row>
    <row r="37" spans="1:99" ht="15.75" customHeight="1">
      <c r="A37" s="13">
        <v>114</v>
      </c>
      <c r="B37" s="14" t="s">
        <v>161</v>
      </c>
      <c r="C37" s="50">
        <v>906689</v>
      </c>
      <c r="D37" s="53" t="s">
        <v>162</v>
      </c>
      <c r="E37" s="44"/>
      <c r="F37" s="18"/>
      <c r="G37" s="19" t="str">
        <f t="shared" si="65"/>
        <v/>
      </c>
      <c r="H37" s="19" t="str">
        <f t="shared" si="66"/>
        <v/>
      </c>
      <c r="I37" s="19" t="str">
        <f t="shared" si="67"/>
        <v/>
      </c>
      <c r="J37" s="20" t="str">
        <f t="shared" si="3"/>
        <v>--</v>
      </c>
      <c r="K37" s="18"/>
      <c r="L37" s="19" t="str">
        <f t="shared" si="68"/>
        <v/>
      </c>
      <c r="M37" s="21" t="str">
        <f t="shared" si="69"/>
        <v>X</v>
      </c>
      <c r="N37" s="19" t="str">
        <f t="shared" si="70"/>
        <v/>
      </c>
      <c r="O37" s="20" t="str">
        <f t="shared" si="7"/>
        <v>kegg</v>
      </c>
      <c r="P37" s="18"/>
      <c r="Q37" s="19" t="str">
        <f t="shared" si="71"/>
        <v/>
      </c>
      <c r="R37" s="21" t="str">
        <f t="shared" si="72"/>
        <v/>
      </c>
      <c r="S37" s="19" t="str">
        <f t="shared" si="73"/>
        <v/>
      </c>
      <c r="T37" s="20" t="str">
        <f t="shared" si="11"/>
        <v>--</v>
      </c>
      <c r="U37" s="18"/>
      <c r="V37" s="19" t="str">
        <f t="shared" si="74"/>
        <v/>
      </c>
      <c r="W37" s="21" t="str">
        <f t="shared" si="75"/>
        <v>X</v>
      </c>
      <c r="X37" s="21" t="str">
        <f t="shared" si="76"/>
        <v/>
      </c>
      <c r="Y37" s="20" t="str">
        <f t="shared" si="15"/>
        <v>kegg</v>
      </c>
      <c r="Z37" s="18"/>
      <c r="AA37" s="19" t="str">
        <f t="shared" si="77"/>
        <v/>
      </c>
      <c r="AB37" s="21" t="str">
        <f t="shared" si="78"/>
        <v/>
      </c>
      <c r="AC37" s="21" t="str">
        <f t="shared" si="79"/>
        <v/>
      </c>
      <c r="AD37" s="20" t="str">
        <f t="shared" si="19"/>
        <v>--</v>
      </c>
      <c r="AE37" s="18"/>
      <c r="AF37" s="19" t="str">
        <f t="shared" si="80"/>
        <v/>
      </c>
      <c r="AG37" s="19"/>
      <c r="AH37" s="18"/>
      <c r="AI37" s="22" t="str">
        <f t="shared" si="81"/>
        <v/>
      </c>
      <c r="AJ37" s="21" t="str">
        <f t="shared" si="82"/>
        <v/>
      </c>
      <c r="AK37" s="21" t="str">
        <f t="shared" si="83"/>
        <v/>
      </c>
      <c r="AL37" s="20" t="str">
        <f t="shared" si="24"/>
        <v>--</v>
      </c>
      <c r="AM37" s="18"/>
      <c r="AN37" s="19" t="str">
        <f t="shared" si="84"/>
        <v/>
      </c>
      <c r="AO37" s="19"/>
      <c r="AP37" s="18"/>
      <c r="AQ37" s="19" t="str">
        <f t="shared" si="85"/>
        <v/>
      </c>
      <c r="AR37" s="23"/>
      <c r="AS37" s="23" t="str">
        <f t="shared" si="86"/>
        <v/>
      </c>
      <c r="AT37" s="20" t="str">
        <f t="shared" si="28"/>
        <v>--</v>
      </c>
      <c r="AU37" s="18"/>
      <c r="AV37" s="19" t="str">
        <f t="shared" si="87"/>
        <v/>
      </c>
      <c r="AW37" s="21" t="str">
        <f t="shared" si="88"/>
        <v>X</v>
      </c>
      <c r="AX37" s="21" t="str">
        <f t="shared" si="89"/>
        <v/>
      </c>
      <c r="AY37" s="20" t="str">
        <f t="shared" si="32"/>
        <v>kegg</v>
      </c>
      <c r="AZ37" s="18"/>
      <c r="BA37" s="19" t="str">
        <f t="shared" si="90"/>
        <v/>
      </c>
      <c r="BB37" s="21" t="str">
        <f t="shared" si="91"/>
        <v/>
      </c>
      <c r="BC37" s="21" t="str">
        <f t="shared" si="92"/>
        <v/>
      </c>
      <c r="BD37" s="20" t="str">
        <f t="shared" si="36"/>
        <v>--</v>
      </c>
      <c r="BE37" s="18"/>
      <c r="BF37" s="19" t="str">
        <f t="shared" si="93"/>
        <v/>
      </c>
      <c r="BG37" s="21" t="str">
        <f t="shared" si="94"/>
        <v/>
      </c>
      <c r="BH37" s="21" t="str">
        <f t="shared" si="95"/>
        <v/>
      </c>
      <c r="BI37" s="20" t="str">
        <f t="shared" si="40"/>
        <v>--</v>
      </c>
      <c r="BJ37" s="18"/>
      <c r="BK37" s="19" t="str">
        <f t="shared" si="96"/>
        <v/>
      </c>
      <c r="BL37" s="21" t="str">
        <f t="shared" si="97"/>
        <v>X</v>
      </c>
      <c r="BM37" s="21" t="str">
        <f t="shared" si="98"/>
        <v/>
      </c>
      <c r="BN37" s="20" t="str">
        <f t="shared" si="44"/>
        <v>kegg</v>
      </c>
      <c r="BO37" s="18"/>
      <c r="BP37" s="19" t="str">
        <f t="shared" si="99"/>
        <v/>
      </c>
      <c r="BQ37" s="21" t="str">
        <f t="shared" si="100"/>
        <v/>
      </c>
      <c r="BR37" s="19" t="str">
        <f t="shared" si="101"/>
        <v/>
      </c>
      <c r="BS37" s="20" t="str">
        <f t="shared" si="48"/>
        <v>--</v>
      </c>
      <c r="BT37" s="18"/>
      <c r="BU37" s="19" t="str">
        <f t="shared" si="102"/>
        <v/>
      </c>
      <c r="BV37" s="21" t="str">
        <f t="shared" si="103"/>
        <v/>
      </c>
      <c r="BW37" s="19" t="str">
        <f t="shared" si="104"/>
        <v/>
      </c>
      <c r="BX37" s="20" t="str">
        <f t="shared" si="52"/>
        <v>--</v>
      </c>
      <c r="BY37" s="18"/>
      <c r="BZ37" s="19" t="str">
        <f t="shared" si="105"/>
        <v/>
      </c>
      <c r="CA37" s="21" t="str">
        <f t="shared" si="106"/>
        <v/>
      </c>
      <c r="CB37" s="19" t="str">
        <f t="shared" si="107"/>
        <v/>
      </c>
      <c r="CC37" s="20" t="str">
        <f t="shared" si="56"/>
        <v>--</v>
      </c>
      <c r="CD37" s="18"/>
      <c r="CE37" s="19" t="str">
        <f t="shared" si="108"/>
        <v>NP</v>
      </c>
      <c r="CF37" s="21" t="str">
        <f t="shared" si="109"/>
        <v>X</v>
      </c>
      <c r="CG37" s="24" t="str">
        <f t="shared" si="110"/>
        <v/>
      </c>
      <c r="CH37" s="20" t="str">
        <f t="shared" si="60"/>
        <v>lit-kegg</v>
      </c>
      <c r="CI37" s="18"/>
      <c r="CJ37" s="25" t="str">
        <f t="shared" si="111"/>
        <v/>
      </c>
      <c r="CK37" s="21" t="str">
        <f t="shared" si="112"/>
        <v/>
      </c>
      <c r="CL37" s="19" t="str">
        <f t="shared" si="113"/>
        <v/>
      </c>
      <c r="CM37" s="20" t="str">
        <f t="shared" si="64"/>
        <v>--</v>
      </c>
      <c r="CN37" s="18"/>
      <c r="CO37" s="26"/>
      <c r="CP37" s="27"/>
      <c r="CQ37" s="27"/>
      <c r="CR37" s="28"/>
      <c r="CS37" s="27"/>
      <c r="CT37" s="27"/>
      <c r="CU37" s="27"/>
    </row>
    <row r="38" spans="1:99" ht="15.75" customHeight="1">
      <c r="A38" s="13">
        <v>18</v>
      </c>
      <c r="B38" s="29" t="s">
        <v>163</v>
      </c>
      <c r="C38" s="52">
        <v>66656</v>
      </c>
      <c r="D38" s="54" t="s">
        <v>164</v>
      </c>
      <c r="E38" s="44"/>
      <c r="F38" s="18"/>
      <c r="G38" s="19" t="str">
        <f t="shared" si="65"/>
        <v/>
      </c>
      <c r="H38" s="19" t="str">
        <f t="shared" si="66"/>
        <v>X</v>
      </c>
      <c r="I38" s="19" t="str">
        <f t="shared" si="67"/>
        <v/>
      </c>
      <c r="J38" s="20" t="str">
        <f t="shared" si="3"/>
        <v>kegg</v>
      </c>
      <c r="K38" s="18"/>
      <c r="L38" s="19" t="str">
        <f t="shared" si="68"/>
        <v/>
      </c>
      <c r="M38" s="21" t="str">
        <f t="shared" si="69"/>
        <v>X</v>
      </c>
      <c r="N38" s="19" t="str">
        <f t="shared" si="70"/>
        <v/>
      </c>
      <c r="O38" s="20" t="str">
        <f t="shared" si="7"/>
        <v>kegg</v>
      </c>
      <c r="P38" s="18"/>
      <c r="Q38" s="19" t="str">
        <f t="shared" si="71"/>
        <v>V</v>
      </c>
      <c r="R38" s="21" t="str">
        <f t="shared" si="72"/>
        <v>X</v>
      </c>
      <c r="S38" s="19" t="str">
        <f t="shared" si="73"/>
        <v/>
      </c>
      <c r="T38" s="20" t="str">
        <f t="shared" si="11"/>
        <v>lit-kegg</v>
      </c>
      <c r="U38" s="18"/>
      <c r="V38" s="19" t="str">
        <f t="shared" si="74"/>
        <v/>
      </c>
      <c r="W38" s="21" t="str">
        <f t="shared" si="75"/>
        <v>X</v>
      </c>
      <c r="X38" s="21" t="str">
        <f t="shared" si="76"/>
        <v/>
      </c>
      <c r="Y38" s="20" t="str">
        <f t="shared" si="15"/>
        <v>kegg</v>
      </c>
      <c r="Z38" s="18"/>
      <c r="AA38" s="19" t="str">
        <f t="shared" si="77"/>
        <v>V</v>
      </c>
      <c r="AB38" s="21" t="str">
        <f t="shared" si="78"/>
        <v>X</v>
      </c>
      <c r="AC38" s="21" t="str">
        <f t="shared" si="79"/>
        <v/>
      </c>
      <c r="AD38" s="20" t="str">
        <f t="shared" si="19"/>
        <v>lit-kegg</v>
      </c>
      <c r="AE38" s="18"/>
      <c r="AF38" s="19" t="str">
        <f t="shared" si="80"/>
        <v/>
      </c>
      <c r="AG38" s="19"/>
      <c r="AH38" s="18"/>
      <c r="AI38" s="22" t="str">
        <f t="shared" si="81"/>
        <v/>
      </c>
      <c r="AJ38" s="21" t="str">
        <f t="shared" si="82"/>
        <v>X</v>
      </c>
      <c r="AK38" s="21" t="str">
        <f t="shared" si="83"/>
        <v/>
      </c>
      <c r="AL38" s="20" t="str">
        <f t="shared" si="24"/>
        <v>kegg</v>
      </c>
      <c r="AM38" s="18"/>
      <c r="AN38" s="19" t="str">
        <f t="shared" si="84"/>
        <v/>
      </c>
      <c r="AO38" s="19"/>
      <c r="AP38" s="18"/>
      <c r="AQ38" s="19" t="str">
        <f t="shared" si="85"/>
        <v/>
      </c>
      <c r="AR38" s="23"/>
      <c r="AS38" s="23" t="str">
        <f t="shared" si="86"/>
        <v/>
      </c>
      <c r="AT38" s="20" t="str">
        <f t="shared" si="28"/>
        <v>--</v>
      </c>
      <c r="AU38" s="18"/>
      <c r="AV38" s="19" t="str">
        <f t="shared" si="87"/>
        <v/>
      </c>
      <c r="AW38" s="21" t="str">
        <f t="shared" si="88"/>
        <v>X</v>
      </c>
      <c r="AX38" s="21" t="str">
        <f t="shared" si="89"/>
        <v/>
      </c>
      <c r="AY38" s="20" t="str">
        <f t="shared" si="32"/>
        <v>kegg</v>
      </c>
      <c r="AZ38" s="18"/>
      <c r="BA38" s="19" t="str">
        <f t="shared" si="90"/>
        <v/>
      </c>
      <c r="BB38" s="21" t="str">
        <f t="shared" si="91"/>
        <v>X</v>
      </c>
      <c r="BC38" s="21" t="str">
        <f t="shared" si="92"/>
        <v/>
      </c>
      <c r="BD38" s="20" t="str">
        <f t="shared" si="36"/>
        <v>kegg</v>
      </c>
      <c r="BE38" s="18"/>
      <c r="BF38" s="19" t="str">
        <f t="shared" si="93"/>
        <v/>
      </c>
      <c r="BG38" s="21" t="str">
        <f t="shared" si="94"/>
        <v/>
      </c>
      <c r="BH38" s="21" t="str">
        <f t="shared" si="95"/>
        <v/>
      </c>
      <c r="BI38" s="20" t="str">
        <f t="shared" si="40"/>
        <v>--</v>
      </c>
      <c r="BJ38" s="18"/>
      <c r="BK38" s="19" t="str">
        <f t="shared" si="96"/>
        <v/>
      </c>
      <c r="BL38" s="21" t="str">
        <f t="shared" si="97"/>
        <v>X</v>
      </c>
      <c r="BM38" s="21" t="str">
        <f t="shared" si="98"/>
        <v/>
      </c>
      <c r="BN38" s="20" t="str">
        <f t="shared" si="44"/>
        <v>kegg</v>
      </c>
      <c r="BO38" s="18"/>
      <c r="BP38" s="19" t="str">
        <f t="shared" si="99"/>
        <v/>
      </c>
      <c r="BQ38" s="21" t="str">
        <f t="shared" si="100"/>
        <v>X</v>
      </c>
      <c r="BR38" s="19" t="str">
        <f t="shared" si="101"/>
        <v/>
      </c>
      <c r="BS38" s="20" t="str">
        <f t="shared" si="48"/>
        <v>kegg</v>
      </c>
      <c r="BT38" s="18"/>
      <c r="BU38" s="19" t="str">
        <f t="shared" si="102"/>
        <v/>
      </c>
      <c r="BV38" s="21" t="str">
        <f t="shared" si="103"/>
        <v>X</v>
      </c>
      <c r="BW38" s="19" t="str">
        <f t="shared" si="104"/>
        <v/>
      </c>
      <c r="BX38" s="20" t="str">
        <f t="shared" si="52"/>
        <v>kegg</v>
      </c>
      <c r="BY38" s="18"/>
      <c r="BZ38" s="19" t="str">
        <f t="shared" si="105"/>
        <v/>
      </c>
      <c r="CA38" s="21" t="str">
        <f t="shared" si="106"/>
        <v>X</v>
      </c>
      <c r="CB38" s="19" t="str">
        <f t="shared" si="107"/>
        <v/>
      </c>
      <c r="CC38" s="20" t="str">
        <f t="shared" si="56"/>
        <v>kegg</v>
      </c>
      <c r="CD38" s="18"/>
      <c r="CE38" s="19" t="str">
        <f t="shared" si="108"/>
        <v/>
      </c>
      <c r="CF38" s="21" t="str">
        <f t="shared" si="109"/>
        <v>X</v>
      </c>
      <c r="CG38" s="24" t="str">
        <f t="shared" si="110"/>
        <v/>
      </c>
      <c r="CH38" s="20" t="str">
        <f t="shared" si="60"/>
        <v>kegg</v>
      </c>
      <c r="CI38" s="18"/>
      <c r="CJ38" s="25" t="str">
        <f t="shared" si="111"/>
        <v/>
      </c>
      <c r="CK38" s="21" t="str">
        <f t="shared" si="112"/>
        <v>X</v>
      </c>
      <c r="CL38" s="19" t="str">
        <f t="shared" si="113"/>
        <v/>
      </c>
      <c r="CM38" s="20" t="str">
        <f t="shared" si="64"/>
        <v>kegg</v>
      </c>
      <c r="CN38" s="18"/>
      <c r="CO38" s="49" t="s">
        <v>91</v>
      </c>
      <c r="CP38" s="27"/>
      <c r="CQ38" s="27"/>
      <c r="CR38" s="28"/>
      <c r="CS38" s="27"/>
      <c r="CT38" s="27"/>
      <c r="CU38" s="27"/>
    </row>
    <row r="39" spans="1:99" ht="15.75" customHeight="1">
      <c r="A39" s="13">
        <v>109</v>
      </c>
      <c r="B39" s="14" t="s">
        <v>165</v>
      </c>
      <c r="C39" s="50">
        <v>51953</v>
      </c>
      <c r="D39" s="54" t="s">
        <v>166</v>
      </c>
      <c r="E39" s="44"/>
      <c r="F39" s="18"/>
      <c r="G39" s="19" t="str">
        <f t="shared" si="65"/>
        <v/>
      </c>
      <c r="H39" s="19" t="str">
        <f t="shared" si="66"/>
        <v/>
      </c>
      <c r="I39" s="19" t="str">
        <f t="shared" si="67"/>
        <v/>
      </c>
      <c r="J39" s="20" t="str">
        <f t="shared" si="3"/>
        <v>--</v>
      </c>
      <c r="K39" s="18"/>
      <c r="L39" s="19" t="str">
        <f t="shared" si="68"/>
        <v/>
      </c>
      <c r="M39" s="21" t="str">
        <f t="shared" si="69"/>
        <v>X</v>
      </c>
      <c r="N39" s="19" t="str">
        <f t="shared" si="70"/>
        <v/>
      </c>
      <c r="O39" s="20" t="str">
        <f t="shared" si="7"/>
        <v>kegg</v>
      </c>
      <c r="P39" s="18"/>
      <c r="Q39" s="19" t="str">
        <f t="shared" si="71"/>
        <v>V</v>
      </c>
      <c r="R39" s="21" t="str">
        <f t="shared" si="72"/>
        <v>X</v>
      </c>
      <c r="S39" s="19" t="str">
        <f t="shared" si="73"/>
        <v/>
      </c>
      <c r="T39" s="20" t="str">
        <f t="shared" si="11"/>
        <v>lit-kegg</v>
      </c>
      <c r="U39" s="18"/>
      <c r="V39" s="19" t="str">
        <f t="shared" si="74"/>
        <v/>
      </c>
      <c r="W39" s="21" t="str">
        <f t="shared" si="75"/>
        <v>X</v>
      </c>
      <c r="X39" s="21" t="str">
        <f t="shared" si="76"/>
        <v/>
      </c>
      <c r="Y39" s="20" t="str">
        <f t="shared" si="15"/>
        <v>kegg</v>
      </c>
      <c r="Z39" s="18"/>
      <c r="AA39" s="19" t="str">
        <f t="shared" si="77"/>
        <v>V</v>
      </c>
      <c r="AB39" s="21" t="str">
        <f t="shared" si="78"/>
        <v>X</v>
      </c>
      <c r="AC39" s="21" t="str">
        <f t="shared" si="79"/>
        <v/>
      </c>
      <c r="AD39" s="20" t="str">
        <f t="shared" si="19"/>
        <v>lit-kegg</v>
      </c>
      <c r="AE39" s="18"/>
      <c r="AF39" s="19" t="str">
        <f t="shared" si="80"/>
        <v/>
      </c>
      <c r="AG39" s="19"/>
      <c r="AH39" s="18"/>
      <c r="AI39" s="22" t="str">
        <f t="shared" si="81"/>
        <v/>
      </c>
      <c r="AJ39" s="21" t="str">
        <f t="shared" si="82"/>
        <v>X</v>
      </c>
      <c r="AK39" s="21" t="str">
        <f t="shared" si="83"/>
        <v/>
      </c>
      <c r="AL39" s="20" t="str">
        <f t="shared" si="24"/>
        <v>kegg</v>
      </c>
      <c r="AM39" s="18"/>
      <c r="AN39" s="19" t="str">
        <f t="shared" si="84"/>
        <v/>
      </c>
      <c r="AO39" s="19"/>
      <c r="AP39" s="18"/>
      <c r="AQ39" s="19" t="str">
        <f t="shared" si="85"/>
        <v/>
      </c>
      <c r="AR39" s="23"/>
      <c r="AS39" s="23" t="str">
        <f t="shared" si="86"/>
        <v/>
      </c>
      <c r="AT39" s="20" t="str">
        <f t="shared" si="28"/>
        <v>--</v>
      </c>
      <c r="AU39" s="18"/>
      <c r="AV39" s="19" t="str">
        <f t="shared" si="87"/>
        <v/>
      </c>
      <c r="AW39" s="21" t="str">
        <f t="shared" si="88"/>
        <v>X</v>
      </c>
      <c r="AX39" s="21" t="str">
        <f t="shared" si="89"/>
        <v/>
      </c>
      <c r="AY39" s="20" t="str">
        <f t="shared" si="32"/>
        <v>kegg</v>
      </c>
      <c r="AZ39" s="18"/>
      <c r="BA39" s="19" t="str">
        <f t="shared" si="90"/>
        <v/>
      </c>
      <c r="BB39" s="21" t="str">
        <f t="shared" si="91"/>
        <v>X</v>
      </c>
      <c r="BC39" s="21" t="str">
        <f t="shared" si="92"/>
        <v/>
      </c>
      <c r="BD39" s="20" t="str">
        <f t="shared" si="36"/>
        <v>kegg</v>
      </c>
      <c r="BE39" s="18"/>
      <c r="BF39" s="19" t="str">
        <f t="shared" si="93"/>
        <v/>
      </c>
      <c r="BG39" s="21" t="str">
        <f t="shared" si="94"/>
        <v/>
      </c>
      <c r="BH39" s="21" t="str">
        <f t="shared" si="95"/>
        <v/>
      </c>
      <c r="BI39" s="20" t="str">
        <f t="shared" si="40"/>
        <v>--</v>
      </c>
      <c r="BJ39" s="18"/>
      <c r="BK39" s="19" t="str">
        <f t="shared" si="96"/>
        <v/>
      </c>
      <c r="BL39" s="21" t="str">
        <f t="shared" si="97"/>
        <v>X</v>
      </c>
      <c r="BM39" s="21" t="str">
        <f t="shared" si="98"/>
        <v/>
      </c>
      <c r="BN39" s="20" t="str">
        <f t="shared" si="44"/>
        <v>kegg</v>
      </c>
      <c r="BO39" s="18"/>
      <c r="BP39" s="19" t="str">
        <f t="shared" si="99"/>
        <v>V</v>
      </c>
      <c r="BQ39" s="21" t="str">
        <f t="shared" si="100"/>
        <v>X</v>
      </c>
      <c r="BR39" s="19" t="str">
        <f t="shared" si="101"/>
        <v/>
      </c>
      <c r="BS39" s="20" t="str">
        <f t="shared" si="48"/>
        <v>lit-kegg</v>
      </c>
      <c r="BT39" s="18"/>
      <c r="BU39" s="19" t="str">
        <f t="shared" si="102"/>
        <v/>
      </c>
      <c r="BV39" s="21" t="str">
        <f t="shared" si="103"/>
        <v/>
      </c>
      <c r="BW39" s="19" t="str">
        <f t="shared" si="104"/>
        <v/>
      </c>
      <c r="BX39" s="20" t="str">
        <f t="shared" si="52"/>
        <v>--</v>
      </c>
      <c r="BY39" s="18"/>
      <c r="BZ39" s="19" t="str">
        <f t="shared" si="105"/>
        <v/>
      </c>
      <c r="CA39" s="21" t="str">
        <f t="shared" si="106"/>
        <v>X</v>
      </c>
      <c r="CB39" s="19" t="str">
        <f t="shared" si="107"/>
        <v/>
      </c>
      <c r="CC39" s="20" t="str">
        <f t="shared" si="56"/>
        <v>kegg</v>
      </c>
      <c r="CD39" s="18"/>
      <c r="CE39" s="19" t="str">
        <f t="shared" si="108"/>
        <v/>
      </c>
      <c r="CF39" s="21" t="str">
        <f t="shared" si="109"/>
        <v>X</v>
      </c>
      <c r="CG39" s="24" t="str">
        <f t="shared" si="110"/>
        <v/>
      </c>
      <c r="CH39" s="20" t="str">
        <f t="shared" si="60"/>
        <v>kegg</v>
      </c>
      <c r="CI39" s="18"/>
      <c r="CJ39" s="25" t="str">
        <f t="shared" si="111"/>
        <v/>
      </c>
      <c r="CK39" s="21" t="str">
        <f t="shared" si="112"/>
        <v>X</v>
      </c>
      <c r="CL39" s="19" t="str">
        <f t="shared" si="113"/>
        <v/>
      </c>
      <c r="CM39" s="20" t="str">
        <f t="shared" si="64"/>
        <v>kegg</v>
      </c>
      <c r="CN39" s="18"/>
      <c r="CO39" s="26" t="s">
        <v>91</v>
      </c>
      <c r="CP39" s="27"/>
      <c r="CQ39" s="27"/>
      <c r="CR39" s="28"/>
      <c r="CS39" s="27"/>
      <c r="CT39" s="27"/>
      <c r="CU39" s="27"/>
    </row>
    <row r="40" spans="1:99" ht="15.75" customHeight="1">
      <c r="A40" s="13">
        <v>24</v>
      </c>
      <c r="B40" s="55" t="s">
        <v>167</v>
      </c>
      <c r="C40" s="50">
        <v>71139</v>
      </c>
      <c r="D40" s="53" t="s">
        <v>168</v>
      </c>
      <c r="E40" s="44"/>
      <c r="F40" s="18"/>
      <c r="G40" s="19" t="str">
        <f t="shared" si="65"/>
        <v/>
      </c>
      <c r="H40" s="19" t="str">
        <f t="shared" si="66"/>
        <v>X</v>
      </c>
      <c r="I40" s="19" t="str">
        <f t="shared" si="67"/>
        <v/>
      </c>
      <c r="J40" s="20" t="str">
        <f t="shared" si="3"/>
        <v>kegg</v>
      </c>
      <c r="K40" s="18"/>
      <c r="L40" s="19" t="str">
        <f t="shared" si="68"/>
        <v/>
      </c>
      <c r="M40" s="21" t="str">
        <f t="shared" si="69"/>
        <v>X</v>
      </c>
      <c r="N40" s="19" t="str">
        <f t="shared" si="70"/>
        <v/>
      </c>
      <c r="O40" s="20" t="str">
        <f t="shared" si="7"/>
        <v>kegg</v>
      </c>
      <c r="P40" s="18"/>
      <c r="Q40" s="19" t="str">
        <f t="shared" si="71"/>
        <v>V</v>
      </c>
      <c r="R40" s="21" t="str">
        <f t="shared" si="72"/>
        <v>X</v>
      </c>
      <c r="S40" s="19" t="str">
        <f t="shared" si="73"/>
        <v/>
      </c>
      <c r="T40" s="20" t="str">
        <f t="shared" si="11"/>
        <v>lit-kegg</v>
      </c>
      <c r="U40" s="18"/>
      <c r="V40" s="19" t="str">
        <f t="shared" si="74"/>
        <v/>
      </c>
      <c r="W40" s="21" t="str">
        <f t="shared" si="75"/>
        <v>X</v>
      </c>
      <c r="X40" s="21" t="str">
        <f t="shared" si="76"/>
        <v/>
      </c>
      <c r="Y40" s="20" t="str">
        <f t="shared" si="15"/>
        <v>kegg</v>
      </c>
      <c r="Z40" s="18"/>
      <c r="AA40" s="19" t="str">
        <f t="shared" si="77"/>
        <v>V</v>
      </c>
      <c r="AB40" s="21" t="str">
        <f t="shared" si="78"/>
        <v>X</v>
      </c>
      <c r="AC40" s="21" t="str">
        <f t="shared" si="79"/>
        <v/>
      </c>
      <c r="AD40" s="20" t="str">
        <f t="shared" si="19"/>
        <v>lit-kegg</v>
      </c>
      <c r="AE40" s="18"/>
      <c r="AF40" s="19" t="str">
        <f t="shared" si="80"/>
        <v/>
      </c>
      <c r="AG40" s="19"/>
      <c r="AH40" s="18"/>
      <c r="AI40" s="22" t="str">
        <f t="shared" si="81"/>
        <v/>
      </c>
      <c r="AJ40" s="21" t="str">
        <f t="shared" si="82"/>
        <v>X</v>
      </c>
      <c r="AK40" s="21" t="str">
        <f t="shared" si="83"/>
        <v/>
      </c>
      <c r="AL40" s="20" t="str">
        <f t="shared" si="24"/>
        <v>kegg</v>
      </c>
      <c r="AM40" s="18"/>
      <c r="AN40" s="19" t="str">
        <f t="shared" si="84"/>
        <v/>
      </c>
      <c r="AO40" s="19"/>
      <c r="AP40" s="18"/>
      <c r="AQ40" s="19" t="str">
        <f t="shared" si="85"/>
        <v/>
      </c>
      <c r="AR40" s="23"/>
      <c r="AS40" s="23" t="str">
        <f t="shared" si="86"/>
        <v/>
      </c>
      <c r="AT40" s="20" t="str">
        <f t="shared" si="28"/>
        <v>--</v>
      </c>
      <c r="AU40" s="18"/>
      <c r="AV40" s="19" t="str">
        <f t="shared" si="87"/>
        <v>V</v>
      </c>
      <c r="AW40" s="21" t="str">
        <f t="shared" si="88"/>
        <v>X</v>
      </c>
      <c r="AX40" s="21" t="str">
        <f t="shared" si="89"/>
        <v/>
      </c>
      <c r="AY40" s="20" t="str">
        <f t="shared" si="32"/>
        <v>lit-kegg</v>
      </c>
      <c r="AZ40" s="18"/>
      <c r="BA40" s="19" t="str">
        <f t="shared" si="90"/>
        <v/>
      </c>
      <c r="BB40" s="21" t="str">
        <f t="shared" si="91"/>
        <v>X</v>
      </c>
      <c r="BC40" s="21" t="str">
        <f t="shared" si="92"/>
        <v/>
      </c>
      <c r="BD40" s="20" t="str">
        <f t="shared" si="36"/>
        <v>kegg</v>
      </c>
      <c r="BE40" s="18"/>
      <c r="BF40" s="19" t="str">
        <f t="shared" si="93"/>
        <v/>
      </c>
      <c r="BG40" s="21" t="str">
        <f t="shared" si="94"/>
        <v/>
      </c>
      <c r="BH40" s="21" t="str">
        <f t="shared" si="95"/>
        <v/>
      </c>
      <c r="BI40" s="20" t="str">
        <f t="shared" si="40"/>
        <v>--</v>
      </c>
      <c r="BJ40" s="18"/>
      <c r="BK40" s="19" t="str">
        <f t="shared" si="96"/>
        <v/>
      </c>
      <c r="BL40" s="21" t="str">
        <f t="shared" si="97"/>
        <v>X</v>
      </c>
      <c r="BM40" s="21" t="str">
        <f t="shared" si="98"/>
        <v/>
      </c>
      <c r="BN40" s="20" t="str">
        <f t="shared" si="44"/>
        <v>kegg</v>
      </c>
      <c r="BO40" s="18"/>
      <c r="BP40" s="19" t="str">
        <f t="shared" si="99"/>
        <v/>
      </c>
      <c r="BQ40" s="21" t="str">
        <f t="shared" si="100"/>
        <v>X</v>
      </c>
      <c r="BR40" s="19" t="str">
        <f t="shared" si="101"/>
        <v/>
      </c>
      <c r="BS40" s="20" t="str">
        <f t="shared" si="48"/>
        <v>kegg</v>
      </c>
      <c r="BT40" s="18"/>
      <c r="BU40" s="19" t="str">
        <f t="shared" si="102"/>
        <v/>
      </c>
      <c r="BV40" s="21" t="str">
        <f t="shared" si="103"/>
        <v>X</v>
      </c>
      <c r="BW40" s="19" t="str">
        <f t="shared" si="104"/>
        <v/>
      </c>
      <c r="BX40" s="20" t="str">
        <f t="shared" si="52"/>
        <v>kegg</v>
      </c>
      <c r="BY40" s="18"/>
      <c r="BZ40" s="19" t="str">
        <f t="shared" si="105"/>
        <v/>
      </c>
      <c r="CA40" s="21" t="str">
        <f t="shared" si="106"/>
        <v>X</v>
      </c>
      <c r="CB40" s="19" t="str">
        <f t="shared" si="107"/>
        <v/>
      </c>
      <c r="CC40" s="20" t="str">
        <f t="shared" si="56"/>
        <v>kegg</v>
      </c>
      <c r="CD40" s="18"/>
      <c r="CE40" s="19" t="str">
        <f t="shared" si="108"/>
        <v>V</v>
      </c>
      <c r="CF40" s="21" t="str">
        <f t="shared" si="109"/>
        <v>X</v>
      </c>
      <c r="CG40" s="24" t="str">
        <f t="shared" si="110"/>
        <v/>
      </c>
      <c r="CH40" s="20" t="str">
        <f t="shared" si="60"/>
        <v>lit-kegg</v>
      </c>
      <c r="CI40" s="18"/>
      <c r="CJ40" s="25" t="str">
        <f t="shared" si="111"/>
        <v/>
      </c>
      <c r="CK40" s="21" t="str">
        <f t="shared" si="112"/>
        <v>X</v>
      </c>
      <c r="CL40" s="19" t="str">
        <f t="shared" si="113"/>
        <v/>
      </c>
      <c r="CM40" s="20" t="str">
        <f t="shared" si="64"/>
        <v>kegg</v>
      </c>
      <c r="CN40" s="18"/>
      <c r="CO40" s="26"/>
      <c r="CP40" s="27"/>
      <c r="CQ40" s="27"/>
      <c r="CR40" s="28"/>
      <c r="CS40" s="27"/>
      <c r="CT40" s="27"/>
      <c r="CU40" s="27"/>
    </row>
    <row r="41" spans="1:99" ht="15.75" customHeight="1">
      <c r="A41" s="13">
        <v>8</v>
      </c>
      <c r="B41" s="14" t="s">
        <v>169</v>
      </c>
      <c r="C41" s="50">
        <v>72664</v>
      </c>
      <c r="D41" s="53" t="s">
        <v>170</v>
      </c>
      <c r="E41" s="44"/>
      <c r="F41" s="18"/>
      <c r="G41" s="19" t="str">
        <f t="shared" si="65"/>
        <v/>
      </c>
      <c r="H41" s="19" t="str">
        <f t="shared" si="66"/>
        <v/>
      </c>
      <c r="I41" s="19" t="str">
        <f t="shared" si="67"/>
        <v/>
      </c>
      <c r="J41" s="20" t="str">
        <f t="shared" si="3"/>
        <v>--</v>
      </c>
      <c r="K41" s="18"/>
      <c r="L41" s="19" t="str">
        <f t="shared" si="68"/>
        <v/>
      </c>
      <c r="M41" s="21" t="str">
        <f t="shared" si="69"/>
        <v>X</v>
      </c>
      <c r="N41" s="19" t="str">
        <f t="shared" si="70"/>
        <v/>
      </c>
      <c r="O41" s="20" t="str">
        <f t="shared" si="7"/>
        <v>kegg</v>
      </c>
      <c r="P41" s="18"/>
      <c r="Q41" s="19" t="str">
        <f t="shared" si="71"/>
        <v/>
      </c>
      <c r="R41" s="21" t="str">
        <f t="shared" si="72"/>
        <v/>
      </c>
      <c r="S41" s="19" t="str">
        <f t="shared" si="73"/>
        <v/>
      </c>
      <c r="T41" s="20" t="str">
        <f t="shared" si="11"/>
        <v>--</v>
      </c>
      <c r="U41" s="18"/>
      <c r="V41" s="19" t="str">
        <f t="shared" si="74"/>
        <v/>
      </c>
      <c r="W41" s="21" t="str">
        <f t="shared" si="75"/>
        <v>X</v>
      </c>
      <c r="X41" s="21" t="str">
        <f t="shared" si="76"/>
        <v/>
      </c>
      <c r="Y41" s="20" t="str">
        <f t="shared" si="15"/>
        <v>kegg</v>
      </c>
      <c r="Z41" s="18"/>
      <c r="AA41" s="19" t="str">
        <f t="shared" si="77"/>
        <v/>
      </c>
      <c r="AB41" s="21" t="str">
        <f t="shared" si="78"/>
        <v>X</v>
      </c>
      <c r="AC41" s="21" t="str">
        <f t="shared" si="79"/>
        <v/>
      </c>
      <c r="AD41" s="20" t="str">
        <f t="shared" si="19"/>
        <v>kegg</v>
      </c>
      <c r="AE41" s="18"/>
      <c r="AF41" s="19" t="str">
        <f t="shared" si="80"/>
        <v/>
      </c>
      <c r="AG41" s="19"/>
      <c r="AH41" s="18"/>
      <c r="AI41" s="22" t="str">
        <f t="shared" si="81"/>
        <v/>
      </c>
      <c r="AJ41" s="21" t="str">
        <f t="shared" si="82"/>
        <v/>
      </c>
      <c r="AK41" s="21" t="str">
        <f t="shared" si="83"/>
        <v/>
      </c>
      <c r="AL41" s="20" t="str">
        <f t="shared" si="24"/>
        <v>--</v>
      </c>
      <c r="AM41" s="18"/>
      <c r="AN41" s="19" t="str">
        <f t="shared" si="84"/>
        <v/>
      </c>
      <c r="AO41" s="19"/>
      <c r="AP41" s="18"/>
      <c r="AQ41" s="19" t="str">
        <f t="shared" si="85"/>
        <v/>
      </c>
      <c r="AR41" s="23"/>
      <c r="AS41" s="23" t="str">
        <f t="shared" si="86"/>
        <v/>
      </c>
      <c r="AT41" s="20" t="str">
        <f t="shared" si="28"/>
        <v>--</v>
      </c>
      <c r="AU41" s="18"/>
      <c r="AV41" s="19" t="str">
        <f t="shared" si="87"/>
        <v/>
      </c>
      <c r="AW41" s="21" t="str">
        <f t="shared" si="88"/>
        <v>X</v>
      </c>
      <c r="AX41" s="21" t="str">
        <f t="shared" si="89"/>
        <v/>
      </c>
      <c r="AY41" s="20" t="str">
        <f t="shared" si="32"/>
        <v>kegg</v>
      </c>
      <c r="AZ41" s="18"/>
      <c r="BA41" s="19" t="str">
        <f t="shared" si="90"/>
        <v/>
      </c>
      <c r="BB41" s="21" t="str">
        <f t="shared" si="91"/>
        <v/>
      </c>
      <c r="BC41" s="21" t="str">
        <f t="shared" si="92"/>
        <v/>
      </c>
      <c r="BD41" s="20" t="str">
        <f t="shared" si="36"/>
        <v>--</v>
      </c>
      <c r="BE41" s="18"/>
      <c r="BF41" s="19" t="str">
        <f t="shared" si="93"/>
        <v/>
      </c>
      <c r="BG41" s="21" t="str">
        <f t="shared" si="94"/>
        <v/>
      </c>
      <c r="BH41" s="21" t="str">
        <f t="shared" si="95"/>
        <v/>
      </c>
      <c r="BI41" s="20" t="str">
        <f t="shared" si="40"/>
        <v>--</v>
      </c>
      <c r="BJ41" s="18"/>
      <c r="BK41" s="19" t="str">
        <f t="shared" si="96"/>
        <v/>
      </c>
      <c r="BL41" s="21" t="str">
        <f t="shared" si="97"/>
        <v>X</v>
      </c>
      <c r="BM41" s="21" t="str">
        <f t="shared" si="98"/>
        <v/>
      </c>
      <c r="BN41" s="20" t="str">
        <f t="shared" si="44"/>
        <v>kegg</v>
      </c>
      <c r="BO41" s="18"/>
      <c r="BP41" s="19" t="str">
        <f t="shared" si="99"/>
        <v/>
      </c>
      <c r="BQ41" s="21" t="str">
        <f t="shared" si="100"/>
        <v>X</v>
      </c>
      <c r="BR41" s="19" t="str">
        <f t="shared" si="101"/>
        <v/>
      </c>
      <c r="BS41" s="20" t="str">
        <f t="shared" si="48"/>
        <v>kegg</v>
      </c>
      <c r="BT41" s="18"/>
      <c r="BU41" s="19" t="str">
        <f t="shared" si="102"/>
        <v/>
      </c>
      <c r="BV41" s="21" t="str">
        <f t="shared" si="103"/>
        <v/>
      </c>
      <c r="BW41" s="19" t="str">
        <f t="shared" si="104"/>
        <v/>
      </c>
      <c r="BX41" s="20" t="str">
        <f t="shared" si="52"/>
        <v>--</v>
      </c>
      <c r="BY41" s="18"/>
      <c r="BZ41" s="19" t="str">
        <f t="shared" si="105"/>
        <v/>
      </c>
      <c r="CA41" s="21" t="str">
        <f t="shared" si="106"/>
        <v/>
      </c>
      <c r="CB41" s="19" t="str">
        <f t="shared" si="107"/>
        <v/>
      </c>
      <c r="CC41" s="20" t="str">
        <f t="shared" si="56"/>
        <v>--</v>
      </c>
      <c r="CD41" s="18"/>
      <c r="CE41" s="19" t="str">
        <f t="shared" si="108"/>
        <v/>
      </c>
      <c r="CF41" s="21" t="str">
        <f t="shared" si="109"/>
        <v>X</v>
      </c>
      <c r="CG41" s="24" t="str">
        <f t="shared" si="110"/>
        <v/>
      </c>
      <c r="CH41" s="20" t="str">
        <f t="shared" si="60"/>
        <v>kegg</v>
      </c>
      <c r="CI41" s="18"/>
      <c r="CJ41" s="25" t="str">
        <f t="shared" si="111"/>
        <v/>
      </c>
      <c r="CK41" s="21" t="str">
        <f t="shared" si="112"/>
        <v>X</v>
      </c>
      <c r="CL41" s="19" t="str">
        <f t="shared" si="113"/>
        <v/>
      </c>
      <c r="CM41" s="20" t="str">
        <f t="shared" si="64"/>
        <v>kegg</v>
      </c>
      <c r="CN41" s="18"/>
      <c r="CO41" s="26"/>
      <c r="CP41" s="27"/>
      <c r="CQ41" s="27"/>
      <c r="CR41" s="28"/>
      <c r="CS41" s="27"/>
      <c r="CT41" s="27"/>
      <c r="CU41" s="27"/>
    </row>
    <row r="42" spans="1:99" ht="15.75" customHeight="1">
      <c r="A42" s="13">
        <v>40</v>
      </c>
      <c r="B42" s="14" t="s">
        <v>171</v>
      </c>
      <c r="C42" s="50">
        <v>57918</v>
      </c>
      <c r="D42" s="54" t="s">
        <v>172</v>
      </c>
      <c r="E42" s="44"/>
      <c r="F42" s="18"/>
      <c r="G42" s="19" t="str">
        <f t="shared" si="65"/>
        <v>NP</v>
      </c>
      <c r="H42" s="19" t="str">
        <f t="shared" si="66"/>
        <v/>
      </c>
      <c r="I42" s="19" t="str">
        <f t="shared" si="67"/>
        <v/>
      </c>
      <c r="J42" s="20" t="str">
        <f t="shared" si="3"/>
        <v>lit</v>
      </c>
      <c r="K42" s="18"/>
      <c r="L42" s="19" t="str">
        <f t="shared" si="68"/>
        <v/>
      </c>
      <c r="M42" s="21" t="str">
        <f t="shared" si="69"/>
        <v>X</v>
      </c>
      <c r="N42" s="19" t="str">
        <f t="shared" si="70"/>
        <v/>
      </c>
      <c r="O42" s="20" t="str">
        <f t="shared" si="7"/>
        <v>kegg</v>
      </c>
      <c r="P42" s="18"/>
      <c r="Q42" s="19" t="str">
        <f t="shared" si="71"/>
        <v>V</v>
      </c>
      <c r="R42" s="21" t="str">
        <f t="shared" si="72"/>
        <v/>
      </c>
      <c r="S42" s="19" t="str">
        <f t="shared" si="73"/>
        <v/>
      </c>
      <c r="T42" s="20" t="str">
        <f t="shared" si="11"/>
        <v>lit</v>
      </c>
      <c r="U42" s="18"/>
      <c r="V42" s="19" t="str">
        <f t="shared" si="74"/>
        <v>NP</v>
      </c>
      <c r="W42" s="21" t="str">
        <f t="shared" si="75"/>
        <v/>
      </c>
      <c r="X42" s="21" t="str">
        <f t="shared" si="76"/>
        <v>K</v>
      </c>
      <c r="Y42" s="20" t="str">
        <f t="shared" si="15"/>
        <v>lit</v>
      </c>
      <c r="Z42" s="18"/>
      <c r="AA42" s="19" t="str">
        <f t="shared" si="77"/>
        <v>V</v>
      </c>
      <c r="AB42" s="21" t="str">
        <f t="shared" si="78"/>
        <v/>
      </c>
      <c r="AC42" s="21" t="str">
        <f t="shared" si="79"/>
        <v/>
      </c>
      <c r="AD42" s="20" t="str">
        <f t="shared" si="19"/>
        <v>lit</v>
      </c>
      <c r="AE42" s="18"/>
      <c r="AF42" s="19" t="str">
        <f t="shared" si="80"/>
        <v/>
      </c>
      <c r="AG42" s="19"/>
      <c r="AH42" s="18"/>
      <c r="AI42" s="22" t="str">
        <f t="shared" si="81"/>
        <v/>
      </c>
      <c r="AJ42" s="21" t="str">
        <f t="shared" si="82"/>
        <v/>
      </c>
      <c r="AK42" s="21" t="str">
        <f t="shared" si="83"/>
        <v/>
      </c>
      <c r="AL42" s="20" t="str">
        <f t="shared" si="24"/>
        <v>--</v>
      </c>
      <c r="AM42" s="18"/>
      <c r="AN42" s="19" t="str">
        <f t="shared" si="84"/>
        <v/>
      </c>
      <c r="AO42" s="19"/>
      <c r="AP42" s="18"/>
      <c r="AQ42" s="19" t="str">
        <f t="shared" si="85"/>
        <v/>
      </c>
      <c r="AR42" s="23"/>
      <c r="AS42" s="23" t="str">
        <f t="shared" si="86"/>
        <v/>
      </c>
      <c r="AT42" s="20" t="str">
        <f t="shared" si="28"/>
        <v>--</v>
      </c>
      <c r="AU42" s="18"/>
      <c r="AV42" s="19" t="str">
        <f t="shared" si="87"/>
        <v/>
      </c>
      <c r="AW42" s="21" t="str">
        <f t="shared" si="88"/>
        <v>X</v>
      </c>
      <c r="AX42" s="21" t="str">
        <f t="shared" si="89"/>
        <v/>
      </c>
      <c r="AY42" s="20" t="str">
        <f t="shared" si="32"/>
        <v>kegg</v>
      </c>
      <c r="AZ42" s="18"/>
      <c r="BA42" s="19" t="str">
        <f t="shared" si="90"/>
        <v/>
      </c>
      <c r="BB42" s="21" t="str">
        <f t="shared" si="91"/>
        <v/>
      </c>
      <c r="BC42" s="21" t="str">
        <f t="shared" si="92"/>
        <v/>
      </c>
      <c r="BD42" s="20" t="str">
        <f t="shared" si="36"/>
        <v>--</v>
      </c>
      <c r="BE42" s="18"/>
      <c r="BF42" s="19" t="str">
        <f t="shared" si="93"/>
        <v/>
      </c>
      <c r="BG42" s="21" t="str">
        <f t="shared" si="94"/>
        <v/>
      </c>
      <c r="BH42" s="21" t="str">
        <f t="shared" si="95"/>
        <v/>
      </c>
      <c r="BI42" s="20" t="str">
        <f t="shared" si="40"/>
        <v>--</v>
      </c>
      <c r="BJ42" s="18"/>
      <c r="BK42" s="19" t="str">
        <f t="shared" si="96"/>
        <v/>
      </c>
      <c r="BL42" s="21" t="str">
        <f t="shared" si="97"/>
        <v>X</v>
      </c>
      <c r="BM42" s="21" t="str">
        <f t="shared" si="98"/>
        <v/>
      </c>
      <c r="BN42" s="20" t="str">
        <f t="shared" si="44"/>
        <v>kegg</v>
      </c>
      <c r="BO42" s="18"/>
      <c r="BP42" s="19" t="str">
        <f t="shared" si="99"/>
        <v>V</v>
      </c>
      <c r="BQ42" s="21" t="str">
        <f t="shared" si="100"/>
        <v>X</v>
      </c>
      <c r="BR42" s="19" t="str">
        <f t="shared" si="101"/>
        <v>V</v>
      </c>
      <c r="BS42" s="20" t="str">
        <f t="shared" si="48"/>
        <v>lit-kegg</v>
      </c>
      <c r="BT42" s="18"/>
      <c r="BU42" s="19" t="str">
        <f t="shared" si="102"/>
        <v>NP</v>
      </c>
      <c r="BV42" s="21" t="str">
        <f t="shared" si="103"/>
        <v/>
      </c>
      <c r="BW42" s="19" t="str">
        <f t="shared" si="104"/>
        <v>NP</v>
      </c>
      <c r="BX42" s="20" t="str">
        <f t="shared" si="52"/>
        <v>lit</v>
      </c>
      <c r="BY42" s="18"/>
      <c r="BZ42" s="19" t="str">
        <f t="shared" si="105"/>
        <v/>
      </c>
      <c r="CA42" s="21" t="str">
        <f t="shared" si="106"/>
        <v/>
      </c>
      <c r="CB42" s="19" t="str">
        <f t="shared" si="107"/>
        <v/>
      </c>
      <c r="CC42" s="20" t="str">
        <f t="shared" si="56"/>
        <v>--</v>
      </c>
      <c r="CD42" s="18"/>
      <c r="CE42" s="19" t="str">
        <f t="shared" si="108"/>
        <v>V</v>
      </c>
      <c r="CF42" s="21" t="str">
        <f t="shared" si="109"/>
        <v>X</v>
      </c>
      <c r="CG42" s="24" t="str">
        <f t="shared" si="110"/>
        <v/>
      </c>
      <c r="CH42" s="20" t="str">
        <f t="shared" si="60"/>
        <v>lit-kegg</v>
      </c>
      <c r="CI42" s="18"/>
      <c r="CJ42" s="25" t="str">
        <f t="shared" si="111"/>
        <v>V</v>
      </c>
      <c r="CK42" s="21" t="str">
        <f t="shared" si="112"/>
        <v>X</v>
      </c>
      <c r="CL42" s="19" t="str">
        <f t="shared" si="113"/>
        <v>K</v>
      </c>
      <c r="CM42" s="20" t="str">
        <f t="shared" si="64"/>
        <v>lit-kegg</v>
      </c>
      <c r="CN42" s="18"/>
      <c r="CO42" s="26" t="s">
        <v>91</v>
      </c>
      <c r="CP42" s="27"/>
      <c r="CQ42" s="27"/>
      <c r="CR42" s="28"/>
      <c r="CS42" s="27"/>
      <c r="CT42" s="27"/>
      <c r="CU42" s="27"/>
    </row>
    <row r="43" spans="1:99" ht="15.75" customHeight="1">
      <c r="A43" s="13">
        <v>139</v>
      </c>
      <c r="B43" s="14" t="s">
        <v>173</v>
      </c>
      <c r="C43" s="50">
        <v>130081</v>
      </c>
      <c r="D43" s="53" t="s">
        <v>174</v>
      </c>
      <c r="E43" s="44"/>
      <c r="F43" s="18"/>
      <c r="G43" s="19" t="str">
        <f t="shared" si="65"/>
        <v/>
      </c>
      <c r="H43" s="19" t="str">
        <f t="shared" si="66"/>
        <v/>
      </c>
      <c r="I43" s="19" t="str">
        <f t="shared" si="67"/>
        <v/>
      </c>
      <c r="J43" s="20" t="str">
        <f t="shared" si="3"/>
        <v>--</v>
      </c>
      <c r="K43" s="18"/>
      <c r="L43" s="19" t="str">
        <f t="shared" si="68"/>
        <v/>
      </c>
      <c r="M43" s="21" t="str">
        <f t="shared" si="69"/>
        <v/>
      </c>
      <c r="N43" s="19" t="str">
        <f t="shared" si="70"/>
        <v/>
      </c>
      <c r="O43" s="20" t="str">
        <f t="shared" si="7"/>
        <v>--</v>
      </c>
      <c r="P43" s="18"/>
      <c r="Q43" s="19" t="str">
        <f t="shared" si="71"/>
        <v/>
      </c>
      <c r="R43" s="21" t="str">
        <f t="shared" si="72"/>
        <v/>
      </c>
      <c r="S43" s="19" t="str">
        <f t="shared" si="73"/>
        <v/>
      </c>
      <c r="T43" s="20" t="str">
        <f t="shared" si="11"/>
        <v>--</v>
      </c>
      <c r="U43" s="18"/>
      <c r="V43" s="19" t="str">
        <f t="shared" si="74"/>
        <v/>
      </c>
      <c r="W43" s="21" t="str">
        <f t="shared" si="75"/>
        <v/>
      </c>
      <c r="X43" s="21" t="str">
        <f t="shared" si="76"/>
        <v/>
      </c>
      <c r="Y43" s="20" t="str">
        <f t="shared" si="15"/>
        <v>--</v>
      </c>
      <c r="Z43" s="18"/>
      <c r="AA43" s="19" t="str">
        <f t="shared" si="77"/>
        <v/>
      </c>
      <c r="AB43" s="21" t="str">
        <f t="shared" si="78"/>
        <v/>
      </c>
      <c r="AC43" s="21" t="str">
        <f t="shared" si="79"/>
        <v/>
      </c>
      <c r="AD43" s="20" t="str">
        <f t="shared" si="19"/>
        <v>--</v>
      </c>
      <c r="AE43" s="18"/>
      <c r="AF43" s="19" t="str">
        <f t="shared" si="80"/>
        <v/>
      </c>
      <c r="AG43" s="19"/>
      <c r="AH43" s="18"/>
      <c r="AI43" s="22" t="str">
        <f t="shared" si="81"/>
        <v/>
      </c>
      <c r="AJ43" s="21" t="str">
        <f t="shared" si="82"/>
        <v/>
      </c>
      <c r="AK43" s="21" t="str">
        <f t="shared" si="83"/>
        <v/>
      </c>
      <c r="AL43" s="20" t="str">
        <f t="shared" si="24"/>
        <v>--</v>
      </c>
      <c r="AM43" s="18"/>
      <c r="AN43" s="19" t="str">
        <f t="shared" si="84"/>
        <v/>
      </c>
      <c r="AO43" s="19"/>
      <c r="AP43" s="18"/>
      <c r="AQ43" s="19" t="str">
        <f t="shared" si="85"/>
        <v/>
      </c>
      <c r="AR43" s="23"/>
      <c r="AS43" s="23" t="str">
        <f t="shared" si="86"/>
        <v/>
      </c>
      <c r="AT43" s="20" t="str">
        <f t="shared" si="28"/>
        <v>--</v>
      </c>
      <c r="AU43" s="18"/>
      <c r="AV43" s="19" t="str">
        <f t="shared" si="87"/>
        <v/>
      </c>
      <c r="AW43" s="21" t="str">
        <f t="shared" si="88"/>
        <v/>
      </c>
      <c r="AX43" s="21" t="str">
        <f t="shared" si="89"/>
        <v/>
      </c>
      <c r="AY43" s="20" t="str">
        <f t="shared" si="32"/>
        <v>--</v>
      </c>
      <c r="AZ43" s="18"/>
      <c r="BA43" s="19" t="str">
        <f t="shared" si="90"/>
        <v/>
      </c>
      <c r="BB43" s="21" t="str">
        <f t="shared" si="91"/>
        <v/>
      </c>
      <c r="BC43" s="21" t="str">
        <f t="shared" si="92"/>
        <v/>
      </c>
      <c r="BD43" s="20" t="str">
        <f t="shared" si="36"/>
        <v>--</v>
      </c>
      <c r="BE43" s="18"/>
      <c r="BF43" s="19" t="str">
        <f t="shared" si="93"/>
        <v/>
      </c>
      <c r="BG43" s="21" t="str">
        <f t="shared" si="94"/>
        <v/>
      </c>
      <c r="BH43" s="21" t="str">
        <f t="shared" si="95"/>
        <v/>
      </c>
      <c r="BI43" s="20" t="str">
        <f t="shared" si="40"/>
        <v>--</v>
      </c>
      <c r="BJ43" s="18"/>
      <c r="BK43" s="19" t="str">
        <f t="shared" si="96"/>
        <v/>
      </c>
      <c r="BL43" s="21" t="str">
        <f t="shared" si="97"/>
        <v/>
      </c>
      <c r="BM43" s="21" t="str">
        <f t="shared" si="98"/>
        <v/>
      </c>
      <c r="BN43" s="20" t="str">
        <f t="shared" si="44"/>
        <v>--</v>
      </c>
      <c r="BO43" s="18"/>
      <c r="BP43" s="19" t="str">
        <f t="shared" si="99"/>
        <v/>
      </c>
      <c r="BQ43" s="21" t="str">
        <f t="shared" si="100"/>
        <v/>
      </c>
      <c r="BR43" s="19" t="str">
        <f t="shared" si="101"/>
        <v/>
      </c>
      <c r="BS43" s="20" t="str">
        <f t="shared" si="48"/>
        <v>--</v>
      </c>
      <c r="BT43" s="18"/>
      <c r="BU43" s="19" t="str">
        <f t="shared" si="102"/>
        <v/>
      </c>
      <c r="BV43" s="21" t="str">
        <f t="shared" si="103"/>
        <v/>
      </c>
      <c r="BW43" s="19" t="str">
        <f t="shared" si="104"/>
        <v/>
      </c>
      <c r="BX43" s="20" t="str">
        <f t="shared" si="52"/>
        <v>--</v>
      </c>
      <c r="BY43" s="18"/>
      <c r="BZ43" s="19" t="str">
        <f t="shared" si="105"/>
        <v/>
      </c>
      <c r="CA43" s="21" t="str">
        <f t="shared" si="106"/>
        <v/>
      </c>
      <c r="CB43" s="19" t="str">
        <f t="shared" si="107"/>
        <v/>
      </c>
      <c r="CC43" s="20" t="str">
        <f t="shared" si="56"/>
        <v>--</v>
      </c>
      <c r="CD43" s="18"/>
      <c r="CE43" s="19" t="str">
        <f t="shared" si="108"/>
        <v/>
      </c>
      <c r="CF43" s="21" t="str">
        <f t="shared" si="109"/>
        <v/>
      </c>
      <c r="CG43" s="24" t="str">
        <f t="shared" si="110"/>
        <v/>
      </c>
      <c r="CH43" s="20" t="str">
        <f t="shared" si="60"/>
        <v>--</v>
      </c>
      <c r="CI43" s="18"/>
      <c r="CJ43" s="25" t="str">
        <f t="shared" si="111"/>
        <v/>
      </c>
      <c r="CK43" s="21" t="str">
        <f t="shared" si="112"/>
        <v/>
      </c>
      <c r="CL43" s="19" t="str">
        <f t="shared" si="113"/>
        <v/>
      </c>
      <c r="CM43" s="20" t="str">
        <f t="shared" si="64"/>
        <v>--</v>
      </c>
      <c r="CN43" s="18"/>
      <c r="CO43" s="26"/>
      <c r="CP43" s="27"/>
      <c r="CQ43" s="27"/>
      <c r="CR43" s="28"/>
      <c r="CS43" s="27"/>
      <c r="CT43" s="27"/>
      <c r="CU43" s="27"/>
    </row>
    <row r="44" spans="1:99" ht="15.75" customHeight="1">
      <c r="A44" s="13">
        <v>30</v>
      </c>
      <c r="B44" s="14" t="s">
        <v>175</v>
      </c>
      <c r="C44" s="50">
        <v>3847</v>
      </c>
      <c r="D44" s="54" t="s">
        <v>176</v>
      </c>
      <c r="E44" s="44"/>
      <c r="F44" s="18"/>
      <c r="G44" s="19" t="str">
        <f t="shared" si="65"/>
        <v>NP</v>
      </c>
      <c r="H44" s="19" t="str">
        <f t="shared" si="66"/>
        <v>X</v>
      </c>
      <c r="I44" s="19" t="str">
        <f t="shared" si="67"/>
        <v>K</v>
      </c>
      <c r="J44" s="20" t="str">
        <f t="shared" si="3"/>
        <v>lit-kegg</v>
      </c>
      <c r="K44" s="18"/>
      <c r="L44" s="19" t="str">
        <f t="shared" si="68"/>
        <v/>
      </c>
      <c r="M44" s="21" t="str">
        <f t="shared" si="69"/>
        <v>X</v>
      </c>
      <c r="N44" s="19" t="str">
        <f t="shared" si="70"/>
        <v/>
      </c>
      <c r="O44" s="20" t="str">
        <f t="shared" si="7"/>
        <v>kegg</v>
      </c>
      <c r="P44" s="18"/>
      <c r="Q44" s="19" t="str">
        <f t="shared" si="71"/>
        <v>D</v>
      </c>
      <c r="R44" s="21" t="str">
        <f t="shared" si="72"/>
        <v>X</v>
      </c>
      <c r="S44" s="19" t="str">
        <f t="shared" si="73"/>
        <v/>
      </c>
      <c r="T44" s="20" t="str">
        <f t="shared" si="11"/>
        <v>lit-kegg</v>
      </c>
      <c r="U44" s="18"/>
      <c r="V44" s="19" t="str">
        <f t="shared" si="74"/>
        <v>NP</v>
      </c>
      <c r="W44" s="21" t="str">
        <f t="shared" si="75"/>
        <v>X</v>
      </c>
      <c r="X44" s="21" t="str">
        <f t="shared" si="76"/>
        <v>K</v>
      </c>
      <c r="Y44" s="20" t="str">
        <f t="shared" si="15"/>
        <v>lit-kegg</v>
      </c>
      <c r="Z44" s="18"/>
      <c r="AA44" s="19" t="str">
        <f t="shared" si="77"/>
        <v>I</v>
      </c>
      <c r="AB44" s="21" t="str">
        <f t="shared" si="78"/>
        <v>X</v>
      </c>
      <c r="AC44" s="21" t="str">
        <f t="shared" si="79"/>
        <v/>
      </c>
      <c r="AD44" s="20" t="str">
        <f t="shared" si="19"/>
        <v>lit-kegg</v>
      </c>
      <c r="AE44" s="18"/>
      <c r="AF44" s="19" t="str">
        <f t="shared" si="80"/>
        <v/>
      </c>
      <c r="AG44" s="19"/>
      <c r="AH44" s="18"/>
      <c r="AI44" s="22" t="str">
        <f t="shared" si="81"/>
        <v/>
      </c>
      <c r="AJ44" s="21" t="str">
        <f t="shared" si="82"/>
        <v>X</v>
      </c>
      <c r="AK44" s="21" t="str">
        <f t="shared" si="83"/>
        <v/>
      </c>
      <c r="AL44" s="20" t="str">
        <f t="shared" si="24"/>
        <v>kegg</v>
      </c>
      <c r="AM44" s="18"/>
      <c r="AN44" s="19" t="str">
        <f t="shared" si="84"/>
        <v/>
      </c>
      <c r="AO44" s="19"/>
      <c r="AP44" s="18"/>
      <c r="AQ44" s="19" t="str">
        <f t="shared" si="85"/>
        <v/>
      </c>
      <c r="AR44" s="23"/>
      <c r="AS44" s="23" t="str">
        <f t="shared" si="86"/>
        <v/>
      </c>
      <c r="AT44" s="20" t="str">
        <f t="shared" si="28"/>
        <v>--</v>
      </c>
      <c r="AU44" s="18"/>
      <c r="AV44" s="19" t="str">
        <f t="shared" si="87"/>
        <v/>
      </c>
      <c r="AW44" s="21" t="str">
        <f t="shared" si="88"/>
        <v>X</v>
      </c>
      <c r="AX44" s="21" t="str">
        <f t="shared" si="89"/>
        <v/>
      </c>
      <c r="AY44" s="20" t="str">
        <f t="shared" si="32"/>
        <v>kegg</v>
      </c>
      <c r="AZ44" s="18"/>
      <c r="BA44" s="19" t="str">
        <f t="shared" si="90"/>
        <v/>
      </c>
      <c r="BB44" s="21" t="str">
        <f t="shared" si="91"/>
        <v>X</v>
      </c>
      <c r="BC44" s="21" t="str">
        <f t="shared" si="92"/>
        <v/>
      </c>
      <c r="BD44" s="20" t="str">
        <f t="shared" si="36"/>
        <v>kegg</v>
      </c>
      <c r="BE44" s="18"/>
      <c r="BF44" s="19" t="str">
        <f t="shared" si="93"/>
        <v>K</v>
      </c>
      <c r="BG44" s="21" t="str">
        <f t="shared" si="94"/>
        <v>X</v>
      </c>
      <c r="BH44" s="21" t="str">
        <f t="shared" si="95"/>
        <v>K</v>
      </c>
      <c r="BI44" s="20" t="str">
        <f t="shared" si="40"/>
        <v>lit-kegg</v>
      </c>
      <c r="BJ44" s="18"/>
      <c r="BK44" s="19" t="str">
        <f t="shared" si="96"/>
        <v>K</v>
      </c>
      <c r="BL44" s="21" t="str">
        <f t="shared" si="97"/>
        <v>X</v>
      </c>
      <c r="BM44" s="21" t="str">
        <f t="shared" si="98"/>
        <v/>
      </c>
      <c r="BN44" s="20" t="str">
        <f t="shared" si="44"/>
        <v>lit-kegg</v>
      </c>
      <c r="BO44" s="18"/>
      <c r="BP44" s="19" t="str">
        <f t="shared" si="99"/>
        <v>U</v>
      </c>
      <c r="BQ44" s="21" t="str">
        <f t="shared" si="100"/>
        <v>X</v>
      </c>
      <c r="BR44" s="19" t="str">
        <f t="shared" si="101"/>
        <v>K</v>
      </c>
      <c r="BS44" s="20" t="str">
        <f t="shared" si="48"/>
        <v>lit-kegg</v>
      </c>
      <c r="BT44" s="18"/>
      <c r="BU44" s="19" t="str">
        <f t="shared" si="102"/>
        <v/>
      </c>
      <c r="BV44" s="21" t="str">
        <f t="shared" si="103"/>
        <v>X</v>
      </c>
      <c r="BW44" s="19" t="str">
        <f t="shared" si="104"/>
        <v>D</v>
      </c>
      <c r="BX44" s="20" t="str">
        <f t="shared" si="52"/>
        <v>rel-kegg</v>
      </c>
      <c r="BY44" s="18"/>
      <c r="BZ44" s="19" t="str">
        <f t="shared" si="105"/>
        <v/>
      </c>
      <c r="CA44" s="21" t="str">
        <f t="shared" si="106"/>
        <v>X</v>
      </c>
      <c r="CB44" s="19" t="str">
        <f t="shared" si="107"/>
        <v/>
      </c>
      <c r="CC44" s="20" t="str">
        <f t="shared" si="56"/>
        <v>kegg</v>
      </c>
      <c r="CD44" s="18"/>
      <c r="CE44" s="19" t="str">
        <f t="shared" si="108"/>
        <v>K</v>
      </c>
      <c r="CF44" s="21" t="str">
        <f t="shared" si="109"/>
        <v>X</v>
      </c>
      <c r="CG44" s="24" t="str">
        <f t="shared" si="110"/>
        <v>K</v>
      </c>
      <c r="CH44" s="20" t="str">
        <f t="shared" si="60"/>
        <v>lit-kegg</v>
      </c>
      <c r="CI44" s="18"/>
      <c r="CJ44" s="25" t="str">
        <f t="shared" si="111"/>
        <v>U</v>
      </c>
      <c r="CK44" s="21" t="str">
        <f t="shared" si="112"/>
        <v>X</v>
      </c>
      <c r="CL44" s="19" t="str">
        <f t="shared" si="113"/>
        <v>K</v>
      </c>
      <c r="CM44" s="20" t="str">
        <f t="shared" si="64"/>
        <v>lit-kegg</v>
      </c>
      <c r="CN44" s="18"/>
      <c r="CO44" s="26" t="s">
        <v>91</v>
      </c>
      <c r="CP44" s="27"/>
      <c r="CQ44" s="27"/>
      <c r="CR44" s="28"/>
      <c r="CS44" s="27"/>
      <c r="CT44" s="27"/>
      <c r="CU44" s="27"/>
    </row>
    <row r="45" spans="1:99" ht="15.75" customHeight="1">
      <c r="A45" s="13">
        <v>31</v>
      </c>
      <c r="B45" s="14" t="s">
        <v>177</v>
      </c>
      <c r="C45" s="50">
        <v>3848</v>
      </c>
      <c r="D45" s="53" t="s">
        <v>178</v>
      </c>
      <c r="E45" s="44"/>
      <c r="F45" s="18"/>
      <c r="G45" s="19" t="str">
        <f t="shared" si="65"/>
        <v/>
      </c>
      <c r="H45" s="19" t="str">
        <f t="shared" si="66"/>
        <v/>
      </c>
      <c r="I45" s="19" t="str">
        <f t="shared" si="67"/>
        <v/>
      </c>
      <c r="J45" s="20" t="str">
        <f t="shared" si="3"/>
        <v>--</v>
      </c>
      <c r="K45" s="18"/>
      <c r="L45" s="19" t="str">
        <f t="shared" si="68"/>
        <v>NP</v>
      </c>
      <c r="M45" s="21" t="str">
        <f t="shared" si="69"/>
        <v/>
      </c>
      <c r="N45" s="19" t="str">
        <f t="shared" si="70"/>
        <v/>
      </c>
      <c r="O45" s="20" t="str">
        <f t="shared" si="7"/>
        <v>lit</v>
      </c>
      <c r="P45" s="18"/>
      <c r="Q45" s="19" t="str">
        <f t="shared" si="71"/>
        <v/>
      </c>
      <c r="R45" s="21" t="str">
        <f t="shared" si="72"/>
        <v/>
      </c>
      <c r="S45" s="19" t="str">
        <f t="shared" si="73"/>
        <v/>
      </c>
      <c r="T45" s="20" t="str">
        <f t="shared" si="11"/>
        <v>--</v>
      </c>
      <c r="U45" s="18"/>
      <c r="V45" s="19" t="str">
        <f t="shared" si="74"/>
        <v/>
      </c>
      <c r="W45" s="21" t="str">
        <f t="shared" si="75"/>
        <v/>
      </c>
      <c r="X45" s="21" t="str">
        <f t="shared" si="76"/>
        <v/>
      </c>
      <c r="Y45" s="20" t="str">
        <f t="shared" si="15"/>
        <v>--</v>
      </c>
      <c r="Z45" s="18"/>
      <c r="AA45" s="19" t="str">
        <f t="shared" si="77"/>
        <v/>
      </c>
      <c r="AB45" s="21" t="str">
        <f t="shared" si="78"/>
        <v/>
      </c>
      <c r="AC45" s="21" t="str">
        <f t="shared" si="79"/>
        <v/>
      </c>
      <c r="AD45" s="20" t="str">
        <f t="shared" si="19"/>
        <v>--</v>
      </c>
      <c r="AE45" s="18"/>
      <c r="AF45" s="19" t="str">
        <f t="shared" si="80"/>
        <v/>
      </c>
      <c r="AG45" s="19"/>
      <c r="AH45" s="18"/>
      <c r="AI45" s="22" t="str">
        <f t="shared" si="81"/>
        <v/>
      </c>
      <c r="AJ45" s="21" t="str">
        <f t="shared" si="82"/>
        <v/>
      </c>
      <c r="AK45" s="21" t="str">
        <f t="shared" si="83"/>
        <v/>
      </c>
      <c r="AL45" s="20" t="str">
        <f t="shared" si="24"/>
        <v>--</v>
      </c>
      <c r="AM45" s="18"/>
      <c r="AN45" s="19" t="str">
        <f t="shared" si="84"/>
        <v/>
      </c>
      <c r="AO45" s="19"/>
      <c r="AP45" s="18"/>
      <c r="AQ45" s="19" t="str">
        <f t="shared" si="85"/>
        <v/>
      </c>
      <c r="AR45" s="23"/>
      <c r="AS45" s="23" t="str">
        <f t="shared" si="86"/>
        <v/>
      </c>
      <c r="AT45" s="20" t="str">
        <f t="shared" si="28"/>
        <v>--</v>
      </c>
      <c r="AU45" s="18"/>
      <c r="AV45" s="19" t="str">
        <f t="shared" si="87"/>
        <v>NP</v>
      </c>
      <c r="AW45" s="21" t="str">
        <f t="shared" si="88"/>
        <v/>
      </c>
      <c r="AX45" s="21" t="str">
        <f t="shared" si="89"/>
        <v/>
      </c>
      <c r="AY45" s="20" t="str">
        <f t="shared" si="32"/>
        <v>lit</v>
      </c>
      <c r="AZ45" s="18"/>
      <c r="BA45" s="19" t="str">
        <f t="shared" si="90"/>
        <v/>
      </c>
      <c r="BB45" s="21" t="str">
        <f t="shared" si="91"/>
        <v/>
      </c>
      <c r="BC45" s="21" t="str">
        <f t="shared" si="92"/>
        <v/>
      </c>
      <c r="BD45" s="20" t="str">
        <f t="shared" si="36"/>
        <v>--</v>
      </c>
      <c r="BE45" s="18"/>
      <c r="BF45" s="19" t="str">
        <f t="shared" si="93"/>
        <v/>
      </c>
      <c r="BG45" s="21" t="str">
        <f t="shared" si="94"/>
        <v/>
      </c>
      <c r="BH45" s="21" t="str">
        <f t="shared" si="95"/>
        <v/>
      </c>
      <c r="BI45" s="20" t="str">
        <f t="shared" si="40"/>
        <v>--</v>
      </c>
      <c r="BJ45" s="18"/>
      <c r="BK45" s="19" t="str">
        <f t="shared" si="96"/>
        <v/>
      </c>
      <c r="BL45" s="21" t="str">
        <f t="shared" si="97"/>
        <v/>
      </c>
      <c r="BM45" s="21" t="str">
        <f t="shared" si="98"/>
        <v/>
      </c>
      <c r="BN45" s="20" t="str">
        <f t="shared" si="44"/>
        <v>--</v>
      </c>
      <c r="BO45" s="18"/>
      <c r="BP45" s="19" t="str">
        <f t="shared" si="99"/>
        <v/>
      </c>
      <c r="BQ45" s="21" t="str">
        <f t="shared" si="100"/>
        <v/>
      </c>
      <c r="BR45" s="19" t="str">
        <f t="shared" si="101"/>
        <v/>
      </c>
      <c r="BS45" s="20" t="str">
        <f t="shared" si="48"/>
        <v>--</v>
      </c>
      <c r="BT45" s="18"/>
      <c r="BU45" s="19" t="str">
        <f t="shared" si="102"/>
        <v/>
      </c>
      <c r="BV45" s="21" t="str">
        <f t="shared" si="103"/>
        <v/>
      </c>
      <c r="BW45" s="19" t="str">
        <f t="shared" si="104"/>
        <v/>
      </c>
      <c r="BX45" s="20" t="str">
        <f t="shared" si="52"/>
        <v>--</v>
      </c>
      <c r="BY45" s="18"/>
      <c r="BZ45" s="19" t="str">
        <f t="shared" si="105"/>
        <v/>
      </c>
      <c r="CA45" s="21" t="str">
        <f t="shared" si="106"/>
        <v/>
      </c>
      <c r="CB45" s="19" t="str">
        <f t="shared" si="107"/>
        <v/>
      </c>
      <c r="CC45" s="20" t="str">
        <f t="shared" si="56"/>
        <v>--</v>
      </c>
      <c r="CD45" s="18"/>
      <c r="CE45" s="19" t="str">
        <f t="shared" si="108"/>
        <v/>
      </c>
      <c r="CF45" s="21" t="str">
        <f t="shared" si="109"/>
        <v/>
      </c>
      <c r="CG45" s="24" t="str">
        <f t="shared" si="110"/>
        <v/>
      </c>
      <c r="CH45" s="20" t="str">
        <f t="shared" si="60"/>
        <v>--</v>
      </c>
      <c r="CI45" s="18"/>
      <c r="CJ45" s="25" t="str">
        <f t="shared" si="111"/>
        <v/>
      </c>
      <c r="CK45" s="21" t="str">
        <f t="shared" si="112"/>
        <v/>
      </c>
      <c r="CL45" s="19" t="str">
        <f t="shared" si="113"/>
        <v/>
      </c>
      <c r="CM45" s="20" t="str">
        <f t="shared" si="64"/>
        <v>--</v>
      </c>
      <c r="CN45" s="18"/>
      <c r="CO45" s="26"/>
      <c r="CP45" s="27"/>
      <c r="CQ45" s="27"/>
      <c r="CR45" s="28"/>
      <c r="CS45" s="27"/>
      <c r="CT45" s="27"/>
      <c r="CU45" s="27"/>
    </row>
    <row r="46" spans="1:99" ht="15.75" customHeight="1">
      <c r="A46" s="13">
        <v>19</v>
      </c>
      <c r="B46" s="29" t="s">
        <v>179</v>
      </c>
      <c r="C46" s="52">
        <v>29729</v>
      </c>
      <c r="D46" s="54" t="s">
        <v>180</v>
      </c>
      <c r="E46" s="44"/>
      <c r="F46" s="18"/>
      <c r="G46" s="19" t="str">
        <f t="shared" si="65"/>
        <v/>
      </c>
      <c r="H46" s="19" t="str">
        <f t="shared" si="66"/>
        <v>X</v>
      </c>
      <c r="I46" s="19" t="str">
        <f t="shared" si="67"/>
        <v/>
      </c>
      <c r="J46" s="20" t="str">
        <f t="shared" si="3"/>
        <v>kegg</v>
      </c>
      <c r="K46" s="18"/>
      <c r="L46" s="19" t="str">
        <f t="shared" si="68"/>
        <v/>
      </c>
      <c r="M46" s="21" t="str">
        <f t="shared" si="69"/>
        <v>X</v>
      </c>
      <c r="N46" s="19" t="str">
        <f t="shared" si="70"/>
        <v/>
      </c>
      <c r="O46" s="20" t="str">
        <f t="shared" si="7"/>
        <v>kegg</v>
      </c>
      <c r="P46" s="18"/>
      <c r="Q46" s="19" t="str">
        <f t="shared" si="71"/>
        <v/>
      </c>
      <c r="R46" s="21" t="str">
        <f t="shared" si="72"/>
        <v>X</v>
      </c>
      <c r="S46" s="19" t="str">
        <f t="shared" si="73"/>
        <v/>
      </c>
      <c r="T46" s="20" t="str">
        <f t="shared" si="11"/>
        <v>kegg</v>
      </c>
      <c r="U46" s="18"/>
      <c r="V46" s="19" t="str">
        <f t="shared" si="74"/>
        <v/>
      </c>
      <c r="W46" s="21" t="str">
        <f t="shared" si="75"/>
        <v>X</v>
      </c>
      <c r="X46" s="21" t="str">
        <f t="shared" si="76"/>
        <v/>
      </c>
      <c r="Y46" s="20" t="str">
        <f t="shared" si="15"/>
        <v>kegg</v>
      </c>
      <c r="Z46" s="18"/>
      <c r="AA46" s="19" t="str">
        <f t="shared" si="77"/>
        <v/>
      </c>
      <c r="AB46" s="21" t="str">
        <f t="shared" si="78"/>
        <v>X</v>
      </c>
      <c r="AC46" s="21" t="str">
        <f t="shared" si="79"/>
        <v/>
      </c>
      <c r="AD46" s="20" t="str">
        <f t="shared" si="19"/>
        <v>kegg</v>
      </c>
      <c r="AE46" s="18"/>
      <c r="AF46" s="19" t="str">
        <f t="shared" si="80"/>
        <v/>
      </c>
      <c r="AG46" s="19"/>
      <c r="AH46" s="18"/>
      <c r="AI46" s="22" t="str">
        <f t="shared" si="81"/>
        <v/>
      </c>
      <c r="AJ46" s="21" t="str">
        <f t="shared" si="82"/>
        <v>X</v>
      </c>
      <c r="AK46" s="21" t="str">
        <f t="shared" si="83"/>
        <v/>
      </c>
      <c r="AL46" s="20" t="str">
        <f t="shared" si="24"/>
        <v>kegg</v>
      </c>
      <c r="AM46" s="18"/>
      <c r="AN46" s="19" t="str">
        <f t="shared" si="84"/>
        <v/>
      </c>
      <c r="AO46" s="19"/>
      <c r="AP46" s="18"/>
      <c r="AQ46" s="19" t="str">
        <f t="shared" si="85"/>
        <v/>
      </c>
      <c r="AR46" s="23"/>
      <c r="AS46" s="23" t="str">
        <f t="shared" si="86"/>
        <v/>
      </c>
      <c r="AT46" s="20" t="str">
        <f t="shared" si="28"/>
        <v>--</v>
      </c>
      <c r="AU46" s="18"/>
      <c r="AV46" s="19" t="str">
        <f t="shared" si="87"/>
        <v/>
      </c>
      <c r="AW46" s="21" t="str">
        <f t="shared" si="88"/>
        <v>X</v>
      </c>
      <c r="AX46" s="21" t="str">
        <f t="shared" si="89"/>
        <v/>
      </c>
      <c r="AY46" s="20" t="str">
        <f t="shared" si="32"/>
        <v>kegg</v>
      </c>
      <c r="AZ46" s="18"/>
      <c r="BA46" s="19" t="str">
        <f t="shared" si="90"/>
        <v/>
      </c>
      <c r="BB46" s="21" t="str">
        <f t="shared" si="91"/>
        <v>X</v>
      </c>
      <c r="BC46" s="21" t="str">
        <f t="shared" si="92"/>
        <v/>
      </c>
      <c r="BD46" s="20" t="str">
        <f t="shared" si="36"/>
        <v>kegg</v>
      </c>
      <c r="BE46" s="18"/>
      <c r="BF46" s="19" t="str">
        <f t="shared" si="93"/>
        <v/>
      </c>
      <c r="BG46" s="21" t="str">
        <f t="shared" si="94"/>
        <v/>
      </c>
      <c r="BH46" s="21" t="str">
        <f t="shared" si="95"/>
        <v/>
      </c>
      <c r="BI46" s="20" t="str">
        <f t="shared" si="40"/>
        <v>--</v>
      </c>
      <c r="BJ46" s="18"/>
      <c r="BK46" s="19" t="str">
        <f t="shared" si="96"/>
        <v/>
      </c>
      <c r="BL46" s="21" t="str">
        <f t="shared" si="97"/>
        <v>X</v>
      </c>
      <c r="BM46" s="21" t="str">
        <f t="shared" si="98"/>
        <v/>
      </c>
      <c r="BN46" s="20" t="str">
        <f t="shared" si="44"/>
        <v>kegg</v>
      </c>
      <c r="BO46" s="18"/>
      <c r="BP46" s="19" t="str">
        <f t="shared" si="99"/>
        <v/>
      </c>
      <c r="BQ46" s="21" t="str">
        <f t="shared" si="100"/>
        <v>X</v>
      </c>
      <c r="BR46" s="19" t="str">
        <f t="shared" si="101"/>
        <v/>
      </c>
      <c r="BS46" s="20" t="str">
        <f t="shared" si="48"/>
        <v>kegg</v>
      </c>
      <c r="BT46" s="18"/>
      <c r="BU46" s="19" t="str">
        <f t="shared" si="102"/>
        <v/>
      </c>
      <c r="BV46" s="21" t="str">
        <f t="shared" si="103"/>
        <v>X</v>
      </c>
      <c r="BW46" s="19" t="str">
        <f t="shared" si="104"/>
        <v/>
      </c>
      <c r="BX46" s="20" t="str">
        <f t="shared" si="52"/>
        <v>kegg</v>
      </c>
      <c r="BY46" s="18"/>
      <c r="BZ46" s="19" t="str">
        <f t="shared" si="105"/>
        <v/>
      </c>
      <c r="CA46" s="21" t="str">
        <f t="shared" si="106"/>
        <v>X</v>
      </c>
      <c r="CB46" s="19" t="str">
        <f t="shared" si="107"/>
        <v/>
      </c>
      <c r="CC46" s="20" t="str">
        <f t="shared" si="56"/>
        <v>kegg</v>
      </c>
      <c r="CD46" s="18"/>
      <c r="CE46" s="19" t="str">
        <f t="shared" si="108"/>
        <v/>
      </c>
      <c r="CF46" s="21" t="str">
        <f t="shared" si="109"/>
        <v>X</v>
      </c>
      <c r="CG46" s="24" t="str">
        <f t="shared" si="110"/>
        <v/>
      </c>
      <c r="CH46" s="20" t="str">
        <f t="shared" si="60"/>
        <v>kegg</v>
      </c>
      <c r="CI46" s="18"/>
      <c r="CJ46" s="25" t="str">
        <f t="shared" si="111"/>
        <v/>
      </c>
      <c r="CK46" s="21" t="str">
        <f t="shared" si="112"/>
        <v>X</v>
      </c>
      <c r="CL46" s="19" t="str">
        <f t="shared" si="113"/>
        <v>K</v>
      </c>
      <c r="CM46" s="20" t="str">
        <f t="shared" si="64"/>
        <v>rel-kegg</v>
      </c>
      <c r="CN46" s="18"/>
      <c r="CO46" s="26"/>
      <c r="CP46" s="51" t="s">
        <v>181</v>
      </c>
      <c r="CQ46" s="27" t="s">
        <v>139</v>
      </c>
      <c r="CR46" s="28"/>
      <c r="CS46" s="27"/>
      <c r="CT46" s="27"/>
      <c r="CU46" s="27"/>
    </row>
    <row r="47" spans="1:99" ht="15.75" customHeight="1">
      <c r="A47" s="13">
        <v>20</v>
      </c>
      <c r="B47" s="14" t="s">
        <v>182</v>
      </c>
      <c r="C47" s="50">
        <v>3635</v>
      </c>
      <c r="D47" s="53" t="s">
        <v>183</v>
      </c>
      <c r="E47" s="44"/>
      <c r="F47" s="18"/>
      <c r="G47" s="19" t="str">
        <f t="shared" si="65"/>
        <v/>
      </c>
      <c r="H47" s="19" t="str">
        <f t="shared" si="66"/>
        <v>X</v>
      </c>
      <c r="I47" s="19" t="str">
        <f t="shared" si="67"/>
        <v/>
      </c>
      <c r="J47" s="20" t="str">
        <f t="shared" si="3"/>
        <v>kegg</v>
      </c>
      <c r="K47" s="18"/>
      <c r="L47" s="19" t="str">
        <f t="shared" si="68"/>
        <v/>
      </c>
      <c r="M47" s="21" t="str">
        <f t="shared" si="69"/>
        <v>X</v>
      </c>
      <c r="N47" s="19" t="str">
        <f t="shared" si="70"/>
        <v/>
      </c>
      <c r="O47" s="20" t="str">
        <f t="shared" si="7"/>
        <v>kegg</v>
      </c>
      <c r="P47" s="18"/>
      <c r="Q47" s="19" t="str">
        <f t="shared" si="71"/>
        <v>V</v>
      </c>
      <c r="R47" s="21" t="str">
        <f t="shared" si="72"/>
        <v>X</v>
      </c>
      <c r="S47" s="19" t="str">
        <f t="shared" si="73"/>
        <v/>
      </c>
      <c r="T47" s="20" t="str">
        <f t="shared" si="11"/>
        <v>lit-kegg</v>
      </c>
      <c r="U47" s="18"/>
      <c r="V47" s="19" t="str">
        <f t="shared" si="74"/>
        <v>V</v>
      </c>
      <c r="W47" s="21" t="str">
        <f t="shared" si="75"/>
        <v>X</v>
      </c>
      <c r="X47" s="21" t="str">
        <f t="shared" si="76"/>
        <v/>
      </c>
      <c r="Y47" s="20" t="str">
        <f t="shared" si="15"/>
        <v>lit-kegg</v>
      </c>
      <c r="Z47" s="18"/>
      <c r="AA47" s="19" t="str">
        <f t="shared" si="77"/>
        <v>V</v>
      </c>
      <c r="AB47" s="21" t="str">
        <f t="shared" si="78"/>
        <v>X</v>
      </c>
      <c r="AC47" s="21" t="str">
        <f t="shared" si="79"/>
        <v/>
      </c>
      <c r="AD47" s="20" t="str">
        <f t="shared" si="19"/>
        <v>lit-kegg</v>
      </c>
      <c r="AE47" s="18"/>
      <c r="AF47" s="19" t="str">
        <f t="shared" si="80"/>
        <v/>
      </c>
      <c r="AG47" s="19"/>
      <c r="AH47" s="18"/>
      <c r="AI47" s="22" t="str">
        <f t="shared" si="81"/>
        <v>V</v>
      </c>
      <c r="AJ47" s="21" t="str">
        <f t="shared" si="82"/>
        <v>X</v>
      </c>
      <c r="AK47" s="21" t="str">
        <f t="shared" si="83"/>
        <v/>
      </c>
      <c r="AL47" s="20" t="str">
        <f t="shared" si="24"/>
        <v>lit-kegg</v>
      </c>
      <c r="AM47" s="18"/>
      <c r="AN47" s="19" t="str">
        <f t="shared" si="84"/>
        <v/>
      </c>
      <c r="AO47" s="19"/>
      <c r="AP47" s="18"/>
      <c r="AQ47" s="19" t="str">
        <f t="shared" si="85"/>
        <v/>
      </c>
      <c r="AR47" s="23"/>
      <c r="AS47" s="23" t="str">
        <f t="shared" si="86"/>
        <v/>
      </c>
      <c r="AT47" s="20" t="str">
        <f t="shared" si="28"/>
        <v>--</v>
      </c>
      <c r="AU47" s="18"/>
      <c r="AV47" s="19" t="str">
        <f t="shared" si="87"/>
        <v>V</v>
      </c>
      <c r="AW47" s="21" t="str">
        <f t="shared" si="88"/>
        <v>X</v>
      </c>
      <c r="AX47" s="21" t="str">
        <f t="shared" si="89"/>
        <v/>
      </c>
      <c r="AY47" s="20" t="str">
        <f t="shared" si="32"/>
        <v>lit-kegg</v>
      </c>
      <c r="AZ47" s="18"/>
      <c r="BA47" s="19" t="str">
        <f t="shared" si="90"/>
        <v>V</v>
      </c>
      <c r="BB47" s="21" t="str">
        <f t="shared" si="91"/>
        <v>X</v>
      </c>
      <c r="BC47" s="21" t="str">
        <f t="shared" si="92"/>
        <v/>
      </c>
      <c r="BD47" s="20" t="str">
        <f t="shared" si="36"/>
        <v>lit-kegg</v>
      </c>
      <c r="BE47" s="18"/>
      <c r="BF47" s="19" t="str">
        <f t="shared" si="93"/>
        <v>V</v>
      </c>
      <c r="BG47" s="21" t="str">
        <f t="shared" si="94"/>
        <v/>
      </c>
      <c r="BH47" s="21" t="str">
        <f t="shared" si="95"/>
        <v/>
      </c>
      <c r="BI47" s="20" t="str">
        <f t="shared" si="40"/>
        <v>lit</v>
      </c>
      <c r="BJ47" s="18"/>
      <c r="BK47" s="19" t="str">
        <f t="shared" si="96"/>
        <v/>
      </c>
      <c r="BL47" s="21" t="str">
        <f t="shared" si="97"/>
        <v>X</v>
      </c>
      <c r="BM47" s="21" t="str">
        <f t="shared" si="98"/>
        <v/>
      </c>
      <c r="BN47" s="20" t="str">
        <f t="shared" si="44"/>
        <v>kegg</v>
      </c>
      <c r="BO47" s="18"/>
      <c r="BP47" s="19" t="str">
        <f t="shared" si="99"/>
        <v>V</v>
      </c>
      <c r="BQ47" s="21" t="str">
        <f t="shared" si="100"/>
        <v>X</v>
      </c>
      <c r="BR47" s="19" t="str">
        <f t="shared" si="101"/>
        <v/>
      </c>
      <c r="BS47" s="20" t="str">
        <f t="shared" si="48"/>
        <v>lit-kegg</v>
      </c>
      <c r="BT47" s="18"/>
      <c r="BU47" s="19" t="str">
        <f t="shared" si="102"/>
        <v/>
      </c>
      <c r="BV47" s="21" t="str">
        <f t="shared" si="103"/>
        <v>X</v>
      </c>
      <c r="BW47" s="19" t="str">
        <f t="shared" si="104"/>
        <v/>
      </c>
      <c r="BX47" s="20" t="str">
        <f t="shared" si="52"/>
        <v>kegg</v>
      </c>
      <c r="BY47" s="18"/>
      <c r="BZ47" s="19" t="str">
        <f t="shared" si="105"/>
        <v>V</v>
      </c>
      <c r="CA47" s="21" t="str">
        <f t="shared" si="106"/>
        <v>X</v>
      </c>
      <c r="CB47" s="19" t="str">
        <f t="shared" si="107"/>
        <v/>
      </c>
      <c r="CC47" s="20" t="str">
        <f t="shared" si="56"/>
        <v>lit-kegg</v>
      </c>
      <c r="CD47" s="18"/>
      <c r="CE47" s="19" t="str">
        <f t="shared" si="108"/>
        <v>V</v>
      </c>
      <c r="CF47" s="21" t="str">
        <f t="shared" si="109"/>
        <v>X</v>
      </c>
      <c r="CG47" s="24" t="str">
        <f t="shared" si="110"/>
        <v/>
      </c>
      <c r="CH47" s="20" t="str">
        <f t="shared" si="60"/>
        <v>lit-kegg</v>
      </c>
      <c r="CI47" s="18"/>
      <c r="CJ47" s="25" t="str">
        <f t="shared" si="111"/>
        <v>V</v>
      </c>
      <c r="CK47" s="21" t="str">
        <f t="shared" si="112"/>
        <v>X</v>
      </c>
      <c r="CL47" s="19" t="str">
        <f t="shared" si="113"/>
        <v>K</v>
      </c>
      <c r="CM47" s="20" t="str">
        <f t="shared" si="64"/>
        <v>lit-kegg</v>
      </c>
      <c r="CN47" s="18"/>
      <c r="CO47" s="26"/>
      <c r="CP47" s="27"/>
      <c r="CQ47" s="27"/>
      <c r="CR47" s="28"/>
      <c r="CS47" s="27"/>
      <c r="CT47" s="27"/>
      <c r="CU47" s="27"/>
    </row>
    <row r="48" spans="1:99" ht="15.75" customHeight="1">
      <c r="A48" s="13">
        <v>21</v>
      </c>
      <c r="B48" s="29" t="s">
        <v>184</v>
      </c>
      <c r="C48" s="52">
        <v>29730</v>
      </c>
      <c r="D48" s="54" t="s">
        <v>185</v>
      </c>
      <c r="E48" s="44"/>
      <c r="F48" s="18"/>
      <c r="G48" s="19" t="str">
        <f t="shared" si="65"/>
        <v/>
      </c>
      <c r="H48" s="19" t="str">
        <f t="shared" si="66"/>
        <v>X</v>
      </c>
      <c r="I48" s="19" t="str">
        <f t="shared" si="67"/>
        <v/>
      </c>
      <c r="J48" s="20" t="str">
        <f t="shared" si="3"/>
        <v>kegg</v>
      </c>
      <c r="K48" s="18"/>
      <c r="L48" s="19" t="str">
        <f t="shared" si="68"/>
        <v/>
      </c>
      <c r="M48" s="21" t="str">
        <f t="shared" si="69"/>
        <v>X</v>
      </c>
      <c r="N48" s="19" t="str">
        <f t="shared" si="70"/>
        <v/>
      </c>
      <c r="O48" s="20" t="str">
        <f t="shared" si="7"/>
        <v>kegg</v>
      </c>
      <c r="P48" s="18"/>
      <c r="Q48" s="19" t="str">
        <f t="shared" si="71"/>
        <v/>
      </c>
      <c r="R48" s="21" t="str">
        <f t="shared" si="72"/>
        <v>X</v>
      </c>
      <c r="S48" s="19" t="str">
        <f t="shared" si="73"/>
        <v/>
      </c>
      <c r="T48" s="20" t="str">
        <f t="shared" si="11"/>
        <v>kegg</v>
      </c>
      <c r="U48" s="18"/>
      <c r="V48" s="19" t="str">
        <f t="shared" si="74"/>
        <v/>
      </c>
      <c r="W48" s="21" t="str">
        <f t="shared" si="75"/>
        <v>X</v>
      </c>
      <c r="X48" s="21" t="str">
        <f t="shared" si="76"/>
        <v/>
      </c>
      <c r="Y48" s="20" t="str">
        <f t="shared" si="15"/>
        <v>kegg</v>
      </c>
      <c r="Z48" s="18"/>
      <c r="AA48" s="19" t="str">
        <f t="shared" si="77"/>
        <v/>
      </c>
      <c r="AB48" s="21" t="str">
        <f t="shared" si="78"/>
        <v>X</v>
      </c>
      <c r="AC48" s="21" t="str">
        <f t="shared" si="79"/>
        <v/>
      </c>
      <c r="AD48" s="20" t="str">
        <f t="shared" si="19"/>
        <v>kegg</v>
      </c>
      <c r="AE48" s="18"/>
      <c r="AF48" s="19" t="str">
        <f t="shared" si="80"/>
        <v/>
      </c>
      <c r="AG48" s="19"/>
      <c r="AH48" s="18"/>
      <c r="AI48" s="22" t="str">
        <f t="shared" si="81"/>
        <v/>
      </c>
      <c r="AJ48" s="21" t="str">
        <f t="shared" si="82"/>
        <v>X</v>
      </c>
      <c r="AK48" s="21" t="str">
        <f t="shared" si="83"/>
        <v/>
      </c>
      <c r="AL48" s="20" t="str">
        <f t="shared" si="24"/>
        <v>kegg</v>
      </c>
      <c r="AM48" s="18"/>
      <c r="AN48" s="19" t="str">
        <f t="shared" si="84"/>
        <v/>
      </c>
      <c r="AO48" s="19"/>
      <c r="AP48" s="18"/>
      <c r="AQ48" s="19" t="str">
        <f t="shared" si="85"/>
        <v/>
      </c>
      <c r="AR48" s="23"/>
      <c r="AS48" s="23" t="str">
        <f t="shared" si="86"/>
        <v/>
      </c>
      <c r="AT48" s="20" t="str">
        <f t="shared" si="28"/>
        <v>--</v>
      </c>
      <c r="AU48" s="18"/>
      <c r="AV48" s="19" t="str">
        <f t="shared" si="87"/>
        <v/>
      </c>
      <c r="AW48" s="21" t="str">
        <f t="shared" si="88"/>
        <v>X</v>
      </c>
      <c r="AX48" s="21" t="str">
        <f t="shared" si="89"/>
        <v/>
      </c>
      <c r="AY48" s="20" t="str">
        <f t="shared" si="32"/>
        <v>kegg</v>
      </c>
      <c r="AZ48" s="18"/>
      <c r="BA48" s="19" t="str">
        <f t="shared" si="90"/>
        <v/>
      </c>
      <c r="BB48" s="21" t="str">
        <f t="shared" si="91"/>
        <v>X</v>
      </c>
      <c r="BC48" s="21" t="str">
        <f t="shared" si="92"/>
        <v/>
      </c>
      <c r="BD48" s="20" t="str">
        <f t="shared" si="36"/>
        <v>kegg</v>
      </c>
      <c r="BE48" s="18"/>
      <c r="BF48" s="19" t="str">
        <f t="shared" si="93"/>
        <v/>
      </c>
      <c r="BG48" s="21" t="str">
        <f t="shared" si="94"/>
        <v/>
      </c>
      <c r="BH48" s="21" t="str">
        <f t="shared" si="95"/>
        <v/>
      </c>
      <c r="BI48" s="20" t="str">
        <f t="shared" si="40"/>
        <v>--</v>
      </c>
      <c r="BJ48" s="18"/>
      <c r="BK48" s="19" t="str">
        <f t="shared" si="96"/>
        <v/>
      </c>
      <c r="BL48" s="21" t="str">
        <f t="shared" si="97"/>
        <v>X</v>
      </c>
      <c r="BM48" s="21" t="str">
        <f t="shared" si="98"/>
        <v/>
      </c>
      <c r="BN48" s="20" t="str">
        <f t="shared" si="44"/>
        <v>kegg</v>
      </c>
      <c r="BO48" s="18"/>
      <c r="BP48" s="19" t="str">
        <f t="shared" si="99"/>
        <v/>
      </c>
      <c r="BQ48" s="21" t="str">
        <f t="shared" si="100"/>
        <v>X</v>
      </c>
      <c r="BR48" s="19" t="str">
        <f t="shared" si="101"/>
        <v/>
      </c>
      <c r="BS48" s="20" t="str">
        <f t="shared" si="48"/>
        <v>kegg</v>
      </c>
      <c r="BT48" s="18"/>
      <c r="BU48" s="19" t="str">
        <f t="shared" si="102"/>
        <v/>
      </c>
      <c r="BV48" s="21" t="str">
        <f t="shared" si="103"/>
        <v>X</v>
      </c>
      <c r="BW48" s="19" t="str">
        <f t="shared" si="104"/>
        <v/>
      </c>
      <c r="BX48" s="20" t="str">
        <f t="shared" si="52"/>
        <v>kegg</v>
      </c>
      <c r="BY48" s="18"/>
      <c r="BZ48" s="19" t="str">
        <f t="shared" si="105"/>
        <v/>
      </c>
      <c r="CA48" s="21" t="str">
        <f t="shared" si="106"/>
        <v>X</v>
      </c>
      <c r="CB48" s="19" t="str">
        <f t="shared" si="107"/>
        <v/>
      </c>
      <c r="CC48" s="20" t="str">
        <f t="shared" si="56"/>
        <v>kegg</v>
      </c>
      <c r="CD48" s="18"/>
      <c r="CE48" s="19" t="str">
        <f t="shared" si="108"/>
        <v/>
      </c>
      <c r="CF48" s="21" t="str">
        <f t="shared" si="109"/>
        <v>X</v>
      </c>
      <c r="CG48" s="24" t="str">
        <f t="shared" si="110"/>
        <v/>
      </c>
      <c r="CH48" s="20" t="str">
        <f t="shared" si="60"/>
        <v>kegg</v>
      </c>
      <c r="CI48" s="18"/>
      <c r="CJ48" s="25" t="str">
        <f t="shared" si="111"/>
        <v/>
      </c>
      <c r="CK48" s="21" t="str">
        <f t="shared" si="112"/>
        <v>X</v>
      </c>
      <c r="CL48" s="19" t="str">
        <f t="shared" si="113"/>
        <v/>
      </c>
      <c r="CM48" s="20" t="str">
        <f t="shared" si="64"/>
        <v>kegg</v>
      </c>
      <c r="CN48" s="18"/>
      <c r="CO48" s="26"/>
      <c r="CP48" s="37" t="s">
        <v>91</v>
      </c>
      <c r="CQ48" s="27"/>
      <c r="CR48" s="28"/>
      <c r="CS48" s="27"/>
      <c r="CT48" s="27"/>
      <c r="CU48" s="27"/>
    </row>
    <row r="49" spans="1:99" ht="15.75" customHeight="1">
      <c r="A49" s="13">
        <v>87</v>
      </c>
      <c r="B49" s="14" t="s">
        <v>186</v>
      </c>
      <c r="C49" s="50">
        <v>4232</v>
      </c>
      <c r="D49" s="53" t="s">
        <v>187</v>
      </c>
      <c r="E49" s="44"/>
      <c r="F49" s="18"/>
      <c r="G49" s="19" t="str">
        <f t="shared" si="65"/>
        <v/>
      </c>
      <c r="H49" s="19" t="str">
        <f t="shared" si="66"/>
        <v>X</v>
      </c>
      <c r="I49" s="19" t="str">
        <f t="shared" si="67"/>
        <v/>
      </c>
      <c r="J49" s="20" t="str">
        <f t="shared" si="3"/>
        <v>kegg</v>
      </c>
      <c r="K49" s="18"/>
      <c r="L49" s="19" t="str">
        <f t="shared" si="68"/>
        <v/>
      </c>
      <c r="M49" s="21" t="str">
        <f t="shared" si="69"/>
        <v>X</v>
      </c>
      <c r="N49" s="19" t="str">
        <f t="shared" si="70"/>
        <v/>
      </c>
      <c r="O49" s="20" t="str">
        <f t="shared" si="7"/>
        <v>kegg</v>
      </c>
      <c r="P49" s="18"/>
      <c r="Q49" s="19" t="str">
        <f t="shared" si="71"/>
        <v/>
      </c>
      <c r="R49" s="21" t="str">
        <f t="shared" si="72"/>
        <v>X</v>
      </c>
      <c r="S49" s="19" t="str">
        <f t="shared" si="73"/>
        <v/>
      </c>
      <c r="T49" s="20" t="str">
        <f t="shared" si="11"/>
        <v>kegg</v>
      </c>
      <c r="U49" s="18"/>
      <c r="V49" s="19" t="str">
        <f t="shared" si="74"/>
        <v/>
      </c>
      <c r="W49" s="21" t="str">
        <f t="shared" si="75"/>
        <v>X</v>
      </c>
      <c r="X49" s="21" t="str">
        <f t="shared" si="76"/>
        <v>K</v>
      </c>
      <c r="Y49" s="20" t="str">
        <f t="shared" si="15"/>
        <v>rel-kegg</v>
      </c>
      <c r="Z49" s="18"/>
      <c r="AA49" s="19" t="str">
        <f t="shared" si="77"/>
        <v/>
      </c>
      <c r="AB49" s="21" t="str">
        <f t="shared" si="78"/>
        <v/>
      </c>
      <c r="AC49" s="21" t="str">
        <f t="shared" si="79"/>
        <v/>
      </c>
      <c r="AD49" s="20" t="str">
        <f t="shared" si="19"/>
        <v>--</v>
      </c>
      <c r="AE49" s="18"/>
      <c r="AF49" s="19" t="str">
        <f t="shared" si="80"/>
        <v/>
      </c>
      <c r="AG49" s="19"/>
      <c r="AH49" s="18"/>
      <c r="AI49" s="22" t="str">
        <f t="shared" si="81"/>
        <v/>
      </c>
      <c r="AJ49" s="21" t="str">
        <f t="shared" si="82"/>
        <v/>
      </c>
      <c r="AK49" s="21" t="str">
        <f t="shared" si="83"/>
        <v/>
      </c>
      <c r="AL49" s="20" t="str">
        <f t="shared" si="24"/>
        <v>--</v>
      </c>
      <c r="AM49" s="18"/>
      <c r="AN49" s="19" t="str">
        <f t="shared" si="84"/>
        <v/>
      </c>
      <c r="AO49" s="19"/>
      <c r="AP49" s="18"/>
      <c r="AQ49" s="19" t="str">
        <f t="shared" si="85"/>
        <v/>
      </c>
      <c r="AR49" s="23"/>
      <c r="AS49" s="23" t="str">
        <f t="shared" si="86"/>
        <v/>
      </c>
      <c r="AT49" s="20" t="str">
        <f t="shared" si="28"/>
        <v>--</v>
      </c>
      <c r="AU49" s="18"/>
      <c r="AV49" s="19" t="str">
        <f t="shared" si="87"/>
        <v/>
      </c>
      <c r="AW49" s="21" t="str">
        <f t="shared" si="88"/>
        <v>X</v>
      </c>
      <c r="AX49" s="21" t="str">
        <f t="shared" si="89"/>
        <v/>
      </c>
      <c r="AY49" s="20" t="str">
        <f t="shared" si="32"/>
        <v>kegg</v>
      </c>
      <c r="AZ49" s="18"/>
      <c r="BA49" s="19" t="str">
        <f t="shared" si="90"/>
        <v/>
      </c>
      <c r="BB49" s="21" t="str">
        <f t="shared" si="91"/>
        <v/>
      </c>
      <c r="BC49" s="21" t="str">
        <f t="shared" si="92"/>
        <v/>
      </c>
      <c r="BD49" s="20" t="str">
        <f t="shared" si="36"/>
        <v>--</v>
      </c>
      <c r="BE49" s="18"/>
      <c r="BF49" s="19" t="str">
        <f t="shared" si="93"/>
        <v/>
      </c>
      <c r="BG49" s="21" t="str">
        <f t="shared" si="94"/>
        <v/>
      </c>
      <c r="BH49" s="21" t="str">
        <f t="shared" si="95"/>
        <v/>
      </c>
      <c r="BI49" s="20" t="str">
        <f t="shared" si="40"/>
        <v>--</v>
      </c>
      <c r="BJ49" s="18"/>
      <c r="BK49" s="19" t="str">
        <f t="shared" si="96"/>
        <v>D</v>
      </c>
      <c r="BL49" s="21" t="str">
        <f t="shared" si="97"/>
        <v>X</v>
      </c>
      <c r="BM49" s="21" t="str">
        <f t="shared" si="98"/>
        <v/>
      </c>
      <c r="BN49" s="20" t="str">
        <f t="shared" si="44"/>
        <v>lit-kegg</v>
      </c>
      <c r="BO49" s="18"/>
      <c r="BP49" s="19" t="str">
        <f t="shared" si="99"/>
        <v/>
      </c>
      <c r="BQ49" s="21" t="str">
        <f t="shared" si="100"/>
        <v>X</v>
      </c>
      <c r="BR49" s="19" t="str">
        <f t="shared" si="101"/>
        <v/>
      </c>
      <c r="BS49" s="20" t="str">
        <f t="shared" si="48"/>
        <v>kegg</v>
      </c>
      <c r="BT49" s="18"/>
      <c r="BU49" s="19" t="str">
        <f t="shared" si="102"/>
        <v>D</v>
      </c>
      <c r="BV49" s="21" t="str">
        <f t="shared" si="103"/>
        <v>X</v>
      </c>
      <c r="BW49" s="19" t="str">
        <f t="shared" si="104"/>
        <v/>
      </c>
      <c r="BX49" s="20" t="str">
        <f t="shared" si="52"/>
        <v>lit-kegg</v>
      </c>
      <c r="BY49" s="18"/>
      <c r="BZ49" s="19" t="str">
        <f t="shared" si="105"/>
        <v/>
      </c>
      <c r="CA49" s="21" t="str">
        <f t="shared" si="106"/>
        <v/>
      </c>
      <c r="CB49" s="19" t="str">
        <f t="shared" si="107"/>
        <v/>
      </c>
      <c r="CC49" s="20" t="str">
        <f t="shared" si="56"/>
        <v>--</v>
      </c>
      <c r="CD49" s="18"/>
      <c r="CE49" s="19" t="str">
        <f t="shared" si="108"/>
        <v/>
      </c>
      <c r="CF49" s="21" t="str">
        <f t="shared" si="109"/>
        <v>X</v>
      </c>
      <c r="CG49" s="24" t="str">
        <f t="shared" si="110"/>
        <v/>
      </c>
      <c r="CH49" s="20" t="str">
        <f t="shared" si="60"/>
        <v>kegg</v>
      </c>
      <c r="CI49" s="18"/>
      <c r="CJ49" s="25" t="str">
        <f t="shared" si="111"/>
        <v>D</v>
      </c>
      <c r="CK49" s="21" t="str">
        <f t="shared" si="112"/>
        <v>X</v>
      </c>
      <c r="CL49" s="19" t="str">
        <f t="shared" si="113"/>
        <v>K</v>
      </c>
      <c r="CM49" s="20" t="str">
        <f t="shared" si="64"/>
        <v>lit-kegg</v>
      </c>
      <c r="CN49" s="18"/>
      <c r="CO49" s="26"/>
      <c r="CP49" s="27"/>
      <c r="CQ49" s="27"/>
      <c r="CR49" s="28"/>
      <c r="CS49" s="27"/>
      <c r="CT49" s="27"/>
      <c r="CU49" s="27"/>
    </row>
    <row r="50" spans="1:99" ht="15.75" customHeight="1">
      <c r="A50" s="13">
        <v>57</v>
      </c>
      <c r="B50" s="14" t="s">
        <v>188</v>
      </c>
      <c r="C50" s="50">
        <v>3981</v>
      </c>
      <c r="D50" s="53" t="s">
        <v>189</v>
      </c>
      <c r="E50" s="44"/>
      <c r="F50" s="18"/>
      <c r="G50" s="19" t="str">
        <f t="shared" si="65"/>
        <v/>
      </c>
      <c r="H50" s="19" t="str">
        <f t="shared" si="66"/>
        <v>X</v>
      </c>
      <c r="I50" s="19" t="str">
        <f t="shared" si="67"/>
        <v/>
      </c>
      <c r="J50" s="20" t="str">
        <f t="shared" si="3"/>
        <v>kegg</v>
      </c>
      <c r="K50" s="18"/>
      <c r="L50" s="19" t="str">
        <f t="shared" si="68"/>
        <v/>
      </c>
      <c r="M50" s="21" t="str">
        <f t="shared" si="69"/>
        <v>X</v>
      </c>
      <c r="N50" s="19" t="str">
        <f t="shared" si="70"/>
        <v/>
      </c>
      <c r="O50" s="20" t="str">
        <f t="shared" si="7"/>
        <v>kegg</v>
      </c>
      <c r="P50" s="18"/>
      <c r="Q50" s="19" t="str">
        <f t="shared" si="71"/>
        <v/>
      </c>
      <c r="R50" s="21" t="str">
        <f t="shared" si="72"/>
        <v>X</v>
      </c>
      <c r="S50" s="19" t="str">
        <f t="shared" si="73"/>
        <v/>
      </c>
      <c r="T50" s="20" t="str">
        <f t="shared" si="11"/>
        <v>kegg</v>
      </c>
      <c r="U50" s="18"/>
      <c r="V50" s="19" t="str">
        <f t="shared" si="74"/>
        <v/>
      </c>
      <c r="W50" s="21" t="str">
        <f t="shared" si="75"/>
        <v>X</v>
      </c>
      <c r="X50" s="21" t="str">
        <f t="shared" si="76"/>
        <v/>
      </c>
      <c r="Y50" s="20" t="str">
        <f t="shared" si="15"/>
        <v>kegg</v>
      </c>
      <c r="Z50" s="18"/>
      <c r="AA50" s="19" t="str">
        <f t="shared" si="77"/>
        <v/>
      </c>
      <c r="AB50" s="21" t="str">
        <f t="shared" si="78"/>
        <v>X</v>
      </c>
      <c r="AC50" s="21" t="str">
        <f t="shared" si="79"/>
        <v/>
      </c>
      <c r="AD50" s="20" t="str">
        <f t="shared" si="19"/>
        <v>kegg</v>
      </c>
      <c r="AE50" s="18"/>
      <c r="AF50" s="19" t="str">
        <f t="shared" si="80"/>
        <v/>
      </c>
      <c r="AG50" s="19"/>
      <c r="AH50" s="18"/>
      <c r="AI50" s="22" t="str">
        <f t="shared" si="81"/>
        <v/>
      </c>
      <c r="AJ50" s="21" t="str">
        <f t="shared" si="82"/>
        <v>X</v>
      </c>
      <c r="AK50" s="21" t="str">
        <f t="shared" si="83"/>
        <v/>
      </c>
      <c r="AL50" s="20" t="str">
        <f t="shared" si="24"/>
        <v>kegg</v>
      </c>
      <c r="AM50" s="18"/>
      <c r="AN50" s="19" t="str">
        <f t="shared" si="84"/>
        <v/>
      </c>
      <c r="AO50" s="19"/>
      <c r="AP50" s="18"/>
      <c r="AQ50" s="19" t="str">
        <f t="shared" si="85"/>
        <v/>
      </c>
      <c r="AR50" s="23"/>
      <c r="AS50" s="23" t="str">
        <f t="shared" si="86"/>
        <v/>
      </c>
      <c r="AT50" s="20" t="str">
        <f t="shared" si="28"/>
        <v>--</v>
      </c>
      <c r="AU50" s="18"/>
      <c r="AV50" s="19" t="str">
        <f t="shared" si="87"/>
        <v/>
      </c>
      <c r="AW50" s="21" t="str">
        <f t="shared" si="88"/>
        <v>X</v>
      </c>
      <c r="AX50" s="21" t="str">
        <f t="shared" si="89"/>
        <v/>
      </c>
      <c r="AY50" s="20" t="str">
        <f t="shared" si="32"/>
        <v>kegg</v>
      </c>
      <c r="AZ50" s="18"/>
      <c r="BA50" s="19" t="str">
        <f t="shared" si="90"/>
        <v/>
      </c>
      <c r="BB50" s="21" t="str">
        <f t="shared" si="91"/>
        <v>X</v>
      </c>
      <c r="BC50" s="21" t="str">
        <f t="shared" si="92"/>
        <v/>
      </c>
      <c r="BD50" s="20" t="str">
        <f t="shared" si="36"/>
        <v>kegg</v>
      </c>
      <c r="BE50" s="18"/>
      <c r="BF50" s="19" t="str">
        <f t="shared" si="93"/>
        <v/>
      </c>
      <c r="BG50" s="21" t="str">
        <f t="shared" si="94"/>
        <v/>
      </c>
      <c r="BH50" s="21" t="str">
        <f t="shared" si="95"/>
        <v/>
      </c>
      <c r="BI50" s="20" t="str">
        <f t="shared" si="40"/>
        <v>--</v>
      </c>
      <c r="BJ50" s="18"/>
      <c r="BK50" s="19" t="str">
        <f t="shared" si="96"/>
        <v/>
      </c>
      <c r="BL50" s="21" t="str">
        <f t="shared" si="97"/>
        <v>X</v>
      </c>
      <c r="BM50" s="21" t="str">
        <f t="shared" si="98"/>
        <v/>
      </c>
      <c r="BN50" s="20" t="str">
        <f t="shared" si="44"/>
        <v>kegg</v>
      </c>
      <c r="BO50" s="18"/>
      <c r="BP50" s="19" t="str">
        <f t="shared" si="99"/>
        <v/>
      </c>
      <c r="BQ50" s="21" t="str">
        <f t="shared" si="100"/>
        <v>X</v>
      </c>
      <c r="BR50" s="19" t="str">
        <f t="shared" si="101"/>
        <v/>
      </c>
      <c r="BS50" s="20" t="str">
        <f t="shared" si="48"/>
        <v>kegg</v>
      </c>
      <c r="BT50" s="18"/>
      <c r="BU50" s="19" t="str">
        <f t="shared" si="102"/>
        <v/>
      </c>
      <c r="BV50" s="21" t="str">
        <f t="shared" si="103"/>
        <v>X</v>
      </c>
      <c r="BW50" s="19" t="str">
        <f t="shared" si="104"/>
        <v/>
      </c>
      <c r="BX50" s="20" t="str">
        <f t="shared" si="52"/>
        <v>kegg</v>
      </c>
      <c r="BY50" s="18"/>
      <c r="BZ50" s="19" t="str">
        <f t="shared" si="105"/>
        <v/>
      </c>
      <c r="CA50" s="21" t="str">
        <f t="shared" si="106"/>
        <v>X</v>
      </c>
      <c r="CB50" s="19" t="str">
        <f t="shared" si="107"/>
        <v/>
      </c>
      <c r="CC50" s="20" t="str">
        <f t="shared" si="56"/>
        <v>kegg</v>
      </c>
      <c r="CD50" s="18"/>
      <c r="CE50" s="19" t="str">
        <f t="shared" si="108"/>
        <v/>
      </c>
      <c r="CF50" s="21" t="str">
        <f t="shared" si="109"/>
        <v>X</v>
      </c>
      <c r="CG50" s="24" t="str">
        <f t="shared" si="110"/>
        <v/>
      </c>
      <c r="CH50" s="20" t="str">
        <f t="shared" si="60"/>
        <v>kegg</v>
      </c>
      <c r="CI50" s="18"/>
      <c r="CJ50" s="25" t="str">
        <f t="shared" si="111"/>
        <v/>
      </c>
      <c r="CK50" s="21" t="str">
        <f t="shared" si="112"/>
        <v>X</v>
      </c>
      <c r="CL50" s="19" t="str">
        <f t="shared" si="113"/>
        <v/>
      </c>
      <c r="CM50" s="20" t="str">
        <f t="shared" si="64"/>
        <v>kegg</v>
      </c>
      <c r="CN50" s="18"/>
      <c r="CO50" s="26"/>
      <c r="CP50" s="27"/>
      <c r="CQ50" s="27"/>
      <c r="CR50" s="28"/>
      <c r="CS50" s="27"/>
      <c r="CT50" s="27"/>
      <c r="CU50" s="27"/>
    </row>
    <row r="51" spans="1:99" ht="15.75" customHeight="1">
      <c r="A51" s="13">
        <v>80</v>
      </c>
      <c r="B51" s="14" t="s">
        <v>190</v>
      </c>
      <c r="C51" s="50">
        <v>35883</v>
      </c>
      <c r="D51" s="53" t="s">
        <v>191</v>
      </c>
      <c r="E51" s="44"/>
      <c r="F51" s="18"/>
      <c r="G51" s="19" t="str">
        <f t="shared" si="65"/>
        <v/>
      </c>
      <c r="H51" s="19" t="str">
        <f t="shared" si="66"/>
        <v/>
      </c>
      <c r="I51" s="19" t="str">
        <f t="shared" si="67"/>
        <v/>
      </c>
      <c r="J51" s="20" t="str">
        <f t="shared" si="3"/>
        <v>--</v>
      </c>
      <c r="K51" s="18"/>
      <c r="L51" s="19" t="str">
        <f t="shared" si="68"/>
        <v/>
      </c>
      <c r="M51" s="21" t="str">
        <f t="shared" si="69"/>
        <v>X</v>
      </c>
      <c r="N51" s="19" t="str">
        <f t="shared" si="70"/>
        <v/>
      </c>
      <c r="O51" s="20" t="str">
        <f t="shared" si="7"/>
        <v>kegg</v>
      </c>
      <c r="P51" s="18"/>
      <c r="Q51" s="19" t="str">
        <f t="shared" si="71"/>
        <v/>
      </c>
      <c r="R51" s="21" t="str">
        <f t="shared" si="72"/>
        <v/>
      </c>
      <c r="S51" s="19" t="str">
        <f t="shared" si="73"/>
        <v/>
      </c>
      <c r="T51" s="20" t="str">
        <f t="shared" si="11"/>
        <v>--</v>
      </c>
      <c r="U51" s="18"/>
      <c r="V51" s="19" t="str">
        <f t="shared" si="74"/>
        <v>NA</v>
      </c>
      <c r="W51" s="21" t="str">
        <f t="shared" si="75"/>
        <v>X</v>
      </c>
      <c r="X51" s="21" t="str">
        <f t="shared" si="76"/>
        <v>K</v>
      </c>
      <c r="Y51" s="20" t="str">
        <f t="shared" si="15"/>
        <v>lit-kegg</v>
      </c>
      <c r="Z51" s="18"/>
      <c r="AA51" s="19" t="str">
        <f t="shared" si="77"/>
        <v/>
      </c>
      <c r="AB51" s="21" t="str">
        <f t="shared" si="78"/>
        <v/>
      </c>
      <c r="AC51" s="21" t="str">
        <f t="shared" si="79"/>
        <v/>
      </c>
      <c r="AD51" s="20" t="str">
        <f t="shared" si="19"/>
        <v>--</v>
      </c>
      <c r="AE51" s="18"/>
      <c r="AF51" s="19" t="str">
        <f t="shared" si="80"/>
        <v/>
      </c>
      <c r="AG51" s="19"/>
      <c r="AH51" s="18"/>
      <c r="AI51" s="22" t="str">
        <f t="shared" si="81"/>
        <v/>
      </c>
      <c r="AJ51" s="21" t="str">
        <f t="shared" si="82"/>
        <v/>
      </c>
      <c r="AK51" s="21" t="str">
        <f t="shared" si="83"/>
        <v/>
      </c>
      <c r="AL51" s="20" t="str">
        <f t="shared" si="24"/>
        <v>--</v>
      </c>
      <c r="AM51" s="18"/>
      <c r="AN51" s="19" t="str">
        <f t="shared" si="84"/>
        <v/>
      </c>
      <c r="AO51" s="19"/>
      <c r="AP51" s="18"/>
      <c r="AQ51" s="19" t="str">
        <f t="shared" si="85"/>
        <v/>
      </c>
      <c r="AR51" s="23"/>
      <c r="AS51" s="23" t="str">
        <f t="shared" si="86"/>
        <v/>
      </c>
      <c r="AT51" s="20" t="str">
        <f t="shared" si="28"/>
        <v>--</v>
      </c>
      <c r="AU51" s="18"/>
      <c r="AV51" s="19" t="str">
        <f t="shared" si="87"/>
        <v/>
      </c>
      <c r="AW51" s="21" t="str">
        <f t="shared" si="88"/>
        <v>X</v>
      </c>
      <c r="AX51" s="21" t="str">
        <f t="shared" si="89"/>
        <v/>
      </c>
      <c r="AY51" s="20" t="str">
        <f t="shared" si="32"/>
        <v>kegg</v>
      </c>
      <c r="AZ51" s="18"/>
      <c r="BA51" s="19" t="str">
        <f t="shared" si="90"/>
        <v/>
      </c>
      <c r="BB51" s="21" t="str">
        <f t="shared" si="91"/>
        <v/>
      </c>
      <c r="BC51" s="21" t="str">
        <f t="shared" si="92"/>
        <v/>
      </c>
      <c r="BD51" s="20" t="str">
        <f t="shared" si="36"/>
        <v>--</v>
      </c>
      <c r="BE51" s="18"/>
      <c r="BF51" s="19" t="str">
        <f t="shared" si="93"/>
        <v/>
      </c>
      <c r="BG51" s="21" t="str">
        <f t="shared" si="94"/>
        <v/>
      </c>
      <c r="BH51" s="21" t="str">
        <f t="shared" si="95"/>
        <v/>
      </c>
      <c r="BI51" s="20" t="str">
        <f t="shared" si="40"/>
        <v>--</v>
      </c>
      <c r="BJ51" s="18"/>
      <c r="BK51" s="19" t="str">
        <f t="shared" si="96"/>
        <v/>
      </c>
      <c r="BL51" s="21" t="str">
        <f t="shared" si="97"/>
        <v>X</v>
      </c>
      <c r="BM51" s="21" t="str">
        <f t="shared" si="98"/>
        <v/>
      </c>
      <c r="BN51" s="20" t="str">
        <f t="shared" si="44"/>
        <v>kegg</v>
      </c>
      <c r="BO51" s="18"/>
      <c r="BP51" s="19" t="str">
        <f t="shared" si="99"/>
        <v/>
      </c>
      <c r="BQ51" s="21" t="str">
        <f t="shared" si="100"/>
        <v>X</v>
      </c>
      <c r="BR51" s="19" t="str">
        <f t="shared" si="101"/>
        <v/>
      </c>
      <c r="BS51" s="20" t="str">
        <f t="shared" si="48"/>
        <v>kegg</v>
      </c>
      <c r="BT51" s="18"/>
      <c r="BU51" s="19" t="str">
        <f t="shared" si="102"/>
        <v/>
      </c>
      <c r="BV51" s="21" t="str">
        <f t="shared" si="103"/>
        <v/>
      </c>
      <c r="BW51" s="19" t="str">
        <f t="shared" si="104"/>
        <v/>
      </c>
      <c r="BX51" s="20" t="str">
        <f t="shared" si="52"/>
        <v>--</v>
      </c>
      <c r="BY51" s="18"/>
      <c r="BZ51" s="19" t="str">
        <f t="shared" si="105"/>
        <v/>
      </c>
      <c r="CA51" s="21" t="str">
        <f t="shared" si="106"/>
        <v/>
      </c>
      <c r="CB51" s="19" t="str">
        <f t="shared" si="107"/>
        <v/>
      </c>
      <c r="CC51" s="20" t="str">
        <f t="shared" si="56"/>
        <v>--</v>
      </c>
      <c r="CD51" s="18"/>
      <c r="CE51" s="19" t="str">
        <f t="shared" si="108"/>
        <v/>
      </c>
      <c r="CF51" s="21" t="str">
        <f t="shared" si="109"/>
        <v>X</v>
      </c>
      <c r="CG51" s="24" t="str">
        <f t="shared" si="110"/>
        <v/>
      </c>
      <c r="CH51" s="20" t="str">
        <f t="shared" si="60"/>
        <v>kegg</v>
      </c>
      <c r="CI51" s="18"/>
      <c r="CJ51" s="25" t="str">
        <f t="shared" si="111"/>
        <v/>
      </c>
      <c r="CK51" s="21" t="str">
        <f t="shared" si="112"/>
        <v>X</v>
      </c>
      <c r="CL51" s="19" t="str">
        <f t="shared" si="113"/>
        <v>K</v>
      </c>
      <c r="CM51" s="20" t="str">
        <f t="shared" si="64"/>
        <v>rel-kegg</v>
      </c>
      <c r="CN51" s="18"/>
      <c r="CO51" s="26"/>
      <c r="CP51" s="27"/>
      <c r="CQ51" s="27"/>
      <c r="CR51" s="28"/>
      <c r="CS51" s="27"/>
      <c r="CT51" s="27"/>
      <c r="CU51" s="27"/>
    </row>
    <row r="52" spans="1:99" ht="15.75" customHeight="1">
      <c r="A52" s="13">
        <v>58</v>
      </c>
      <c r="B52" s="29" t="s">
        <v>192</v>
      </c>
      <c r="C52" s="52">
        <v>180498</v>
      </c>
      <c r="D52" s="54" t="s">
        <v>193</v>
      </c>
      <c r="E52" s="44"/>
      <c r="F52" s="18"/>
      <c r="G52" s="19" t="str">
        <f t="shared" si="65"/>
        <v>D</v>
      </c>
      <c r="H52" s="19" t="str">
        <f t="shared" si="66"/>
        <v>X</v>
      </c>
      <c r="I52" s="19" t="str">
        <f t="shared" si="67"/>
        <v/>
      </c>
      <c r="J52" s="20" t="str">
        <f t="shared" si="3"/>
        <v>lit-kegg</v>
      </c>
      <c r="K52" s="18"/>
      <c r="L52" s="19" t="str">
        <f t="shared" si="68"/>
        <v/>
      </c>
      <c r="M52" s="21" t="str">
        <f t="shared" si="69"/>
        <v>X</v>
      </c>
      <c r="N52" s="19" t="str">
        <f t="shared" si="70"/>
        <v/>
      </c>
      <c r="O52" s="20" t="str">
        <f t="shared" si="7"/>
        <v>kegg</v>
      </c>
      <c r="P52" s="18"/>
      <c r="Q52" s="19" t="str">
        <f t="shared" si="71"/>
        <v>V</v>
      </c>
      <c r="R52" s="21" t="str">
        <f t="shared" si="72"/>
        <v>X</v>
      </c>
      <c r="S52" s="19" t="str">
        <f t="shared" si="73"/>
        <v/>
      </c>
      <c r="T52" s="20" t="str">
        <f t="shared" si="11"/>
        <v>lit-kegg</v>
      </c>
      <c r="U52" s="18"/>
      <c r="V52" s="19" t="str">
        <f t="shared" si="74"/>
        <v/>
      </c>
      <c r="W52" s="21" t="str">
        <f t="shared" si="75"/>
        <v>X</v>
      </c>
      <c r="X52" s="21" t="str">
        <f t="shared" si="76"/>
        <v/>
      </c>
      <c r="Y52" s="20" t="str">
        <f t="shared" si="15"/>
        <v>kegg</v>
      </c>
      <c r="Z52" s="18"/>
      <c r="AA52" s="19" t="str">
        <f t="shared" si="77"/>
        <v/>
      </c>
      <c r="AB52" s="21" t="str">
        <f t="shared" si="78"/>
        <v>X</v>
      </c>
      <c r="AC52" s="21" t="str">
        <f t="shared" si="79"/>
        <v/>
      </c>
      <c r="AD52" s="20" t="str">
        <f t="shared" si="19"/>
        <v>kegg</v>
      </c>
      <c r="AE52" s="18"/>
      <c r="AF52" s="19" t="str">
        <f t="shared" si="80"/>
        <v/>
      </c>
      <c r="AG52" s="19"/>
      <c r="AH52" s="18"/>
      <c r="AI52" s="22" t="str">
        <f t="shared" si="81"/>
        <v/>
      </c>
      <c r="AJ52" s="21" t="str">
        <f t="shared" si="82"/>
        <v>X</v>
      </c>
      <c r="AK52" s="21" t="str">
        <f t="shared" si="83"/>
        <v/>
      </c>
      <c r="AL52" s="20" t="str">
        <f t="shared" si="24"/>
        <v>kegg</v>
      </c>
      <c r="AM52" s="18"/>
      <c r="AN52" s="19" t="str">
        <f t="shared" si="84"/>
        <v/>
      </c>
      <c r="AO52" s="19"/>
      <c r="AP52" s="18"/>
      <c r="AQ52" s="19" t="str">
        <f t="shared" si="85"/>
        <v/>
      </c>
      <c r="AR52" s="23"/>
      <c r="AS52" s="23" t="str">
        <f t="shared" si="86"/>
        <v/>
      </c>
      <c r="AT52" s="20" t="str">
        <f t="shared" si="28"/>
        <v>--</v>
      </c>
      <c r="AU52" s="18"/>
      <c r="AV52" s="19" t="str">
        <f t="shared" si="87"/>
        <v/>
      </c>
      <c r="AW52" s="21" t="str">
        <f t="shared" si="88"/>
        <v>X</v>
      </c>
      <c r="AX52" s="21" t="str">
        <f t="shared" si="89"/>
        <v/>
      </c>
      <c r="AY52" s="20" t="str">
        <f t="shared" si="32"/>
        <v>kegg</v>
      </c>
      <c r="AZ52" s="18"/>
      <c r="BA52" s="19" t="str">
        <f t="shared" si="90"/>
        <v/>
      </c>
      <c r="BB52" s="21" t="str">
        <f t="shared" si="91"/>
        <v>X</v>
      </c>
      <c r="BC52" s="21" t="str">
        <f t="shared" si="92"/>
        <v/>
      </c>
      <c r="BD52" s="20" t="str">
        <f t="shared" si="36"/>
        <v>kegg</v>
      </c>
      <c r="BE52" s="18"/>
      <c r="BF52" s="19" t="str">
        <f t="shared" si="93"/>
        <v/>
      </c>
      <c r="BG52" s="21" t="str">
        <f t="shared" si="94"/>
        <v/>
      </c>
      <c r="BH52" s="21" t="str">
        <f t="shared" si="95"/>
        <v/>
      </c>
      <c r="BI52" s="20" t="str">
        <f t="shared" si="40"/>
        <v>--</v>
      </c>
      <c r="BJ52" s="18"/>
      <c r="BK52" s="19" t="str">
        <f t="shared" si="96"/>
        <v/>
      </c>
      <c r="BL52" s="21" t="str">
        <f t="shared" si="97"/>
        <v>X</v>
      </c>
      <c r="BM52" s="21" t="str">
        <f t="shared" si="98"/>
        <v/>
      </c>
      <c r="BN52" s="20" t="str">
        <f t="shared" si="44"/>
        <v>kegg</v>
      </c>
      <c r="BO52" s="18"/>
      <c r="BP52" s="19" t="str">
        <f t="shared" si="99"/>
        <v/>
      </c>
      <c r="BQ52" s="21" t="str">
        <f t="shared" si="100"/>
        <v>X</v>
      </c>
      <c r="BR52" s="19" t="str">
        <f t="shared" si="101"/>
        <v/>
      </c>
      <c r="BS52" s="20" t="str">
        <f t="shared" si="48"/>
        <v>kegg</v>
      </c>
      <c r="BT52" s="18"/>
      <c r="BU52" s="19" t="str">
        <f t="shared" si="102"/>
        <v/>
      </c>
      <c r="BV52" s="21" t="str">
        <f t="shared" si="103"/>
        <v>X</v>
      </c>
      <c r="BW52" s="19" t="str">
        <f t="shared" si="104"/>
        <v/>
      </c>
      <c r="BX52" s="20" t="str">
        <f t="shared" si="52"/>
        <v>kegg</v>
      </c>
      <c r="BY52" s="18"/>
      <c r="BZ52" s="19" t="str">
        <f t="shared" si="105"/>
        <v/>
      </c>
      <c r="CA52" s="21" t="str">
        <f t="shared" si="106"/>
        <v>X</v>
      </c>
      <c r="CB52" s="19" t="str">
        <f t="shared" si="107"/>
        <v/>
      </c>
      <c r="CC52" s="20" t="str">
        <f t="shared" si="56"/>
        <v>kegg</v>
      </c>
      <c r="CD52" s="18"/>
      <c r="CE52" s="19" t="str">
        <f t="shared" si="108"/>
        <v/>
      </c>
      <c r="CF52" s="21" t="str">
        <f t="shared" si="109"/>
        <v>X</v>
      </c>
      <c r="CG52" s="24" t="str">
        <f t="shared" si="110"/>
        <v/>
      </c>
      <c r="CH52" s="20" t="str">
        <f t="shared" si="60"/>
        <v>kegg</v>
      </c>
      <c r="CI52" s="18"/>
      <c r="CJ52" s="25" t="str">
        <f t="shared" si="111"/>
        <v>V</v>
      </c>
      <c r="CK52" s="21" t="str">
        <f t="shared" si="112"/>
        <v>X</v>
      </c>
      <c r="CL52" s="19" t="str">
        <f t="shared" si="113"/>
        <v/>
      </c>
      <c r="CM52" s="20" t="str">
        <f t="shared" si="64"/>
        <v>lit-kegg</v>
      </c>
      <c r="CN52" s="18"/>
      <c r="CO52" s="26"/>
      <c r="CP52" s="51" t="s">
        <v>194</v>
      </c>
      <c r="CQ52" s="27" t="s">
        <v>139</v>
      </c>
      <c r="CR52" s="28"/>
      <c r="CS52" s="27"/>
      <c r="CT52" s="27"/>
      <c r="CU52" s="27"/>
    </row>
    <row r="53" spans="1:99" ht="15.75" customHeight="1">
      <c r="A53" s="13">
        <v>65</v>
      </c>
      <c r="B53" s="14" t="s">
        <v>195</v>
      </c>
      <c r="C53" s="50">
        <v>51240</v>
      </c>
      <c r="D53" s="54" t="s">
        <v>196</v>
      </c>
      <c r="E53" s="44"/>
      <c r="F53" s="18"/>
      <c r="G53" s="19" t="str">
        <f t="shared" si="65"/>
        <v>M</v>
      </c>
      <c r="H53" s="19" t="str">
        <f t="shared" si="66"/>
        <v/>
      </c>
      <c r="I53" s="19" t="str">
        <f t="shared" si="67"/>
        <v/>
      </c>
      <c r="J53" s="20" t="str">
        <f t="shared" si="3"/>
        <v>lit</v>
      </c>
      <c r="K53" s="18"/>
      <c r="L53" s="19" t="str">
        <f t="shared" si="68"/>
        <v/>
      </c>
      <c r="M53" s="21" t="str">
        <f t="shared" si="69"/>
        <v>X</v>
      </c>
      <c r="N53" s="19" t="str">
        <f t="shared" si="70"/>
        <v/>
      </c>
      <c r="O53" s="20" t="str">
        <f t="shared" si="7"/>
        <v>kegg</v>
      </c>
      <c r="P53" s="18"/>
      <c r="Q53" s="19" t="str">
        <f t="shared" si="71"/>
        <v>V</v>
      </c>
      <c r="R53" s="21" t="str">
        <f t="shared" si="72"/>
        <v>X</v>
      </c>
      <c r="S53" s="19" t="str">
        <f t="shared" si="73"/>
        <v/>
      </c>
      <c r="T53" s="20" t="str">
        <f t="shared" si="11"/>
        <v>lit-kegg</v>
      </c>
      <c r="U53" s="18"/>
      <c r="V53" s="19" t="str">
        <f t="shared" si="74"/>
        <v>U</v>
      </c>
      <c r="W53" s="21" t="str">
        <f t="shared" si="75"/>
        <v>X</v>
      </c>
      <c r="X53" s="21" t="str">
        <f t="shared" si="76"/>
        <v/>
      </c>
      <c r="Y53" s="20" t="str">
        <f t="shared" si="15"/>
        <v>lit-kegg</v>
      </c>
      <c r="Z53" s="18"/>
      <c r="AA53" s="19" t="str">
        <f t="shared" si="77"/>
        <v>V</v>
      </c>
      <c r="AB53" s="21" t="str">
        <f t="shared" si="78"/>
        <v>X</v>
      </c>
      <c r="AC53" s="21" t="str">
        <f t="shared" si="79"/>
        <v/>
      </c>
      <c r="AD53" s="20" t="str">
        <f t="shared" si="19"/>
        <v>lit-kegg</v>
      </c>
      <c r="AE53" s="18"/>
      <c r="AF53" s="19" t="str">
        <f t="shared" si="80"/>
        <v/>
      </c>
      <c r="AG53" s="19"/>
      <c r="AH53" s="18"/>
      <c r="AI53" s="22" t="str">
        <f t="shared" si="81"/>
        <v/>
      </c>
      <c r="AJ53" s="21" t="str">
        <f t="shared" si="82"/>
        <v>X</v>
      </c>
      <c r="AK53" s="21" t="str">
        <f t="shared" si="83"/>
        <v/>
      </c>
      <c r="AL53" s="20" t="str">
        <f t="shared" si="24"/>
        <v>kegg</v>
      </c>
      <c r="AM53" s="18"/>
      <c r="AN53" s="19" t="str">
        <f t="shared" si="84"/>
        <v/>
      </c>
      <c r="AO53" s="19"/>
      <c r="AP53" s="18"/>
      <c r="AQ53" s="19" t="str">
        <f t="shared" si="85"/>
        <v/>
      </c>
      <c r="AR53" s="23"/>
      <c r="AS53" s="23" t="str">
        <f t="shared" si="86"/>
        <v/>
      </c>
      <c r="AT53" s="20" t="str">
        <f t="shared" si="28"/>
        <v>--</v>
      </c>
      <c r="AU53" s="18"/>
      <c r="AV53" s="19" t="str">
        <f t="shared" si="87"/>
        <v/>
      </c>
      <c r="AW53" s="21" t="str">
        <f t="shared" si="88"/>
        <v>X</v>
      </c>
      <c r="AX53" s="21" t="str">
        <f t="shared" si="89"/>
        <v/>
      </c>
      <c r="AY53" s="20" t="str">
        <f t="shared" si="32"/>
        <v>kegg</v>
      </c>
      <c r="AZ53" s="18"/>
      <c r="BA53" s="19" t="str">
        <f t="shared" si="90"/>
        <v>I</v>
      </c>
      <c r="BB53" s="21" t="str">
        <f t="shared" si="91"/>
        <v>X</v>
      </c>
      <c r="BC53" s="21" t="str">
        <f t="shared" si="92"/>
        <v/>
      </c>
      <c r="BD53" s="20" t="str">
        <f t="shared" si="36"/>
        <v>lit-kegg</v>
      </c>
      <c r="BE53" s="18"/>
      <c r="BF53" s="19" t="str">
        <f t="shared" si="93"/>
        <v/>
      </c>
      <c r="BG53" s="21" t="str">
        <f t="shared" si="94"/>
        <v/>
      </c>
      <c r="BH53" s="21" t="str">
        <f t="shared" si="95"/>
        <v/>
      </c>
      <c r="BI53" s="20" t="str">
        <f t="shared" si="40"/>
        <v>--</v>
      </c>
      <c r="BJ53" s="18"/>
      <c r="BK53" s="19" t="str">
        <f t="shared" si="96"/>
        <v/>
      </c>
      <c r="BL53" s="21" t="str">
        <f t="shared" si="97"/>
        <v>X</v>
      </c>
      <c r="BM53" s="21" t="str">
        <f t="shared" si="98"/>
        <v/>
      </c>
      <c r="BN53" s="20" t="str">
        <f t="shared" si="44"/>
        <v>kegg</v>
      </c>
      <c r="BO53" s="18"/>
      <c r="BP53" s="19" t="str">
        <f t="shared" si="99"/>
        <v>D</v>
      </c>
      <c r="BQ53" s="21" t="str">
        <f t="shared" si="100"/>
        <v>X</v>
      </c>
      <c r="BR53" s="19" t="str">
        <f t="shared" si="101"/>
        <v>D</v>
      </c>
      <c r="BS53" s="20" t="str">
        <f t="shared" si="48"/>
        <v>lit-kegg</v>
      </c>
      <c r="BT53" s="18"/>
      <c r="BU53" s="19" t="str">
        <f t="shared" si="102"/>
        <v/>
      </c>
      <c r="BV53" s="21" t="str">
        <f t="shared" si="103"/>
        <v/>
      </c>
      <c r="BW53" s="19" t="str">
        <f t="shared" si="104"/>
        <v/>
      </c>
      <c r="BX53" s="20" t="str">
        <f t="shared" si="52"/>
        <v>--</v>
      </c>
      <c r="BY53" s="18"/>
      <c r="BZ53" s="19" t="str">
        <f t="shared" si="105"/>
        <v>V</v>
      </c>
      <c r="CA53" s="21" t="str">
        <f t="shared" si="106"/>
        <v>X</v>
      </c>
      <c r="CB53" s="19" t="str">
        <f t="shared" si="107"/>
        <v/>
      </c>
      <c r="CC53" s="20" t="str">
        <f t="shared" si="56"/>
        <v>lit-kegg</v>
      </c>
      <c r="CD53" s="18"/>
      <c r="CE53" s="19" t="str">
        <f t="shared" si="108"/>
        <v>V</v>
      </c>
      <c r="CF53" s="21" t="str">
        <f t="shared" si="109"/>
        <v>X</v>
      </c>
      <c r="CG53" s="24" t="str">
        <f t="shared" si="110"/>
        <v/>
      </c>
      <c r="CH53" s="20" t="str">
        <f t="shared" si="60"/>
        <v>lit-kegg</v>
      </c>
      <c r="CI53" s="18"/>
      <c r="CJ53" s="25" t="str">
        <f t="shared" si="111"/>
        <v>D</v>
      </c>
      <c r="CK53" s="21" t="str">
        <f t="shared" si="112"/>
        <v>X</v>
      </c>
      <c r="CL53" s="19" t="str">
        <f t="shared" si="113"/>
        <v>D</v>
      </c>
      <c r="CM53" s="20" t="str">
        <f t="shared" si="64"/>
        <v>lit-kegg</v>
      </c>
      <c r="CN53" s="18"/>
      <c r="CO53" s="26" t="s">
        <v>91</v>
      </c>
      <c r="CP53" s="27"/>
      <c r="CQ53" s="27"/>
      <c r="CR53" s="28"/>
      <c r="CS53" s="27"/>
      <c r="CT53" s="27"/>
      <c r="CU53" s="27"/>
    </row>
    <row r="54" spans="1:99" ht="15.75" customHeight="1">
      <c r="A54" s="13">
        <v>88</v>
      </c>
      <c r="B54" s="14" t="s">
        <v>197</v>
      </c>
      <c r="C54" s="50">
        <v>4236</v>
      </c>
      <c r="D54" s="53" t="s">
        <v>198</v>
      </c>
      <c r="E54" s="44"/>
      <c r="F54" s="18"/>
      <c r="G54" s="19" t="str">
        <f t="shared" si="65"/>
        <v/>
      </c>
      <c r="H54" s="19" t="str">
        <f t="shared" si="66"/>
        <v>X</v>
      </c>
      <c r="I54" s="19" t="str">
        <f t="shared" si="67"/>
        <v/>
      </c>
      <c r="J54" s="20" t="str">
        <f t="shared" si="3"/>
        <v>kegg</v>
      </c>
      <c r="K54" s="18"/>
      <c r="L54" s="19" t="str">
        <f t="shared" si="68"/>
        <v/>
      </c>
      <c r="M54" s="21" t="str">
        <f t="shared" si="69"/>
        <v>X</v>
      </c>
      <c r="N54" s="19" t="str">
        <f t="shared" si="70"/>
        <v/>
      </c>
      <c r="O54" s="20" t="str">
        <f t="shared" si="7"/>
        <v>kegg</v>
      </c>
      <c r="P54" s="18"/>
      <c r="Q54" s="19" t="str">
        <f t="shared" si="71"/>
        <v/>
      </c>
      <c r="R54" s="21" t="str">
        <f t="shared" si="72"/>
        <v/>
      </c>
      <c r="S54" s="19" t="str">
        <f t="shared" si="73"/>
        <v/>
      </c>
      <c r="T54" s="20" t="str">
        <f t="shared" si="11"/>
        <v>--</v>
      </c>
      <c r="U54" s="18"/>
      <c r="V54" s="19" t="str">
        <f t="shared" si="74"/>
        <v>I</v>
      </c>
      <c r="W54" s="21" t="str">
        <f t="shared" si="75"/>
        <v/>
      </c>
      <c r="X54" s="21" t="str">
        <f t="shared" si="76"/>
        <v>K</v>
      </c>
      <c r="Y54" s="20" t="str">
        <f t="shared" si="15"/>
        <v>lit</v>
      </c>
      <c r="Z54" s="18"/>
      <c r="AA54" s="19" t="str">
        <f t="shared" si="77"/>
        <v/>
      </c>
      <c r="AB54" s="21" t="str">
        <f t="shared" si="78"/>
        <v/>
      </c>
      <c r="AC54" s="21" t="str">
        <f t="shared" si="79"/>
        <v/>
      </c>
      <c r="AD54" s="20" t="str">
        <f t="shared" si="19"/>
        <v>--</v>
      </c>
      <c r="AE54" s="18"/>
      <c r="AF54" s="19" t="str">
        <f t="shared" si="80"/>
        <v/>
      </c>
      <c r="AG54" s="19"/>
      <c r="AH54" s="18"/>
      <c r="AI54" s="22" t="str">
        <f t="shared" si="81"/>
        <v/>
      </c>
      <c r="AJ54" s="21" t="str">
        <f t="shared" si="82"/>
        <v/>
      </c>
      <c r="AK54" s="21" t="str">
        <f t="shared" si="83"/>
        <v/>
      </c>
      <c r="AL54" s="20" t="str">
        <f t="shared" si="24"/>
        <v>--</v>
      </c>
      <c r="AM54" s="18"/>
      <c r="AN54" s="19" t="str">
        <f t="shared" si="84"/>
        <v/>
      </c>
      <c r="AO54" s="19"/>
      <c r="AP54" s="18"/>
      <c r="AQ54" s="19" t="str">
        <f t="shared" si="85"/>
        <v/>
      </c>
      <c r="AR54" s="23"/>
      <c r="AS54" s="23" t="str">
        <f t="shared" si="86"/>
        <v/>
      </c>
      <c r="AT54" s="20" t="str">
        <f t="shared" si="28"/>
        <v>--</v>
      </c>
      <c r="AU54" s="18"/>
      <c r="AV54" s="19" t="str">
        <f t="shared" si="87"/>
        <v/>
      </c>
      <c r="AW54" s="21" t="str">
        <f t="shared" si="88"/>
        <v>X</v>
      </c>
      <c r="AX54" s="21" t="str">
        <f t="shared" si="89"/>
        <v/>
      </c>
      <c r="AY54" s="20" t="str">
        <f t="shared" si="32"/>
        <v>kegg</v>
      </c>
      <c r="AZ54" s="18"/>
      <c r="BA54" s="19" t="str">
        <f t="shared" si="90"/>
        <v/>
      </c>
      <c r="BB54" s="21" t="str">
        <f t="shared" si="91"/>
        <v/>
      </c>
      <c r="BC54" s="21" t="str">
        <f t="shared" si="92"/>
        <v/>
      </c>
      <c r="BD54" s="20" t="str">
        <f t="shared" si="36"/>
        <v>--</v>
      </c>
      <c r="BE54" s="18"/>
      <c r="BF54" s="19" t="str">
        <f t="shared" si="93"/>
        <v/>
      </c>
      <c r="BG54" s="21" t="str">
        <f t="shared" si="94"/>
        <v/>
      </c>
      <c r="BH54" s="21" t="str">
        <f t="shared" si="95"/>
        <v/>
      </c>
      <c r="BI54" s="20" t="str">
        <f t="shared" si="40"/>
        <v>--</v>
      </c>
      <c r="BJ54" s="18"/>
      <c r="BK54" s="19" t="str">
        <f t="shared" si="96"/>
        <v/>
      </c>
      <c r="BL54" s="21" t="str">
        <f t="shared" si="97"/>
        <v>X</v>
      </c>
      <c r="BM54" s="21" t="str">
        <f t="shared" si="98"/>
        <v/>
      </c>
      <c r="BN54" s="20" t="str">
        <f t="shared" si="44"/>
        <v>kegg</v>
      </c>
      <c r="BO54" s="18"/>
      <c r="BP54" s="19" t="str">
        <f t="shared" si="99"/>
        <v>D</v>
      </c>
      <c r="BQ54" s="21" t="str">
        <f t="shared" si="100"/>
        <v>X</v>
      </c>
      <c r="BR54" s="19" t="str">
        <f t="shared" si="101"/>
        <v>D</v>
      </c>
      <c r="BS54" s="20" t="str">
        <f t="shared" si="48"/>
        <v>lit-kegg</v>
      </c>
      <c r="BT54" s="18"/>
      <c r="BU54" s="19" t="str">
        <f t="shared" si="102"/>
        <v>D</v>
      </c>
      <c r="BV54" s="21" t="str">
        <f t="shared" si="103"/>
        <v>X</v>
      </c>
      <c r="BW54" s="19" t="str">
        <f t="shared" si="104"/>
        <v/>
      </c>
      <c r="BX54" s="20" t="str">
        <f t="shared" si="52"/>
        <v>lit-kegg</v>
      </c>
      <c r="BY54" s="18"/>
      <c r="BZ54" s="19" t="str">
        <f t="shared" si="105"/>
        <v/>
      </c>
      <c r="CA54" s="21" t="str">
        <f t="shared" si="106"/>
        <v/>
      </c>
      <c r="CB54" s="19" t="str">
        <f t="shared" si="107"/>
        <v/>
      </c>
      <c r="CC54" s="20" t="str">
        <f t="shared" si="56"/>
        <v>--</v>
      </c>
      <c r="CD54" s="18"/>
      <c r="CE54" s="19" t="str">
        <f t="shared" si="108"/>
        <v/>
      </c>
      <c r="CF54" s="21" t="str">
        <f t="shared" si="109"/>
        <v>X</v>
      </c>
      <c r="CG54" s="24" t="str">
        <f t="shared" si="110"/>
        <v/>
      </c>
      <c r="CH54" s="20" t="str">
        <f t="shared" si="60"/>
        <v>kegg</v>
      </c>
      <c r="CI54" s="18"/>
      <c r="CJ54" s="25" t="str">
        <f t="shared" si="111"/>
        <v>I</v>
      </c>
      <c r="CK54" s="21" t="str">
        <f t="shared" si="112"/>
        <v>X</v>
      </c>
      <c r="CL54" s="19" t="str">
        <f t="shared" si="113"/>
        <v>K</v>
      </c>
      <c r="CM54" s="20" t="str">
        <f t="shared" si="64"/>
        <v>lit-kegg</v>
      </c>
      <c r="CN54" s="18"/>
      <c r="CO54" s="26"/>
      <c r="CP54" s="27"/>
      <c r="CQ54" s="27"/>
      <c r="CR54" s="28"/>
      <c r="CS54" s="27"/>
      <c r="CT54" s="27"/>
      <c r="CU54" s="27"/>
    </row>
    <row r="55" spans="1:99" ht="15.75" customHeight="1">
      <c r="A55" s="13">
        <v>32</v>
      </c>
      <c r="B55" s="29" t="s">
        <v>199</v>
      </c>
      <c r="C55" s="52">
        <v>34305</v>
      </c>
      <c r="D55" s="54" t="s">
        <v>200</v>
      </c>
      <c r="E55" s="44"/>
      <c r="F55" s="18"/>
      <c r="G55" s="19" t="str">
        <f t="shared" si="65"/>
        <v/>
      </c>
      <c r="H55" s="19" t="str">
        <f t="shared" si="66"/>
        <v/>
      </c>
      <c r="I55" s="19" t="str">
        <f t="shared" si="67"/>
        <v/>
      </c>
      <c r="J55" s="20" t="str">
        <f t="shared" si="3"/>
        <v>--</v>
      </c>
      <c r="K55" s="18"/>
      <c r="L55" s="19" t="str">
        <f t="shared" si="68"/>
        <v/>
      </c>
      <c r="M55" s="21" t="str">
        <f t="shared" si="69"/>
        <v>X</v>
      </c>
      <c r="N55" s="19" t="str">
        <f t="shared" si="70"/>
        <v/>
      </c>
      <c r="O55" s="20" t="str">
        <f t="shared" si="7"/>
        <v>kegg</v>
      </c>
      <c r="P55" s="18"/>
      <c r="Q55" s="19" t="str">
        <f t="shared" si="71"/>
        <v/>
      </c>
      <c r="R55" s="21" t="str">
        <f t="shared" si="72"/>
        <v>X</v>
      </c>
      <c r="S55" s="19" t="str">
        <f t="shared" si="73"/>
        <v>NP</v>
      </c>
      <c r="T55" s="20" t="str">
        <f t="shared" si="11"/>
        <v>rel-kegg</v>
      </c>
      <c r="U55" s="18"/>
      <c r="V55" s="19" t="str">
        <f t="shared" si="74"/>
        <v>NP</v>
      </c>
      <c r="W55" s="21" t="str">
        <f t="shared" si="75"/>
        <v>X</v>
      </c>
      <c r="X55" s="21" t="str">
        <f t="shared" si="76"/>
        <v/>
      </c>
      <c r="Y55" s="20" t="str">
        <f t="shared" si="15"/>
        <v>lit-kegg</v>
      </c>
      <c r="Z55" s="18"/>
      <c r="AA55" s="19" t="str">
        <f t="shared" si="77"/>
        <v/>
      </c>
      <c r="AB55" s="21" t="str">
        <f t="shared" si="78"/>
        <v>X</v>
      </c>
      <c r="AC55" s="21" t="str">
        <f t="shared" si="79"/>
        <v>K</v>
      </c>
      <c r="AD55" s="20" t="str">
        <f t="shared" si="19"/>
        <v>rel-kegg</v>
      </c>
      <c r="AE55" s="18"/>
      <c r="AF55" s="19" t="str">
        <f t="shared" si="80"/>
        <v>NP</v>
      </c>
      <c r="AG55" s="19"/>
      <c r="AH55" s="18"/>
      <c r="AI55" s="22" t="str">
        <f t="shared" si="81"/>
        <v/>
      </c>
      <c r="AJ55" s="21" t="str">
        <f t="shared" si="82"/>
        <v>X</v>
      </c>
      <c r="AK55" s="21" t="str">
        <f t="shared" si="83"/>
        <v>K</v>
      </c>
      <c r="AL55" s="20" t="str">
        <f t="shared" si="24"/>
        <v>rel-kegg</v>
      </c>
      <c r="AM55" s="18"/>
      <c r="AN55" s="19" t="str">
        <f t="shared" si="84"/>
        <v>K</v>
      </c>
      <c r="AO55" s="19"/>
      <c r="AP55" s="18"/>
      <c r="AQ55" s="19" t="str">
        <f t="shared" si="85"/>
        <v/>
      </c>
      <c r="AR55" s="23"/>
      <c r="AS55" s="23" t="str">
        <f t="shared" si="86"/>
        <v/>
      </c>
      <c r="AT55" s="20" t="str">
        <f t="shared" si="28"/>
        <v>--</v>
      </c>
      <c r="AU55" s="18"/>
      <c r="AV55" s="19" t="str">
        <f t="shared" si="87"/>
        <v/>
      </c>
      <c r="AW55" s="21" t="str">
        <f t="shared" si="88"/>
        <v>X</v>
      </c>
      <c r="AX55" s="21" t="str">
        <f t="shared" si="89"/>
        <v/>
      </c>
      <c r="AY55" s="20" t="str">
        <f t="shared" si="32"/>
        <v>kegg</v>
      </c>
      <c r="AZ55" s="18"/>
      <c r="BA55" s="19" t="str">
        <f t="shared" si="90"/>
        <v/>
      </c>
      <c r="BB55" s="21" t="str">
        <f t="shared" si="91"/>
        <v>X</v>
      </c>
      <c r="BC55" s="21" t="str">
        <f t="shared" si="92"/>
        <v>K</v>
      </c>
      <c r="BD55" s="20" t="str">
        <f t="shared" si="36"/>
        <v>rel-kegg</v>
      </c>
      <c r="BE55" s="18"/>
      <c r="BF55" s="19" t="str">
        <f t="shared" si="93"/>
        <v/>
      </c>
      <c r="BG55" s="21" t="str">
        <f t="shared" si="94"/>
        <v/>
      </c>
      <c r="BH55" s="21" t="str">
        <f t="shared" si="95"/>
        <v/>
      </c>
      <c r="BI55" s="20" t="str">
        <f t="shared" si="40"/>
        <v>--</v>
      </c>
      <c r="BJ55" s="18"/>
      <c r="BK55" s="19" t="str">
        <f t="shared" si="96"/>
        <v/>
      </c>
      <c r="BL55" s="21" t="str">
        <f t="shared" si="97"/>
        <v>X</v>
      </c>
      <c r="BM55" s="21" t="str">
        <f t="shared" si="98"/>
        <v/>
      </c>
      <c r="BN55" s="20" t="str">
        <f t="shared" si="44"/>
        <v>kegg</v>
      </c>
      <c r="BO55" s="18"/>
      <c r="BP55" s="19" t="str">
        <f t="shared" si="99"/>
        <v>NP</v>
      </c>
      <c r="BQ55" s="21" t="str">
        <f t="shared" si="100"/>
        <v>X</v>
      </c>
      <c r="BR55" s="19" t="str">
        <f t="shared" si="101"/>
        <v/>
      </c>
      <c r="BS55" s="20" t="str">
        <f t="shared" si="48"/>
        <v>lit-kegg</v>
      </c>
      <c r="BT55" s="18"/>
      <c r="BU55" s="19" t="str">
        <f t="shared" si="102"/>
        <v/>
      </c>
      <c r="BV55" s="21" t="str">
        <f t="shared" si="103"/>
        <v/>
      </c>
      <c r="BW55" s="19" t="str">
        <f t="shared" si="104"/>
        <v/>
      </c>
      <c r="BX55" s="20" t="str">
        <f t="shared" si="52"/>
        <v>--</v>
      </c>
      <c r="BY55" s="18"/>
      <c r="BZ55" s="19" t="str">
        <f t="shared" si="105"/>
        <v>NP</v>
      </c>
      <c r="CA55" s="21" t="str">
        <f t="shared" si="106"/>
        <v>X</v>
      </c>
      <c r="CB55" s="19" t="str">
        <f t="shared" si="107"/>
        <v/>
      </c>
      <c r="CC55" s="20" t="str">
        <f t="shared" si="56"/>
        <v>lit-kegg</v>
      </c>
      <c r="CD55" s="18"/>
      <c r="CE55" s="19" t="str">
        <f t="shared" si="108"/>
        <v/>
      </c>
      <c r="CF55" s="21" t="str">
        <f t="shared" si="109"/>
        <v>X</v>
      </c>
      <c r="CG55" s="24" t="str">
        <f t="shared" si="110"/>
        <v/>
      </c>
      <c r="CH55" s="20" t="str">
        <f t="shared" si="60"/>
        <v>kegg</v>
      </c>
      <c r="CI55" s="18"/>
      <c r="CJ55" s="25" t="str">
        <f t="shared" si="111"/>
        <v>NP</v>
      </c>
      <c r="CK55" s="21" t="str">
        <f t="shared" si="112"/>
        <v>X</v>
      </c>
      <c r="CL55" s="19" t="str">
        <f t="shared" si="113"/>
        <v>K</v>
      </c>
      <c r="CM55" s="20" t="str">
        <f t="shared" si="64"/>
        <v>lit-kegg</v>
      </c>
      <c r="CN55" s="18"/>
      <c r="CO55" s="26"/>
      <c r="CP55" s="51" t="s">
        <v>201</v>
      </c>
      <c r="CQ55" s="27"/>
      <c r="CR55" s="28"/>
      <c r="CS55" s="27"/>
      <c r="CT55" s="27"/>
      <c r="CU55" s="27"/>
    </row>
    <row r="56" spans="1:99" ht="15.75" customHeight="1">
      <c r="A56" s="13">
        <v>33</v>
      </c>
      <c r="B56" s="56" t="s">
        <v>202</v>
      </c>
      <c r="C56" s="52">
        <v>3871</v>
      </c>
      <c r="D56" s="54" t="s">
        <v>203</v>
      </c>
      <c r="E56" s="44"/>
      <c r="F56" s="18"/>
      <c r="G56" s="19" t="str">
        <f t="shared" si="65"/>
        <v>NA</v>
      </c>
      <c r="H56" s="19" t="str">
        <f t="shared" si="66"/>
        <v>X</v>
      </c>
      <c r="I56" s="19" t="str">
        <f t="shared" si="67"/>
        <v>NA</v>
      </c>
      <c r="J56" s="20" t="str">
        <f t="shared" si="3"/>
        <v>lit-kegg</v>
      </c>
      <c r="K56" s="18"/>
      <c r="L56" s="19" t="str">
        <f t="shared" si="68"/>
        <v/>
      </c>
      <c r="M56" s="21" t="str">
        <f t="shared" si="69"/>
        <v>X</v>
      </c>
      <c r="N56" s="19" t="str">
        <f t="shared" si="70"/>
        <v/>
      </c>
      <c r="O56" s="20" t="str">
        <f t="shared" si="7"/>
        <v>kegg</v>
      </c>
      <c r="P56" s="18"/>
      <c r="Q56" s="19" t="str">
        <f t="shared" si="71"/>
        <v>NA</v>
      </c>
      <c r="R56" s="21" t="str">
        <f t="shared" si="72"/>
        <v>X</v>
      </c>
      <c r="S56" s="19" t="str">
        <f t="shared" si="73"/>
        <v/>
      </c>
      <c r="T56" s="20" t="str">
        <f t="shared" si="11"/>
        <v>lit-kegg</v>
      </c>
      <c r="U56" s="18"/>
      <c r="V56" s="19" t="str">
        <f t="shared" si="74"/>
        <v/>
      </c>
      <c r="W56" s="21" t="str">
        <f t="shared" si="75"/>
        <v>X</v>
      </c>
      <c r="X56" s="21" t="str">
        <f t="shared" si="76"/>
        <v>K</v>
      </c>
      <c r="Y56" s="20" t="str">
        <f t="shared" si="15"/>
        <v>rel-kegg</v>
      </c>
      <c r="Z56" s="18"/>
      <c r="AA56" s="19" t="str">
        <f t="shared" si="77"/>
        <v>NA</v>
      </c>
      <c r="AB56" s="21" t="str">
        <f t="shared" si="78"/>
        <v>X</v>
      </c>
      <c r="AC56" s="21" t="str">
        <f t="shared" si="79"/>
        <v>K</v>
      </c>
      <c r="AD56" s="20" t="str">
        <f t="shared" si="19"/>
        <v>lit-kegg</v>
      </c>
      <c r="AE56" s="18"/>
      <c r="AF56" s="19" t="str">
        <f t="shared" si="80"/>
        <v/>
      </c>
      <c r="AG56" s="19"/>
      <c r="AH56" s="18"/>
      <c r="AI56" s="22" t="str">
        <f t="shared" si="81"/>
        <v/>
      </c>
      <c r="AJ56" s="21" t="str">
        <f t="shared" si="82"/>
        <v>X</v>
      </c>
      <c r="AK56" s="21" t="str">
        <f t="shared" si="83"/>
        <v/>
      </c>
      <c r="AL56" s="20" t="str">
        <f t="shared" si="24"/>
        <v>kegg</v>
      </c>
      <c r="AM56" s="18"/>
      <c r="AN56" s="19" t="str">
        <f t="shared" si="84"/>
        <v/>
      </c>
      <c r="AO56" s="19"/>
      <c r="AP56" s="18"/>
      <c r="AQ56" s="19" t="str">
        <f t="shared" si="85"/>
        <v/>
      </c>
      <c r="AR56" s="23"/>
      <c r="AS56" s="23" t="str">
        <f t="shared" si="86"/>
        <v/>
      </c>
      <c r="AT56" s="20" t="str">
        <f t="shared" si="28"/>
        <v>--</v>
      </c>
      <c r="AU56" s="18"/>
      <c r="AV56" s="19" t="str">
        <f t="shared" si="87"/>
        <v/>
      </c>
      <c r="AW56" s="21" t="str">
        <f t="shared" si="88"/>
        <v>X</v>
      </c>
      <c r="AX56" s="21" t="str">
        <f t="shared" si="89"/>
        <v/>
      </c>
      <c r="AY56" s="20" t="str">
        <f t="shared" si="32"/>
        <v>kegg</v>
      </c>
      <c r="AZ56" s="18"/>
      <c r="BA56" s="19" t="str">
        <f t="shared" si="90"/>
        <v/>
      </c>
      <c r="BB56" s="21" t="str">
        <f t="shared" si="91"/>
        <v>X</v>
      </c>
      <c r="BC56" s="21" t="str">
        <f t="shared" si="92"/>
        <v/>
      </c>
      <c r="BD56" s="20" t="str">
        <f t="shared" si="36"/>
        <v>kegg</v>
      </c>
      <c r="BE56" s="18"/>
      <c r="BF56" s="19" t="str">
        <f t="shared" si="93"/>
        <v>D</v>
      </c>
      <c r="BG56" s="21" t="str">
        <f t="shared" si="94"/>
        <v>X</v>
      </c>
      <c r="BH56" s="21" t="str">
        <f t="shared" si="95"/>
        <v>NA</v>
      </c>
      <c r="BI56" s="20" t="str">
        <f t="shared" si="40"/>
        <v>lit-kegg</v>
      </c>
      <c r="BJ56" s="18"/>
      <c r="BK56" s="19" t="str">
        <f t="shared" si="96"/>
        <v/>
      </c>
      <c r="BL56" s="21" t="str">
        <f t="shared" si="97"/>
        <v>X</v>
      </c>
      <c r="BM56" s="21" t="str">
        <f t="shared" si="98"/>
        <v/>
      </c>
      <c r="BN56" s="20" t="str">
        <f t="shared" si="44"/>
        <v>kegg</v>
      </c>
      <c r="BO56" s="18"/>
      <c r="BP56" s="19" t="str">
        <f t="shared" si="99"/>
        <v>NA</v>
      </c>
      <c r="BQ56" s="21" t="str">
        <f t="shared" si="100"/>
        <v>X</v>
      </c>
      <c r="BR56" s="19" t="str">
        <f t="shared" si="101"/>
        <v/>
      </c>
      <c r="BS56" s="20" t="str">
        <f t="shared" si="48"/>
        <v>lit-kegg</v>
      </c>
      <c r="BT56" s="18"/>
      <c r="BU56" s="19" t="str">
        <f t="shared" si="102"/>
        <v>NA</v>
      </c>
      <c r="BV56" s="21" t="str">
        <f t="shared" si="103"/>
        <v>X</v>
      </c>
      <c r="BW56" s="19" t="str">
        <f t="shared" si="104"/>
        <v>V</v>
      </c>
      <c r="BX56" s="20" t="str">
        <f t="shared" si="52"/>
        <v>lit-kegg</v>
      </c>
      <c r="BY56" s="18"/>
      <c r="BZ56" s="19" t="str">
        <f t="shared" si="105"/>
        <v/>
      </c>
      <c r="CA56" s="21" t="str">
        <f t="shared" si="106"/>
        <v>X</v>
      </c>
      <c r="CB56" s="19" t="str">
        <f t="shared" si="107"/>
        <v/>
      </c>
      <c r="CC56" s="20" t="str">
        <f t="shared" si="56"/>
        <v>kegg</v>
      </c>
      <c r="CD56" s="18"/>
      <c r="CE56" s="19" t="str">
        <f t="shared" si="108"/>
        <v/>
      </c>
      <c r="CF56" s="21" t="str">
        <f t="shared" si="109"/>
        <v>X</v>
      </c>
      <c r="CG56" s="24" t="str">
        <f t="shared" si="110"/>
        <v/>
      </c>
      <c r="CH56" s="20" t="str">
        <f t="shared" si="60"/>
        <v>kegg</v>
      </c>
      <c r="CI56" s="18"/>
      <c r="CJ56" s="25" t="str">
        <f t="shared" si="111"/>
        <v>NA</v>
      </c>
      <c r="CK56" s="21" t="str">
        <f t="shared" si="112"/>
        <v>X</v>
      </c>
      <c r="CL56" s="19" t="str">
        <f t="shared" si="113"/>
        <v>K</v>
      </c>
      <c r="CM56" s="20" t="str">
        <f t="shared" si="64"/>
        <v>lit-kegg</v>
      </c>
      <c r="CN56" s="18"/>
      <c r="CO56" s="26"/>
      <c r="CP56" s="57" t="s">
        <v>204</v>
      </c>
      <c r="CQ56" s="27"/>
      <c r="CR56" s="28"/>
      <c r="CS56" s="27"/>
      <c r="CT56" s="27"/>
      <c r="CU56" s="27"/>
    </row>
    <row r="57" spans="1:99" ht="15.75" customHeight="1">
      <c r="A57" s="13">
        <v>41</v>
      </c>
      <c r="B57" s="14" t="s">
        <v>205</v>
      </c>
      <c r="C57" s="50">
        <v>3750</v>
      </c>
      <c r="D57" s="54" t="s">
        <v>206</v>
      </c>
      <c r="E57" s="44"/>
      <c r="F57" s="18"/>
      <c r="G57" s="19" t="str">
        <f t="shared" si="65"/>
        <v/>
      </c>
      <c r="H57" s="19" t="str">
        <f t="shared" si="66"/>
        <v/>
      </c>
      <c r="I57" s="19" t="str">
        <f t="shared" si="67"/>
        <v/>
      </c>
      <c r="J57" s="20" t="str">
        <f t="shared" si="3"/>
        <v>--</v>
      </c>
      <c r="K57" s="18"/>
      <c r="L57" s="19" t="str">
        <f t="shared" si="68"/>
        <v/>
      </c>
      <c r="M57" s="21" t="str">
        <f t="shared" si="69"/>
        <v>X</v>
      </c>
      <c r="N57" s="19" t="str">
        <f t="shared" si="70"/>
        <v/>
      </c>
      <c r="O57" s="20" t="str">
        <f t="shared" si="7"/>
        <v>kegg</v>
      </c>
      <c r="P57" s="18"/>
      <c r="Q57" s="19" t="str">
        <f t="shared" si="71"/>
        <v>U</v>
      </c>
      <c r="R57" s="21" t="str">
        <f t="shared" si="72"/>
        <v>X</v>
      </c>
      <c r="S57" s="19" t="str">
        <f t="shared" si="73"/>
        <v>D</v>
      </c>
      <c r="T57" s="20" t="str">
        <f t="shared" si="11"/>
        <v>lit-kegg</v>
      </c>
      <c r="U57" s="18"/>
      <c r="V57" s="19" t="str">
        <f t="shared" si="74"/>
        <v>U</v>
      </c>
      <c r="W57" s="21" t="str">
        <f t="shared" si="75"/>
        <v>X</v>
      </c>
      <c r="X57" s="21" t="str">
        <f t="shared" si="76"/>
        <v>M</v>
      </c>
      <c r="Y57" s="20" t="str">
        <f t="shared" si="15"/>
        <v>lit-kegg</v>
      </c>
      <c r="Z57" s="18"/>
      <c r="AA57" s="19" t="str">
        <f t="shared" si="77"/>
        <v>U</v>
      </c>
      <c r="AB57" s="21" t="str">
        <f t="shared" si="78"/>
        <v>X</v>
      </c>
      <c r="AC57" s="21" t="str">
        <f t="shared" si="79"/>
        <v>U</v>
      </c>
      <c r="AD57" s="20" t="str">
        <f t="shared" si="19"/>
        <v>lit-kegg</v>
      </c>
      <c r="AE57" s="18"/>
      <c r="AF57" s="19" t="str">
        <f t="shared" si="80"/>
        <v>U</v>
      </c>
      <c r="AG57" s="19"/>
      <c r="AH57" s="18"/>
      <c r="AI57" s="22" t="str">
        <f t="shared" si="81"/>
        <v>U</v>
      </c>
      <c r="AJ57" s="21" t="str">
        <f t="shared" si="82"/>
        <v/>
      </c>
      <c r="AK57" s="21" t="str">
        <f t="shared" si="83"/>
        <v>U</v>
      </c>
      <c r="AL57" s="20" t="str">
        <f t="shared" si="24"/>
        <v>lit</v>
      </c>
      <c r="AM57" s="18"/>
      <c r="AN57" s="19" t="str">
        <f t="shared" si="84"/>
        <v>U</v>
      </c>
      <c r="AO57" s="19"/>
      <c r="AP57" s="18"/>
      <c r="AQ57" s="19" t="str">
        <f t="shared" si="85"/>
        <v/>
      </c>
      <c r="AR57" s="23"/>
      <c r="AS57" s="23" t="str">
        <f t="shared" si="86"/>
        <v/>
      </c>
      <c r="AT57" s="20" t="str">
        <f t="shared" si="28"/>
        <v>--</v>
      </c>
      <c r="AU57" s="18"/>
      <c r="AV57" s="19" t="str">
        <f t="shared" si="87"/>
        <v>V</v>
      </c>
      <c r="AW57" s="21" t="str">
        <f t="shared" si="88"/>
        <v>X</v>
      </c>
      <c r="AX57" s="21" t="str">
        <f t="shared" si="89"/>
        <v>M</v>
      </c>
      <c r="AY57" s="20" t="str">
        <f t="shared" si="32"/>
        <v>lit-kegg</v>
      </c>
      <c r="AZ57" s="18"/>
      <c r="BA57" s="19" t="str">
        <f t="shared" si="90"/>
        <v/>
      </c>
      <c r="BB57" s="21" t="str">
        <f t="shared" si="91"/>
        <v/>
      </c>
      <c r="BC57" s="21" t="str">
        <f t="shared" si="92"/>
        <v/>
      </c>
      <c r="BD57" s="20" t="str">
        <f t="shared" si="36"/>
        <v>--</v>
      </c>
      <c r="BE57" s="18"/>
      <c r="BF57" s="19" t="str">
        <f t="shared" si="93"/>
        <v/>
      </c>
      <c r="BG57" s="21" t="str">
        <f t="shared" si="94"/>
        <v/>
      </c>
      <c r="BH57" s="21" t="str">
        <f t="shared" si="95"/>
        <v/>
      </c>
      <c r="BI57" s="20" t="str">
        <f t="shared" si="40"/>
        <v>--</v>
      </c>
      <c r="BJ57" s="18"/>
      <c r="BK57" s="19" t="str">
        <f t="shared" si="96"/>
        <v/>
      </c>
      <c r="BL57" s="21" t="str">
        <f t="shared" si="97"/>
        <v>X</v>
      </c>
      <c r="BM57" s="21" t="str">
        <f t="shared" si="98"/>
        <v/>
      </c>
      <c r="BN57" s="20" t="str">
        <f t="shared" si="44"/>
        <v>kegg</v>
      </c>
      <c r="BO57" s="18"/>
      <c r="BP57" s="19" t="str">
        <f t="shared" si="99"/>
        <v>U</v>
      </c>
      <c r="BQ57" s="21" t="str">
        <f t="shared" si="100"/>
        <v>X</v>
      </c>
      <c r="BR57" s="19" t="str">
        <f t="shared" si="101"/>
        <v>D</v>
      </c>
      <c r="BS57" s="20" t="str">
        <f t="shared" si="48"/>
        <v>lit-kegg</v>
      </c>
      <c r="BT57" s="18"/>
      <c r="BU57" s="19" t="str">
        <f t="shared" si="102"/>
        <v>U</v>
      </c>
      <c r="BV57" s="21" t="str">
        <f t="shared" si="103"/>
        <v/>
      </c>
      <c r="BW57" s="19" t="str">
        <f t="shared" si="104"/>
        <v/>
      </c>
      <c r="BX57" s="20" t="str">
        <f t="shared" si="52"/>
        <v>lit</v>
      </c>
      <c r="BY57" s="18"/>
      <c r="BZ57" s="19" t="str">
        <f t="shared" si="105"/>
        <v>M</v>
      </c>
      <c r="CA57" s="21" t="str">
        <f t="shared" si="106"/>
        <v/>
      </c>
      <c r="CB57" s="19" t="str">
        <f t="shared" si="107"/>
        <v/>
      </c>
      <c r="CC57" s="20" t="str">
        <f t="shared" si="56"/>
        <v>lit</v>
      </c>
      <c r="CD57" s="18"/>
      <c r="CE57" s="19" t="str">
        <f t="shared" si="108"/>
        <v/>
      </c>
      <c r="CF57" s="21" t="str">
        <f t="shared" si="109"/>
        <v>X</v>
      </c>
      <c r="CG57" s="24" t="str">
        <f t="shared" si="110"/>
        <v/>
      </c>
      <c r="CH57" s="20" t="str">
        <f t="shared" si="60"/>
        <v>kegg</v>
      </c>
      <c r="CI57" s="18"/>
      <c r="CJ57" s="25" t="str">
        <f t="shared" si="111"/>
        <v>U</v>
      </c>
      <c r="CK57" s="21" t="str">
        <f t="shared" si="112"/>
        <v>X</v>
      </c>
      <c r="CL57" s="19" t="str">
        <f t="shared" si="113"/>
        <v>D</v>
      </c>
      <c r="CM57" s="20" t="str">
        <f t="shared" si="64"/>
        <v>lit-kegg</v>
      </c>
      <c r="CN57" s="18"/>
      <c r="CO57" s="26" t="s">
        <v>91</v>
      </c>
      <c r="CP57" s="27"/>
      <c r="CQ57" s="27"/>
      <c r="CR57" s="28"/>
      <c r="CS57" s="27"/>
      <c r="CT57" s="27"/>
      <c r="CU57" s="27"/>
    </row>
    <row r="58" spans="1:99" ht="15.75" customHeight="1">
      <c r="A58" s="13">
        <v>59</v>
      </c>
      <c r="B58" s="14" t="s">
        <v>207</v>
      </c>
      <c r="C58" s="50">
        <v>3983</v>
      </c>
      <c r="D58" s="54" t="s">
        <v>208</v>
      </c>
      <c r="E58" s="44"/>
      <c r="F58" s="18"/>
      <c r="G58" s="19" t="str">
        <f t="shared" si="65"/>
        <v/>
      </c>
      <c r="H58" s="19" t="str">
        <f t="shared" si="66"/>
        <v>X</v>
      </c>
      <c r="I58" s="19" t="str">
        <f t="shared" si="67"/>
        <v/>
      </c>
      <c r="J58" s="20" t="str">
        <f t="shared" si="3"/>
        <v>kegg</v>
      </c>
      <c r="K58" s="18"/>
      <c r="L58" s="19" t="str">
        <f t="shared" si="68"/>
        <v/>
      </c>
      <c r="M58" s="21" t="str">
        <f t="shared" si="69"/>
        <v>X</v>
      </c>
      <c r="N58" s="19" t="str">
        <f t="shared" si="70"/>
        <v/>
      </c>
      <c r="O58" s="20" t="str">
        <f t="shared" si="7"/>
        <v>kegg</v>
      </c>
      <c r="P58" s="18"/>
      <c r="Q58" s="19" t="str">
        <f t="shared" si="71"/>
        <v>V</v>
      </c>
      <c r="R58" s="21" t="str">
        <f t="shared" si="72"/>
        <v>X</v>
      </c>
      <c r="S58" s="19" t="str">
        <f t="shared" si="73"/>
        <v/>
      </c>
      <c r="T58" s="20" t="str">
        <f t="shared" si="11"/>
        <v>lit-kegg</v>
      </c>
      <c r="U58" s="18"/>
      <c r="V58" s="19" t="str">
        <f t="shared" si="74"/>
        <v/>
      </c>
      <c r="W58" s="21" t="str">
        <f t="shared" si="75"/>
        <v>X</v>
      </c>
      <c r="X58" s="21" t="str">
        <f t="shared" si="76"/>
        <v/>
      </c>
      <c r="Y58" s="20" t="str">
        <f t="shared" si="15"/>
        <v>kegg</v>
      </c>
      <c r="Z58" s="18"/>
      <c r="AA58" s="19" t="str">
        <f t="shared" si="77"/>
        <v/>
      </c>
      <c r="AB58" s="21" t="str">
        <f t="shared" si="78"/>
        <v>X</v>
      </c>
      <c r="AC58" s="21" t="str">
        <f t="shared" si="79"/>
        <v/>
      </c>
      <c r="AD58" s="20" t="str">
        <f t="shared" si="19"/>
        <v>kegg</v>
      </c>
      <c r="AE58" s="18"/>
      <c r="AF58" s="19" t="str">
        <f t="shared" si="80"/>
        <v/>
      </c>
      <c r="AG58" s="19"/>
      <c r="AH58" s="18"/>
      <c r="AI58" s="22" t="str">
        <f t="shared" si="81"/>
        <v/>
      </c>
      <c r="AJ58" s="21" t="str">
        <f t="shared" si="82"/>
        <v>X</v>
      </c>
      <c r="AK58" s="21" t="str">
        <f t="shared" si="83"/>
        <v/>
      </c>
      <c r="AL58" s="20" t="str">
        <f t="shared" si="24"/>
        <v>kegg</v>
      </c>
      <c r="AM58" s="18"/>
      <c r="AN58" s="19" t="str">
        <f t="shared" si="84"/>
        <v/>
      </c>
      <c r="AO58" s="19"/>
      <c r="AP58" s="18"/>
      <c r="AQ58" s="19" t="str">
        <f t="shared" si="85"/>
        <v/>
      </c>
      <c r="AR58" s="23"/>
      <c r="AS58" s="23" t="str">
        <f t="shared" si="86"/>
        <v/>
      </c>
      <c r="AT58" s="20" t="str">
        <f t="shared" si="28"/>
        <v>--</v>
      </c>
      <c r="AU58" s="18"/>
      <c r="AV58" s="19" t="str">
        <f t="shared" si="87"/>
        <v/>
      </c>
      <c r="AW58" s="21" t="str">
        <f t="shared" si="88"/>
        <v>X</v>
      </c>
      <c r="AX58" s="21" t="str">
        <f t="shared" si="89"/>
        <v/>
      </c>
      <c r="AY58" s="20" t="str">
        <f t="shared" si="32"/>
        <v>kegg</v>
      </c>
      <c r="AZ58" s="18"/>
      <c r="BA58" s="19" t="str">
        <f t="shared" si="90"/>
        <v>V</v>
      </c>
      <c r="BB58" s="21" t="str">
        <f t="shared" si="91"/>
        <v>X</v>
      </c>
      <c r="BC58" s="21" t="str">
        <f t="shared" si="92"/>
        <v/>
      </c>
      <c r="BD58" s="20" t="str">
        <f t="shared" si="36"/>
        <v>lit-kegg</v>
      </c>
      <c r="BE58" s="18"/>
      <c r="BF58" s="19" t="str">
        <f t="shared" si="93"/>
        <v/>
      </c>
      <c r="BG58" s="21" t="str">
        <f t="shared" si="94"/>
        <v/>
      </c>
      <c r="BH58" s="21" t="str">
        <f t="shared" si="95"/>
        <v/>
      </c>
      <c r="BI58" s="20" t="str">
        <f t="shared" si="40"/>
        <v>--</v>
      </c>
      <c r="BJ58" s="18"/>
      <c r="BK58" s="19" t="str">
        <f t="shared" si="96"/>
        <v/>
      </c>
      <c r="BL58" s="21" t="str">
        <f t="shared" si="97"/>
        <v>X</v>
      </c>
      <c r="BM58" s="21" t="str">
        <f t="shared" si="98"/>
        <v/>
      </c>
      <c r="BN58" s="20" t="str">
        <f t="shared" si="44"/>
        <v>kegg</v>
      </c>
      <c r="BO58" s="18"/>
      <c r="BP58" s="19" t="str">
        <f t="shared" si="99"/>
        <v/>
      </c>
      <c r="BQ58" s="21" t="str">
        <f t="shared" si="100"/>
        <v>X</v>
      </c>
      <c r="BR58" s="19" t="str">
        <f t="shared" si="101"/>
        <v/>
      </c>
      <c r="BS58" s="20" t="str">
        <f t="shared" si="48"/>
        <v>kegg</v>
      </c>
      <c r="BT58" s="18"/>
      <c r="BU58" s="19" t="str">
        <f t="shared" si="102"/>
        <v/>
      </c>
      <c r="BV58" s="21" t="str">
        <f t="shared" si="103"/>
        <v>X</v>
      </c>
      <c r="BW58" s="19" t="str">
        <f t="shared" si="104"/>
        <v/>
      </c>
      <c r="BX58" s="20" t="str">
        <f t="shared" si="52"/>
        <v>kegg</v>
      </c>
      <c r="BY58" s="18"/>
      <c r="BZ58" s="19" t="str">
        <f t="shared" si="105"/>
        <v/>
      </c>
      <c r="CA58" s="21" t="str">
        <f t="shared" si="106"/>
        <v>X</v>
      </c>
      <c r="CB58" s="19" t="str">
        <f t="shared" si="107"/>
        <v/>
      </c>
      <c r="CC58" s="20" t="str">
        <f t="shared" si="56"/>
        <v>kegg</v>
      </c>
      <c r="CD58" s="18"/>
      <c r="CE58" s="19" t="str">
        <f t="shared" si="108"/>
        <v/>
      </c>
      <c r="CF58" s="21" t="str">
        <f t="shared" si="109"/>
        <v>X</v>
      </c>
      <c r="CG58" s="24" t="str">
        <f t="shared" si="110"/>
        <v/>
      </c>
      <c r="CH58" s="20" t="str">
        <f t="shared" si="60"/>
        <v>kegg</v>
      </c>
      <c r="CI58" s="18"/>
      <c r="CJ58" s="25" t="str">
        <f t="shared" si="111"/>
        <v/>
      </c>
      <c r="CK58" s="21" t="str">
        <f t="shared" si="112"/>
        <v>X</v>
      </c>
      <c r="CL58" s="19" t="str">
        <f t="shared" si="113"/>
        <v>NP</v>
      </c>
      <c r="CM58" s="20" t="str">
        <f t="shared" si="64"/>
        <v>rel-kegg</v>
      </c>
      <c r="CN58" s="18"/>
      <c r="CO58" s="26" t="s">
        <v>91</v>
      </c>
      <c r="CP58" s="27"/>
      <c r="CQ58" s="27"/>
      <c r="CR58" s="28"/>
      <c r="CS58" s="27"/>
      <c r="CT58" s="27"/>
      <c r="CU58" s="27"/>
    </row>
    <row r="59" spans="1:99" ht="15.75" customHeight="1">
      <c r="A59" s="13">
        <v>34</v>
      </c>
      <c r="B59" s="14" t="s">
        <v>209</v>
      </c>
      <c r="C59" s="50">
        <v>3880</v>
      </c>
      <c r="D59" s="53" t="s">
        <v>210</v>
      </c>
      <c r="E59" s="44"/>
      <c r="F59" s="18"/>
      <c r="G59" s="19" t="str">
        <f t="shared" si="65"/>
        <v>K</v>
      </c>
      <c r="H59" s="19" t="str">
        <f t="shared" si="66"/>
        <v>X</v>
      </c>
      <c r="I59" s="19" t="str">
        <f t="shared" si="67"/>
        <v/>
      </c>
      <c r="J59" s="20" t="str">
        <f t="shared" si="3"/>
        <v>lit-kegg</v>
      </c>
      <c r="K59" s="18"/>
      <c r="L59" s="19" t="str">
        <f t="shared" si="68"/>
        <v/>
      </c>
      <c r="M59" s="21" t="str">
        <f t="shared" si="69"/>
        <v>X</v>
      </c>
      <c r="N59" s="19" t="str">
        <f t="shared" si="70"/>
        <v/>
      </c>
      <c r="O59" s="20" t="str">
        <f t="shared" si="7"/>
        <v>kegg</v>
      </c>
      <c r="P59" s="18"/>
      <c r="Q59" s="19" t="str">
        <f t="shared" si="71"/>
        <v>K</v>
      </c>
      <c r="R59" s="21" t="str">
        <f t="shared" si="72"/>
        <v>X</v>
      </c>
      <c r="S59" s="19" t="str">
        <f t="shared" si="73"/>
        <v/>
      </c>
      <c r="T59" s="20" t="str">
        <f t="shared" si="11"/>
        <v>lit-kegg</v>
      </c>
      <c r="U59" s="18"/>
      <c r="V59" s="19" t="str">
        <f t="shared" si="74"/>
        <v>K</v>
      </c>
      <c r="W59" s="21" t="str">
        <f t="shared" si="75"/>
        <v>X</v>
      </c>
      <c r="X59" s="21" t="str">
        <f t="shared" si="76"/>
        <v>K</v>
      </c>
      <c r="Y59" s="20" t="str">
        <f t="shared" si="15"/>
        <v>lit-kegg</v>
      </c>
      <c r="Z59" s="18"/>
      <c r="AA59" s="19" t="str">
        <f t="shared" si="77"/>
        <v>K</v>
      </c>
      <c r="AB59" s="21" t="str">
        <f t="shared" si="78"/>
        <v>X</v>
      </c>
      <c r="AC59" s="21" t="str">
        <f t="shared" si="79"/>
        <v/>
      </c>
      <c r="AD59" s="20" t="str">
        <f t="shared" si="19"/>
        <v>lit-kegg</v>
      </c>
      <c r="AE59" s="18"/>
      <c r="AF59" s="19" t="str">
        <f t="shared" si="80"/>
        <v/>
      </c>
      <c r="AG59" s="19"/>
      <c r="AH59" s="18"/>
      <c r="AI59" s="22" t="str">
        <f t="shared" si="81"/>
        <v/>
      </c>
      <c r="AJ59" s="21" t="str">
        <f t="shared" si="82"/>
        <v>X</v>
      </c>
      <c r="AK59" s="21" t="str">
        <f t="shared" si="83"/>
        <v/>
      </c>
      <c r="AL59" s="20" t="str">
        <f t="shared" si="24"/>
        <v>kegg</v>
      </c>
      <c r="AM59" s="18"/>
      <c r="AN59" s="19" t="str">
        <f t="shared" si="84"/>
        <v/>
      </c>
      <c r="AO59" s="19"/>
      <c r="AP59" s="18"/>
      <c r="AQ59" s="19" t="str">
        <f t="shared" si="85"/>
        <v/>
      </c>
      <c r="AR59" s="23"/>
      <c r="AS59" s="23" t="str">
        <f t="shared" si="86"/>
        <v/>
      </c>
      <c r="AT59" s="20" t="str">
        <f t="shared" si="28"/>
        <v>--</v>
      </c>
      <c r="AU59" s="18"/>
      <c r="AV59" s="19" t="str">
        <f t="shared" si="87"/>
        <v/>
      </c>
      <c r="AW59" s="21" t="str">
        <f t="shared" si="88"/>
        <v>X</v>
      </c>
      <c r="AX59" s="21" t="str">
        <f t="shared" si="89"/>
        <v/>
      </c>
      <c r="AY59" s="20" t="str">
        <f t="shared" si="32"/>
        <v>kegg</v>
      </c>
      <c r="AZ59" s="18"/>
      <c r="BA59" s="19" t="str">
        <f t="shared" si="90"/>
        <v>K</v>
      </c>
      <c r="BB59" s="21" t="str">
        <f t="shared" si="91"/>
        <v>X</v>
      </c>
      <c r="BC59" s="21" t="str">
        <f t="shared" si="92"/>
        <v/>
      </c>
      <c r="BD59" s="20" t="str">
        <f t="shared" si="36"/>
        <v>lit-kegg</v>
      </c>
      <c r="BE59" s="18"/>
      <c r="BF59" s="19" t="str">
        <f t="shared" si="93"/>
        <v>K</v>
      </c>
      <c r="BG59" s="21" t="str">
        <f t="shared" si="94"/>
        <v/>
      </c>
      <c r="BH59" s="21" t="str">
        <f t="shared" si="95"/>
        <v>K</v>
      </c>
      <c r="BI59" s="20" t="str">
        <f t="shared" si="40"/>
        <v>lit</v>
      </c>
      <c r="BJ59" s="18"/>
      <c r="BK59" s="19" t="str">
        <f t="shared" si="96"/>
        <v>K</v>
      </c>
      <c r="BL59" s="21" t="str">
        <f t="shared" si="97"/>
        <v>X</v>
      </c>
      <c r="BM59" s="21" t="str">
        <f t="shared" si="98"/>
        <v/>
      </c>
      <c r="BN59" s="20" t="str">
        <f t="shared" si="44"/>
        <v>lit-kegg</v>
      </c>
      <c r="BO59" s="18"/>
      <c r="BP59" s="19" t="str">
        <f t="shared" si="99"/>
        <v>K</v>
      </c>
      <c r="BQ59" s="21" t="str">
        <f t="shared" si="100"/>
        <v>X</v>
      </c>
      <c r="BR59" s="19" t="str">
        <f t="shared" si="101"/>
        <v/>
      </c>
      <c r="BS59" s="20" t="str">
        <f t="shared" si="48"/>
        <v>lit-kegg</v>
      </c>
      <c r="BT59" s="18"/>
      <c r="BU59" s="19" t="str">
        <f t="shared" si="102"/>
        <v>K</v>
      </c>
      <c r="BV59" s="21" t="str">
        <f t="shared" si="103"/>
        <v>X</v>
      </c>
      <c r="BW59" s="19" t="str">
        <f t="shared" si="104"/>
        <v/>
      </c>
      <c r="BX59" s="20" t="str">
        <f t="shared" si="52"/>
        <v>lit-kegg</v>
      </c>
      <c r="BY59" s="18"/>
      <c r="BZ59" s="19" t="str">
        <f t="shared" si="105"/>
        <v>K</v>
      </c>
      <c r="CA59" s="21" t="str">
        <f t="shared" si="106"/>
        <v>X</v>
      </c>
      <c r="CB59" s="19" t="str">
        <f t="shared" si="107"/>
        <v/>
      </c>
      <c r="CC59" s="20" t="str">
        <f t="shared" si="56"/>
        <v>lit-kegg</v>
      </c>
      <c r="CD59" s="18"/>
      <c r="CE59" s="19" t="str">
        <f t="shared" si="108"/>
        <v>K</v>
      </c>
      <c r="CF59" s="21" t="str">
        <f t="shared" si="109"/>
        <v>X</v>
      </c>
      <c r="CG59" s="24" t="str">
        <f t="shared" si="110"/>
        <v>K</v>
      </c>
      <c r="CH59" s="20" t="str">
        <f t="shared" si="60"/>
        <v>lit-kegg</v>
      </c>
      <c r="CI59" s="18"/>
      <c r="CJ59" s="25" t="str">
        <f t="shared" si="111"/>
        <v>K</v>
      </c>
      <c r="CK59" s="21" t="str">
        <f t="shared" si="112"/>
        <v>X</v>
      </c>
      <c r="CL59" s="19" t="str">
        <f t="shared" si="113"/>
        <v/>
      </c>
      <c r="CM59" s="20" t="str">
        <f t="shared" si="64"/>
        <v>lit-kegg</v>
      </c>
      <c r="CN59" s="18"/>
      <c r="CO59" s="26"/>
      <c r="CP59" s="27"/>
      <c r="CQ59" s="27"/>
      <c r="CR59" s="28"/>
      <c r="CS59" s="27"/>
      <c r="CT59" s="27"/>
      <c r="CU59" s="27"/>
    </row>
    <row r="60" spans="1:99" ht="15.75" customHeight="1">
      <c r="A60" s="13">
        <v>130</v>
      </c>
      <c r="B60" s="14" t="s">
        <v>211</v>
      </c>
      <c r="C60" s="50">
        <v>296587</v>
      </c>
      <c r="D60" s="53" t="s">
        <v>212</v>
      </c>
      <c r="E60" s="44"/>
      <c r="F60" s="18"/>
      <c r="G60" s="19" t="str">
        <f t="shared" si="65"/>
        <v/>
      </c>
      <c r="H60" s="19" t="str">
        <f t="shared" si="66"/>
        <v/>
      </c>
      <c r="I60" s="19" t="str">
        <f t="shared" si="67"/>
        <v/>
      </c>
      <c r="J60" s="20" t="str">
        <f t="shared" si="3"/>
        <v>--</v>
      </c>
      <c r="K60" s="18"/>
      <c r="L60" s="19" t="str">
        <f t="shared" si="68"/>
        <v/>
      </c>
      <c r="M60" s="21" t="str">
        <f t="shared" si="69"/>
        <v/>
      </c>
      <c r="N60" s="19" t="str">
        <f t="shared" si="70"/>
        <v/>
      </c>
      <c r="O60" s="20" t="str">
        <f t="shared" si="7"/>
        <v>--</v>
      </c>
      <c r="P60" s="18"/>
      <c r="Q60" s="19" t="str">
        <f t="shared" si="71"/>
        <v/>
      </c>
      <c r="R60" s="21" t="str">
        <f t="shared" si="72"/>
        <v/>
      </c>
      <c r="S60" s="19" t="str">
        <f t="shared" si="73"/>
        <v/>
      </c>
      <c r="T60" s="20" t="str">
        <f t="shared" si="11"/>
        <v>--</v>
      </c>
      <c r="U60" s="18"/>
      <c r="V60" s="19" t="str">
        <f t="shared" si="74"/>
        <v/>
      </c>
      <c r="W60" s="21" t="str">
        <f t="shared" si="75"/>
        <v/>
      </c>
      <c r="X60" s="21" t="str">
        <f t="shared" si="76"/>
        <v/>
      </c>
      <c r="Y60" s="20" t="str">
        <f t="shared" si="15"/>
        <v>--</v>
      </c>
      <c r="Z60" s="18"/>
      <c r="AA60" s="19" t="str">
        <f t="shared" si="77"/>
        <v/>
      </c>
      <c r="AB60" s="21" t="str">
        <f t="shared" si="78"/>
        <v/>
      </c>
      <c r="AC60" s="21" t="str">
        <f t="shared" si="79"/>
        <v/>
      </c>
      <c r="AD60" s="20" t="str">
        <f t="shared" si="19"/>
        <v>--</v>
      </c>
      <c r="AE60" s="18"/>
      <c r="AF60" s="19" t="str">
        <f t="shared" si="80"/>
        <v/>
      </c>
      <c r="AG60" s="19"/>
      <c r="AH60" s="18"/>
      <c r="AI60" s="22" t="str">
        <f t="shared" si="81"/>
        <v/>
      </c>
      <c r="AJ60" s="21" t="str">
        <f t="shared" si="82"/>
        <v/>
      </c>
      <c r="AK60" s="21" t="str">
        <f t="shared" si="83"/>
        <v/>
      </c>
      <c r="AL60" s="20" t="str">
        <f t="shared" si="24"/>
        <v>--</v>
      </c>
      <c r="AM60" s="18"/>
      <c r="AN60" s="19" t="str">
        <f t="shared" si="84"/>
        <v/>
      </c>
      <c r="AO60" s="19"/>
      <c r="AP60" s="18"/>
      <c r="AQ60" s="19" t="str">
        <f t="shared" si="85"/>
        <v/>
      </c>
      <c r="AR60" s="23"/>
      <c r="AS60" s="23" t="str">
        <f t="shared" si="86"/>
        <v/>
      </c>
      <c r="AT60" s="20" t="str">
        <f t="shared" si="28"/>
        <v>--</v>
      </c>
      <c r="AU60" s="18"/>
      <c r="AV60" s="19" t="str">
        <f t="shared" si="87"/>
        <v/>
      </c>
      <c r="AW60" s="21" t="str">
        <f t="shared" si="88"/>
        <v/>
      </c>
      <c r="AX60" s="21" t="str">
        <f t="shared" si="89"/>
        <v/>
      </c>
      <c r="AY60" s="20" t="str">
        <f t="shared" si="32"/>
        <v>--</v>
      </c>
      <c r="AZ60" s="18"/>
      <c r="BA60" s="19" t="str">
        <f t="shared" si="90"/>
        <v/>
      </c>
      <c r="BB60" s="21" t="str">
        <f t="shared" si="91"/>
        <v/>
      </c>
      <c r="BC60" s="21" t="str">
        <f t="shared" si="92"/>
        <v/>
      </c>
      <c r="BD60" s="20" t="str">
        <f t="shared" si="36"/>
        <v>--</v>
      </c>
      <c r="BE60" s="18"/>
      <c r="BF60" s="19" t="str">
        <f t="shared" si="93"/>
        <v/>
      </c>
      <c r="BG60" s="21" t="str">
        <f t="shared" si="94"/>
        <v/>
      </c>
      <c r="BH60" s="21" t="str">
        <f t="shared" si="95"/>
        <v/>
      </c>
      <c r="BI60" s="20" t="str">
        <f t="shared" si="40"/>
        <v>--</v>
      </c>
      <c r="BJ60" s="18"/>
      <c r="BK60" s="19" t="str">
        <f t="shared" si="96"/>
        <v/>
      </c>
      <c r="BL60" s="21" t="str">
        <f t="shared" si="97"/>
        <v/>
      </c>
      <c r="BM60" s="21" t="str">
        <f t="shared" si="98"/>
        <v/>
      </c>
      <c r="BN60" s="20" t="str">
        <f t="shared" si="44"/>
        <v>--</v>
      </c>
      <c r="BO60" s="18"/>
      <c r="BP60" s="19" t="str">
        <f t="shared" si="99"/>
        <v/>
      </c>
      <c r="BQ60" s="21" t="str">
        <f t="shared" si="100"/>
        <v/>
      </c>
      <c r="BR60" s="19" t="str">
        <f t="shared" si="101"/>
        <v/>
      </c>
      <c r="BS60" s="20" t="str">
        <f t="shared" si="48"/>
        <v>--</v>
      </c>
      <c r="BT60" s="18"/>
      <c r="BU60" s="19" t="str">
        <f t="shared" si="102"/>
        <v/>
      </c>
      <c r="BV60" s="21" t="str">
        <f t="shared" si="103"/>
        <v/>
      </c>
      <c r="BW60" s="19" t="str">
        <f t="shared" si="104"/>
        <v/>
      </c>
      <c r="BX60" s="20" t="str">
        <f t="shared" si="52"/>
        <v>--</v>
      </c>
      <c r="BY60" s="18"/>
      <c r="BZ60" s="19" t="str">
        <f t="shared" si="105"/>
        <v/>
      </c>
      <c r="CA60" s="21" t="str">
        <f t="shared" si="106"/>
        <v/>
      </c>
      <c r="CB60" s="19" t="str">
        <f t="shared" si="107"/>
        <v/>
      </c>
      <c r="CC60" s="20" t="str">
        <f t="shared" si="56"/>
        <v>--</v>
      </c>
      <c r="CD60" s="18"/>
      <c r="CE60" s="19" t="str">
        <f t="shared" si="108"/>
        <v/>
      </c>
      <c r="CF60" s="21" t="str">
        <f t="shared" si="109"/>
        <v/>
      </c>
      <c r="CG60" s="24" t="str">
        <f t="shared" si="110"/>
        <v/>
      </c>
      <c r="CH60" s="20" t="str">
        <f t="shared" si="60"/>
        <v>--</v>
      </c>
      <c r="CI60" s="18"/>
      <c r="CJ60" s="25" t="str">
        <f t="shared" si="111"/>
        <v/>
      </c>
      <c r="CK60" s="21" t="str">
        <f t="shared" si="112"/>
        <v/>
      </c>
      <c r="CL60" s="19" t="str">
        <f t="shared" si="113"/>
        <v/>
      </c>
      <c r="CM60" s="20" t="str">
        <f t="shared" si="64"/>
        <v>--</v>
      </c>
      <c r="CN60" s="18"/>
      <c r="CO60" s="26"/>
      <c r="CP60" s="27"/>
      <c r="CQ60" s="27"/>
      <c r="CR60" s="28"/>
      <c r="CS60" s="27"/>
      <c r="CT60" s="27"/>
      <c r="CU60" s="27"/>
    </row>
    <row r="61" spans="1:99" ht="15.75" customHeight="1">
      <c r="A61" s="13">
        <v>131</v>
      </c>
      <c r="B61" s="14" t="s">
        <v>213</v>
      </c>
      <c r="C61" s="50">
        <v>38833</v>
      </c>
      <c r="D61" s="53" t="s">
        <v>212</v>
      </c>
      <c r="E61" s="44"/>
      <c r="F61" s="18"/>
      <c r="G61" s="19" t="str">
        <f t="shared" si="65"/>
        <v/>
      </c>
      <c r="H61" s="19" t="str">
        <f t="shared" si="66"/>
        <v/>
      </c>
      <c r="I61" s="19" t="str">
        <f t="shared" si="67"/>
        <v/>
      </c>
      <c r="J61" s="20" t="str">
        <f t="shared" si="3"/>
        <v>--</v>
      </c>
      <c r="K61" s="18"/>
      <c r="L61" s="19" t="str">
        <f t="shared" si="68"/>
        <v/>
      </c>
      <c r="M61" s="21" t="str">
        <f t="shared" si="69"/>
        <v/>
      </c>
      <c r="N61" s="19" t="str">
        <f t="shared" si="70"/>
        <v/>
      </c>
      <c r="O61" s="20" t="str">
        <f t="shared" si="7"/>
        <v>--</v>
      </c>
      <c r="P61" s="18"/>
      <c r="Q61" s="19" t="str">
        <f t="shared" si="71"/>
        <v/>
      </c>
      <c r="R61" s="21" t="str">
        <f t="shared" si="72"/>
        <v/>
      </c>
      <c r="S61" s="19" t="str">
        <f t="shared" si="73"/>
        <v/>
      </c>
      <c r="T61" s="20" t="str">
        <f t="shared" si="11"/>
        <v>--</v>
      </c>
      <c r="U61" s="18"/>
      <c r="V61" s="19" t="str">
        <f t="shared" si="74"/>
        <v/>
      </c>
      <c r="W61" s="21" t="str">
        <f t="shared" si="75"/>
        <v/>
      </c>
      <c r="X61" s="21" t="str">
        <f t="shared" si="76"/>
        <v/>
      </c>
      <c r="Y61" s="20" t="str">
        <f t="shared" si="15"/>
        <v>--</v>
      </c>
      <c r="Z61" s="18"/>
      <c r="AA61" s="19" t="str">
        <f t="shared" si="77"/>
        <v/>
      </c>
      <c r="AB61" s="21" t="str">
        <f t="shared" si="78"/>
        <v/>
      </c>
      <c r="AC61" s="21" t="str">
        <f t="shared" si="79"/>
        <v/>
      </c>
      <c r="AD61" s="20" t="str">
        <f t="shared" si="19"/>
        <v>--</v>
      </c>
      <c r="AE61" s="18"/>
      <c r="AF61" s="19" t="str">
        <f t="shared" si="80"/>
        <v/>
      </c>
      <c r="AG61" s="19"/>
      <c r="AH61" s="18"/>
      <c r="AI61" s="22" t="str">
        <f t="shared" si="81"/>
        <v/>
      </c>
      <c r="AJ61" s="21" t="str">
        <f t="shared" si="82"/>
        <v/>
      </c>
      <c r="AK61" s="21" t="str">
        <f t="shared" si="83"/>
        <v/>
      </c>
      <c r="AL61" s="20" t="str">
        <f t="shared" si="24"/>
        <v>--</v>
      </c>
      <c r="AM61" s="18"/>
      <c r="AN61" s="19" t="str">
        <f t="shared" si="84"/>
        <v/>
      </c>
      <c r="AO61" s="19"/>
      <c r="AP61" s="18"/>
      <c r="AQ61" s="19" t="str">
        <f t="shared" si="85"/>
        <v/>
      </c>
      <c r="AR61" s="23"/>
      <c r="AS61" s="23" t="str">
        <f t="shared" si="86"/>
        <v/>
      </c>
      <c r="AT61" s="20" t="str">
        <f t="shared" si="28"/>
        <v>--</v>
      </c>
      <c r="AU61" s="18"/>
      <c r="AV61" s="19" t="str">
        <f t="shared" si="87"/>
        <v/>
      </c>
      <c r="AW61" s="21" t="str">
        <f t="shared" si="88"/>
        <v/>
      </c>
      <c r="AX61" s="21" t="str">
        <f t="shared" si="89"/>
        <v/>
      </c>
      <c r="AY61" s="20" t="str">
        <f t="shared" si="32"/>
        <v>--</v>
      </c>
      <c r="AZ61" s="18"/>
      <c r="BA61" s="19" t="str">
        <f t="shared" si="90"/>
        <v/>
      </c>
      <c r="BB61" s="21" t="str">
        <f t="shared" si="91"/>
        <v/>
      </c>
      <c r="BC61" s="21" t="str">
        <f t="shared" si="92"/>
        <v/>
      </c>
      <c r="BD61" s="20" t="str">
        <f t="shared" si="36"/>
        <v>--</v>
      </c>
      <c r="BE61" s="18"/>
      <c r="BF61" s="19" t="str">
        <f t="shared" si="93"/>
        <v/>
      </c>
      <c r="BG61" s="21" t="str">
        <f t="shared" si="94"/>
        <v/>
      </c>
      <c r="BH61" s="21" t="str">
        <f t="shared" si="95"/>
        <v/>
      </c>
      <c r="BI61" s="20" t="str">
        <f t="shared" si="40"/>
        <v>--</v>
      </c>
      <c r="BJ61" s="18"/>
      <c r="BK61" s="19" t="str">
        <f t="shared" si="96"/>
        <v/>
      </c>
      <c r="BL61" s="21" t="str">
        <f t="shared" si="97"/>
        <v/>
      </c>
      <c r="BM61" s="21" t="str">
        <f t="shared" si="98"/>
        <v/>
      </c>
      <c r="BN61" s="20" t="str">
        <f t="shared" si="44"/>
        <v>--</v>
      </c>
      <c r="BO61" s="18"/>
      <c r="BP61" s="19" t="str">
        <f t="shared" si="99"/>
        <v/>
      </c>
      <c r="BQ61" s="21" t="str">
        <f t="shared" si="100"/>
        <v/>
      </c>
      <c r="BR61" s="19" t="str">
        <f t="shared" si="101"/>
        <v/>
      </c>
      <c r="BS61" s="20" t="str">
        <f t="shared" si="48"/>
        <v>--</v>
      </c>
      <c r="BT61" s="18"/>
      <c r="BU61" s="19" t="str">
        <f t="shared" si="102"/>
        <v/>
      </c>
      <c r="BV61" s="21" t="str">
        <f t="shared" si="103"/>
        <v/>
      </c>
      <c r="BW61" s="19" t="str">
        <f t="shared" si="104"/>
        <v/>
      </c>
      <c r="BX61" s="20" t="str">
        <f t="shared" si="52"/>
        <v>--</v>
      </c>
      <c r="BY61" s="18"/>
      <c r="BZ61" s="19" t="str">
        <f t="shared" si="105"/>
        <v/>
      </c>
      <c r="CA61" s="21" t="str">
        <f t="shared" si="106"/>
        <v/>
      </c>
      <c r="CB61" s="19" t="str">
        <f t="shared" si="107"/>
        <v/>
      </c>
      <c r="CC61" s="20" t="str">
        <f t="shared" si="56"/>
        <v>--</v>
      </c>
      <c r="CD61" s="18"/>
      <c r="CE61" s="19" t="str">
        <f t="shared" si="108"/>
        <v/>
      </c>
      <c r="CF61" s="21" t="str">
        <f t="shared" si="109"/>
        <v/>
      </c>
      <c r="CG61" s="24" t="str">
        <f t="shared" si="110"/>
        <v/>
      </c>
      <c r="CH61" s="20" t="str">
        <f t="shared" si="60"/>
        <v>--</v>
      </c>
      <c r="CI61" s="18"/>
      <c r="CJ61" s="25" t="str">
        <f t="shared" si="111"/>
        <v/>
      </c>
      <c r="CK61" s="21" t="str">
        <f t="shared" si="112"/>
        <v/>
      </c>
      <c r="CL61" s="19" t="str">
        <f t="shared" si="113"/>
        <v/>
      </c>
      <c r="CM61" s="20" t="str">
        <f t="shared" si="64"/>
        <v>--</v>
      </c>
      <c r="CN61" s="18"/>
      <c r="CO61" s="26"/>
      <c r="CP61" s="27"/>
      <c r="CQ61" s="27"/>
      <c r="CR61" s="28"/>
      <c r="CS61" s="27"/>
      <c r="CT61" s="27"/>
      <c r="CU61" s="27"/>
    </row>
    <row r="62" spans="1:99" ht="15.75" customHeight="1">
      <c r="A62" s="13">
        <v>55</v>
      </c>
      <c r="B62" s="29" t="s">
        <v>214</v>
      </c>
      <c r="C62" s="52">
        <v>3673</v>
      </c>
      <c r="D62" s="53" t="s">
        <v>215</v>
      </c>
      <c r="E62" s="44"/>
      <c r="F62" s="18"/>
      <c r="G62" s="19" t="str">
        <f t="shared" si="65"/>
        <v/>
      </c>
      <c r="H62" s="19" t="str">
        <f t="shared" si="66"/>
        <v/>
      </c>
      <c r="I62" s="19" t="str">
        <f t="shared" si="67"/>
        <v/>
      </c>
      <c r="J62" s="20" t="str">
        <f t="shared" si="3"/>
        <v>--</v>
      </c>
      <c r="K62" s="18"/>
      <c r="L62" s="19" t="str">
        <f t="shared" si="68"/>
        <v/>
      </c>
      <c r="M62" s="21" t="str">
        <f t="shared" si="69"/>
        <v>X</v>
      </c>
      <c r="N62" s="19" t="str">
        <f t="shared" si="70"/>
        <v/>
      </c>
      <c r="O62" s="20" t="str">
        <f t="shared" si="7"/>
        <v>kegg</v>
      </c>
      <c r="P62" s="18"/>
      <c r="Q62" s="19" t="str">
        <f t="shared" si="71"/>
        <v>K</v>
      </c>
      <c r="R62" s="21" t="str">
        <f t="shared" si="72"/>
        <v/>
      </c>
      <c r="S62" s="19" t="str">
        <f t="shared" si="73"/>
        <v/>
      </c>
      <c r="T62" s="20" t="str">
        <f t="shared" si="11"/>
        <v>lit</v>
      </c>
      <c r="U62" s="18"/>
      <c r="V62" s="19" t="str">
        <f t="shared" si="74"/>
        <v/>
      </c>
      <c r="W62" s="21" t="str">
        <f t="shared" si="75"/>
        <v/>
      </c>
      <c r="X62" s="21" t="str">
        <f t="shared" si="76"/>
        <v>K</v>
      </c>
      <c r="Y62" s="20" t="str">
        <f t="shared" si="15"/>
        <v>rel</v>
      </c>
      <c r="Z62" s="18"/>
      <c r="AA62" s="19" t="str">
        <f t="shared" si="77"/>
        <v>K</v>
      </c>
      <c r="AB62" s="21" t="str">
        <f t="shared" si="78"/>
        <v/>
      </c>
      <c r="AC62" s="21" t="str">
        <f t="shared" si="79"/>
        <v/>
      </c>
      <c r="AD62" s="20" t="str">
        <f t="shared" si="19"/>
        <v>lit</v>
      </c>
      <c r="AE62" s="18"/>
      <c r="AF62" s="19" t="str">
        <f t="shared" si="80"/>
        <v/>
      </c>
      <c r="AG62" s="19"/>
      <c r="AH62" s="18"/>
      <c r="AI62" s="22" t="str">
        <f t="shared" si="81"/>
        <v/>
      </c>
      <c r="AJ62" s="21" t="str">
        <f t="shared" si="82"/>
        <v/>
      </c>
      <c r="AK62" s="21" t="str">
        <f t="shared" si="83"/>
        <v/>
      </c>
      <c r="AL62" s="20" t="str">
        <f t="shared" si="24"/>
        <v>--</v>
      </c>
      <c r="AM62" s="18"/>
      <c r="AN62" s="19" t="str">
        <f t="shared" si="84"/>
        <v/>
      </c>
      <c r="AO62" s="19"/>
      <c r="AP62" s="18"/>
      <c r="AQ62" s="19" t="str">
        <f t="shared" si="85"/>
        <v/>
      </c>
      <c r="AR62" s="23"/>
      <c r="AS62" s="23" t="str">
        <f t="shared" si="86"/>
        <v/>
      </c>
      <c r="AT62" s="20" t="str">
        <f t="shared" si="28"/>
        <v>--</v>
      </c>
      <c r="AU62" s="18"/>
      <c r="AV62" s="19" t="str">
        <f t="shared" si="87"/>
        <v/>
      </c>
      <c r="AW62" s="21" t="str">
        <f t="shared" si="88"/>
        <v/>
      </c>
      <c r="AX62" s="21" t="str">
        <f t="shared" si="89"/>
        <v/>
      </c>
      <c r="AY62" s="20" t="str">
        <f t="shared" si="32"/>
        <v>--</v>
      </c>
      <c r="AZ62" s="18"/>
      <c r="BA62" s="19" t="str">
        <f t="shared" si="90"/>
        <v/>
      </c>
      <c r="BB62" s="21" t="str">
        <f t="shared" si="91"/>
        <v/>
      </c>
      <c r="BC62" s="21" t="str">
        <f t="shared" si="92"/>
        <v/>
      </c>
      <c r="BD62" s="20" t="str">
        <f t="shared" si="36"/>
        <v>--</v>
      </c>
      <c r="BE62" s="18"/>
      <c r="BF62" s="19" t="str">
        <f t="shared" si="93"/>
        <v/>
      </c>
      <c r="BG62" s="21" t="str">
        <f t="shared" si="94"/>
        <v/>
      </c>
      <c r="BH62" s="21" t="str">
        <f t="shared" si="95"/>
        <v/>
      </c>
      <c r="BI62" s="20" t="str">
        <f t="shared" si="40"/>
        <v>--</v>
      </c>
      <c r="BJ62" s="18"/>
      <c r="BK62" s="19" t="str">
        <f t="shared" si="96"/>
        <v/>
      </c>
      <c r="BL62" s="21" t="str">
        <f t="shared" si="97"/>
        <v>X</v>
      </c>
      <c r="BM62" s="21" t="str">
        <f t="shared" si="98"/>
        <v/>
      </c>
      <c r="BN62" s="20" t="str">
        <f t="shared" si="44"/>
        <v>kegg</v>
      </c>
      <c r="BO62" s="18"/>
      <c r="BP62" s="19" t="str">
        <f t="shared" si="99"/>
        <v>K</v>
      </c>
      <c r="BQ62" s="21" t="str">
        <f t="shared" si="100"/>
        <v>X</v>
      </c>
      <c r="BR62" s="19" t="str">
        <f t="shared" si="101"/>
        <v/>
      </c>
      <c r="BS62" s="20" t="str">
        <f t="shared" si="48"/>
        <v>lit-kegg</v>
      </c>
      <c r="BT62" s="18"/>
      <c r="BU62" s="19" t="str">
        <f t="shared" si="102"/>
        <v/>
      </c>
      <c r="BV62" s="21" t="str">
        <f t="shared" si="103"/>
        <v/>
      </c>
      <c r="BW62" s="19" t="str">
        <f t="shared" si="104"/>
        <v>I</v>
      </c>
      <c r="BX62" s="20" t="str">
        <f t="shared" si="52"/>
        <v>rel</v>
      </c>
      <c r="BY62" s="18"/>
      <c r="BZ62" s="19" t="str">
        <f t="shared" si="105"/>
        <v/>
      </c>
      <c r="CA62" s="21" t="str">
        <f t="shared" si="106"/>
        <v/>
      </c>
      <c r="CB62" s="19" t="str">
        <f t="shared" si="107"/>
        <v/>
      </c>
      <c r="CC62" s="20" t="str">
        <f t="shared" si="56"/>
        <v>--</v>
      </c>
      <c r="CD62" s="18"/>
      <c r="CE62" s="19" t="str">
        <f t="shared" si="108"/>
        <v>K</v>
      </c>
      <c r="CF62" s="21" t="str">
        <f t="shared" si="109"/>
        <v>X</v>
      </c>
      <c r="CG62" s="24" t="str">
        <f t="shared" si="110"/>
        <v>K</v>
      </c>
      <c r="CH62" s="20" t="str">
        <f t="shared" si="60"/>
        <v>lit-kegg</v>
      </c>
      <c r="CI62" s="18"/>
      <c r="CJ62" s="25" t="str">
        <f t="shared" si="111"/>
        <v>K</v>
      </c>
      <c r="CK62" s="21" t="str">
        <f t="shared" si="112"/>
        <v/>
      </c>
      <c r="CL62" s="19" t="str">
        <f t="shared" si="113"/>
        <v>K</v>
      </c>
      <c r="CM62" s="20" t="str">
        <f t="shared" si="64"/>
        <v>lit</v>
      </c>
      <c r="CN62" s="18"/>
      <c r="CO62" s="26"/>
      <c r="CP62" s="27"/>
      <c r="CQ62" s="27" t="s">
        <v>123</v>
      </c>
      <c r="CR62" s="28"/>
      <c r="CS62" s="27"/>
      <c r="CT62" s="27"/>
      <c r="CU62" s="27"/>
    </row>
    <row r="63" spans="1:99" ht="15.75" customHeight="1">
      <c r="A63" s="13">
        <v>132</v>
      </c>
      <c r="B63" s="14" t="s">
        <v>216</v>
      </c>
      <c r="C63" s="50">
        <v>145388</v>
      </c>
      <c r="D63" s="53" t="s">
        <v>131</v>
      </c>
      <c r="E63" s="44"/>
      <c r="F63" s="18"/>
      <c r="G63" s="19" t="str">
        <f t="shared" si="65"/>
        <v/>
      </c>
      <c r="H63" s="19" t="str">
        <f t="shared" si="66"/>
        <v/>
      </c>
      <c r="I63" s="19" t="str">
        <f t="shared" si="67"/>
        <v/>
      </c>
      <c r="J63" s="20" t="str">
        <f t="shared" si="3"/>
        <v>--</v>
      </c>
      <c r="K63" s="18"/>
      <c r="L63" s="19" t="str">
        <f t="shared" si="68"/>
        <v/>
      </c>
      <c r="M63" s="21" t="str">
        <f t="shared" si="69"/>
        <v/>
      </c>
      <c r="N63" s="19" t="str">
        <f t="shared" si="70"/>
        <v/>
      </c>
      <c r="O63" s="20" t="str">
        <f t="shared" si="7"/>
        <v>--</v>
      </c>
      <c r="P63" s="18"/>
      <c r="Q63" s="19" t="str">
        <f t="shared" si="71"/>
        <v/>
      </c>
      <c r="R63" s="21" t="str">
        <f t="shared" si="72"/>
        <v/>
      </c>
      <c r="S63" s="19" t="str">
        <f t="shared" si="73"/>
        <v/>
      </c>
      <c r="T63" s="20" t="str">
        <f t="shared" si="11"/>
        <v>--</v>
      </c>
      <c r="U63" s="18"/>
      <c r="V63" s="19" t="str">
        <f t="shared" si="74"/>
        <v/>
      </c>
      <c r="W63" s="21" t="str">
        <f t="shared" si="75"/>
        <v/>
      </c>
      <c r="X63" s="21" t="str">
        <f t="shared" si="76"/>
        <v/>
      </c>
      <c r="Y63" s="20" t="str">
        <f t="shared" si="15"/>
        <v>--</v>
      </c>
      <c r="Z63" s="18"/>
      <c r="AA63" s="19" t="str">
        <f t="shared" si="77"/>
        <v/>
      </c>
      <c r="AB63" s="21" t="str">
        <f t="shared" si="78"/>
        <v/>
      </c>
      <c r="AC63" s="21" t="str">
        <f t="shared" si="79"/>
        <v/>
      </c>
      <c r="AD63" s="20" t="str">
        <f t="shared" si="19"/>
        <v>--</v>
      </c>
      <c r="AE63" s="18"/>
      <c r="AF63" s="19" t="str">
        <f t="shared" si="80"/>
        <v/>
      </c>
      <c r="AG63" s="19"/>
      <c r="AH63" s="18"/>
      <c r="AI63" s="22" t="str">
        <f t="shared" si="81"/>
        <v/>
      </c>
      <c r="AJ63" s="21" t="str">
        <f t="shared" si="82"/>
        <v/>
      </c>
      <c r="AK63" s="21" t="str">
        <f t="shared" si="83"/>
        <v/>
      </c>
      <c r="AL63" s="20" t="str">
        <f t="shared" si="24"/>
        <v>--</v>
      </c>
      <c r="AM63" s="18"/>
      <c r="AN63" s="19" t="str">
        <f t="shared" si="84"/>
        <v/>
      </c>
      <c r="AO63" s="19"/>
      <c r="AP63" s="18"/>
      <c r="AQ63" s="19" t="str">
        <f t="shared" si="85"/>
        <v/>
      </c>
      <c r="AR63" s="23"/>
      <c r="AS63" s="23" t="str">
        <f t="shared" si="86"/>
        <v/>
      </c>
      <c r="AT63" s="20" t="str">
        <f t="shared" si="28"/>
        <v>--</v>
      </c>
      <c r="AU63" s="18"/>
      <c r="AV63" s="19" t="str">
        <f t="shared" si="87"/>
        <v/>
      </c>
      <c r="AW63" s="21" t="str">
        <f t="shared" si="88"/>
        <v/>
      </c>
      <c r="AX63" s="21" t="str">
        <f t="shared" si="89"/>
        <v/>
      </c>
      <c r="AY63" s="20" t="str">
        <f t="shared" si="32"/>
        <v>--</v>
      </c>
      <c r="AZ63" s="18"/>
      <c r="BA63" s="19" t="str">
        <f t="shared" si="90"/>
        <v/>
      </c>
      <c r="BB63" s="21" t="str">
        <f t="shared" si="91"/>
        <v/>
      </c>
      <c r="BC63" s="21" t="str">
        <f t="shared" si="92"/>
        <v/>
      </c>
      <c r="BD63" s="20" t="str">
        <f t="shared" si="36"/>
        <v>--</v>
      </c>
      <c r="BE63" s="18"/>
      <c r="BF63" s="19" t="str">
        <f t="shared" si="93"/>
        <v/>
      </c>
      <c r="BG63" s="21" t="str">
        <f t="shared" si="94"/>
        <v/>
      </c>
      <c r="BH63" s="21" t="str">
        <f t="shared" si="95"/>
        <v/>
      </c>
      <c r="BI63" s="20" t="str">
        <f t="shared" si="40"/>
        <v>--</v>
      </c>
      <c r="BJ63" s="18"/>
      <c r="BK63" s="19" t="str">
        <f t="shared" si="96"/>
        <v/>
      </c>
      <c r="BL63" s="21" t="str">
        <f t="shared" si="97"/>
        <v/>
      </c>
      <c r="BM63" s="21" t="str">
        <f t="shared" si="98"/>
        <v/>
      </c>
      <c r="BN63" s="20" t="str">
        <f t="shared" si="44"/>
        <v>--</v>
      </c>
      <c r="BO63" s="18"/>
      <c r="BP63" s="19" t="str">
        <f t="shared" si="99"/>
        <v/>
      </c>
      <c r="BQ63" s="21" t="str">
        <f t="shared" si="100"/>
        <v/>
      </c>
      <c r="BR63" s="19" t="str">
        <f t="shared" si="101"/>
        <v/>
      </c>
      <c r="BS63" s="20" t="str">
        <f t="shared" si="48"/>
        <v>--</v>
      </c>
      <c r="BT63" s="18"/>
      <c r="BU63" s="19" t="str">
        <f t="shared" si="102"/>
        <v/>
      </c>
      <c r="BV63" s="21" t="str">
        <f t="shared" si="103"/>
        <v/>
      </c>
      <c r="BW63" s="19" t="str">
        <f t="shared" si="104"/>
        <v/>
      </c>
      <c r="BX63" s="20" t="str">
        <f t="shared" si="52"/>
        <v>--</v>
      </c>
      <c r="BY63" s="18"/>
      <c r="BZ63" s="19" t="str">
        <f t="shared" si="105"/>
        <v/>
      </c>
      <c r="CA63" s="21" t="str">
        <f t="shared" si="106"/>
        <v/>
      </c>
      <c r="CB63" s="19" t="str">
        <f t="shared" si="107"/>
        <v/>
      </c>
      <c r="CC63" s="20" t="str">
        <f t="shared" si="56"/>
        <v>--</v>
      </c>
      <c r="CD63" s="18"/>
      <c r="CE63" s="19" t="str">
        <f t="shared" si="108"/>
        <v/>
      </c>
      <c r="CF63" s="21" t="str">
        <f t="shared" si="109"/>
        <v/>
      </c>
      <c r="CG63" s="24" t="str">
        <f t="shared" si="110"/>
        <v/>
      </c>
      <c r="CH63" s="20" t="str">
        <f t="shared" si="60"/>
        <v>--</v>
      </c>
      <c r="CI63" s="18"/>
      <c r="CJ63" s="25" t="str">
        <f t="shared" si="111"/>
        <v/>
      </c>
      <c r="CK63" s="21" t="str">
        <f t="shared" si="112"/>
        <v/>
      </c>
      <c r="CL63" s="19" t="str">
        <f t="shared" si="113"/>
        <v/>
      </c>
      <c r="CM63" s="20" t="str">
        <f t="shared" si="64"/>
        <v>--</v>
      </c>
      <c r="CN63" s="18"/>
      <c r="CO63" s="26"/>
      <c r="CP63" s="27"/>
      <c r="CQ63" s="27"/>
      <c r="CR63" s="28"/>
      <c r="CS63" s="27"/>
      <c r="CT63" s="27"/>
      <c r="CU63" s="27"/>
    </row>
    <row r="64" spans="1:99" ht="15.75" customHeight="1">
      <c r="A64" s="13">
        <v>112</v>
      </c>
      <c r="B64" s="14" t="s">
        <v>217</v>
      </c>
      <c r="C64" s="50">
        <v>4641</v>
      </c>
      <c r="D64" s="54" t="s">
        <v>218</v>
      </c>
      <c r="E64" s="44"/>
      <c r="F64" s="18"/>
      <c r="G64" s="19" t="str">
        <f t="shared" si="65"/>
        <v/>
      </c>
      <c r="H64" s="19" t="str">
        <f t="shared" si="66"/>
        <v/>
      </c>
      <c r="I64" s="19" t="str">
        <f t="shared" si="67"/>
        <v/>
      </c>
      <c r="J64" s="20" t="str">
        <f t="shared" si="3"/>
        <v>--</v>
      </c>
      <c r="K64" s="18"/>
      <c r="L64" s="19" t="str">
        <f t="shared" si="68"/>
        <v/>
      </c>
      <c r="M64" s="21" t="str">
        <f t="shared" si="69"/>
        <v>X</v>
      </c>
      <c r="N64" s="19" t="str">
        <f t="shared" si="70"/>
        <v/>
      </c>
      <c r="O64" s="20" t="str">
        <f t="shared" si="7"/>
        <v>kegg</v>
      </c>
      <c r="P64" s="18"/>
      <c r="Q64" s="19" t="str">
        <f t="shared" si="71"/>
        <v>K</v>
      </c>
      <c r="R64" s="21" t="str">
        <f t="shared" si="72"/>
        <v>X</v>
      </c>
      <c r="S64" s="19" t="str">
        <f t="shared" si="73"/>
        <v/>
      </c>
      <c r="T64" s="20" t="str">
        <f t="shared" si="11"/>
        <v>lit-kegg</v>
      </c>
      <c r="U64" s="18"/>
      <c r="V64" s="19" t="str">
        <f t="shared" si="74"/>
        <v/>
      </c>
      <c r="W64" s="21" t="str">
        <f t="shared" si="75"/>
        <v>X</v>
      </c>
      <c r="X64" s="21" t="str">
        <f t="shared" si="76"/>
        <v/>
      </c>
      <c r="Y64" s="20" t="str">
        <f t="shared" si="15"/>
        <v>kegg</v>
      </c>
      <c r="Z64" s="18"/>
      <c r="AA64" s="19" t="str">
        <f t="shared" si="77"/>
        <v>K</v>
      </c>
      <c r="AB64" s="21" t="str">
        <f t="shared" si="78"/>
        <v>X</v>
      </c>
      <c r="AC64" s="21" t="str">
        <f t="shared" si="79"/>
        <v/>
      </c>
      <c r="AD64" s="20" t="str">
        <f t="shared" si="19"/>
        <v>lit-kegg</v>
      </c>
      <c r="AE64" s="18"/>
      <c r="AF64" s="19" t="str">
        <f t="shared" si="80"/>
        <v/>
      </c>
      <c r="AG64" s="19"/>
      <c r="AH64" s="18"/>
      <c r="AI64" s="22" t="str">
        <f t="shared" si="81"/>
        <v/>
      </c>
      <c r="AJ64" s="21" t="str">
        <f t="shared" si="82"/>
        <v>X</v>
      </c>
      <c r="AK64" s="21" t="str">
        <f t="shared" si="83"/>
        <v/>
      </c>
      <c r="AL64" s="20" t="str">
        <f t="shared" si="24"/>
        <v>kegg</v>
      </c>
      <c r="AM64" s="18"/>
      <c r="AN64" s="19" t="str">
        <f t="shared" si="84"/>
        <v/>
      </c>
      <c r="AO64" s="19"/>
      <c r="AP64" s="18"/>
      <c r="AQ64" s="19" t="str">
        <f t="shared" si="85"/>
        <v/>
      </c>
      <c r="AR64" s="23"/>
      <c r="AS64" s="23" t="str">
        <f t="shared" si="86"/>
        <v/>
      </c>
      <c r="AT64" s="20" t="str">
        <f t="shared" si="28"/>
        <v>--</v>
      </c>
      <c r="AU64" s="18"/>
      <c r="AV64" s="19" t="str">
        <f t="shared" si="87"/>
        <v/>
      </c>
      <c r="AW64" s="21" t="str">
        <f t="shared" si="88"/>
        <v>X</v>
      </c>
      <c r="AX64" s="21" t="str">
        <f t="shared" si="89"/>
        <v/>
      </c>
      <c r="AY64" s="20" t="str">
        <f t="shared" si="32"/>
        <v>kegg</v>
      </c>
      <c r="AZ64" s="18"/>
      <c r="BA64" s="19" t="str">
        <f t="shared" si="90"/>
        <v/>
      </c>
      <c r="BB64" s="21" t="str">
        <f t="shared" si="91"/>
        <v>X</v>
      </c>
      <c r="BC64" s="21" t="str">
        <f t="shared" si="92"/>
        <v/>
      </c>
      <c r="BD64" s="20" t="str">
        <f t="shared" si="36"/>
        <v>kegg</v>
      </c>
      <c r="BE64" s="18"/>
      <c r="BF64" s="19" t="str">
        <f t="shared" si="93"/>
        <v/>
      </c>
      <c r="BG64" s="21" t="str">
        <f t="shared" si="94"/>
        <v/>
      </c>
      <c r="BH64" s="21" t="str">
        <f t="shared" si="95"/>
        <v/>
      </c>
      <c r="BI64" s="20" t="str">
        <f t="shared" si="40"/>
        <v>--</v>
      </c>
      <c r="BJ64" s="18"/>
      <c r="BK64" s="19" t="str">
        <f t="shared" si="96"/>
        <v/>
      </c>
      <c r="BL64" s="21" t="str">
        <f t="shared" si="97"/>
        <v>X</v>
      </c>
      <c r="BM64" s="21" t="str">
        <f t="shared" si="98"/>
        <v/>
      </c>
      <c r="BN64" s="20" t="str">
        <f t="shared" si="44"/>
        <v>kegg</v>
      </c>
      <c r="BO64" s="18"/>
      <c r="BP64" s="19" t="str">
        <f t="shared" si="99"/>
        <v>K</v>
      </c>
      <c r="BQ64" s="21" t="str">
        <f t="shared" si="100"/>
        <v>X</v>
      </c>
      <c r="BR64" s="19" t="str">
        <f t="shared" si="101"/>
        <v/>
      </c>
      <c r="BS64" s="20" t="str">
        <f t="shared" si="48"/>
        <v>lit-kegg</v>
      </c>
      <c r="BT64" s="18"/>
      <c r="BU64" s="19" t="str">
        <f t="shared" si="102"/>
        <v/>
      </c>
      <c r="BV64" s="21" t="str">
        <f t="shared" si="103"/>
        <v/>
      </c>
      <c r="BW64" s="19" t="str">
        <f t="shared" si="104"/>
        <v/>
      </c>
      <c r="BX64" s="20" t="str">
        <f t="shared" si="52"/>
        <v>--</v>
      </c>
      <c r="BY64" s="18"/>
      <c r="BZ64" s="19" t="str">
        <f t="shared" si="105"/>
        <v/>
      </c>
      <c r="CA64" s="21" t="str">
        <f t="shared" si="106"/>
        <v>X</v>
      </c>
      <c r="CB64" s="19" t="str">
        <f t="shared" si="107"/>
        <v/>
      </c>
      <c r="CC64" s="20" t="str">
        <f t="shared" si="56"/>
        <v>kegg</v>
      </c>
      <c r="CD64" s="18"/>
      <c r="CE64" s="19" t="str">
        <f t="shared" si="108"/>
        <v>K</v>
      </c>
      <c r="CF64" s="21" t="str">
        <f t="shared" si="109"/>
        <v>X</v>
      </c>
      <c r="CG64" s="24" t="str">
        <f t="shared" si="110"/>
        <v/>
      </c>
      <c r="CH64" s="20" t="str">
        <f t="shared" si="60"/>
        <v>lit-kegg</v>
      </c>
      <c r="CI64" s="18"/>
      <c r="CJ64" s="25" t="str">
        <f t="shared" si="111"/>
        <v>K</v>
      </c>
      <c r="CK64" s="21" t="str">
        <f t="shared" si="112"/>
        <v>X</v>
      </c>
      <c r="CL64" s="19" t="str">
        <f t="shared" si="113"/>
        <v>K</v>
      </c>
      <c r="CM64" s="20" t="str">
        <f t="shared" si="64"/>
        <v>lit-kegg</v>
      </c>
      <c r="CN64" s="18"/>
      <c r="CO64" s="26" t="s">
        <v>91</v>
      </c>
      <c r="CP64" s="27"/>
      <c r="CQ64" s="27"/>
      <c r="CR64" s="28"/>
      <c r="CS64" s="27"/>
      <c r="CT64" s="27"/>
      <c r="CU64" s="27"/>
    </row>
    <row r="65" spans="1:99" ht="15.75" customHeight="1">
      <c r="A65" s="13">
        <v>96</v>
      </c>
      <c r="B65" s="29" t="s">
        <v>219</v>
      </c>
      <c r="C65" s="52">
        <v>4432</v>
      </c>
      <c r="D65" s="54" t="s">
        <v>220</v>
      </c>
      <c r="E65" s="44"/>
      <c r="F65" s="18"/>
      <c r="G65" s="19" t="str">
        <f t="shared" si="65"/>
        <v/>
      </c>
      <c r="H65" s="19" t="str">
        <f t="shared" si="66"/>
        <v/>
      </c>
      <c r="I65" s="19" t="str">
        <f t="shared" si="67"/>
        <v/>
      </c>
      <c r="J65" s="20" t="str">
        <f t="shared" si="3"/>
        <v>--</v>
      </c>
      <c r="K65" s="18"/>
      <c r="L65" s="19" t="str">
        <f t="shared" si="68"/>
        <v/>
      </c>
      <c r="M65" s="21" t="str">
        <f t="shared" si="69"/>
        <v>X</v>
      </c>
      <c r="N65" s="19" t="str">
        <f t="shared" si="70"/>
        <v/>
      </c>
      <c r="O65" s="20" t="str">
        <f t="shared" si="7"/>
        <v>kegg</v>
      </c>
      <c r="P65" s="18"/>
      <c r="Q65" s="19" t="str">
        <f t="shared" si="71"/>
        <v>NP</v>
      </c>
      <c r="R65" s="21" t="str">
        <f t="shared" si="72"/>
        <v>X</v>
      </c>
      <c r="S65" s="19" t="str">
        <f t="shared" si="73"/>
        <v>K</v>
      </c>
      <c r="T65" s="20" t="str">
        <f t="shared" si="11"/>
        <v>lit-kegg</v>
      </c>
      <c r="U65" s="18"/>
      <c r="V65" s="19" t="str">
        <f t="shared" si="74"/>
        <v/>
      </c>
      <c r="W65" s="21" t="str">
        <f t="shared" si="75"/>
        <v>X</v>
      </c>
      <c r="X65" s="21" t="str">
        <f t="shared" si="76"/>
        <v>K</v>
      </c>
      <c r="Y65" s="20" t="str">
        <f t="shared" si="15"/>
        <v>rel-kegg</v>
      </c>
      <c r="Z65" s="18"/>
      <c r="AA65" s="19" t="str">
        <f t="shared" si="77"/>
        <v>I</v>
      </c>
      <c r="AB65" s="21" t="str">
        <f t="shared" si="78"/>
        <v>X</v>
      </c>
      <c r="AC65" s="21" t="str">
        <f t="shared" si="79"/>
        <v>NP</v>
      </c>
      <c r="AD65" s="20" t="str">
        <f t="shared" si="19"/>
        <v>lit-kegg</v>
      </c>
      <c r="AE65" s="18"/>
      <c r="AF65" s="19" t="str">
        <f t="shared" si="80"/>
        <v>NP</v>
      </c>
      <c r="AG65" s="19"/>
      <c r="AH65" s="18"/>
      <c r="AI65" s="22" t="str">
        <f t="shared" si="81"/>
        <v/>
      </c>
      <c r="AJ65" s="21" t="str">
        <f t="shared" si="82"/>
        <v>X</v>
      </c>
      <c r="AK65" s="21" t="str">
        <f t="shared" si="83"/>
        <v/>
      </c>
      <c r="AL65" s="20" t="str">
        <f t="shared" si="24"/>
        <v>kegg</v>
      </c>
      <c r="AM65" s="18"/>
      <c r="AN65" s="19" t="str">
        <f t="shared" si="84"/>
        <v/>
      </c>
      <c r="AO65" s="19"/>
      <c r="AP65" s="18"/>
      <c r="AQ65" s="19" t="str">
        <f t="shared" si="85"/>
        <v/>
      </c>
      <c r="AR65" s="23"/>
      <c r="AS65" s="23" t="str">
        <f t="shared" si="86"/>
        <v/>
      </c>
      <c r="AT65" s="20" t="str">
        <f t="shared" si="28"/>
        <v>--</v>
      </c>
      <c r="AU65" s="18"/>
      <c r="AV65" s="19" t="str">
        <f t="shared" si="87"/>
        <v/>
      </c>
      <c r="AW65" s="21" t="str">
        <f t="shared" si="88"/>
        <v>X</v>
      </c>
      <c r="AX65" s="21" t="str">
        <f t="shared" si="89"/>
        <v/>
      </c>
      <c r="AY65" s="20" t="str">
        <f t="shared" si="32"/>
        <v>kegg</v>
      </c>
      <c r="AZ65" s="18"/>
      <c r="BA65" s="19" t="str">
        <f t="shared" si="90"/>
        <v>I</v>
      </c>
      <c r="BB65" s="21" t="str">
        <f t="shared" si="91"/>
        <v>X</v>
      </c>
      <c r="BC65" s="21" t="str">
        <f t="shared" si="92"/>
        <v>NA</v>
      </c>
      <c r="BD65" s="20" t="str">
        <f t="shared" si="36"/>
        <v>lit-kegg</v>
      </c>
      <c r="BE65" s="18"/>
      <c r="BF65" s="19" t="str">
        <f t="shared" si="93"/>
        <v/>
      </c>
      <c r="BG65" s="21" t="str">
        <f t="shared" si="94"/>
        <v/>
      </c>
      <c r="BH65" s="21" t="str">
        <f t="shared" si="95"/>
        <v/>
      </c>
      <c r="BI65" s="20" t="str">
        <f t="shared" si="40"/>
        <v>--</v>
      </c>
      <c r="BJ65" s="18"/>
      <c r="BK65" s="19" t="str">
        <f t="shared" si="96"/>
        <v/>
      </c>
      <c r="BL65" s="21" t="str">
        <f t="shared" si="97"/>
        <v>X</v>
      </c>
      <c r="BM65" s="21" t="str">
        <f t="shared" si="98"/>
        <v/>
      </c>
      <c r="BN65" s="20" t="str">
        <f t="shared" si="44"/>
        <v>kegg</v>
      </c>
      <c r="BO65" s="18"/>
      <c r="BP65" s="19" t="str">
        <f t="shared" si="99"/>
        <v>U</v>
      </c>
      <c r="BQ65" s="21" t="str">
        <f t="shared" si="100"/>
        <v>X</v>
      </c>
      <c r="BR65" s="19" t="str">
        <f t="shared" si="101"/>
        <v>NP</v>
      </c>
      <c r="BS65" s="20" t="str">
        <f t="shared" si="48"/>
        <v>lit-kegg</v>
      </c>
      <c r="BT65" s="18"/>
      <c r="BU65" s="19" t="str">
        <f t="shared" si="102"/>
        <v>U</v>
      </c>
      <c r="BV65" s="21" t="str">
        <f t="shared" si="103"/>
        <v/>
      </c>
      <c r="BW65" s="19" t="str">
        <f t="shared" si="104"/>
        <v>I</v>
      </c>
      <c r="BX65" s="20" t="str">
        <f t="shared" si="52"/>
        <v>lit</v>
      </c>
      <c r="BY65" s="18"/>
      <c r="BZ65" s="19" t="str">
        <f t="shared" si="105"/>
        <v>U</v>
      </c>
      <c r="CA65" s="21" t="str">
        <f t="shared" si="106"/>
        <v>X</v>
      </c>
      <c r="CB65" s="19" t="str">
        <f t="shared" si="107"/>
        <v>NP</v>
      </c>
      <c r="CC65" s="20" t="str">
        <f t="shared" si="56"/>
        <v>lit-kegg</v>
      </c>
      <c r="CD65" s="18"/>
      <c r="CE65" s="19" t="str">
        <f t="shared" si="108"/>
        <v>V</v>
      </c>
      <c r="CF65" s="21" t="str">
        <f t="shared" si="109"/>
        <v>X</v>
      </c>
      <c r="CG65" s="24" t="str">
        <f t="shared" si="110"/>
        <v/>
      </c>
      <c r="CH65" s="20" t="str">
        <f t="shared" si="60"/>
        <v>lit-kegg</v>
      </c>
      <c r="CI65" s="18"/>
      <c r="CJ65" s="25" t="str">
        <f t="shared" si="111"/>
        <v>U</v>
      </c>
      <c r="CK65" s="21" t="str">
        <f t="shared" si="112"/>
        <v>X</v>
      </c>
      <c r="CL65" s="19" t="str">
        <f t="shared" si="113"/>
        <v>K</v>
      </c>
      <c r="CM65" s="20" t="str">
        <f t="shared" si="64"/>
        <v>lit-kegg</v>
      </c>
      <c r="CN65" s="18"/>
      <c r="CO65" s="26" t="s">
        <v>91</v>
      </c>
      <c r="CP65" s="58" t="s">
        <v>221</v>
      </c>
      <c r="CQ65" s="27" t="s">
        <v>139</v>
      </c>
      <c r="CR65" s="28"/>
      <c r="CS65" s="27"/>
      <c r="CT65" s="27"/>
      <c r="CU65" s="27"/>
    </row>
    <row r="66" spans="1:99" ht="15.75" customHeight="1">
      <c r="A66" s="13">
        <v>72</v>
      </c>
      <c r="B66" s="29" t="s">
        <v>222</v>
      </c>
      <c r="C66" s="52">
        <v>49451</v>
      </c>
      <c r="D66" s="54" t="s">
        <v>223</v>
      </c>
      <c r="E66" s="44"/>
      <c r="F66" s="18"/>
      <c r="G66" s="19" t="str">
        <f t="shared" ref="G66:G97" si="114">IF(COUNTIF(usda_agi,$B66),"U",
IF(COUNTIF(knap_agi,$B66),"K",
IF(COUNTIF(npass_agi,$B66),"NP",
IF(COUNTIF(map_agi,$B66),"M",
IF(COUNTIF(imppat_agi,$B66),"I",
IF(COUNTIF(duke_agi,$B66),"D",
IF(COUNTIF(nap_agi,$B66),"NA",
IF(COUNTIF(var_agi,$B66),"V",
"")))))))
)</f>
        <v/>
      </c>
      <c r="H66" s="19" t="str">
        <f t="shared" ref="H66:H97" si="115">IF(COUNTIF(out_agi,B66),"X","")</f>
        <v/>
      </c>
      <c r="I66" s="19" t="str">
        <f t="shared" ref="I66:I97" si="116">IF(COUNTIF(knap_rel_agi,$B66),"K",
IF(COUNTIF(duke_rel_agi,$B66),"D",
IF(COUNTIF(nap_rel_agi,$B66),"NA",
IF(COUNTIF(var_rel_agi,$B66),"V",""))))</f>
        <v/>
      </c>
      <c r="J66" s="20" t="str">
        <f t="shared" si="3"/>
        <v>--</v>
      </c>
      <c r="K66" s="18"/>
      <c r="L66" s="19" t="str">
        <f t="shared" ref="L66:L97" si="117">IF(COUNTIF(npass_bun,$B66),"NP",
IF(COUNTIF(nap_bun,$B66),"NA",
IF(COUNTIF(var_bun,$B66),"V","")))</f>
        <v/>
      </c>
      <c r="M66" s="21" t="str">
        <f t="shared" ref="M66:M97" si="118">IF(COUNTIF(out_bun,B66),"X","")</f>
        <v>X</v>
      </c>
      <c r="N66" s="19" t="str">
        <f t="shared" ref="N66:N97" si="119">IF(COUNTIF(nap_rel_bun,$B66),"NA",
IF(COUNTIF(var_rel_bun,$B66),"V",""))</f>
        <v/>
      </c>
      <c r="O66" s="20" t="str">
        <f t="shared" si="7"/>
        <v>kegg</v>
      </c>
      <c r="P66" s="18"/>
      <c r="Q66" s="19" t="str">
        <f t="shared" ref="Q66:Q97" si="120">IF(COUNTIF(usda_kxn,$B66),"U",
IF(COUNTIF(knap_kxn,$B66),"K",
IF(COUNTIF(npass_kxn,$B66),"NP",
IF(COUNTIF(map_kxn,$B66),"M",
IF(COUNTIF(duke_kxn,$B66),"D",
IF(COUNTIF(nap_kxn,$B66),"NA",
IF(COUNTIF(var_kxn,$B66),"V","")))))))</f>
        <v/>
      </c>
      <c r="R66" s="21" t="str">
        <f t="shared" ref="R66:R97" si="121">IF(COUNTIF(out_kxn,B66),"X","")</f>
        <v>X</v>
      </c>
      <c r="S66" s="19" t="str">
        <f t="shared" ref="S66:S97" si="122">IF(COUNTIF(knap_rel_kxn,$B66),"K",
IF(COUNTIF(npass_rel_kxn,$B66),"NP",
IF(COUNTIF(duke_rel_kxn,$B66),"D",
IF(COUNTIF(nap_rel_kxn,$B66),"NA",
IF(COUNTIF(var_rel_kxn,$B66),"V","")))))</f>
        <v/>
      </c>
      <c r="T66" s="20" t="str">
        <f t="shared" si="11"/>
        <v>kegg</v>
      </c>
      <c r="U66" s="18"/>
      <c r="V66" s="19" t="str">
        <f t="shared" ref="V66:V97" si="123">IF(COUNTIF(usda_hwb,$B66),"U",
IF(COUNTIF(knap_hwb,$B66),"K",
IF(COUNTIF(npass_hwb,$B66),"NP",
IF(COUNTIF(map_hwb,$B66),"M",
IF(COUNTIF(imppat_hwb,$B66),"I",
IF(COUNTIF(duke_hwb,$B66),"D",
IF(COUNTIF(nap_hwb,$B66),"NA",
IF(COUNTIF(var_hwb,$B66),"V","")))))
)))</f>
        <v/>
      </c>
      <c r="W66" s="21" t="str">
        <f t="shared" ref="W66:W97" si="124">IF(COUNTIF(out_hwb,B66),"X","")</f>
        <v>X</v>
      </c>
      <c r="X66" s="21" t="str">
        <f t="shared" ref="X66:X97" si="125">IF(COUNTIF(knap_rel_hwb,$B66),"K",
IF(COUNTIF(npass_rel_hwb,$B66),"NP",
IF(COUNTIF(map_rel_hwb,$B66),"M",
IF(COUNTIF(imppat_rel_hwb,$B66),"I",
IF(COUNTIF(duke_rel_hwb,$B66),"D",
IF(COUNTIF(nap_rel_hwb,$B66),"NA",
IF(COUNTIF(var_rel_hwb,$B66),"V","")))))
))</f>
        <v/>
      </c>
      <c r="Y66" s="20" t="str">
        <f t="shared" si="15"/>
        <v>kegg</v>
      </c>
      <c r="Z66" s="18"/>
      <c r="AA66" s="19" t="str">
        <f t="shared" ref="AA66:AA97" si="126">IF(COUNTIF(usda_ec,$B66),"U",
IF(COUNTIF(knap_ec,$B66),"K",
IF(COUNTIF(npass_ec,$B66),"NP",
IF(COUNTIF(map_ec,$B66),"M",
IF(COUNTIF(imppat_ec,$B66),"I",
IF(COUNTIF(duke_ec,$B66),"D",
IF(COUNTIF(nap_ec,$B66),"NA",
IF(COUNTIF(var_ec,$B66),"V",""))))))))</f>
        <v/>
      </c>
      <c r="AB66" s="21" t="str">
        <f t="shared" ref="AB66:AB97" si="127">IF(COUNTIF(out_ec,B66),"X","")</f>
        <v>X</v>
      </c>
      <c r="AC66" s="21" t="str">
        <f t="shared" ref="AC66:AC97" si="128">IF(COUNTIF(usda_rel_ec,$B66),"U",
IF(COUNTIF(knap_rel_ec,$B66),"K",
IF(COUNTIF(npass_rel_ec,$B66),"NP",
IF(COUNTIF(map_rel_ec,$B66),"M",
IF(COUNTIF(imppat_rel_ec,$B66),"I",
IF(COUNTIF(nap_rel_ec,$B66),"NA",
IF(COUNTIF(var_rel_ec,$B66),"V","")))))))</f>
        <v/>
      </c>
      <c r="AD66" s="20" t="str">
        <f t="shared" si="19"/>
        <v>kegg</v>
      </c>
      <c r="AE66" s="18"/>
      <c r="AF66" s="19" t="str">
        <f t="shared" ref="AF66:AF97" si="129">IF(COUNTIF(usda_ecg,$B66),"U",
IF(COUNTIF(npass_ecg,$B66),"NP",
IF(COUNTIF(map_ecg,$B66),"M",
IF(COUNTIF(imppat_ecg,$B66),"I",
IF(COUNTIF(duke_ecg,$B66),"D",
IF(COUNTIF(var_ecg,$B66),"V",""))))))</f>
        <v/>
      </c>
      <c r="AG66" s="19"/>
      <c r="AH66" s="18"/>
      <c r="AI66" s="22" t="str">
        <f t="shared" ref="AI66:AI97" si="130">IF(COUNTIF(usda_egt,$B66),"U",
IF(COUNTIF(map_egt,$B66),"M",
IF(COUNTIF(duke_egt,$B66),"D",
IF(COUNTIF(nap_egt,$B66),"NA",
IF(COUNTIF(var_egt,$B66),"V","")))))</f>
        <v/>
      </c>
      <c r="AJ66" s="21" t="str">
        <f t="shared" ref="AJ66:AJ97" si="131">IF(COUNTIF(out_egt,B66),"X","")</f>
        <v>X</v>
      </c>
      <c r="AK66" s="21" t="str">
        <f t="shared" ref="AK66:AK97" si="132">IF(COUNTIF(usda_rel_egt,$B66),"U",
IF(COUNTIF(knap_rel_egt,$B66),"K",
IF(COUNTIF(npass_rel_egt,$B66),"NP",
IF(COUNTIF(map_rel_egt,$B66),"M",
IF(COUNTIF(var_rel_egt,$B66),"V",""))))
)</f>
        <v/>
      </c>
      <c r="AL66" s="20" t="str">
        <f t="shared" si="24"/>
        <v>kegg</v>
      </c>
      <c r="AM66" s="18"/>
      <c r="AN66" s="19" t="str">
        <f t="shared" ref="AN66:AN97" si="133">IF(COUNTIF(usda_egcg,$B66),"U",
IF(COUNTIF(knap_egcg,$B66),"K",
IF(COUNTIF(npass_egcg,$B66),"NP",
IF(COUNTIF(map_egcg,$B66),"M",
IF(COUNTIF(var_ecg,$B66),"V","")))))</f>
        <v/>
      </c>
      <c r="AO66" s="19"/>
      <c r="AP66" s="18"/>
      <c r="AQ66" s="19" t="str">
        <f t="shared" ref="AQ66:AQ97" si="134">IF(COUNTIF(npass_erc,$B66),"NP",
IF(COUNTIF(nap_erc,$B66),"NA",
IF(COUNTIF(var_erc,$B66),"V","")))</f>
        <v/>
      </c>
      <c r="AR66" s="23"/>
      <c r="AS66" s="23" t="str">
        <f t="shared" ref="AS66:AS97" si="135">IF(COUNTIF(nap_rel_erc,$B66),"NA",
IF(COUNTIF(var_rel_erc,$B66),"V",""))</f>
        <v/>
      </c>
      <c r="AT66" s="20" t="str">
        <f t="shared" si="28"/>
        <v>--</v>
      </c>
      <c r="AU66" s="18"/>
      <c r="AV66" s="19" t="str">
        <f t="shared" ref="AV66:AV97" si="136">IF(COUNTIF(npass_erd,$B66),"NP",
IF(COUNTIF(nap_erd,$B66),"NA",
IF(COUNTIF(var_erd,$B66),"V","")))</f>
        <v/>
      </c>
      <c r="AW66" s="21" t="str">
        <f t="shared" ref="AW66:AW97" si="137">IF(COUNTIF(out_erd,B66),"X","")</f>
        <v>X</v>
      </c>
      <c r="AX66" s="21" t="str">
        <f t="shared" ref="AX66:AX97" si="138">IF(COUNTIF(map_rel_erd,$B66),"M",
IF(COUNTIF(nap_rel_erd,$B66),"NA",
IF(COUNTIF(var_rel_erd,$B66),"V","")))</f>
        <v/>
      </c>
      <c r="AY66" s="20" t="str">
        <f t="shared" si="32"/>
        <v>kegg</v>
      </c>
      <c r="AZ66" s="18"/>
      <c r="BA66" s="19" t="str">
        <f t="shared" ref="BA66:BA97" si="139">IF(COUNTIF(knap_gc,$B66),"K",
IF(COUNTIF(npass_gc,$B66),"NP",
IF(COUNTIF(imppat_gc,$B66),"I",
IF(COUNTIF(duke_gc,$B66),"D",
IF(COUNTIF(nap_gc,$B66),"NA",
IF(COUNTIF(var_gc,$B66),"V","")))))
)</f>
        <v/>
      </c>
      <c r="BB66" s="21" t="str">
        <f t="shared" ref="BB66:BB97" si="140">IF(COUNTIF(out_gc,B66),"X","")</f>
        <v>X</v>
      </c>
      <c r="BC66" s="21" t="str">
        <f t="shared" ref="BC66:BC97" si="141">IF(COUNTIF(knap_rel_gc,$B66),"K",
IF(COUNTIF(nap_rel_gc,$B66),"NA",
IF(COUNTIF(var_rel_gc,$B66),"V","")))</f>
        <v/>
      </c>
      <c r="BD66" s="20" t="str">
        <f t="shared" si="36"/>
        <v>kegg</v>
      </c>
      <c r="BE66" s="18"/>
      <c r="BF66" s="19" t="str">
        <f t="shared" ref="BF66:BF97" si="142">IF(COUNTIF(knap_gen,$B66),"K",
IF(COUNTIF(npass_gen,$B66),"NP",
IF(COUNTIF(imppat_gen,$B66),"I",
IF(COUNTIF(duke_gen,$B66),"D",
IF(COUNTIF(nap_gen,$B66),"NA",
IF(COUNTIF(var_gen,$B66),"V",""))))))</f>
        <v/>
      </c>
      <c r="BG66" s="21" t="str">
        <f t="shared" ref="BG66:BG97" si="143">IF(COUNTIF(out_gen,B66),"X","")</f>
        <v/>
      </c>
      <c r="BH66" s="21" t="str">
        <f t="shared" ref="BH66:BH97" si="144">IF(COUNTIF(knap_rel_gen,$B66),"K",
IF(COUNTIF(imppat_rel_gen,$B66),"I",
IF(COUNTIF(duke_rel_gen,$B66),"D",
IF(COUNTIF(nap_rel_gen,$B66),"NA",
IF(COUNTIF(var_rel_gen,$B66),"V","")))))</f>
        <v/>
      </c>
      <c r="BI66" s="20" t="str">
        <f t="shared" si="40"/>
        <v>--</v>
      </c>
      <c r="BJ66" s="18"/>
      <c r="BK66" s="19" t="str">
        <f t="shared" ref="BK66:BK97" si="145">IF(COUNTIF(knap_hcc,$B66),"K",
IF(COUNTIF(npass_hcc,$B66),"NP",
IF(COUNTIF(duke_hcc,$B66),"D",
IF(COUNTIF(var_hcc,$B66),"V",
""))))</f>
        <v/>
      </c>
      <c r="BL66" s="21" t="str">
        <f t="shared" ref="BL66:BL97" si="146">IF(COUNTIF(hcc_out,B66),"X","")</f>
        <v>X</v>
      </c>
      <c r="BM66" s="21" t="str">
        <f t="shared" ref="BM66:BM97" si="147">IF(COUNTIF(var_rel_hcc,$B66),"V","")</f>
        <v/>
      </c>
      <c r="BN66" s="20" t="str">
        <f t="shared" si="44"/>
        <v>kegg</v>
      </c>
      <c r="BO66" s="18"/>
      <c r="BP66" s="19" t="str">
        <f t="shared" ref="BP66:BP97" si="148">IF(COUNTIF(usda_kmp,$B66),"U",
IF(COUNTIF(knap_kmp,$B66),"K",
IF(COUNTIF(npass_kmp,$B66),"NP",
IF(COUNTIF(map_kmp,$B66),"M",
IF(COUNTIF(imppat_kmp,$B66),"I",
IF(COUNTIF(duke_kmp,$B66),"D",
IF(COUNTIF(nap_kmp,$B66),"NA",
IF(COUNTIF(var_kmp,$B66),"V",""))))))))</f>
        <v/>
      </c>
      <c r="BQ66" s="21" t="str">
        <f t="shared" ref="BQ66:BQ97" si="149">IF(COUNTIF(out_kmp,B66),"X","")</f>
        <v>X</v>
      </c>
      <c r="BR66" s="19" t="str">
        <f t="shared" ref="BR66:BR97" si="150">IF(COUNTIF(knap_rel_kmp,$B66),"K",
IF(COUNTIF(npass_rel_kmp,$B66),"NP",
IF(COUNTIF(imppat_rel_kmp,$B66),"I",
IF(COUNTIF(duke_kmp,$B66),"D",
IF(COUNTIF(nap_rel_kmp,$B66),"NA",
IF(COUNTIF(var_rel_kmp,$B66),"V",""))))))</f>
        <v/>
      </c>
      <c r="BS66" s="20" t="str">
        <f t="shared" si="48"/>
        <v>kegg</v>
      </c>
      <c r="BT66" s="18"/>
      <c r="BU66" s="19" t="str">
        <f t="shared" ref="BU66:BU97" si="151">IF(COUNTIF(usda_lu2,$B66),"U",
IF(COUNTIF(knap_lu2,$B66),"K",
IF(COUNTIF(npass_lu2,$B66),"NP",
IF(COUNTIF(map_lu2,$B66),"M",
IF(COUNTIF(imppat_lu2,$B66),"I",
IF(COUNTIF(duke_lu2,$B66),"D",
IF(COUNTIF(nap_lu2,$B66),"NA",
IF(COUNTIF(var_lu2,$B66),"V",""))))))))</f>
        <v/>
      </c>
      <c r="BV66" s="21" t="str">
        <f t="shared" ref="BV66:BV97" si="152">IF(COUNTIF(out_lu2,B66),"X","")</f>
        <v/>
      </c>
      <c r="BW66" s="19" t="str">
        <f t="shared" ref="BW66:BW97" si="153">IF(COUNTIF(knap_rel_lu2,$B66),"K",
IF(COUNTIF(npass_rel_lu2,$B66),"NP",
IF(COUNTIF(imppat_lu2,$B66),"I",
IF(COUNTIF(impaat_rel_lu2,$B66),"I",
IF(COUNTIF(duke_rel_lu2,$B66),"D",
IF(COUNTIF(nap_rel_lu2,$B66),"NA",
IF(COUNTIF(var_rel_lu2,$B66),"V","")))))
))</f>
        <v/>
      </c>
      <c r="BX66" s="20" t="str">
        <f t="shared" si="52"/>
        <v>--</v>
      </c>
      <c r="BY66" s="18"/>
      <c r="BZ66" s="19" t="str">
        <f t="shared" ref="BZ66:BZ97" si="154">IF(COUNTIF(usda_myc,$B66),"U",
IF(COUNTIF(knap_myc,$B66),"K",
IF(COUNTIF(npass_myc,$B66),"NP",
IF(COUNTIF(map_myc,$B66),"M",
IF(COUNTIF(imppat_myc,$B66),"I",
IF(COUNTIF(nap_myc,$B66),"NA",
IF(COUNTIF(duke_myc,$B66),"D",
IF(COUNTIF(var_myc,$B66),"V",""))))))))</f>
        <v/>
      </c>
      <c r="CA66" s="21" t="str">
        <f t="shared" ref="CA66:CA97" si="155">IF(COUNTIF(out_myc,B66),"X","")</f>
        <v>X</v>
      </c>
      <c r="CB66" s="19" t="str">
        <f t="shared" ref="CB66:CB97" si="156">IF(COUNTIF(npass_rel_myc,$B66),"NP",
IF(COUNTIF(imppat_rel_myc,$B66),"I",
IF(COUNTIF(nap_rel_myc,$B66),"NA",
IF(COUNTIF(var_rel_myc,$B66),"V",""))))</f>
        <v/>
      </c>
      <c r="CC66" s="20" t="str">
        <f t="shared" si="56"/>
        <v>kegg</v>
      </c>
      <c r="CD66" s="18"/>
      <c r="CE66" s="19" t="str">
        <f t="shared" ref="CE66:CE97" si="157">IF(COUNTIF(usda_nar,$B66),"U",
IF(COUNTIF(knap_nar,$B66),"K",
IF(COUNTIF(npass_nar,$B66),"NP",
IF(COUNTIF(imppat_nar,$B66),"I",
IF(COUNTIF(duke_nar,$B66),"D",
IF(COUNTIF(nap_nar,$B66),"NA",
IF(COUNTIF(var_nar,$B66),"V",
"")))))))</f>
        <v/>
      </c>
      <c r="CF66" s="21" t="str">
        <f t="shared" ref="CF66:CF97" si="158">IF(COUNTIF(out_nar,B66),"X","")</f>
        <v>X</v>
      </c>
      <c r="CG66" s="24" t="str">
        <f t="shared" ref="CG66:CG97" si="159">IF(COUNTIF(knap_rel_nar,$B66),"K",
IF(COUNTIF(npass_rel_nar,$B66),"NP",
IF(COUNTIF(imppat_rel_nar,$B66),"I",
IF(COUNTIF(duke_rel_nar,$B66),"D",
IF(COUNTIF(nap_rel_nar,$B66),"NA",
IF(COUNTIF(var_rel_nar,$B66),"V",""))))))</f>
        <v/>
      </c>
      <c r="CH66" s="20" t="str">
        <f t="shared" si="60"/>
        <v>kegg</v>
      </c>
      <c r="CI66" s="18"/>
      <c r="CJ66" s="25" t="str">
        <f t="shared" ref="CJ66:CJ97" si="160">IF(COUNTIF(usda_que,$B66),"U",
IF(COUNTIF(knap_que,$B66),"K",
IF(COUNTIF(npass_que,$B66),"NP",
IF(COUNTIF(map_que,$B66),"M",
IF(COUNTIF(imppat_que,$B66),"I",
IF(COUNTIF(duke_que,$B66),"D",
IF(COUNTIF(nap_que,$B66),"NA",
IF(COUNTIF(var_que,$B66),"V","")))))
)))</f>
        <v/>
      </c>
      <c r="CK66" s="21" t="str">
        <f t="shared" ref="CK66:CK97" si="161">IF(COUNTIF(out_que,B66),"X","")</f>
        <v>X</v>
      </c>
      <c r="CL66" s="19" t="str">
        <f t="shared" ref="CL66:CL97" si="162">IF(COUNTIF(knap_rel_que,$B66),"K",
IF(COUNTIF(npass_rel_que,$B66),"NP",
IF(COUNTIF(imppat_rel_que,$B66),"I",
IF(COUNTIF(duke_rel_que,$B66),"D",
IF(COUNTIF(nap_rel_que,$B66),"NP",
IF(COUNTIF(var_rel_que,$B66),"V","")))))
)</f>
        <v/>
      </c>
      <c r="CM66" s="20" t="str">
        <f t="shared" si="64"/>
        <v>kegg</v>
      </c>
      <c r="CN66" s="18"/>
      <c r="CO66" s="26"/>
      <c r="CP66" s="51" t="s">
        <v>224</v>
      </c>
      <c r="CQ66" s="27" t="s">
        <v>139</v>
      </c>
      <c r="CR66" s="28"/>
      <c r="CS66" s="27"/>
      <c r="CT66" s="27"/>
      <c r="CU66" s="27"/>
    </row>
    <row r="67" spans="1:99" ht="15.75" customHeight="1">
      <c r="A67" s="13">
        <v>73</v>
      </c>
      <c r="B67" s="29" t="s">
        <v>225</v>
      </c>
      <c r="C67" s="52">
        <v>4096</v>
      </c>
      <c r="D67" s="54" t="s">
        <v>226</v>
      </c>
      <c r="E67" s="44"/>
      <c r="F67" s="18"/>
      <c r="G67" s="19" t="str">
        <f t="shared" si="114"/>
        <v/>
      </c>
      <c r="H67" s="19" t="str">
        <f t="shared" si="115"/>
        <v/>
      </c>
      <c r="I67" s="19" t="str">
        <f t="shared" si="116"/>
        <v/>
      </c>
      <c r="J67" s="20" t="str">
        <f t="shared" si="3"/>
        <v>--</v>
      </c>
      <c r="K67" s="18"/>
      <c r="L67" s="19" t="str">
        <f t="shared" si="117"/>
        <v/>
      </c>
      <c r="M67" s="21" t="str">
        <f t="shared" si="118"/>
        <v>X</v>
      </c>
      <c r="N67" s="19" t="str">
        <f t="shared" si="119"/>
        <v/>
      </c>
      <c r="O67" s="20" t="str">
        <f t="shared" si="7"/>
        <v>kegg</v>
      </c>
      <c r="P67" s="18"/>
      <c r="Q67" s="19" t="str">
        <f t="shared" si="120"/>
        <v/>
      </c>
      <c r="R67" s="21" t="str">
        <f t="shared" si="121"/>
        <v>X</v>
      </c>
      <c r="S67" s="19" t="str">
        <f t="shared" si="122"/>
        <v/>
      </c>
      <c r="T67" s="20" t="str">
        <f t="shared" si="11"/>
        <v>kegg</v>
      </c>
      <c r="U67" s="18"/>
      <c r="V67" s="19" t="str">
        <f t="shared" si="123"/>
        <v/>
      </c>
      <c r="W67" s="21" t="str">
        <f t="shared" si="124"/>
        <v>X</v>
      </c>
      <c r="X67" s="21" t="str">
        <f t="shared" si="125"/>
        <v/>
      </c>
      <c r="Y67" s="20" t="str">
        <f t="shared" si="15"/>
        <v>kegg</v>
      </c>
      <c r="Z67" s="18"/>
      <c r="AA67" s="19" t="str">
        <f t="shared" si="126"/>
        <v>NP</v>
      </c>
      <c r="AB67" s="21" t="str">
        <f t="shared" si="127"/>
        <v>X</v>
      </c>
      <c r="AC67" s="21" t="str">
        <f t="shared" si="128"/>
        <v/>
      </c>
      <c r="AD67" s="20" t="str">
        <f t="shared" si="19"/>
        <v>lit-kegg</v>
      </c>
      <c r="AE67" s="18"/>
      <c r="AF67" s="19" t="str">
        <f t="shared" si="129"/>
        <v/>
      </c>
      <c r="AG67" s="19"/>
      <c r="AH67" s="18"/>
      <c r="AI67" s="22" t="str">
        <f t="shared" si="130"/>
        <v/>
      </c>
      <c r="AJ67" s="21" t="str">
        <f t="shared" si="131"/>
        <v>X</v>
      </c>
      <c r="AK67" s="21" t="str">
        <f t="shared" si="132"/>
        <v/>
      </c>
      <c r="AL67" s="20" t="str">
        <f t="shared" si="24"/>
        <v>kegg</v>
      </c>
      <c r="AM67" s="18"/>
      <c r="AN67" s="19" t="str">
        <f t="shared" si="133"/>
        <v/>
      </c>
      <c r="AO67" s="19"/>
      <c r="AP67" s="18"/>
      <c r="AQ67" s="19" t="str">
        <f t="shared" si="134"/>
        <v/>
      </c>
      <c r="AR67" s="23"/>
      <c r="AS67" s="23" t="str">
        <f t="shared" si="135"/>
        <v/>
      </c>
      <c r="AT67" s="20" t="str">
        <f t="shared" si="28"/>
        <v>--</v>
      </c>
      <c r="AU67" s="18"/>
      <c r="AV67" s="19" t="str">
        <f t="shared" si="136"/>
        <v/>
      </c>
      <c r="AW67" s="21" t="str">
        <f t="shared" si="137"/>
        <v>X</v>
      </c>
      <c r="AX67" s="21" t="str">
        <f t="shared" si="138"/>
        <v/>
      </c>
      <c r="AY67" s="20" t="str">
        <f t="shared" si="32"/>
        <v>kegg</v>
      </c>
      <c r="AZ67" s="18"/>
      <c r="BA67" s="19" t="str">
        <f t="shared" si="139"/>
        <v/>
      </c>
      <c r="BB67" s="21" t="str">
        <f t="shared" si="140"/>
        <v>X</v>
      </c>
      <c r="BC67" s="21" t="str">
        <f t="shared" si="141"/>
        <v/>
      </c>
      <c r="BD67" s="20" t="str">
        <f t="shared" si="36"/>
        <v>kegg</v>
      </c>
      <c r="BE67" s="18"/>
      <c r="BF67" s="19" t="str">
        <f t="shared" si="142"/>
        <v/>
      </c>
      <c r="BG67" s="21" t="str">
        <f t="shared" si="143"/>
        <v/>
      </c>
      <c r="BH67" s="21" t="str">
        <f t="shared" si="144"/>
        <v/>
      </c>
      <c r="BI67" s="20" t="str">
        <f t="shared" si="40"/>
        <v>--</v>
      </c>
      <c r="BJ67" s="18"/>
      <c r="BK67" s="19" t="str">
        <f t="shared" si="145"/>
        <v/>
      </c>
      <c r="BL67" s="21" t="str">
        <f t="shared" si="146"/>
        <v>X</v>
      </c>
      <c r="BM67" s="21" t="str">
        <f t="shared" si="147"/>
        <v/>
      </c>
      <c r="BN67" s="20" t="str">
        <f t="shared" si="44"/>
        <v>kegg</v>
      </c>
      <c r="BO67" s="18"/>
      <c r="BP67" s="19" t="str">
        <f t="shared" si="148"/>
        <v/>
      </c>
      <c r="BQ67" s="21" t="str">
        <f t="shared" si="149"/>
        <v>X</v>
      </c>
      <c r="BR67" s="19" t="str">
        <f t="shared" si="150"/>
        <v/>
      </c>
      <c r="BS67" s="20" t="str">
        <f t="shared" si="48"/>
        <v>kegg</v>
      </c>
      <c r="BT67" s="18"/>
      <c r="BU67" s="19" t="str">
        <f t="shared" si="151"/>
        <v/>
      </c>
      <c r="BV67" s="21" t="str">
        <f t="shared" si="152"/>
        <v/>
      </c>
      <c r="BW67" s="19" t="str">
        <f t="shared" si="153"/>
        <v/>
      </c>
      <c r="BX67" s="20" t="str">
        <f t="shared" si="52"/>
        <v>--</v>
      </c>
      <c r="BY67" s="18"/>
      <c r="BZ67" s="19" t="str">
        <f t="shared" si="154"/>
        <v/>
      </c>
      <c r="CA67" s="21" t="str">
        <f t="shared" si="155"/>
        <v>X</v>
      </c>
      <c r="CB67" s="19" t="str">
        <f t="shared" si="156"/>
        <v/>
      </c>
      <c r="CC67" s="20" t="str">
        <f t="shared" si="56"/>
        <v>kegg</v>
      </c>
      <c r="CD67" s="18"/>
      <c r="CE67" s="19" t="str">
        <f t="shared" si="157"/>
        <v/>
      </c>
      <c r="CF67" s="21" t="str">
        <f t="shared" si="158"/>
        <v>X</v>
      </c>
      <c r="CG67" s="24" t="str">
        <f t="shared" si="159"/>
        <v/>
      </c>
      <c r="CH67" s="20" t="str">
        <f t="shared" si="60"/>
        <v>kegg</v>
      </c>
      <c r="CI67" s="18"/>
      <c r="CJ67" s="25" t="str">
        <f t="shared" si="160"/>
        <v/>
      </c>
      <c r="CK67" s="21" t="str">
        <f t="shared" si="161"/>
        <v>X</v>
      </c>
      <c r="CL67" s="19" t="str">
        <f t="shared" si="162"/>
        <v/>
      </c>
      <c r="CM67" s="20" t="str">
        <f t="shared" si="64"/>
        <v>kegg</v>
      </c>
      <c r="CN67" s="18"/>
      <c r="CO67" s="26"/>
      <c r="CP67" s="37" t="s">
        <v>91</v>
      </c>
      <c r="CQ67" s="27"/>
      <c r="CR67" s="28"/>
      <c r="CS67" s="27"/>
      <c r="CT67" s="27"/>
      <c r="CU67" s="27"/>
    </row>
    <row r="68" spans="1:99" ht="15.75" customHeight="1">
      <c r="A68" s="13">
        <v>74</v>
      </c>
      <c r="B68" s="29" t="s">
        <v>227</v>
      </c>
      <c r="C68" s="52">
        <v>4097</v>
      </c>
      <c r="D68" s="54" t="s">
        <v>228</v>
      </c>
      <c r="E68" s="44"/>
      <c r="F68" s="18"/>
      <c r="G68" s="19" t="str">
        <f t="shared" si="114"/>
        <v/>
      </c>
      <c r="H68" s="19" t="str">
        <f t="shared" si="115"/>
        <v/>
      </c>
      <c r="I68" s="19" t="str">
        <f t="shared" si="116"/>
        <v/>
      </c>
      <c r="J68" s="20" t="str">
        <f t="shared" si="3"/>
        <v>--</v>
      </c>
      <c r="K68" s="18"/>
      <c r="L68" s="19" t="str">
        <f t="shared" si="117"/>
        <v/>
      </c>
      <c r="M68" s="21" t="str">
        <f t="shared" si="118"/>
        <v>X</v>
      </c>
      <c r="N68" s="19" t="str">
        <f t="shared" si="119"/>
        <v/>
      </c>
      <c r="O68" s="20" t="str">
        <f t="shared" si="7"/>
        <v>kegg</v>
      </c>
      <c r="P68" s="18"/>
      <c r="Q68" s="19" t="str">
        <f t="shared" si="120"/>
        <v>V</v>
      </c>
      <c r="R68" s="21" t="str">
        <f t="shared" si="121"/>
        <v>X</v>
      </c>
      <c r="S68" s="19" t="str">
        <f t="shared" si="122"/>
        <v/>
      </c>
      <c r="T68" s="20" t="str">
        <f t="shared" si="11"/>
        <v>lit-kegg</v>
      </c>
      <c r="U68" s="18"/>
      <c r="V68" s="19" t="str">
        <f t="shared" si="123"/>
        <v/>
      </c>
      <c r="W68" s="21" t="str">
        <f t="shared" si="124"/>
        <v>X</v>
      </c>
      <c r="X68" s="21" t="str">
        <f t="shared" si="125"/>
        <v/>
      </c>
      <c r="Y68" s="20" t="str">
        <f t="shared" si="15"/>
        <v>kegg</v>
      </c>
      <c r="Z68" s="18"/>
      <c r="AA68" s="19" t="str">
        <f t="shared" si="126"/>
        <v>V</v>
      </c>
      <c r="AB68" s="21" t="str">
        <f t="shared" si="127"/>
        <v>X</v>
      </c>
      <c r="AC68" s="21" t="str">
        <f t="shared" si="128"/>
        <v/>
      </c>
      <c r="AD68" s="20" t="str">
        <f t="shared" si="19"/>
        <v>lit-kegg</v>
      </c>
      <c r="AE68" s="18"/>
      <c r="AF68" s="19" t="str">
        <f t="shared" si="129"/>
        <v/>
      </c>
      <c r="AG68" s="19"/>
      <c r="AH68" s="18"/>
      <c r="AI68" s="22" t="str">
        <f t="shared" si="130"/>
        <v/>
      </c>
      <c r="AJ68" s="21" t="str">
        <f t="shared" si="131"/>
        <v>X</v>
      </c>
      <c r="AK68" s="21" t="str">
        <f t="shared" si="132"/>
        <v/>
      </c>
      <c r="AL68" s="20" t="str">
        <f t="shared" si="24"/>
        <v>kegg</v>
      </c>
      <c r="AM68" s="18"/>
      <c r="AN68" s="19" t="str">
        <f t="shared" si="133"/>
        <v/>
      </c>
      <c r="AO68" s="19"/>
      <c r="AP68" s="18"/>
      <c r="AQ68" s="19" t="str">
        <f t="shared" si="134"/>
        <v/>
      </c>
      <c r="AR68" s="23"/>
      <c r="AS68" s="23" t="str">
        <f t="shared" si="135"/>
        <v/>
      </c>
      <c r="AT68" s="20" t="str">
        <f t="shared" si="28"/>
        <v>--</v>
      </c>
      <c r="AU68" s="18"/>
      <c r="AV68" s="19" t="str">
        <f t="shared" si="136"/>
        <v/>
      </c>
      <c r="AW68" s="21" t="str">
        <f t="shared" si="137"/>
        <v>X</v>
      </c>
      <c r="AX68" s="21" t="str">
        <f t="shared" si="138"/>
        <v/>
      </c>
      <c r="AY68" s="20" t="str">
        <f t="shared" si="32"/>
        <v>kegg</v>
      </c>
      <c r="AZ68" s="18"/>
      <c r="BA68" s="19" t="str">
        <f t="shared" si="139"/>
        <v/>
      </c>
      <c r="BB68" s="21" t="str">
        <f t="shared" si="140"/>
        <v>X</v>
      </c>
      <c r="BC68" s="21" t="str">
        <f t="shared" si="141"/>
        <v/>
      </c>
      <c r="BD68" s="20" t="str">
        <f t="shared" si="36"/>
        <v>kegg</v>
      </c>
      <c r="BE68" s="18"/>
      <c r="BF68" s="19" t="str">
        <f t="shared" si="142"/>
        <v/>
      </c>
      <c r="BG68" s="21" t="str">
        <f t="shared" si="143"/>
        <v/>
      </c>
      <c r="BH68" s="21" t="str">
        <f t="shared" si="144"/>
        <v/>
      </c>
      <c r="BI68" s="20" t="str">
        <f t="shared" si="40"/>
        <v>--</v>
      </c>
      <c r="BJ68" s="18"/>
      <c r="BK68" s="19" t="str">
        <f t="shared" si="145"/>
        <v/>
      </c>
      <c r="BL68" s="21" t="str">
        <f t="shared" si="146"/>
        <v>X</v>
      </c>
      <c r="BM68" s="21" t="str">
        <f t="shared" si="147"/>
        <v/>
      </c>
      <c r="BN68" s="20" t="str">
        <f t="shared" si="44"/>
        <v>kegg</v>
      </c>
      <c r="BO68" s="18"/>
      <c r="BP68" s="19" t="str">
        <f t="shared" si="148"/>
        <v>D</v>
      </c>
      <c r="BQ68" s="21" t="str">
        <f t="shared" si="149"/>
        <v>X</v>
      </c>
      <c r="BR68" s="19" t="str">
        <f t="shared" si="150"/>
        <v>D</v>
      </c>
      <c r="BS68" s="20" t="str">
        <f t="shared" si="48"/>
        <v>lit-kegg</v>
      </c>
      <c r="BT68" s="18"/>
      <c r="BU68" s="19" t="str">
        <f t="shared" si="151"/>
        <v/>
      </c>
      <c r="BV68" s="21" t="str">
        <f t="shared" si="152"/>
        <v/>
      </c>
      <c r="BW68" s="19" t="str">
        <f t="shared" si="153"/>
        <v/>
      </c>
      <c r="BX68" s="20" t="str">
        <f t="shared" si="52"/>
        <v>--</v>
      </c>
      <c r="BY68" s="18"/>
      <c r="BZ68" s="19" t="str">
        <f t="shared" si="154"/>
        <v/>
      </c>
      <c r="CA68" s="21" t="str">
        <f t="shared" si="155"/>
        <v>X</v>
      </c>
      <c r="CB68" s="19" t="str">
        <f t="shared" si="156"/>
        <v/>
      </c>
      <c r="CC68" s="20" t="str">
        <f t="shared" si="56"/>
        <v>kegg</v>
      </c>
      <c r="CD68" s="18"/>
      <c r="CE68" s="19" t="str">
        <f t="shared" si="157"/>
        <v/>
      </c>
      <c r="CF68" s="21" t="str">
        <f t="shared" si="158"/>
        <v>X</v>
      </c>
      <c r="CG68" s="24" t="str">
        <f t="shared" si="159"/>
        <v/>
      </c>
      <c r="CH68" s="20" t="str">
        <f t="shared" si="60"/>
        <v>kegg</v>
      </c>
      <c r="CI68" s="18"/>
      <c r="CJ68" s="25" t="str">
        <f t="shared" si="160"/>
        <v>D</v>
      </c>
      <c r="CK68" s="21" t="str">
        <f t="shared" si="161"/>
        <v>X</v>
      </c>
      <c r="CL68" s="19" t="str">
        <f t="shared" si="162"/>
        <v>K</v>
      </c>
      <c r="CM68" s="20" t="str">
        <f t="shared" si="64"/>
        <v>lit-kegg</v>
      </c>
      <c r="CN68" s="18"/>
      <c r="CO68" s="49" t="s">
        <v>91</v>
      </c>
      <c r="CP68" s="27"/>
      <c r="CQ68" s="27"/>
      <c r="CR68" s="28"/>
      <c r="CS68" s="27"/>
      <c r="CT68" s="27"/>
      <c r="CU68" s="27"/>
    </row>
    <row r="69" spans="1:99" ht="15.75" customHeight="1">
      <c r="A69" s="13">
        <v>75</v>
      </c>
      <c r="B69" s="29" t="s">
        <v>229</v>
      </c>
      <c r="C69" s="52">
        <v>4098</v>
      </c>
      <c r="D69" s="54" t="s">
        <v>230</v>
      </c>
      <c r="E69" s="44"/>
      <c r="F69" s="18"/>
      <c r="G69" s="19" t="str">
        <f t="shared" si="114"/>
        <v/>
      </c>
      <c r="H69" s="19" t="str">
        <f t="shared" si="115"/>
        <v/>
      </c>
      <c r="I69" s="19" t="str">
        <f t="shared" si="116"/>
        <v/>
      </c>
      <c r="J69" s="20" t="str">
        <f t="shared" si="3"/>
        <v>--</v>
      </c>
      <c r="K69" s="18"/>
      <c r="L69" s="19" t="str">
        <f t="shared" si="117"/>
        <v/>
      </c>
      <c r="M69" s="21" t="str">
        <f t="shared" si="118"/>
        <v>X</v>
      </c>
      <c r="N69" s="19" t="str">
        <f t="shared" si="119"/>
        <v/>
      </c>
      <c r="O69" s="20" t="str">
        <f t="shared" si="7"/>
        <v>kegg</v>
      </c>
      <c r="P69" s="18"/>
      <c r="Q69" s="19" t="str">
        <f t="shared" si="120"/>
        <v/>
      </c>
      <c r="R69" s="21" t="str">
        <f t="shared" si="121"/>
        <v>X</v>
      </c>
      <c r="S69" s="19" t="str">
        <f t="shared" si="122"/>
        <v/>
      </c>
      <c r="T69" s="20" t="str">
        <f t="shared" si="11"/>
        <v>kegg</v>
      </c>
      <c r="U69" s="18"/>
      <c r="V69" s="19" t="str">
        <f t="shared" si="123"/>
        <v/>
      </c>
      <c r="W69" s="21" t="str">
        <f t="shared" si="124"/>
        <v>X</v>
      </c>
      <c r="X69" s="21" t="str">
        <f t="shared" si="125"/>
        <v/>
      </c>
      <c r="Y69" s="20" t="str">
        <f t="shared" si="15"/>
        <v>kegg</v>
      </c>
      <c r="Z69" s="18"/>
      <c r="AA69" s="19" t="str">
        <f t="shared" si="126"/>
        <v/>
      </c>
      <c r="AB69" s="21" t="str">
        <f t="shared" si="127"/>
        <v>X</v>
      </c>
      <c r="AC69" s="21" t="str">
        <f t="shared" si="128"/>
        <v/>
      </c>
      <c r="AD69" s="20" t="str">
        <f t="shared" si="19"/>
        <v>kegg</v>
      </c>
      <c r="AE69" s="18"/>
      <c r="AF69" s="19" t="str">
        <f t="shared" si="129"/>
        <v/>
      </c>
      <c r="AG69" s="19"/>
      <c r="AH69" s="18"/>
      <c r="AI69" s="22" t="str">
        <f t="shared" si="130"/>
        <v/>
      </c>
      <c r="AJ69" s="21" t="str">
        <f t="shared" si="131"/>
        <v>X</v>
      </c>
      <c r="AK69" s="21" t="str">
        <f t="shared" si="132"/>
        <v/>
      </c>
      <c r="AL69" s="20" t="str">
        <f t="shared" si="24"/>
        <v>kegg</v>
      </c>
      <c r="AM69" s="18"/>
      <c r="AN69" s="19" t="str">
        <f t="shared" si="133"/>
        <v/>
      </c>
      <c r="AO69" s="19"/>
      <c r="AP69" s="18"/>
      <c r="AQ69" s="19" t="str">
        <f t="shared" si="134"/>
        <v/>
      </c>
      <c r="AR69" s="23"/>
      <c r="AS69" s="23" t="str">
        <f t="shared" si="135"/>
        <v/>
      </c>
      <c r="AT69" s="20" t="str">
        <f t="shared" si="28"/>
        <v>--</v>
      </c>
      <c r="AU69" s="18"/>
      <c r="AV69" s="19" t="str">
        <f t="shared" si="136"/>
        <v/>
      </c>
      <c r="AW69" s="21" t="str">
        <f t="shared" si="137"/>
        <v>X</v>
      </c>
      <c r="AX69" s="21" t="str">
        <f t="shared" si="138"/>
        <v/>
      </c>
      <c r="AY69" s="20" t="str">
        <f t="shared" si="32"/>
        <v>kegg</v>
      </c>
      <c r="AZ69" s="18"/>
      <c r="BA69" s="19" t="str">
        <f t="shared" si="139"/>
        <v/>
      </c>
      <c r="BB69" s="21" t="str">
        <f t="shared" si="140"/>
        <v>X</v>
      </c>
      <c r="BC69" s="21" t="str">
        <f t="shared" si="141"/>
        <v/>
      </c>
      <c r="BD69" s="20" t="str">
        <f t="shared" si="36"/>
        <v>kegg</v>
      </c>
      <c r="BE69" s="18"/>
      <c r="BF69" s="19" t="str">
        <f t="shared" si="142"/>
        <v/>
      </c>
      <c r="BG69" s="21" t="str">
        <f t="shared" si="143"/>
        <v/>
      </c>
      <c r="BH69" s="21" t="str">
        <f t="shared" si="144"/>
        <v/>
      </c>
      <c r="BI69" s="20" t="str">
        <f t="shared" si="40"/>
        <v>--</v>
      </c>
      <c r="BJ69" s="18"/>
      <c r="BK69" s="19" t="str">
        <f t="shared" si="145"/>
        <v/>
      </c>
      <c r="BL69" s="21" t="str">
        <f t="shared" si="146"/>
        <v>X</v>
      </c>
      <c r="BM69" s="21" t="str">
        <f t="shared" si="147"/>
        <v/>
      </c>
      <c r="BN69" s="20" t="str">
        <f t="shared" si="44"/>
        <v>kegg</v>
      </c>
      <c r="BO69" s="18"/>
      <c r="BP69" s="19" t="str">
        <f t="shared" si="148"/>
        <v/>
      </c>
      <c r="BQ69" s="21" t="str">
        <f t="shared" si="149"/>
        <v>X</v>
      </c>
      <c r="BR69" s="19" t="str">
        <f t="shared" si="150"/>
        <v/>
      </c>
      <c r="BS69" s="20" t="str">
        <f t="shared" si="48"/>
        <v>kegg</v>
      </c>
      <c r="BT69" s="18"/>
      <c r="BU69" s="19" t="str">
        <f t="shared" si="151"/>
        <v/>
      </c>
      <c r="BV69" s="21" t="str">
        <f t="shared" si="152"/>
        <v/>
      </c>
      <c r="BW69" s="19" t="str">
        <f t="shared" si="153"/>
        <v/>
      </c>
      <c r="BX69" s="20" t="str">
        <f t="shared" si="52"/>
        <v>--</v>
      </c>
      <c r="BY69" s="18"/>
      <c r="BZ69" s="19" t="str">
        <f t="shared" si="154"/>
        <v/>
      </c>
      <c r="CA69" s="21" t="str">
        <f t="shared" si="155"/>
        <v>X</v>
      </c>
      <c r="CB69" s="19" t="str">
        <f t="shared" si="156"/>
        <v/>
      </c>
      <c r="CC69" s="20" t="str">
        <f t="shared" si="56"/>
        <v>kegg</v>
      </c>
      <c r="CD69" s="18"/>
      <c r="CE69" s="19" t="str">
        <f t="shared" si="157"/>
        <v/>
      </c>
      <c r="CF69" s="21" t="str">
        <f t="shared" si="158"/>
        <v>X</v>
      </c>
      <c r="CG69" s="24" t="str">
        <f t="shared" si="159"/>
        <v/>
      </c>
      <c r="CH69" s="20" t="str">
        <f t="shared" si="60"/>
        <v>kegg</v>
      </c>
      <c r="CI69" s="18"/>
      <c r="CJ69" s="25" t="str">
        <f t="shared" si="160"/>
        <v/>
      </c>
      <c r="CK69" s="21" t="str">
        <f t="shared" si="161"/>
        <v>X</v>
      </c>
      <c r="CL69" s="19" t="str">
        <f t="shared" si="162"/>
        <v/>
      </c>
      <c r="CM69" s="20" t="str">
        <f t="shared" si="64"/>
        <v>kegg</v>
      </c>
      <c r="CN69" s="18"/>
      <c r="CO69" s="26"/>
      <c r="CP69" s="37" t="s">
        <v>91</v>
      </c>
      <c r="CQ69" s="27"/>
      <c r="CR69" s="28"/>
      <c r="CS69" s="27"/>
      <c r="CT69" s="27"/>
      <c r="CU69" s="27"/>
    </row>
    <row r="70" spans="1:99" ht="15.75" customHeight="1">
      <c r="A70" s="13">
        <v>84</v>
      </c>
      <c r="B70" s="14" t="s">
        <v>231</v>
      </c>
      <c r="C70" s="50">
        <v>158386</v>
      </c>
      <c r="D70" s="54" t="s">
        <v>232</v>
      </c>
      <c r="E70" s="44"/>
      <c r="F70" s="18"/>
      <c r="G70" s="19" t="str">
        <f t="shared" si="114"/>
        <v>I</v>
      </c>
      <c r="H70" s="19" t="str">
        <f t="shared" si="115"/>
        <v/>
      </c>
      <c r="I70" s="19" t="str">
        <f t="shared" si="116"/>
        <v>NA</v>
      </c>
      <c r="J70" s="20" t="str">
        <f t="shared" si="3"/>
        <v>lit</v>
      </c>
      <c r="K70" s="18"/>
      <c r="L70" s="19" t="str">
        <f t="shared" si="117"/>
        <v/>
      </c>
      <c r="M70" s="21" t="str">
        <f t="shared" si="118"/>
        <v/>
      </c>
      <c r="N70" s="19" t="str">
        <f t="shared" si="119"/>
        <v/>
      </c>
      <c r="O70" s="20" t="str">
        <f t="shared" si="7"/>
        <v>--</v>
      </c>
      <c r="P70" s="18"/>
      <c r="Q70" s="19" t="str">
        <f t="shared" si="120"/>
        <v>D</v>
      </c>
      <c r="R70" s="21" t="str">
        <f t="shared" si="121"/>
        <v/>
      </c>
      <c r="S70" s="19" t="str">
        <f t="shared" si="122"/>
        <v/>
      </c>
      <c r="T70" s="20" t="str">
        <f t="shared" si="11"/>
        <v>lit</v>
      </c>
      <c r="U70" s="18"/>
      <c r="V70" s="19" t="str">
        <f t="shared" si="123"/>
        <v>NA</v>
      </c>
      <c r="W70" s="21" t="str">
        <f t="shared" si="124"/>
        <v/>
      </c>
      <c r="X70" s="21" t="str">
        <f t="shared" si="125"/>
        <v>D</v>
      </c>
      <c r="Y70" s="20" t="str">
        <f t="shared" si="15"/>
        <v>lit</v>
      </c>
      <c r="Z70" s="18"/>
      <c r="AA70" s="19" t="str">
        <f t="shared" si="126"/>
        <v/>
      </c>
      <c r="AB70" s="21" t="str">
        <f t="shared" si="127"/>
        <v/>
      </c>
      <c r="AC70" s="21" t="str">
        <f t="shared" si="128"/>
        <v/>
      </c>
      <c r="AD70" s="20" t="str">
        <f t="shared" si="19"/>
        <v>--</v>
      </c>
      <c r="AE70" s="18"/>
      <c r="AF70" s="19" t="str">
        <f t="shared" si="129"/>
        <v/>
      </c>
      <c r="AG70" s="19"/>
      <c r="AH70" s="18"/>
      <c r="AI70" s="22" t="str">
        <f t="shared" si="130"/>
        <v/>
      </c>
      <c r="AJ70" s="21" t="str">
        <f t="shared" si="131"/>
        <v/>
      </c>
      <c r="AK70" s="21" t="str">
        <f t="shared" si="132"/>
        <v/>
      </c>
      <c r="AL70" s="20" t="str">
        <f t="shared" si="24"/>
        <v>--</v>
      </c>
      <c r="AM70" s="18"/>
      <c r="AN70" s="19" t="str">
        <f t="shared" si="133"/>
        <v/>
      </c>
      <c r="AO70" s="19"/>
      <c r="AP70" s="18"/>
      <c r="AQ70" s="19" t="str">
        <f t="shared" si="134"/>
        <v/>
      </c>
      <c r="AR70" s="23"/>
      <c r="AS70" s="23" t="str">
        <f t="shared" si="135"/>
        <v/>
      </c>
      <c r="AT70" s="20" t="str">
        <f t="shared" si="28"/>
        <v>--</v>
      </c>
      <c r="AU70" s="18"/>
      <c r="AV70" s="19" t="str">
        <f t="shared" si="136"/>
        <v/>
      </c>
      <c r="AW70" s="21" t="str">
        <f t="shared" si="137"/>
        <v/>
      </c>
      <c r="AX70" s="21" t="str">
        <f t="shared" si="138"/>
        <v/>
      </c>
      <c r="AY70" s="20" t="str">
        <f t="shared" si="32"/>
        <v>--</v>
      </c>
      <c r="AZ70" s="18"/>
      <c r="BA70" s="19" t="str">
        <f t="shared" si="139"/>
        <v/>
      </c>
      <c r="BB70" s="21" t="str">
        <f t="shared" si="140"/>
        <v/>
      </c>
      <c r="BC70" s="21" t="str">
        <f t="shared" si="141"/>
        <v/>
      </c>
      <c r="BD70" s="20" t="str">
        <f t="shared" si="36"/>
        <v>--</v>
      </c>
      <c r="BE70" s="18"/>
      <c r="BF70" s="19" t="str">
        <f t="shared" si="142"/>
        <v/>
      </c>
      <c r="BG70" s="21" t="str">
        <f t="shared" si="143"/>
        <v/>
      </c>
      <c r="BH70" s="21" t="str">
        <f t="shared" si="144"/>
        <v/>
      </c>
      <c r="BI70" s="20" t="str">
        <f t="shared" si="40"/>
        <v>--</v>
      </c>
      <c r="BJ70" s="18"/>
      <c r="BK70" s="19" t="str">
        <f t="shared" si="145"/>
        <v/>
      </c>
      <c r="BL70" s="21" t="str">
        <f t="shared" si="146"/>
        <v/>
      </c>
      <c r="BM70" s="21" t="str">
        <f t="shared" si="147"/>
        <v/>
      </c>
      <c r="BN70" s="20" t="str">
        <f t="shared" si="44"/>
        <v>--</v>
      </c>
      <c r="BO70" s="18"/>
      <c r="BP70" s="19" t="str">
        <f t="shared" si="148"/>
        <v>NA</v>
      </c>
      <c r="BQ70" s="21" t="str">
        <f t="shared" si="149"/>
        <v/>
      </c>
      <c r="BR70" s="19" t="str">
        <f t="shared" si="150"/>
        <v/>
      </c>
      <c r="BS70" s="20" t="str">
        <f t="shared" si="48"/>
        <v>lit</v>
      </c>
      <c r="BT70" s="18"/>
      <c r="BU70" s="19" t="str">
        <f t="shared" si="151"/>
        <v>U</v>
      </c>
      <c r="BV70" s="21" t="str">
        <f t="shared" si="152"/>
        <v/>
      </c>
      <c r="BW70" s="19" t="str">
        <f t="shared" si="153"/>
        <v>D</v>
      </c>
      <c r="BX70" s="20" t="str">
        <f t="shared" si="52"/>
        <v>lit</v>
      </c>
      <c r="BY70" s="18"/>
      <c r="BZ70" s="19" t="str">
        <f t="shared" si="154"/>
        <v/>
      </c>
      <c r="CA70" s="21" t="str">
        <f t="shared" si="155"/>
        <v/>
      </c>
      <c r="CB70" s="19" t="str">
        <f t="shared" si="156"/>
        <v/>
      </c>
      <c r="CC70" s="20" t="str">
        <f t="shared" si="56"/>
        <v>--</v>
      </c>
      <c r="CD70" s="18"/>
      <c r="CE70" s="19" t="str">
        <f t="shared" si="157"/>
        <v>V</v>
      </c>
      <c r="CF70" s="21" t="str">
        <f t="shared" si="158"/>
        <v/>
      </c>
      <c r="CG70" s="24" t="str">
        <f t="shared" si="159"/>
        <v/>
      </c>
      <c r="CH70" s="20" t="str">
        <f t="shared" si="60"/>
        <v>lit</v>
      </c>
      <c r="CI70" s="18"/>
      <c r="CJ70" s="25" t="str">
        <f t="shared" si="160"/>
        <v>D</v>
      </c>
      <c r="CK70" s="21" t="str">
        <f t="shared" si="161"/>
        <v/>
      </c>
      <c r="CL70" s="19" t="str">
        <f t="shared" si="162"/>
        <v>D</v>
      </c>
      <c r="CM70" s="20" t="str">
        <f t="shared" si="64"/>
        <v>lit</v>
      </c>
      <c r="CN70" s="18"/>
      <c r="CO70" s="26" t="s">
        <v>91</v>
      </c>
      <c r="CP70" s="27"/>
      <c r="CQ70" s="27"/>
      <c r="CR70" s="28"/>
      <c r="CS70" s="27"/>
      <c r="CT70" s="27"/>
      <c r="CU70" s="27"/>
    </row>
    <row r="71" spans="1:99" ht="15.75" customHeight="1">
      <c r="A71" s="13">
        <v>102</v>
      </c>
      <c r="B71" s="29" t="s">
        <v>233</v>
      </c>
      <c r="C71" s="52">
        <v>4533</v>
      </c>
      <c r="D71" s="59" t="s">
        <v>234</v>
      </c>
      <c r="E71" s="44"/>
      <c r="F71" s="18"/>
      <c r="G71" s="19" t="str">
        <f t="shared" si="114"/>
        <v/>
      </c>
      <c r="H71" s="19" t="str">
        <f t="shared" si="115"/>
        <v>X</v>
      </c>
      <c r="I71" s="19" t="str">
        <f t="shared" si="116"/>
        <v/>
      </c>
      <c r="J71" s="20" t="str">
        <f t="shared" si="3"/>
        <v>kegg</v>
      </c>
      <c r="K71" s="18"/>
      <c r="L71" s="19" t="str">
        <f t="shared" si="117"/>
        <v/>
      </c>
      <c r="M71" s="21" t="str">
        <f t="shared" si="118"/>
        <v>X</v>
      </c>
      <c r="N71" s="19" t="str">
        <f t="shared" si="119"/>
        <v/>
      </c>
      <c r="O71" s="20" t="str">
        <f t="shared" si="7"/>
        <v>kegg</v>
      </c>
      <c r="P71" s="18"/>
      <c r="Q71" s="19" t="str">
        <f t="shared" si="120"/>
        <v/>
      </c>
      <c r="R71" s="21" t="str">
        <f t="shared" si="121"/>
        <v>X</v>
      </c>
      <c r="S71" s="19" t="str">
        <f t="shared" si="122"/>
        <v/>
      </c>
      <c r="T71" s="20" t="str">
        <f t="shared" si="11"/>
        <v>kegg</v>
      </c>
      <c r="U71" s="18"/>
      <c r="V71" s="19" t="str">
        <f t="shared" si="123"/>
        <v/>
      </c>
      <c r="W71" s="21" t="str">
        <f t="shared" si="124"/>
        <v>X</v>
      </c>
      <c r="X71" s="21" t="str">
        <f t="shared" si="125"/>
        <v/>
      </c>
      <c r="Y71" s="20" t="str">
        <f t="shared" si="15"/>
        <v>kegg</v>
      </c>
      <c r="Z71" s="18"/>
      <c r="AA71" s="19" t="str">
        <f t="shared" si="126"/>
        <v/>
      </c>
      <c r="AB71" s="21" t="str">
        <f t="shared" si="127"/>
        <v>X</v>
      </c>
      <c r="AC71" s="21" t="str">
        <f t="shared" si="128"/>
        <v/>
      </c>
      <c r="AD71" s="20" t="str">
        <f t="shared" si="19"/>
        <v>kegg</v>
      </c>
      <c r="AE71" s="18"/>
      <c r="AF71" s="19" t="str">
        <f t="shared" si="129"/>
        <v/>
      </c>
      <c r="AG71" s="19"/>
      <c r="AH71" s="18"/>
      <c r="AI71" s="22" t="str">
        <f t="shared" si="130"/>
        <v/>
      </c>
      <c r="AJ71" s="21" t="str">
        <f t="shared" si="131"/>
        <v>X</v>
      </c>
      <c r="AK71" s="21" t="str">
        <f t="shared" si="132"/>
        <v/>
      </c>
      <c r="AL71" s="20" t="str">
        <f t="shared" si="24"/>
        <v>kegg</v>
      </c>
      <c r="AM71" s="18"/>
      <c r="AN71" s="19" t="str">
        <f t="shared" si="133"/>
        <v/>
      </c>
      <c r="AO71" s="19"/>
      <c r="AP71" s="18"/>
      <c r="AQ71" s="19" t="str">
        <f t="shared" si="134"/>
        <v/>
      </c>
      <c r="AR71" s="23"/>
      <c r="AS71" s="23" t="str">
        <f t="shared" si="135"/>
        <v/>
      </c>
      <c r="AT71" s="20" t="str">
        <f t="shared" si="28"/>
        <v>--</v>
      </c>
      <c r="AU71" s="18"/>
      <c r="AV71" s="19" t="str">
        <f t="shared" si="136"/>
        <v/>
      </c>
      <c r="AW71" s="21" t="str">
        <f t="shared" si="137"/>
        <v>X</v>
      </c>
      <c r="AX71" s="21" t="str">
        <f t="shared" si="138"/>
        <v/>
      </c>
      <c r="AY71" s="20" t="str">
        <f t="shared" si="32"/>
        <v>kegg</v>
      </c>
      <c r="AZ71" s="18"/>
      <c r="BA71" s="19" t="str">
        <f t="shared" si="139"/>
        <v/>
      </c>
      <c r="BB71" s="21" t="str">
        <f t="shared" si="140"/>
        <v>X</v>
      </c>
      <c r="BC71" s="21" t="str">
        <f t="shared" si="141"/>
        <v/>
      </c>
      <c r="BD71" s="20" t="str">
        <f t="shared" si="36"/>
        <v>kegg</v>
      </c>
      <c r="BE71" s="18"/>
      <c r="BF71" s="19" t="str">
        <f t="shared" si="142"/>
        <v/>
      </c>
      <c r="BG71" s="21" t="str">
        <f t="shared" si="143"/>
        <v/>
      </c>
      <c r="BH71" s="21" t="str">
        <f t="shared" si="144"/>
        <v/>
      </c>
      <c r="BI71" s="20" t="str">
        <f t="shared" si="40"/>
        <v>--</v>
      </c>
      <c r="BJ71" s="18"/>
      <c r="BK71" s="19" t="str">
        <f t="shared" si="145"/>
        <v/>
      </c>
      <c r="BL71" s="21" t="str">
        <f t="shared" si="146"/>
        <v>X</v>
      </c>
      <c r="BM71" s="21" t="str">
        <f t="shared" si="147"/>
        <v/>
      </c>
      <c r="BN71" s="20" t="str">
        <f t="shared" si="44"/>
        <v>kegg</v>
      </c>
      <c r="BO71" s="18"/>
      <c r="BP71" s="19" t="str">
        <f t="shared" si="148"/>
        <v/>
      </c>
      <c r="BQ71" s="21" t="str">
        <f t="shared" si="149"/>
        <v/>
      </c>
      <c r="BR71" s="19" t="str">
        <f t="shared" si="150"/>
        <v/>
      </c>
      <c r="BS71" s="20" t="str">
        <f t="shared" si="48"/>
        <v>--</v>
      </c>
      <c r="BT71" s="18"/>
      <c r="BU71" s="19" t="str">
        <f t="shared" si="151"/>
        <v/>
      </c>
      <c r="BV71" s="21" t="str">
        <f t="shared" si="152"/>
        <v>X</v>
      </c>
      <c r="BW71" s="19" t="str">
        <f t="shared" si="153"/>
        <v/>
      </c>
      <c r="BX71" s="20" t="str">
        <f t="shared" si="52"/>
        <v>kegg</v>
      </c>
      <c r="BY71" s="18"/>
      <c r="BZ71" s="19" t="str">
        <f t="shared" si="154"/>
        <v/>
      </c>
      <c r="CA71" s="21" t="str">
        <f t="shared" si="155"/>
        <v/>
      </c>
      <c r="CB71" s="19" t="str">
        <f t="shared" si="156"/>
        <v/>
      </c>
      <c r="CC71" s="20" t="str">
        <f t="shared" si="56"/>
        <v>--</v>
      </c>
      <c r="CD71" s="18"/>
      <c r="CE71" s="19" t="str">
        <f t="shared" si="157"/>
        <v/>
      </c>
      <c r="CF71" s="21" t="str">
        <f t="shared" si="158"/>
        <v>X</v>
      </c>
      <c r="CG71" s="24" t="str">
        <f t="shared" si="159"/>
        <v/>
      </c>
      <c r="CH71" s="20" t="str">
        <f t="shared" si="60"/>
        <v>kegg</v>
      </c>
      <c r="CI71" s="18"/>
      <c r="CJ71" s="25" t="str">
        <f t="shared" si="160"/>
        <v/>
      </c>
      <c r="CK71" s="21" t="str">
        <f t="shared" si="161"/>
        <v/>
      </c>
      <c r="CL71" s="19" t="str">
        <f t="shared" si="162"/>
        <v/>
      </c>
      <c r="CM71" s="20" t="str">
        <f t="shared" si="64"/>
        <v>--</v>
      </c>
      <c r="CN71" s="18"/>
      <c r="CO71" s="26"/>
      <c r="CP71" s="37" t="s">
        <v>91</v>
      </c>
      <c r="CQ71" s="27"/>
      <c r="CR71" s="28"/>
      <c r="CS71" s="27"/>
      <c r="CT71" s="27"/>
      <c r="CU71" s="27"/>
    </row>
    <row r="72" spans="1:99" ht="15.75" customHeight="1">
      <c r="A72" s="13">
        <v>103</v>
      </c>
      <c r="B72" s="14" t="s">
        <v>235</v>
      </c>
      <c r="C72" s="50">
        <v>39947</v>
      </c>
      <c r="D72" s="53" t="s">
        <v>236</v>
      </c>
      <c r="E72" s="44"/>
      <c r="F72" s="18"/>
      <c r="G72" s="19" t="str">
        <f t="shared" si="114"/>
        <v/>
      </c>
      <c r="H72" s="19" t="str">
        <f t="shared" si="115"/>
        <v/>
      </c>
      <c r="I72" s="19" t="str">
        <f t="shared" si="116"/>
        <v/>
      </c>
      <c r="J72" s="20" t="str">
        <f t="shared" si="3"/>
        <v>--</v>
      </c>
      <c r="K72" s="18"/>
      <c r="L72" s="19" t="str">
        <f t="shared" si="117"/>
        <v/>
      </c>
      <c r="M72" s="21" t="str">
        <f t="shared" si="118"/>
        <v/>
      </c>
      <c r="N72" s="19" t="str">
        <f t="shared" si="119"/>
        <v/>
      </c>
      <c r="O72" s="20" t="str">
        <f t="shared" si="7"/>
        <v>--</v>
      </c>
      <c r="P72" s="18"/>
      <c r="Q72" s="19" t="str">
        <f t="shared" si="120"/>
        <v>V</v>
      </c>
      <c r="R72" s="21" t="str">
        <f t="shared" si="121"/>
        <v/>
      </c>
      <c r="S72" s="19" t="str">
        <f t="shared" si="122"/>
        <v/>
      </c>
      <c r="T72" s="20" t="str">
        <f t="shared" si="11"/>
        <v>lit</v>
      </c>
      <c r="U72" s="18"/>
      <c r="V72" s="19" t="str">
        <f t="shared" si="123"/>
        <v/>
      </c>
      <c r="W72" s="21" t="str">
        <f t="shared" si="124"/>
        <v/>
      </c>
      <c r="X72" s="21" t="str">
        <f t="shared" si="125"/>
        <v>NA</v>
      </c>
      <c r="Y72" s="20" t="str">
        <f t="shared" si="15"/>
        <v>rel</v>
      </c>
      <c r="Z72" s="18"/>
      <c r="AA72" s="19" t="str">
        <f t="shared" si="126"/>
        <v/>
      </c>
      <c r="AB72" s="21" t="str">
        <f t="shared" si="127"/>
        <v/>
      </c>
      <c r="AC72" s="21" t="str">
        <f t="shared" si="128"/>
        <v/>
      </c>
      <c r="AD72" s="20" t="str">
        <f t="shared" si="19"/>
        <v>--</v>
      </c>
      <c r="AE72" s="18"/>
      <c r="AF72" s="19" t="str">
        <f t="shared" si="129"/>
        <v/>
      </c>
      <c r="AG72" s="19"/>
      <c r="AH72" s="18"/>
      <c r="AI72" s="22" t="str">
        <f t="shared" si="130"/>
        <v/>
      </c>
      <c r="AJ72" s="21" t="str">
        <f t="shared" si="131"/>
        <v/>
      </c>
      <c r="AK72" s="21" t="str">
        <f t="shared" si="132"/>
        <v/>
      </c>
      <c r="AL72" s="20" t="str">
        <f t="shared" si="24"/>
        <v>--</v>
      </c>
      <c r="AM72" s="18"/>
      <c r="AN72" s="19" t="str">
        <f t="shared" si="133"/>
        <v/>
      </c>
      <c r="AO72" s="19"/>
      <c r="AP72" s="18"/>
      <c r="AQ72" s="19" t="str">
        <f t="shared" si="134"/>
        <v/>
      </c>
      <c r="AR72" s="23"/>
      <c r="AS72" s="23" t="str">
        <f t="shared" si="135"/>
        <v/>
      </c>
      <c r="AT72" s="20" t="str">
        <f t="shared" si="28"/>
        <v>--</v>
      </c>
      <c r="AU72" s="18"/>
      <c r="AV72" s="19" t="str">
        <f t="shared" si="136"/>
        <v/>
      </c>
      <c r="AW72" s="21" t="str">
        <f t="shared" si="137"/>
        <v/>
      </c>
      <c r="AX72" s="21" t="str">
        <f t="shared" si="138"/>
        <v/>
      </c>
      <c r="AY72" s="20" t="str">
        <f t="shared" si="32"/>
        <v>--</v>
      </c>
      <c r="AZ72" s="18"/>
      <c r="BA72" s="19" t="str">
        <f t="shared" si="139"/>
        <v/>
      </c>
      <c r="BB72" s="21" t="str">
        <f t="shared" si="140"/>
        <v/>
      </c>
      <c r="BC72" s="21" t="str">
        <f t="shared" si="141"/>
        <v/>
      </c>
      <c r="BD72" s="20" t="str">
        <f t="shared" si="36"/>
        <v>--</v>
      </c>
      <c r="BE72" s="18"/>
      <c r="BF72" s="19" t="str">
        <f t="shared" si="142"/>
        <v/>
      </c>
      <c r="BG72" s="21" t="str">
        <f t="shared" si="143"/>
        <v/>
      </c>
      <c r="BH72" s="21" t="str">
        <f t="shared" si="144"/>
        <v/>
      </c>
      <c r="BI72" s="20" t="str">
        <f t="shared" si="40"/>
        <v>--</v>
      </c>
      <c r="BJ72" s="18"/>
      <c r="BK72" s="19" t="str">
        <f t="shared" si="145"/>
        <v/>
      </c>
      <c r="BL72" s="21" t="str">
        <f t="shared" si="146"/>
        <v/>
      </c>
      <c r="BM72" s="21" t="str">
        <f t="shared" si="147"/>
        <v/>
      </c>
      <c r="BN72" s="20" t="str">
        <f t="shared" si="44"/>
        <v>--</v>
      </c>
      <c r="BO72" s="18"/>
      <c r="BP72" s="19" t="str">
        <f t="shared" si="148"/>
        <v>V</v>
      </c>
      <c r="BQ72" s="21" t="str">
        <f t="shared" si="149"/>
        <v/>
      </c>
      <c r="BR72" s="19" t="str">
        <f t="shared" si="150"/>
        <v/>
      </c>
      <c r="BS72" s="20" t="str">
        <f t="shared" si="48"/>
        <v>lit</v>
      </c>
      <c r="BT72" s="18"/>
      <c r="BU72" s="19" t="str">
        <f t="shared" si="151"/>
        <v/>
      </c>
      <c r="BV72" s="21" t="str">
        <f t="shared" si="152"/>
        <v/>
      </c>
      <c r="BW72" s="19" t="str">
        <f t="shared" si="153"/>
        <v/>
      </c>
      <c r="BX72" s="20" t="str">
        <f t="shared" si="52"/>
        <v>--</v>
      </c>
      <c r="BY72" s="18"/>
      <c r="BZ72" s="19" t="str">
        <f t="shared" si="154"/>
        <v/>
      </c>
      <c r="CA72" s="21" t="str">
        <f t="shared" si="155"/>
        <v/>
      </c>
      <c r="CB72" s="19" t="str">
        <f t="shared" si="156"/>
        <v/>
      </c>
      <c r="CC72" s="20" t="str">
        <f t="shared" si="56"/>
        <v>--</v>
      </c>
      <c r="CD72" s="18"/>
      <c r="CE72" s="19" t="str">
        <f t="shared" si="157"/>
        <v>V</v>
      </c>
      <c r="CF72" s="21" t="str">
        <f t="shared" si="158"/>
        <v/>
      </c>
      <c r="CG72" s="24" t="str">
        <f t="shared" si="159"/>
        <v/>
      </c>
      <c r="CH72" s="20" t="str">
        <f t="shared" si="60"/>
        <v>lit</v>
      </c>
      <c r="CI72" s="18"/>
      <c r="CJ72" s="25" t="str">
        <f t="shared" si="160"/>
        <v/>
      </c>
      <c r="CK72" s="21" t="str">
        <f t="shared" si="161"/>
        <v/>
      </c>
      <c r="CL72" s="19" t="str">
        <f t="shared" si="162"/>
        <v/>
      </c>
      <c r="CM72" s="20" t="str">
        <f t="shared" si="64"/>
        <v>--</v>
      </c>
      <c r="CN72" s="18"/>
      <c r="CO72" s="60" t="s">
        <v>139</v>
      </c>
      <c r="CP72" s="27"/>
      <c r="CQ72" s="27"/>
      <c r="CR72" s="28"/>
      <c r="CS72" s="27"/>
      <c r="CT72" s="27"/>
      <c r="CU72" s="27"/>
    </row>
    <row r="73" spans="1:99" ht="15.75" customHeight="1">
      <c r="A73" s="13">
        <v>104</v>
      </c>
      <c r="B73" s="29" t="s">
        <v>235</v>
      </c>
      <c r="C73" s="50">
        <v>39947</v>
      </c>
      <c r="D73" s="53" t="s">
        <v>236</v>
      </c>
      <c r="E73" s="44"/>
      <c r="F73" s="18"/>
      <c r="G73" s="19" t="str">
        <f t="shared" si="114"/>
        <v/>
      </c>
      <c r="H73" s="19" t="str">
        <f t="shared" si="115"/>
        <v/>
      </c>
      <c r="I73" s="19" t="str">
        <f t="shared" si="116"/>
        <v/>
      </c>
      <c r="J73" s="20" t="str">
        <f t="shared" si="3"/>
        <v>--</v>
      </c>
      <c r="K73" s="18"/>
      <c r="L73" s="19" t="str">
        <f t="shared" si="117"/>
        <v/>
      </c>
      <c r="M73" s="21" t="str">
        <f t="shared" si="118"/>
        <v/>
      </c>
      <c r="N73" s="19" t="str">
        <f t="shared" si="119"/>
        <v/>
      </c>
      <c r="O73" s="20" t="str">
        <f t="shared" si="7"/>
        <v>--</v>
      </c>
      <c r="P73" s="18"/>
      <c r="Q73" s="19" t="str">
        <f t="shared" si="120"/>
        <v>V</v>
      </c>
      <c r="R73" s="21" t="str">
        <f t="shared" si="121"/>
        <v/>
      </c>
      <c r="S73" s="19" t="str">
        <f t="shared" si="122"/>
        <v/>
      </c>
      <c r="T73" s="20" t="str">
        <f t="shared" si="11"/>
        <v>lit</v>
      </c>
      <c r="U73" s="18"/>
      <c r="V73" s="19" t="str">
        <f t="shared" si="123"/>
        <v/>
      </c>
      <c r="W73" s="21" t="str">
        <f t="shared" si="124"/>
        <v/>
      </c>
      <c r="X73" s="21" t="str">
        <f t="shared" si="125"/>
        <v>NA</v>
      </c>
      <c r="Y73" s="20" t="str">
        <f t="shared" si="15"/>
        <v>rel</v>
      </c>
      <c r="Z73" s="18"/>
      <c r="AA73" s="19" t="str">
        <f t="shared" si="126"/>
        <v/>
      </c>
      <c r="AB73" s="21" t="str">
        <f t="shared" si="127"/>
        <v/>
      </c>
      <c r="AC73" s="21" t="str">
        <f t="shared" si="128"/>
        <v/>
      </c>
      <c r="AD73" s="20" t="str">
        <f t="shared" si="19"/>
        <v>--</v>
      </c>
      <c r="AE73" s="18"/>
      <c r="AF73" s="19" t="str">
        <f t="shared" si="129"/>
        <v/>
      </c>
      <c r="AG73" s="19"/>
      <c r="AH73" s="18"/>
      <c r="AI73" s="22" t="str">
        <f t="shared" si="130"/>
        <v/>
      </c>
      <c r="AJ73" s="21" t="str">
        <f t="shared" si="131"/>
        <v/>
      </c>
      <c r="AK73" s="21" t="str">
        <f t="shared" si="132"/>
        <v/>
      </c>
      <c r="AL73" s="20" t="str">
        <f t="shared" si="24"/>
        <v>--</v>
      </c>
      <c r="AM73" s="18"/>
      <c r="AN73" s="19" t="str">
        <f t="shared" si="133"/>
        <v/>
      </c>
      <c r="AO73" s="19"/>
      <c r="AP73" s="18"/>
      <c r="AQ73" s="19" t="str">
        <f t="shared" si="134"/>
        <v/>
      </c>
      <c r="AR73" s="23"/>
      <c r="AS73" s="23" t="str">
        <f t="shared" si="135"/>
        <v/>
      </c>
      <c r="AT73" s="20" t="str">
        <f t="shared" si="28"/>
        <v>--</v>
      </c>
      <c r="AU73" s="18"/>
      <c r="AV73" s="19" t="str">
        <f t="shared" si="136"/>
        <v/>
      </c>
      <c r="AW73" s="21" t="str">
        <f t="shared" si="137"/>
        <v/>
      </c>
      <c r="AX73" s="21" t="str">
        <f t="shared" si="138"/>
        <v/>
      </c>
      <c r="AY73" s="20" t="str">
        <f t="shared" si="32"/>
        <v>--</v>
      </c>
      <c r="AZ73" s="18"/>
      <c r="BA73" s="19" t="str">
        <f t="shared" si="139"/>
        <v/>
      </c>
      <c r="BB73" s="21" t="str">
        <f t="shared" si="140"/>
        <v/>
      </c>
      <c r="BC73" s="21" t="str">
        <f t="shared" si="141"/>
        <v/>
      </c>
      <c r="BD73" s="20" t="str">
        <f t="shared" si="36"/>
        <v>--</v>
      </c>
      <c r="BE73" s="18"/>
      <c r="BF73" s="19" t="str">
        <f t="shared" si="142"/>
        <v/>
      </c>
      <c r="BG73" s="21" t="str">
        <f t="shared" si="143"/>
        <v/>
      </c>
      <c r="BH73" s="21" t="str">
        <f t="shared" si="144"/>
        <v/>
      </c>
      <c r="BI73" s="20" t="str">
        <f t="shared" si="40"/>
        <v>--</v>
      </c>
      <c r="BJ73" s="18"/>
      <c r="BK73" s="19" t="str">
        <f t="shared" si="145"/>
        <v/>
      </c>
      <c r="BL73" s="21" t="str">
        <f t="shared" si="146"/>
        <v/>
      </c>
      <c r="BM73" s="21" t="str">
        <f t="shared" si="147"/>
        <v/>
      </c>
      <c r="BN73" s="20" t="str">
        <f t="shared" si="44"/>
        <v>--</v>
      </c>
      <c r="BO73" s="18"/>
      <c r="BP73" s="19" t="str">
        <f t="shared" si="148"/>
        <v>V</v>
      </c>
      <c r="BQ73" s="21" t="str">
        <f t="shared" si="149"/>
        <v/>
      </c>
      <c r="BR73" s="19" t="str">
        <f t="shared" si="150"/>
        <v/>
      </c>
      <c r="BS73" s="20" t="str">
        <f t="shared" si="48"/>
        <v>lit</v>
      </c>
      <c r="BT73" s="18"/>
      <c r="BU73" s="19" t="str">
        <f t="shared" si="151"/>
        <v/>
      </c>
      <c r="BV73" s="21" t="str">
        <f t="shared" si="152"/>
        <v/>
      </c>
      <c r="BW73" s="19" t="str">
        <f t="shared" si="153"/>
        <v/>
      </c>
      <c r="BX73" s="20" t="str">
        <f t="shared" si="52"/>
        <v>--</v>
      </c>
      <c r="BY73" s="18"/>
      <c r="BZ73" s="19" t="str">
        <f t="shared" si="154"/>
        <v/>
      </c>
      <c r="CA73" s="21" t="str">
        <f t="shared" si="155"/>
        <v/>
      </c>
      <c r="CB73" s="19" t="str">
        <f t="shared" si="156"/>
        <v/>
      </c>
      <c r="CC73" s="20" t="str">
        <f t="shared" si="56"/>
        <v>--</v>
      </c>
      <c r="CD73" s="18"/>
      <c r="CE73" s="19" t="str">
        <f t="shared" si="157"/>
        <v>V</v>
      </c>
      <c r="CF73" s="21" t="str">
        <f t="shared" si="158"/>
        <v/>
      </c>
      <c r="CG73" s="24" t="str">
        <f t="shared" si="159"/>
        <v/>
      </c>
      <c r="CH73" s="20" t="str">
        <f t="shared" si="60"/>
        <v>lit</v>
      </c>
      <c r="CI73" s="18"/>
      <c r="CJ73" s="25" t="str">
        <f t="shared" si="160"/>
        <v/>
      </c>
      <c r="CK73" s="21" t="str">
        <f t="shared" si="161"/>
        <v/>
      </c>
      <c r="CL73" s="19" t="str">
        <f t="shared" si="162"/>
        <v/>
      </c>
      <c r="CM73" s="20" t="str">
        <f t="shared" si="64"/>
        <v>--</v>
      </c>
      <c r="CN73" s="18"/>
      <c r="CO73" s="60" t="s">
        <v>139</v>
      </c>
      <c r="CP73" s="27"/>
      <c r="CQ73" s="27"/>
      <c r="CR73" s="28"/>
      <c r="CS73" s="27"/>
      <c r="CT73" s="27"/>
      <c r="CU73" s="27"/>
    </row>
    <row r="74" spans="1:99" ht="15.75" customHeight="1">
      <c r="A74" s="13">
        <v>133</v>
      </c>
      <c r="B74" s="14" t="s">
        <v>237</v>
      </c>
      <c r="C74" s="50">
        <v>242159</v>
      </c>
      <c r="D74" s="53" t="s">
        <v>238</v>
      </c>
      <c r="E74" s="44"/>
      <c r="F74" s="18"/>
      <c r="G74" s="19" t="str">
        <f t="shared" si="114"/>
        <v/>
      </c>
      <c r="H74" s="19" t="str">
        <f t="shared" si="115"/>
        <v/>
      </c>
      <c r="I74" s="19" t="str">
        <f t="shared" si="116"/>
        <v/>
      </c>
      <c r="J74" s="20" t="str">
        <f t="shared" si="3"/>
        <v>--</v>
      </c>
      <c r="K74" s="18"/>
      <c r="L74" s="19" t="str">
        <f t="shared" si="117"/>
        <v/>
      </c>
      <c r="M74" s="21" t="str">
        <f t="shared" si="118"/>
        <v/>
      </c>
      <c r="N74" s="19" t="str">
        <f t="shared" si="119"/>
        <v/>
      </c>
      <c r="O74" s="20" t="str">
        <f t="shared" si="7"/>
        <v>--</v>
      </c>
      <c r="P74" s="18"/>
      <c r="Q74" s="19" t="str">
        <f t="shared" si="120"/>
        <v/>
      </c>
      <c r="R74" s="21" t="str">
        <f t="shared" si="121"/>
        <v/>
      </c>
      <c r="S74" s="19" t="str">
        <f t="shared" si="122"/>
        <v/>
      </c>
      <c r="T74" s="20" t="str">
        <f t="shared" si="11"/>
        <v>--</v>
      </c>
      <c r="U74" s="18"/>
      <c r="V74" s="19" t="str">
        <f t="shared" si="123"/>
        <v/>
      </c>
      <c r="W74" s="21" t="str">
        <f t="shared" si="124"/>
        <v/>
      </c>
      <c r="X74" s="21" t="str">
        <f t="shared" si="125"/>
        <v/>
      </c>
      <c r="Y74" s="20" t="str">
        <f t="shared" si="15"/>
        <v>--</v>
      </c>
      <c r="Z74" s="18"/>
      <c r="AA74" s="19" t="str">
        <f t="shared" si="126"/>
        <v/>
      </c>
      <c r="AB74" s="21" t="str">
        <f t="shared" si="127"/>
        <v/>
      </c>
      <c r="AC74" s="21" t="str">
        <f t="shared" si="128"/>
        <v/>
      </c>
      <c r="AD74" s="20" t="str">
        <f t="shared" si="19"/>
        <v>--</v>
      </c>
      <c r="AE74" s="18"/>
      <c r="AF74" s="19" t="str">
        <f t="shared" si="129"/>
        <v/>
      </c>
      <c r="AG74" s="19"/>
      <c r="AH74" s="18"/>
      <c r="AI74" s="22" t="str">
        <f t="shared" si="130"/>
        <v/>
      </c>
      <c r="AJ74" s="21" t="str">
        <f t="shared" si="131"/>
        <v/>
      </c>
      <c r="AK74" s="21" t="str">
        <f t="shared" si="132"/>
        <v/>
      </c>
      <c r="AL74" s="20" t="str">
        <f t="shared" si="24"/>
        <v>--</v>
      </c>
      <c r="AM74" s="18"/>
      <c r="AN74" s="19" t="str">
        <f t="shared" si="133"/>
        <v/>
      </c>
      <c r="AO74" s="19"/>
      <c r="AP74" s="18"/>
      <c r="AQ74" s="19" t="str">
        <f t="shared" si="134"/>
        <v/>
      </c>
      <c r="AR74" s="23"/>
      <c r="AS74" s="23" t="str">
        <f t="shared" si="135"/>
        <v/>
      </c>
      <c r="AT74" s="20" t="str">
        <f t="shared" si="28"/>
        <v>--</v>
      </c>
      <c r="AU74" s="18"/>
      <c r="AV74" s="19" t="str">
        <f t="shared" si="136"/>
        <v/>
      </c>
      <c r="AW74" s="21" t="str">
        <f t="shared" si="137"/>
        <v/>
      </c>
      <c r="AX74" s="21" t="str">
        <f t="shared" si="138"/>
        <v/>
      </c>
      <c r="AY74" s="20" t="str">
        <f t="shared" si="32"/>
        <v>--</v>
      </c>
      <c r="AZ74" s="18"/>
      <c r="BA74" s="19" t="str">
        <f t="shared" si="139"/>
        <v/>
      </c>
      <c r="BB74" s="21" t="str">
        <f t="shared" si="140"/>
        <v/>
      </c>
      <c r="BC74" s="21" t="str">
        <f t="shared" si="141"/>
        <v/>
      </c>
      <c r="BD74" s="20" t="str">
        <f t="shared" si="36"/>
        <v>--</v>
      </c>
      <c r="BE74" s="18"/>
      <c r="BF74" s="19" t="str">
        <f t="shared" si="142"/>
        <v/>
      </c>
      <c r="BG74" s="21" t="str">
        <f t="shared" si="143"/>
        <v/>
      </c>
      <c r="BH74" s="21" t="str">
        <f t="shared" si="144"/>
        <v/>
      </c>
      <c r="BI74" s="20" t="str">
        <f t="shared" si="40"/>
        <v>--</v>
      </c>
      <c r="BJ74" s="18"/>
      <c r="BK74" s="19" t="str">
        <f t="shared" si="145"/>
        <v/>
      </c>
      <c r="BL74" s="21" t="str">
        <f t="shared" si="146"/>
        <v/>
      </c>
      <c r="BM74" s="21" t="str">
        <f t="shared" si="147"/>
        <v/>
      </c>
      <c r="BN74" s="20" t="str">
        <f t="shared" si="44"/>
        <v>--</v>
      </c>
      <c r="BO74" s="18"/>
      <c r="BP74" s="19" t="str">
        <f t="shared" si="148"/>
        <v/>
      </c>
      <c r="BQ74" s="21" t="str">
        <f t="shared" si="149"/>
        <v/>
      </c>
      <c r="BR74" s="19" t="str">
        <f t="shared" si="150"/>
        <v/>
      </c>
      <c r="BS74" s="20" t="str">
        <f t="shared" si="48"/>
        <v>--</v>
      </c>
      <c r="BT74" s="18"/>
      <c r="BU74" s="19" t="str">
        <f t="shared" si="151"/>
        <v/>
      </c>
      <c r="BV74" s="21" t="str">
        <f t="shared" si="152"/>
        <v/>
      </c>
      <c r="BW74" s="19" t="str">
        <f t="shared" si="153"/>
        <v/>
      </c>
      <c r="BX74" s="20" t="str">
        <f t="shared" si="52"/>
        <v>--</v>
      </c>
      <c r="BY74" s="18"/>
      <c r="BZ74" s="19" t="str">
        <f t="shared" si="154"/>
        <v/>
      </c>
      <c r="CA74" s="21" t="str">
        <f t="shared" si="155"/>
        <v/>
      </c>
      <c r="CB74" s="19" t="str">
        <f t="shared" si="156"/>
        <v/>
      </c>
      <c r="CC74" s="20" t="str">
        <f t="shared" si="56"/>
        <v>--</v>
      </c>
      <c r="CD74" s="18"/>
      <c r="CE74" s="19" t="str">
        <f t="shared" si="157"/>
        <v/>
      </c>
      <c r="CF74" s="21" t="str">
        <f t="shared" si="158"/>
        <v/>
      </c>
      <c r="CG74" s="24" t="str">
        <f t="shared" si="159"/>
        <v/>
      </c>
      <c r="CH74" s="20" t="str">
        <f t="shared" si="60"/>
        <v>--</v>
      </c>
      <c r="CI74" s="18"/>
      <c r="CJ74" s="25" t="str">
        <f t="shared" si="160"/>
        <v/>
      </c>
      <c r="CK74" s="21" t="str">
        <f t="shared" si="161"/>
        <v/>
      </c>
      <c r="CL74" s="19" t="str">
        <f t="shared" si="162"/>
        <v/>
      </c>
      <c r="CM74" s="20" t="str">
        <f t="shared" si="64"/>
        <v>--</v>
      </c>
      <c r="CN74" s="18"/>
      <c r="CO74" s="26"/>
      <c r="CP74" s="27"/>
      <c r="CQ74" s="27"/>
      <c r="CR74" s="28"/>
      <c r="CS74" s="27"/>
      <c r="CT74" s="27"/>
      <c r="CU74" s="27"/>
    </row>
    <row r="75" spans="1:99" ht="15.75" customHeight="1">
      <c r="A75" s="13">
        <v>134</v>
      </c>
      <c r="B75" s="14" t="s">
        <v>239</v>
      </c>
      <c r="C75" s="50">
        <v>70448</v>
      </c>
      <c r="D75" s="53" t="s">
        <v>240</v>
      </c>
      <c r="E75" s="44"/>
      <c r="F75" s="18"/>
      <c r="G75" s="19" t="str">
        <f t="shared" si="114"/>
        <v/>
      </c>
      <c r="H75" s="19" t="str">
        <f t="shared" si="115"/>
        <v/>
      </c>
      <c r="I75" s="19" t="str">
        <f t="shared" si="116"/>
        <v/>
      </c>
      <c r="J75" s="20" t="str">
        <f t="shared" si="3"/>
        <v>--</v>
      </c>
      <c r="K75" s="18"/>
      <c r="L75" s="19" t="str">
        <f t="shared" si="117"/>
        <v/>
      </c>
      <c r="M75" s="21" t="str">
        <f t="shared" si="118"/>
        <v/>
      </c>
      <c r="N75" s="19" t="str">
        <f t="shared" si="119"/>
        <v/>
      </c>
      <c r="O75" s="20" t="str">
        <f t="shared" si="7"/>
        <v>--</v>
      </c>
      <c r="P75" s="18"/>
      <c r="Q75" s="19" t="str">
        <f t="shared" si="120"/>
        <v/>
      </c>
      <c r="R75" s="21" t="str">
        <f t="shared" si="121"/>
        <v/>
      </c>
      <c r="S75" s="19" t="str">
        <f t="shared" si="122"/>
        <v/>
      </c>
      <c r="T75" s="20" t="str">
        <f t="shared" si="11"/>
        <v>--</v>
      </c>
      <c r="U75" s="18"/>
      <c r="V75" s="19" t="str">
        <f t="shared" si="123"/>
        <v/>
      </c>
      <c r="W75" s="21" t="str">
        <f t="shared" si="124"/>
        <v/>
      </c>
      <c r="X75" s="21" t="str">
        <f t="shared" si="125"/>
        <v/>
      </c>
      <c r="Y75" s="20" t="str">
        <f t="shared" si="15"/>
        <v>--</v>
      </c>
      <c r="Z75" s="18"/>
      <c r="AA75" s="19" t="str">
        <f t="shared" si="126"/>
        <v/>
      </c>
      <c r="AB75" s="21" t="str">
        <f t="shared" si="127"/>
        <v/>
      </c>
      <c r="AC75" s="21" t="str">
        <f t="shared" si="128"/>
        <v/>
      </c>
      <c r="AD75" s="20" t="str">
        <f t="shared" si="19"/>
        <v>--</v>
      </c>
      <c r="AE75" s="18"/>
      <c r="AF75" s="19" t="str">
        <f t="shared" si="129"/>
        <v/>
      </c>
      <c r="AG75" s="19"/>
      <c r="AH75" s="18"/>
      <c r="AI75" s="22" t="str">
        <f t="shared" si="130"/>
        <v/>
      </c>
      <c r="AJ75" s="21" t="str">
        <f t="shared" si="131"/>
        <v/>
      </c>
      <c r="AK75" s="21" t="str">
        <f t="shared" si="132"/>
        <v/>
      </c>
      <c r="AL75" s="20" t="str">
        <f t="shared" si="24"/>
        <v>--</v>
      </c>
      <c r="AM75" s="18"/>
      <c r="AN75" s="19" t="str">
        <f t="shared" si="133"/>
        <v/>
      </c>
      <c r="AO75" s="19"/>
      <c r="AP75" s="18"/>
      <c r="AQ75" s="19" t="str">
        <f t="shared" si="134"/>
        <v/>
      </c>
      <c r="AR75" s="23"/>
      <c r="AS75" s="23" t="str">
        <f t="shared" si="135"/>
        <v/>
      </c>
      <c r="AT75" s="20" t="str">
        <f t="shared" si="28"/>
        <v>--</v>
      </c>
      <c r="AU75" s="18"/>
      <c r="AV75" s="19" t="str">
        <f t="shared" si="136"/>
        <v/>
      </c>
      <c r="AW75" s="21" t="str">
        <f t="shared" si="137"/>
        <v/>
      </c>
      <c r="AX75" s="21" t="str">
        <f t="shared" si="138"/>
        <v/>
      </c>
      <c r="AY75" s="20" t="str">
        <f t="shared" si="32"/>
        <v>--</v>
      </c>
      <c r="AZ75" s="18"/>
      <c r="BA75" s="19" t="str">
        <f t="shared" si="139"/>
        <v/>
      </c>
      <c r="BB75" s="21" t="str">
        <f t="shared" si="140"/>
        <v/>
      </c>
      <c r="BC75" s="21" t="str">
        <f t="shared" si="141"/>
        <v/>
      </c>
      <c r="BD75" s="20" t="str">
        <f t="shared" si="36"/>
        <v>--</v>
      </c>
      <c r="BE75" s="18"/>
      <c r="BF75" s="19" t="str">
        <f t="shared" si="142"/>
        <v/>
      </c>
      <c r="BG75" s="21" t="str">
        <f t="shared" si="143"/>
        <v/>
      </c>
      <c r="BH75" s="21" t="str">
        <f t="shared" si="144"/>
        <v/>
      </c>
      <c r="BI75" s="20" t="str">
        <f t="shared" si="40"/>
        <v>--</v>
      </c>
      <c r="BJ75" s="18"/>
      <c r="BK75" s="19" t="str">
        <f t="shared" si="145"/>
        <v/>
      </c>
      <c r="BL75" s="21" t="str">
        <f t="shared" si="146"/>
        <v/>
      </c>
      <c r="BM75" s="21" t="str">
        <f t="shared" si="147"/>
        <v/>
      </c>
      <c r="BN75" s="20" t="str">
        <f t="shared" si="44"/>
        <v>--</v>
      </c>
      <c r="BO75" s="18"/>
      <c r="BP75" s="19" t="str">
        <f t="shared" si="148"/>
        <v/>
      </c>
      <c r="BQ75" s="21" t="str">
        <f t="shared" si="149"/>
        <v/>
      </c>
      <c r="BR75" s="19" t="str">
        <f t="shared" si="150"/>
        <v/>
      </c>
      <c r="BS75" s="20" t="str">
        <f t="shared" si="48"/>
        <v>--</v>
      </c>
      <c r="BT75" s="18"/>
      <c r="BU75" s="19" t="str">
        <f t="shared" si="151"/>
        <v/>
      </c>
      <c r="BV75" s="21" t="str">
        <f t="shared" si="152"/>
        <v/>
      </c>
      <c r="BW75" s="19" t="str">
        <f t="shared" si="153"/>
        <v/>
      </c>
      <c r="BX75" s="20" t="str">
        <f t="shared" si="52"/>
        <v>--</v>
      </c>
      <c r="BY75" s="18"/>
      <c r="BZ75" s="19" t="str">
        <f t="shared" si="154"/>
        <v/>
      </c>
      <c r="CA75" s="21" t="str">
        <f t="shared" si="155"/>
        <v/>
      </c>
      <c r="CB75" s="19" t="str">
        <f t="shared" si="156"/>
        <v/>
      </c>
      <c r="CC75" s="20" t="str">
        <f t="shared" si="56"/>
        <v>--</v>
      </c>
      <c r="CD75" s="18"/>
      <c r="CE75" s="19" t="str">
        <f t="shared" si="157"/>
        <v/>
      </c>
      <c r="CF75" s="21" t="str">
        <f t="shared" si="158"/>
        <v/>
      </c>
      <c r="CG75" s="24" t="str">
        <f t="shared" si="159"/>
        <v/>
      </c>
      <c r="CH75" s="20" t="str">
        <f t="shared" si="60"/>
        <v>--</v>
      </c>
      <c r="CI75" s="18"/>
      <c r="CJ75" s="25" t="str">
        <f t="shared" si="160"/>
        <v/>
      </c>
      <c r="CK75" s="21" t="str">
        <f t="shared" si="161"/>
        <v/>
      </c>
      <c r="CL75" s="19" t="str">
        <f t="shared" si="162"/>
        <v/>
      </c>
      <c r="CM75" s="20" t="str">
        <f t="shared" si="64"/>
        <v>--</v>
      </c>
      <c r="CN75" s="18"/>
      <c r="CO75" s="26"/>
      <c r="CP75" s="27"/>
      <c r="CQ75" s="27"/>
      <c r="CR75" s="28"/>
      <c r="CS75" s="27"/>
      <c r="CT75" s="27"/>
      <c r="CU75" s="27"/>
    </row>
    <row r="76" spans="1:99" ht="15.75" customHeight="1">
      <c r="A76" s="13">
        <v>98</v>
      </c>
      <c r="B76" s="29" t="s">
        <v>241</v>
      </c>
      <c r="C76" s="52">
        <v>3469</v>
      </c>
      <c r="D76" s="54" t="s">
        <v>242</v>
      </c>
      <c r="E76" s="44"/>
      <c r="F76" s="18"/>
      <c r="G76" s="19" t="str">
        <f t="shared" si="114"/>
        <v/>
      </c>
      <c r="H76" s="19" t="str">
        <f t="shared" si="115"/>
        <v/>
      </c>
      <c r="I76" s="19" t="str">
        <f t="shared" si="116"/>
        <v/>
      </c>
      <c r="J76" s="20" t="str">
        <f t="shared" si="3"/>
        <v>--</v>
      </c>
      <c r="K76" s="18"/>
      <c r="L76" s="19" t="str">
        <f t="shared" si="117"/>
        <v/>
      </c>
      <c r="M76" s="21" t="str">
        <f t="shared" si="118"/>
        <v>X</v>
      </c>
      <c r="N76" s="19" t="str">
        <f t="shared" si="119"/>
        <v/>
      </c>
      <c r="O76" s="20" t="str">
        <f t="shared" si="7"/>
        <v>kegg</v>
      </c>
      <c r="P76" s="18"/>
      <c r="Q76" s="19" t="str">
        <f t="shared" si="120"/>
        <v/>
      </c>
      <c r="R76" s="21" t="str">
        <f t="shared" si="121"/>
        <v>X</v>
      </c>
      <c r="S76" s="19" t="str">
        <f t="shared" si="122"/>
        <v>D</v>
      </c>
      <c r="T76" s="20" t="str">
        <f t="shared" si="11"/>
        <v>rel-kegg</v>
      </c>
      <c r="U76" s="18"/>
      <c r="V76" s="19" t="str">
        <f t="shared" si="123"/>
        <v>NA</v>
      </c>
      <c r="W76" s="21" t="str">
        <f t="shared" si="124"/>
        <v>X</v>
      </c>
      <c r="X76" s="21" t="str">
        <f t="shared" si="125"/>
        <v/>
      </c>
      <c r="Y76" s="20" t="str">
        <f t="shared" si="15"/>
        <v>lit-kegg</v>
      </c>
      <c r="Z76" s="18"/>
      <c r="AA76" s="19" t="str">
        <f t="shared" si="126"/>
        <v/>
      </c>
      <c r="AB76" s="21" t="str">
        <f t="shared" si="127"/>
        <v>X</v>
      </c>
      <c r="AC76" s="21" t="str">
        <f t="shared" si="128"/>
        <v/>
      </c>
      <c r="AD76" s="20" t="str">
        <f t="shared" si="19"/>
        <v>kegg</v>
      </c>
      <c r="AE76" s="18"/>
      <c r="AF76" s="19" t="str">
        <f t="shared" si="129"/>
        <v/>
      </c>
      <c r="AG76" s="19"/>
      <c r="AH76" s="18"/>
      <c r="AI76" s="22" t="str">
        <f t="shared" si="130"/>
        <v/>
      </c>
      <c r="AJ76" s="21" t="str">
        <f t="shared" si="131"/>
        <v/>
      </c>
      <c r="AK76" s="21" t="str">
        <f t="shared" si="132"/>
        <v/>
      </c>
      <c r="AL76" s="20" t="str">
        <f t="shared" si="24"/>
        <v>--</v>
      </c>
      <c r="AM76" s="18"/>
      <c r="AN76" s="19" t="str">
        <f t="shared" si="133"/>
        <v/>
      </c>
      <c r="AO76" s="19"/>
      <c r="AP76" s="18"/>
      <c r="AQ76" s="19" t="str">
        <f t="shared" si="134"/>
        <v/>
      </c>
      <c r="AR76" s="23"/>
      <c r="AS76" s="23" t="str">
        <f t="shared" si="135"/>
        <v/>
      </c>
      <c r="AT76" s="20" t="str">
        <f t="shared" si="28"/>
        <v>--</v>
      </c>
      <c r="AU76" s="18"/>
      <c r="AV76" s="19" t="str">
        <f t="shared" si="136"/>
        <v/>
      </c>
      <c r="AW76" s="21" t="str">
        <f t="shared" si="137"/>
        <v>X</v>
      </c>
      <c r="AX76" s="21" t="str">
        <f t="shared" si="138"/>
        <v/>
      </c>
      <c r="AY76" s="20" t="str">
        <f t="shared" si="32"/>
        <v>kegg</v>
      </c>
      <c r="AZ76" s="18"/>
      <c r="BA76" s="19" t="str">
        <f t="shared" si="139"/>
        <v/>
      </c>
      <c r="BB76" s="21" t="str">
        <f t="shared" si="140"/>
        <v/>
      </c>
      <c r="BC76" s="21" t="str">
        <f t="shared" si="141"/>
        <v/>
      </c>
      <c r="BD76" s="20" t="str">
        <f t="shared" si="36"/>
        <v>--</v>
      </c>
      <c r="BE76" s="18"/>
      <c r="BF76" s="19" t="str">
        <f t="shared" si="142"/>
        <v/>
      </c>
      <c r="BG76" s="21" t="str">
        <f t="shared" si="143"/>
        <v/>
      </c>
      <c r="BH76" s="21" t="str">
        <f t="shared" si="144"/>
        <v/>
      </c>
      <c r="BI76" s="20" t="str">
        <f t="shared" si="40"/>
        <v>--</v>
      </c>
      <c r="BJ76" s="18"/>
      <c r="BK76" s="19" t="str">
        <f t="shared" si="145"/>
        <v/>
      </c>
      <c r="BL76" s="21" t="str">
        <f t="shared" si="146"/>
        <v>X</v>
      </c>
      <c r="BM76" s="21" t="str">
        <f t="shared" si="147"/>
        <v/>
      </c>
      <c r="BN76" s="20" t="str">
        <f t="shared" si="44"/>
        <v>kegg</v>
      </c>
      <c r="BO76" s="18"/>
      <c r="BP76" s="19" t="str">
        <f t="shared" si="148"/>
        <v>I</v>
      </c>
      <c r="BQ76" s="21" t="str">
        <f t="shared" si="149"/>
        <v>X</v>
      </c>
      <c r="BR76" s="19" t="str">
        <f t="shared" si="150"/>
        <v/>
      </c>
      <c r="BS76" s="20" t="str">
        <f t="shared" si="48"/>
        <v>lit-kegg</v>
      </c>
      <c r="BT76" s="18"/>
      <c r="BU76" s="19" t="str">
        <f t="shared" si="151"/>
        <v/>
      </c>
      <c r="BV76" s="21" t="str">
        <f t="shared" si="152"/>
        <v/>
      </c>
      <c r="BW76" s="19" t="str">
        <f t="shared" si="153"/>
        <v/>
      </c>
      <c r="BX76" s="20" t="str">
        <f t="shared" si="52"/>
        <v>--</v>
      </c>
      <c r="BY76" s="18"/>
      <c r="BZ76" s="19" t="str">
        <f t="shared" si="154"/>
        <v/>
      </c>
      <c r="CA76" s="21" t="str">
        <f t="shared" si="155"/>
        <v/>
      </c>
      <c r="CB76" s="19" t="str">
        <f t="shared" si="156"/>
        <v/>
      </c>
      <c r="CC76" s="20" t="str">
        <f t="shared" si="56"/>
        <v>--</v>
      </c>
      <c r="CD76" s="18"/>
      <c r="CE76" s="19" t="str">
        <f t="shared" si="157"/>
        <v/>
      </c>
      <c r="CF76" s="21" t="str">
        <f t="shared" si="158"/>
        <v>X</v>
      </c>
      <c r="CG76" s="24" t="str">
        <f t="shared" si="159"/>
        <v/>
      </c>
      <c r="CH76" s="20" t="str">
        <f t="shared" si="60"/>
        <v>kegg</v>
      </c>
      <c r="CI76" s="18"/>
      <c r="CJ76" s="25" t="str">
        <f t="shared" si="160"/>
        <v>I</v>
      </c>
      <c r="CK76" s="21" t="str">
        <f t="shared" si="161"/>
        <v>X</v>
      </c>
      <c r="CL76" s="19" t="str">
        <f t="shared" si="162"/>
        <v>K</v>
      </c>
      <c r="CM76" s="20" t="str">
        <f t="shared" si="64"/>
        <v>lit-kegg</v>
      </c>
      <c r="CN76" s="18"/>
      <c r="CO76" s="26"/>
      <c r="CP76" s="58" t="s">
        <v>243</v>
      </c>
      <c r="CQ76" s="27" t="s">
        <v>139</v>
      </c>
      <c r="CR76" s="28"/>
      <c r="CS76" s="27"/>
      <c r="CT76" s="27"/>
      <c r="CU76" s="27"/>
    </row>
    <row r="77" spans="1:99" ht="15.75" customHeight="1">
      <c r="A77" s="13">
        <v>115</v>
      </c>
      <c r="B77" s="14" t="s">
        <v>244</v>
      </c>
      <c r="C77" s="50">
        <v>78828</v>
      </c>
      <c r="D77" s="53" t="s">
        <v>245</v>
      </c>
      <c r="E77" s="44"/>
      <c r="F77" s="18"/>
      <c r="G77" s="19" t="str">
        <f t="shared" si="114"/>
        <v/>
      </c>
      <c r="H77" s="19" t="str">
        <f t="shared" si="115"/>
        <v/>
      </c>
      <c r="I77" s="19" t="str">
        <f t="shared" si="116"/>
        <v/>
      </c>
      <c r="J77" s="20" t="str">
        <f t="shared" si="3"/>
        <v>--</v>
      </c>
      <c r="K77" s="18"/>
      <c r="L77" s="19" t="str">
        <f t="shared" si="117"/>
        <v/>
      </c>
      <c r="M77" s="21" t="str">
        <f t="shared" si="118"/>
        <v>X</v>
      </c>
      <c r="N77" s="19" t="str">
        <f t="shared" si="119"/>
        <v/>
      </c>
      <c r="O77" s="20" t="str">
        <f t="shared" si="7"/>
        <v>kegg</v>
      </c>
      <c r="P77" s="18"/>
      <c r="Q77" s="19" t="str">
        <f t="shared" si="120"/>
        <v/>
      </c>
      <c r="R77" s="21" t="str">
        <f t="shared" si="121"/>
        <v/>
      </c>
      <c r="S77" s="19" t="str">
        <f t="shared" si="122"/>
        <v/>
      </c>
      <c r="T77" s="20" t="str">
        <f t="shared" si="11"/>
        <v>--</v>
      </c>
      <c r="U77" s="18"/>
      <c r="V77" s="19" t="str">
        <f t="shared" si="123"/>
        <v/>
      </c>
      <c r="W77" s="21" t="str">
        <f t="shared" si="124"/>
        <v>X</v>
      </c>
      <c r="X77" s="21" t="str">
        <f t="shared" si="125"/>
        <v>K</v>
      </c>
      <c r="Y77" s="20" t="str">
        <f t="shared" si="15"/>
        <v>rel-kegg</v>
      </c>
      <c r="Z77" s="18"/>
      <c r="AA77" s="19" t="str">
        <f t="shared" si="126"/>
        <v/>
      </c>
      <c r="AB77" s="21" t="str">
        <f t="shared" si="127"/>
        <v/>
      </c>
      <c r="AC77" s="21" t="str">
        <f t="shared" si="128"/>
        <v/>
      </c>
      <c r="AD77" s="20" t="str">
        <f t="shared" si="19"/>
        <v>--</v>
      </c>
      <c r="AE77" s="18"/>
      <c r="AF77" s="19" t="str">
        <f t="shared" si="129"/>
        <v/>
      </c>
      <c r="AG77" s="19"/>
      <c r="AH77" s="18"/>
      <c r="AI77" s="22" t="str">
        <f t="shared" si="130"/>
        <v/>
      </c>
      <c r="AJ77" s="21" t="str">
        <f t="shared" si="131"/>
        <v/>
      </c>
      <c r="AK77" s="21" t="str">
        <f t="shared" si="132"/>
        <v/>
      </c>
      <c r="AL77" s="20" t="str">
        <f t="shared" si="24"/>
        <v>--</v>
      </c>
      <c r="AM77" s="18"/>
      <c r="AN77" s="19" t="str">
        <f t="shared" si="133"/>
        <v/>
      </c>
      <c r="AO77" s="19"/>
      <c r="AP77" s="18"/>
      <c r="AQ77" s="19" t="str">
        <f t="shared" si="134"/>
        <v/>
      </c>
      <c r="AR77" s="23"/>
      <c r="AS77" s="23" t="str">
        <f t="shared" si="135"/>
        <v/>
      </c>
      <c r="AT77" s="20" t="str">
        <f t="shared" si="28"/>
        <v>--</v>
      </c>
      <c r="AU77" s="18"/>
      <c r="AV77" s="19" t="str">
        <f t="shared" si="136"/>
        <v/>
      </c>
      <c r="AW77" s="21" t="str">
        <f t="shared" si="137"/>
        <v>X</v>
      </c>
      <c r="AX77" s="21" t="str">
        <f t="shared" si="138"/>
        <v/>
      </c>
      <c r="AY77" s="20" t="str">
        <f t="shared" si="32"/>
        <v>kegg</v>
      </c>
      <c r="AZ77" s="18"/>
      <c r="BA77" s="19" t="str">
        <f t="shared" si="139"/>
        <v/>
      </c>
      <c r="BB77" s="21" t="str">
        <f t="shared" si="140"/>
        <v/>
      </c>
      <c r="BC77" s="21" t="str">
        <f t="shared" si="141"/>
        <v/>
      </c>
      <c r="BD77" s="20" t="str">
        <f t="shared" si="36"/>
        <v>--</v>
      </c>
      <c r="BE77" s="18"/>
      <c r="BF77" s="19" t="str">
        <f t="shared" si="142"/>
        <v/>
      </c>
      <c r="BG77" s="21" t="str">
        <f t="shared" si="143"/>
        <v/>
      </c>
      <c r="BH77" s="21" t="str">
        <f t="shared" si="144"/>
        <v/>
      </c>
      <c r="BI77" s="20" t="str">
        <f t="shared" si="40"/>
        <v>--</v>
      </c>
      <c r="BJ77" s="18"/>
      <c r="BK77" s="19" t="str">
        <f t="shared" si="145"/>
        <v/>
      </c>
      <c r="BL77" s="21" t="str">
        <f t="shared" si="146"/>
        <v>X</v>
      </c>
      <c r="BM77" s="21" t="str">
        <f t="shared" si="147"/>
        <v/>
      </c>
      <c r="BN77" s="20" t="str">
        <f t="shared" si="44"/>
        <v>kegg</v>
      </c>
      <c r="BO77" s="18"/>
      <c r="BP77" s="19" t="str">
        <f t="shared" si="148"/>
        <v/>
      </c>
      <c r="BQ77" s="21" t="str">
        <f t="shared" si="149"/>
        <v>X</v>
      </c>
      <c r="BR77" s="19" t="str">
        <f t="shared" si="150"/>
        <v/>
      </c>
      <c r="BS77" s="20" t="str">
        <f t="shared" si="48"/>
        <v>kegg</v>
      </c>
      <c r="BT77" s="18"/>
      <c r="BU77" s="19" t="str">
        <f t="shared" si="151"/>
        <v/>
      </c>
      <c r="BV77" s="21" t="str">
        <f t="shared" si="152"/>
        <v/>
      </c>
      <c r="BW77" s="19" t="str">
        <f t="shared" si="153"/>
        <v/>
      </c>
      <c r="BX77" s="20" t="str">
        <f t="shared" si="52"/>
        <v>--</v>
      </c>
      <c r="BY77" s="18"/>
      <c r="BZ77" s="19" t="str">
        <f t="shared" si="154"/>
        <v/>
      </c>
      <c r="CA77" s="21" t="str">
        <f t="shared" si="155"/>
        <v>X</v>
      </c>
      <c r="CB77" s="19" t="str">
        <f t="shared" si="156"/>
        <v/>
      </c>
      <c r="CC77" s="20" t="str">
        <f t="shared" si="56"/>
        <v>kegg</v>
      </c>
      <c r="CD77" s="18"/>
      <c r="CE77" s="19" t="str">
        <f t="shared" si="157"/>
        <v/>
      </c>
      <c r="CF77" s="21" t="str">
        <f t="shared" si="158"/>
        <v>X</v>
      </c>
      <c r="CG77" s="24" t="str">
        <f t="shared" si="159"/>
        <v/>
      </c>
      <c r="CH77" s="20" t="str">
        <f t="shared" si="60"/>
        <v>kegg</v>
      </c>
      <c r="CI77" s="18"/>
      <c r="CJ77" s="25" t="str">
        <f t="shared" si="160"/>
        <v/>
      </c>
      <c r="CK77" s="21" t="str">
        <f t="shared" si="161"/>
        <v>X</v>
      </c>
      <c r="CL77" s="19" t="str">
        <f t="shared" si="162"/>
        <v>K</v>
      </c>
      <c r="CM77" s="20" t="str">
        <f t="shared" si="64"/>
        <v>rel-kegg</v>
      </c>
      <c r="CN77" s="18"/>
      <c r="CO77" s="26"/>
      <c r="CP77" s="27"/>
      <c r="CQ77" s="27"/>
      <c r="CR77" s="28"/>
      <c r="CS77" s="27"/>
      <c r="CT77" s="27"/>
      <c r="CU77" s="27"/>
    </row>
    <row r="78" spans="1:99" ht="15.75" customHeight="1">
      <c r="A78" s="13">
        <v>35</v>
      </c>
      <c r="B78" s="14" t="s">
        <v>246</v>
      </c>
      <c r="C78" s="50">
        <v>3885</v>
      </c>
      <c r="D78" s="54" t="s">
        <v>247</v>
      </c>
      <c r="E78" s="44"/>
      <c r="F78" s="18"/>
      <c r="G78" s="19" t="str">
        <f t="shared" si="114"/>
        <v>D</v>
      </c>
      <c r="H78" s="19" t="str">
        <f t="shared" si="115"/>
        <v>X</v>
      </c>
      <c r="I78" s="19" t="str">
        <f t="shared" si="116"/>
        <v/>
      </c>
      <c r="J78" s="20" t="str">
        <f t="shared" si="3"/>
        <v>lit-kegg</v>
      </c>
      <c r="K78" s="18"/>
      <c r="L78" s="19" t="str">
        <f t="shared" si="117"/>
        <v/>
      </c>
      <c r="M78" s="21" t="str">
        <f t="shared" si="118"/>
        <v>X</v>
      </c>
      <c r="N78" s="19" t="str">
        <f t="shared" si="119"/>
        <v/>
      </c>
      <c r="O78" s="20" t="str">
        <f t="shared" si="7"/>
        <v>kegg</v>
      </c>
      <c r="P78" s="18"/>
      <c r="Q78" s="19" t="str">
        <f t="shared" si="120"/>
        <v>U</v>
      </c>
      <c r="R78" s="21" t="str">
        <f t="shared" si="121"/>
        <v>X</v>
      </c>
      <c r="S78" s="19" t="str">
        <f t="shared" si="122"/>
        <v/>
      </c>
      <c r="T78" s="20" t="str">
        <f t="shared" si="11"/>
        <v>lit-kegg</v>
      </c>
      <c r="U78" s="18"/>
      <c r="V78" s="19" t="str">
        <f t="shared" si="123"/>
        <v>U</v>
      </c>
      <c r="W78" s="21" t="str">
        <f t="shared" si="124"/>
        <v>X</v>
      </c>
      <c r="X78" s="21" t="str">
        <f t="shared" si="125"/>
        <v>K</v>
      </c>
      <c r="Y78" s="20" t="str">
        <f t="shared" si="15"/>
        <v>lit-kegg</v>
      </c>
      <c r="Z78" s="18"/>
      <c r="AA78" s="19" t="str">
        <f t="shared" si="126"/>
        <v>U</v>
      </c>
      <c r="AB78" s="21" t="str">
        <f t="shared" si="127"/>
        <v>X</v>
      </c>
      <c r="AC78" s="21" t="str">
        <f t="shared" si="128"/>
        <v/>
      </c>
      <c r="AD78" s="20" t="str">
        <f t="shared" si="19"/>
        <v>lit-kegg</v>
      </c>
      <c r="AE78" s="18"/>
      <c r="AF78" s="19" t="str">
        <f t="shared" si="129"/>
        <v/>
      </c>
      <c r="AG78" s="19"/>
      <c r="AH78" s="18"/>
      <c r="AI78" s="22" t="str">
        <f t="shared" si="130"/>
        <v>V</v>
      </c>
      <c r="AJ78" s="21" t="str">
        <f t="shared" si="131"/>
        <v>X</v>
      </c>
      <c r="AK78" s="21" t="str">
        <f t="shared" si="132"/>
        <v/>
      </c>
      <c r="AL78" s="20" t="str">
        <f t="shared" si="24"/>
        <v>lit-kegg</v>
      </c>
      <c r="AM78" s="18"/>
      <c r="AN78" s="19" t="str">
        <f t="shared" si="133"/>
        <v/>
      </c>
      <c r="AO78" s="19"/>
      <c r="AP78" s="18"/>
      <c r="AQ78" s="19" t="str">
        <f t="shared" si="134"/>
        <v/>
      </c>
      <c r="AR78" s="23"/>
      <c r="AS78" s="23" t="str">
        <f t="shared" si="135"/>
        <v/>
      </c>
      <c r="AT78" s="20" t="str">
        <f t="shared" si="28"/>
        <v>--</v>
      </c>
      <c r="AU78" s="18"/>
      <c r="AV78" s="19" t="str">
        <f t="shared" si="136"/>
        <v/>
      </c>
      <c r="AW78" s="21" t="str">
        <f t="shared" si="137"/>
        <v>X</v>
      </c>
      <c r="AX78" s="21" t="str">
        <f t="shared" si="138"/>
        <v/>
      </c>
      <c r="AY78" s="20" t="str">
        <f t="shared" si="32"/>
        <v>kegg</v>
      </c>
      <c r="AZ78" s="18"/>
      <c r="BA78" s="19" t="str">
        <f t="shared" si="139"/>
        <v>V</v>
      </c>
      <c r="BB78" s="21" t="str">
        <f t="shared" si="140"/>
        <v>X</v>
      </c>
      <c r="BC78" s="21" t="str">
        <f t="shared" si="141"/>
        <v/>
      </c>
      <c r="BD78" s="20" t="str">
        <f t="shared" si="36"/>
        <v>lit-kegg</v>
      </c>
      <c r="BE78" s="18"/>
      <c r="BF78" s="19" t="str">
        <f t="shared" si="142"/>
        <v>K</v>
      </c>
      <c r="BG78" s="21" t="str">
        <f t="shared" si="143"/>
        <v>X</v>
      </c>
      <c r="BH78" s="21" t="str">
        <f t="shared" si="144"/>
        <v>I</v>
      </c>
      <c r="BI78" s="20" t="str">
        <f t="shared" si="40"/>
        <v>lit-kegg</v>
      </c>
      <c r="BJ78" s="18"/>
      <c r="BK78" s="19" t="str">
        <f t="shared" si="145"/>
        <v/>
      </c>
      <c r="BL78" s="21" t="str">
        <f t="shared" si="146"/>
        <v>X</v>
      </c>
      <c r="BM78" s="21" t="str">
        <f t="shared" si="147"/>
        <v/>
      </c>
      <c r="BN78" s="20" t="str">
        <f t="shared" si="44"/>
        <v>kegg</v>
      </c>
      <c r="BO78" s="18"/>
      <c r="BP78" s="19" t="str">
        <f t="shared" si="148"/>
        <v>U</v>
      </c>
      <c r="BQ78" s="21" t="str">
        <f t="shared" si="149"/>
        <v>X</v>
      </c>
      <c r="BR78" s="19" t="str">
        <f t="shared" si="150"/>
        <v>K</v>
      </c>
      <c r="BS78" s="20" t="str">
        <f t="shared" si="48"/>
        <v>lit-kegg</v>
      </c>
      <c r="BT78" s="18"/>
      <c r="BU78" s="19" t="str">
        <f t="shared" si="151"/>
        <v>U</v>
      </c>
      <c r="BV78" s="21" t="str">
        <f t="shared" si="152"/>
        <v>X</v>
      </c>
      <c r="BW78" s="19" t="str">
        <f t="shared" si="153"/>
        <v/>
      </c>
      <c r="BX78" s="20" t="str">
        <f t="shared" si="52"/>
        <v>lit-kegg</v>
      </c>
      <c r="BY78" s="18"/>
      <c r="BZ78" s="19" t="str">
        <f t="shared" si="154"/>
        <v>U</v>
      </c>
      <c r="CA78" s="21" t="str">
        <f t="shared" si="155"/>
        <v>X</v>
      </c>
      <c r="CB78" s="19" t="str">
        <f t="shared" si="156"/>
        <v/>
      </c>
      <c r="CC78" s="20" t="str">
        <f t="shared" si="56"/>
        <v>lit-kegg</v>
      </c>
      <c r="CD78" s="18"/>
      <c r="CE78" s="19" t="str">
        <f t="shared" si="157"/>
        <v>V</v>
      </c>
      <c r="CF78" s="21" t="str">
        <f t="shared" si="158"/>
        <v>X</v>
      </c>
      <c r="CG78" s="24" t="str">
        <f t="shared" si="159"/>
        <v>V</v>
      </c>
      <c r="CH78" s="20" t="str">
        <f t="shared" si="60"/>
        <v>lit-kegg</v>
      </c>
      <c r="CI78" s="18"/>
      <c r="CJ78" s="25" t="str">
        <f t="shared" si="160"/>
        <v>U</v>
      </c>
      <c r="CK78" s="21" t="str">
        <f t="shared" si="161"/>
        <v>X</v>
      </c>
      <c r="CL78" s="19" t="str">
        <f t="shared" si="162"/>
        <v>K</v>
      </c>
      <c r="CM78" s="20" t="str">
        <f t="shared" si="64"/>
        <v>lit-kegg</v>
      </c>
      <c r="CN78" s="18"/>
      <c r="CO78" s="26" t="s">
        <v>91</v>
      </c>
      <c r="CP78" s="27"/>
      <c r="CQ78" s="27"/>
      <c r="CR78" s="28"/>
      <c r="CS78" s="27"/>
      <c r="CT78" s="27"/>
      <c r="CU78" s="27"/>
    </row>
    <row r="79" spans="1:99" ht="15.75" customHeight="1">
      <c r="A79" s="13">
        <v>110</v>
      </c>
      <c r="B79" s="14" t="s">
        <v>248</v>
      </c>
      <c r="C79" s="50">
        <v>42345</v>
      </c>
      <c r="D79" s="54" t="s">
        <v>249</v>
      </c>
      <c r="E79" s="44"/>
      <c r="F79" s="18"/>
      <c r="G79" s="19" t="str">
        <f t="shared" si="114"/>
        <v>D</v>
      </c>
      <c r="H79" s="19" t="str">
        <f t="shared" si="115"/>
        <v/>
      </c>
      <c r="I79" s="19" t="str">
        <f t="shared" si="116"/>
        <v>V</v>
      </c>
      <c r="J79" s="20" t="str">
        <f t="shared" si="3"/>
        <v>lit</v>
      </c>
      <c r="K79" s="18"/>
      <c r="L79" s="19" t="str">
        <f t="shared" si="117"/>
        <v/>
      </c>
      <c r="M79" s="21" t="str">
        <f t="shared" si="118"/>
        <v/>
      </c>
      <c r="N79" s="19" t="str">
        <f t="shared" si="119"/>
        <v/>
      </c>
      <c r="O79" s="20" t="str">
        <f t="shared" si="7"/>
        <v>--</v>
      </c>
      <c r="P79" s="18"/>
      <c r="Q79" s="19" t="str">
        <f t="shared" si="120"/>
        <v>NA</v>
      </c>
      <c r="R79" s="21" t="str">
        <f t="shared" si="121"/>
        <v/>
      </c>
      <c r="S79" s="19" t="str">
        <f t="shared" si="122"/>
        <v/>
      </c>
      <c r="T79" s="20" t="str">
        <f t="shared" si="11"/>
        <v>lit</v>
      </c>
      <c r="U79" s="18"/>
      <c r="V79" s="19" t="str">
        <f t="shared" si="123"/>
        <v>U</v>
      </c>
      <c r="W79" s="21" t="str">
        <f t="shared" si="124"/>
        <v/>
      </c>
      <c r="X79" s="21" t="str">
        <f t="shared" si="125"/>
        <v>I</v>
      </c>
      <c r="Y79" s="20" t="str">
        <f t="shared" si="15"/>
        <v>lit</v>
      </c>
      <c r="Z79" s="18"/>
      <c r="AA79" s="19" t="str">
        <f t="shared" si="126"/>
        <v>NA</v>
      </c>
      <c r="AB79" s="21" t="str">
        <f t="shared" si="127"/>
        <v/>
      </c>
      <c r="AC79" s="21" t="str">
        <f t="shared" si="128"/>
        <v/>
      </c>
      <c r="AD79" s="20" t="str">
        <f t="shared" si="19"/>
        <v>lit</v>
      </c>
      <c r="AE79" s="18"/>
      <c r="AF79" s="19" t="str">
        <f t="shared" si="129"/>
        <v/>
      </c>
      <c r="AG79" s="19"/>
      <c r="AH79" s="18"/>
      <c r="AI79" s="22" t="str">
        <f t="shared" si="130"/>
        <v/>
      </c>
      <c r="AJ79" s="21" t="str">
        <f t="shared" si="131"/>
        <v/>
      </c>
      <c r="AK79" s="21" t="str">
        <f t="shared" si="132"/>
        <v/>
      </c>
      <c r="AL79" s="20" t="str">
        <f t="shared" si="24"/>
        <v>--</v>
      </c>
      <c r="AM79" s="18"/>
      <c r="AN79" s="19" t="str">
        <f t="shared" si="133"/>
        <v/>
      </c>
      <c r="AO79" s="19"/>
      <c r="AP79" s="18"/>
      <c r="AQ79" s="19" t="str">
        <f t="shared" si="134"/>
        <v/>
      </c>
      <c r="AR79" s="23"/>
      <c r="AS79" s="23" t="str">
        <f t="shared" si="135"/>
        <v/>
      </c>
      <c r="AT79" s="20" t="str">
        <f t="shared" si="28"/>
        <v>--</v>
      </c>
      <c r="AU79" s="18"/>
      <c r="AV79" s="19" t="str">
        <f t="shared" si="136"/>
        <v/>
      </c>
      <c r="AW79" s="21" t="str">
        <f t="shared" si="137"/>
        <v/>
      </c>
      <c r="AX79" s="21" t="str">
        <f t="shared" si="138"/>
        <v/>
      </c>
      <c r="AY79" s="20" t="str">
        <f t="shared" si="32"/>
        <v>--</v>
      </c>
      <c r="AZ79" s="18"/>
      <c r="BA79" s="19" t="str">
        <f t="shared" si="139"/>
        <v/>
      </c>
      <c r="BB79" s="21" t="str">
        <f t="shared" si="140"/>
        <v/>
      </c>
      <c r="BC79" s="21" t="str">
        <f t="shared" si="141"/>
        <v/>
      </c>
      <c r="BD79" s="20" t="str">
        <f t="shared" si="36"/>
        <v>--</v>
      </c>
      <c r="BE79" s="18"/>
      <c r="BF79" s="19" t="str">
        <f t="shared" si="142"/>
        <v/>
      </c>
      <c r="BG79" s="21" t="str">
        <f t="shared" si="143"/>
        <v/>
      </c>
      <c r="BH79" s="21" t="str">
        <f t="shared" si="144"/>
        <v/>
      </c>
      <c r="BI79" s="20" t="str">
        <f t="shared" si="40"/>
        <v>--</v>
      </c>
      <c r="BJ79" s="18"/>
      <c r="BK79" s="19" t="str">
        <f t="shared" si="145"/>
        <v/>
      </c>
      <c r="BL79" s="21" t="str">
        <f t="shared" si="146"/>
        <v/>
      </c>
      <c r="BM79" s="21" t="str">
        <f t="shared" si="147"/>
        <v/>
      </c>
      <c r="BN79" s="20" t="str">
        <f t="shared" si="44"/>
        <v>--</v>
      </c>
      <c r="BO79" s="18"/>
      <c r="BP79" s="19" t="str">
        <f t="shared" si="148"/>
        <v/>
      </c>
      <c r="BQ79" s="21" t="str">
        <f t="shared" si="149"/>
        <v/>
      </c>
      <c r="BR79" s="19" t="str">
        <f t="shared" si="150"/>
        <v>V</v>
      </c>
      <c r="BS79" s="20" t="str">
        <f t="shared" si="48"/>
        <v>rel</v>
      </c>
      <c r="BT79" s="18"/>
      <c r="BU79" s="19" t="str">
        <f t="shared" si="151"/>
        <v>V</v>
      </c>
      <c r="BV79" s="21" t="str">
        <f t="shared" si="152"/>
        <v/>
      </c>
      <c r="BW79" s="19" t="str">
        <f t="shared" si="153"/>
        <v>NA</v>
      </c>
      <c r="BX79" s="20" t="str">
        <f t="shared" si="52"/>
        <v>lit</v>
      </c>
      <c r="BY79" s="18"/>
      <c r="BZ79" s="19" t="str">
        <f t="shared" si="154"/>
        <v/>
      </c>
      <c r="CA79" s="21" t="str">
        <f t="shared" si="155"/>
        <v/>
      </c>
      <c r="CB79" s="19" t="str">
        <f t="shared" si="156"/>
        <v/>
      </c>
      <c r="CC79" s="20" t="str">
        <f t="shared" si="56"/>
        <v>--</v>
      </c>
      <c r="CD79" s="18"/>
      <c r="CE79" s="19" t="str">
        <f t="shared" si="157"/>
        <v>V</v>
      </c>
      <c r="CF79" s="21" t="str">
        <f t="shared" si="158"/>
        <v/>
      </c>
      <c r="CG79" s="24" t="str">
        <f t="shared" si="159"/>
        <v/>
      </c>
      <c r="CH79" s="20" t="str">
        <f t="shared" si="60"/>
        <v>lit</v>
      </c>
      <c r="CI79" s="18"/>
      <c r="CJ79" s="25" t="str">
        <f t="shared" si="160"/>
        <v>U</v>
      </c>
      <c r="CK79" s="21" t="str">
        <f t="shared" si="161"/>
        <v/>
      </c>
      <c r="CL79" s="19" t="str">
        <f t="shared" si="162"/>
        <v>D</v>
      </c>
      <c r="CM79" s="20" t="str">
        <f t="shared" si="64"/>
        <v>lit</v>
      </c>
      <c r="CN79" s="18"/>
      <c r="CO79" s="26" t="s">
        <v>91</v>
      </c>
      <c r="CP79" s="27"/>
      <c r="CQ79" s="27"/>
      <c r="CR79" s="28"/>
      <c r="CS79" s="27"/>
      <c r="CT79" s="27"/>
      <c r="CU79" s="27"/>
    </row>
    <row r="80" spans="1:99" ht="15.75" customHeight="1">
      <c r="A80" s="13">
        <v>123</v>
      </c>
      <c r="B80" s="14" t="s">
        <v>250</v>
      </c>
      <c r="C80" s="50">
        <v>3218</v>
      </c>
      <c r="D80" s="53" t="s">
        <v>251</v>
      </c>
      <c r="E80" s="44"/>
      <c r="F80" s="18"/>
      <c r="G80" s="19" t="str">
        <f t="shared" si="114"/>
        <v/>
      </c>
      <c r="H80" s="19" t="str">
        <f t="shared" si="115"/>
        <v/>
      </c>
      <c r="I80" s="19" t="str">
        <f t="shared" si="116"/>
        <v/>
      </c>
      <c r="J80" s="20" t="str">
        <f t="shared" si="3"/>
        <v>--</v>
      </c>
      <c r="K80" s="18"/>
      <c r="L80" s="19" t="str">
        <f t="shared" si="117"/>
        <v/>
      </c>
      <c r="M80" s="21" t="str">
        <f t="shared" si="118"/>
        <v>X</v>
      </c>
      <c r="N80" s="19" t="str">
        <f t="shared" si="119"/>
        <v/>
      </c>
      <c r="O80" s="20" t="str">
        <f t="shared" si="7"/>
        <v>kegg</v>
      </c>
      <c r="P80" s="18"/>
      <c r="Q80" s="19" t="str">
        <f t="shared" si="120"/>
        <v/>
      </c>
      <c r="R80" s="21" t="str">
        <f t="shared" si="121"/>
        <v/>
      </c>
      <c r="S80" s="19" t="str">
        <f t="shared" si="122"/>
        <v/>
      </c>
      <c r="T80" s="20" t="str">
        <f t="shared" si="11"/>
        <v>--</v>
      </c>
      <c r="U80" s="18"/>
      <c r="V80" s="19" t="str">
        <f t="shared" si="123"/>
        <v/>
      </c>
      <c r="W80" s="21" t="str">
        <f t="shared" si="124"/>
        <v/>
      </c>
      <c r="X80" s="21" t="str">
        <f t="shared" si="125"/>
        <v/>
      </c>
      <c r="Y80" s="20" t="str">
        <f t="shared" si="15"/>
        <v>--</v>
      </c>
      <c r="Z80" s="18"/>
      <c r="AA80" s="19" t="str">
        <f t="shared" si="126"/>
        <v/>
      </c>
      <c r="AB80" s="21" t="str">
        <f t="shared" si="127"/>
        <v/>
      </c>
      <c r="AC80" s="21" t="str">
        <f t="shared" si="128"/>
        <v/>
      </c>
      <c r="AD80" s="20" t="str">
        <f t="shared" si="19"/>
        <v>--</v>
      </c>
      <c r="AE80" s="18"/>
      <c r="AF80" s="19" t="str">
        <f t="shared" si="129"/>
        <v/>
      </c>
      <c r="AG80" s="19"/>
      <c r="AH80" s="18"/>
      <c r="AI80" s="22" t="str">
        <f t="shared" si="130"/>
        <v/>
      </c>
      <c r="AJ80" s="21" t="str">
        <f t="shared" si="131"/>
        <v/>
      </c>
      <c r="AK80" s="21" t="str">
        <f t="shared" si="132"/>
        <v/>
      </c>
      <c r="AL80" s="20" t="str">
        <f t="shared" si="24"/>
        <v>--</v>
      </c>
      <c r="AM80" s="18"/>
      <c r="AN80" s="19" t="str">
        <f t="shared" si="133"/>
        <v/>
      </c>
      <c r="AO80" s="19"/>
      <c r="AP80" s="18"/>
      <c r="AQ80" s="19" t="str">
        <f t="shared" si="134"/>
        <v/>
      </c>
      <c r="AR80" s="23"/>
      <c r="AS80" s="23" t="str">
        <f t="shared" si="135"/>
        <v/>
      </c>
      <c r="AT80" s="20" t="str">
        <f t="shared" si="28"/>
        <v>--</v>
      </c>
      <c r="AU80" s="18"/>
      <c r="AV80" s="19" t="str">
        <f t="shared" si="136"/>
        <v/>
      </c>
      <c r="AW80" s="21" t="str">
        <f t="shared" si="137"/>
        <v>X</v>
      </c>
      <c r="AX80" s="21" t="str">
        <f t="shared" si="138"/>
        <v/>
      </c>
      <c r="AY80" s="20" t="str">
        <f t="shared" si="32"/>
        <v>kegg</v>
      </c>
      <c r="AZ80" s="18"/>
      <c r="BA80" s="19" t="str">
        <f t="shared" si="139"/>
        <v/>
      </c>
      <c r="BB80" s="21" t="str">
        <f t="shared" si="140"/>
        <v/>
      </c>
      <c r="BC80" s="21" t="str">
        <f t="shared" si="141"/>
        <v/>
      </c>
      <c r="BD80" s="20" t="str">
        <f t="shared" si="36"/>
        <v>--</v>
      </c>
      <c r="BE80" s="18"/>
      <c r="BF80" s="19" t="str">
        <f t="shared" si="142"/>
        <v/>
      </c>
      <c r="BG80" s="21" t="str">
        <f t="shared" si="143"/>
        <v/>
      </c>
      <c r="BH80" s="21" t="str">
        <f t="shared" si="144"/>
        <v/>
      </c>
      <c r="BI80" s="20" t="str">
        <f t="shared" si="40"/>
        <v>--</v>
      </c>
      <c r="BJ80" s="18"/>
      <c r="BK80" s="19" t="str">
        <f t="shared" si="145"/>
        <v/>
      </c>
      <c r="BL80" s="21" t="str">
        <f t="shared" si="146"/>
        <v>X</v>
      </c>
      <c r="BM80" s="21" t="str">
        <f t="shared" si="147"/>
        <v/>
      </c>
      <c r="BN80" s="20" t="str">
        <f t="shared" si="44"/>
        <v>kegg</v>
      </c>
      <c r="BO80" s="18"/>
      <c r="BP80" s="19" t="str">
        <f t="shared" si="148"/>
        <v/>
      </c>
      <c r="BQ80" s="21" t="str">
        <f t="shared" si="149"/>
        <v/>
      </c>
      <c r="BR80" s="19" t="str">
        <f t="shared" si="150"/>
        <v/>
      </c>
      <c r="BS80" s="20" t="str">
        <f t="shared" si="48"/>
        <v>--</v>
      </c>
      <c r="BT80" s="18"/>
      <c r="BU80" s="19" t="str">
        <f t="shared" si="151"/>
        <v/>
      </c>
      <c r="BV80" s="21" t="str">
        <f t="shared" si="152"/>
        <v/>
      </c>
      <c r="BW80" s="19" t="str">
        <f t="shared" si="153"/>
        <v/>
      </c>
      <c r="BX80" s="20" t="str">
        <f t="shared" si="52"/>
        <v>--</v>
      </c>
      <c r="BY80" s="18"/>
      <c r="BZ80" s="19" t="str">
        <f t="shared" si="154"/>
        <v/>
      </c>
      <c r="CA80" s="21" t="str">
        <f t="shared" si="155"/>
        <v/>
      </c>
      <c r="CB80" s="19" t="str">
        <f t="shared" si="156"/>
        <v/>
      </c>
      <c r="CC80" s="20" t="str">
        <f t="shared" si="56"/>
        <v>--</v>
      </c>
      <c r="CD80" s="18"/>
      <c r="CE80" s="19" t="str">
        <f t="shared" si="157"/>
        <v/>
      </c>
      <c r="CF80" s="21" t="str">
        <f t="shared" si="158"/>
        <v>X</v>
      </c>
      <c r="CG80" s="24" t="str">
        <f t="shared" si="159"/>
        <v/>
      </c>
      <c r="CH80" s="20" t="str">
        <f t="shared" si="60"/>
        <v>kegg</v>
      </c>
      <c r="CI80" s="18"/>
      <c r="CJ80" s="25" t="str">
        <f t="shared" si="160"/>
        <v/>
      </c>
      <c r="CK80" s="21" t="str">
        <f t="shared" si="161"/>
        <v/>
      </c>
      <c r="CL80" s="19" t="str">
        <f t="shared" si="162"/>
        <v/>
      </c>
      <c r="CM80" s="20" t="str">
        <f t="shared" si="64"/>
        <v>--</v>
      </c>
      <c r="CN80" s="18"/>
      <c r="CO80" s="26"/>
      <c r="CP80" s="27"/>
      <c r="CQ80" s="27"/>
      <c r="CR80" s="28"/>
      <c r="CS80" s="27"/>
      <c r="CT80" s="27"/>
      <c r="CU80" s="27"/>
    </row>
    <row r="81" spans="1:99" ht="15.75" customHeight="1">
      <c r="A81" s="13">
        <v>62</v>
      </c>
      <c r="B81" s="29" t="s">
        <v>252</v>
      </c>
      <c r="C81" s="52">
        <v>75702</v>
      </c>
      <c r="D81" s="54" t="s">
        <v>253</v>
      </c>
      <c r="E81" s="44"/>
      <c r="F81" s="18"/>
      <c r="G81" s="19" t="str">
        <f t="shared" si="114"/>
        <v/>
      </c>
      <c r="H81" s="19" t="str">
        <f t="shared" si="115"/>
        <v>X</v>
      </c>
      <c r="I81" s="19" t="str">
        <f t="shared" si="116"/>
        <v/>
      </c>
      <c r="J81" s="20" t="str">
        <f t="shared" si="3"/>
        <v>kegg</v>
      </c>
      <c r="K81" s="18"/>
      <c r="L81" s="19" t="str">
        <f t="shared" si="117"/>
        <v/>
      </c>
      <c r="M81" s="21" t="str">
        <f t="shared" si="118"/>
        <v>X</v>
      </c>
      <c r="N81" s="19" t="str">
        <f t="shared" si="119"/>
        <v/>
      </c>
      <c r="O81" s="20" t="str">
        <f t="shared" si="7"/>
        <v>kegg</v>
      </c>
      <c r="P81" s="18"/>
      <c r="Q81" s="19" t="str">
        <f t="shared" si="120"/>
        <v/>
      </c>
      <c r="R81" s="21" t="str">
        <f t="shared" si="121"/>
        <v>X</v>
      </c>
      <c r="S81" s="19" t="str">
        <f t="shared" si="122"/>
        <v/>
      </c>
      <c r="T81" s="20" t="str">
        <f t="shared" si="11"/>
        <v>kegg</v>
      </c>
      <c r="U81" s="18"/>
      <c r="V81" s="19" t="str">
        <f t="shared" si="123"/>
        <v/>
      </c>
      <c r="W81" s="21" t="str">
        <f t="shared" si="124"/>
        <v>X</v>
      </c>
      <c r="X81" s="21" t="str">
        <f t="shared" si="125"/>
        <v/>
      </c>
      <c r="Y81" s="20" t="str">
        <f t="shared" si="15"/>
        <v>kegg</v>
      </c>
      <c r="Z81" s="18"/>
      <c r="AA81" s="19" t="str">
        <f t="shared" si="126"/>
        <v/>
      </c>
      <c r="AB81" s="21" t="str">
        <f t="shared" si="127"/>
        <v>X</v>
      </c>
      <c r="AC81" s="21" t="str">
        <f t="shared" si="128"/>
        <v/>
      </c>
      <c r="AD81" s="20" t="str">
        <f t="shared" si="19"/>
        <v>kegg</v>
      </c>
      <c r="AE81" s="18"/>
      <c r="AF81" s="19" t="str">
        <f t="shared" si="129"/>
        <v/>
      </c>
      <c r="AG81" s="19"/>
      <c r="AH81" s="18"/>
      <c r="AI81" s="22" t="str">
        <f t="shared" si="130"/>
        <v/>
      </c>
      <c r="AJ81" s="21" t="str">
        <f t="shared" si="131"/>
        <v>X</v>
      </c>
      <c r="AK81" s="21" t="str">
        <f t="shared" si="132"/>
        <v/>
      </c>
      <c r="AL81" s="20" t="str">
        <f t="shared" si="24"/>
        <v>kegg</v>
      </c>
      <c r="AM81" s="18"/>
      <c r="AN81" s="19" t="str">
        <f t="shared" si="133"/>
        <v/>
      </c>
      <c r="AO81" s="19"/>
      <c r="AP81" s="18"/>
      <c r="AQ81" s="19" t="str">
        <f t="shared" si="134"/>
        <v/>
      </c>
      <c r="AR81" s="23"/>
      <c r="AS81" s="23" t="str">
        <f t="shared" si="135"/>
        <v/>
      </c>
      <c r="AT81" s="20" t="str">
        <f t="shared" si="28"/>
        <v>--</v>
      </c>
      <c r="AU81" s="18"/>
      <c r="AV81" s="19" t="str">
        <f t="shared" si="136"/>
        <v/>
      </c>
      <c r="AW81" s="21" t="str">
        <f t="shared" si="137"/>
        <v>X</v>
      </c>
      <c r="AX81" s="21" t="str">
        <f t="shared" si="138"/>
        <v/>
      </c>
      <c r="AY81" s="20" t="str">
        <f t="shared" si="32"/>
        <v>kegg</v>
      </c>
      <c r="AZ81" s="18"/>
      <c r="BA81" s="19" t="str">
        <f t="shared" si="139"/>
        <v/>
      </c>
      <c r="BB81" s="21" t="str">
        <f t="shared" si="140"/>
        <v>X</v>
      </c>
      <c r="BC81" s="21" t="str">
        <f t="shared" si="141"/>
        <v/>
      </c>
      <c r="BD81" s="20" t="str">
        <f t="shared" si="36"/>
        <v>kegg</v>
      </c>
      <c r="BE81" s="18"/>
      <c r="BF81" s="19" t="str">
        <f t="shared" si="142"/>
        <v/>
      </c>
      <c r="BG81" s="21" t="str">
        <f t="shared" si="143"/>
        <v/>
      </c>
      <c r="BH81" s="21" t="str">
        <f t="shared" si="144"/>
        <v/>
      </c>
      <c r="BI81" s="20" t="str">
        <f t="shared" si="40"/>
        <v>--</v>
      </c>
      <c r="BJ81" s="18"/>
      <c r="BK81" s="19" t="str">
        <f t="shared" si="145"/>
        <v/>
      </c>
      <c r="BL81" s="21" t="str">
        <f t="shared" si="146"/>
        <v>X</v>
      </c>
      <c r="BM81" s="21" t="str">
        <f t="shared" si="147"/>
        <v/>
      </c>
      <c r="BN81" s="20" t="str">
        <f t="shared" si="44"/>
        <v>kegg</v>
      </c>
      <c r="BO81" s="18"/>
      <c r="BP81" s="19" t="str">
        <f t="shared" si="148"/>
        <v/>
      </c>
      <c r="BQ81" s="21" t="str">
        <f t="shared" si="149"/>
        <v>X</v>
      </c>
      <c r="BR81" s="19" t="str">
        <f t="shared" si="150"/>
        <v/>
      </c>
      <c r="BS81" s="20" t="str">
        <f t="shared" si="48"/>
        <v>kegg</v>
      </c>
      <c r="BT81" s="18"/>
      <c r="BU81" s="19" t="str">
        <f t="shared" si="151"/>
        <v/>
      </c>
      <c r="BV81" s="21" t="str">
        <f t="shared" si="152"/>
        <v>X</v>
      </c>
      <c r="BW81" s="19" t="str">
        <f t="shared" si="153"/>
        <v/>
      </c>
      <c r="BX81" s="20" t="str">
        <f t="shared" si="52"/>
        <v>kegg</v>
      </c>
      <c r="BY81" s="18"/>
      <c r="BZ81" s="19" t="str">
        <f t="shared" si="154"/>
        <v/>
      </c>
      <c r="CA81" s="21" t="str">
        <f t="shared" si="155"/>
        <v>X</v>
      </c>
      <c r="CB81" s="19" t="str">
        <f t="shared" si="156"/>
        <v/>
      </c>
      <c r="CC81" s="20" t="str">
        <f t="shared" si="56"/>
        <v>kegg</v>
      </c>
      <c r="CD81" s="18"/>
      <c r="CE81" s="19" t="str">
        <f t="shared" si="157"/>
        <v/>
      </c>
      <c r="CF81" s="21" t="str">
        <f t="shared" si="158"/>
        <v>X</v>
      </c>
      <c r="CG81" s="24" t="str">
        <f t="shared" si="159"/>
        <v/>
      </c>
      <c r="CH81" s="20" t="str">
        <f t="shared" si="60"/>
        <v>kegg</v>
      </c>
      <c r="CI81" s="18"/>
      <c r="CJ81" s="25" t="str">
        <f t="shared" si="160"/>
        <v/>
      </c>
      <c r="CK81" s="21" t="str">
        <f t="shared" si="161"/>
        <v>X</v>
      </c>
      <c r="CL81" s="19" t="str">
        <f t="shared" si="162"/>
        <v/>
      </c>
      <c r="CM81" s="20" t="str">
        <f t="shared" si="64"/>
        <v>kegg</v>
      </c>
      <c r="CN81" s="18"/>
      <c r="CO81" s="26"/>
      <c r="CP81" s="51" t="s">
        <v>254</v>
      </c>
      <c r="CQ81" s="27" t="s">
        <v>139</v>
      </c>
      <c r="CR81" s="28"/>
      <c r="CS81" s="27"/>
      <c r="CT81" s="27"/>
      <c r="CU81" s="27"/>
    </row>
    <row r="82" spans="1:99" ht="15.75" customHeight="1">
      <c r="A82" s="13">
        <v>63</v>
      </c>
      <c r="B82" s="14" t="s">
        <v>255</v>
      </c>
      <c r="C82" s="50">
        <v>3694</v>
      </c>
      <c r="D82" s="54" t="s">
        <v>256</v>
      </c>
      <c r="E82" s="44"/>
      <c r="F82" s="18"/>
      <c r="G82" s="19" t="str">
        <f t="shared" si="114"/>
        <v>NA</v>
      </c>
      <c r="H82" s="19" t="str">
        <f t="shared" si="115"/>
        <v>X</v>
      </c>
      <c r="I82" s="19" t="str">
        <f t="shared" si="116"/>
        <v>NA</v>
      </c>
      <c r="J82" s="20" t="str">
        <f t="shared" si="3"/>
        <v>lit-kegg</v>
      </c>
      <c r="K82" s="18"/>
      <c r="L82" s="19" t="str">
        <f t="shared" si="117"/>
        <v/>
      </c>
      <c r="M82" s="21" t="str">
        <f t="shared" si="118"/>
        <v>X</v>
      </c>
      <c r="N82" s="19" t="str">
        <f t="shared" si="119"/>
        <v/>
      </c>
      <c r="O82" s="20" t="str">
        <f t="shared" si="7"/>
        <v>kegg</v>
      </c>
      <c r="P82" s="18"/>
      <c r="Q82" s="19" t="str">
        <f t="shared" si="120"/>
        <v>V</v>
      </c>
      <c r="R82" s="21" t="str">
        <f t="shared" si="121"/>
        <v>X</v>
      </c>
      <c r="S82" s="19" t="str">
        <f t="shared" si="122"/>
        <v/>
      </c>
      <c r="T82" s="20" t="str">
        <f t="shared" si="11"/>
        <v>lit-kegg</v>
      </c>
      <c r="U82" s="18"/>
      <c r="V82" s="19" t="str">
        <f t="shared" si="123"/>
        <v/>
      </c>
      <c r="W82" s="21" t="str">
        <f t="shared" si="124"/>
        <v>X</v>
      </c>
      <c r="X82" s="21" t="str">
        <f t="shared" si="125"/>
        <v/>
      </c>
      <c r="Y82" s="20" t="str">
        <f t="shared" si="15"/>
        <v>kegg</v>
      </c>
      <c r="Z82" s="18"/>
      <c r="AA82" s="19" t="str">
        <f t="shared" si="126"/>
        <v>V</v>
      </c>
      <c r="AB82" s="21" t="str">
        <f t="shared" si="127"/>
        <v>X</v>
      </c>
      <c r="AC82" s="21" t="str">
        <f t="shared" si="128"/>
        <v/>
      </c>
      <c r="AD82" s="20" t="str">
        <f t="shared" si="19"/>
        <v>lit-kegg</v>
      </c>
      <c r="AE82" s="18"/>
      <c r="AF82" s="19" t="str">
        <f t="shared" si="129"/>
        <v/>
      </c>
      <c r="AG82" s="19"/>
      <c r="AH82" s="18"/>
      <c r="AI82" s="22" t="str">
        <f t="shared" si="130"/>
        <v/>
      </c>
      <c r="AJ82" s="21" t="str">
        <f t="shared" si="131"/>
        <v>X</v>
      </c>
      <c r="AK82" s="21" t="str">
        <f t="shared" si="132"/>
        <v/>
      </c>
      <c r="AL82" s="20" t="str">
        <f t="shared" si="24"/>
        <v>kegg</v>
      </c>
      <c r="AM82" s="18"/>
      <c r="AN82" s="19" t="str">
        <f t="shared" si="133"/>
        <v/>
      </c>
      <c r="AO82" s="19"/>
      <c r="AP82" s="18"/>
      <c r="AQ82" s="19" t="str">
        <f t="shared" si="134"/>
        <v/>
      </c>
      <c r="AR82" s="23"/>
      <c r="AS82" s="23" t="str">
        <f t="shared" si="135"/>
        <v/>
      </c>
      <c r="AT82" s="20" t="str">
        <f t="shared" si="28"/>
        <v>--</v>
      </c>
      <c r="AU82" s="18"/>
      <c r="AV82" s="19" t="str">
        <f t="shared" si="136"/>
        <v/>
      </c>
      <c r="AW82" s="21" t="str">
        <f t="shared" si="137"/>
        <v>X</v>
      </c>
      <c r="AX82" s="21" t="str">
        <f t="shared" si="138"/>
        <v/>
      </c>
      <c r="AY82" s="20" t="str">
        <f t="shared" si="32"/>
        <v>kegg</v>
      </c>
      <c r="AZ82" s="18"/>
      <c r="BA82" s="19" t="str">
        <f t="shared" si="139"/>
        <v/>
      </c>
      <c r="BB82" s="21" t="str">
        <f t="shared" si="140"/>
        <v>X</v>
      </c>
      <c r="BC82" s="21" t="str">
        <f t="shared" si="141"/>
        <v/>
      </c>
      <c r="BD82" s="20" t="str">
        <f t="shared" si="36"/>
        <v>kegg</v>
      </c>
      <c r="BE82" s="18"/>
      <c r="BF82" s="19" t="str">
        <f t="shared" si="142"/>
        <v/>
      </c>
      <c r="BG82" s="21" t="str">
        <f t="shared" si="143"/>
        <v/>
      </c>
      <c r="BH82" s="21" t="str">
        <f t="shared" si="144"/>
        <v/>
      </c>
      <c r="BI82" s="20" t="str">
        <f t="shared" si="40"/>
        <v>--</v>
      </c>
      <c r="BJ82" s="18"/>
      <c r="BK82" s="19" t="str">
        <f t="shared" si="145"/>
        <v/>
      </c>
      <c r="BL82" s="21" t="str">
        <f t="shared" si="146"/>
        <v>X</v>
      </c>
      <c r="BM82" s="21" t="str">
        <f t="shared" si="147"/>
        <v/>
      </c>
      <c r="BN82" s="20" t="str">
        <f t="shared" si="44"/>
        <v>kegg</v>
      </c>
      <c r="BO82" s="18"/>
      <c r="BP82" s="19" t="str">
        <f t="shared" si="148"/>
        <v/>
      </c>
      <c r="BQ82" s="21" t="str">
        <f t="shared" si="149"/>
        <v>X</v>
      </c>
      <c r="BR82" s="19" t="str">
        <f t="shared" si="150"/>
        <v>NA</v>
      </c>
      <c r="BS82" s="20" t="str">
        <f t="shared" si="48"/>
        <v>rel-kegg</v>
      </c>
      <c r="BT82" s="18"/>
      <c r="BU82" s="19" t="str">
        <f t="shared" si="151"/>
        <v/>
      </c>
      <c r="BV82" s="21" t="str">
        <f t="shared" si="152"/>
        <v>X</v>
      </c>
      <c r="BW82" s="19" t="str">
        <f t="shared" si="153"/>
        <v/>
      </c>
      <c r="BX82" s="20" t="str">
        <f t="shared" si="52"/>
        <v>kegg</v>
      </c>
      <c r="BY82" s="18"/>
      <c r="BZ82" s="19" t="str">
        <f t="shared" si="154"/>
        <v/>
      </c>
      <c r="CA82" s="21" t="str">
        <f t="shared" si="155"/>
        <v>X</v>
      </c>
      <c r="CB82" s="19" t="str">
        <f t="shared" si="156"/>
        <v/>
      </c>
      <c r="CC82" s="20" t="str">
        <f t="shared" si="56"/>
        <v>kegg</v>
      </c>
      <c r="CD82" s="18"/>
      <c r="CE82" s="19" t="str">
        <f t="shared" si="157"/>
        <v/>
      </c>
      <c r="CF82" s="21" t="str">
        <f t="shared" si="158"/>
        <v>X</v>
      </c>
      <c r="CG82" s="24" t="str">
        <f t="shared" si="159"/>
        <v/>
      </c>
      <c r="CH82" s="20" t="str">
        <f t="shared" si="60"/>
        <v>kegg</v>
      </c>
      <c r="CI82" s="18"/>
      <c r="CJ82" s="25" t="str">
        <f t="shared" si="160"/>
        <v/>
      </c>
      <c r="CK82" s="21" t="str">
        <f t="shared" si="161"/>
        <v>X</v>
      </c>
      <c r="CL82" s="19" t="str">
        <f t="shared" si="162"/>
        <v/>
      </c>
      <c r="CM82" s="20" t="str">
        <f t="shared" si="64"/>
        <v>kegg</v>
      </c>
      <c r="CN82" s="18"/>
      <c r="CO82" s="26" t="s">
        <v>91</v>
      </c>
      <c r="CP82" s="27"/>
      <c r="CQ82" s="27"/>
      <c r="CR82" s="28"/>
      <c r="CS82" s="27"/>
      <c r="CT82" s="27"/>
      <c r="CU82" s="27"/>
    </row>
    <row r="83" spans="1:99" ht="15.75" customHeight="1">
      <c r="A83" s="13">
        <v>42</v>
      </c>
      <c r="B83" s="14" t="s">
        <v>257</v>
      </c>
      <c r="C83" s="50">
        <v>42229</v>
      </c>
      <c r="D83" s="53" t="s">
        <v>258</v>
      </c>
      <c r="E83" s="44"/>
      <c r="F83" s="18"/>
      <c r="G83" s="19" t="str">
        <f t="shared" si="114"/>
        <v>K</v>
      </c>
      <c r="H83" s="19" t="str">
        <f t="shared" si="115"/>
        <v/>
      </c>
      <c r="I83" s="19" t="str">
        <f t="shared" si="116"/>
        <v/>
      </c>
      <c r="J83" s="20" t="str">
        <f t="shared" si="3"/>
        <v>lit</v>
      </c>
      <c r="K83" s="18"/>
      <c r="L83" s="19" t="str">
        <f t="shared" si="117"/>
        <v/>
      </c>
      <c r="M83" s="21" t="str">
        <f t="shared" si="118"/>
        <v>X</v>
      </c>
      <c r="N83" s="19" t="str">
        <f t="shared" si="119"/>
        <v/>
      </c>
      <c r="O83" s="20" t="str">
        <f t="shared" si="7"/>
        <v>kegg</v>
      </c>
      <c r="P83" s="18"/>
      <c r="Q83" s="19" t="str">
        <f t="shared" si="120"/>
        <v>U</v>
      </c>
      <c r="R83" s="21" t="str">
        <f t="shared" si="121"/>
        <v>X</v>
      </c>
      <c r="S83" s="19" t="str">
        <f t="shared" si="122"/>
        <v/>
      </c>
      <c r="T83" s="20" t="str">
        <f t="shared" si="11"/>
        <v>lit-kegg</v>
      </c>
      <c r="U83" s="18"/>
      <c r="V83" s="19" t="str">
        <f t="shared" si="123"/>
        <v>U</v>
      </c>
      <c r="W83" s="21" t="str">
        <f t="shared" si="124"/>
        <v>X</v>
      </c>
      <c r="X83" s="21" t="str">
        <f t="shared" si="125"/>
        <v>K</v>
      </c>
      <c r="Y83" s="20" t="str">
        <f t="shared" si="15"/>
        <v>lit-kegg</v>
      </c>
      <c r="Z83" s="18"/>
      <c r="AA83" s="19" t="str">
        <f t="shared" si="126"/>
        <v>U</v>
      </c>
      <c r="AB83" s="21" t="str">
        <f t="shared" si="127"/>
        <v>X</v>
      </c>
      <c r="AC83" s="21" t="str">
        <f t="shared" si="128"/>
        <v>U</v>
      </c>
      <c r="AD83" s="20" t="str">
        <f t="shared" si="19"/>
        <v>lit-kegg</v>
      </c>
      <c r="AE83" s="18"/>
      <c r="AF83" s="19" t="str">
        <f t="shared" si="129"/>
        <v>U</v>
      </c>
      <c r="AG83" s="19"/>
      <c r="AH83" s="18"/>
      <c r="AI83" s="22" t="str">
        <f t="shared" si="130"/>
        <v>U</v>
      </c>
      <c r="AJ83" s="21" t="str">
        <f t="shared" si="131"/>
        <v/>
      </c>
      <c r="AK83" s="21" t="str">
        <f t="shared" si="132"/>
        <v/>
      </c>
      <c r="AL83" s="20" t="str">
        <f t="shared" si="24"/>
        <v>lit</v>
      </c>
      <c r="AM83" s="18"/>
      <c r="AN83" s="19" t="str">
        <f t="shared" si="133"/>
        <v/>
      </c>
      <c r="AO83" s="19"/>
      <c r="AP83" s="18"/>
      <c r="AQ83" s="19" t="str">
        <f t="shared" si="134"/>
        <v/>
      </c>
      <c r="AR83" s="23"/>
      <c r="AS83" s="23" t="str">
        <f t="shared" si="135"/>
        <v/>
      </c>
      <c r="AT83" s="20" t="str">
        <f t="shared" si="28"/>
        <v>--</v>
      </c>
      <c r="AU83" s="18"/>
      <c r="AV83" s="19" t="str">
        <f t="shared" si="136"/>
        <v>V</v>
      </c>
      <c r="AW83" s="21" t="str">
        <f t="shared" si="137"/>
        <v>X</v>
      </c>
      <c r="AX83" s="21" t="str">
        <f t="shared" si="138"/>
        <v>M</v>
      </c>
      <c r="AY83" s="20" t="str">
        <f t="shared" si="32"/>
        <v>lit-kegg</v>
      </c>
      <c r="AZ83" s="18"/>
      <c r="BA83" s="19" t="str">
        <f t="shared" si="139"/>
        <v/>
      </c>
      <c r="BB83" s="21" t="str">
        <f t="shared" si="140"/>
        <v/>
      </c>
      <c r="BC83" s="21" t="str">
        <f t="shared" si="141"/>
        <v/>
      </c>
      <c r="BD83" s="20" t="str">
        <f t="shared" si="36"/>
        <v>--</v>
      </c>
      <c r="BE83" s="18"/>
      <c r="BF83" s="19" t="str">
        <f t="shared" si="142"/>
        <v>I</v>
      </c>
      <c r="BG83" s="21" t="str">
        <f t="shared" si="143"/>
        <v/>
      </c>
      <c r="BH83" s="21" t="str">
        <f t="shared" si="144"/>
        <v/>
      </c>
      <c r="BI83" s="20" t="str">
        <f t="shared" si="40"/>
        <v>lit</v>
      </c>
      <c r="BJ83" s="18"/>
      <c r="BK83" s="19" t="str">
        <f t="shared" si="145"/>
        <v/>
      </c>
      <c r="BL83" s="21" t="str">
        <f t="shared" si="146"/>
        <v>X</v>
      </c>
      <c r="BM83" s="21" t="str">
        <f t="shared" si="147"/>
        <v/>
      </c>
      <c r="BN83" s="20" t="str">
        <f t="shared" si="44"/>
        <v>kegg</v>
      </c>
      <c r="BO83" s="18"/>
      <c r="BP83" s="19" t="str">
        <f t="shared" si="148"/>
        <v>U</v>
      </c>
      <c r="BQ83" s="21" t="str">
        <f t="shared" si="149"/>
        <v>X</v>
      </c>
      <c r="BR83" s="19" t="str">
        <f t="shared" si="150"/>
        <v>K</v>
      </c>
      <c r="BS83" s="20" t="str">
        <f t="shared" si="48"/>
        <v>lit-kegg</v>
      </c>
      <c r="BT83" s="18"/>
      <c r="BU83" s="19" t="str">
        <f t="shared" si="151"/>
        <v/>
      </c>
      <c r="BV83" s="21" t="str">
        <f t="shared" si="152"/>
        <v/>
      </c>
      <c r="BW83" s="19" t="str">
        <f t="shared" si="153"/>
        <v/>
      </c>
      <c r="BX83" s="20" t="str">
        <f t="shared" si="52"/>
        <v>--</v>
      </c>
      <c r="BY83" s="18"/>
      <c r="BZ83" s="19" t="str">
        <f t="shared" si="154"/>
        <v>U</v>
      </c>
      <c r="CA83" s="21" t="str">
        <f t="shared" si="155"/>
        <v/>
      </c>
      <c r="CB83" s="19" t="str">
        <f t="shared" si="156"/>
        <v/>
      </c>
      <c r="CC83" s="20" t="str">
        <f t="shared" si="56"/>
        <v>lit</v>
      </c>
      <c r="CD83" s="18"/>
      <c r="CE83" s="19" t="str">
        <f t="shared" si="157"/>
        <v>K</v>
      </c>
      <c r="CF83" s="21" t="str">
        <f t="shared" si="158"/>
        <v>X</v>
      </c>
      <c r="CG83" s="24" t="str">
        <f t="shared" si="159"/>
        <v/>
      </c>
      <c r="CH83" s="20" t="str">
        <f t="shared" si="60"/>
        <v>lit-kegg</v>
      </c>
      <c r="CI83" s="18"/>
      <c r="CJ83" s="25" t="str">
        <f t="shared" si="160"/>
        <v>U</v>
      </c>
      <c r="CK83" s="21" t="str">
        <f t="shared" si="161"/>
        <v>X</v>
      </c>
      <c r="CL83" s="19" t="str">
        <f t="shared" si="162"/>
        <v>K</v>
      </c>
      <c r="CM83" s="20" t="str">
        <f t="shared" si="64"/>
        <v>lit-kegg</v>
      </c>
      <c r="CN83" s="18"/>
      <c r="CO83" s="26"/>
      <c r="CP83" s="27"/>
      <c r="CQ83" s="27"/>
      <c r="CR83" s="28"/>
      <c r="CS83" s="27"/>
      <c r="CT83" s="27"/>
      <c r="CU83" s="27"/>
    </row>
    <row r="84" spans="1:99" ht="15.75" customHeight="1">
      <c r="A84" s="13">
        <v>43</v>
      </c>
      <c r="B84" s="14" t="s">
        <v>259</v>
      </c>
      <c r="C84" s="50">
        <v>102107</v>
      </c>
      <c r="D84" s="53" t="s">
        <v>260</v>
      </c>
      <c r="E84" s="44"/>
      <c r="F84" s="18"/>
      <c r="G84" s="19" t="str">
        <f t="shared" si="114"/>
        <v/>
      </c>
      <c r="H84" s="19" t="str">
        <f t="shared" si="115"/>
        <v/>
      </c>
      <c r="I84" s="19" t="str">
        <f t="shared" si="116"/>
        <v/>
      </c>
      <c r="J84" s="20" t="str">
        <f t="shared" si="3"/>
        <v>--</v>
      </c>
      <c r="K84" s="18"/>
      <c r="L84" s="19" t="str">
        <f t="shared" si="117"/>
        <v/>
      </c>
      <c r="M84" s="21" t="str">
        <f t="shared" si="118"/>
        <v>X</v>
      </c>
      <c r="N84" s="19" t="str">
        <f t="shared" si="119"/>
        <v/>
      </c>
      <c r="O84" s="20" t="str">
        <f t="shared" si="7"/>
        <v>kegg</v>
      </c>
      <c r="P84" s="18"/>
      <c r="Q84" s="19" t="str">
        <f t="shared" si="120"/>
        <v>NP</v>
      </c>
      <c r="R84" s="21" t="str">
        <f t="shared" si="121"/>
        <v>X</v>
      </c>
      <c r="S84" s="19" t="str">
        <f t="shared" si="122"/>
        <v/>
      </c>
      <c r="T84" s="20" t="str">
        <f t="shared" si="11"/>
        <v>lit-kegg</v>
      </c>
      <c r="U84" s="18"/>
      <c r="V84" s="19" t="str">
        <f t="shared" si="123"/>
        <v/>
      </c>
      <c r="W84" s="21" t="str">
        <f t="shared" si="124"/>
        <v>X</v>
      </c>
      <c r="X84" s="21" t="str">
        <f t="shared" si="125"/>
        <v/>
      </c>
      <c r="Y84" s="20" t="str">
        <f t="shared" si="15"/>
        <v>kegg</v>
      </c>
      <c r="Z84" s="18"/>
      <c r="AA84" s="19" t="str">
        <f t="shared" si="126"/>
        <v>NP</v>
      </c>
      <c r="AB84" s="21" t="str">
        <f t="shared" si="127"/>
        <v>X</v>
      </c>
      <c r="AC84" s="21" t="str">
        <f t="shared" si="128"/>
        <v>NP</v>
      </c>
      <c r="AD84" s="20" t="str">
        <f t="shared" si="19"/>
        <v>lit-kegg</v>
      </c>
      <c r="AE84" s="18"/>
      <c r="AF84" s="19" t="str">
        <f t="shared" si="129"/>
        <v/>
      </c>
      <c r="AG84" s="19"/>
      <c r="AH84" s="18"/>
      <c r="AI84" s="22" t="str">
        <f t="shared" si="130"/>
        <v/>
      </c>
      <c r="AJ84" s="21" t="str">
        <f t="shared" si="131"/>
        <v/>
      </c>
      <c r="AK84" s="21" t="str">
        <f t="shared" si="132"/>
        <v/>
      </c>
      <c r="AL84" s="20" t="str">
        <f t="shared" si="24"/>
        <v>--</v>
      </c>
      <c r="AM84" s="18"/>
      <c r="AN84" s="19" t="str">
        <f t="shared" si="133"/>
        <v/>
      </c>
      <c r="AO84" s="19"/>
      <c r="AP84" s="18"/>
      <c r="AQ84" s="19" t="str">
        <f t="shared" si="134"/>
        <v/>
      </c>
      <c r="AR84" s="23"/>
      <c r="AS84" s="23" t="str">
        <f t="shared" si="135"/>
        <v/>
      </c>
      <c r="AT84" s="20" t="str">
        <f t="shared" si="28"/>
        <v>--</v>
      </c>
      <c r="AU84" s="18"/>
      <c r="AV84" s="19" t="str">
        <f t="shared" si="136"/>
        <v/>
      </c>
      <c r="AW84" s="21" t="str">
        <f t="shared" si="137"/>
        <v>X</v>
      </c>
      <c r="AX84" s="21" t="str">
        <f t="shared" si="138"/>
        <v/>
      </c>
      <c r="AY84" s="20" t="str">
        <f t="shared" si="32"/>
        <v>kegg</v>
      </c>
      <c r="AZ84" s="18"/>
      <c r="BA84" s="19" t="str">
        <f t="shared" si="139"/>
        <v/>
      </c>
      <c r="BB84" s="21" t="str">
        <f t="shared" si="140"/>
        <v/>
      </c>
      <c r="BC84" s="21" t="str">
        <f t="shared" si="141"/>
        <v/>
      </c>
      <c r="BD84" s="20" t="str">
        <f t="shared" si="36"/>
        <v>--</v>
      </c>
      <c r="BE84" s="18"/>
      <c r="BF84" s="19" t="str">
        <f t="shared" si="142"/>
        <v/>
      </c>
      <c r="BG84" s="21" t="str">
        <f t="shared" si="143"/>
        <v/>
      </c>
      <c r="BH84" s="21" t="str">
        <f t="shared" si="144"/>
        <v/>
      </c>
      <c r="BI84" s="20" t="str">
        <f t="shared" si="40"/>
        <v>--</v>
      </c>
      <c r="BJ84" s="18"/>
      <c r="BK84" s="19" t="str">
        <f t="shared" si="145"/>
        <v/>
      </c>
      <c r="BL84" s="21" t="str">
        <f t="shared" si="146"/>
        <v>X</v>
      </c>
      <c r="BM84" s="21" t="str">
        <f t="shared" si="147"/>
        <v/>
      </c>
      <c r="BN84" s="20" t="str">
        <f t="shared" si="44"/>
        <v>kegg</v>
      </c>
      <c r="BO84" s="18"/>
      <c r="BP84" s="19" t="str">
        <f t="shared" si="148"/>
        <v/>
      </c>
      <c r="BQ84" s="21" t="str">
        <f t="shared" si="149"/>
        <v>X</v>
      </c>
      <c r="BR84" s="19" t="str">
        <f t="shared" si="150"/>
        <v>V</v>
      </c>
      <c r="BS84" s="20" t="str">
        <f t="shared" si="48"/>
        <v>rel-kegg</v>
      </c>
      <c r="BT84" s="18"/>
      <c r="BU84" s="19" t="str">
        <f t="shared" si="151"/>
        <v/>
      </c>
      <c r="BV84" s="21" t="str">
        <f t="shared" si="152"/>
        <v/>
      </c>
      <c r="BW84" s="19" t="str">
        <f t="shared" si="153"/>
        <v/>
      </c>
      <c r="BX84" s="20" t="str">
        <f t="shared" si="52"/>
        <v>--</v>
      </c>
      <c r="BY84" s="18"/>
      <c r="BZ84" s="19" t="str">
        <f t="shared" si="154"/>
        <v/>
      </c>
      <c r="CA84" s="21" t="str">
        <f t="shared" si="155"/>
        <v/>
      </c>
      <c r="CB84" s="19" t="str">
        <f t="shared" si="156"/>
        <v/>
      </c>
      <c r="CC84" s="20" t="str">
        <f t="shared" si="56"/>
        <v>--</v>
      </c>
      <c r="CD84" s="18"/>
      <c r="CE84" s="19" t="str">
        <f t="shared" si="157"/>
        <v>K</v>
      </c>
      <c r="CF84" s="21" t="str">
        <f t="shared" si="158"/>
        <v>X</v>
      </c>
      <c r="CG84" s="24" t="str">
        <f t="shared" si="159"/>
        <v/>
      </c>
      <c r="CH84" s="20" t="str">
        <f t="shared" si="60"/>
        <v>lit-kegg</v>
      </c>
      <c r="CI84" s="18"/>
      <c r="CJ84" s="25" t="str">
        <f t="shared" si="160"/>
        <v>NP</v>
      </c>
      <c r="CK84" s="21" t="str">
        <f t="shared" si="161"/>
        <v>X</v>
      </c>
      <c r="CL84" s="19" t="str">
        <f t="shared" si="162"/>
        <v>K</v>
      </c>
      <c r="CM84" s="20" t="str">
        <f t="shared" si="64"/>
        <v>lit-kegg</v>
      </c>
      <c r="CN84" s="18"/>
      <c r="CO84" s="26"/>
      <c r="CP84" s="27"/>
      <c r="CQ84" s="27"/>
      <c r="CR84" s="28"/>
      <c r="CS84" s="27"/>
      <c r="CT84" s="27"/>
      <c r="CU84" s="27"/>
    </row>
    <row r="85" spans="1:99" ht="15.75" customHeight="1">
      <c r="A85" s="13">
        <v>44</v>
      </c>
      <c r="B85" s="29" t="s">
        <v>261</v>
      </c>
      <c r="C85" s="52">
        <v>3760</v>
      </c>
      <c r="D85" s="53" t="s">
        <v>262</v>
      </c>
      <c r="E85" s="44"/>
      <c r="F85" s="18"/>
      <c r="G85" s="19" t="str">
        <f t="shared" si="114"/>
        <v/>
      </c>
      <c r="H85" s="19" t="str">
        <f t="shared" si="115"/>
        <v/>
      </c>
      <c r="I85" s="19" t="str">
        <f t="shared" si="116"/>
        <v/>
      </c>
      <c r="J85" s="20" t="str">
        <f t="shared" si="3"/>
        <v>--</v>
      </c>
      <c r="K85" s="18"/>
      <c r="L85" s="19" t="str">
        <f t="shared" si="117"/>
        <v/>
      </c>
      <c r="M85" s="21" t="str">
        <f t="shared" si="118"/>
        <v>X</v>
      </c>
      <c r="N85" s="19" t="str">
        <f t="shared" si="119"/>
        <v/>
      </c>
      <c r="O85" s="20" t="str">
        <f t="shared" si="7"/>
        <v>kegg</v>
      </c>
      <c r="P85" s="18"/>
      <c r="Q85" s="19" t="str">
        <f t="shared" si="120"/>
        <v>U</v>
      </c>
      <c r="R85" s="21" t="str">
        <f t="shared" si="121"/>
        <v>X</v>
      </c>
      <c r="S85" s="19" t="str">
        <f t="shared" si="122"/>
        <v>K</v>
      </c>
      <c r="T85" s="20" t="str">
        <f t="shared" si="11"/>
        <v>lit-kegg</v>
      </c>
      <c r="U85" s="18"/>
      <c r="V85" s="19" t="str">
        <f t="shared" si="123"/>
        <v>U</v>
      </c>
      <c r="W85" s="21" t="str">
        <f t="shared" si="124"/>
        <v>X</v>
      </c>
      <c r="X85" s="21" t="str">
        <f t="shared" si="125"/>
        <v/>
      </c>
      <c r="Y85" s="20" t="str">
        <f t="shared" si="15"/>
        <v>lit-kegg</v>
      </c>
      <c r="Z85" s="18"/>
      <c r="AA85" s="19" t="str">
        <f t="shared" si="126"/>
        <v>U</v>
      </c>
      <c r="AB85" s="21" t="str">
        <f t="shared" si="127"/>
        <v>X</v>
      </c>
      <c r="AC85" s="21" t="str">
        <f t="shared" si="128"/>
        <v>U</v>
      </c>
      <c r="AD85" s="20" t="str">
        <f t="shared" si="19"/>
        <v>lit-kegg</v>
      </c>
      <c r="AE85" s="18"/>
      <c r="AF85" s="19" t="str">
        <f t="shared" si="129"/>
        <v/>
      </c>
      <c r="AG85" s="19"/>
      <c r="AH85" s="18"/>
      <c r="AI85" s="22" t="str">
        <f t="shared" si="130"/>
        <v>U</v>
      </c>
      <c r="AJ85" s="21" t="str">
        <f t="shared" si="131"/>
        <v/>
      </c>
      <c r="AK85" s="21" t="str">
        <f t="shared" si="132"/>
        <v>U</v>
      </c>
      <c r="AL85" s="20" t="str">
        <f t="shared" si="24"/>
        <v>lit</v>
      </c>
      <c r="AM85" s="18"/>
      <c r="AN85" s="19" t="str">
        <f t="shared" si="133"/>
        <v>U</v>
      </c>
      <c r="AO85" s="19"/>
      <c r="AP85" s="18"/>
      <c r="AQ85" s="19" t="str">
        <f t="shared" si="134"/>
        <v/>
      </c>
      <c r="AR85" s="23"/>
      <c r="AS85" s="23" t="str">
        <f t="shared" si="135"/>
        <v/>
      </c>
      <c r="AT85" s="20" t="str">
        <f t="shared" si="28"/>
        <v>--</v>
      </c>
      <c r="AU85" s="18"/>
      <c r="AV85" s="19" t="str">
        <f t="shared" si="136"/>
        <v>NA</v>
      </c>
      <c r="AW85" s="21" t="str">
        <f t="shared" si="137"/>
        <v>X</v>
      </c>
      <c r="AX85" s="21" t="str">
        <f t="shared" si="138"/>
        <v/>
      </c>
      <c r="AY85" s="20" t="str">
        <f t="shared" si="32"/>
        <v>lit-kegg</v>
      </c>
      <c r="AZ85" s="18"/>
      <c r="BA85" s="19" t="str">
        <f t="shared" si="139"/>
        <v/>
      </c>
      <c r="BB85" s="21" t="str">
        <f t="shared" si="140"/>
        <v/>
      </c>
      <c r="BC85" s="21" t="str">
        <f t="shared" si="141"/>
        <v/>
      </c>
      <c r="BD85" s="20" t="str">
        <f t="shared" si="36"/>
        <v>--</v>
      </c>
      <c r="BE85" s="18"/>
      <c r="BF85" s="19" t="str">
        <f t="shared" si="142"/>
        <v/>
      </c>
      <c r="BG85" s="21" t="str">
        <f t="shared" si="143"/>
        <v/>
      </c>
      <c r="BH85" s="21" t="str">
        <f t="shared" si="144"/>
        <v/>
      </c>
      <c r="BI85" s="20" t="str">
        <f t="shared" si="40"/>
        <v>--</v>
      </c>
      <c r="BJ85" s="18"/>
      <c r="BK85" s="19" t="str">
        <f t="shared" si="145"/>
        <v/>
      </c>
      <c r="BL85" s="21" t="str">
        <f t="shared" si="146"/>
        <v>X</v>
      </c>
      <c r="BM85" s="21" t="str">
        <f t="shared" si="147"/>
        <v/>
      </c>
      <c r="BN85" s="20" t="str">
        <f t="shared" si="44"/>
        <v>kegg</v>
      </c>
      <c r="BO85" s="18"/>
      <c r="BP85" s="19" t="str">
        <f t="shared" si="148"/>
        <v>U</v>
      </c>
      <c r="BQ85" s="21" t="str">
        <f t="shared" si="149"/>
        <v>X</v>
      </c>
      <c r="BR85" s="19" t="str">
        <f t="shared" si="150"/>
        <v>NA</v>
      </c>
      <c r="BS85" s="20" t="str">
        <f t="shared" si="48"/>
        <v>lit-kegg</v>
      </c>
      <c r="BT85" s="18"/>
      <c r="BU85" s="19" t="str">
        <f t="shared" si="151"/>
        <v/>
      </c>
      <c r="BV85" s="21" t="str">
        <f t="shared" si="152"/>
        <v/>
      </c>
      <c r="BW85" s="19" t="str">
        <f t="shared" si="153"/>
        <v/>
      </c>
      <c r="BX85" s="20" t="str">
        <f t="shared" si="52"/>
        <v>--</v>
      </c>
      <c r="BY85" s="18"/>
      <c r="BZ85" s="19" t="str">
        <f t="shared" si="154"/>
        <v/>
      </c>
      <c r="CA85" s="21" t="str">
        <f t="shared" si="155"/>
        <v/>
      </c>
      <c r="CB85" s="19" t="str">
        <f t="shared" si="156"/>
        <v/>
      </c>
      <c r="CC85" s="20" t="str">
        <f t="shared" si="56"/>
        <v>--</v>
      </c>
      <c r="CD85" s="18"/>
      <c r="CE85" s="19" t="str">
        <f t="shared" si="157"/>
        <v>K</v>
      </c>
      <c r="CF85" s="21" t="str">
        <f t="shared" si="158"/>
        <v>X</v>
      </c>
      <c r="CG85" s="24" t="str">
        <f t="shared" si="159"/>
        <v>K</v>
      </c>
      <c r="CH85" s="20" t="str">
        <f t="shared" si="60"/>
        <v>lit-kegg</v>
      </c>
      <c r="CI85" s="18"/>
      <c r="CJ85" s="25" t="str">
        <f t="shared" si="160"/>
        <v>U</v>
      </c>
      <c r="CK85" s="21" t="str">
        <f t="shared" si="161"/>
        <v>X</v>
      </c>
      <c r="CL85" s="19" t="str">
        <f t="shared" si="162"/>
        <v>K</v>
      </c>
      <c r="CM85" s="20" t="str">
        <f t="shared" si="64"/>
        <v>lit-kegg</v>
      </c>
      <c r="CN85" s="18"/>
      <c r="CO85" s="26"/>
      <c r="CP85" s="27"/>
      <c r="CQ85" s="27"/>
      <c r="CR85" s="28"/>
      <c r="CS85" s="27"/>
      <c r="CT85" s="27"/>
      <c r="CU85" s="27"/>
    </row>
    <row r="86" spans="1:99" ht="15.75" customHeight="1">
      <c r="A86" s="13">
        <v>45</v>
      </c>
      <c r="B86" s="14" t="s">
        <v>263</v>
      </c>
      <c r="C86" s="50">
        <v>225117</v>
      </c>
      <c r="D86" s="54" t="s">
        <v>264</v>
      </c>
      <c r="E86" s="61"/>
      <c r="F86" s="18"/>
      <c r="G86" s="19" t="str">
        <f t="shared" si="114"/>
        <v/>
      </c>
      <c r="H86" s="19" t="str">
        <f t="shared" si="115"/>
        <v/>
      </c>
      <c r="I86" s="19" t="str">
        <f t="shared" si="116"/>
        <v/>
      </c>
      <c r="J86" s="20" t="str">
        <f t="shared" si="3"/>
        <v>--</v>
      </c>
      <c r="K86" s="18"/>
      <c r="L86" s="19" t="str">
        <f t="shared" si="117"/>
        <v/>
      </c>
      <c r="M86" s="21" t="str">
        <f t="shared" si="118"/>
        <v>X</v>
      </c>
      <c r="N86" s="19" t="str">
        <f t="shared" si="119"/>
        <v/>
      </c>
      <c r="O86" s="20" t="str">
        <f t="shared" si="7"/>
        <v>kegg</v>
      </c>
      <c r="P86" s="18"/>
      <c r="Q86" s="19" t="str">
        <f t="shared" si="120"/>
        <v>V</v>
      </c>
      <c r="R86" s="21" t="str">
        <f t="shared" si="121"/>
        <v>X</v>
      </c>
      <c r="S86" s="19" t="str">
        <f t="shared" si="122"/>
        <v/>
      </c>
      <c r="T86" s="20" t="str">
        <f t="shared" si="11"/>
        <v>lit-kegg</v>
      </c>
      <c r="U86" s="18"/>
      <c r="V86" s="19" t="str">
        <f t="shared" si="123"/>
        <v/>
      </c>
      <c r="W86" s="21" t="str">
        <f t="shared" si="124"/>
        <v>X</v>
      </c>
      <c r="X86" s="21" t="str">
        <f t="shared" si="125"/>
        <v/>
      </c>
      <c r="Y86" s="20" t="str">
        <f t="shared" si="15"/>
        <v>kegg</v>
      </c>
      <c r="Z86" s="18"/>
      <c r="AA86" s="19" t="str">
        <f t="shared" si="126"/>
        <v>V</v>
      </c>
      <c r="AB86" s="21" t="str">
        <f t="shared" si="127"/>
        <v>X</v>
      </c>
      <c r="AC86" s="21" t="str">
        <f t="shared" si="128"/>
        <v/>
      </c>
      <c r="AD86" s="20" t="str">
        <f t="shared" si="19"/>
        <v>lit-kegg</v>
      </c>
      <c r="AE86" s="18"/>
      <c r="AF86" s="19" t="str">
        <f t="shared" si="129"/>
        <v/>
      </c>
      <c r="AG86" s="19"/>
      <c r="AH86" s="18"/>
      <c r="AI86" s="22" t="str">
        <f t="shared" si="130"/>
        <v/>
      </c>
      <c r="AJ86" s="21" t="str">
        <f t="shared" si="131"/>
        <v/>
      </c>
      <c r="AK86" s="21" t="str">
        <f t="shared" si="132"/>
        <v/>
      </c>
      <c r="AL86" s="20" t="str">
        <f t="shared" si="24"/>
        <v>--</v>
      </c>
      <c r="AM86" s="18"/>
      <c r="AN86" s="19" t="str">
        <f t="shared" si="133"/>
        <v/>
      </c>
      <c r="AO86" s="19"/>
      <c r="AP86" s="18"/>
      <c r="AQ86" s="19" t="str">
        <f t="shared" si="134"/>
        <v/>
      </c>
      <c r="AR86" s="23"/>
      <c r="AS86" s="23" t="str">
        <f t="shared" si="135"/>
        <v/>
      </c>
      <c r="AT86" s="20" t="str">
        <f t="shared" si="28"/>
        <v>--</v>
      </c>
      <c r="AU86" s="18"/>
      <c r="AV86" s="19" t="str">
        <f t="shared" si="136"/>
        <v/>
      </c>
      <c r="AW86" s="21" t="str">
        <f t="shared" si="137"/>
        <v>X</v>
      </c>
      <c r="AX86" s="21" t="str">
        <f t="shared" si="138"/>
        <v/>
      </c>
      <c r="AY86" s="20" t="str">
        <f t="shared" si="32"/>
        <v>kegg</v>
      </c>
      <c r="AZ86" s="18"/>
      <c r="BA86" s="19" t="str">
        <f t="shared" si="139"/>
        <v/>
      </c>
      <c r="BB86" s="21" t="str">
        <f t="shared" si="140"/>
        <v/>
      </c>
      <c r="BC86" s="21" t="str">
        <f t="shared" si="141"/>
        <v/>
      </c>
      <c r="BD86" s="20" t="str">
        <f t="shared" si="36"/>
        <v>--</v>
      </c>
      <c r="BE86" s="18"/>
      <c r="BF86" s="19" t="str">
        <f t="shared" si="142"/>
        <v/>
      </c>
      <c r="BG86" s="21" t="str">
        <f t="shared" si="143"/>
        <v/>
      </c>
      <c r="BH86" s="21" t="str">
        <f t="shared" si="144"/>
        <v/>
      </c>
      <c r="BI86" s="20" t="str">
        <f t="shared" si="40"/>
        <v>--</v>
      </c>
      <c r="BJ86" s="18"/>
      <c r="BK86" s="19" t="str">
        <f t="shared" si="145"/>
        <v/>
      </c>
      <c r="BL86" s="21" t="str">
        <f t="shared" si="146"/>
        <v>X</v>
      </c>
      <c r="BM86" s="21" t="str">
        <f t="shared" si="147"/>
        <v/>
      </c>
      <c r="BN86" s="20" t="str">
        <f t="shared" si="44"/>
        <v>kegg</v>
      </c>
      <c r="BO86" s="18"/>
      <c r="BP86" s="19" t="str">
        <f t="shared" si="148"/>
        <v/>
      </c>
      <c r="BQ86" s="21" t="str">
        <f t="shared" si="149"/>
        <v>X</v>
      </c>
      <c r="BR86" s="19" t="str">
        <f t="shared" si="150"/>
        <v/>
      </c>
      <c r="BS86" s="20" t="str">
        <f t="shared" si="48"/>
        <v>kegg</v>
      </c>
      <c r="BT86" s="18"/>
      <c r="BU86" s="19" t="str">
        <f t="shared" si="151"/>
        <v/>
      </c>
      <c r="BV86" s="21" t="str">
        <f t="shared" si="152"/>
        <v/>
      </c>
      <c r="BW86" s="19" t="str">
        <f t="shared" si="153"/>
        <v/>
      </c>
      <c r="BX86" s="20" t="str">
        <f t="shared" si="52"/>
        <v>--</v>
      </c>
      <c r="BY86" s="18"/>
      <c r="BZ86" s="19" t="str">
        <f t="shared" si="154"/>
        <v/>
      </c>
      <c r="CA86" s="21" t="str">
        <f t="shared" si="155"/>
        <v/>
      </c>
      <c r="CB86" s="19" t="str">
        <f t="shared" si="156"/>
        <v/>
      </c>
      <c r="CC86" s="20" t="str">
        <f t="shared" si="56"/>
        <v>--</v>
      </c>
      <c r="CD86" s="18"/>
      <c r="CE86" s="19" t="str">
        <f t="shared" si="157"/>
        <v/>
      </c>
      <c r="CF86" s="21" t="str">
        <f t="shared" si="158"/>
        <v>X</v>
      </c>
      <c r="CG86" s="24" t="str">
        <f t="shared" si="159"/>
        <v/>
      </c>
      <c r="CH86" s="20" t="str">
        <f t="shared" si="60"/>
        <v>kegg</v>
      </c>
      <c r="CI86" s="18"/>
      <c r="CJ86" s="25" t="str">
        <f t="shared" si="160"/>
        <v/>
      </c>
      <c r="CK86" s="21" t="str">
        <f t="shared" si="161"/>
        <v>X</v>
      </c>
      <c r="CL86" s="19" t="str">
        <f t="shared" si="162"/>
        <v/>
      </c>
      <c r="CM86" s="20" t="str">
        <f t="shared" si="64"/>
        <v>kegg</v>
      </c>
      <c r="CN86" s="18"/>
      <c r="CO86" s="26" t="s">
        <v>91</v>
      </c>
      <c r="CP86" s="27"/>
      <c r="CQ86" s="27"/>
      <c r="CR86" s="28"/>
      <c r="CS86" s="27"/>
      <c r="CT86" s="27"/>
      <c r="CU86" s="27"/>
    </row>
    <row r="87" spans="1:99" ht="15.75" customHeight="1">
      <c r="A87" s="13">
        <v>67</v>
      </c>
      <c r="B87" s="29" t="s">
        <v>265</v>
      </c>
      <c r="C87" s="52">
        <v>58331</v>
      </c>
      <c r="D87" s="54" t="s">
        <v>266</v>
      </c>
      <c r="E87" s="44"/>
      <c r="F87" s="18"/>
      <c r="G87" s="19" t="str">
        <f t="shared" si="114"/>
        <v/>
      </c>
      <c r="H87" s="19" t="str">
        <f t="shared" si="115"/>
        <v/>
      </c>
      <c r="I87" s="19" t="str">
        <f t="shared" si="116"/>
        <v/>
      </c>
      <c r="J87" s="20" t="str">
        <f t="shared" si="3"/>
        <v>--</v>
      </c>
      <c r="K87" s="18"/>
      <c r="L87" s="19" t="str">
        <f t="shared" si="117"/>
        <v/>
      </c>
      <c r="M87" s="21" t="str">
        <f t="shared" si="118"/>
        <v>X</v>
      </c>
      <c r="N87" s="19" t="str">
        <f t="shared" si="119"/>
        <v/>
      </c>
      <c r="O87" s="20" t="str">
        <f t="shared" si="7"/>
        <v>kegg</v>
      </c>
      <c r="P87" s="18"/>
      <c r="Q87" s="19" t="str">
        <f t="shared" si="120"/>
        <v/>
      </c>
      <c r="R87" s="21" t="str">
        <f t="shared" si="121"/>
        <v>X</v>
      </c>
      <c r="S87" s="19" t="str">
        <f t="shared" si="122"/>
        <v/>
      </c>
      <c r="T87" s="20" t="str">
        <f t="shared" si="11"/>
        <v>kegg</v>
      </c>
      <c r="U87" s="18"/>
      <c r="V87" s="19" t="str">
        <f t="shared" si="123"/>
        <v/>
      </c>
      <c r="W87" s="21" t="str">
        <f t="shared" si="124"/>
        <v>X</v>
      </c>
      <c r="X87" s="21" t="str">
        <f t="shared" si="125"/>
        <v/>
      </c>
      <c r="Y87" s="20" t="str">
        <f t="shared" si="15"/>
        <v>kegg</v>
      </c>
      <c r="Z87" s="18"/>
      <c r="AA87" s="19" t="str">
        <f t="shared" si="126"/>
        <v/>
      </c>
      <c r="AB87" s="21" t="str">
        <f t="shared" si="127"/>
        <v>X</v>
      </c>
      <c r="AC87" s="21" t="str">
        <f t="shared" si="128"/>
        <v/>
      </c>
      <c r="AD87" s="20" t="str">
        <f t="shared" si="19"/>
        <v>kegg</v>
      </c>
      <c r="AE87" s="18"/>
      <c r="AF87" s="19" t="str">
        <f t="shared" si="129"/>
        <v/>
      </c>
      <c r="AG87" s="19"/>
      <c r="AH87" s="18"/>
      <c r="AI87" s="22" t="str">
        <f t="shared" si="130"/>
        <v/>
      </c>
      <c r="AJ87" s="21" t="str">
        <f t="shared" si="131"/>
        <v>X</v>
      </c>
      <c r="AK87" s="21" t="str">
        <f t="shared" si="132"/>
        <v/>
      </c>
      <c r="AL87" s="20" t="str">
        <f t="shared" si="24"/>
        <v>kegg</v>
      </c>
      <c r="AM87" s="18"/>
      <c r="AN87" s="19" t="str">
        <f t="shared" si="133"/>
        <v/>
      </c>
      <c r="AO87" s="19"/>
      <c r="AP87" s="18"/>
      <c r="AQ87" s="19" t="str">
        <f t="shared" si="134"/>
        <v/>
      </c>
      <c r="AR87" s="23"/>
      <c r="AS87" s="23" t="str">
        <f t="shared" si="135"/>
        <v/>
      </c>
      <c r="AT87" s="20" t="str">
        <f t="shared" si="28"/>
        <v>--</v>
      </c>
      <c r="AU87" s="18"/>
      <c r="AV87" s="19" t="str">
        <f t="shared" si="136"/>
        <v/>
      </c>
      <c r="AW87" s="21" t="str">
        <f t="shared" si="137"/>
        <v>X</v>
      </c>
      <c r="AX87" s="21" t="str">
        <f t="shared" si="138"/>
        <v/>
      </c>
      <c r="AY87" s="20" t="str">
        <f t="shared" si="32"/>
        <v>kegg</v>
      </c>
      <c r="AZ87" s="18"/>
      <c r="BA87" s="19" t="str">
        <f t="shared" si="139"/>
        <v/>
      </c>
      <c r="BB87" s="21" t="str">
        <f t="shared" si="140"/>
        <v>X</v>
      </c>
      <c r="BC87" s="21" t="str">
        <f t="shared" si="141"/>
        <v/>
      </c>
      <c r="BD87" s="20" t="str">
        <f t="shared" si="36"/>
        <v>kegg</v>
      </c>
      <c r="BE87" s="18"/>
      <c r="BF87" s="19" t="str">
        <f t="shared" si="142"/>
        <v/>
      </c>
      <c r="BG87" s="21" t="str">
        <f t="shared" si="143"/>
        <v/>
      </c>
      <c r="BH87" s="21" t="str">
        <f t="shared" si="144"/>
        <v/>
      </c>
      <c r="BI87" s="20" t="str">
        <f t="shared" si="40"/>
        <v>--</v>
      </c>
      <c r="BJ87" s="18"/>
      <c r="BK87" s="19" t="str">
        <f t="shared" si="145"/>
        <v/>
      </c>
      <c r="BL87" s="21" t="str">
        <f t="shared" si="146"/>
        <v>X</v>
      </c>
      <c r="BM87" s="21" t="str">
        <f t="shared" si="147"/>
        <v/>
      </c>
      <c r="BN87" s="20" t="str">
        <f t="shared" si="44"/>
        <v>kegg</v>
      </c>
      <c r="BO87" s="18"/>
      <c r="BP87" s="19" t="str">
        <f t="shared" si="148"/>
        <v/>
      </c>
      <c r="BQ87" s="21" t="str">
        <f t="shared" si="149"/>
        <v>X</v>
      </c>
      <c r="BR87" s="19" t="str">
        <f t="shared" si="150"/>
        <v>K</v>
      </c>
      <c r="BS87" s="20" t="str">
        <f t="shared" si="48"/>
        <v>rel-kegg</v>
      </c>
      <c r="BT87" s="18"/>
      <c r="BU87" s="19" t="str">
        <f t="shared" si="151"/>
        <v/>
      </c>
      <c r="BV87" s="21" t="str">
        <f t="shared" si="152"/>
        <v/>
      </c>
      <c r="BW87" s="19" t="str">
        <f t="shared" si="153"/>
        <v/>
      </c>
      <c r="BX87" s="20" t="str">
        <f t="shared" si="52"/>
        <v>--</v>
      </c>
      <c r="BY87" s="18"/>
      <c r="BZ87" s="19" t="str">
        <f t="shared" si="154"/>
        <v/>
      </c>
      <c r="CA87" s="21" t="str">
        <f t="shared" si="155"/>
        <v>X</v>
      </c>
      <c r="CB87" s="19" t="str">
        <f t="shared" si="156"/>
        <v/>
      </c>
      <c r="CC87" s="20" t="str">
        <f t="shared" si="56"/>
        <v>kegg</v>
      </c>
      <c r="CD87" s="18"/>
      <c r="CE87" s="19" t="str">
        <f t="shared" si="157"/>
        <v/>
      </c>
      <c r="CF87" s="21" t="str">
        <f t="shared" si="158"/>
        <v>X</v>
      </c>
      <c r="CG87" s="24" t="str">
        <f t="shared" si="159"/>
        <v/>
      </c>
      <c r="CH87" s="20" t="str">
        <f t="shared" si="60"/>
        <v>kegg</v>
      </c>
      <c r="CI87" s="18"/>
      <c r="CJ87" s="25" t="str">
        <f t="shared" si="160"/>
        <v>NP</v>
      </c>
      <c r="CK87" s="21" t="str">
        <f t="shared" si="161"/>
        <v>X</v>
      </c>
      <c r="CL87" s="19" t="str">
        <f t="shared" si="162"/>
        <v>K</v>
      </c>
      <c r="CM87" s="20" t="str">
        <f t="shared" si="64"/>
        <v>lit-kegg</v>
      </c>
      <c r="CN87" s="18"/>
      <c r="CO87" s="26"/>
      <c r="CP87" s="37" t="s">
        <v>91</v>
      </c>
      <c r="CQ87" s="27"/>
      <c r="CR87" s="28"/>
      <c r="CS87" s="27"/>
      <c r="CT87" s="27"/>
      <c r="CU87" s="27"/>
    </row>
    <row r="88" spans="1:99" ht="15.75" customHeight="1">
      <c r="A88" s="13">
        <v>9</v>
      </c>
      <c r="B88" s="14" t="s">
        <v>267</v>
      </c>
      <c r="C88" s="50">
        <v>3726</v>
      </c>
      <c r="D88" s="53" t="s">
        <v>268</v>
      </c>
      <c r="E88" s="44"/>
      <c r="F88" s="18"/>
      <c r="G88" s="19" t="str">
        <f t="shared" si="114"/>
        <v>K</v>
      </c>
      <c r="H88" s="19" t="str">
        <f t="shared" si="115"/>
        <v/>
      </c>
      <c r="I88" s="19" t="str">
        <f t="shared" si="116"/>
        <v/>
      </c>
      <c r="J88" s="20" t="str">
        <f t="shared" si="3"/>
        <v>lit</v>
      </c>
      <c r="K88" s="18"/>
      <c r="L88" s="19" t="str">
        <f t="shared" si="117"/>
        <v/>
      </c>
      <c r="M88" s="21" t="str">
        <f t="shared" si="118"/>
        <v>X</v>
      </c>
      <c r="N88" s="19" t="str">
        <f t="shared" si="119"/>
        <v/>
      </c>
      <c r="O88" s="20" t="str">
        <f t="shared" si="7"/>
        <v>kegg</v>
      </c>
      <c r="P88" s="18"/>
      <c r="Q88" s="19" t="str">
        <f t="shared" si="120"/>
        <v/>
      </c>
      <c r="R88" s="21" t="str">
        <f t="shared" si="121"/>
        <v/>
      </c>
      <c r="S88" s="19" t="str">
        <f t="shared" si="122"/>
        <v/>
      </c>
      <c r="T88" s="20" t="str">
        <f t="shared" si="11"/>
        <v>--</v>
      </c>
      <c r="U88" s="18"/>
      <c r="V88" s="19" t="str">
        <f t="shared" si="123"/>
        <v>K</v>
      </c>
      <c r="W88" s="21" t="str">
        <f t="shared" si="124"/>
        <v>X</v>
      </c>
      <c r="X88" s="21" t="str">
        <f t="shared" si="125"/>
        <v>I</v>
      </c>
      <c r="Y88" s="20" t="str">
        <f t="shared" si="15"/>
        <v>lit-kegg</v>
      </c>
      <c r="Z88" s="18"/>
      <c r="AA88" s="19" t="str">
        <f t="shared" si="126"/>
        <v/>
      </c>
      <c r="AB88" s="21" t="str">
        <f t="shared" si="127"/>
        <v>X</v>
      </c>
      <c r="AC88" s="21" t="str">
        <f t="shared" si="128"/>
        <v/>
      </c>
      <c r="AD88" s="20" t="str">
        <f t="shared" si="19"/>
        <v>kegg</v>
      </c>
      <c r="AE88" s="18"/>
      <c r="AF88" s="19" t="str">
        <f t="shared" si="129"/>
        <v/>
      </c>
      <c r="AG88" s="19"/>
      <c r="AH88" s="18"/>
      <c r="AI88" s="22" t="str">
        <f t="shared" si="130"/>
        <v/>
      </c>
      <c r="AJ88" s="21" t="str">
        <f t="shared" si="131"/>
        <v/>
      </c>
      <c r="AK88" s="21" t="str">
        <f t="shared" si="132"/>
        <v/>
      </c>
      <c r="AL88" s="20" t="str">
        <f t="shared" si="24"/>
        <v>--</v>
      </c>
      <c r="AM88" s="18"/>
      <c r="AN88" s="19" t="str">
        <f t="shared" si="133"/>
        <v/>
      </c>
      <c r="AO88" s="19"/>
      <c r="AP88" s="18"/>
      <c r="AQ88" s="19" t="str">
        <f t="shared" si="134"/>
        <v/>
      </c>
      <c r="AR88" s="23"/>
      <c r="AS88" s="23" t="str">
        <f t="shared" si="135"/>
        <v/>
      </c>
      <c r="AT88" s="20" t="str">
        <f t="shared" si="28"/>
        <v>--</v>
      </c>
      <c r="AU88" s="18"/>
      <c r="AV88" s="19" t="str">
        <f t="shared" si="136"/>
        <v/>
      </c>
      <c r="AW88" s="21" t="str">
        <f t="shared" si="137"/>
        <v>X</v>
      </c>
      <c r="AX88" s="21" t="str">
        <f t="shared" si="138"/>
        <v/>
      </c>
      <c r="AY88" s="20" t="str">
        <f t="shared" si="32"/>
        <v>kegg</v>
      </c>
      <c r="AZ88" s="18"/>
      <c r="BA88" s="19" t="str">
        <f t="shared" si="139"/>
        <v/>
      </c>
      <c r="BB88" s="21" t="str">
        <f t="shared" si="140"/>
        <v/>
      </c>
      <c r="BC88" s="21" t="str">
        <f t="shared" si="141"/>
        <v/>
      </c>
      <c r="BD88" s="20" t="str">
        <f t="shared" si="36"/>
        <v>--</v>
      </c>
      <c r="BE88" s="18"/>
      <c r="BF88" s="19" t="str">
        <f t="shared" si="142"/>
        <v/>
      </c>
      <c r="BG88" s="21" t="str">
        <f t="shared" si="143"/>
        <v/>
      </c>
      <c r="BH88" s="21" t="str">
        <f t="shared" si="144"/>
        <v/>
      </c>
      <c r="BI88" s="20" t="str">
        <f t="shared" si="40"/>
        <v>--</v>
      </c>
      <c r="BJ88" s="18"/>
      <c r="BK88" s="19" t="str">
        <f t="shared" si="145"/>
        <v/>
      </c>
      <c r="BL88" s="21" t="str">
        <f t="shared" si="146"/>
        <v/>
      </c>
      <c r="BM88" s="21" t="str">
        <f t="shared" si="147"/>
        <v/>
      </c>
      <c r="BN88" s="20" t="str">
        <f t="shared" si="44"/>
        <v>--</v>
      </c>
      <c r="BO88" s="18"/>
      <c r="BP88" s="19" t="str">
        <f t="shared" si="148"/>
        <v>U</v>
      </c>
      <c r="BQ88" s="21" t="str">
        <f t="shared" si="149"/>
        <v>X</v>
      </c>
      <c r="BR88" s="19" t="str">
        <f t="shared" si="150"/>
        <v>K</v>
      </c>
      <c r="BS88" s="20" t="str">
        <f t="shared" si="48"/>
        <v>lit-kegg</v>
      </c>
      <c r="BT88" s="18"/>
      <c r="BU88" s="19" t="str">
        <f t="shared" si="151"/>
        <v>K</v>
      </c>
      <c r="BV88" s="21" t="str">
        <f t="shared" si="152"/>
        <v/>
      </c>
      <c r="BW88" s="19" t="str">
        <f t="shared" si="153"/>
        <v/>
      </c>
      <c r="BX88" s="20" t="str">
        <f t="shared" si="52"/>
        <v>lit</v>
      </c>
      <c r="BY88" s="18"/>
      <c r="BZ88" s="19" t="str">
        <f t="shared" si="154"/>
        <v/>
      </c>
      <c r="CA88" s="21" t="str">
        <f t="shared" si="155"/>
        <v/>
      </c>
      <c r="CB88" s="19" t="str">
        <f t="shared" si="156"/>
        <v/>
      </c>
      <c r="CC88" s="20" t="str">
        <f t="shared" si="56"/>
        <v>--</v>
      </c>
      <c r="CD88" s="18"/>
      <c r="CE88" s="19" t="str">
        <f t="shared" si="157"/>
        <v>K</v>
      </c>
      <c r="CF88" s="21" t="str">
        <f t="shared" si="158"/>
        <v>X</v>
      </c>
      <c r="CG88" s="24" t="str">
        <f t="shared" si="159"/>
        <v>K</v>
      </c>
      <c r="CH88" s="20" t="str">
        <f t="shared" si="60"/>
        <v>lit-kegg</v>
      </c>
      <c r="CI88" s="18"/>
      <c r="CJ88" s="25" t="str">
        <f t="shared" si="160"/>
        <v>K</v>
      </c>
      <c r="CK88" s="21" t="str">
        <f t="shared" si="161"/>
        <v>X</v>
      </c>
      <c r="CL88" s="19" t="str">
        <f t="shared" si="162"/>
        <v>K</v>
      </c>
      <c r="CM88" s="20" t="str">
        <f t="shared" si="64"/>
        <v>lit-kegg</v>
      </c>
      <c r="CN88" s="18"/>
      <c r="CO88" s="26"/>
      <c r="CP88" s="27"/>
      <c r="CQ88" s="27"/>
      <c r="CR88" s="28"/>
      <c r="CS88" s="27"/>
      <c r="CT88" s="27"/>
      <c r="CU88" s="27"/>
    </row>
    <row r="89" spans="1:99" ht="15.75" customHeight="1">
      <c r="A89" s="13">
        <v>60</v>
      </c>
      <c r="B89" s="14" t="s">
        <v>269</v>
      </c>
      <c r="C89" s="50">
        <v>3988</v>
      </c>
      <c r="D89" s="53" t="s">
        <v>270</v>
      </c>
      <c r="E89" s="44"/>
      <c r="F89" s="18"/>
      <c r="G89" s="19" t="str">
        <f t="shared" si="114"/>
        <v>I</v>
      </c>
      <c r="H89" s="19" t="str">
        <f t="shared" si="115"/>
        <v>X</v>
      </c>
      <c r="I89" s="19" t="str">
        <f t="shared" si="116"/>
        <v/>
      </c>
      <c r="J89" s="20" t="str">
        <f t="shared" si="3"/>
        <v>lit-kegg</v>
      </c>
      <c r="K89" s="18"/>
      <c r="L89" s="19" t="str">
        <f t="shared" si="117"/>
        <v/>
      </c>
      <c r="M89" s="21" t="str">
        <f t="shared" si="118"/>
        <v>X</v>
      </c>
      <c r="N89" s="19" t="str">
        <f t="shared" si="119"/>
        <v/>
      </c>
      <c r="O89" s="20" t="str">
        <f t="shared" si="7"/>
        <v>kegg</v>
      </c>
      <c r="P89" s="18"/>
      <c r="Q89" s="19" t="str">
        <f t="shared" si="120"/>
        <v/>
      </c>
      <c r="R89" s="21" t="str">
        <f t="shared" si="121"/>
        <v>X</v>
      </c>
      <c r="S89" s="19" t="str">
        <f t="shared" si="122"/>
        <v/>
      </c>
      <c r="T89" s="20" t="str">
        <f t="shared" si="11"/>
        <v>kegg</v>
      </c>
      <c r="U89" s="18"/>
      <c r="V89" s="19" t="str">
        <f t="shared" si="123"/>
        <v/>
      </c>
      <c r="W89" s="21" t="str">
        <f t="shared" si="124"/>
        <v>X</v>
      </c>
      <c r="X89" s="21" t="str">
        <f t="shared" si="125"/>
        <v/>
      </c>
      <c r="Y89" s="20" t="str">
        <f t="shared" si="15"/>
        <v>kegg</v>
      </c>
      <c r="Z89" s="18"/>
      <c r="AA89" s="19" t="str">
        <f t="shared" si="126"/>
        <v>NA</v>
      </c>
      <c r="AB89" s="21" t="str">
        <f t="shared" si="127"/>
        <v>X</v>
      </c>
      <c r="AC89" s="21" t="str">
        <f t="shared" si="128"/>
        <v/>
      </c>
      <c r="AD89" s="20" t="str">
        <f t="shared" si="19"/>
        <v>lit-kegg</v>
      </c>
      <c r="AE89" s="18"/>
      <c r="AF89" s="19" t="str">
        <f t="shared" si="129"/>
        <v/>
      </c>
      <c r="AG89" s="19"/>
      <c r="AH89" s="18"/>
      <c r="AI89" s="22" t="str">
        <f t="shared" si="130"/>
        <v/>
      </c>
      <c r="AJ89" s="21" t="str">
        <f t="shared" si="131"/>
        <v/>
      </c>
      <c r="AK89" s="21" t="str">
        <f t="shared" si="132"/>
        <v/>
      </c>
      <c r="AL89" s="20" t="str">
        <f t="shared" si="24"/>
        <v>--</v>
      </c>
      <c r="AM89" s="18"/>
      <c r="AN89" s="19" t="str">
        <f t="shared" si="133"/>
        <v/>
      </c>
      <c r="AO89" s="19"/>
      <c r="AP89" s="18"/>
      <c r="AQ89" s="19" t="str">
        <f t="shared" si="134"/>
        <v/>
      </c>
      <c r="AR89" s="23"/>
      <c r="AS89" s="23" t="str">
        <f t="shared" si="135"/>
        <v/>
      </c>
      <c r="AT89" s="20" t="str">
        <f t="shared" si="28"/>
        <v>--</v>
      </c>
      <c r="AU89" s="18"/>
      <c r="AV89" s="19" t="str">
        <f t="shared" si="136"/>
        <v/>
      </c>
      <c r="AW89" s="21" t="str">
        <f t="shared" si="137"/>
        <v>X</v>
      </c>
      <c r="AX89" s="21" t="str">
        <f t="shared" si="138"/>
        <v/>
      </c>
      <c r="AY89" s="20" t="str">
        <f t="shared" si="32"/>
        <v>kegg</v>
      </c>
      <c r="AZ89" s="18"/>
      <c r="BA89" s="19" t="str">
        <f t="shared" si="139"/>
        <v/>
      </c>
      <c r="BB89" s="21" t="str">
        <f t="shared" si="140"/>
        <v/>
      </c>
      <c r="BC89" s="21" t="str">
        <f t="shared" si="141"/>
        <v/>
      </c>
      <c r="BD89" s="20" t="str">
        <f t="shared" si="36"/>
        <v>--</v>
      </c>
      <c r="BE89" s="18"/>
      <c r="BF89" s="19" t="str">
        <f t="shared" si="142"/>
        <v/>
      </c>
      <c r="BG89" s="21" t="str">
        <f t="shared" si="143"/>
        <v/>
      </c>
      <c r="BH89" s="21" t="str">
        <f t="shared" si="144"/>
        <v/>
      </c>
      <c r="BI89" s="20" t="str">
        <f t="shared" si="40"/>
        <v>--</v>
      </c>
      <c r="BJ89" s="18"/>
      <c r="BK89" s="19" t="str">
        <f t="shared" si="145"/>
        <v/>
      </c>
      <c r="BL89" s="21" t="str">
        <f t="shared" si="146"/>
        <v>X</v>
      </c>
      <c r="BM89" s="21" t="str">
        <f t="shared" si="147"/>
        <v/>
      </c>
      <c r="BN89" s="20" t="str">
        <f t="shared" si="44"/>
        <v>kegg</v>
      </c>
      <c r="BO89" s="18"/>
      <c r="BP89" s="19" t="str">
        <f t="shared" si="148"/>
        <v>D</v>
      </c>
      <c r="BQ89" s="21" t="str">
        <f t="shared" si="149"/>
        <v>X</v>
      </c>
      <c r="BR89" s="19" t="str">
        <f t="shared" si="150"/>
        <v>K</v>
      </c>
      <c r="BS89" s="20" t="str">
        <f t="shared" si="48"/>
        <v>lit-kegg</v>
      </c>
      <c r="BT89" s="18"/>
      <c r="BU89" s="19" t="str">
        <f t="shared" si="151"/>
        <v/>
      </c>
      <c r="BV89" s="21" t="str">
        <f t="shared" si="152"/>
        <v>X</v>
      </c>
      <c r="BW89" s="19" t="str">
        <f t="shared" si="153"/>
        <v/>
      </c>
      <c r="BX89" s="20" t="str">
        <f t="shared" si="52"/>
        <v>kegg</v>
      </c>
      <c r="BY89" s="18"/>
      <c r="BZ89" s="19" t="str">
        <f t="shared" si="154"/>
        <v/>
      </c>
      <c r="CA89" s="21" t="str">
        <f t="shared" si="155"/>
        <v/>
      </c>
      <c r="CB89" s="19" t="str">
        <f t="shared" si="156"/>
        <v/>
      </c>
      <c r="CC89" s="20" t="str">
        <f t="shared" si="56"/>
        <v>--</v>
      </c>
      <c r="CD89" s="18"/>
      <c r="CE89" s="19" t="str">
        <f t="shared" si="157"/>
        <v/>
      </c>
      <c r="CF89" s="21" t="str">
        <f t="shared" si="158"/>
        <v>X</v>
      </c>
      <c r="CG89" s="24" t="str">
        <f t="shared" si="159"/>
        <v>K</v>
      </c>
      <c r="CH89" s="20" t="str">
        <f t="shared" si="60"/>
        <v>rel-kegg</v>
      </c>
      <c r="CI89" s="18"/>
      <c r="CJ89" s="25" t="str">
        <f t="shared" si="160"/>
        <v>D</v>
      </c>
      <c r="CK89" s="21" t="str">
        <f t="shared" si="161"/>
        <v>X</v>
      </c>
      <c r="CL89" s="19" t="str">
        <f t="shared" si="162"/>
        <v>K</v>
      </c>
      <c r="CM89" s="20" t="str">
        <f t="shared" si="64"/>
        <v>lit-kegg</v>
      </c>
      <c r="CN89" s="18"/>
      <c r="CO89" s="26"/>
      <c r="CP89" s="27"/>
      <c r="CQ89" s="27"/>
      <c r="CR89" s="28"/>
      <c r="CS89" s="27"/>
      <c r="CT89" s="27"/>
      <c r="CU89" s="27"/>
    </row>
    <row r="90" spans="1:99" ht="15.75" customHeight="1">
      <c r="A90" s="13">
        <v>46</v>
      </c>
      <c r="B90" s="14" t="s">
        <v>271</v>
      </c>
      <c r="C90" s="50">
        <v>74649</v>
      </c>
      <c r="D90" s="53" t="s">
        <v>272</v>
      </c>
      <c r="E90" s="44"/>
      <c r="F90" s="18"/>
      <c r="G90" s="19" t="str">
        <f t="shared" si="114"/>
        <v/>
      </c>
      <c r="H90" s="19" t="str">
        <f t="shared" si="115"/>
        <v/>
      </c>
      <c r="I90" s="19" t="str">
        <f t="shared" si="116"/>
        <v/>
      </c>
      <c r="J90" s="20" t="str">
        <f t="shared" si="3"/>
        <v>--</v>
      </c>
      <c r="K90" s="18"/>
      <c r="L90" s="19" t="str">
        <f t="shared" si="117"/>
        <v/>
      </c>
      <c r="M90" s="21" t="str">
        <f t="shared" si="118"/>
        <v>X</v>
      </c>
      <c r="N90" s="19" t="str">
        <f t="shared" si="119"/>
        <v/>
      </c>
      <c r="O90" s="20" t="str">
        <f t="shared" si="7"/>
        <v>kegg</v>
      </c>
      <c r="P90" s="18"/>
      <c r="Q90" s="19" t="str">
        <f t="shared" si="120"/>
        <v/>
      </c>
      <c r="R90" s="21" t="str">
        <f t="shared" si="121"/>
        <v>X</v>
      </c>
      <c r="S90" s="19" t="str">
        <f t="shared" si="122"/>
        <v/>
      </c>
      <c r="T90" s="20" t="str">
        <f t="shared" si="11"/>
        <v>kegg</v>
      </c>
      <c r="U90" s="18"/>
      <c r="V90" s="19" t="str">
        <f t="shared" si="123"/>
        <v/>
      </c>
      <c r="W90" s="21" t="str">
        <f t="shared" si="124"/>
        <v>X</v>
      </c>
      <c r="X90" s="21" t="str">
        <f t="shared" si="125"/>
        <v/>
      </c>
      <c r="Y90" s="20" t="str">
        <f t="shared" si="15"/>
        <v>kegg</v>
      </c>
      <c r="Z90" s="18"/>
      <c r="AA90" s="19" t="str">
        <f t="shared" si="126"/>
        <v/>
      </c>
      <c r="AB90" s="21" t="str">
        <f t="shared" si="127"/>
        <v>X</v>
      </c>
      <c r="AC90" s="21" t="str">
        <f t="shared" si="128"/>
        <v/>
      </c>
      <c r="AD90" s="20" t="str">
        <f t="shared" si="19"/>
        <v>kegg</v>
      </c>
      <c r="AE90" s="18"/>
      <c r="AF90" s="19" t="str">
        <f t="shared" si="129"/>
        <v/>
      </c>
      <c r="AG90" s="19"/>
      <c r="AH90" s="18"/>
      <c r="AI90" s="22" t="str">
        <f t="shared" si="130"/>
        <v/>
      </c>
      <c r="AJ90" s="21" t="str">
        <f t="shared" si="131"/>
        <v/>
      </c>
      <c r="AK90" s="21" t="str">
        <f t="shared" si="132"/>
        <v/>
      </c>
      <c r="AL90" s="20" t="str">
        <f t="shared" si="24"/>
        <v>--</v>
      </c>
      <c r="AM90" s="18"/>
      <c r="AN90" s="19" t="str">
        <f t="shared" si="133"/>
        <v/>
      </c>
      <c r="AO90" s="19"/>
      <c r="AP90" s="18"/>
      <c r="AQ90" s="19" t="str">
        <f t="shared" si="134"/>
        <v/>
      </c>
      <c r="AR90" s="23"/>
      <c r="AS90" s="23" t="str">
        <f t="shared" si="135"/>
        <v/>
      </c>
      <c r="AT90" s="20" t="str">
        <f t="shared" si="28"/>
        <v>--</v>
      </c>
      <c r="AU90" s="18"/>
      <c r="AV90" s="19" t="str">
        <f t="shared" si="136"/>
        <v/>
      </c>
      <c r="AW90" s="21" t="str">
        <f t="shared" si="137"/>
        <v>X</v>
      </c>
      <c r="AX90" s="21" t="str">
        <f t="shared" si="138"/>
        <v/>
      </c>
      <c r="AY90" s="20" t="str">
        <f t="shared" si="32"/>
        <v>kegg</v>
      </c>
      <c r="AZ90" s="18"/>
      <c r="BA90" s="19" t="str">
        <f t="shared" si="139"/>
        <v/>
      </c>
      <c r="BB90" s="21" t="str">
        <f t="shared" si="140"/>
        <v/>
      </c>
      <c r="BC90" s="21" t="str">
        <f t="shared" si="141"/>
        <v/>
      </c>
      <c r="BD90" s="20" t="str">
        <f t="shared" si="36"/>
        <v>--</v>
      </c>
      <c r="BE90" s="18"/>
      <c r="BF90" s="19" t="str">
        <f t="shared" si="142"/>
        <v/>
      </c>
      <c r="BG90" s="21" t="str">
        <f t="shared" si="143"/>
        <v/>
      </c>
      <c r="BH90" s="21" t="str">
        <f t="shared" si="144"/>
        <v/>
      </c>
      <c r="BI90" s="20" t="str">
        <f t="shared" si="40"/>
        <v>--</v>
      </c>
      <c r="BJ90" s="18"/>
      <c r="BK90" s="19" t="str">
        <f t="shared" si="145"/>
        <v/>
      </c>
      <c r="BL90" s="21" t="str">
        <f t="shared" si="146"/>
        <v>X</v>
      </c>
      <c r="BM90" s="21" t="str">
        <f t="shared" si="147"/>
        <v/>
      </c>
      <c r="BN90" s="20" t="str">
        <f t="shared" si="44"/>
        <v>kegg</v>
      </c>
      <c r="BO90" s="18"/>
      <c r="BP90" s="19" t="str">
        <f t="shared" si="148"/>
        <v>NP</v>
      </c>
      <c r="BQ90" s="21" t="str">
        <f t="shared" si="149"/>
        <v>X</v>
      </c>
      <c r="BR90" s="19" t="str">
        <f t="shared" si="150"/>
        <v>NP</v>
      </c>
      <c r="BS90" s="20" t="str">
        <f t="shared" si="48"/>
        <v>lit-kegg</v>
      </c>
      <c r="BT90" s="18"/>
      <c r="BU90" s="19" t="str">
        <f t="shared" si="151"/>
        <v/>
      </c>
      <c r="BV90" s="21" t="str">
        <f t="shared" si="152"/>
        <v/>
      </c>
      <c r="BW90" s="19" t="str">
        <f t="shared" si="153"/>
        <v/>
      </c>
      <c r="BX90" s="20" t="str">
        <f t="shared" si="52"/>
        <v>--</v>
      </c>
      <c r="BY90" s="18"/>
      <c r="BZ90" s="19" t="str">
        <f t="shared" si="154"/>
        <v/>
      </c>
      <c r="CA90" s="21" t="str">
        <f t="shared" si="155"/>
        <v/>
      </c>
      <c r="CB90" s="19" t="str">
        <f t="shared" si="156"/>
        <v/>
      </c>
      <c r="CC90" s="20" t="str">
        <f t="shared" si="56"/>
        <v>--</v>
      </c>
      <c r="CD90" s="18"/>
      <c r="CE90" s="19" t="str">
        <f t="shared" si="157"/>
        <v/>
      </c>
      <c r="CF90" s="21" t="str">
        <f t="shared" si="158"/>
        <v>X</v>
      </c>
      <c r="CG90" s="24" t="str">
        <f t="shared" si="159"/>
        <v/>
      </c>
      <c r="CH90" s="20" t="str">
        <f t="shared" si="60"/>
        <v>kegg</v>
      </c>
      <c r="CI90" s="18"/>
      <c r="CJ90" s="25" t="str">
        <f t="shared" si="160"/>
        <v>NP</v>
      </c>
      <c r="CK90" s="21" t="str">
        <f t="shared" si="161"/>
        <v>X</v>
      </c>
      <c r="CL90" s="19" t="str">
        <f t="shared" si="162"/>
        <v>NP</v>
      </c>
      <c r="CM90" s="20" t="str">
        <f t="shared" si="64"/>
        <v>lit-kegg</v>
      </c>
      <c r="CN90" s="18"/>
      <c r="CO90" s="26"/>
      <c r="CP90" s="27"/>
      <c r="CQ90" s="27"/>
      <c r="CR90" s="28"/>
      <c r="CS90" s="27"/>
      <c r="CT90" s="27"/>
      <c r="CU90" s="27"/>
    </row>
    <row r="91" spans="1:99" ht="15.75" customHeight="1">
      <c r="A91" s="13">
        <v>121</v>
      </c>
      <c r="B91" s="14" t="s">
        <v>273</v>
      </c>
      <c r="C91" s="50">
        <v>88036</v>
      </c>
      <c r="D91" s="53" t="s">
        <v>274</v>
      </c>
      <c r="E91" s="44"/>
      <c r="F91" s="18"/>
      <c r="G91" s="19" t="str">
        <f t="shared" si="114"/>
        <v/>
      </c>
      <c r="H91" s="19" t="str">
        <f t="shared" si="115"/>
        <v/>
      </c>
      <c r="I91" s="19" t="str">
        <f t="shared" si="116"/>
        <v/>
      </c>
      <c r="J91" s="20" t="str">
        <f t="shared" si="3"/>
        <v>--</v>
      </c>
      <c r="K91" s="18"/>
      <c r="L91" s="19" t="str">
        <f t="shared" si="117"/>
        <v/>
      </c>
      <c r="M91" s="21" t="str">
        <f t="shared" si="118"/>
        <v>X</v>
      </c>
      <c r="N91" s="19" t="str">
        <f t="shared" si="119"/>
        <v/>
      </c>
      <c r="O91" s="20" t="str">
        <f t="shared" si="7"/>
        <v>kegg</v>
      </c>
      <c r="P91" s="18"/>
      <c r="Q91" s="19" t="str">
        <f t="shared" si="120"/>
        <v/>
      </c>
      <c r="R91" s="21" t="str">
        <f t="shared" si="121"/>
        <v/>
      </c>
      <c r="S91" s="19" t="str">
        <f t="shared" si="122"/>
        <v/>
      </c>
      <c r="T91" s="20" t="str">
        <f t="shared" si="11"/>
        <v>--</v>
      </c>
      <c r="U91" s="18"/>
      <c r="V91" s="19" t="str">
        <f t="shared" si="123"/>
        <v/>
      </c>
      <c r="W91" s="21" t="str">
        <f t="shared" si="124"/>
        <v/>
      </c>
      <c r="X91" s="21" t="str">
        <f t="shared" si="125"/>
        <v/>
      </c>
      <c r="Y91" s="20" t="str">
        <f t="shared" si="15"/>
        <v>--</v>
      </c>
      <c r="Z91" s="18"/>
      <c r="AA91" s="19" t="str">
        <f t="shared" si="126"/>
        <v/>
      </c>
      <c r="AB91" s="21" t="str">
        <f t="shared" si="127"/>
        <v/>
      </c>
      <c r="AC91" s="21" t="str">
        <f t="shared" si="128"/>
        <v/>
      </c>
      <c r="AD91" s="20" t="str">
        <f t="shared" si="19"/>
        <v>--</v>
      </c>
      <c r="AE91" s="18"/>
      <c r="AF91" s="19" t="str">
        <f t="shared" si="129"/>
        <v/>
      </c>
      <c r="AG91" s="19"/>
      <c r="AH91" s="18"/>
      <c r="AI91" s="22" t="str">
        <f t="shared" si="130"/>
        <v/>
      </c>
      <c r="AJ91" s="21" t="str">
        <f t="shared" si="131"/>
        <v/>
      </c>
      <c r="AK91" s="21" t="str">
        <f t="shared" si="132"/>
        <v/>
      </c>
      <c r="AL91" s="20" t="str">
        <f t="shared" si="24"/>
        <v>--</v>
      </c>
      <c r="AM91" s="18"/>
      <c r="AN91" s="19" t="str">
        <f t="shared" si="133"/>
        <v/>
      </c>
      <c r="AO91" s="19"/>
      <c r="AP91" s="18"/>
      <c r="AQ91" s="19" t="str">
        <f t="shared" si="134"/>
        <v/>
      </c>
      <c r="AR91" s="23"/>
      <c r="AS91" s="23" t="str">
        <f t="shared" si="135"/>
        <v/>
      </c>
      <c r="AT91" s="20" t="str">
        <f t="shared" si="28"/>
        <v>--</v>
      </c>
      <c r="AU91" s="18"/>
      <c r="AV91" s="19" t="str">
        <f t="shared" si="136"/>
        <v/>
      </c>
      <c r="AW91" s="21" t="str">
        <f t="shared" si="137"/>
        <v>X</v>
      </c>
      <c r="AX91" s="21" t="str">
        <f t="shared" si="138"/>
        <v/>
      </c>
      <c r="AY91" s="20" t="str">
        <f t="shared" si="32"/>
        <v>kegg</v>
      </c>
      <c r="AZ91" s="18"/>
      <c r="BA91" s="19" t="str">
        <f t="shared" si="139"/>
        <v/>
      </c>
      <c r="BB91" s="21" t="str">
        <f t="shared" si="140"/>
        <v/>
      </c>
      <c r="BC91" s="21" t="str">
        <f t="shared" si="141"/>
        <v/>
      </c>
      <c r="BD91" s="20" t="str">
        <f t="shared" si="36"/>
        <v>--</v>
      </c>
      <c r="BE91" s="18"/>
      <c r="BF91" s="19" t="str">
        <f t="shared" si="142"/>
        <v/>
      </c>
      <c r="BG91" s="21" t="str">
        <f t="shared" si="143"/>
        <v/>
      </c>
      <c r="BH91" s="21" t="str">
        <f t="shared" si="144"/>
        <v/>
      </c>
      <c r="BI91" s="20" t="str">
        <f t="shared" si="40"/>
        <v>--</v>
      </c>
      <c r="BJ91" s="18"/>
      <c r="BK91" s="19" t="str">
        <f t="shared" si="145"/>
        <v/>
      </c>
      <c r="BL91" s="21" t="str">
        <f t="shared" si="146"/>
        <v>X</v>
      </c>
      <c r="BM91" s="21" t="str">
        <f t="shared" si="147"/>
        <v/>
      </c>
      <c r="BN91" s="20" t="str">
        <f t="shared" si="44"/>
        <v>kegg</v>
      </c>
      <c r="BO91" s="18"/>
      <c r="BP91" s="19" t="str">
        <f t="shared" si="148"/>
        <v/>
      </c>
      <c r="BQ91" s="21" t="str">
        <f t="shared" si="149"/>
        <v/>
      </c>
      <c r="BR91" s="19" t="str">
        <f t="shared" si="150"/>
        <v/>
      </c>
      <c r="BS91" s="20" t="str">
        <f t="shared" si="48"/>
        <v>--</v>
      </c>
      <c r="BT91" s="18"/>
      <c r="BU91" s="19" t="str">
        <f t="shared" si="151"/>
        <v/>
      </c>
      <c r="BV91" s="21" t="str">
        <f t="shared" si="152"/>
        <v/>
      </c>
      <c r="BW91" s="19" t="str">
        <f t="shared" si="153"/>
        <v/>
      </c>
      <c r="BX91" s="20" t="str">
        <f t="shared" si="52"/>
        <v>--</v>
      </c>
      <c r="BY91" s="18"/>
      <c r="BZ91" s="19" t="str">
        <f t="shared" si="154"/>
        <v/>
      </c>
      <c r="CA91" s="21" t="str">
        <f t="shared" si="155"/>
        <v/>
      </c>
      <c r="CB91" s="19" t="str">
        <f t="shared" si="156"/>
        <v/>
      </c>
      <c r="CC91" s="20" t="str">
        <f t="shared" si="56"/>
        <v>--</v>
      </c>
      <c r="CD91" s="18"/>
      <c r="CE91" s="19" t="str">
        <f t="shared" si="157"/>
        <v>V</v>
      </c>
      <c r="CF91" s="21" t="str">
        <f t="shared" si="158"/>
        <v>X</v>
      </c>
      <c r="CG91" s="24" t="str">
        <f t="shared" si="159"/>
        <v/>
      </c>
      <c r="CH91" s="20" t="str">
        <f t="shared" si="60"/>
        <v>lit-kegg</v>
      </c>
      <c r="CI91" s="18"/>
      <c r="CJ91" s="25" t="str">
        <f t="shared" si="160"/>
        <v/>
      </c>
      <c r="CK91" s="21" t="str">
        <f t="shared" si="161"/>
        <v/>
      </c>
      <c r="CL91" s="19" t="str">
        <f t="shared" si="162"/>
        <v/>
      </c>
      <c r="CM91" s="20" t="str">
        <f t="shared" si="64"/>
        <v>--</v>
      </c>
      <c r="CN91" s="18"/>
      <c r="CO91" s="26"/>
      <c r="CP91" s="27"/>
      <c r="CQ91" s="27"/>
      <c r="CR91" s="28"/>
      <c r="CS91" s="27"/>
      <c r="CT91" s="27"/>
      <c r="CU91" s="27"/>
    </row>
    <row r="92" spans="1:99" ht="15.75" customHeight="1">
      <c r="A92" s="13">
        <v>82</v>
      </c>
      <c r="B92" s="29" t="s">
        <v>275</v>
      </c>
      <c r="C92" s="52">
        <v>4182</v>
      </c>
      <c r="D92" s="53" t="s">
        <v>276</v>
      </c>
      <c r="E92" s="44"/>
      <c r="F92" s="18"/>
      <c r="G92" s="19" t="str">
        <f t="shared" si="114"/>
        <v/>
      </c>
      <c r="H92" s="19" t="str">
        <f t="shared" si="115"/>
        <v>X</v>
      </c>
      <c r="I92" s="19" t="str">
        <f t="shared" si="116"/>
        <v/>
      </c>
      <c r="J92" s="20" t="str">
        <f t="shared" si="3"/>
        <v>kegg</v>
      </c>
      <c r="K92" s="18"/>
      <c r="L92" s="19" t="str">
        <f t="shared" si="117"/>
        <v/>
      </c>
      <c r="M92" s="21" t="str">
        <f t="shared" si="118"/>
        <v>X</v>
      </c>
      <c r="N92" s="19" t="str">
        <f t="shared" si="119"/>
        <v/>
      </c>
      <c r="O92" s="20" t="str">
        <f t="shared" si="7"/>
        <v>kegg</v>
      </c>
      <c r="P92" s="18"/>
      <c r="Q92" s="19" t="str">
        <f t="shared" si="120"/>
        <v>V</v>
      </c>
      <c r="R92" s="21" t="str">
        <f t="shared" si="121"/>
        <v/>
      </c>
      <c r="S92" s="19" t="str">
        <f t="shared" si="122"/>
        <v/>
      </c>
      <c r="T92" s="20" t="str">
        <f t="shared" si="11"/>
        <v>lit</v>
      </c>
      <c r="U92" s="18"/>
      <c r="V92" s="19" t="str">
        <f t="shared" si="123"/>
        <v/>
      </c>
      <c r="W92" s="21" t="str">
        <f t="shared" si="124"/>
        <v>X</v>
      </c>
      <c r="X92" s="21" t="str">
        <f t="shared" si="125"/>
        <v/>
      </c>
      <c r="Y92" s="20" t="str">
        <f t="shared" si="15"/>
        <v>kegg</v>
      </c>
      <c r="Z92" s="18"/>
      <c r="AA92" s="19" t="str">
        <f t="shared" si="126"/>
        <v>V</v>
      </c>
      <c r="AB92" s="21" t="str">
        <f t="shared" si="127"/>
        <v/>
      </c>
      <c r="AC92" s="21" t="str">
        <f t="shared" si="128"/>
        <v/>
      </c>
      <c r="AD92" s="20" t="str">
        <f t="shared" si="19"/>
        <v>lit</v>
      </c>
      <c r="AE92" s="18"/>
      <c r="AF92" s="19" t="str">
        <f t="shared" si="129"/>
        <v/>
      </c>
      <c r="AG92" s="19"/>
      <c r="AH92" s="18"/>
      <c r="AI92" s="22" t="str">
        <f t="shared" si="130"/>
        <v/>
      </c>
      <c r="AJ92" s="21" t="str">
        <f t="shared" si="131"/>
        <v/>
      </c>
      <c r="AK92" s="21" t="str">
        <f t="shared" si="132"/>
        <v/>
      </c>
      <c r="AL92" s="20" t="str">
        <f t="shared" si="24"/>
        <v>--</v>
      </c>
      <c r="AM92" s="18"/>
      <c r="AN92" s="19" t="str">
        <f t="shared" si="133"/>
        <v/>
      </c>
      <c r="AO92" s="19"/>
      <c r="AP92" s="18"/>
      <c r="AQ92" s="19" t="str">
        <f t="shared" si="134"/>
        <v/>
      </c>
      <c r="AR92" s="23"/>
      <c r="AS92" s="23" t="str">
        <f t="shared" si="135"/>
        <v/>
      </c>
      <c r="AT92" s="20" t="str">
        <f t="shared" si="28"/>
        <v>--</v>
      </c>
      <c r="AU92" s="18"/>
      <c r="AV92" s="19" t="str">
        <f t="shared" si="136"/>
        <v/>
      </c>
      <c r="AW92" s="21" t="str">
        <f t="shared" si="137"/>
        <v>X</v>
      </c>
      <c r="AX92" s="21" t="str">
        <f t="shared" si="138"/>
        <v/>
      </c>
      <c r="AY92" s="20" t="str">
        <f t="shared" si="32"/>
        <v>kegg</v>
      </c>
      <c r="AZ92" s="18"/>
      <c r="BA92" s="19" t="str">
        <f t="shared" si="139"/>
        <v/>
      </c>
      <c r="BB92" s="21" t="str">
        <f t="shared" si="140"/>
        <v/>
      </c>
      <c r="BC92" s="21" t="str">
        <f t="shared" si="141"/>
        <v/>
      </c>
      <c r="BD92" s="20" t="str">
        <f t="shared" si="36"/>
        <v>--</v>
      </c>
      <c r="BE92" s="18"/>
      <c r="BF92" s="19" t="str">
        <f t="shared" si="142"/>
        <v/>
      </c>
      <c r="BG92" s="21" t="str">
        <f t="shared" si="143"/>
        <v/>
      </c>
      <c r="BH92" s="21" t="str">
        <f t="shared" si="144"/>
        <v/>
      </c>
      <c r="BI92" s="20" t="str">
        <f t="shared" si="40"/>
        <v>--</v>
      </c>
      <c r="BJ92" s="18"/>
      <c r="BK92" s="19" t="str">
        <f t="shared" si="145"/>
        <v/>
      </c>
      <c r="BL92" s="21" t="str">
        <f t="shared" si="146"/>
        <v>X</v>
      </c>
      <c r="BM92" s="21" t="str">
        <f t="shared" si="147"/>
        <v/>
      </c>
      <c r="BN92" s="20" t="str">
        <f t="shared" si="44"/>
        <v>kegg</v>
      </c>
      <c r="BO92" s="18"/>
      <c r="BP92" s="19" t="str">
        <f t="shared" si="148"/>
        <v/>
      </c>
      <c r="BQ92" s="21" t="str">
        <f t="shared" si="149"/>
        <v>X</v>
      </c>
      <c r="BR92" s="19" t="str">
        <f t="shared" si="150"/>
        <v/>
      </c>
      <c r="BS92" s="20" t="str">
        <f t="shared" si="48"/>
        <v>kegg</v>
      </c>
      <c r="BT92" s="18"/>
      <c r="BU92" s="19" t="str">
        <f t="shared" si="151"/>
        <v/>
      </c>
      <c r="BV92" s="21" t="str">
        <f t="shared" si="152"/>
        <v>X</v>
      </c>
      <c r="BW92" s="19" t="str">
        <f t="shared" si="153"/>
        <v>K</v>
      </c>
      <c r="BX92" s="20" t="str">
        <f t="shared" si="52"/>
        <v>rel-kegg</v>
      </c>
      <c r="BY92" s="18"/>
      <c r="BZ92" s="19" t="str">
        <f t="shared" si="154"/>
        <v/>
      </c>
      <c r="CA92" s="21" t="str">
        <f t="shared" si="155"/>
        <v/>
      </c>
      <c r="CB92" s="19" t="str">
        <f t="shared" si="156"/>
        <v/>
      </c>
      <c r="CC92" s="20" t="str">
        <f t="shared" si="56"/>
        <v>--</v>
      </c>
      <c r="CD92" s="18"/>
      <c r="CE92" s="19" t="str">
        <f t="shared" si="157"/>
        <v/>
      </c>
      <c r="CF92" s="21" t="str">
        <f t="shared" si="158"/>
        <v>X</v>
      </c>
      <c r="CG92" s="24" t="str">
        <f t="shared" si="159"/>
        <v/>
      </c>
      <c r="CH92" s="20" t="str">
        <f t="shared" si="60"/>
        <v>kegg</v>
      </c>
      <c r="CI92" s="18"/>
      <c r="CJ92" s="25" t="str">
        <f t="shared" si="160"/>
        <v/>
      </c>
      <c r="CK92" s="21" t="str">
        <f t="shared" si="161"/>
        <v>X</v>
      </c>
      <c r="CL92" s="19" t="str">
        <f t="shared" si="162"/>
        <v>K</v>
      </c>
      <c r="CM92" s="20" t="str">
        <f t="shared" si="64"/>
        <v>rel-kegg</v>
      </c>
      <c r="CN92" s="18"/>
      <c r="CO92" s="26"/>
      <c r="CP92" s="27"/>
      <c r="CQ92" s="27" t="s">
        <v>123</v>
      </c>
      <c r="CR92" s="28"/>
      <c r="CS92" s="27"/>
      <c r="CT92" s="27"/>
      <c r="CU92" s="27"/>
    </row>
    <row r="93" spans="1:99" ht="15.75" customHeight="1">
      <c r="A93" s="13">
        <v>105</v>
      </c>
      <c r="B93" s="14" t="s">
        <v>277</v>
      </c>
      <c r="C93" s="50">
        <v>4555</v>
      </c>
      <c r="D93" s="53" t="s">
        <v>278</v>
      </c>
      <c r="E93" s="44"/>
      <c r="F93" s="18"/>
      <c r="G93" s="19" t="str">
        <f t="shared" si="114"/>
        <v/>
      </c>
      <c r="H93" s="19" t="str">
        <f t="shared" si="115"/>
        <v>X</v>
      </c>
      <c r="I93" s="19" t="str">
        <f t="shared" si="116"/>
        <v>NA</v>
      </c>
      <c r="J93" s="20" t="str">
        <f t="shared" si="3"/>
        <v>rel-kegg</v>
      </c>
      <c r="K93" s="18"/>
      <c r="L93" s="19" t="str">
        <f t="shared" si="117"/>
        <v/>
      </c>
      <c r="M93" s="21" t="str">
        <f t="shared" si="118"/>
        <v>X</v>
      </c>
      <c r="N93" s="19" t="str">
        <f t="shared" si="119"/>
        <v/>
      </c>
      <c r="O93" s="20" t="str">
        <f t="shared" si="7"/>
        <v>kegg</v>
      </c>
      <c r="P93" s="18"/>
      <c r="Q93" s="19" t="str">
        <f t="shared" si="120"/>
        <v/>
      </c>
      <c r="R93" s="21" t="str">
        <f t="shared" si="121"/>
        <v/>
      </c>
      <c r="S93" s="19" t="str">
        <f t="shared" si="122"/>
        <v/>
      </c>
      <c r="T93" s="20" t="str">
        <f t="shared" si="11"/>
        <v>--</v>
      </c>
      <c r="U93" s="18"/>
      <c r="V93" s="19" t="str">
        <f t="shared" si="123"/>
        <v/>
      </c>
      <c r="W93" s="21" t="str">
        <f t="shared" si="124"/>
        <v>X</v>
      </c>
      <c r="X93" s="21" t="str">
        <f t="shared" si="125"/>
        <v/>
      </c>
      <c r="Y93" s="20" t="str">
        <f t="shared" si="15"/>
        <v>kegg</v>
      </c>
      <c r="Z93" s="18"/>
      <c r="AA93" s="19" t="str">
        <f t="shared" si="126"/>
        <v/>
      </c>
      <c r="AB93" s="21" t="str">
        <f t="shared" si="127"/>
        <v>X</v>
      </c>
      <c r="AC93" s="21" t="str">
        <f t="shared" si="128"/>
        <v/>
      </c>
      <c r="AD93" s="20" t="str">
        <f t="shared" si="19"/>
        <v>kegg</v>
      </c>
      <c r="AE93" s="18"/>
      <c r="AF93" s="19" t="str">
        <f t="shared" si="129"/>
        <v/>
      </c>
      <c r="AG93" s="19"/>
      <c r="AH93" s="18"/>
      <c r="AI93" s="22" t="str">
        <f t="shared" si="130"/>
        <v/>
      </c>
      <c r="AJ93" s="21" t="str">
        <f t="shared" si="131"/>
        <v>X</v>
      </c>
      <c r="AK93" s="21" t="str">
        <f t="shared" si="132"/>
        <v/>
      </c>
      <c r="AL93" s="20" t="str">
        <f t="shared" si="24"/>
        <v>kegg</v>
      </c>
      <c r="AM93" s="18"/>
      <c r="AN93" s="19" t="str">
        <f t="shared" si="133"/>
        <v/>
      </c>
      <c r="AO93" s="19"/>
      <c r="AP93" s="18"/>
      <c r="AQ93" s="19" t="str">
        <f t="shared" si="134"/>
        <v/>
      </c>
      <c r="AR93" s="23"/>
      <c r="AS93" s="23" t="str">
        <f t="shared" si="135"/>
        <v/>
      </c>
      <c r="AT93" s="20" t="str">
        <f t="shared" si="28"/>
        <v>--</v>
      </c>
      <c r="AU93" s="18"/>
      <c r="AV93" s="19" t="str">
        <f t="shared" si="136"/>
        <v/>
      </c>
      <c r="AW93" s="21" t="str">
        <f t="shared" si="137"/>
        <v>X</v>
      </c>
      <c r="AX93" s="21" t="str">
        <f t="shared" si="138"/>
        <v/>
      </c>
      <c r="AY93" s="20" t="str">
        <f t="shared" si="32"/>
        <v>kegg</v>
      </c>
      <c r="AZ93" s="18"/>
      <c r="BA93" s="19" t="str">
        <f t="shared" si="139"/>
        <v/>
      </c>
      <c r="BB93" s="21" t="str">
        <f t="shared" si="140"/>
        <v/>
      </c>
      <c r="BC93" s="21" t="str">
        <f t="shared" si="141"/>
        <v/>
      </c>
      <c r="BD93" s="20" t="str">
        <f t="shared" si="36"/>
        <v>--</v>
      </c>
      <c r="BE93" s="18"/>
      <c r="BF93" s="19" t="str">
        <f t="shared" si="142"/>
        <v/>
      </c>
      <c r="BG93" s="21" t="str">
        <f t="shared" si="143"/>
        <v/>
      </c>
      <c r="BH93" s="21" t="str">
        <f t="shared" si="144"/>
        <v/>
      </c>
      <c r="BI93" s="20" t="str">
        <f t="shared" si="40"/>
        <v>--</v>
      </c>
      <c r="BJ93" s="18"/>
      <c r="BK93" s="19" t="str">
        <f t="shared" si="145"/>
        <v/>
      </c>
      <c r="BL93" s="21" t="str">
        <f t="shared" si="146"/>
        <v>X</v>
      </c>
      <c r="BM93" s="21" t="str">
        <f t="shared" si="147"/>
        <v/>
      </c>
      <c r="BN93" s="20" t="str">
        <f t="shared" si="44"/>
        <v>kegg</v>
      </c>
      <c r="BO93" s="18"/>
      <c r="BP93" s="19" t="str">
        <f t="shared" si="148"/>
        <v/>
      </c>
      <c r="BQ93" s="21" t="str">
        <f t="shared" si="149"/>
        <v>X</v>
      </c>
      <c r="BR93" s="19" t="str">
        <f t="shared" si="150"/>
        <v/>
      </c>
      <c r="BS93" s="20" t="str">
        <f t="shared" si="48"/>
        <v>kegg</v>
      </c>
      <c r="BT93" s="18"/>
      <c r="BU93" s="19" t="str">
        <f t="shared" si="151"/>
        <v/>
      </c>
      <c r="BV93" s="21" t="str">
        <f t="shared" si="152"/>
        <v>X</v>
      </c>
      <c r="BW93" s="19" t="str">
        <f t="shared" si="153"/>
        <v>K</v>
      </c>
      <c r="BX93" s="20" t="str">
        <f t="shared" si="52"/>
        <v>rel-kegg</v>
      </c>
      <c r="BY93" s="18"/>
      <c r="BZ93" s="19" t="str">
        <f t="shared" si="154"/>
        <v/>
      </c>
      <c r="CA93" s="21" t="str">
        <f t="shared" si="155"/>
        <v>X</v>
      </c>
      <c r="CB93" s="19" t="str">
        <f t="shared" si="156"/>
        <v/>
      </c>
      <c r="CC93" s="20" t="str">
        <f t="shared" si="56"/>
        <v>kegg</v>
      </c>
      <c r="CD93" s="18"/>
      <c r="CE93" s="19" t="str">
        <f t="shared" si="157"/>
        <v/>
      </c>
      <c r="CF93" s="21" t="str">
        <f t="shared" si="158"/>
        <v>X</v>
      </c>
      <c r="CG93" s="24" t="str">
        <f t="shared" si="159"/>
        <v/>
      </c>
      <c r="CH93" s="20" t="str">
        <f t="shared" si="60"/>
        <v>kegg</v>
      </c>
      <c r="CI93" s="18"/>
      <c r="CJ93" s="25" t="str">
        <f t="shared" si="160"/>
        <v/>
      </c>
      <c r="CK93" s="21" t="str">
        <f t="shared" si="161"/>
        <v>X</v>
      </c>
      <c r="CL93" s="19" t="str">
        <f t="shared" si="162"/>
        <v>K</v>
      </c>
      <c r="CM93" s="20" t="str">
        <f t="shared" si="64"/>
        <v>rel-kegg</v>
      </c>
      <c r="CN93" s="18"/>
      <c r="CO93" s="26"/>
      <c r="CP93" s="27"/>
      <c r="CQ93" s="27"/>
      <c r="CR93" s="28"/>
      <c r="CS93" s="27"/>
      <c r="CT93" s="27"/>
      <c r="CU93" s="27"/>
    </row>
    <row r="94" spans="1:99" ht="15.75" customHeight="1">
      <c r="A94" s="13">
        <v>76</v>
      </c>
      <c r="B94" s="14" t="s">
        <v>279</v>
      </c>
      <c r="C94" s="50">
        <v>4081</v>
      </c>
      <c r="D94" s="53" t="s">
        <v>280</v>
      </c>
      <c r="E94" s="44"/>
      <c r="F94" s="18"/>
      <c r="G94" s="19" t="str">
        <f t="shared" si="114"/>
        <v/>
      </c>
      <c r="H94" s="19" t="str">
        <f t="shared" si="115"/>
        <v/>
      </c>
      <c r="I94" s="19" t="str">
        <f t="shared" si="116"/>
        <v/>
      </c>
      <c r="J94" s="20" t="str">
        <f t="shared" si="3"/>
        <v>--</v>
      </c>
      <c r="K94" s="18"/>
      <c r="L94" s="19" t="str">
        <f t="shared" si="117"/>
        <v/>
      </c>
      <c r="M94" s="21" t="str">
        <f t="shared" si="118"/>
        <v>X</v>
      </c>
      <c r="N94" s="19" t="str">
        <f t="shared" si="119"/>
        <v/>
      </c>
      <c r="O94" s="20" t="str">
        <f t="shared" si="7"/>
        <v>kegg</v>
      </c>
      <c r="P94" s="18"/>
      <c r="Q94" s="19" t="str">
        <f t="shared" si="120"/>
        <v/>
      </c>
      <c r="R94" s="21" t="str">
        <f t="shared" si="121"/>
        <v/>
      </c>
      <c r="S94" s="19" t="str">
        <f t="shared" si="122"/>
        <v/>
      </c>
      <c r="T94" s="20" t="str">
        <f t="shared" si="11"/>
        <v>--</v>
      </c>
      <c r="U94" s="18"/>
      <c r="V94" s="19" t="str">
        <f t="shared" si="123"/>
        <v/>
      </c>
      <c r="W94" s="21" t="str">
        <f t="shared" si="124"/>
        <v>X</v>
      </c>
      <c r="X94" s="21" t="str">
        <f t="shared" si="125"/>
        <v/>
      </c>
      <c r="Y94" s="20" t="str">
        <f t="shared" si="15"/>
        <v>kegg</v>
      </c>
      <c r="Z94" s="18"/>
      <c r="AA94" s="19" t="str">
        <f t="shared" si="126"/>
        <v/>
      </c>
      <c r="AB94" s="21" t="str">
        <f t="shared" si="127"/>
        <v>X</v>
      </c>
      <c r="AC94" s="21" t="str">
        <f t="shared" si="128"/>
        <v/>
      </c>
      <c r="AD94" s="20" t="str">
        <f t="shared" si="19"/>
        <v>kegg</v>
      </c>
      <c r="AE94" s="18"/>
      <c r="AF94" s="19" t="str">
        <f t="shared" si="129"/>
        <v/>
      </c>
      <c r="AG94" s="19"/>
      <c r="AH94" s="18"/>
      <c r="AI94" s="22" t="str">
        <f t="shared" si="130"/>
        <v/>
      </c>
      <c r="AJ94" s="21" t="str">
        <f t="shared" si="131"/>
        <v>X</v>
      </c>
      <c r="AK94" s="21" t="str">
        <f t="shared" si="132"/>
        <v/>
      </c>
      <c r="AL94" s="20" t="str">
        <f t="shared" si="24"/>
        <v>kegg</v>
      </c>
      <c r="AM94" s="18"/>
      <c r="AN94" s="19" t="str">
        <f t="shared" si="133"/>
        <v/>
      </c>
      <c r="AO94" s="19"/>
      <c r="AP94" s="18"/>
      <c r="AQ94" s="19" t="str">
        <f t="shared" si="134"/>
        <v/>
      </c>
      <c r="AR94" s="23"/>
      <c r="AS94" s="23" t="str">
        <f t="shared" si="135"/>
        <v/>
      </c>
      <c r="AT94" s="20" t="str">
        <f t="shared" si="28"/>
        <v>--</v>
      </c>
      <c r="AU94" s="18"/>
      <c r="AV94" s="19" t="str">
        <f t="shared" si="136"/>
        <v/>
      </c>
      <c r="AW94" s="21" t="str">
        <f t="shared" si="137"/>
        <v>X</v>
      </c>
      <c r="AX94" s="21" t="str">
        <f t="shared" si="138"/>
        <v/>
      </c>
      <c r="AY94" s="20" t="str">
        <f t="shared" si="32"/>
        <v>kegg</v>
      </c>
      <c r="AZ94" s="18"/>
      <c r="BA94" s="19" t="str">
        <f t="shared" si="139"/>
        <v/>
      </c>
      <c r="BB94" s="21" t="str">
        <f t="shared" si="140"/>
        <v/>
      </c>
      <c r="BC94" s="21" t="str">
        <f t="shared" si="141"/>
        <v/>
      </c>
      <c r="BD94" s="20" t="str">
        <f t="shared" si="36"/>
        <v>--</v>
      </c>
      <c r="BE94" s="18"/>
      <c r="BF94" s="19" t="str">
        <f t="shared" si="142"/>
        <v/>
      </c>
      <c r="BG94" s="21" t="str">
        <f t="shared" si="143"/>
        <v/>
      </c>
      <c r="BH94" s="21" t="str">
        <f t="shared" si="144"/>
        <v/>
      </c>
      <c r="BI94" s="20" t="str">
        <f t="shared" si="40"/>
        <v>--</v>
      </c>
      <c r="BJ94" s="18"/>
      <c r="BK94" s="19" t="str">
        <f t="shared" si="145"/>
        <v/>
      </c>
      <c r="BL94" s="21" t="str">
        <f t="shared" si="146"/>
        <v>X</v>
      </c>
      <c r="BM94" s="21" t="str">
        <f t="shared" si="147"/>
        <v/>
      </c>
      <c r="BN94" s="20" t="str">
        <f t="shared" si="44"/>
        <v>kegg</v>
      </c>
      <c r="BO94" s="18"/>
      <c r="BP94" s="19" t="str">
        <f t="shared" si="148"/>
        <v>K</v>
      </c>
      <c r="BQ94" s="21" t="str">
        <f t="shared" si="149"/>
        <v>X</v>
      </c>
      <c r="BR94" s="19" t="str">
        <f t="shared" si="150"/>
        <v/>
      </c>
      <c r="BS94" s="20" t="str">
        <f t="shared" si="48"/>
        <v>lit-kegg</v>
      </c>
      <c r="BT94" s="18"/>
      <c r="BU94" s="19" t="str">
        <f t="shared" si="151"/>
        <v>V</v>
      </c>
      <c r="BV94" s="21" t="str">
        <f t="shared" si="152"/>
        <v/>
      </c>
      <c r="BW94" s="19" t="str">
        <f t="shared" si="153"/>
        <v/>
      </c>
      <c r="BX94" s="20" t="str">
        <f t="shared" si="52"/>
        <v>lit</v>
      </c>
      <c r="BY94" s="18"/>
      <c r="BZ94" s="19" t="str">
        <f t="shared" si="154"/>
        <v/>
      </c>
      <c r="CA94" s="21" t="str">
        <f t="shared" si="155"/>
        <v>X</v>
      </c>
      <c r="CB94" s="19" t="str">
        <f t="shared" si="156"/>
        <v/>
      </c>
      <c r="CC94" s="20" t="str">
        <f t="shared" si="56"/>
        <v>kegg</v>
      </c>
      <c r="CD94" s="18"/>
      <c r="CE94" s="19" t="str">
        <f t="shared" si="157"/>
        <v>V</v>
      </c>
      <c r="CF94" s="21" t="str">
        <f t="shared" si="158"/>
        <v>X</v>
      </c>
      <c r="CG94" s="24" t="str">
        <f t="shared" si="159"/>
        <v>K</v>
      </c>
      <c r="CH94" s="20" t="str">
        <f t="shared" si="60"/>
        <v>lit-kegg</v>
      </c>
      <c r="CI94" s="18"/>
      <c r="CJ94" s="25" t="str">
        <f t="shared" si="160"/>
        <v>V</v>
      </c>
      <c r="CK94" s="21" t="str">
        <f t="shared" si="161"/>
        <v>X</v>
      </c>
      <c r="CL94" s="19" t="str">
        <f t="shared" si="162"/>
        <v>K</v>
      </c>
      <c r="CM94" s="20" t="str">
        <f t="shared" si="64"/>
        <v>lit-kegg</v>
      </c>
      <c r="CN94" s="18"/>
      <c r="CO94" s="26"/>
      <c r="CP94" s="27"/>
      <c r="CQ94" s="27"/>
      <c r="CR94" s="28"/>
      <c r="CS94" s="27"/>
      <c r="CT94" s="27"/>
      <c r="CU94" s="27"/>
    </row>
    <row r="95" spans="1:99" ht="15.75" customHeight="1">
      <c r="A95" s="13">
        <v>77</v>
      </c>
      <c r="B95" s="14" t="s">
        <v>281</v>
      </c>
      <c r="C95" s="50">
        <v>28526</v>
      </c>
      <c r="D95" s="53" t="s">
        <v>282</v>
      </c>
      <c r="E95" s="44"/>
      <c r="F95" s="18"/>
      <c r="G95" s="19" t="str">
        <f t="shared" si="114"/>
        <v/>
      </c>
      <c r="H95" s="19" t="str">
        <f t="shared" si="115"/>
        <v/>
      </c>
      <c r="I95" s="19" t="str">
        <f t="shared" si="116"/>
        <v/>
      </c>
      <c r="J95" s="20" t="str">
        <f t="shared" si="3"/>
        <v>--</v>
      </c>
      <c r="K95" s="18"/>
      <c r="L95" s="19" t="str">
        <f t="shared" si="117"/>
        <v/>
      </c>
      <c r="M95" s="21" t="str">
        <f t="shared" si="118"/>
        <v>X</v>
      </c>
      <c r="N95" s="19" t="str">
        <f t="shared" si="119"/>
        <v/>
      </c>
      <c r="O95" s="20" t="str">
        <f t="shared" si="7"/>
        <v>kegg</v>
      </c>
      <c r="P95" s="18"/>
      <c r="Q95" s="19" t="str">
        <f t="shared" si="120"/>
        <v/>
      </c>
      <c r="R95" s="21" t="str">
        <f t="shared" si="121"/>
        <v>X</v>
      </c>
      <c r="S95" s="19" t="str">
        <f t="shared" si="122"/>
        <v/>
      </c>
      <c r="T95" s="20" t="str">
        <f t="shared" si="11"/>
        <v>kegg</v>
      </c>
      <c r="U95" s="18"/>
      <c r="V95" s="19" t="str">
        <f t="shared" si="123"/>
        <v/>
      </c>
      <c r="W95" s="21" t="str">
        <f t="shared" si="124"/>
        <v>X</v>
      </c>
      <c r="X95" s="21" t="str">
        <f t="shared" si="125"/>
        <v/>
      </c>
      <c r="Y95" s="20" t="str">
        <f t="shared" si="15"/>
        <v>kegg</v>
      </c>
      <c r="Z95" s="18"/>
      <c r="AA95" s="19" t="str">
        <f t="shared" si="126"/>
        <v/>
      </c>
      <c r="AB95" s="21" t="str">
        <f t="shared" si="127"/>
        <v>X</v>
      </c>
      <c r="AC95" s="21" t="str">
        <f t="shared" si="128"/>
        <v/>
      </c>
      <c r="AD95" s="20" t="str">
        <f t="shared" si="19"/>
        <v>kegg</v>
      </c>
      <c r="AE95" s="18"/>
      <c r="AF95" s="19" t="str">
        <f t="shared" si="129"/>
        <v/>
      </c>
      <c r="AG95" s="19"/>
      <c r="AH95" s="18"/>
      <c r="AI95" s="22" t="str">
        <f t="shared" si="130"/>
        <v/>
      </c>
      <c r="AJ95" s="21" t="str">
        <f t="shared" si="131"/>
        <v>X</v>
      </c>
      <c r="AK95" s="21" t="str">
        <f t="shared" si="132"/>
        <v/>
      </c>
      <c r="AL95" s="20" t="str">
        <f t="shared" si="24"/>
        <v>kegg</v>
      </c>
      <c r="AM95" s="18"/>
      <c r="AN95" s="19" t="str">
        <f t="shared" si="133"/>
        <v/>
      </c>
      <c r="AO95" s="19"/>
      <c r="AP95" s="18"/>
      <c r="AQ95" s="19" t="str">
        <f t="shared" si="134"/>
        <v/>
      </c>
      <c r="AR95" s="23"/>
      <c r="AS95" s="23" t="str">
        <f t="shared" si="135"/>
        <v/>
      </c>
      <c r="AT95" s="20" t="str">
        <f t="shared" si="28"/>
        <v>--</v>
      </c>
      <c r="AU95" s="18"/>
      <c r="AV95" s="19" t="str">
        <f t="shared" si="136"/>
        <v/>
      </c>
      <c r="AW95" s="21" t="str">
        <f t="shared" si="137"/>
        <v>X</v>
      </c>
      <c r="AX95" s="21" t="str">
        <f t="shared" si="138"/>
        <v/>
      </c>
      <c r="AY95" s="20" t="str">
        <f t="shared" si="32"/>
        <v>kegg</v>
      </c>
      <c r="AZ95" s="18"/>
      <c r="BA95" s="19" t="str">
        <f t="shared" si="139"/>
        <v/>
      </c>
      <c r="BB95" s="21" t="str">
        <f t="shared" si="140"/>
        <v>X</v>
      </c>
      <c r="BC95" s="21" t="str">
        <f t="shared" si="141"/>
        <v/>
      </c>
      <c r="BD95" s="20" t="str">
        <f t="shared" si="36"/>
        <v>kegg</v>
      </c>
      <c r="BE95" s="18"/>
      <c r="BF95" s="19" t="str">
        <f t="shared" si="142"/>
        <v/>
      </c>
      <c r="BG95" s="21" t="str">
        <f t="shared" si="143"/>
        <v/>
      </c>
      <c r="BH95" s="21" t="str">
        <f t="shared" si="144"/>
        <v/>
      </c>
      <c r="BI95" s="20" t="str">
        <f t="shared" si="40"/>
        <v>--</v>
      </c>
      <c r="BJ95" s="18"/>
      <c r="BK95" s="19" t="str">
        <f t="shared" si="145"/>
        <v/>
      </c>
      <c r="BL95" s="21" t="str">
        <f t="shared" si="146"/>
        <v>X</v>
      </c>
      <c r="BM95" s="21" t="str">
        <f t="shared" si="147"/>
        <v/>
      </c>
      <c r="BN95" s="20" t="str">
        <f t="shared" si="44"/>
        <v>kegg</v>
      </c>
      <c r="BO95" s="18"/>
      <c r="BP95" s="19" t="str">
        <f t="shared" si="148"/>
        <v/>
      </c>
      <c r="BQ95" s="21" t="str">
        <f t="shared" si="149"/>
        <v>X</v>
      </c>
      <c r="BR95" s="19" t="str">
        <f t="shared" si="150"/>
        <v/>
      </c>
      <c r="BS95" s="20" t="str">
        <f t="shared" si="48"/>
        <v>kegg</v>
      </c>
      <c r="BT95" s="18"/>
      <c r="BU95" s="19" t="str">
        <f t="shared" si="151"/>
        <v/>
      </c>
      <c r="BV95" s="21" t="str">
        <f t="shared" si="152"/>
        <v/>
      </c>
      <c r="BW95" s="19" t="str">
        <f t="shared" si="153"/>
        <v/>
      </c>
      <c r="BX95" s="20" t="str">
        <f t="shared" si="52"/>
        <v>--</v>
      </c>
      <c r="BY95" s="18"/>
      <c r="BZ95" s="19" t="str">
        <f t="shared" si="154"/>
        <v/>
      </c>
      <c r="CA95" s="21" t="str">
        <f t="shared" si="155"/>
        <v>X</v>
      </c>
      <c r="CB95" s="19" t="str">
        <f t="shared" si="156"/>
        <v/>
      </c>
      <c r="CC95" s="20" t="str">
        <f t="shared" si="56"/>
        <v>kegg</v>
      </c>
      <c r="CD95" s="18"/>
      <c r="CE95" s="19" t="str">
        <f t="shared" si="157"/>
        <v/>
      </c>
      <c r="CF95" s="21" t="str">
        <f t="shared" si="158"/>
        <v>X</v>
      </c>
      <c r="CG95" s="24" t="str">
        <f t="shared" si="159"/>
        <v/>
      </c>
      <c r="CH95" s="20" t="str">
        <f t="shared" si="60"/>
        <v>kegg</v>
      </c>
      <c r="CI95" s="18"/>
      <c r="CJ95" s="25" t="str">
        <f t="shared" si="160"/>
        <v/>
      </c>
      <c r="CK95" s="21" t="str">
        <f t="shared" si="161"/>
        <v>X</v>
      </c>
      <c r="CL95" s="19" t="str">
        <f t="shared" si="162"/>
        <v>K</v>
      </c>
      <c r="CM95" s="20" t="str">
        <f t="shared" si="64"/>
        <v>rel-kegg</v>
      </c>
      <c r="CN95" s="18"/>
      <c r="CO95" s="26"/>
      <c r="CP95" s="27"/>
      <c r="CQ95" s="27"/>
      <c r="CR95" s="28"/>
      <c r="CS95" s="27"/>
      <c r="CT95" s="27"/>
      <c r="CU95" s="27"/>
    </row>
    <row r="96" spans="1:99" ht="15.75" customHeight="1">
      <c r="A96" s="13">
        <v>78</v>
      </c>
      <c r="B96" s="29" t="s">
        <v>283</v>
      </c>
      <c r="C96" s="46">
        <v>4113</v>
      </c>
      <c r="D96" s="48" t="s">
        <v>284</v>
      </c>
      <c r="E96" s="44"/>
      <c r="F96" s="18"/>
      <c r="G96" s="19" t="str">
        <f t="shared" si="114"/>
        <v/>
      </c>
      <c r="H96" s="19" t="str">
        <f t="shared" si="115"/>
        <v/>
      </c>
      <c r="I96" s="19" t="str">
        <f t="shared" si="116"/>
        <v/>
      </c>
      <c r="J96" s="20" t="str">
        <f t="shared" si="3"/>
        <v>--</v>
      </c>
      <c r="K96" s="18"/>
      <c r="L96" s="19" t="str">
        <f t="shared" si="117"/>
        <v/>
      </c>
      <c r="M96" s="21" t="str">
        <f t="shared" si="118"/>
        <v>X</v>
      </c>
      <c r="N96" s="19" t="str">
        <f t="shared" si="119"/>
        <v/>
      </c>
      <c r="O96" s="20" t="str">
        <f t="shared" si="7"/>
        <v>kegg</v>
      </c>
      <c r="P96" s="18"/>
      <c r="Q96" s="19" t="str">
        <f t="shared" si="120"/>
        <v>V</v>
      </c>
      <c r="R96" s="21" t="str">
        <f t="shared" si="121"/>
        <v>X</v>
      </c>
      <c r="S96" s="19" t="str">
        <f t="shared" si="122"/>
        <v/>
      </c>
      <c r="T96" s="20" t="str">
        <f t="shared" si="11"/>
        <v>lit-kegg</v>
      </c>
      <c r="U96" s="18"/>
      <c r="V96" s="19" t="str">
        <f t="shared" si="123"/>
        <v>K</v>
      </c>
      <c r="W96" s="21" t="str">
        <f t="shared" si="124"/>
        <v>X</v>
      </c>
      <c r="X96" s="21" t="str">
        <f t="shared" si="125"/>
        <v>I</v>
      </c>
      <c r="Y96" s="20" t="str">
        <f t="shared" si="15"/>
        <v>lit-kegg</v>
      </c>
      <c r="Z96" s="18"/>
      <c r="AA96" s="19" t="str">
        <f t="shared" si="126"/>
        <v>K</v>
      </c>
      <c r="AB96" s="21" t="str">
        <f t="shared" si="127"/>
        <v>X</v>
      </c>
      <c r="AC96" s="21" t="str">
        <f t="shared" si="128"/>
        <v/>
      </c>
      <c r="AD96" s="20" t="str">
        <f t="shared" si="19"/>
        <v>lit-kegg</v>
      </c>
      <c r="AE96" s="18"/>
      <c r="AF96" s="19" t="str">
        <f t="shared" si="129"/>
        <v/>
      </c>
      <c r="AG96" s="19"/>
      <c r="AH96" s="18"/>
      <c r="AI96" s="22" t="str">
        <f t="shared" si="130"/>
        <v/>
      </c>
      <c r="AJ96" s="21" t="str">
        <f t="shared" si="131"/>
        <v>X</v>
      </c>
      <c r="AK96" s="21" t="str">
        <f t="shared" si="132"/>
        <v/>
      </c>
      <c r="AL96" s="20" t="str">
        <f t="shared" si="24"/>
        <v>kegg</v>
      </c>
      <c r="AM96" s="18"/>
      <c r="AN96" s="19" t="str">
        <f t="shared" si="133"/>
        <v/>
      </c>
      <c r="AO96" s="19"/>
      <c r="AP96" s="18"/>
      <c r="AQ96" s="19" t="str">
        <f t="shared" si="134"/>
        <v/>
      </c>
      <c r="AR96" s="23"/>
      <c r="AS96" s="23" t="str">
        <f t="shared" si="135"/>
        <v/>
      </c>
      <c r="AT96" s="20" t="str">
        <f t="shared" si="28"/>
        <v>--</v>
      </c>
      <c r="AU96" s="18"/>
      <c r="AV96" s="19" t="str">
        <f t="shared" si="136"/>
        <v/>
      </c>
      <c r="AW96" s="21" t="str">
        <f t="shared" si="137"/>
        <v>X</v>
      </c>
      <c r="AX96" s="21" t="str">
        <f t="shared" si="138"/>
        <v/>
      </c>
      <c r="AY96" s="20" t="str">
        <f t="shared" si="32"/>
        <v>kegg</v>
      </c>
      <c r="AZ96" s="18"/>
      <c r="BA96" s="19" t="str">
        <f t="shared" si="139"/>
        <v/>
      </c>
      <c r="BB96" s="21" t="str">
        <f t="shared" si="140"/>
        <v>X</v>
      </c>
      <c r="BC96" s="21" t="str">
        <f t="shared" si="141"/>
        <v/>
      </c>
      <c r="BD96" s="20" t="str">
        <f t="shared" si="36"/>
        <v>kegg</v>
      </c>
      <c r="BE96" s="18"/>
      <c r="BF96" s="19" t="str">
        <f t="shared" si="142"/>
        <v/>
      </c>
      <c r="BG96" s="21" t="str">
        <f t="shared" si="143"/>
        <v/>
      </c>
      <c r="BH96" s="21" t="str">
        <f t="shared" si="144"/>
        <v/>
      </c>
      <c r="BI96" s="20" t="str">
        <f t="shared" si="40"/>
        <v>--</v>
      </c>
      <c r="BJ96" s="18"/>
      <c r="BK96" s="19" t="str">
        <f t="shared" si="145"/>
        <v/>
      </c>
      <c r="BL96" s="21" t="str">
        <f t="shared" si="146"/>
        <v>X</v>
      </c>
      <c r="BM96" s="21" t="str">
        <f t="shared" si="147"/>
        <v/>
      </c>
      <c r="BN96" s="20" t="str">
        <f t="shared" si="44"/>
        <v>kegg</v>
      </c>
      <c r="BO96" s="18"/>
      <c r="BP96" s="19" t="str">
        <f t="shared" si="148"/>
        <v>U</v>
      </c>
      <c r="BQ96" s="21" t="str">
        <f t="shared" si="149"/>
        <v>X</v>
      </c>
      <c r="BR96" s="19" t="str">
        <f t="shared" si="150"/>
        <v>K</v>
      </c>
      <c r="BS96" s="20" t="str">
        <f t="shared" si="48"/>
        <v>lit-kegg</v>
      </c>
      <c r="BT96" s="18"/>
      <c r="BU96" s="19" t="str">
        <f t="shared" si="151"/>
        <v>NA</v>
      </c>
      <c r="BV96" s="21" t="str">
        <f t="shared" si="152"/>
        <v/>
      </c>
      <c r="BW96" s="19" t="str">
        <f t="shared" si="153"/>
        <v/>
      </c>
      <c r="BX96" s="20" t="str">
        <f t="shared" si="52"/>
        <v>lit</v>
      </c>
      <c r="BY96" s="18"/>
      <c r="BZ96" s="19" t="str">
        <f t="shared" si="154"/>
        <v>D</v>
      </c>
      <c r="CA96" s="21" t="str">
        <f t="shared" si="155"/>
        <v>X</v>
      </c>
      <c r="CB96" s="19" t="str">
        <f t="shared" si="156"/>
        <v/>
      </c>
      <c r="CC96" s="20" t="str">
        <f t="shared" si="56"/>
        <v>lit-kegg</v>
      </c>
      <c r="CD96" s="18"/>
      <c r="CE96" s="19" t="str">
        <f t="shared" si="157"/>
        <v>V</v>
      </c>
      <c r="CF96" s="21" t="str">
        <f t="shared" si="158"/>
        <v>X</v>
      </c>
      <c r="CG96" s="24" t="str">
        <f t="shared" si="159"/>
        <v/>
      </c>
      <c r="CH96" s="20" t="str">
        <f t="shared" si="60"/>
        <v>lit-kegg</v>
      </c>
      <c r="CI96" s="18"/>
      <c r="CJ96" s="25" t="str">
        <f t="shared" si="160"/>
        <v>U</v>
      </c>
      <c r="CK96" s="21" t="str">
        <f t="shared" si="161"/>
        <v>X</v>
      </c>
      <c r="CL96" s="19" t="str">
        <f t="shared" si="162"/>
        <v>K</v>
      </c>
      <c r="CM96" s="20" t="str">
        <f t="shared" si="64"/>
        <v>lit-kegg</v>
      </c>
      <c r="CN96" s="18"/>
      <c r="CO96" s="49" t="s">
        <v>91</v>
      </c>
      <c r="CP96" s="27"/>
      <c r="CQ96" s="27"/>
      <c r="CR96" s="28"/>
      <c r="CS96" s="27"/>
      <c r="CT96" s="27"/>
      <c r="CU96" s="27"/>
    </row>
    <row r="97" spans="1:99" ht="15.75" customHeight="1">
      <c r="A97" s="13">
        <v>106</v>
      </c>
      <c r="B97" s="29" t="s">
        <v>285</v>
      </c>
      <c r="C97" s="52">
        <v>4558</v>
      </c>
      <c r="D97" s="53" t="s">
        <v>286</v>
      </c>
      <c r="E97" s="44"/>
      <c r="F97" s="18"/>
      <c r="G97" s="19" t="str">
        <f t="shared" si="114"/>
        <v>NA</v>
      </c>
      <c r="H97" s="19" t="str">
        <f t="shared" si="115"/>
        <v>X</v>
      </c>
      <c r="I97" s="19" t="str">
        <f t="shared" si="116"/>
        <v>K</v>
      </c>
      <c r="J97" s="20" t="str">
        <f t="shared" si="3"/>
        <v>lit-kegg</v>
      </c>
      <c r="K97" s="18"/>
      <c r="L97" s="19" t="str">
        <f t="shared" si="117"/>
        <v/>
      </c>
      <c r="M97" s="21" t="str">
        <f t="shared" si="118"/>
        <v>X</v>
      </c>
      <c r="N97" s="19" t="str">
        <f t="shared" si="119"/>
        <v/>
      </c>
      <c r="O97" s="20" t="str">
        <f t="shared" si="7"/>
        <v>kegg</v>
      </c>
      <c r="P97" s="18"/>
      <c r="Q97" s="19" t="str">
        <f t="shared" si="120"/>
        <v>NA</v>
      </c>
      <c r="R97" s="21" t="str">
        <f t="shared" si="121"/>
        <v/>
      </c>
      <c r="S97" s="19" t="str">
        <f t="shared" si="122"/>
        <v/>
      </c>
      <c r="T97" s="20" t="str">
        <f t="shared" si="11"/>
        <v>lit</v>
      </c>
      <c r="U97" s="18"/>
      <c r="V97" s="19" t="str">
        <f t="shared" si="123"/>
        <v/>
      </c>
      <c r="W97" s="21" t="str">
        <f t="shared" si="124"/>
        <v/>
      </c>
      <c r="X97" s="21" t="str">
        <f t="shared" si="125"/>
        <v/>
      </c>
      <c r="Y97" s="20" t="str">
        <f t="shared" si="15"/>
        <v>--</v>
      </c>
      <c r="Z97" s="18"/>
      <c r="AA97" s="19" t="str">
        <f t="shared" si="126"/>
        <v>NA</v>
      </c>
      <c r="AB97" s="21" t="str">
        <f t="shared" si="127"/>
        <v/>
      </c>
      <c r="AC97" s="21" t="str">
        <f t="shared" si="128"/>
        <v/>
      </c>
      <c r="AD97" s="20" t="str">
        <f t="shared" si="19"/>
        <v>lit</v>
      </c>
      <c r="AE97" s="18"/>
      <c r="AF97" s="19" t="str">
        <f t="shared" si="129"/>
        <v/>
      </c>
      <c r="AG97" s="19"/>
      <c r="AH97" s="18"/>
      <c r="AI97" s="22" t="str">
        <f t="shared" si="130"/>
        <v/>
      </c>
      <c r="AJ97" s="21" t="str">
        <f t="shared" si="131"/>
        <v/>
      </c>
      <c r="AK97" s="21" t="str">
        <f t="shared" si="132"/>
        <v/>
      </c>
      <c r="AL97" s="20" t="str">
        <f t="shared" si="24"/>
        <v>--</v>
      </c>
      <c r="AM97" s="18"/>
      <c r="AN97" s="19" t="str">
        <f t="shared" si="133"/>
        <v/>
      </c>
      <c r="AO97" s="19"/>
      <c r="AP97" s="18"/>
      <c r="AQ97" s="19" t="str">
        <f t="shared" si="134"/>
        <v/>
      </c>
      <c r="AR97" s="23"/>
      <c r="AS97" s="23" t="str">
        <f t="shared" si="135"/>
        <v/>
      </c>
      <c r="AT97" s="20" t="str">
        <f t="shared" si="28"/>
        <v>--</v>
      </c>
      <c r="AU97" s="18"/>
      <c r="AV97" s="19" t="str">
        <f t="shared" si="136"/>
        <v>NA</v>
      </c>
      <c r="AW97" s="21" t="str">
        <f t="shared" si="137"/>
        <v>X</v>
      </c>
      <c r="AX97" s="21" t="str">
        <f t="shared" si="138"/>
        <v>NA</v>
      </c>
      <c r="AY97" s="20" t="str">
        <f t="shared" si="32"/>
        <v>lit-kegg</v>
      </c>
      <c r="AZ97" s="18"/>
      <c r="BA97" s="19" t="str">
        <f t="shared" si="139"/>
        <v/>
      </c>
      <c r="BB97" s="21" t="str">
        <f t="shared" si="140"/>
        <v/>
      </c>
      <c r="BC97" s="21" t="str">
        <f t="shared" si="141"/>
        <v/>
      </c>
      <c r="BD97" s="20" t="str">
        <f t="shared" si="36"/>
        <v>--</v>
      </c>
      <c r="BE97" s="18"/>
      <c r="BF97" s="19" t="str">
        <f t="shared" si="142"/>
        <v/>
      </c>
      <c r="BG97" s="21" t="str">
        <f t="shared" si="143"/>
        <v/>
      </c>
      <c r="BH97" s="21" t="str">
        <f t="shared" si="144"/>
        <v/>
      </c>
      <c r="BI97" s="20" t="str">
        <f t="shared" si="40"/>
        <v>--</v>
      </c>
      <c r="BJ97" s="18"/>
      <c r="BK97" s="19" t="str">
        <f t="shared" si="145"/>
        <v/>
      </c>
      <c r="BL97" s="21" t="str">
        <f t="shared" si="146"/>
        <v>X</v>
      </c>
      <c r="BM97" s="21" t="str">
        <f t="shared" si="147"/>
        <v/>
      </c>
      <c r="BN97" s="20" t="str">
        <f t="shared" si="44"/>
        <v>kegg</v>
      </c>
      <c r="BO97" s="18"/>
      <c r="BP97" s="19" t="str">
        <f t="shared" si="148"/>
        <v/>
      </c>
      <c r="BQ97" s="21" t="str">
        <f t="shared" si="149"/>
        <v/>
      </c>
      <c r="BR97" s="19" t="str">
        <f t="shared" si="150"/>
        <v/>
      </c>
      <c r="BS97" s="20" t="str">
        <f t="shared" si="48"/>
        <v>--</v>
      </c>
      <c r="BT97" s="18"/>
      <c r="BU97" s="19" t="str">
        <f t="shared" si="151"/>
        <v>V</v>
      </c>
      <c r="BV97" s="21" t="str">
        <f t="shared" si="152"/>
        <v>X</v>
      </c>
      <c r="BW97" s="19" t="str">
        <f t="shared" si="153"/>
        <v/>
      </c>
      <c r="BX97" s="20" t="str">
        <f t="shared" si="52"/>
        <v>lit-kegg</v>
      </c>
      <c r="BY97" s="18"/>
      <c r="BZ97" s="19" t="str">
        <f t="shared" si="154"/>
        <v/>
      </c>
      <c r="CA97" s="21" t="str">
        <f t="shared" si="155"/>
        <v/>
      </c>
      <c r="CB97" s="19" t="str">
        <f t="shared" si="156"/>
        <v/>
      </c>
      <c r="CC97" s="20" t="str">
        <f t="shared" si="56"/>
        <v>--</v>
      </c>
      <c r="CD97" s="18"/>
      <c r="CE97" s="19" t="str">
        <f t="shared" si="157"/>
        <v>V</v>
      </c>
      <c r="CF97" s="21" t="str">
        <f t="shared" si="158"/>
        <v>X</v>
      </c>
      <c r="CG97" s="24" t="str">
        <f t="shared" si="159"/>
        <v>V</v>
      </c>
      <c r="CH97" s="20" t="str">
        <f t="shared" si="60"/>
        <v>lit-kegg</v>
      </c>
      <c r="CI97" s="18"/>
      <c r="CJ97" s="25" t="str">
        <f t="shared" si="160"/>
        <v/>
      </c>
      <c r="CK97" s="21" t="str">
        <f t="shared" si="161"/>
        <v/>
      </c>
      <c r="CL97" s="19" t="str">
        <f t="shared" si="162"/>
        <v>K</v>
      </c>
      <c r="CM97" s="20" t="str">
        <f t="shared" si="64"/>
        <v>rel</v>
      </c>
      <c r="CN97" s="18"/>
      <c r="CO97" s="26"/>
      <c r="CP97" s="27"/>
      <c r="CQ97" s="27" t="s">
        <v>112</v>
      </c>
      <c r="CR97" s="28"/>
      <c r="CS97" s="27"/>
      <c r="CT97" s="27"/>
      <c r="CU97" s="27"/>
    </row>
    <row r="98" spans="1:99" ht="15.75" customHeight="1">
      <c r="A98" s="13">
        <v>94</v>
      </c>
      <c r="B98" s="29" t="s">
        <v>287</v>
      </c>
      <c r="C98" s="52">
        <v>3562</v>
      </c>
      <c r="D98" s="53" t="s">
        <v>288</v>
      </c>
      <c r="F98" s="18"/>
      <c r="G98" s="19" t="str">
        <f t="shared" ref="G98:G107" si="163">IF(COUNTIF(usda_agi,$B98),"U",
IF(COUNTIF(knap_agi,$B98),"K",
IF(COUNTIF(npass_agi,$B98),"NP",
IF(COUNTIF(map_agi,$B98),"M",
IF(COUNTIF(imppat_agi,$B98),"I",
IF(COUNTIF(duke_agi,$B98),"D",
IF(COUNTIF(nap_agi,$B98),"NA",
IF(COUNTIF(var_agi,$B98),"V",
"")))))))
)</f>
        <v/>
      </c>
      <c r="H98" s="19" t="str">
        <f t="shared" ref="H98:H107" si="164">IF(COUNTIF(out_agi,B98),"X","")</f>
        <v/>
      </c>
      <c r="I98" s="19" t="str">
        <f t="shared" ref="I98:I107" si="165">IF(COUNTIF(knap_rel_agi,$B98),"K",
IF(COUNTIF(duke_rel_agi,$B98),"D",
IF(COUNTIF(nap_rel_agi,$B98),"NA",
IF(COUNTIF(var_rel_agi,$B98),"V",""))))</f>
        <v/>
      </c>
      <c r="J98" s="20" t="str">
        <f t="shared" si="3"/>
        <v>--</v>
      </c>
      <c r="K98" s="18"/>
      <c r="L98" s="19" t="str">
        <f t="shared" ref="L98:L107" si="166">IF(COUNTIF(npass_bun,$B98),"NP",
IF(COUNTIF(nap_bun,$B98),"NA",
IF(COUNTIF(var_bun,$B98),"V","")))</f>
        <v/>
      </c>
      <c r="M98" s="21" t="str">
        <f t="shared" ref="M98:M107" si="167">IF(COUNTIF(out_bun,B98),"X","")</f>
        <v>X</v>
      </c>
      <c r="N98" s="19" t="str">
        <f t="shared" ref="N98:N107" si="168">IF(COUNTIF(nap_rel_bun,$B98),"NA",
IF(COUNTIF(var_rel_bun,$B98),"V",""))</f>
        <v/>
      </c>
      <c r="O98" s="20" t="str">
        <f t="shared" si="7"/>
        <v>kegg</v>
      </c>
      <c r="P98" s="18"/>
      <c r="Q98" s="19" t="str">
        <f t="shared" ref="Q98:Q107" si="169">IF(COUNTIF(usda_kxn,$B98),"U",
IF(COUNTIF(knap_kxn,$B98),"K",
IF(COUNTIF(npass_kxn,$B98),"NP",
IF(COUNTIF(map_kxn,$B98),"M",
IF(COUNTIF(duke_kxn,$B98),"D",
IF(COUNTIF(nap_kxn,$B98),"NA",
IF(COUNTIF(var_kxn,$B98),"V","")))))))</f>
        <v>V</v>
      </c>
      <c r="R98" s="21" t="str">
        <f t="shared" ref="R98:R107" si="170">IF(COUNTIF(out_kxn,B98),"X","")</f>
        <v>X</v>
      </c>
      <c r="S98" s="19" t="str">
        <f t="shared" ref="S98:S107" si="171">IF(COUNTIF(knap_rel_kxn,$B98),"K",
IF(COUNTIF(npass_rel_kxn,$B98),"NP",
IF(COUNTIF(duke_rel_kxn,$B98),"D",
IF(COUNTIF(nap_rel_kxn,$B98),"NA",
IF(COUNTIF(var_rel_kxn,$B98),"V","")))))</f>
        <v/>
      </c>
      <c r="T98" s="20" t="str">
        <f t="shared" si="11"/>
        <v>lit-kegg</v>
      </c>
      <c r="U98" s="18"/>
      <c r="V98" s="19" t="str">
        <f t="shared" ref="V98:V107" si="172">IF(COUNTIF(usda_hwb,$B98),"U",
IF(COUNTIF(knap_hwb,$B98),"K",
IF(COUNTIF(npass_hwb,$B98),"NP",
IF(COUNTIF(map_hwb,$B98),"M",
IF(COUNTIF(imppat_hwb,$B98),"I",
IF(COUNTIF(duke_hwb,$B98),"D",
IF(COUNTIF(nap_hwb,$B98),"NA",
IF(COUNTIF(var_hwb,$B98),"V","")))))
)))</f>
        <v/>
      </c>
      <c r="W98" s="21" t="str">
        <f t="shared" ref="W98:W107" si="173">IF(COUNTIF(out_hwb,B98),"X","")</f>
        <v>X</v>
      </c>
      <c r="X98" s="21" t="str">
        <f t="shared" ref="X98:X107" si="174">IF(COUNTIF(knap_rel_hwb,$B98),"K",
IF(COUNTIF(npass_rel_hwb,$B98),"NP",
IF(COUNTIF(map_rel_hwb,$B98),"M",
IF(COUNTIF(imppat_rel_hwb,$B98),"I",
IF(COUNTIF(duke_rel_hwb,$B98),"D",
IF(COUNTIF(nap_rel_hwb,$B98),"NA",
IF(COUNTIF(var_rel_hwb,$B98),"V","")))))
))</f>
        <v/>
      </c>
      <c r="Y98" s="20" t="str">
        <f t="shared" si="15"/>
        <v>kegg</v>
      </c>
      <c r="Z98" s="18"/>
      <c r="AA98" s="19" t="str">
        <f t="shared" ref="AA98:AA107" si="175">IF(COUNTIF(usda_ec,$B98),"U",
IF(COUNTIF(knap_ec,$B98),"K",
IF(COUNTIF(npass_ec,$B98),"NP",
IF(COUNTIF(map_ec,$B98),"M",
IF(COUNTIF(imppat_ec,$B98),"I",
IF(COUNTIF(duke_ec,$B98),"D",
IF(COUNTIF(nap_ec,$B98),"NA",
IF(COUNTIF(var_ec,$B98),"V",""))))))))</f>
        <v>V</v>
      </c>
      <c r="AB98" s="21" t="str">
        <f t="shared" ref="AB98:AB107" si="176">IF(COUNTIF(out_ec,B98),"X","")</f>
        <v/>
      </c>
      <c r="AC98" s="21" t="str">
        <f t="shared" ref="AC98:AC107" si="177">IF(COUNTIF(usda_rel_ec,$B98),"U",
IF(COUNTIF(knap_rel_ec,$B98),"K",
IF(COUNTIF(npass_rel_ec,$B98),"NP",
IF(COUNTIF(map_rel_ec,$B98),"M",
IF(COUNTIF(imppat_rel_ec,$B98),"I",
IF(COUNTIF(nap_rel_ec,$B98),"NA",
IF(COUNTIF(var_rel_ec,$B98),"V","")))))))</f>
        <v/>
      </c>
      <c r="AD98" s="20" t="str">
        <f t="shared" si="19"/>
        <v>lit</v>
      </c>
      <c r="AE98" s="18"/>
      <c r="AF98" s="19" t="str">
        <f t="shared" ref="AF98:AF107" si="178">IF(COUNTIF(usda_ecg,$B98),"U",
IF(COUNTIF(npass_ecg,$B98),"NP",
IF(COUNTIF(map_ecg,$B98),"M",
IF(COUNTIF(imppat_ecg,$B98),"I",
IF(COUNTIF(duke_ecg,$B98),"D",
IF(COUNTIF(var_ecg,$B98),"V",""))))))</f>
        <v/>
      </c>
      <c r="AG98" s="19"/>
      <c r="AH98" s="18"/>
      <c r="AI98" s="22" t="str">
        <f t="shared" ref="AI98:AI107" si="179">IF(COUNTIF(usda_egt,$B98),"U",
IF(COUNTIF(map_egt,$B98),"M",
IF(COUNTIF(duke_egt,$B98),"D",
IF(COUNTIF(nap_egt,$B98),"NA",
IF(COUNTIF(var_egt,$B98),"V","")))))</f>
        <v/>
      </c>
      <c r="AJ98" s="21" t="str">
        <f t="shared" ref="AJ98:AJ107" si="180">IF(COUNTIF(out_egt,B98),"X","")</f>
        <v/>
      </c>
      <c r="AK98" s="21" t="str">
        <f t="shared" ref="AK98:AK107" si="181">IF(COUNTIF(usda_rel_egt,$B98),"U",
IF(COUNTIF(knap_rel_egt,$B98),"K",
IF(COUNTIF(npass_rel_egt,$B98),"NP",
IF(COUNTIF(map_rel_egt,$B98),"M",
IF(COUNTIF(var_rel_egt,$B98),"V",""))))
)</f>
        <v/>
      </c>
      <c r="AL98" s="20" t="str">
        <f t="shared" si="24"/>
        <v>--</v>
      </c>
      <c r="AM98" s="18"/>
      <c r="AN98" s="19" t="str">
        <f t="shared" ref="AN98:AN107" si="182">IF(COUNTIF(usda_egcg,$B98),"U",
IF(COUNTIF(knap_egcg,$B98),"K",
IF(COUNTIF(npass_egcg,$B98),"NP",
IF(COUNTIF(map_egcg,$B98),"M",
IF(COUNTIF(var_ecg,$B98),"V","")))))</f>
        <v/>
      </c>
      <c r="AO98" s="19"/>
      <c r="AP98" s="18"/>
      <c r="AQ98" s="19" t="str">
        <f t="shared" ref="AQ98:AQ107" si="183">IF(COUNTIF(npass_erc,$B98),"NP",
IF(COUNTIF(nap_erc,$B98),"NA",
IF(COUNTIF(var_erc,$B98),"V","")))</f>
        <v/>
      </c>
      <c r="AR98" s="23"/>
      <c r="AS98" s="23" t="str">
        <f t="shared" ref="AS98:AS107" si="184">IF(COUNTIF(nap_rel_erc,$B98),"NA",
IF(COUNTIF(var_rel_erc,$B98),"V",""))</f>
        <v/>
      </c>
      <c r="AT98" s="20" t="str">
        <f t="shared" si="28"/>
        <v>--</v>
      </c>
      <c r="AU98" s="18"/>
      <c r="AV98" s="19" t="str">
        <f t="shared" ref="AV98:AV107" si="185">IF(COUNTIF(npass_erd,$B98),"NP",
IF(COUNTIF(nap_erd,$B98),"NA",
IF(COUNTIF(var_erd,$B98),"V","")))</f>
        <v/>
      </c>
      <c r="AW98" s="21" t="str">
        <f t="shared" ref="AW98:AW107" si="186">IF(COUNTIF(out_erd,B98),"X","")</f>
        <v>X</v>
      </c>
      <c r="AX98" s="21" t="str">
        <f t="shared" ref="AX98:AX107" si="187">IF(COUNTIF(map_rel_erd,$B98),"M",
IF(COUNTIF(nap_rel_erd,$B98),"NA",
IF(COUNTIF(var_rel_erd,$B98),"V","")))</f>
        <v/>
      </c>
      <c r="AY98" s="20" t="str">
        <f t="shared" si="32"/>
        <v>kegg</v>
      </c>
      <c r="AZ98" s="18"/>
      <c r="BA98" s="19" t="str">
        <f t="shared" ref="BA98:BA107" si="188">IF(COUNTIF(knap_gc,$B98),"K",
IF(COUNTIF(npass_gc,$B98),"NP",
IF(COUNTIF(imppat_gc,$B98),"I",
IF(COUNTIF(duke_gc,$B98),"D",
IF(COUNTIF(nap_gc,$B98),"NA",
IF(COUNTIF(var_gc,$B98),"V","")))))
)</f>
        <v/>
      </c>
      <c r="BB98" s="21" t="str">
        <f t="shared" ref="BB98:BB107" si="189">IF(COUNTIF(out_gc,B98),"X","")</f>
        <v/>
      </c>
      <c r="BC98" s="21" t="str">
        <f t="shared" ref="BC98:BC107" si="190">IF(COUNTIF(knap_rel_gc,$B98),"K",
IF(COUNTIF(nap_rel_gc,$B98),"NA",
IF(COUNTIF(var_rel_gc,$B98),"V","")))</f>
        <v/>
      </c>
      <c r="BD98" s="20" t="str">
        <f t="shared" si="36"/>
        <v>--</v>
      </c>
      <c r="BE98" s="18"/>
      <c r="BF98" s="19" t="str">
        <f t="shared" ref="BF98:BF107" si="191">IF(COUNTIF(knap_gen,$B98),"K",
IF(COUNTIF(npass_gen,$B98),"NP",
IF(COUNTIF(imppat_gen,$B98),"I",
IF(COUNTIF(duke_gen,$B98),"D",
IF(COUNTIF(nap_gen,$B98),"NA",
IF(COUNTIF(var_gen,$B98),"V",""))))))</f>
        <v>V</v>
      </c>
      <c r="BG98" s="21" t="str">
        <f t="shared" ref="BG98:BG107" si="192">IF(COUNTIF(out_gen,B98),"X","")</f>
        <v/>
      </c>
      <c r="BH98" s="21" t="str">
        <f t="shared" ref="BH98:BH107" si="193">IF(COUNTIF(knap_rel_gen,$B98),"K",
IF(COUNTIF(imppat_rel_gen,$B98),"I",
IF(COUNTIF(duke_rel_gen,$B98),"D",
IF(COUNTIF(nap_rel_gen,$B98),"NA",
IF(COUNTIF(var_rel_gen,$B98),"V","")))))</f>
        <v/>
      </c>
      <c r="BI98" s="20" t="str">
        <f t="shared" si="40"/>
        <v>lit</v>
      </c>
      <c r="BJ98" s="18"/>
      <c r="BK98" s="19" t="str">
        <f t="shared" ref="BK98:BK107" si="194">IF(COUNTIF(knap_hcc,$B98),"K",
IF(COUNTIF(npass_hcc,$B98),"NP",
IF(COUNTIF(duke_hcc,$B98),"D",
IF(COUNTIF(var_hcc,$B98),"V",
""))))</f>
        <v/>
      </c>
      <c r="BL98" s="21" t="str">
        <f t="shared" ref="BL98:BL107" si="195">IF(COUNTIF(hcc_out,B98),"X","")</f>
        <v>X</v>
      </c>
      <c r="BM98" s="21" t="str">
        <f t="shared" ref="BM98:BM107" si="196">IF(COUNTIF(var_rel_hcc,$B98),"V","")</f>
        <v/>
      </c>
      <c r="BN98" s="20" t="str">
        <f t="shared" si="44"/>
        <v>kegg</v>
      </c>
      <c r="BO98" s="18"/>
      <c r="BP98" s="19" t="str">
        <f t="shared" ref="BP98:BP107" si="197">IF(COUNTIF(usda_kmp,$B98),"U",
IF(COUNTIF(knap_kmp,$B98),"K",
IF(COUNTIF(npass_kmp,$B98),"NP",
IF(COUNTIF(map_kmp,$B98),"M",
IF(COUNTIF(imppat_kmp,$B98),"I",
IF(COUNTIF(duke_kmp,$B98),"D",
IF(COUNTIF(nap_kmp,$B98),"NA",
IF(COUNTIF(var_kmp,$B98),"V",""))))))))</f>
        <v>U</v>
      </c>
      <c r="BQ98" s="21" t="str">
        <f t="shared" ref="BQ98:BQ107" si="198">IF(COUNTIF(out_kmp,B98),"X","")</f>
        <v>X</v>
      </c>
      <c r="BR98" s="19" t="str">
        <f t="shared" ref="BR98:BR107" si="199">IF(COUNTIF(knap_rel_kmp,$B98),"K",
IF(COUNTIF(npass_rel_kmp,$B98),"NP",
IF(COUNTIF(imppat_rel_kmp,$B98),"I",
IF(COUNTIF(duke_kmp,$B98),"D",
IF(COUNTIF(nap_rel_kmp,$B98),"NA",
IF(COUNTIF(var_rel_kmp,$B98),"V",""))))))</f>
        <v>D</v>
      </c>
      <c r="BS98" s="20" t="str">
        <f t="shared" si="48"/>
        <v>lit-kegg</v>
      </c>
      <c r="BT98" s="18"/>
      <c r="BU98" s="19" t="str">
        <f t="shared" ref="BU98:BU107" si="200">IF(COUNTIF(usda_lu2,$B98),"U",
IF(COUNTIF(knap_lu2,$B98),"K",
IF(COUNTIF(npass_lu2,$B98),"NP",
IF(COUNTIF(map_lu2,$B98),"M",
IF(COUNTIF(imppat_lu2,$B98),"I",
IF(COUNTIF(duke_lu2,$B98),"D",
IF(COUNTIF(nap_lu2,$B98),"NA",
IF(COUNTIF(var_lu2,$B98),"V",""))))))))</f>
        <v>U</v>
      </c>
      <c r="BV98" s="21" t="str">
        <f t="shared" ref="BV98:BV107" si="201">IF(COUNTIF(out_lu2,B98),"X","")</f>
        <v/>
      </c>
      <c r="BW98" s="19" t="str">
        <f t="shared" ref="BW98:BW107" si="202">IF(COUNTIF(knap_rel_lu2,$B98),"K",
IF(COUNTIF(npass_rel_lu2,$B98),"NP",
IF(COUNTIF(imppat_lu2,$B98),"I",
IF(COUNTIF(impaat_rel_lu2,$B98),"I",
IF(COUNTIF(duke_rel_lu2,$B98),"D",
IF(COUNTIF(nap_rel_lu2,$B98),"NA",
IF(COUNTIF(var_rel_lu2,$B98),"V","")))))
))</f>
        <v/>
      </c>
      <c r="BX98" s="20" t="str">
        <f t="shared" si="52"/>
        <v>lit</v>
      </c>
      <c r="BY98" s="18"/>
      <c r="BZ98" s="19" t="str">
        <f t="shared" ref="BZ98:BZ107" si="203">IF(COUNTIF(usda_myc,$B98),"U",
IF(COUNTIF(knap_myc,$B98),"K",
IF(COUNTIF(npass_myc,$B98),"NP",
IF(COUNTIF(map_myc,$B98),"M",
IF(COUNTIF(imppat_myc,$B98),"I",
IF(COUNTIF(nap_myc,$B98),"NA",
IF(COUNTIF(duke_myc,$B98),"D",
IF(COUNTIF(var_myc,$B98),"V",""))))))))</f>
        <v>U</v>
      </c>
      <c r="CA98" s="21" t="str">
        <f t="shared" ref="CA98:CA107" si="204">IF(COUNTIF(out_myc,B98),"X","")</f>
        <v/>
      </c>
      <c r="CB98" s="19" t="str">
        <f t="shared" ref="CB98:CB107" si="205">IF(COUNTIF(npass_rel_myc,$B98),"NP",
IF(COUNTIF(imppat_rel_myc,$B98),"I",
IF(COUNTIF(nap_rel_myc,$B98),"NA",
IF(COUNTIF(var_rel_myc,$B98),"V",""))))</f>
        <v/>
      </c>
      <c r="CC98" s="20" t="str">
        <f t="shared" si="56"/>
        <v>lit</v>
      </c>
      <c r="CD98" s="18"/>
      <c r="CE98" s="19" t="str">
        <f t="shared" ref="CE98:CE107" si="206">IF(COUNTIF(usda_nar,$B98),"U",
IF(COUNTIF(knap_nar,$B98),"K",
IF(COUNTIF(npass_nar,$B98),"NP",
IF(COUNTIF(imppat_nar,$B98),"I",
IF(COUNTIF(duke_nar,$B98),"D",
IF(COUNTIF(nap_nar,$B98),"NA",
IF(COUNTIF(var_nar,$B98),"V",
"")))))))</f>
        <v>V</v>
      </c>
      <c r="CF98" s="21" t="str">
        <f t="shared" ref="CF98:CF107" si="207">IF(COUNTIF(out_nar,B98),"X","")</f>
        <v>X</v>
      </c>
      <c r="CG98" s="24" t="str">
        <f t="shared" ref="CG98:CG107" si="208">IF(COUNTIF(knap_rel_nar,$B98),"K",
IF(COUNTIF(npass_rel_nar,$B98),"NP",
IF(COUNTIF(imppat_rel_nar,$B98),"I",
IF(COUNTIF(duke_rel_nar,$B98),"D",
IF(COUNTIF(nap_rel_nar,$B98),"NA",
IF(COUNTIF(var_rel_nar,$B98),"V",""))))))</f>
        <v/>
      </c>
      <c r="CH98" s="20" t="str">
        <f t="shared" si="60"/>
        <v>lit-kegg</v>
      </c>
      <c r="CI98" s="18"/>
      <c r="CJ98" s="25" t="str">
        <f t="shared" ref="CJ98:CJ107" si="209">IF(COUNTIF(usda_que,$B98),"U",
IF(COUNTIF(knap_que,$B98),"K",
IF(COUNTIF(npass_que,$B98),"NP",
IF(COUNTIF(map_que,$B98),"M",
IF(COUNTIF(imppat_que,$B98),"I",
IF(COUNTIF(duke_que,$B98),"D",
IF(COUNTIF(nap_que,$B98),"NA",
IF(COUNTIF(var_que,$B98),"V","")))))
)))</f>
        <v>U</v>
      </c>
      <c r="CK98" s="21" t="str">
        <f t="shared" ref="CK98:CK107" si="210">IF(COUNTIF(out_que,B98),"X","")</f>
        <v>X</v>
      </c>
      <c r="CL98" s="19" t="str">
        <f t="shared" ref="CL98:CL107" si="211">IF(COUNTIF(knap_rel_que,$B98),"K",
IF(COUNTIF(npass_rel_que,$B98),"NP",
IF(COUNTIF(imppat_rel_que,$B98),"I",
IF(COUNTIF(duke_rel_que,$B98),"D",
IF(COUNTIF(nap_rel_que,$B98),"NP",
IF(COUNTIF(var_rel_que,$B98),"V","")))))
)</f>
        <v>K</v>
      </c>
      <c r="CM98" s="20" t="str">
        <f t="shared" si="64"/>
        <v>lit-kegg</v>
      </c>
      <c r="CN98" s="18"/>
      <c r="CO98" s="26"/>
      <c r="CP98" s="27"/>
      <c r="CQ98" s="27" t="s">
        <v>289</v>
      </c>
      <c r="CR98" s="28"/>
      <c r="CS98" s="27"/>
      <c r="CT98" s="27"/>
      <c r="CU98" s="27"/>
    </row>
    <row r="99" spans="1:99" ht="15.75" customHeight="1">
      <c r="A99" s="13">
        <v>11</v>
      </c>
      <c r="B99" s="14" t="s">
        <v>290</v>
      </c>
      <c r="C99" s="50">
        <v>28532</v>
      </c>
      <c r="D99" s="53" t="s">
        <v>291</v>
      </c>
      <c r="F99" s="18"/>
      <c r="G99" s="19" t="str">
        <f t="shared" si="163"/>
        <v/>
      </c>
      <c r="H99" s="19" t="str">
        <f t="shared" si="164"/>
        <v/>
      </c>
      <c r="I99" s="19" t="str">
        <f t="shared" si="165"/>
        <v/>
      </c>
      <c r="J99" s="20" t="str">
        <f t="shared" si="3"/>
        <v>--</v>
      </c>
      <c r="K99" s="18"/>
      <c r="L99" s="19" t="str">
        <f t="shared" si="166"/>
        <v/>
      </c>
      <c r="M99" s="21" t="str">
        <f t="shared" si="167"/>
        <v>X</v>
      </c>
      <c r="N99" s="19" t="str">
        <f t="shared" si="168"/>
        <v/>
      </c>
      <c r="O99" s="20" t="str">
        <f t="shared" si="7"/>
        <v>kegg</v>
      </c>
      <c r="P99" s="18"/>
      <c r="Q99" s="19" t="str">
        <f t="shared" si="169"/>
        <v/>
      </c>
      <c r="R99" s="21" t="str">
        <f t="shared" si="170"/>
        <v/>
      </c>
      <c r="S99" s="19" t="str">
        <f t="shared" si="171"/>
        <v/>
      </c>
      <c r="T99" s="20" t="str">
        <f t="shared" si="11"/>
        <v>--</v>
      </c>
      <c r="U99" s="18"/>
      <c r="V99" s="19" t="str">
        <f t="shared" si="172"/>
        <v/>
      </c>
      <c r="W99" s="21" t="str">
        <f t="shared" si="173"/>
        <v>X</v>
      </c>
      <c r="X99" s="21" t="str">
        <f t="shared" si="174"/>
        <v/>
      </c>
      <c r="Y99" s="20" t="str">
        <f t="shared" si="15"/>
        <v>kegg</v>
      </c>
      <c r="Z99" s="18"/>
      <c r="AA99" s="19" t="str">
        <f t="shared" si="175"/>
        <v/>
      </c>
      <c r="AB99" s="21" t="str">
        <f t="shared" si="176"/>
        <v>X</v>
      </c>
      <c r="AC99" s="21" t="str">
        <f t="shared" si="177"/>
        <v/>
      </c>
      <c r="AD99" s="20" t="str">
        <f t="shared" si="19"/>
        <v>kegg</v>
      </c>
      <c r="AE99" s="18"/>
      <c r="AF99" s="19" t="str">
        <f t="shared" si="178"/>
        <v/>
      </c>
      <c r="AG99" s="19"/>
      <c r="AH99" s="18"/>
      <c r="AI99" s="22" t="str">
        <f t="shared" si="179"/>
        <v/>
      </c>
      <c r="AJ99" s="21" t="str">
        <f t="shared" si="180"/>
        <v/>
      </c>
      <c r="AK99" s="21" t="str">
        <f t="shared" si="181"/>
        <v/>
      </c>
      <c r="AL99" s="20" t="str">
        <f t="shared" si="24"/>
        <v>--</v>
      </c>
      <c r="AM99" s="18"/>
      <c r="AN99" s="19" t="str">
        <f t="shared" si="182"/>
        <v/>
      </c>
      <c r="AO99" s="19"/>
      <c r="AP99" s="18"/>
      <c r="AQ99" s="19" t="str">
        <f t="shared" si="183"/>
        <v/>
      </c>
      <c r="AR99" s="23"/>
      <c r="AS99" s="23" t="str">
        <f t="shared" si="184"/>
        <v/>
      </c>
      <c r="AT99" s="20" t="str">
        <f t="shared" si="28"/>
        <v>--</v>
      </c>
      <c r="AU99" s="18"/>
      <c r="AV99" s="19" t="str">
        <f t="shared" si="185"/>
        <v/>
      </c>
      <c r="AW99" s="21" t="str">
        <f t="shared" si="186"/>
        <v>X</v>
      </c>
      <c r="AX99" s="21" t="str">
        <f t="shared" si="187"/>
        <v/>
      </c>
      <c r="AY99" s="20" t="str">
        <f t="shared" si="32"/>
        <v>kegg</v>
      </c>
      <c r="AZ99" s="18"/>
      <c r="BA99" s="19" t="str">
        <f t="shared" si="188"/>
        <v/>
      </c>
      <c r="BB99" s="21" t="str">
        <f t="shared" si="189"/>
        <v/>
      </c>
      <c r="BC99" s="21" t="str">
        <f t="shared" si="190"/>
        <v/>
      </c>
      <c r="BD99" s="20" t="str">
        <f t="shared" si="36"/>
        <v>--</v>
      </c>
      <c r="BE99" s="18"/>
      <c r="BF99" s="19" t="str">
        <f t="shared" si="191"/>
        <v/>
      </c>
      <c r="BG99" s="21" t="str">
        <f t="shared" si="192"/>
        <v/>
      </c>
      <c r="BH99" s="21" t="str">
        <f t="shared" si="193"/>
        <v/>
      </c>
      <c r="BI99" s="20" t="str">
        <f t="shared" si="40"/>
        <v>--</v>
      </c>
      <c r="BJ99" s="18"/>
      <c r="BK99" s="19" t="str">
        <f t="shared" si="194"/>
        <v/>
      </c>
      <c r="BL99" s="21" t="str">
        <f t="shared" si="195"/>
        <v>X</v>
      </c>
      <c r="BM99" s="21" t="str">
        <f t="shared" si="196"/>
        <v/>
      </c>
      <c r="BN99" s="20" t="str">
        <f t="shared" si="44"/>
        <v>kegg</v>
      </c>
      <c r="BO99" s="18"/>
      <c r="BP99" s="19" t="str">
        <f t="shared" si="197"/>
        <v/>
      </c>
      <c r="BQ99" s="21" t="str">
        <f t="shared" si="198"/>
        <v>X</v>
      </c>
      <c r="BR99" s="19" t="str">
        <f t="shared" si="199"/>
        <v/>
      </c>
      <c r="BS99" s="20" t="str">
        <f t="shared" si="48"/>
        <v>kegg</v>
      </c>
      <c r="BT99" s="18"/>
      <c r="BU99" s="19" t="str">
        <f t="shared" si="200"/>
        <v/>
      </c>
      <c r="BV99" s="21" t="str">
        <f t="shared" si="201"/>
        <v/>
      </c>
      <c r="BW99" s="19" t="str">
        <f t="shared" si="202"/>
        <v/>
      </c>
      <c r="BX99" s="20" t="str">
        <f t="shared" si="52"/>
        <v>--</v>
      </c>
      <c r="BY99" s="18"/>
      <c r="BZ99" s="19" t="str">
        <f t="shared" si="203"/>
        <v/>
      </c>
      <c r="CA99" s="21" t="str">
        <f t="shared" si="204"/>
        <v/>
      </c>
      <c r="CB99" s="19" t="str">
        <f t="shared" si="205"/>
        <v/>
      </c>
      <c r="CC99" s="20" t="str">
        <f t="shared" si="56"/>
        <v>--</v>
      </c>
      <c r="CD99" s="18"/>
      <c r="CE99" s="19" t="str">
        <f t="shared" si="206"/>
        <v/>
      </c>
      <c r="CF99" s="21" t="str">
        <f t="shared" si="207"/>
        <v>X</v>
      </c>
      <c r="CG99" s="24" t="str">
        <f t="shared" si="208"/>
        <v/>
      </c>
      <c r="CH99" s="20" t="str">
        <f t="shared" si="60"/>
        <v>kegg</v>
      </c>
      <c r="CI99" s="18"/>
      <c r="CJ99" s="25" t="str">
        <f t="shared" si="209"/>
        <v/>
      </c>
      <c r="CK99" s="21" t="str">
        <f t="shared" si="210"/>
        <v>X</v>
      </c>
      <c r="CL99" s="19" t="str">
        <f t="shared" si="211"/>
        <v/>
      </c>
      <c r="CM99" s="20" t="str">
        <f t="shared" si="64"/>
        <v>kegg</v>
      </c>
      <c r="CN99" s="18"/>
      <c r="CO99" s="26"/>
      <c r="CP99" s="27"/>
      <c r="CQ99" s="27"/>
      <c r="CR99" s="28"/>
      <c r="CS99" s="27"/>
      <c r="CT99" s="27"/>
      <c r="CU99" s="27"/>
    </row>
    <row r="100" spans="1:99" ht="15.75" customHeight="1">
      <c r="A100" s="13">
        <v>22</v>
      </c>
      <c r="B100" s="14" t="s">
        <v>292</v>
      </c>
      <c r="C100" s="50">
        <v>3641</v>
      </c>
      <c r="D100" s="53" t="s">
        <v>293</v>
      </c>
      <c r="F100" s="18"/>
      <c r="G100" s="19" t="str">
        <f t="shared" si="163"/>
        <v>K</v>
      </c>
      <c r="H100" s="19" t="str">
        <f t="shared" si="164"/>
        <v>X</v>
      </c>
      <c r="I100" s="19" t="str">
        <f t="shared" si="165"/>
        <v>K</v>
      </c>
      <c r="J100" s="20" t="str">
        <f t="shared" si="3"/>
        <v>lit-kegg</v>
      </c>
      <c r="K100" s="18"/>
      <c r="L100" s="19" t="str">
        <f t="shared" si="166"/>
        <v/>
      </c>
      <c r="M100" s="21" t="str">
        <f t="shared" si="167"/>
        <v>X</v>
      </c>
      <c r="N100" s="19" t="str">
        <f t="shared" si="168"/>
        <v/>
      </c>
      <c r="O100" s="20" t="str">
        <f t="shared" si="7"/>
        <v>kegg</v>
      </c>
      <c r="P100" s="18"/>
      <c r="Q100" s="19" t="str">
        <f t="shared" si="169"/>
        <v>K</v>
      </c>
      <c r="R100" s="21" t="str">
        <f t="shared" si="170"/>
        <v>X</v>
      </c>
      <c r="S100" s="19" t="str">
        <f t="shared" si="171"/>
        <v>K</v>
      </c>
      <c r="T100" s="20" t="str">
        <f t="shared" si="11"/>
        <v>lit-kegg</v>
      </c>
      <c r="U100" s="18"/>
      <c r="V100" s="19" t="str">
        <f t="shared" si="172"/>
        <v>D</v>
      </c>
      <c r="W100" s="21" t="str">
        <f t="shared" si="173"/>
        <v>X</v>
      </c>
      <c r="X100" s="21" t="str">
        <f t="shared" si="174"/>
        <v>K</v>
      </c>
      <c r="Y100" s="20" t="str">
        <f t="shared" si="15"/>
        <v>lit-kegg</v>
      </c>
      <c r="Z100" s="18"/>
      <c r="AA100" s="19" t="str">
        <f t="shared" si="175"/>
        <v>K</v>
      </c>
      <c r="AB100" s="21" t="str">
        <f t="shared" si="176"/>
        <v>X</v>
      </c>
      <c r="AC100" s="21" t="str">
        <f t="shared" si="177"/>
        <v>K</v>
      </c>
      <c r="AD100" s="20" t="str">
        <f t="shared" si="19"/>
        <v>lit-kegg</v>
      </c>
      <c r="AE100" s="18"/>
      <c r="AF100" s="19" t="str">
        <f t="shared" si="178"/>
        <v/>
      </c>
      <c r="AG100" s="19"/>
      <c r="AH100" s="18"/>
      <c r="AI100" s="22" t="str">
        <f t="shared" si="179"/>
        <v>D</v>
      </c>
      <c r="AJ100" s="21" t="str">
        <f t="shared" si="180"/>
        <v>X</v>
      </c>
      <c r="AK100" s="21" t="str">
        <f t="shared" si="181"/>
        <v/>
      </c>
      <c r="AL100" s="20" t="str">
        <f t="shared" si="24"/>
        <v>lit-kegg</v>
      </c>
      <c r="AM100" s="18"/>
      <c r="AN100" s="19" t="str">
        <f t="shared" si="182"/>
        <v/>
      </c>
      <c r="AO100" s="19"/>
      <c r="AP100" s="18"/>
      <c r="AQ100" s="19" t="str">
        <f t="shared" si="183"/>
        <v/>
      </c>
      <c r="AR100" s="23"/>
      <c r="AS100" s="23" t="str">
        <f t="shared" si="184"/>
        <v/>
      </c>
      <c r="AT100" s="20" t="str">
        <f t="shared" si="28"/>
        <v>--</v>
      </c>
      <c r="AU100" s="18"/>
      <c r="AV100" s="19" t="str">
        <f t="shared" si="185"/>
        <v>V</v>
      </c>
      <c r="AW100" s="21" t="str">
        <f t="shared" si="186"/>
        <v>X</v>
      </c>
      <c r="AX100" s="21" t="str">
        <f t="shared" si="187"/>
        <v/>
      </c>
      <c r="AY100" s="20" t="str">
        <f t="shared" si="32"/>
        <v>lit-kegg</v>
      </c>
      <c r="AZ100" s="18"/>
      <c r="BA100" s="19" t="str">
        <f t="shared" si="188"/>
        <v>NA</v>
      </c>
      <c r="BB100" s="21" t="str">
        <f t="shared" si="189"/>
        <v>X</v>
      </c>
      <c r="BC100" s="21" t="str">
        <f t="shared" si="190"/>
        <v>NA</v>
      </c>
      <c r="BD100" s="20" t="str">
        <f t="shared" si="36"/>
        <v>lit-kegg</v>
      </c>
      <c r="BE100" s="18"/>
      <c r="BF100" s="19" t="str">
        <f t="shared" si="191"/>
        <v/>
      </c>
      <c r="BG100" s="21" t="str">
        <f t="shared" si="192"/>
        <v/>
      </c>
      <c r="BH100" s="21" t="str">
        <f t="shared" si="193"/>
        <v/>
      </c>
      <c r="BI100" s="20" t="str">
        <f t="shared" si="40"/>
        <v>--</v>
      </c>
      <c r="BJ100" s="18"/>
      <c r="BK100" s="19" t="str">
        <f t="shared" si="194"/>
        <v/>
      </c>
      <c r="BL100" s="21" t="str">
        <f t="shared" si="195"/>
        <v>X</v>
      </c>
      <c r="BM100" s="21" t="str">
        <f t="shared" si="196"/>
        <v/>
      </c>
      <c r="BN100" s="20" t="str">
        <f t="shared" si="44"/>
        <v>kegg</v>
      </c>
      <c r="BO100" s="18"/>
      <c r="BP100" s="19" t="str">
        <f t="shared" si="197"/>
        <v>D</v>
      </c>
      <c r="BQ100" s="21" t="str">
        <f t="shared" si="198"/>
        <v>X</v>
      </c>
      <c r="BR100" s="19" t="str">
        <f t="shared" si="199"/>
        <v>D</v>
      </c>
      <c r="BS100" s="20" t="str">
        <f t="shared" si="48"/>
        <v>lit-kegg</v>
      </c>
      <c r="BT100" s="18"/>
      <c r="BU100" s="19" t="str">
        <f t="shared" si="200"/>
        <v>K</v>
      </c>
      <c r="BV100" s="21" t="str">
        <f t="shared" si="201"/>
        <v>X</v>
      </c>
      <c r="BW100" s="19" t="str">
        <f t="shared" si="202"/>
        <v>D</v>
      </c>
      <c r="BX100" s="20" t="str">
        <f t="shared" si="52"/>
        <v>lit-kegg</v>
      </c>
      <c r="BY100" s="18"/>
      <c r="BZ100" s="19" t="str">
        <f t="shared" si="203"/>
        <v/>
      </c>
      <c r="CA100" s="21" t="str">
        <f t="shared" si="204"/>
        <v>X</v>
      </c>
      <c r="CB100" s="19" t="str">
        <f t="shared" si="205"/>
        <v/>
      </c>
      <c r="CC100" s="20" t="str">
        <f t="shared" si="56"/>
        <v>kegg</v>
      </c>
      <c r="CD100" s="18"/>
      <c r="CE100" s="19" t="str">
        <f t="shared" si="206"/>
        <v>K</v>
      </c>
      <c r="CF100" s="21" t="str">
        <f t="shared" si="207"/>
        <v>X</v>
      </c>
      <c r="CG100" s="24" t="str">
        <f t="shared" si="208"/>
        <v>K</v>
      </c>
      <c r="CH100" s="20" t="str">
        <f t="shared" si="60"/>
        <v>lit-kegg</v>
      </c>
      <c r="CI100" s="18"/>
      <c r="CJ100" s="25" t="str">
        <f t="shared" si="209"/>
        <v>D</v>
      </c>
      <c r="CK100" s="21" t="str">
        <f t="shared" si="210"/>
        <v>X</v>
      </c>
      <c r="CL100" s="19" t="str">
        <f t="shared" si="211"/>
        <v>K</v>
      </c>
      <c r="CM100" s="20" t="str">
        <f t="shared" si="64"/>
        <v>lit-kegg</v>
      </c>
      <c r="CN100" s="18"/>
      <c r="CO100" s="26"/>
      <c r="CP100" s="27"/>
      <c r="CQ100" s="27"/>
      <c r="CR100" s="28"/>
      <c r="CS100" s="27"/>
      <c r="CT100" s="27"/>
      <c r="CU100" s="27"/>
    </row>
    <row r="101" spans="1:99" ht="15.75" customHeight="1">
      <c r="A101" s="13">
        <v>36</v>
      </c>
      <c r="B101" s="14" t="s">
        <v>294</v>
      </c>
      <c r="C101" s="50">
        <v>3914</v>
      </c>
      <c r="D101" s="54" t="s">
        <v>295</v>
      </c>
      <c r="F101" s="18"/>
      <c r="G101" s="19" t="str">
        <f t="shared" si="163"/>
        <v/>
      </c>
      <c r="H101" s="19" t="str">
        <f t="shared" si="164"/>
        <v>X</v>
      </c>
      <c r="I101" s="19" t="str">
        <f t="shared" si="165"/>
        <v/>
      </c>
      <c r="J101" s="20" t="str">
        <f t="shared" si="3"/>
        <v>kegg</v>
      </c>
      <c r="K101" s="18"/>
      <c r="L101" s="19" t="str">
        <f t="shared" si="166"/>
        <v/>
      </c>
      <c r="M101" s="21" t="str">
        <f t="shared" si="167"/>
        <v>X</v>
      </c>
      <c r="N101" s="19" t="str">
        <f t="shared" si="168"/>
        <v/>
      </c>
      <c r="O101" s="20" t="str">
        <f t="shared" si="7"/>
        <v>kegg</v>
      </c>
      <c r="P101" s="18"/>
      <c r="Q101" s="19" t="str">
        <f t="shared" si="169"/>
        <v>K</v>
      </c>
      <c r="R101" s="21" t="str">
        <f t="shared" si="170"/>
        <v>X</v>
      </c>
      <c r="S101" s="19" t="str">
        <f t="shared" si="171"/>
        <v>K</v>
      </c>
      <c r="T101" s="20" t="str">
        <f t="shared" si="11"/>
        <v>lit-kegg</v>
      </c>
      <c r="U101" s="18"/>
      <c r="V101" s="19" t="str">
        <f t="shared" si="172"/>
        <v>K</v>
      </c>
      <c r="W101" s="21" t="str">
        <f t="shared" si="173"/>
        <v>X</v>
      </c>
      <c r="X101" s="21" t="str">
        <f t="shared" si="174"/>
        <v>K</v>
      </c>
      <c r="Y101" s="20" t="str">
        <f t="shared" si="15"/>
        <v>lit-kegg</v>
      </c>
      <c r="Z101" s="18"/>
      <c r="AA101" s="19" t="str">
        <f t="shared" si="175"/>
        <v>NP</v>
      </c>
      <c r="AB101" s="21" t="str">
        <f t="shared" si="176"/>
        <v>X</v>
      </c>
      <c r="AC101" s="21" t="str">
        <f t="shared" si="177"/>
        <v>NP</v>
      </c>
      <c r="AD101" s="20" t="str">
        <f t="shared" si="19"/>
        <v>lit-kegg</v>
      </c>
      <c r="AE101" s="18"/>
      <c r="AF101" s="19" t="str">
        <f t="shared" si="178"/>
        <v/>
      </c>
      <c r="AG101" s="19"/>
      <c r="AH101" s="18"/>
      <c r="AI101" s="22" t="str">
        <f t="shared" si="179"/>
        <v/>
      </c>
      <c r="AJ101" s="21" t="str">
        <f t="shared" si="180"/>
        <v>X</v>
      </c>
      <c r="AK101" s="21" t="str">
        <f t="shared" si="181"/>
        <v/>
      </c>
      <c r="AL101" s="20" t="str">
        <f t="shared" si="24"/>
        <v>kegg</v>
      </c>
      <c r="AM101" s="18"/>
      <c r="AN101" s="19" t="str">
        <f t="shared" si="182"/>
        <v/>
      </c>
      <c r="AO101" s="19"/>
      <c r="AP101" s="18"/>
      <c r="AQ101" s="19" t="str">
        <f t="shared" si="183"/>
        <v/>
      </c>
      <c r="AR101" s="23"/>
      <c r="AS101" s="23" t="str">
        <f t="shared" si="184"/>
        <v/>
      </c>
      <c r="AT101" s="20" t="str">
        <f t="shared" si="28"/>
        <v>--</v>
      </c>
      <c r="AU101" s="18"/>
      <c r="AV101" s="19" t="str">
        <f t="shared" si="185"/>
        <v/>
      </c>
      <c r="AW101" s="21" t="str">
        <f t="shared" si="186"/>
        <v>X</v>
      </c>
      <c r="AX101" s="21" t="str">
        <f t="shared" si="187"/>
        <v/>
      </c>
      <c r="AY101" s="20" t="str">
        <f t="shared" si="32"/>
        <v>kegg</v>
      </c>
      <c r="AZ101" s="18"/>
      <c r="BA101" s="19" t="str">
        <f t="shared" si="188"/>
        <v>K</v>
      </c>
      <c r="BB101" s="21" t="str">
        <f t="shared" si="189"/>
        <v>X</v>
      </c>
      <c r="BC101" s="21" t="str">
        <f t="shared" si="190"/>
        <v/>
      </c>
      <c r="BD101" s="20" t="str">
        <f t="shared" si="36"/>
        <v>lit-kegg</v>
      </c>
      <c r="BE101" s="18"/>
      <c r="BF101" s="19" t="str">
        <f t="shared" si="191"/>
        <v>K</v>
      </c>
      <c r="BG101" s="21" t="str">
        <f t="shared" si="192"/>
        <v>X</v>
      </c>
      <c r="BH101" s="21" t="str">
        <f t="shared" si="193"/>
        <v/>
      </c>
      <c r="BI101" s="20" t="str">
        <f t="shared" si="40"/>
        <v>lit-kegg</v>
      </c>
      <c r="BJ101" s="18"/>
      <c r="BK101" s="19" t="str">
        <f t="shared" si="194"/>
        <v/>
      </c>
      <c r="BL101" s="21" t="str">
        <f t="shared" si="195"/>
        <v>X</v>
      </c>
      <c r="BM101" s="21" t="str">
        <f t="shared" si="196"/>
        <v/>
      </c>
      <c r="BN101" s="20" t="str">
        <f t="shared" si="44"/>
        <v>kegg</v>
      </c>
      <c r="BO101" s="18"/>
      <c r="BP101" s="19" t="str">
        <f t="shared" si="197"/>
        <v/>
      </c>
      <c r="BQ101" s="21" t="str">
        <f t="shared" si="198"/>
        <v>X</v>
      </c>
      <c r="BR101" s="19" t="str">
        <f t="shared" si="199"/>
        <v>NA</v>
      </c>
      <c r="BS101" s="20" t="str">
        <f t="shared" si="48"/>
        <v>rel-kegg</v>
      </c>
      <c r="BT101" s="18"/>
      <c r="BU101" s="19" t="str">
        <f t="shared" si="200"/>
        <v/>
      </c>
      <c r="BV101" s="21" t="str">
        <f t="shared" si="201"/>
        <v>X</v>
      </c>
      <c r="BW101" s="19" t="str">
        <f t="shared" si="202"/>
        <v/>
      </c>
      <c r="BX101" s="20" t="str">
        <f t="shared" si="52"/>
        <v>kegg</v>
      </c>
      <c r="BY101" s="18"/>
      <c r="BZ101" s="19" t="str">
        <f t="shared" si="203"/>
        <v/>
      </c>
      <c r="CA101" s="21" t="str">
        <f t="shared" si="204"/>
        <v>X</v>
      </c>
      <c r="CB101" s="19" t="str">
        <f t="shared" si="205"/>
        <v/>
      </c>
      <c r="CC101" s="20" t="str">
        <f t="shared" si="56"/>
        <v>kegg</v>
      </c>
      <c r="CD101" s="18"/>
      <c r="CE101" s="19" t="str">
        <f t="shared" si="206"/>
        <v>V</v>
      </c>
      <c r="CF101" s="21" t="str">
        <f t="shared" si="207"/>
        <v>X</v>
      </c>
      <c r="CG101" s="24" t="str">
        <f t="shared" si="208"/>
        <v/>
      </c>
      <c r="CH101" s="20" t="str">
        <f t="shared" si="60"/>
        <v>lit-kegg</v>
      </c>
      <c r="CI101" s="18"/>
      <c r="CJ101" s="25" t="str">
        <f t="shared" si="209"/>
        <v>NP</v>
      </c>
      <c r="CK101" s="21" t="str">
        <f t="shared" si="210"/>
        <v>X</v>
      </c>
      <c r="CL101" s="19" t="str">
        <f t="shared" si="211"/>
        <v/>
      </c>
      <c r="CM101" s="20" t="str">
        <f t="shared" si="64"/>
        <v>lit-kegg</v>
      </c>
      <c r="CN101" s="18"/>
      <c r="CO101" s="26" t="s">
        <v>91</v>
      </c>
      <c r="CP101" s="27"/>
      <c r="CQ101" s="27"/>
      <c r="CR101" s="28"/>
      <c r="CS101" s="27"/>
      <c r="CT101" s="27"/>
      <c r="CU101" s="27"/>
    </row>
    <row r="102" spans="1:99" ht="15.75" customHeight="1">
      <c r="A102" s="13">
        <v>37</v>
      </c>
      <c r="B102" s="14" t="s">
        <v>296</v>
      </c>
      <c r="C102" s="50">
        <v>157791</v>
      </c>
      <c r="D102" s="53" t="s">
        <v>297</v>
      </c>
      <c r="F102" s="18"/>
      <c r="G102" s="19" t="str">
        <f t="shared" si="163"/>
        <v/>
      </c>
      <c r="H102" s="19" t="str">
        <f t="shared" si="164"/>
        <v/>
      </c>
      <c r="I102" s="19" t="str">
        <f t="shared" si="165"/>
        <v>K</v>
      </c>
      <c r="J102" s="20" t="str">
        <f t="shared" si="3"/>
        <v>rel</v>
      </c>
      <c r="K102" s="18"/>
      <c r="L102" s="19" t="str">
        <f t="shared" si="166"/>
        <v/>
      </c>
      <c r="M102" s="21" t="str">
        <f t="shared" si="167"/>
        <v>X</v>
      </c>
      <c r="N102" s="19" t="str">
        <f t="shared" si="168"/>
        <v/>
      </c>
      <c r="O102" s="20" t="str">
        <f t="shared" si="7"/>
        <v>kegg</v>
      </c>
      <c r="P102" s="18"/>
      <c r="Q102" s="19" t="str">
        <f t="shared" si="169"/>
        <v>V</v>
      </c>
      <c r="R102" s="21" t="str">
        <f t="shared" si="170"/>
        <v>X</v>
      </c>
      <c r="S102" s="19" t="str">
        <f t="shared" si="171"/>
        <v/>
      </c>
      <c r="T102" s="20" t="str">
        <f t="shared" si="11"/>
        <v>lit-kegg</v>
      </c>
      <c r="U102" s="18"/>
      <c r="V102" s="19" t="str">
        <f t="shared" si="172"/>
        <v/>
      </c>
      <c r="W102" s="21" t="str">
        <f t="shared" si="173"/>
        <v>X</v>
      </c>
      <c r="X102" s="21" t="str">
        <f t="shared" si="174"/>
        <v/>
      </c>
      <c r="Y102" s="20" t="str">
        <f t="shared" si="15"/>
        <v>kegg</v>
      </c>
      <c r="Z102" s="18"/>
      <c r="AA102" s="19" t="str">
        <f t="shared" si="175"/>
        <v>V</v>
      </c>
      <c r="AB102" s="21" t="str">
        <f t="shared" si="176"/>
        <v>X</v>
      </c>
      <c r="AC102" s="21" t="str">
        <f t="shared" si="177"/>
        <v/>
      </c>
      <c r="AD102" s="20" t="str">
        <f t="shared" si="19"/>
        <v>lit-kegg</v>
      </c>
      <c r="AE102" s="18"/>
      <c r="AF102" s="19" t="str">
        <f t="shared" si="178"/>
        <v/>
      </c>
      <c r="AG102" s="19"/>
      <c r="AH102" s="18"/>
      <c r="AI102" s="22" t="str">
        <f t="shared" si="179"/>
        <v/>
      </c>
      <c r="AJ102" s="21" t="str">
        <f t="shared" si="180"/>
        <v>X</v>
      </c>
      <c r="AK102" s="21" t="str">
        <f t="shared" si="181"/>
        <v/>
      </c>
      <c r="AL102" s="20" t="str">
        <f t="shared" si="24"/>
        <v>kegg</v>
      </c>
      <c r="AM102" s="18"/>
      <c r="AN102" s="19" t="str">
        <f t="shared" si="182"/>
        <v/>
      </c>
      <c r="AO102" s="19"/>
      <c r="AP102" s="18"/>
      <c r="AQ102" s="19" t="str">
        <f t="shared" si="183"/>
        <v/>
      </c>
      <c r="AR102" s="23"/>
      <c r="AS102" s="23" t="str">
        <f t="shared" si="184"/>
        <v/>
      </c>
      <c r="AT102" s="20" t="str">
        <f t="shared" si="28"/>
        <v>--</v>
      </c>
      <c r="AU102" s="18"/>
      <c r="AV102" s="19" t="str">
        <f t="shared" si="185"/>
        <v>V</v>
      </c>
      <c r="AW102" s="21" t="str">
        <f t="shared" si="186"/>
        <v>X</v>
      </c>
      <c r="AX102" s="21" t="str">
        <f t="shared" si="187"/>
        <v/>
      </c>
      <c r="AY102" s="20" t="str">
        <f t="shared" si="32"/>
        <v>lit-kegg</v>
      </c>
      <c r="AZ102" s="18"/>
      <c r="BA102" s="19" t="str">
        <f t="shared" si="188"/>
        <v>K</v>
      </c>
      <c r="BB102" s="21" t="str">
        <f t="shared" si="189"/>
        <v>X</v>
      </c>
      <c r="BC102" s="21" t="str">
        <f t="shared" si="190"/>
        <v/>
      </c>
      <c r="BD102" s="20" t="str">
        <f t="shared" si="36"/>
        <v>lit-kegg</v>
      </c>
      <c r="BE102" s="18"/>
      <c r="BF102" s="19" t="str">
        <f t="shared" si="191"/>
        <v>K</v>
      </c>
      <c r="BG102" s="21" t="str">
        <f t="shared" si="192"/>
        <v>X</v>
      </c>
      <c r="BH102" s="21" t="str">
        <f t="shared" si="193"/>
        <v>I</v>
      </c>
      <c r="BI102" s="20" t="str">
        <f t="shared" si="40"/>
        <v>lit-kegg</v>
      </c>
      <c r="BJ102" s="18"/>
      <c r="BK102" s="19" t="str">
        <f t="shared" si="194"/>
        <v/>
      </c>
      <c r="BL102" s="21" t="str">
        <f t="shared" si="195"/>
        <v>X</v>
      </c>
      <c r="BM102" s="21" t="str">
        <f t="shared" si="196"/>
        <v/>
      </c>
      <c r="BN102" s="20" t="str">
        <f t="shared" si="44"/>
        <v>kegg</v>
      </c>
      <c r="BO102" s="18"/>
      <c r="BP102" s="19" t="str">
        <f t="shared" si="197"/>
        <v>U</v>
      </c>
      <c r="BQ102" s="21" t="str">
        <f t="shared" si="198"/>
        <v>X</v>
      </c>
      <c r="BR102" s="19" t="str">
        <f t="shared" si="199"/>
        <v>K</v>
      </c>
      <c r="BS102" s="20" t="str">
        <f t="shared" si="48"/>
        <v>lit-kegg</v>
      </c>
      <c r="BT102" s="18"/>
      <c r="BU102" s="19" t="str">
        <f t="shared" si="200"/>
        <v/>
      </c>
      <c r="BV102" s="21" t="str">
        <f t="shared" si="201"/>
        <v/>
      </c>
      <c r="BW102" s="19" t="str">
        <f t="shared" si="202"/>
        <v/>
      </c>
      <c r="BX102" s="20" t="str">
        <f t="shared" si="52"/>
        <v>--</v>
      </c>
      <c r="BY102" s="18"/>
      <c r="BZ102" s="19" t="str">
        <f t="shared" si="203"/>
        <v>V</v>
      </c>
      <c r="CA102" s="21" t="str">
        <f t="shared" si="204"/>
        <v>X</v>
      </c>
      <c r="CB102" s="19" t="str">
        <f t="shared" si="205"/>
        <v/>
      </c>
      <c r="CC102" s="20" t="str">
        <f t="shared" si="56"/>
        <v>lit-kegg</v>
      </c>
      <c r="CD102" s="18"/>
      <c r="CE102" s="19" t="str">
        <f t="shared" si="206"/>
        <v>D</v>
      </c>
      <c r="CF102" s="21" t="str">
        <f t="shared" si="207"/>
        <v>X</v>
      </c>
      <c r="CG102" s="24" t="str">
        <f t="shared" si="208"/>
        <v/>
      </c>
      <c r="CH102" s="20" t="str">
        <f t="shared" si="60"/>
        <v>lit-kegg</v>
      </c>
      <c r="CI102" s="18"/>
      <c r="CJ102" s="25" t="str">
        <f t="shared" si="209"/>
        <v>U</v>
      </c>
      <c r="CK102" s="21" t="str">
        <f t="shared" si="210"/>
        <v>X</v>
      </c>
      <c r="CL102" s="19" t="str">
        <f t="shared" si="211"/>
        <v>D</v>
      </c>
      <c r="CM102" s="20" t="str">
        <f t="shared" si="64"/>
        <v>lit-kegg</v>
      </c>
      <c r="CN102" s="18"/>
      <c r="CO102" s="26"/>
      <c r="CP102" s="27"/>
      <c r="CQ102" s="27"/>
      <c r="CR102" s="28"/>
      <c r="CS102" s="27"/>
      <c r="CT102" s="27"/>
      <c r="CU102" s="27"/>
    </row>
    <row r="103" spans="1:99" ht="15.75" customHeight="1">
      <c r="A103" s="13">
        <v>38</v>
      </c>
      <c r="B103" s="14" t="s">
        <v>298</v>
      </c>
      <c r="C103" s="50">
        <v>3917</v>
      </c>
      <c r="D103" s="53" t="s">
        <v>299</v>
      </c>
      <c r="F103" s="18"/>
      <c r="G103" s="19" t="str">
        <f t="shared" si="163"/>
        <v/>
      </c>
      <c r="H103" s="19" t="str">
        <f t="shared" si="164"/>
        <v/>
      </c>
      <c r="I103" s="19" t="str">
        <f t="shared" si="165"/>
        <v/>
      </c>
      <c r="J103" s="20" t="str">
        <f t="shared" si="3"/>
        <v>--</v>
      </c>
      <c r="K103" s="18"/>
      <c r="L103" s="19" t="str">
        <f t="shared" si="166"/>
        <v/>
      </c>
      <c r="M103" s="21" t="str">
        <f t="shared" si="167"/>
        <v/>
      </c>
      <c r="N103" s="19" t="str">
        <f t="shared" si="168"/>
        <v/>
      </c>
      <c r="O103" s="20" t="str">
        <f t="shared" si="7"/>
        <v>--</v>
      </c>
      <c r="P103" s="18"/>
      <c r="Q103" s="19" t="str">
        <f t="shared" si="169"/>
        <v/>
      </c>
      <c r="R103" s="21" t="str">
        <f t="shared" si="170"/>
        <v/>
      </c>
      <c r="S103" s="19" t="str">
        <f t="shared" si="171"/>
        <v/>
      </c>
      <c r="T103" s="20" t="str">
        <f t="shared" si="11"/>
        <v>--</v>
      </c>
      <c r="U103" s="18"/>
      <c r="V103" s="19" t="str">
        <f t="shared" si="172"/>
        <v>I</v>
      </c>
      <c r="W103" s="21" t="str">
        <f t="shared" si="173"/>
        <v/>
      </c>
      <c r="X103" s="21" t="str">
        <f t="shared" si="174"/>
        <v/>
      </c>
      <c r="Y103" s="20" t="str">
        <f t="shared" si="15"/>
        <v>lit</v>
      </c>
      <c r="Z103" s="18"/>
      <c r="AA103" s="19" t="str">
        <f t="shared" si="175"/>
        <v/>
      </c>
      <c r="AB103" s="21" t="str">
        <f t="shared" si="176"/>
        <v/>
      </c>
      <c r="AC103" s="21" t="str">
        <f t="shared" si="177"/>
        <v/>
      </c>
      <c r="AD103" s="20" t="str">
        <f t="shared" si="19"/>
        <v>--</v>
      </c>
      <c r="AE103" s="18"/>
      <c r="AF103" s="19" t="str">
        <f t="shared" si="178"/>
        <v/>
      </c>
      <c r="AG103" s="19"/>
      <c r="AH103" s="18"/>
      <c r="AI103" s="22" t="str">
        <f t="shared" si="179"/>
        <v/>
      </c>
      <c r="AJ103" s="21" t="str">
        <f t="shared" si="180"/>
        <v/>
      </c>
      <c r="AK103" s="21" t="str">
        <f t="shared" si="181"/>
        <v/>
      </c>
      <c r="AL103" s="20" t="str">
        <f t="shared" si="24"/>
        <v>--</v>
      </c>
      <c r="AM103" s="18"/>
      <c r="AN103" s="19" t="str">
        <f t="shared" si="182"/>
        <v/>
      </c>
      <c r="AO103" s="19"/>
      <c r="AP103" s="18"/>
      <c r="AQ103" s="19" t="str">
        <f t="shared" si="183"/>
        <v/>
      </c>
      <c r="AR103" s="23"/>
      <c r="AS103" s="23" t="str">
        <f t="shared" si="184"/>
        <v/>
      </c>
      <c r="AT103" s="20" t="str">
        <f t="shared" si="28"/>
        <v>--</v>
      </c>
      <c r="AU103" s="18"/>
      <c r="AV103" s="19" t="str">
        <f t="shared" si="185"/>
        <v/>
      </c>
      <c r="AW103" s="21" t="str">
        <f t="shared" si="186"/>
        <v/>
      </c>
      <c r="AX103" s="21" t="str">
        <f t="shared" si="187"/>
        <v/>
      </c>
      <c r="AY103" s="20" t="str">
        <f t="shared" si="32"/>
        <v>--</v>
      </c>
      <c r="AZ103" s="18"/>
      <c r="BA103" s="19" t="str">
        <f t="shared" si="188"/>
        <v/>
      </c>
      <c r="BB103" s="21" t="str">
        <f t="shared" si="189"/>
        <v/>
      </c>
      <c r="BC103" s="21" t="str">
        <f t="shared" si="190"/>
        <v/>
      </c>
      <c r="BD103" s="20" t="str">
        <f t="shared" si="36"/>
        <v>--</v>
      </c>
      <c r="BE103" s="18"/>
      <c r="BF103" s="19" t="str">
        <f t="shared" si="191"/>
        <v>I</v>
      </c>
      <c r="BG103" s="21" t="str">
        <f t="shared" si="192"/>
        <v/>
      </c>
      <c r="BH103" s="21" t="str">
        <f t="shared" si="193"/>
        <v>I</v>
      </c>
      <c r="BI103" s="20" t="str">
        <f t="shared" si="40"/>
        <v>lit</v>
      </c>
      <c r="BJ103" s="18"/>
      <c r="BK103" s="19" t="str">
        <f t="shared" si="194"/>
        <v/>
      </c>
      <c r="BL103" s="21" t="str">
        <f t="shared" si="195"/>
        <v/>
      </c>
      <c r="BM103" s="21" t="str">
        <f t="shared" si="196"/>
        <v/>
      </c>
      <c r="BN103" s="20" t="str">
        <f t="shared" si="44"/>
        <v>--</v>
      </c>
      <c r="BO103" s="18"/>
      <c r="BP103" s="19" t="str">
        <f t="shared" si="197"/>
        <v>I</v>
      </c>
      <c r="BQ103" s="21" t="str">
        <f t="shared" si="198"/>
        <v/>
      </c>
      <c r="BR103" s="19" t="str">
        <f t="shared" si="199"/>
        <v>NA</v>
      </c>
      <c r="BS103" s="20" t="str">
        <f t="shared" si="48"/>
        <v>lit</v>
      </c>
      <c r="BT103" s="18"/>
      <c r="BU103" s="19" t="str">
        <f t="shared" si="200"/>
        <v/>
      </c>
      <c r="BV103" s="21" t="str">
        <f t="shared" si="201"/>
        <v/>
      </c>
      <c r="BW103" s="19" t="str">
        <f t="shared" si="202"/>
        <v/>
      </c>
      <c r="BX103" s="20" t="str">
        <f t="shared" si="52"/>
        <v>--</v>
      </c>
      <c r="BY103" s="18"/>
      <c r="BZ103" s="19" t="str">
        <f t="shared" si="203"/>
        <v>I</v>
      </c>
      <c r="CA103" s="21" t="str">
        <f t="shared" si="204"/>
        <v/>
      </c>
      <c r="CB103" s="19" t="str">
        <f t="shared" si="205"/>
        <v/>
      </c>
      <c r="CC103" s="20" t="str">
        <f t="shared" si="56"/>
        <v>lit</v>
      </c>
      <c r="CD103" s="18"/>
      <c r="CE103" s="19" t="str">
        <f t="shared" si="206"/>
        <v/>
      </c>
      <c r="CF103" s="21" t="str">
        <f t="shared" si="207"/>
        <v/>
      </c>
      <c r="CG103" s="24" t="str">
        <f t="shared" si="208"/>
        <v/>
      </c>
      <c r="CH103" s="20" t="str">
        <f t="shared" si="60"/>
        <v>--</v>
      </c>
      <c r="CI103" s="18"/>
      <c r="CJ103" s="25" t="str">
        <f t="shared" si="209"/>
        <v>M</v>
      </c>
      <c r="CK103" s="21" t="str">
        <f t="shared" si="210"/>
        <v/>
      </c>
      <c r="CL103" s="19" t="str">
        <f t="shared" si="211"/>
        <v>NP</v>
      </c>
      <c r="CM103" s="20" t="str">
        <f t="shared" si="64"/>
        <v>lit</v>
      </c>
      <c r="CN103" s="18"/>
      <c r="CO103" s="26"/>
      <c r="CP103" s="27"/>
      <c r="CQ103" s="27"/>
      <c r="CR103" s="28"/>
      <c r="CS103" s="27"/>
      <c r="CT103" s="27"/>
      <c r="CU103" s="27"/>
    </row>
    <row r="104" spans="1:99" ht="15.75" customHeight="1">
      <c r="A104" s="13">
        <v>69</v>
      </c>
      <c r="B104" s="29" t="s">
        <v>300</v>
      </c>
      <c r="C104" s="52">
        <v>29760</v>
      </c>
      <c r="D104" s="53" t="s">
        <v>301</v>
      </c>
      <c r="F104" s="18"/>
      <c r="G104" s="19" t="str">
        <f t="shared" si="163"/>
        <v/>
      </c>
      <c r="H104" s="19" t="str">
        <f t="shared" si="164"/>
        <v/>
      </c>
      <c r="I104" s="19" t="str">
        <f t="shared" si="165"/>
        <v/>
      </c>
      <c r="J104" s="20" t="str">
        <f t="shared" si="3"/>
        <v>--</v>
      </c>
      <c r="K104" s="18"/>
      <c r="L104" s="19" t="str">
        <f t="shared" si="166"/>
        <v/>
      </c>
      <c r="M104" s="21" t="str">
        <f t="shared" si="167"/>
        <v>X</v>
      </c>
      <c r="N104" s="19" t="str">
        <f t="shared" si="168"/>
        <v/>
      </c>
      <c r="O104" s="20" t="str">
        <f t="shared" si="7"/>
        <v>kegg</v>
      </c>
      <c r="P104" s="18"/>
      <c r="Q104" s="19" t="str">
        <f t="shared" si="169"/>
        <v>U</v>
      </c>
      <c r="R104" s="21" t="str">
        <f t="shared" si="170"/>
        <v>X</v>
      </c>
      <c r="S104" s="19" t="str">
        <f t="shared" si="171"/>
        <v>K</v>
      </c>
      <c r="T104" s="20" t="str">
        <f t="shared" si="11"/>
        <v>lit-kegg</v>
      </c>
      <c r="U104" s="18"/>
      <c r="V104" s="19" t="str">
        <f t="shared" si="172"/>
        <v>K</v>
      </c>
      <c r="W104" s="21" t="str">
        <f t="shared" si="173"/>
        <v>X</v>
      </c>
      <c r="X104" s="21" t="str">
        <f t="shared" si="174"/>
        <v>K</v>
      </c>
      <c r="Y104" s="20" t="str">
        <f t="shared" si="15"/>
        <v>lit-kegg</v>
      </c>
      <c r="Z104" s="18"/>
      <c r="AA104" s="19" t="str">
        <f t="shared" si="175"/>
        <v>U</v>
      </c>
      <c r="AB104" s="21" t="str">
        <f t="shared" si="176"/>
        <v/>
      </c>
      <c r="AC104" s="21" t="str">
        <f t="shared" si="177"/>
        <v>U</v>
      </c>
      <c r="AD104" s="20" t="str">
        <f t="shared" si="19"/>
        <v>lit</v>
      </c>
      <c r="AE104" s="18"/>
      <c r="AF104" s="19" t="str">
        <f t="shared" si="178"/>
        <v>U</v>
      </c>
      <c r="AG104" s="19"/>
      <c r="AH104" s="18"/>
      <c r="AI104" s="22" t="str">
        <f t="shared" si="179"/>
        <v>D</v>
      </c>
      <c r="AJ104" s="21" t="str">
        <f t="shared" si="180"/>
        <v/>
      </c>
      <c r="AK104" s="21" t="str">
        <f t="shared" si="181"/>
        <v/>
      </c>
      <c r="AL104" s="20" t="str">
        <f t="shared" si="24"/>
        <v>lit</v>
      </c>
      <c r="AM104" s="18"/>
      <c r="AN104" s="19" t="str">
        <f t="shared" si="182"/>
        <v>K</v>
      </c>
      <c r="AO104" s="19"/>
      <c r="AP104" s="18"/>
      <c r="AQ104" s="19" t="str">
        <f t="shared" si="183"/>
        <v/>
      </c>
      <c r="AR104" s="23"/>
      <c r="AS104" s="23" t="str">
        <f t="shared" si="184"/>
        <v/>
      </c>
      <c r="AT104" s="20" t="str">
        <f t="shared" si="28"/>
        <v>--</v>
      </c>
      <c r="AU104" s="18"/>
      <c r="AV104" s="19" t="str">
        <f t="shared" si="185"/>
        <v/>
      </c>
      <c r="AW104" s="21" t="str">
        <f t="shared" si="186"/>
        <v>X</v>
      </c>
      <c r="AX104" s="21" t="str">
        <f t="shared" si="187"/>
        <v/>
      </c>
      <c r="AY104" s="20" t="str">
        <f t="shared" si="32"/>
        <v>kegg</v>
      </c>
      <c r="AZ104" s="18"/>
      <c r="BA104" s="19" t="str">
        <f t="shared" si="188"/>
        <v>K</v>
      </c>
      <c r="BB104" s="21" t="str">
        <f t="shared" si="189"/>
        <v>X</v>
      </c>
      <c r="BC104" s="21" t="str">
        <f t="shared" si="190"/>
        <v>K</v>
      </c>
      <c r="BD104" s="20" t="str">
        <f t="shared" si="36"/>
        <v>lit-kegg</v>
      </c>
      <c r="BE104" s="18"/>
      <c r="BF104" s="19" t="str">
        <f t="shared" si="191"/>
        <v/>
      </c>
      <c r="BG104" s="21" t="str">
        <f t="shared" si="192"/>
        <v/>
      </c>
      <c r="BH104" s="21" t="str">
        <f t="shared" si="193"/>
        <v>D</v>
      </c>
      <c r="BI104" s="20" t="str">
        <f t="shared" si="40"/>
        <v>rel</v>
      </c>
      <c r="BJ104" s="18"/>
      <c r="BK104" s="19" t="str">
        <f t="shared" si="194"/>
        <v/>
      </c>
      <c r="BL104" s="21" t="str">
        <f t="shared" si="195"/>
        <v>X</v>
      </c>
      <c r="BM104" s="21" t="str">
        <f t="shared" si="196"/>
        <v/>
      </c>
      <c r="BN104" s="20" t="str">
        <f t="shared" si="44"/>
        <v>kegg</v>
      </c>
      <c r="BO104" s="18"/>
      <c r="BP104" s="19" t="str">
        <f t="shared" si="197"/>
        <v>M</v>
      </c>
      <c r="BQ104" s="21" t="str">
        <f t="shared" si="198"/>
        <v>X</v>
      </c>
      <c r="BR104" s="19" t="str">
        <f t="shared" si="199"/>
        <v>D</v>
      </c>
      <c r="BS104" s="20" t="str">
        <f t="shared" si="48"/>
        <v>lit-kegg</v>
      </c>
      <c r="BT104" s="18"/>
      <c r="BU104" s="19" t="str">
        <f t="shared" si="200"/>
        <v>M</v>
      </c>
      <c r="BV104" s="21" t="str">
        <f t="shared" si="201"/>
        <v/>
      </c>
      <c r="BW104" s="19" t="str">
        <f t="shared" si="202"/>
        <v/>
      </c>
      <c r="BX104" s="20" t="str">
        <f t="shared" si="52"/>
        <v>lit</v>
      </c>
      <c r="BY104" s="18"/>
      <c r="BZ104" s="19" t="str">
        <f t="shared" si="203"/>
        <v>U</v>
      </c>
      <c r="CA104" s="21" t="str">
        <f t="shared" si="204"/>
        <v>X</v>
      </c>
      <c r="CB104" s="19" t="str">
        <f t="shared" si="205"/>
        <v>NP</v>
      </c>
      <c r="CC104" s="20" t="str">
        <f t="shared" si="56"/>
        <v>lit-kegg</v>
      </c>
      <c r="CD104" s="18"/>
      <c r="CE104" s="19" t="str">
        <f t="shared" si="206"/>
        <v>V</v>
      </c>
      <c r="CF104" s="21" t="str">
        <f t="shared" si="207"/>
        <v>X</v>
      </c>
      <c r="CG104" s="24" t="str">
        <f t="shared" si="208"/>
        <v/>
      </c>
      <c r="CH104" s="20" t="str">
        <f t="shared" si="60"/>
        <v>lit-kegg</v>
      </c>
      <c r="CI104" s="18"/>
      <c r="CJ104" s="25" t="str">
        <f t="shared" si="209"/>
        <v>NP</v>
      </c>
      <c r="CK104" s="21" t="str">
        <f t="shared" si="210"/>
        <v>X</v>
      </c>
      <c r="CL104" s="19" t="str">
        <f t="shared" si="211"/>
        <v>NP</v>
      </c>
      <c r="CM104" s="20" t="str">
        <f t="shared" si="64"/>
        <v>lit-kegg</v>
      </c>
      <c r="CN104" s="18"/>
      <c r="CO104" s="26"/>
      <c r="CP104" s="27"/>
      <c r="CQ104" s="37" t="s">
        <v>302</v>
      </c>
      <c r="CR104" s="28"/>
      <c r="CS104" s="27"/>
      <c r="CT104" s="27"/>
      <c r="CU104" s="27"/>
    </row>
    <row r="105" spans="1:99" ht="15.75" customHeight="1">
      <c r="A105" s="13">
        <v>135</v>
      </c>
      <c r="B105" s="14" t="s">
        <v>303</v>
      </c>
      <c r="C105" s="50">
        <v>3068</v>
      </c>
      <c r="D105" s="53" t="s">
        <v>304</v>
      </c>
      <c r="F105" s="18"/>
      <c r="G105" s="19" t="str">
        <f t="shared" si="163"/>
        <v/>
      </c>
      <c r="H105" s="19" t="str">
        <f t="shared" si="164"/>
        <v/>
      </c>
      <c r="I105" s="19" t="str">
        <f t="shared" si="165"/>
        <v/>
      </c>
      <c r="J105" s="20" t="str">
        <f t="shared" si="3"/>
        <v>--</v>
      </c>
      <c r="K105" s="18"/>
      <c r="L105" s="19" t="str">
        <f t="shared" si="166"/>
        <v/>
      </c>
      <c r="M105" s="21" t="str">
        <f t="shared" si="167"/>
        <v/>
      </c>
      <c r="N105" s="19" t="str">
        <f t="shared" si="168"/>
        <v/>
      </c>
      <c r="O105" s="20" t="str">
        <f t="shared" si="7"/>
        <v>--</v>
      </c>
      <c r="P105" s="18"/>
      <c r="Q105" s="19" t="str">
        <f t="shared" si="169"/>
        <v/>
      </c>
      <c r="R105" s="21" t="str">
        <f t="shared" si="170"/>
        <v/>
      </c>
      <c r="S105" s="19" t="str">
        <f t="shared" si="171"/>
        <v/>
      </c>
      <c r="T105" s="20" t="str">
        <f t="shared" si="11"/>
        <v>--</v>
      </c>
      <c r="U105" s="18"/>
      <c r="V105" s="19" t="str">
        <f t="shared" si="172"/>
        <v/>
      </c>
      <c r="W105" s="21" t="str">
        <f t="shared" si="173"/>
        <v/>
      </c>
      <c r="X105" s="21" t="str">
        <f t="shared" si="174"/>
        <v/>
      </c>
      <c r="Y105" s="20" t="str">
        <f t="shared" si="15"/>
        <v>--</v>
      </c>
      <c r="Z105" s="18"/>
      <c r="AA105" s="19" t="str">
        <f t="shared" si="175"/>
        <v/>
      </c>
      <c r="AB105" s="21" t="str">
        <f t="shared" si="176"/>
        <v/>
      </c>
      <c r="AC105" s="21" t="str">
        <f t="shared" si="177"/>
        <v/>
      </c>
      <c r="AD105" s="20" t="str">
        <f t="shared" si="19"/>
        <v>--</v>
      </c>
      <c r="AE105" s="18"/>
      <c r="AF105" s="19" t="str">
        <f t="shared" si="178"/>
        <v/>
      </c>
      <c r="AG105" s="19"/>
      <c r="AH105" s="18"/>
      <c r="AI105" s="22" t="str">
        <f t="shared" si="179"/>
        <v/>
      </c>
      <c r="AJ105" s="21" t="str">
        <f t="shared" si="180"/>
        <v/>
      </c>
      <c r="AK105" s="21" t="str">
        <f t="shared" si="181"/>
        <v/>
      </c>
      <c r="AL105" s="20" t="str">
        <f t="shared" si="24"/>
        <v>--</v>
      </c>
      <c r="AM105" s="18"/>
      <c r="AN105" s="19" t="str">
        <f t="shared" si="182"/>
        <v/>
      </c>
      <c r="AO105" s="19"/>
      <c r="AP105" s="18"/>
      <c r="AQ105" s="19" t="str">
        <f t="shared" si="183"/>
        <v/>
      </c>
      <c r="AR105" s="23"/>
      <c r="AS105" s="23" t="str">
        <f t="shared" si="184"/>
        <v/>
      </c>
      <c r="AT105" s="20" t="str">
        <f t="shared" si="28"/>
        <v>--</v>
      </c>
      <c r="AU105" s="18"/>
      <c r="AV105" s="19" t="str">
        <f t="shared" si="185"/>
        <v/>
      </c>
      <c r="AW105" s="21" t="str">
        <f t="shared" si="186"/>
        <v/>
      </c>
      <c r="AX105" s="21" t="str">
        <f t="shared" si="187"/>
        <v/>
      </c>
      <c r="AY105" s="20" t="str">
        <f t="shared" si="32"/>
        <v>--</v>
      </c>
      <c r="AZ105" s="18"/>
      <c r="BA105" s="19" t="str">
        <f t="shared" si="188"/>
        <v/>
      </c>
      <c r="BB105" s="21" t="str">
        <f t="shared" si="189"/>
        <v/>
      </c>
      <c r="BC105" s="21" t="str">
        <f t="shared" si="190"/>
        <v/>
      </c>
      <c r="BD105" s="20" t="str">
        <f t="shared" si="36"/>
        <v>--</v>
      </c>
      <c r="BE105" s="18"/>
      <c r="BF105" s="19" t="str">
        <f t="shared" si="191"/>
        <v/>
      </c>
      <c r="BG105" s="21" t="str">
        <f t="shared" si="192"/>
        <v/>
      </c>
      <c r="BH105" s="21" t="str">
        <f t="shared" si="193"/>
        <v/>
      </c>
      <c r="BI105" s="20" t="str">
        <f t="shared" si="40"/>
        <v>--</v>
      </c>
      <c r="BJ105" s="18"/>
      <c r="BK105" s="19" t="str">
        <f t="shared" si="194"/>
        <v/>
      </c>
      <c r="BL105" s="21" t="str">
        <f t="shared" si="195"/>
        <v/>
      </c>
      <c r="BM105" s="21" t="str">
        <f t="shared" si="196"/>
        <v/>
      </c>
      <c r="BN105" s="20" t="str">
        <f t="shared" si="44"/>
        <v>--</v>
      </c>
      <c r="BO105" s="18"/>
      <c r="BP105" s="19" t="str">
        <f t="shared" si="197"/>
        <v/>
      </c>
      <c r="BQ105" s="21" t="str">
        <f t="shared" si="198"/>
        <v/>
      </c>
      <c r="BR105" s="19" t="str">
        <f t="shared" si="199"/>
        <v/>
      </c>
      <c r="BS105" s="20" t="str">
        <f t="shared" si="48"/>
        <v>--</v>
      </c>
      <c r="BT105" s="18"/>
      <c r="BU105" s="19" t="str">
        <f t="shared" si="200"/>
        <v/>
      </c>
      <c r="BV105" s="21" t="str">
        <f t="shared" si="201"/>
        <v/>
      </c>
      <c r="BW105" s="19" t="str">
        <f t="shared" si="202"/>
        <v/>
      </c>
      <c r="BX105" s="20" t="str">
        <f t="shared" si="52"/>
        <v>--</v>
      </c>
      <c r="BY105" s="18"/>
      <c r="BZ105" s="19" t="str">
        <f t="shared" si="203"/>
        <v/>
      </c>
      <c r="CA105" s="21" t="str">
        <f t="shared" si="204"/>
        <v/>
      </c>
      <c r="CB105" s="19" t="str">
        <f t="shared" si="205"/>
        <v/>
      </c>
      <c r="CC105" s="20" t="str">
        <f t="shared" si="56"/>
        <v>--</v>
      </c>
      <c r="CD105" s="18"/>
      <c r="CE105" s="19" t="str">
        <f t="shared" si="206"/>
        <v/>
      </c>
      <c r="CF105" s="21" t="str">
        <f t="shared" si="207"/>
        <v/>
      </c>
      <c r="CG105" s="24" t="str">
        <f t="shared" si="208"/>
        <v/>
      </c>
      <c r="CH105" s="20" t="str">
        <f t="shared" si="60"/>
        <v>--</v>
      </c>
      <c r="CI105" s="18"/>
      <c r="CJ105" s="25" t="str">
        <f t="shared" si="209"/>
        <v/>
      </c>
      <c r="CK105" s="21" t="str">
        <f t="shared" si="210"/>
        <v/>
      </c>
      <c r="CL105" s="19" t="str">
        <f t="shared" si="211"/>
        <v/>
      </c>
      <c r="CM105" s="20" t="str">
        <f t="shared" si="64"/>
        <v>--</v>
      </c>
      <c r="CN105" s="18"/>
      <c r="CO105" s="26"/>
      <c r="CP105" s="27"/>
      <c r="CQ105" s="27"/>
      <c r="CR105" s="28"/>
      <c r="CS105" s="27"/>
      <c r="CT105" s="27"/>
      <c r="CU105" s="27"/>
    </row>
    <row r="106" spans="1:99" ht="15.75" customHeight="1">
      <c r="A106" s="13">
        <v>107</v>
      </c>
      <c r="B106" s="14" t="s">
        <v>305</v>
      </c>
      <c r="C106" s="50">
        <v>4577</v>
      </c>
      <c r="D106" s="53" t="s">
        <v>306</v>
      </c>
      <c r="F106" s="18"/>
      <c r="G106" s="19" t="str">
        <f t="shared" si="163"/>
        <v>K</v>
      </c>
      <c r="H106" s="19" t="str">
        <f t="shared" si="164"/>
        <v>X</v>
      </c>
      <c r="I106" s="19" t="str">
        <f t="shared" si="165"/>
        <v>K</v>
      </c>
      <c r="J106" s="20" t="str">
        <f t="shared" si="3"/>
        <v>lit-kegg</v>
      </c>
      <c r="K106" s="18"/>
      <c r="L106" s="19" t="str">
        <f t="shared" si="166"/>
        <v/>
      </c>
      <c r="M106" s="21" t="str">
        <f t="shared" si="167"/>
        <v>X</v>
      </c>
      <c r="N106" s="19" t="str">
        <f t="shared" si="168"/>
        <v/>
      </c>
      <c r="O106" s="20" t="str">
        <f t="shared" si="7"/>
        <v>kegg</v>
      </c>
      <c r="P106" s="18"/>
      <c r="Q106" s="19" t="str">
        <f t="shared" si="169"/>
        <v/>
      </c>
      <c r="R106" s="21" t="str">
        <f t="shared" si="170"/>
        <v/>
      </c>
      <c r="S106" s="19" t="str">
        <f t="shared" si="171"/>
        <v/>
      </c>
      <c r="T106" s="20" t="str">
        <f t="shared" si="11"/>
        <v>--</v>
      </c>
      <c r="U106" s="18"/>
      <c r="V106" s="19" t="str">
        <f t="shared" si="172"/>
        <v>K</v>
      </c>
      <c r="W106" s="21" t="str">
        <f t="shared" si="173"/>
        <v>X</v>
      </c>
      <c r="X106" s="21" t="str">
        <f t="shared" si="174"/>
        <v>K</v>
      </c>
      <c r="Y106" s="20" t="str">
        <f t="shared" si="15"/>
        <v>lit-kegg</v>
      </c>
      <c r="Z106" s="18"/>
      <c r="AA106" s="19" t="str">
        <f t="shared" si="175"/>
        <v/>
      </c>
      <c r="AB106" s="21" t="str">
        <f t="shared" si="176"/>
        <v>X</v>
      </c>
      <c r="AC106" s="21" t="str">
        <f t="shared" si="177"/>
        <v>I</v>
      </c>
      <c r="AD106" s="20" t="str">
        <f t="shared" si="19"/>
        <v>rel-kegg</v>
      </c>
      <c r="AE106" s="18"/>
      <c r="AF106" s="19" t="str">
        <f t="shared" si="178"/>
        <v>I</v>
      </c>
      <c r="AG106" s="19"/>
      <c r="AH106" s="18"/>
      <c r="AI106" s="22" t="str">
        <f t="shared" si="179"/>
        <v/>
      </c>
      <c r="AJ106" s="21" t="str">
        <f t="shared" si="180"/>
        <v>X</v>
      </c>
      <c r="AK106" s="21" t="str">
        <f t="shared" si="181"/>
        <v/>
      </c>
      <c r="AL106" s="20" t="str">
        <f t="shared" si="24"/>
        <v>kegg</v>
      </c>
      <c r="AM106" s="18"/>
      <c r="AN106" s="19" t="str">
        <f t="shared" si="182"/>
        <v/>
      </c>
      <c r="AO106" s="19"/>
      <c r="AP106" s="18"/>
      <c r="AQ106" s="19" t="str">
        <f t="shared" si="183"/>
        <v/>
      </c>
      <c r="AR106" s="23"/>
      <c r="AS106" s="23" t="str">
        <f t="shared" si="184"/>
        <v/>
      </c>
      <c r="AT106" s="20" t="str">
        <f t="shared" si="28"/>
        <v>--</v>
      </c>
      <c r="AU106" s="18"/>
      <c r="AV106" s="19" t="str">
        <f t="shared" si="185"/>
        <v/>
      </c>
      <c r="AW106" s="21" t="str">
        <f t="shared" si="186"/>
        <v>X</v>
      </c>
      <c r="AX106" s="21" t="str">
        <f t="shared" si="187"/>
        <v/>
      </c>
      <c r="AY106" s="20" t="str">
        <f t="shared" si="32"/>
        <v>kegg</v>
      </c>
      <c r="AZ106" s="18"/>
      <c r="BA106" s="19" t="str">
        <f t="shared" si="188"/>
        <v/>
      </c>
      <c r="BB106" s="21" t="str">
        <f t="shared" si="189"/>
        <v/>
      </c>
      <c r="BC106" s="21" t="str">
        <f t="shared" si="190"/>
        <v/>
      </c>
      <c r="BD106" s="20" t="str">
        <f t="shared" si="36"/>
        <v>--</v>
      </c>
      <c r="BE106" s="18"/>
      <c r="BF106" s="19" t="str">
        <f t="shared" si="191"/>
        <v>K</v>
      </c>
      <c r="BG106" s="21" t="str">
        <f t="shared" si="192"/>
        <v/>
      </c>
      <c r="BH106" s="21" t="str">
        <f t="shared" si="193"/>
        <v/>
      </c>
      <c r="BI106" s="20" t="str">
        <f t="shared" si="40"/>
        <v>lit</v>
      </c>
      <c r="BJ106" s="18"/>
      <c r="BK106" s="19" t="str">
        <f t="shared" si="194"/>
        <v/>
      </c>
      <c r="BL106" s="21" t="str">
        <f t="shared" si="195"/>
        <v>X</v>
      </c>
      <c r="BM106" s="21" t="str">
        <f t="shared" si="196"/>
        <v/>
      </c>
      <c r="BN106" s="20" t="str">
        <f t="shared" si="44"/>
        <v>kegg</v>
      </c>
      <c r="BO106" s="18"/>
      <c r="BP106" s="19" t="str">
        <f t="shared" si="197"/>
        <v>K</v>
      </c>
      <c r="BQ106" s="21" t="str">
        <f t="shared" si="198"/>
        <v>X</v>
      </c>
      <c r="BR106" s="19" t="str">
        <f t="shared" si="199"/>
        <v>NA</v>
      </c>
      <c r="BS106" s="20" t="str">
        <f t="shared" si="48"/>
        <v>lit-kegg</v>
      </c>
      <c r="BT106" s="18"/>
      <c r="BU106" s="19" t="str">
        <f t="shared" si="200"/>
        <v>K</v>
      </c>
      <c r="BV106" s="21" t="str">
        <f t="shared" si="201"/>
        <v>X</v>
      </c>
      <c r="BW106" s="19" t="str">
        <f t="shared" si="202"/>
        <v>K</v>
      </c>
      <c r="BX106" s="20" t="str">
        <f t="shared" si="52"/>
        <v>lit-kegg</v>
      </c>
      <c r="BY106" s="18"/>
      <c r="BZ106" s="19" t="str">
        <f t="shared" si="203"/>
        <v/>
      </c>
      <c r="CA106" s="21" t="str">
        <f t="shared" si="204"/>
        <v>X</v>
      </c>
      <c r="CB106" s="19" t="str">
        <f t="shared" si="205"/>
        <v/>
      </c>
      <c r="CC106" s="20" t="str">
        <f t="shared" si="56"/>
        <v>kegg</v>
      </c>
      <c r="CD106" s="18"/>
      <c r="CE106" s="19" t="str">
        <f t="shared" si="206"/>
        <v>K</v>
      </c>
      <c r="CF106" s="21" t="str">
        <f t="shared" si="207"/>
        <v>X</v>
      </c>
      <c r="CG106" s="24" t="str">
        <f t="shared" si="208"/>
        <v>K</v>
      </c>
      <c r="CH106" s="20" t="str">
        <f t="shared" si="60"/>
        <v>lit-kegg</v>
      </c>
      <c r="CI106" s="18"/>
      <c r="CJ106" s="25" t="str">
        <f t="shared" si="209"/>
        <v>K</v>
      </c>
      <c r="CK106" s="21" t="str">
        <f t="shared" si="210"/>
        <v>X</v>
      </c>
      <c r="CL106" s="19" t="str">
        <f t="shared" si="211"/>
        <v>D</v>
      </c>
      <c r="CM106" s="20" t="str">
        <f t="shared" si="64"/>
        <v>lit-kegg</v>
      </c>
      <c r="CN106" s="18"/>
      <c r="CO106" s="26"/>
      <c r="CP106" s="27"/>
      <c r="CQ106" s="27"/>
      <c r="CR106" s="28"/>
      <c r="CS106" s="27"/>
      <c r="CT106" s="27"/>
      <c r="CU106" s="27"/>
    </row>
    <row r="107" spans="1:99" ht="15.75" customHeight="1">
      <c r="A107" s="13">
        <v>48</v>
      </c>
      <c r="B107" s="14" t="s">
        <v>307</v>
      </c>
      <c r="C107" s="50">
        <v>326968</v>
      </c>
      <c r="D107" s="54" t="s">
        <v>308</v>
      </c>
      <c r="F107" s="18"/>
      <c r="G107" s="19" t="str">
        <f t="shared" si="163"/>
        <v/>
      </c>
      <c r="H107" s="19" t="str">
        <f t="shared" si="164"/>
        <v/>
      </c>
      <c r="I107" s="19" t="str">
        <f t="shared" si="165"/>
        <v/>
      </c>
      <c r="J107" s="20" t="str">
        <f t="shared" si="3"/>
        <v>--</v>
      </c>
      <c r="K107" s="18"/>
      <c r="L107" s="19" t="str">
        <f t="shared" si="166"/>
        <v/>
      </c>
      <c r="M107" s="21" t="str">
        <f t="shared" si="167"/>
        <v>X</v>
      </c>
      <c r="N107" s="19" t="str">
        <f t="shared" si="168"/>
        <v/>
      </c>
      <c r="O107" s="20" t="str">
        <f t="shared" si="7"/>
        <v>kegg</v>
      </c>
      <c r="P107" s="18"/>
      <c r="Q107" s="19" t="str">
        <f t="shared" si="169"/>
        <v>U</v>
      </c>
      <c r="R107" s="21" t="str">
        <f t="shared" si="170"/>
        <v>X</v>
      </c>
      <c r="S107" s="19" t="str">
        <f t="shared" si="171"/>
        <v>K</v>
      </c>
      <c r="T107" s="20" t="str">
        <f t="shared" si="11"/>
        <v>lit-kegg</v>
      </c>
      <c r="U107" s="18"/>
      <c r="V107" s="19" t="str">
        <f t="shared" si="172"/>
        <v/>
      </c>
      <c r="W107" s="21" t="str">
        <f t="shared" si="173"/>
        <v>X</v>
      </c>
      <c r="X107" s="21" t="str">
        <f t="shared" si="174"/>
        <v>NA</v>
      </c>
      <c r="Y107" s="20" t="str">
        <f t="shared" si="15"/>
        <v>rel-kegg</v>
      </c>
      <c r="Z107" s="18"/>
      <c r="AA107" s="19" t="str">
        <f t="shared" si="175"/>
        <v>U</v>
      </c>
      <c r="AB107" s="21" t="str">
        <f t="shared" si="176"/>
        <v>X</v>
      </c>
      <c r="AC107" s="21" t="str">
        <f t="shared" si="177"/>
        <v>NP</v>
      </c>
      <c r="AD107" s="20" t="str">
        <f t="shared" si="19"/>
        <v>lit-kegg</v>
      </c>
      <c r="AE107" s="18"/>
      <c r="AF107" s="19" t="str">
        <f t="shared" si="178"/>
        <v/>
      </c>
      <c r="AG107" s="19"/>
      <c r="AH107" s="18"/>
      <c r="AI107" s="22" t="str">
        <f t="shared" si="179"/>
        <v/>
      </c>
      <c r="AJ107" s="21" t="str">
        <f t="shared" si="180"/>
        <v>X</v>
      </c>
      <c r="AK107" s="21" t="str">
        <f t="shared" si="181"/>
        <v/>
      </c>
      <c r="AL107" s="20" t="str">
        <f t="shared" si="24"/>
        <v>kegg</v>
      </c>
      <c r="AM107" s="18"/>
      <c r="AN107" s="19" t="str">
        <f t="shared" si="182"/>
        <v/>
      </c>
      <c r="AO107" s="19"/>
      <c r="AP107" s="18"/>
      <c r="AQ107" s="19" t="str">
        <f t="shared" si="183"/>
        <v/>
      </c>
      <c r="AR107" s="23"/>
      <c r="AS107" s="23" t="str">
        <f t="shared" si="184"/>
        <v/>
      </c>
      <c r="AT107" s="20" t="str">
        <f t="shared" si="28"/>
        <v>--</v>
      </c>
      <c r="AU107" s="18"/>
      <c r="AV107" s="19" t="str">
        <f t="shared" si="185"/>
        <v>NA</v>
      </c>
      <c r="AW107" s="21" t="str">
        <f t="shared" si="186"/>
        <v>X</v>
      </c>
      <c r="AX107" s="21" t="str">
        <f t="shared" si="187"/>
        <v/>
      </c>
      <c r="AY107" s="20" t="str">
        <f t="shared" si="32"/>
        <v>lit-kegg</v>
      </c>
      <c r="AZ107" s="18"/>
      <c r="BA107" s="19" t="str">
        <f t="shared" si="188"/>
        <v>NA</v>
      </c>
      <c r="BB107" s="21" t="str">
        <f t="shared" si="189"/>
        <v>X</v>
      </c>
      <c r="BC107" s="21" t="str">
        <f t="shared" si="190"/>
        <v/>
      </c>
      <c r="BD107" s="20" t="str">
        <f t="shared" si="36"/>
        <v>lit-kegg</v>
      </c>
      <c r="BE107" s="18"/>
      <c r="BF107" s="19" t="str">
        <f t="shared" si="191"/>
        <v/>
      </c>
      <c r="BG107" s="21" t="str">
        <f t="shared" si="192"/>
        <v/>
      </c>
      <c r="BH107" s="21" t="str">
        <f t="shared" si="193"/>
        <v/>
      </c>
      <c r="BI107" s="20" t="str">
        <f t="shared" si="40"/>
        <v>--</v>
      </c>
      <c r="BJ107" s="18"/>
      <c r="BK107" s="19" t="str">
        <f t="shared" si="194"/>
        <v/>
      </c>
      <c r="BL107" s="21" t="str">
        <f t="shared" si="195"/>
        <v>X</v>
      </c>
      <c r="BM107" s="21" t="str">
        <f t="shared" si="196"/>
        <v/>
      </c>
      <c r="BN107" s="20" t="str">
        <f t="shared" si="44"/>
        <v>kegg</v>
      </c>
      <c r="BO107" s="18"/>
      <c r="BP107" s="19" t="str">
        <f t="shared" si="197"/>
        <v>NA</v>
      </c>
      <c r="BQ107" s="21" t="str">
        <f t="shared" si="198"/>
        <v>X</v>
      </c>
      <c r="BR107" s="19" t="str">
        <f t="shared" si="199"/>
        <v/>
      </c>
      <c r="BS107" s="20" t="str">
        <f t="shared" si="48"/>
        <v>lit-kegg</v>
      </c>
      <c r="BT107" s="18"/>
      <c r="BU107" s="19" t="str">
        <f t="shared" si="200"/>
        <v/>
      </c>
      <c r="BV107" s="21" t="str">
        <f t="shared" si="201"/>
        <v/>
      </c>
      <c r="BW107" s="19" t="str">
        <f t="shared" si="202"/>
        <v/>
      </c>
      <c r="BX107" s="20" t="str">
        <f t="shared" si="52"/>
        <v>--</v>
      </c>
      <c r="BY107" s="18"/>
      <c r="BZ107" s="19" t="str">
        <f t="shared" si="203"/>
        <v>NA</v>
      </c>
      <c r="CA107" s="21" t="str">
        <f t="shared" si="204"/>
        <v>X</v>
      </c>
      <c r="CB107" s="19" t="str">
        <f t="shared" si="205"/>
        <v/>
      </c>
      <c r="CC107" s="20" t="str">
        <f t="shared" si="56"/>
        <v>lit-kegg</v>
      </c>
      <c r="CD107" s="18"/>
      <c r="CE107" s="19" t="str">
        <f t="shared" si="206"/>
        <v/>
      </c>
      <c r="CF107" s="21" t="str">
        <f t="shared" si="207"/>
        <v>X</v>
      </c>
      <c r="CG107" s="24" t="str">
        <f t="shared" si="208"/>
        <v>K</v>
      </c>
      <c r="CH107" s="20" t="str">
        <f t="shared" si="60"/>
        <v>rel-kegg</v>
      </c>
      <c r="CI107" s="18"/>
      <c r="CJ107" s="25" t="str">
        <f t="shared" si="209"/>
        <v>NP</v>
      </c>
      <c r="CK107" s="21" t="str">
        <f t="shared" si="210"/>
        <v>X</v>
      </c>
      <c r="CL107" s="19" t="str">
        <f t="shared" si="211"/>
        <v>NP</v>
      </c>
      <c r="CM107" s="20" t="str">
        <f t="shared" si="64"/>
        <v>lit-kegg</v>
      </c>
      <c r="CN107" s="18"/>
      <c r="CO107" s="26" t="s">
        <v>91</v>
      </c>
      <c r="CP107" s="27"/>
      <c r="CQ107" s="27"/>
      <c r="CR107" s="28"/>
      <c r="CS107" s="27"/>
      <c r="CT107" s="27"/>
      <c r="CU107" s="27"/>
    </row>
  </sheetData>
  <autoFilter ref="A1:CU107" xr:uid="{00000000-0009-0000-0000-000000000000}"/>
  <customSheetViews>
    <customSheetView guid="{4C32EC4E-06E2-43C6-9DC5-8C70BABCBE82}" filter="1" showAutoFilter="1">
      <pageMargins left="0.7" right="0.7" top="0.75" bottom="0.75" header="0.3" footer="0.3"/>
      <autoFilter ref="G1:CJ107" xr:uid="{7F281972-2DCF-4329-BAE1-7E8CC85D09B0}"/>
    </customSheetView>
    <customSheetView guid="{E6252A6A-996A-49CD-867E-7ADAD8561075}" filter="1" showAutoFilter="1">
      <pageMargins left="0.7" right="0.7" top="0.75" bottom="0.75" header="0.3" footer="0.3"/>
      <autoFilter ref="AI1:AI107" xr:uid="{8E127CFE-D8CB-4459-9956-BD42BAEA619D}"/>
    </customSheetView>
    <customSheetView guid="{BD72E895-A183-49A4-ADE7-D00B0C195968}" filter="1" showAutoFilter="1">
      <pageMargins left="0.7" right="0.7" top="0.75" bottom="0.75" header="0.3" footer="0.3"/>
      <autoFilter ref="AA1:AA107" xr:uid="{FF1E7DBF-E8C6-4F1F-B62F-E814CE81AB29}"/>
    </customSheetView>
  </customSheetViews>
  <conditionalFormatting sqref="F1:F107 H1:I107 K1:N107 P1:S107 U1:X107 Z1:AC107 AE1:AK107 AM1:AS107 AU1:AX107 AZ1:BC107 BE1:BH107 BJ1:BM107 BO1:BR107 BT1:BW107 BY1:CB107 CD1:CG107 CI1:CK107 CN1:CN107">
    <cfRule type="cellIs" dxfId="94" priority="1" operator="equal">
      <formula>"X"</formula>
    </cfRule>
  </conditionalFormatting>
  <conditionalFormatting sqref="F2:I107 K2:N107 P2:S107 U2:X107 Z2:AC107 AE2:AK107 AM2:AS107 AU2:AX107 AZ2:BC107 BE2:BH107 BJ2:BM107 BO2:BR107 BT2:BW107 BY2:CB107 CD2:CG107 CI2:CL107 CN2:CN107">
    <cfRule type="cellIs" dxfId="93" priority="2" operator="equal">
      <formula>"U"</formula>
    </cfRule>
  </conditionalFormatting>
  <conditionalFormatting sqref="F2:I107 K2:N107 P2:S107 U2:X107 Z2:AC107 AE2:AK107 AM2:AS107 AU2:AX107 AZ2:BC107 BE2:BH107 BJ2:BM107 BO2:BR107 BT2:BW107 BY2:CB107 CD2:CG107 CI2:CL107 CN2:CN107">
    <cfRule type="cellIs" dxfId="92" priority="3" operator="equal">
      <formula>"K"</formula>
    </cfRule>
  </conditionalFormatting>
  <conditionalFormatting sqref="F2:I107 K2:N107 P2:S107 U2:X107 Z2:AC107 AE2:AK107 AM2:AS107 AU2:AX107 AZ2:BC107 BE2:BH107 BJ2:BM107 BO2:BR107 BT2:BW107 BY2:CB107 CD2:CG107 CI2:CL107 CN2:CN107">
    <cfRule type="cellIs" dxfId="91" priority="4" operator="equal">
      <formula>"J"</formula>
    </cfRule>
  </conditionalFormatting>
  <conditionalFormatting sqref="F2:I107 K2:N107 P2:S107 U2:X107 Z2:AC107 AE2:AK107 AM2:AS107 AU2:AX107 AZ2:BC107 BE2:BH107 BJ2:BM107 BO2:BR107 BT2:BW107 BY2:CB107 CD2:CG107 CI2:CL107 CN2:CN107">
    <cfRule type="cellIs" dxfId="90" priority="5" operator="equal">
      <formula>"Np"</formula>
    </cfRule>
  </conditionalFormatting>
  <conditionalFormatting sqref="F2:I107 K2:N107 P2:S107 U2:X107 Z2:AC107 AE2:AK107 AM2:AS107 AU2:AX107 AZ2:BC107 BE2:BH107 BJ2:BM107 BO2:BR107 BT2:BW107 BY2:CB107 CD2:CG107 CI2:CL107 CN2:CN107">
    <cfRule type="cellIs" dxfId="89" priority="6" operator="equal">
      <formula>"V"</formula>
    </cfRule>
  </conditionalFormatting>
  <conditionalFormatting sqref="F2:I107 K2:N107 P2:S107 U2:X107 Z2:AC107 AE2:AK107 AM2:AS107 AU2:AX107 AZ2:BC107 BE2:BH107 BJ2:BM107 BO2:BR107 BT2:BW107 BY2:CB107 CD2:CG107 CI2:CL107 CN2:CN107">
    <cfRule type="cellIs" dxfId="88" priority="7" operator="equal">
      <formula>"M"</formula>
    </cfRule>
  </conditionalFormatting>
  <conditionalFormatting sqref="F2:I107 K2:N107 P2:S107 U2:X107 Z2:AC107 AE2:AK107 AM2:AS107 AU2:AX107 AZ2:BC107 BE2:BH107 BJ2:BM107 BO2:BR107 BT2:BW107 BY2:CB107 CD2:CG107 CI2:CL107 CN2:CN107">
    <cfRule type="cellIs" dxfId="87" priority="8" operator="equal">
      <formula>"I"</formula>
    </cfRule>
  </conditionalFormatting>
  <conditionalFormatting sqref="F2:I107 K2:N107 P2:S107 U2:X107 Z2:AC107 AE2:AK107 AM2:AS107 AU2:AX107 AZ2:BC107 BE2:BH107 BJ2:BM107 BO2:BR107 BT2:BW107 BY2:CB107 CD2:CG107 CI2:CL107 CN2:CN107">
    <cfRule type="cellIs" dxfId="86" priority="9" operator="equal">
      <formula>"D"</formula>
    </cfRule>
  </conditionalFormatting>
  <conditionalFormatting sqref="F2:I107 K2:N107 P2:S107 U2:X107 Z2:AC107 AE2:AK107 AM2:AS107 AU2:AX107 AZ2:BC107 BE2:BH107 BJ2:BM107 BO2:BR107 BT2:BW107 BY2:CB107 CD2:CG107 CI2:CL107 CN2:CN107">
    <cfRule type="cellIs" dxfId="85" priority="10" operator="equal">
      <formula>"Na"</formula>
    </cfRule>
  </conditionalFormatting>
  <conditionalFormatting sqref="F1:I1 K1:N1 P1:S1 U1:X1 Z1:AC1 AE1:AK1 AM1:AS1 AU1:AX1 AZ1:BC1 BE1:BH1 BJ1:BM1 BO1:BR1 BT1:BW1 BY1:CB1 CD1:CG1 CI1:CL1 CN1">
    <cfRule type="containsText" dxfId="84" priority="11" operator="containsText" text="KEGG">
      <formula>NOT(ISERROR(SEARCH(("KEGG"),(F1))))</formula>
    </cfRule>
  </conditionalFormatting>
  <conditionalFormatting sqref="F1:I1 K1:N1 P1:S1 U1:X1 Z1:AC1 AE1:AK1 AM1:AS1 AU1:AX1 AZ1:BC1 BE1:BH1 BJ1:BM1 BO1:BR1 BT1:BW1 BY1:CB1 CD1:CG1 CI1:CL1 CN1">
    <cfRule type="containsText" dxfId="83" priority="12" operator="containsText" text="REL">
      <formula>NOT(ISERROR(SEARCH(("REL"),(F1))))</formula>
    </cfRule>
  </conditionalFormatting>
  <hyperlinks>
    <hyperlink ref="CP26" r:id="rId1" xr:uid="{00000000-0004-0000-0000-000000000000}"/>
    <hyperlink ref="CP46" r:id="rId2" xr:uid="{00000000-0004-0000-0000-000001000000}"/>
    <hyperlink ref="CP52" r:id="rId3" xr:uid="{00000000-0004-0000-0000-000002000000}"/>
    <hyperlink ref="CP55" r:id="rId4" xr:uid="{00000000-0004-0000-0000-000003000000}"/>
    <hyperlink ref="CP65" r:id="rId5" xr:uid="{00000000-0004-0000-0000-000004000000}"/>
    <hyperlink ref="CP66" r:id="rId6" xr:uid="{00000000-0004-0000-0000-000005000000}"/>
    <hyperlink ref="CO72" r:id="rId7" xr:uid="{00000000-0004-0000-0000-000006000000}"/>
    <hyperlink ref="CO73" r:id="rId8" xr:uid="{00000000-0004-0000-0000-000007000000}"/>
    <hyperlink ref="CP76" r:id="rId9" xr:uid="{00000000-0004-0000-0000-000008000000}"/>
    <hyperlink ref="CP81" r:id="rId10" xr:uid="{00000000-0004-0000-0000-00000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N107"/>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25" defaultRowHeight="15" customHeight="1"/>
  <cols>
    <col min="1" max="1" width="4.25" customWidth="1"/>
    <col min="2" max="2" width="7.125" hidden="1" customWidth="1"/>
    <col min="3" max="3" width="10.5" customWidth="1"/>
    <col min="4" max="4" width="7.25" customWidth="1"/>
    <col min="5" max="5" width="11.375" hidden="1" customWidth="1"/>
    <col min="6" max="6" width="8.25" customWidth="1"/>
    <col min="7" max="7" width="6.25" customWidth="1"/>
    <col min="8" max="8" width="6.125" customWidth="1"/>
    <col min="9" max="9" width="7.375" customWidth="1"/>
    <col min="10" max="10" width="8.5" customWidth="1"/>
    <col min="11" max="11" width="11" customWidth="1"/>
    <col min="12" max="12" width="16" hidden="1" customWidth="1"/>
    <col min="13" max="13" width="8.125" customWidth="1"/>
    <col min="14" max="14" width="7.25" customWidth="1"/>
    <col min="15" max="15" width="8.375" customWidth="1"/>
    <col min="16" max="16" width="7.875" customWidth="1"/>
    <col min="17" max="17" width="11.25" hidden="1" customWidth="1"/>
    <col min="18" max="18" width="7.875" hidden="1" customWidth="1"/>
    <col min="19" max="19" width="6.75" hidden="1" customWidth="1"/>
    <col min="20" max="20" width="7.125" customWidth="1"/>
    <col min="21" max="21" width="7.375" customWidth="1"/>
    <col min="22" max="22" width="6.125" customWidth="1"/>
    <col min="23" max="23" width="4.875" customWidth="1"/>
    <col min="24" max="24" width="5.125" customWidth="1"/>
    <col min="25" max="41" width="5" customWidth="1"/>
    <col min="42" max="42" width="4" hidden="1" customWidth="1"/>
    <col min="43" max="43" width="4.5" hidden="1" customWidth="1"/>
    <col min="44" max="44" width="4.75" hidden="1" customWidth="1"/>
    <col min="45" max="45" width="3.875" hidden="1" customWidth="1"/>
    <col min="46" max="46" width="3.75" hidden="1" customWidth="1"/>
    <col min="47" max="47" width="4" hidden="1" customWidth="1"/>
    <col min="48" max="48" width="4.25" hidden="1" customWidth="1"/>
    <col min="49" max="49" width="4.75" hidden="1" customWidth="1"/>
    <col min="50" max="50" width="4.625" hidden="1" customWidth="1"/>
    <col min="51" max="51" width="4.25" hidden="1" customWidth="1"/>
    <col min="52" max="52" width="4.875" hidden="1" customWidth="1"/>
    <col min="53" max="53" width="5.5" hidden="1" customWidth="1"/>
    <col min="54" max="54" width="4.375" hidden="1" customWidth="1"/>
    <col min="55" max="55" width="4.75" hidden="1" customWidth="1"/>
    <col min="56" max="59" width="9" hidden="1" customWidth="1"/>
    <col min="60" max="62" width="9.25" hidden="1" customWidth="1"/>
    <col min="63" max="66" width="9.25" customWidth="1"/>
  </cols>
  <sheetData>
    <row r="1" spans="1:66" ht="22.5" customHeight="1">
      <c r="A1" s="62" t="s">
        <v>309</v>
      </c>
      <c r="B1" s="62" t="s">
        <v>310</v>
      </c>
      <c r="C1" s="63" t="s">
        <v>1</v>
      </c>
      <c r="D1" s="62" t="s">
        <v>311</v>
      </c>
      <c r="E1" s="64" t="s">
        <v>312</v>
      </c>
      <c r="F1" s="62" t="s">
        <v>313</v>
      </c>
      <c r="G1" s="64" t="s">
        <v>314</v>
      </c>
      <c r="H1" s="62" t="s">
        <v>315</v>
      </c>
      <c r="I1" s="64" t="s">
        <v>316</v>
      </c>
      <c r="J1" s="64" t="s">
        <v>317</v>
      </c>
      <c r="K1" s="62" t="s">
        <v>318</v>
      </c>
      <c r="L1" s="62" t="s">
        <v>319</v>
      </c>
      <c r="M1" s="64" t="s">
        <v>320</v>
      </c>
      <c r="N1" s="64" t="s">
        <v>321</v>
      </c>
      <c r="O1" s="62" t="s">
        <v>322</v>
      </c>
      <c r="P1" s="62" t="s">
        <v>323</v>
      </c>
      <c r="Q1" s="62" t="s">
        <v>324</v>
      </c>
      <c r="R1" s="62" t="s">
        <v>325</v>
      </c>
      <c r="S1" s="62" t="s">
        <v>326</v>
      </c>
      <c r="T1" s="62" t="s">
        <v>327</v>
      </c>
      <c r="U1" s="62" t="s">
        <v>328</v>
      </c>
      <c r="V1" s="62" t="s">
        <v>329</v>
      </c>
      <c r="W1" s="7" t="s">
        <v>8</v>
      </c>
      <c r="X1" s="3" t="s">
        <v>12</v>
      </c>
      <c r="Y1" s="3" t="s">
        <v>16</v>
      </c>
      <c r="Z1" s="65" t="s">
        <v>20</v>
      </c>
      <c r="AA1" s="66" t="s">
        <v>24</v>
      </c>
      <c r="AB1" s="65" t="s">
        <v>30</v>
      </c>
      <c r="AC1" s="65" t="s">
        <v>40</v>
      </c>
      <c r="AD1" s="65" t="s">
        <v>44</v>
      </c>
      <c r="AE1" s="65" t="s">
        <v>48</v>
      </c>
      <c r="AF1" s="65" t="s">
        <v>52</v>
      </c>
      <c r="AG1" s="65" t="s">
        <v>56</v>
      </c>
      <c r="AH1" s="65" t="s">
        <v>60</v>
      </c>
      <c r="AI1" s="65" t="s">
        <v>64</v>
      </c>
      <c r="AJ1" s="65" t="s">
        <v>68</v>
      </c>
      <c r="AK1" s="65" t="s">
        <v>72</v>
      </c>
      <c r="AL1" s="65"/>
      <c r="AM1" s="65"/>
      <c r="AN1" s="65"/>
      <c r="AO1" s="65"/>
      <c r="AP1" s="62" t="s">
        <v>330</v>
      </c>
      <c r="AQ1" s="64" t="s">
        <v>331</v>
      </c>
      <c r="AR1" s="64" t="s">
        <v>332</v>
      </c>
      <c r="AS1" s="64" t="s">
        <v>333</v>
      </c>
      <c r="AT1" s="64" t="s">
        <v>334</v>
      </c>
      <c r="AU1" s="64" t="s">
        <v>335</v>
      </c>
      <c r="AV1" s="64" t="s">
        <v>336</v>
      </c>
      <c r="AW1" s="64" t="s">
        <v>319</v>
      </c>
      <c r="AX1" s="64" t="s">
        <v>337</v>
      </c>
      <c r="AY1" s="64" t="s">
        <v>338</v>
      </c>
      <c r="AZ1" s="64" t="s">
        <v>339</v>
      </c>
      <c r="BA1" s="64" t="s">
        <v>340</v>
      </c>
      <c r="BB1" s="64" t="s">
        <v>341</v>
      </c>
      <c r="BC1" s="64" t="s">
        <v>342</v>
      </c>
      <c r="BD1" s="64"/>
      <c r="BE1" s="64"/>
      <c r="BF1" s="64"/>
      <c r="BG1" s="64"/>
      <c r="BH1" s="64"/>
      <c r="BI1" s="64"/>
      <c r="BJ1" s="64"/>
      <c r="BK1" s="64"/>
      <c r="BL1" s="64"/>
      <c r="BM1" s="64"/>
      <c r="BN1" s="64"/>
    </row>
    <row r="2" spans="1:66" ht="14.25" hidden="1" customHeight="1">
      <c r="A2" s="53" t="s">
        <v>343</v>
      </c>
      <c r="B2" s="53" t="s">
        <v>156</v>
      </c>
      <c r="C2" s="67" t="s">
        <v>155</v>
      </c>
      <c r="D2" s="53" t="s">
        <v>344</v>
      </c>
      <c r="E2" s="62"/>
      <c r="F2" s="68" t="s">
        <v>345</v>
      </c>
      <c r="G2" s="69" t="s">
        <v>346</v>
      </c>
      <c r="H2" s="68" t="s">
        <v>347</v>
      </c>
      <c r="I2" s="68" t="s">
        <v>348</v>
      </c>
      <c r="J2" s="68" t="s">
        <v>349</v>
      </c>
      <c r="K2" s="68" t="s">
        <v>350</v>
      </c>
      <c r="L2" s="68" t="s">
        <v>347</v>
      </c>
      <c r="M2" s="68"/>
      <c r="N2" s="68" t="s">
        <v>347</v>
      </c>
      <c r="O2" s="68" t="s">
        <v>351</v>
      </c>
      <c r="P2" s="68" t="s">
        <v>352</v>
      </c>
      <c r="Q2" s="68" t="s">
        <v>347</v>
      </c>
      <c r="R2" s="68" t="s">
        <v>347</v>
      </c>
      <c r="S2" s="68" t="s">
        <v>347</v>
      </c>
      <c r="T2" s="70" t="s">
        <v>353</v>
      </c>
      <c r="U2" s="71" t="s">
        <v>354</v>
      </c>
      <c r="V2" s="71"/>
      <c r="W2" s="20" t="s">
        <v>347</v>
      </c>
      <c r="X2" s="20" t="s">
        <v>347</v>
      </c>
      <c r="Y2" s="20" t="s">
        <v>347</v>
      </c>
      <c r="Z2" s="72" t="s">
        <v>347</v>
      </c>
      <c r="AA2" s="72" t="s">
        <v>347</v>
      </c>
      <c r="AB2" s="72" t="s">
        <v>347</v>
      </c>
      <c r="AC2" s="72" t="s">
        <v>347</v>
      </c>
      <c r="AD2" s="72" t="s">
        <v>347</v>
      </c>
      <c r="AE2" s="72" t="s">
        <v>347</v>
      </c>
      <c r="AF2" s="72" t="s">
        <v>347</v>
      </c>
      <c r="AG2" s="72" t="s">
        <v>347</v>
      </c>
      <c r="AH2" s="72" t="s">
        <v>347</v>
      </c>
      <c r="AI2" s="72" t="s">
        <v>347</v>
      </c>
      <c r="AJ2" s="72" t="s">
        <v>347</v>
      </c>
      <c r="AK2" s="72" t="s">
        <v>347</v>
      </c>
      <c r="AL2" s="72"/>
      <c r="AM2" s="72"/>
      <c r="AN2" s="72"/>
      <c r="AO2" s="72"/>
      <c r="AP2" s="53"/>
      <c r="AQ2" s="53"/>
      <c r="AR2" s="53"/>
      <c r="AS2" s="53"/>
      <c r="AT2" s="53"/>
      <c r="AU2" s="53"/>
      <c r="AV2" s="53"/>
      <c r="AW2" s="53"/>
      <c r="AX2" s="53"/>
      <c r="AY2" s="68" t="s">
        <v>355</v>
      </c>
      <c r="AZ2" s="68" t="s">
        <v>356</v>
      </c>
      <c r="BA2" s="53"/>
      <c r="BB2" s="53"/>
      <c r="BC2" s="53"/>
      <c r="BD2" s="53"/>
      <c r="BE2" s="53"/>
      <c r="BF2" s="53"/>
      <c r="BG2" s="53"/>
      <c r="BH2" s="53"/>
      <c r="BI2" s="53"/>
      <c r="BJ2" s="53"/>
      <c r="BK2" s="53"/>
      <c r="BL2" s="53"/>
      <c r="BM2" s="53"/>
      <c r="BN2" s="53"/>
    </row>
    <row r="3" spans="1:66" ht="14.25" hidden="1" customHeight="1">
      <c r="A3" s="53" t="s">
        <v>357</v>
      </c>
      <c r="B3" s="53" t="s">
        <v>174</v>
      </c>
      <c r="C3" s="67" t="s">
        <v>173</v>
      </c>
      <c r="D3" s="53" t="s">
        <v>344</v>
      </c>
      <c r="E3" s="62"/>
      <c r="F3" s="68" t="s">
        <v>345</v>
      </c>
      <c r="G3" s="68" t="s">
        <v>346</v>
      </c>
      <c r="H3" s="68" t="s">
        <v>347</v>
      </c>
      <c r="I3" s="68" t="s">
        <v>348</v>
      </c>
      <c r="J3" s="68" t="s">
        <v>349</v>
      </c>
      <c r="K3" s="68" t="s">
        <v>350</v>
      </c>
      <c r="L3" s="68" t="s">
        <v>347</v>
      </c>
      <c r="M3" s="68"/>
      <c r="N3" s="68" t="s">
        <v>347</v>
      </c>
      <c r="O3" s="68" t="s">
        <v>351</v>
      </c>
      <c r="P3" s="68" t="s">
        <v>352</v>
      </c>
      <c r="Q3" s="68" t="s">
        <v>347</v>
      </c>
      <c r="R3" s="68" t="s">
        <v>347</v>
      </c>
      <c r="S3" s="68" t="s">
        <v>347</v>
      </c>
      <c r="T3" s="70" t="s">
        <v>358</v>
      </c>
      <c r="U3" s="71" t="s">
        <v>359</v>
      </c>
      <c r="V3" s="71"/>
      <c r="W3" s="20" t="s">
        <v>347</v>
      </c>
      <c r="X3" s="20" t="s">
        <v>347</v>
      </c>
      <c r="Y3" s="20" t="s">
        <v>347</v>
      </c>
      <c r="Z3" s="72" t="s">
        <v>347</v>
      </c>
      <c r="AA3" s="72" t="s">
        <v>347</v>
      </c>
      <c r="AB3" s="72" t="s">
        <v>347</v>
      </c>
      <c r="AC3" s="72" t="s">
        <v>347</v>
      </c>
      <c r="AD3" s="72" t="s">
        <v>347</v>
      </c>
      <c r="AE3" s="72" t="s">
        <v>347</v>
      </c>
      <c r="AF3" s="72" t="s">
        <v>347</v>
      </c>
      <c r="AG3" s="72" t="s">
        <v>347</v>
      </c>
      <c r="AH3" s="72" t="s">
        <v>347</v>
      </c>
      <c r="AI3" s="72" t="s">
        <v>347</v>
      </c>
      <c r="AJ3" s="72" t="s">
        <v>347</v>
      </c>
      <c r="AK3" s="72" t="s">
        <v>347</v>
      </c>
      <c r="AL3" s="72"/>
      <c r="AM3" s="72"/>
      <c r="AN3" s="72"/>
      <c r="AO3" s="72"/>
      <c r="AP3" s="53"/>
      <c r="AQ3" s="53"/>
      <c r="AR3" s="53"/>
      <c r="AS3" s="53"/>
      <c r="AT3" s="53"/>
      <c r="AU3" s="53"/>
      <c r="AV3" s="53"/>
      <c r="AW3" s="53"/>
      <c r="AX3" s="53"/>
      <c r="AY3" s="53"/>
      <c r="AZ3" s="53"/>
      <c r="BA3" s="68" t="s">
        <v>360</v>
      </c>
      <c r="BB3" s="68" t="s">
        <v>361</v>
      </c>
      <c r="BC3" s="53"/>
      <c r="BD3" s="53"/>
      <c r="BE3" s="53"/>
      <c r="BF3" s="53"/>
      <c r="BG3" s="53"/>
      <c r="BH3" s="53"/>
      <c r="BI3" s="53"/>
      <c r="BJ3" s="53"/>
      <c r="BK3" s="53"/>
      <c r="BL3" s="53"/>
      <c r="BM3" s="53"/>
      <c r="BN3" s="53"/>
    </row>
    <row r="4" spans="1:66" ht="14.25" hidden="1" customHeight="1">
      <c r="A4" s="53" t="s">
        <v>362</v>
      </c>
      <c r="B4" s="73" t="s">
        <v>133</v>
      </c>
      <c r="C4" s="67" t="s">
        <v>132</v>
      </c>
      <c r="D4" s="53" t="s">
        <v>344</v>
      </c>
      <c r="E4" s="62"/>
      <c r="F4" s="68" t="s">
        <v>345</v>
      </c>
      <c r="G4" s="68" t="s">
        <v>346</v>
      </c>
      <c r="H4" s="68" t="s">
        <v>347</v>
      </c>
      <c r="I4" s="68" t="s">
        <v>348</v>
      </c>
      <c r="J4" s="68" t="s">
        <v>349</v>
      </c>
      <c r="K4" s="68" t="s">
        <v>363</v>
      </c>
      <c r="L4" s="68" t="s">
        <v>364</v>
      </c>
      <c r="M4" s="68"/>
      <c r="N4" s="68" t="s">
        <v>347</v>
      </c>
      <c r="O4" s="68" t="s">
        <v>365</v>
      </c>
      <c r="P4" s="68" t="s">
        <v>366</v>
      </c>
      <c r="Q4" s="68" t="s">
        <v>347</v>
      </c>
      <c r="R4" s="68" t="s">
        <v>347</v>
      </c>
      <c r="S4" s="68" t="s">
        <v>347</v>
      </c>
      <c r="T4" s="70" t="s">
        <v>367</v>
      </c>
      <c r="U4" s="71" t="s">
        <v>368</v>
      </c>
      <c r="V4" s="71"/>
      <c r="W4" s="20" t="s">
        <v>347</v>
      </c>
      <c r="X4" s="20" t="s">
        <v>347</v>
      </c>
      <c r="Y4" s="20" t="s">
        <v>347</v>
      </c>
      <c r="Z4" s="72" t="s">
        <v>347</v>
      </c>
      <c r="AA4" s="72" t="s">
        <v>347</v>
      </c>
      <c r="AB4" s="72" t="s">
        <v>347</v>
      </c>
      <c r="AC4" s="72" t="s">
        <v>347</v>
      </c>
      <c r="AD4" s="72" t="s">
        <v>347</v>
      </c>
      <c r="AE4" s="72" t="s">
        <v>369</v>
      </c>
      <c r="AF4" s="72" t="s">
        <v>347</v>
      </c>
      <c r="AG4" s="72" t="s">
        <v>347</v>
      </c>
      <c r="AH4" s="72" t="s">
        <v>347</v>
      </c>
      <c r="AI4" s="72" t="s">
        <v>347</v>
      </c>
      <c r="AJ4" s="72" t="s">
        <v>347</v>
      </c>
      <c r="AK4" s="72" t="s">
        <v>347</v>
      </c>
      <c r="AL4" s="72"/>
      <c r="AM4" s="72"/>
      <c r="AN4" s="72"/>
      <c r="AO4" s="72"/>
      <c r="AP4" s="53"/>
      <c r="AQ4" s="53"/>
      <c r="AR4" s="53"/>
      <c r="AS4" s="53"/>
      <c r="AT4" s="53"/>
      <c r="AU4" s="53"/>
      <c r="AV4" s="53"/>
      <c r="AW4" s="53"/>
      <c r="AX4" s="53"/>
      <c r="AY4" s="53"/>
      <c r="AZ4" s="68" t="s">
        <v>370</v>
      </c>
      <c r="BA4" s="53"/>
      <c r="BB4" s="68" t="s">
        <v>371</v>
      </c>
      <c r="BC4" s="68" t="s">
        <v>372</v>
      </c>
      <c r="BD4" s="53"/>
      <c r="BE4" s="53"/>
      <c r="BF4" s="53"/>
      <c r="BG4" s="53"/>
      <c r="BH4" s="53"/>
      <c r="BI4" s="53"/>
      <c r="BJ4" s="53"/>
      <c r="BK4" s="53"/>
      <c r="BL4" s="53"/>
      <c r="BM4" s="53"/>
      <c r="BN4" s="53"/>
    </row>
    <row r="5" spans="1:66" ht="14.25" hidden="1" customHeight="1">
      <c r="A5" s="53" t="s">
        <v>373</v>
      </c>
      <c r="B5" s="53" t="s">
        <v>129</v>
      </c>
      <c r="C5" s="67" t="s">
        <v>128</v>
      </c>
      <c r="D5" s="53" t="s">
        <v>344</v>
      </c>
      <c r="E5" s="62"/>
      <c r="F5" s="68" t="s">
        <v>374</v>
      </c>
      <c r="G5" s="68" t="s">
        <v>375</v>
      </c>
      <c r="H5" s="68" t="s">
        <v>347</v>
      </c>
      <c r="I5" s="53" t="s">
        <v>376</v>
      </c>
      <c r="J5" s="53" t="s">
        <v>377</v>
      </c>
      <c r="K5" s="69" t="s">
        <v>378</v>
      </c>
      <c r="L5" s="68" t="s">
        <v>347</v>
      </c>
      <c r="M5" s="68"/>
      <c r="N5" s="68" t="s">
        <v>347</v>
      </c>
      <c r="O5" s="68" t="s">
        <v>379</v>
      </c>
      <c r="P5" s="68" t="s">
        <v>380</v>
      </c>
      <c r="Q5" s="68" t="s">
        <v>347</v>
      </c>
      <c r="R5" s="68" t="s">
        <v>347</v>
      </c>
      <c r="S5" s="68" t="s">
        <v>347</v>
      </c>
      <c r="T5" s="70" t="s">
        <v>381</v>
      </c>
      <c r="U5" s="71" t="s">
        <v>382</v>
      </c>
      <c r="V5" s="71"/>
      <c r="W5" s="20" t="s">
        <v>347</v>
      </c>
      <c r="X5" s="20" t="s">
        <v>347</v>
      </c>
      <c r="Y5" s="20" t="s">
        <v>347</v>
      </c>
      <c r="Z5" s="72" t="s">
        <v>347</v>
      </c>
      <c r="AA5" s="72" t="s">
        <v>347</v>
      </c>
      <c r="AB5" s="72" t="s">
        <v>347</v>
      </c>
      <c r="AC5" s="72" t="s">
        <v>347</v>
      </c>
      <c r="AD5" s="72" t="s">
        <v>347</v>
      </c>
      <c r="AE5" s="72" t="s">
        <v>347</v>
      </c>
      <c r="AF5" s="72" t="s">
        <v>347</v>
      </c>
      <c r="AG5" s="72" t="s">
        <v>347</v>
      </c>
      <c r="AH5" s="72" t="s">
        <v>347</v>
      </c>
      <c r="AI5" s="72" t="s">
        <v>347</v>
      </c>
      <c r="AJ5" s="72" t="s">
        <v>347</v>
      </c>
      <c r="AK5" s="72" t="s">
        <v>347</v>
      </c>
      <c r="AL5" s="72"/>
      <c r="AM5" s="72"/>
      <c r="AN5" s="72"/>
      <c r="AO5" s="72"/>
      <c r="AP5" s="53"/>
      <c r="AQ5" s="53"/>
      <c r="AR5" s="53"/>
      <c r="AS5" s="53"/>
      <c r="AT5" s="53"/>
      <c r="AU5" s="53"/>
      <c r="AV5" s="53"/>
      <c r="AW5" s="53"/>
      <c r="AX5" s="53"/>
      <c r="AY5" s="53"/>
      <c r="AZ5" s="53"/>
      <c r="BA5" s="53"/>
      <c r="BB5" s="53"/>
      <c r="BC5" s="53"/>
      <c r="BD5" s="53"/>
      <c r="BE5" s="53"/>
      <c r="BF5" s="53"/>
      <c r="BG5" s="53"/>
      <c r="BH5" s="53"/>
      <c r="BI5" s="53"/>
      <c r="BJ5" s="53"/>
      <c r="BK5" s="53"/>
      <c r="BL5" s="53"/>
      <c r="BM5" s="53"/>
      <c r="BN5" s="53"/>
    </row>
    <row r="6" spans="1:66" ht="14.25" hidden="1" customHeight="1">
      <c r="A6" s="53" t="s">
        <v>383</v>
      </c>
      <c r="B6" s="53" t="s">
        <v>304</v>
      </c>
      <c r="C6" s="67" t="s">
        <v>384</v>
      </c>
      <c r="D6" s="53" t="s">
        <v>344</v>
      </c>
      <c r="E6" s="62"/>
      <c r="F6" s="68" t="s">
        <v>374</v>
      </c>
      <c r="G6" s="68" t="s">
        <v>375</v>
      </c>
      <c r="H6" s="68" t="s">
        <v>347</v>
      </c>
      <c r="I6" s="53" t="s">
        <v>376</v>
      </c>
      <c r="J6" s="53" t="s">
        <v>377</v>
      </c>
      <c r="K6" s="68" t="s">
        <v>378</v>
      </c>
      <c r="L6" s="68" t="s">
        <v>347</v>
      </c>
      <c r="M6" s="68"/>
      <c r="N6" s="68" t="s">
        <v>347</v>
      </c>
      <c r="O6" s="68" t="s">
        <v>379</v>
      </c>
      <c r="P6" s="68" t="s">
        <v>385</v>
      </c>
      <c r="Q6" s="68" t="s">
        <v>347</v>
      </c>
      <c r="R6" s="68" t="s">
        <v>347</v>
      </c>
      <c r="S6" s="68" t="s">
        <v>347</v>
      </c>
      <c r="T6" s="70" t="s">
        <v>386</v>
      </c>
      <c r="U6" s="71" t="s">
        <v>387</v>
      </c>
      <c r="V6" s="71" t="s">
        <v>388</v>
      </c>
      <c r="W6" s="20" t="s">
        <v>347</v>
      </c>
      <c r="X6" s="20" t="s">
        <v>347</v>
      </c>
      <c r="Y6" s="20" t="s">
        <v>347</v>
      </c>
      <c r="Z6" s="72" t="s">
        <v>347</v>
      </c>
      <c r="AA6" s="72" t="s">
        <v>347</v>
      </c>
      <c r="AB6" s="72" t="s">
        <v>347</v>
      </c>
      <c r="AC6" s="72" t="s">
        <v>347</v>
      </c>
      <c r="AD6" s="72" t="s">
        <v>347</v>
      </c>
      <c r="AE6" s="72" t="s">
        <v>347</v>
      </c>
      <c r="AF6" s="72" t="s">
        <v>347</v>
      </c>
      <c r="AG6" s="72" t="s">
        <v>347</v>
      </c>
      <c r="AH6" s="72" t="s">
        <v>347</v>
      </c>
      <c r="AI6" s="72" t="s">
        <v>347</v>
      </c>
      <c r="AJ6" s="72" t="s">
        <v>347</v>
      </c>
      <c r="AK6" s="72" t="s">
        <v>347</v>
      </c>
      <c r="AL6" s="72"/>
      <c r="AM6" s="72"/>
      <c r="AN6" s="72"/>
      <c r="AO6" s="72"/>
      <c r="AP6" s="53"/>
      <c r="AQ6" s="53"/>
      <c r="AR6" s="53"/>
      <c r="AS6" s="53"/>
      <c r="AT6" s="53"/>
      <c r="AU6" s="53"/>
      <c r="AV6" s="53"/>
      <c r="AW6" s="53"/>
      <c r="AX6" s="53"/>
      <c r="AY6" s="53"/>
      <c r="AZ6" s="53"/>
      <c r="BA6" s="53"/>
      <c r="BB6" s="53"/>
      <c r="BC6" s="53"/>
      <c r="BD6" s="53"/>
      <c r="BE6" s="53"/>
      <c r="BF6" s="53"/>
      <c r="BG6" s="53"/>
      <c r="BH6" s="53"/>
      <c r="BI6" s="53"/>
      <c r="BJ6" s="53"/>
      <c r="BK6" s="53"/>
      <c r="BL6" s="53"/>
      <c r="BM6" s="53"/>
      <c r="BN6" s="53"/>
    </row>
    <row r="7" spans="1:66" ht="14.25" hidden="1" customHeight="1">
      <c r="A7" s="53" t="s">
        <v>389</v>
      </c>
      <c r="B7" s="53" t="s">
        <v>143</v>
      </c>
      <c r="C7" s="67" t="s">
        <v>142</v>
      </c>
      <c r="D7" s="53" t="s">
        <v>344</v>
      </c>
      <c r="E7" s="62"/>
      <c r="F7" s="68" t="s">
        <v>374</v>
      </c>
      <c r="G7" s="68" t="s">
        <v>375</v>
      </c>
      <c r="H7" s="68" t="s">
        <v>347</v>
      </c>
      <c r="I7" s="53" t="s">
        <v>376</v>
      </c>
      <c r="J7" s="53" t="s">
        <v>377</v>
      </c>
      <c r="K7" s="68" t="s">
        <v>378</v>
      </c>
      <c r="L7" s="68" t="s">
        <v>347</v>
      </c>
      <c r="M7" s="68"/>
      <c r="N7" s="68" t="s">
        <v>347</v>
      </c>
      <c r="O7" s="68" t="s">
        <v>390</v>
      </c>
      <c r="P7" s="68" t="s">
        <v>391</v>
      </c>
      <c r="Q7" s="68" t="s">
        <v>347</v>
      </c>
      <c r="R7" s="68" t="s">
        <v>347</v>
      </c>
      <c r="S7" s="68" t="s">
        <v>347</v>
      </c>
      <c r="T7" s="70" t="s">
        <v>392</v>
      </c>
      <c r="U7" s="71" t="s">
        <v>393</v>
      </c>
      <c r="V7" s="71"/>
      <c r="W7" s="20" t="s">
        <v>347</v>
      </c>
      <c r="X7" s="20" t="s">
        <v>347</v>
      </c>
      <c r="Y7" s="20" t="s">
        <v>347</v>
      </c>
      <c r="Z7" s="72" t="s">
        <v>347</v>
      </c>
      <c r="AA7" s="72" t="s">
        <v>347</v>
      </c>
      <c r="AB7" s="72" t="s">
        <v>347</v>
      </c>
      <c r="AC7" s="72" t="s">
        <v>347</v>
      </c>
      <c r="AD7" s="72" t="s">
        <v>347</v>
      </c>
      <c r="AE7" s="72" t="s">
        <v>347</v>
      </c>
      <c r="AF7" s="72" t="s">
        <v>347</v>
      </c>
      <c r="AG7" s="72" t="s">
        <v>347</v>
      </c>
      <c r="AH7" s="72" t="s">
        <v>347</v>
      </c>
      <c r="AI7" s="72" t="s">
        <v>347</v>
      </c>
      <c r="AJ7" s="72" t="s">
        <v>347</v>
      </c>
      <c r="AK7" s="72" t="s">
        <v>347</v>
      </c>
      <c r="AL7" s="72"/>
      <c r="AM7" s="72"/>
      <c r="AN7" s="72"/>
      <c r="AO7" s="72"/>
      <c r="AP7" s="53"/>
      <c r="AQ7" s="53"/>
      <c r="AR7" s="53"/>
      <c r="AS7" s="53"/>
      <c r="AT7" s="53"/>
      <c r="AU7" s="53"/>
      <c r="AV7" s="53"/>
      <c r="AW7" s="53"/>
      <c r="AX7" s="53"/>
      <c r="AY7" s="53"/>
      <c r="AZ7" s="53"/>
      <c r="BA7" s="53"/>
      <c r="BB7" s="68" t="s">
        <v>394</v>
      </c>
      <c r="BC7" s="68" t="s">
        <v>395</v>
      </c>
      <c r="BD7" s="53"/>
      <c r="BE7" s="53"/>
      <c r="BF7" s="53"/>
      <c r="BG7" s="53"/>
      <c r="BH7" s="53"/>
      <c r="BI7" s="53"/>
      <c r="BJ7" s="53"/>
      <c r="BK7" s="53"/>
      <c r="BL7" s="53"/>
      <c r="BM7" s="53"/>
      <c r="BN7" s="53"/>
    </row>
    <row r="8" spans="1:66" ht="14.25" hidden="1" customHeight="1">
      <c r="A8" s="53" t="s">
        <v>396</v>
      </c>
      <c r="B8" s="53" t="s">
        <v>131</v>
      </c>
      <c r="C8" s="67" t="s">
        <v>216</v>
      </c>
      <c r="D8" s="53" t="s">
        <v>344</v>
      </c>
      <c r="E8" s="62"/>
      <c r="F8" s="68" t="s">
        <v>374</v>
      </c>
      <c r="G8" s="68" t="s">
        <v>375</v>
      </c>
      <c r="H8" s="68" t="s">
        <v>347</v>
      </c>
      <c r="I8" s="53" t="s">
        <v>376</v>
      </c>
      <c r="J8" s="53" t="s">
        <v>377</v>
      </c>
      <c r="K8" s="68" t="s">
        <v>378</v>
      </c>
      <c r="L8" s="68" t="s">
        <v>347</v>
      </c>
      <c r="M8" s="68"/>
      <c r="N8" s="68" t="s">
        <v>347</v>
      </c>
      <c r="O8" s="68" t="s">
        <v>397</v>
      </c>
      <c r="P8" s="68" t="s">
        <v>398</v>
      </c>
      <c r="Q8" s="68" t="s">
        <v>347</v>
      </c>
      <c r="R8" s="68" t="s">
        <v>347</v>
      </c>
      <c r="S8" s="68" t="s">
        <v>347</v>
      </c>
      <c r="T8" s="70" t="s">
        <v>399</v>
      </c>
      <c r="U8" s="71" t="s">
        <v>400</v>
      </c>
      <c r="V8" s="71"/>
      <c r="W8" s="20" t="s">
        <v>347</v>
      </c>
      <c r="X8" s="20" t="s">
        <v>347</v>
      </c>
      <c r="Y8" s="20" t="s">
        <v>347</v>
      </c>
      <c r="Z8" s="72" t="s">
        <v>347</v>
      </c>
      <c r="AA8" s="72" t="s">
        <v>347</v>
      </c>
      <c r="AB8" s="72" t="s">
        <v>347</v>
      </c>
      <c r="AC8" s="72" t="s">
        <v>347</v>
      </c>
      <c r="AD8" s="72" t="s">
        <v>347</v>
      </c>
      <c r="AE8" s="72" t="s">
        <v>347</v>
      </c>
      <c r="AF8" s="72" t="s">
        <v>347</v>
      </c>
      <c r="AG8" s="72" t="s">
        <v>347</v>
      </c>
      <c r="AH8" s="72" t="s">
        <v>347</v>
      </c>
      <c r="AI8" s="72" t="s">
        <v>347</v>
      </c>
      <c r="AJ8" s="72" t="s">
        <v>347</v>
      </c>
      <c r="AK8" s="72" t="s">
        <v>347</v>
      </c>
      <c r="AL8" s="72"/>
      <c r="AM8" s="72"/>
      <c r="AN8" s="72"/>
      <c r="AO8" s="72"/>
      <c r="AP8" s="53"/>
      <c r="AQ8" s="53"/>
      <c r="AR8" s="53"/>
      <c r="AS8" s="53"/>
      <c r="AT8" s="53"/>
      <c r="AU8" s="53"/>
      <c r="AV8" s="53"/>
      <c r="AW8" s="53"/>
      <c r="AX8" s="53"/>
      <c r="AY8" s="53"/>
      <c r="AZ8" s="53"/>
      <c r="BA8" s="53"/>
      <c r="BB8" s="53"/>
      <c r="BC8" s="53"/>
      <c r="BD8" s="53"/>
      <c r="BE8" s="53"/>
      <c r="BF8" s="53"/>
      <c r="BG8" s="53"/>
      <c r="BH8" s="53"/>
      <c r="BI8" s="53"/>
      <c r="BJ8" s="53"/>
      <c r="BK8" s="53"/>
      <c r="BL8" s="53"/>
      <c r="BM8" s="53"/>
      <c r="BN8" s="53"/>
    </row>
    <row r="9" spans="1:66" ht="14.25" hidden="1" customHeight="1">
      <c r="A9" s="53" t="s">
        <v>401</v>
      </c>
      <c r="B9" s="73" t="s">
        <v>98</v>
      </c>
      <c r="C9" s="67" t="s">
        <v>97</v>
      </c>
      <c r="D9" s="53" t="s">
        <v>344</v>
      </c>
      <c r="E9" s="62"/>
      <c r="F9" s="68" t="s">
        <v>374</v>
      </c>
      <c r="G9" s="68" t="s">
        <v>375</v>
      </c>
      <c r="H9" s="68" t="s">
        <v>347</v>
      </c>
      <c r="I9" s="53" t="s">
        <v>376</v>
      </c>
      <c r="J9" s="53" t="s">
        <v>377</v>
      </c>
      <c r="K9" s="53" t="s">
        <v>402</v>
      </c>
      <c r="L9" s="68" t="s">
        <v>347</v>
      </c>
      <c r="M9" s="53"/>
      <c r="N9" s="68" t="s">
        <v>347</v>
      </c>
      <c r="O9" s="53" t="s">
        <v>403</v>
      </c>
      <c r="P9" s="53" t="s">
        <v>404</v>
      </c>
      <c r="Q9" s="68" t="s">
        <v>347</v>
      </c>
      <c r="R9" s="68" t="s">
        <v>347</v>
      </c>
      <c r="S9" s="68" t="s">
        <v>347</v>
      </c>
      <c r="T9" s="71" t="s">
        <v>405</v>
      </c>
      <c r="U9" s="71" t="s">
        <v>406</v>
      </c>
      <c r="V9" s="71"/>
      <c r="W9" s="20" t="s">
        <v>347</v>
      </c>
      <c r="X9" s="20" t="s">
        <v>347</v>
      </c>
      <c r="Y9" s="20" t="s">
        <v>347</v>
      </c>
      <c r="Z9" s="72" t="s">
        <v>347</v>
      </c>
      <c r="AA9" s="72" t="s">
        <v>347</v>
      </c>
      <c r="AB9" s="72" t="s">
        <v>347</v>
      </c>
      <c r="AC9" s="72" t="s">
        <v>347</v>
      </c>
      <c r="AD9" s="72" t="s">
        <v>347</v>
      </c>
      <c r="AE9" s="72" t="s">
        <v>347</v>
      </c>
      <c r="AF9" s="72" t="s">
        <v>347</v>
      </c>
      <c r="AG9" s="72" t="s">
        <v>347</v>
      </c>
      <c r="AH9" s="72" t="s">
        <v>347</v>
      </c>
      <c r="AI9" s="72" t="s">
        <v>347</v>
      </c>
      <c r="AJ9" s="72" t="s">
        <v>347</v>
      </c>
      <c r="AK9" s="72" t="s">
        <v>347</v>
      </c>
      <c r="AL9" s="72"/>
      <c r="AM9" s="72"/>
      <c r="AN9" s="72"/>
      <c r="AO9" s="72"/>
      <c r="AP9" s="53"/>
      <c r="AQ9" s="53"/>
      <c r="AR9" s="53"/>
      <c r="AS9" s="53"/>
      <c r="AT9" s="53"/>
      <c r="AU9" s="53"/>
      <c r="AV9" s="53"/>
      <c r="AW9" s="53"/>
      <c r="AX9" s="53"/>
      <c r="AY9" s="53"/>
      <c r="AZ9" s="53"/>
      <c r="BA9" s="53"/>
      <c r="BB9" s="53"/>
      <c r="BC9" s="53"/>
      <c r="BD9" s="53"/>
      <c r="BE9" s="53"/>
      <c r="BF9" s="53"/>
      <c r="BG9" s="53"/>
      <c r="BH9" s="53"/>
      <c r="BI9" s="53"/>
      <c r="BJ9" s="53"/>
      <c r="BK9" s="53"/>
      <c r="BL9" s="53"/>
      <c r="BM9" s="53"/>
      <c r="BN9" s="53"/>
    </row>
    <row r="10" spans="1:66" ht="14.25" hidden="1" customHeight="1">
      <c r="A10" s="53" t="s">
        <v>407</v>
      </c>
      <c r="B10" s="53" t="s">
        <v>131</v>
      </c>
      <c r="C10" s="67" t="s">
        <v>130</v>
      </c>
      <c r="D10" s="53" t="s">
        <v>344</v>
      </c>
      <c r="E10" s="62"/>
      <c r="F10" s="68" t="s">
        <v>374</v>
      </c>
      <c r="G10" s="68" t="s">
        <v>375</v>
      </c>
      <c r="H10" s="68" t="s">
        <v>347</v>
      </c>
      <c r="I10" s="53" t="s">
        <v>376</v>
      </c>
      <c r="J10" s="53" t="s">
        <v>377</v>
      </c>
      <c r="K10" s="68" t="s">
        <v>402</v>
      </c>
      <c r="L10" s="68" t="s">
        <v>347</v>
      </c>
      <c r="M10" s="68"/>
      <c r="N10" s="68" t="s">
        <v>347</v>
      </c>
      <c r="O10" s="68" t="s">
        <v>403</v>
      </c>
      <c r="P10" s="68" t="s">
        <v>404</v>
      </c>
      <c r="Q10" s="68" t="s">
        <v>347</v>
      </c>
      <c r="R10" s="68" t="s">
        <v>347</v>
      </c>
      <c r="S10" s="68" t="s">
        <v>347</v>
      </c>
      <c r="T10" s="70" t="s">
        <v>408</v>
      </c>
      <c r="U10" s="71" t="s">
        <v>409</v>
      </c>
      <c r="V10" s="71"/>
      <c r="W10" s="20" t="s">
        <v>347</v>
      </c>
      <c r="X10" s="20" t="s">
        <v>347</v>
      </c>
      <c r="Y10" s="20" t="s">
        <v>347</v>
      </c>
      <c r="Z10" s="72" t="s">
        <v>347</v>
      </c>
      <c r="AA10" s="72" t="s">
        <v>347</v>
      </c>
      <c r="AB10" s="72" t="s">
        <v>347</v>
      </c>
      <c r="AC10" s="72" t="s">
        <v>347</v>
      </c>
      <c r="AD10" s="72" t="s">
        <v>347</v>
      </c>
      <c r="AE10" s="72" t="s">
        <v>347</v>
      </c>
      <c r="AF10" s="72" t="s">
        <v>347</v>
      </c>
      <c r="AG10" s="72" t="s">
        <v>347</v>
      </c>
      <c r="AH10" s="72" t="s">
        <v>347</v>
      </c>
      <c r="AI10" s="72" t="s">
        <v>347</v>
      </c>
      <c r="AJ10" s="72" t="s">
        <v>347</v>
      </c>
      <c r="AK10" s="72" t="s">
        <v>347</v>
      </c>
      <c r="AL10" s="72"/>
      <c r="AM10" s="72"/>
      <c r="AN10" s="72"/>
      <c r="AO10" s="72"/>
      <c r="AP10" s="53"/>
      <c r="AQ10" s="53"/>
      <c r="AR10" s="53"/>
      <c r="AS10" s="53"/>
      <c r="AT10" s="53"/>
      <c r="AU10" s="53"/>
      <c r="AV10" s="53"/>
      <c r="AW10" s="53"/>
      <c r="AX10" s="53"/>
      <c r="AY10" s="68" t="s">
        <v>410</v>
      </c>
      <c r="AZ10" s="68" t="s">
        <v>411</v>
      </c>
      <c r="BA10" s="68" t="s">
        <v>412</v>
      </c>
      <c r="BB10" s="68" t="s">
        <v>413</v>
      </c>
      <c r="BC10" s="53"/>
      <c r="BD10" s="53"/>
      <c r="BE10" s="53"/>
      <c r="BF10" s="53"/>
      <c r="BG10" s="53"/>
      <c r="BH10" s="53"/>
      <c r="BI10" s="53"/>
      <c r="BJ10" s="53"/>
      <c r="BK10" s="53"/>
      <c r="BL10" s="53"/>
      <c r="BM10" s="53"/>
      <c r="BN10" s="53"/>
    </row>
    <row r="11" spans="1:66" ht="14.25" hidden="1" customHeight="1">
      <c r="A11" s="53" t="s">
        <v>414</v>
      </c>
      <c r="B11" s="73" t="s">
        <v>101</v>
      </c>
      <c r="C11" s="67" t="s">
        <v>100</v>
      </c>
      <c r="D11" s="53" t="s">
        <v>344</v>
      </c>
      <c r="E11" s="62"/>
      <c r="F11" s="68" t="s">
        <v>374</v>
      </c>
      <c r="G11" s="68" t="s">
        <v>375</v>
      </c>
      <c r="H11" s="68" t="s">
        <v>347</v>
      </c>
      <c r="I11" s="53" t="s">
        <v>376</v>
      </c>
      <c r="J11" s="69" t="s">
        <v>415</v>
      </c>
      <c r="K11" s="53" t="s">
        <v>416</v>
      </c>
      <c r="L11" s="68" t="s">
        <v>347</v>
      </c>
      <c r="M11" s="53"/>
      <c r="N11" s="68" t="s">
        <v>347</v>
      </c>
      <c r="O11" s="53" t="s">
        <v>417</v>
      </c>
      <c r="P11" s="53" t="s">
        <v>418</v>
      </c>
      <c r="Q11" s="68" t="s">
        <v>347</v>
      </c>
      <c r="R11" s="68" t="s">
        <v>347</v>
      </c>
      <c r="S11" s="68" t="s">
        <v>347</v>
      </c>
      <c r="T11" s="71" t="s">
        <v>419</v>
      </c>
      <c r="U11" s="71" t="s">
        <v>420</v>
      </c>
      <c r="V11" s="71"/>
      <c r="W11" s="20" t="s">
        <v>347</v>
      </c>
      <c r="X11" s="20" t="s">
        <v>347</v>
      </c>
      <c r="Y11" s="20" t="s">
        <v>347</v>
      </c>
      <c r="Z11" s="72" t="s">
        <v>347</v>
      </c>
      <c r="AA11" s="72" t="s">
        <v>347</v>
      </c>
      <c r="AB11" s="72" t="s">
        <v>347</v>
      </c>
      <c r="AC11" s="72" t="s">
        <v>347</v>
      </c>
      <c r="AD11" s="72" t="s">
        <v>347</v>
      </c>
      <c r="AE11" s="72" t="s">
        <v>347</v>
      </c>
      <c r="AF11" s="72" t="s">
        <v>347</v>
      </c>
      <c r="AG11" s="72" t="s">
        <v>347</v>
      </c>
      <c r="AH11" s="72" t="s">
        <v>347</v>
      </c>
      <c r="AI11" s="72" t="s">
        <v>347</v>
      </c>
      <c r="AJ11" s="72" t="s">
        <v>347</v>
      </c>
      <c r="AK11" s="72" t="s">
        <v>347</v>
      </c>
      <c r="AL11" s="72"/>
      <c r="AM11" s="72"/>
      <c r="AN11" s="72"/>
      <c r="AO11" s="72"/>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row>
    <row r="12" spans="1:66" ht="14.25" hidden="1" customHeight="1">
      <c r="A12" s="53" t="s">
        <v>421</v>
      </c>
      <c r="B12" s="53" t="s">
        <v>238</v>
      </c>
      <c r="C12" s="67" t="s">
        <v>237</v>
      </c>
      <c r="D12" s="53" t="s">
        <v>344</v>
      </c>
      <c r="E12" s="62"/>
      <c r="F12" s="68" t="s">
        <v>374</v>
      </c>
      <c r="G12" s="68" t="s">
        <v>375</v>
      </c>
      <c r="H12" s="68" t="s">
        <v>347</v>
      </c>
      <c r="I12" s="53" t="s">
        <v>376</v>
      </c>
      <c r="J12" s="68" t="s">
        <v>415</v>
      </c>
      <c r="K12" s="68" t="s">
        <v>416</v>
      </c>
      <c r="L12" s="68" t="s">
        <v>347</v>
      </c>
      <c r="M12" s="68"/>
      <c r="N12" s="68" t="s">
        <v>347</v>
      </c>
      <c r="O12" s="68" t="s">
        <v>417</v>
      </c>
      <c r="P12" s="68" t="s">
        <v>418</v>
      </c>
      <c r="Q12" s="68" t="s">
        <v>347</v>
      </c>
      <c r="R12" s="68" t="s">
        <v>347</v>
      </c>
      <c r="S12" s="68" t="s">
        <v>347</v>
      </c>
      <c r="T12" s="70" t="s">
        <v>422</v>
      </c>
      <c r="U12" s="71" t="s">
        <v>423</v>
      </c>
      <c r="V12" s="71"/>
      <c r="W12" s="20" t="s">
        <v>347</v>
      </c>
      <c r="X12" s="20" t="s">
        <v>347</v>
      </c>
      <c r="Y12" s="20" t="s">
        <v>347</v>
      </c>
      <c r="Z12" s="72" t="s">
        <v>347</v>
      </c>
      <c r="AA12" s="72" t="s">
        <v>347</v>
      </c>
      <c r="AB12" s="72" t="s">
        <v>347</v>
      </c>
      <c r="AC12" s="72" t="s">
        <v>347</v>
      </c>
      <c r="AD12" s="72" t="s">
        <v>347</v>
      </c>
      <c r="AE12" s="72" t="s">
        <v>347</v>
      </c>
      <c r="AF12" s="72" t="s">
        <v>347</v>
      </c>
      <c r="AG12" s="72" t="s">
        <v>347</v>
      </c>
      <c r="AH12" s="72" t="s">
        <v>347</v>
      </c>
      <c r="AI12" s="72" t="s">
        <v>347</v>
      </c>
      <c r="AJ12" s="72" t="s">
        <v>347</v>
      </c>
      <c r="AK12" s="72" t="s">
        <v>347</v>
      </c>
      <c r="AL12" s="72"/>
      <c r="AM12" s="72"/>
      <c r="AN12" s="72"/>
      <c r="AO12" s="72"/>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row>
    <row r="13" spans="1:66" ht="14.25" hidden="1" customHeight="1">
      <c r="A13" s="53" t="s">
        <v>424</v>
      </c>
      <c r="B13" s="53" t="s">
        <v>240</v>
      </c>
      <c r="C13" s="67" t="s">
        <v>239</v>
      </c>
      <c r="D13" s="53" t="s">
        <v>344</v>
      </c>
      <c r="E13" s="62"/>
      <c r="F13" s="68" t="s">
        <v>374</v>
      </c>
      <c r="G13" s="68" t="s">
        <v>375</v>
      </c>
      <c r="H13" s="68" t="s">
        <v>347</v>
      </c>
      <c r="I13" s="53" t="s">
        <v>376</v>
      </c>
      <c r="J13" s="68" t="s">
        <v>415</v>
      </c>
      <c r="K13" s="68" t="s">
        <v>416</v>
      </c>
      <c r="L13" s="68" t="s">
        <v>347</v>
      </c>
      <c r="M13" s="68"/>
      <c r="N13" s="68" t="s">
        <v>347</v>
      </c>
      <c r="O13" s="68" t="s">
        <v>417</v>
      </c>
      <c r="P13" s="68" t="s">
        <v>418</v>
      </c>
      <c r="Q13" s="68" t="s">
        <v>347</v>
      </c>
      <c r="R13" s="68" t="s">
        <v>347</v>
      </c>
      <c r="S13" s="68" t="s">
        <v>347</v>
      </c>
      <c r="T13" s="70" t="s">
        <v>422</v>
      </c>
      <c r="U13" s="71" t="s">
        <v>425</v>
      </c>
      <c r="V13" s="71"/>
      <c r="W13" s="20" t="s">
        <v>347</v>
      </c>
      <c r="X13" s="20" t="s">
        <v>347</v>
      </c>
      <c r="Y13" s="20" t="s">
        <v>347</v>
      </c>
      <c r="Z13" s="72" t="s">
        <v>347</v>
      </c>
      <c r="AA13" s="72" t="s">
        <v>347</v>
      </c>
      <c r="AB13" s="72" t="s">
        <v>347</v>
      </c>
      <c r="AC13" s="72" t="s">
        <v>347</v>
      </c>
      <c r="AD13" s="72" t="s">
        <v>347</v>
      </c>
      <c r="AE13" s="72" t="s">
        <v>347</v>
      </c>
      <c r="AF13" s="72" t="s">
        <v>347</v>
      </c>
      <c r="AG13" s="72" t="s">
        <v>347</v>
      </c>
      <c r="AH13" s="72" t="s">
        <v>347</v>
      </c>
      <c r="AI13" s="72" t="s">
        <v>347</v>
      </c>
      <c r="AJ13" s="72" t="s">
        <v>347</v>
      </c>
      <c r="AK13" s="72" t="s">
        <v>347</v>
      </c>
      <c r="AL13" s="72"/>
      <c r="AM13" s="72"/>
      <c r="AN13" s="72"/>
      <c r="AO13" s="72"/>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row>
    <row r="14" spans="1:66" ht="14.25" hidden="1" customHeight="1">
      <c r="A14" s="53" t="s">
        <v>426</v>
      </c>
      <c r="B14" s="53" t="s">
        <v>212</v>
      </c>
      <c r="C14" s="67" t="s">
        <v>211</v>
      </c>
      <c r="D14" s="53" t="s">
        <v>344</v>
      </c>
      <c r="E14" s="62"/>
      <c r="F14" s="68" t="s">
        <v>374</v>
      </c>
      <c r="G14" s="68" t="s">
        <v>375</v>
      </c>
      <c r="H14" s="68" t="s">
        <v>347</v>
      </c>
      <c r="I14" s="53" t="s">
        <v>376</v>
      </c>
      <c r="J14" s="68" t="s">
        <v>415</v>
      </c>
      <c r="K14" s="68" t="s">
        <v>416</v>
      </c>
      <c r="L14" s="68" t="s">
        <v>347</v>
      </c>
      <c r="M14" s="68"/>
      <c r="N14" s="68" t="s">
        <v>347</v>
      </c>
      <c r="O14" s="68" t="s">
        <v>417</v>
      </c>
      <c r="P14" s="68" t="s">
        <v>427</v>
      </c>
      <c r="Q14" s="68" t="s">
        <v>347</v>
      </c>
      <c r="R14" s="68" t="s">
        <v>347</v>
      </c>
      <c r="S14" s="68" t="s">
        <v>347</v>
      </c>
      <c r="T14" s="70" t="s">
        <v>428</v>
      </c>
      <c r="U14" s="71" t="s">
        <v>429</v>
      </c>
      <c r="V14" s="71"/>
      <c r="W14" s="20" t="s">
        <v>347</v>
      </c>
      <c r="X14" s="20" t="s">
        <v>347</v>
      </c>
      <c r="Y14" s="20" t="s">
        <v>347</v>
      </c>
      <c r="Z14" s="72" t="s">
        <v>347</v>
      </c>
      <c r="AA14" s="72" t="s">
        <v>347</v>
      </c>
      <c r="AB14" s="72" t="s">
        <v>347</v>
      </c>
      <c r="AC14" s="72" t="s">
        <v>347</v>
      </c>
      <c r="AD14" s="72" t="s">
        <v>347</v>
      </c>
      <c r="AE14" s="72" t="s">
        <v>347</v>
      </c>
      <c r="AF14" s="72" t="s">
        <v>347</v>
      </c>
      <c r="AG14" s="72" t="s">
        <v>347</v>
      </c>
      <c r="AH14" s="72" t="s">
        <v>347</v>
      </c>
      <c r="AI14" s="72" t="s">
        <v>347</v>
      </c>
      <c r="AJ14" s="72" t="s">
        <v>347</v>
      </c>
      <c r="AK14" s="72" t="s">
        <v>347</v>
      </c>
      <c r="AL14" s="72"/>
      <c r="AM14" s="72"/>
      <c r="AN14" s="72"/>
      <c r="AO14" s="72"/>
      <c r="AP14" s="53"/>
      <c r="AQ14" s="53"/>
      <c r="AR14" s="53"/>
      <c r="AS14" s="53"/>
      <c r="AT14" s="53"/>
      <c r="AU14" s="53"/>
      <c r="AV14" s="53"/>
      <c r="AW14" s="53"/>
      <c r="AX14" s="53"/>
      <c r="AY14" s="68" t="s">
        <v>430</v>
      </c>
      <c r="AZ14" s="68" t="s">
        <v>431</v>
      </c>
      <c r="BA14" s="68" t="s">
        <v>432</v>
      </c>
      <c r="BB14" s="68" t="s">
        <v>433</v>
      </c>
      <c r="BC14" s="53"/>
      <c r="BD14" s="53"/>
      <c r="BE14" s="53"/>
      <c r="BF14" s="53"/>
      <c r="BG14" s="53"/>
      <c r="BH14" s="53"/>
      <c r="BI14" s="53"/>
      <c r="BJ14" s="53"/>
      <c r="BK14" s="53"/>
      <c r="BL14" s="53"/>
      <c r="BM14" s="53"/>
      <c r="BN14" s="53"/>
    </row>
    <row r="15" spans="1:66" ht="14.25" hidden="1" customHeight="1">
      <c r="A15" s="53" t="s">
        <v>434</v>
      </c>
      <c r="B15" s="53" t="s">
        <v>212</v>
      </c>
      <c r="C15" s="67" t="s">
        <v>213</v>
      </c>
      <c r="D15" s="53" t="s">
        <v>344</v>
      </c>
      <c r="E15" s="62"/>
      <c r="F15" s="68" t="s">
        <v>374</v>
      </c>
      <c r="G15" s="68" t="s">
        <v>375</v>
      </c>
      <c r="H15" s="68" t="s">
        <v>347</v>
      </c>
      <c r="I15" s="53" t="s">
        <v>376</v>
      </c>
      <c r="J15" s="68" t="s">
        <v>415</v>
      </c>
      <c r="K15" s="68" t="s">
        <v>416</v>
      </c>
      <c r="L15" s="68" t="s">
        <v>347</v>
      </c>
      <c r="M15" s="68"/>
      <c r="N15" s="68" t="s">
        <v>347</v>
      </c>
      <c r="O15" s="68" t="s">
        <v>417</v>
      </c>
      <c r="P15" s="68" t="s">
        <v>427</v>
      </c>
      <c r="Q15" s="68" t="s">
        <v>347</v>
      </c>
      <c r="R15" s="68" t="s">
        <v>347</v>
      </c>
      <c r="S15" s="68" t="s">
        <v>347</v>
      </c>
      <c r="T15" s="70" t="s">
        <v>428</v>
      </c>
      <c r="U15" s="71" t="s">
        <v>435</v>
      </c>
      <c r="V15" s="71"/>
      <c r="W15" s="20" t="s">
        <v>347</v>
      </c>
      <c r="X15" s="20" t="s">
        <v>347</v>
      </c>
      <c r="Y15" s="20" t="s">
        <v>347</v>
      </c>
      <c r="Z15" s="72" t="s">
        <v>347</v>
      </c>
      <c r="AA15" s="72" t="s">
        <v>347</v>
      </c>
      <c r="AB15" s="72" t="s">
        <v>347</v>
      </c>
      <c r="AC15" s="72" t="s">
        <v>347</v>
      </c>
      <c r="AD15" s="72" t="s">
        <v>347</v>
      </c>
      <c r="AE15" s="72" t="s">
        <v>347</v>
      </c>
      <c r="AF15" s="72" t="s">
        <v>347</v>
      </c>
      <c r="AG15" s="72" t="s">
        <v>347</v>
      </c>
      <c r="AH15" s="72" t="s">
        <v>347</v>
      </c>
      <c r="AI15" s="72" t="s">
        <v>347</v>
      </c>
      <c r="AJ15" s="72" t="s">
        <v>347</v>
      </c>
      <c r="AK15" s="72" t="s">
        <v>347</v>
      </c>
      <c r="AL15" s="72"/>
      <c r="AM15" s="72"/>
      <c r="AN15" s="72"/>
      <c r="AO15" s="72"/>
      <c r="AP15" s="53"/>
      <c r="AQ15" s="53"/>
      <c r="AR15" s="53"/>
      <c r="AS15" s="53"/>
      <c r="AT15" s="53"/>
      <c r="AU15" s="53"/>
      <c r="AV15" s="53"/>
      <c r="AW15" s="53"/>
      <c r="AX15" s="53"/>
      <c r="AY15" s="68" t="s">
        <v>436</v>
      </c>
      <c r="AZ15" s="68" t="s">
        <v>437</v>
      </c>
      <c r="BA15" s="68" t="s">
        <v>438</v>
      </c>
      <c r="BB15" s="68" t="s">
        <v>439</v>
      </c>
      <c r="BC15" s="53"/>
      <c r="BD15" s="53"/>
      <c r="BE15" s="53"/>
      <c r="BF15" s="53"/>
      <c r="BG15" s="53"/>
      <c r="BH15" s="53"/>
      <c r="BI15" s="53"/>
      <c r="BJ15" s="53"/>
      <c r="BK15" s="53"/>
      <c r="BL15" s="53"/>
      <c r="BM15" s="53"/>
      <c r="BN15" s="53"/>
    </row>
    <row r="16" spans="1:66" ht="14.25" hidden="1" customHeight="1">
      <c r="A16" s="53" t="s">
        <v>440</v>
      </c>
      <c r="B16" s="53" t="s">
        <v>251</v>
      </c>
      <c r="C16" s="67" t="s">
        <v>250</v>
      </c>
      <c r="D16" s="53" t="s">
        <v>344</v>
      </c>
      <c r="E16" s="64" t="s">
        <v>441</v>
      </c>
      <c r="F16" s="68" t="s">
        <v>374</v>
      </c>
      <c r="G16" s="68" t="s">
        <v>442</v>
      </c>
      <c r="H16" s="68" t="s">
        <v>443</v>
      </c>
      <c r="I16" s="68" t="s">
        <v>444</v>
      </c>
      <c r="J16" s="69" t="s">
        <v>445</v>
      </c>
      <c r="K16" s="68" t="s">
        <v>446</v>
      </c>
      <c r="L16" s="68" t="s">
        <v>447</v>
      </c>
      <c r="M16" s="68"/>
      <c r="N16" s="68" t="s">
        <v>347</v>
      </c>
      <c r="O16" s="68" t="s">
        <v>448</v>
      </c>
      <c r="P16" s="68" t="s">
        <v>449</v>
      </c>
      <c r="Q16" s="68" t="s">
        <v>347</v>
      </c>
      <c r="R16" s="68" t="s">
        <v>347</v>
      </c>
      <c r="S16" s="68" t="s">
        <v>347</v>
      </c>
      <c r="T16" s="70" t="s">
        <v>450</v>
      </c>
      <c r="U16" s="71" t="s">
        <v>451</v>
      </c>
      <c r="V16" s="71"/>
      <c r="W16" s="20" t="s">
        <v>347</v>
      </c>
      <c r="X16" s="20" t="s">
        <v>347</v>
      </c>
      <c r="Y16" s="20" t="s">
        <v>347</v>
      </c>
      <c r="Z16" s="72" t="s">
        <v>347</v>
      </c>
      <c r="AA16" s="72" t="s">
        <v>347</v>
      </c>
      <c r="AB16" s="72" t="s">
        <v>347</v>
      </c>
      <c r="AC16" s="72" t="s">
        <v>347</v>
      </c>
      <c r="AD16" s="72" t="s">
        <v>347</v>
      </c>
      <c r="AE16" s="72" t="s">
        <v>347</v>
      </c>
      <c r="AF16" s="72" t="s">
        <v>347</v>
      </c>
      <c r="AG16" s="72" t="s">
        <v>347</v>
      </c>
      <c r="AH16" s="72" t="s">
        <v>347</v>
      </c>
      <c r="AI16" s="72" t="s">
        <v>347</v>
      </c>
      <c r="AJ16" s="72" t="s">
        <v>347</v>
      </c>
      <c r="AK16" s="72" t="s">
        <v>347</v>
      </c>
      <c r="AL16" s="72"/>
      <c r="AM16" s="72"/>
      <c r="AN16" s="72"/>
      <c r="AO16" s="72"/>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row>
    <row r="17" spans="1:66" ht="14.25" hidden="1" customHeight="1">
      <c r="A17" s="53" t="s">
        <v>452</v>
      </c>
      <c r="B17" s="53" t="s">
        <v>274</v>
      </c>
      <c r="C17" s="67" t="s">
        <v>273</v>
      </c>
      <c r="D17" s="53" t="s">
        <v>344</v>
      </c>
      <c r="E17" s="64" t="s">
        <v>453</v>
      </c>
      <c r="F17" s="68" t="s">
        <v>374</v>
      </c>
      <c r="G17" s="68" t="s">
        <v>442</v>
      </c>
      <c r="H17" s="68" t="s">
        <v>443</v>
      </c>
      <c r="I17" s="68" t="s">
        <v>454</v>
      </c>
      <c r="J17" s="69" t="s">
        <v>455</v>
      </c>
      <c r="K17" s="68" t="s">
        <v>456</v>
      </c>
      <c r="L17" s="68" t="s">
        <v>347</v>
      </c>
      <c r="M17" s="68"/>
      <c r="N17" s="68" t="s">
        <v>347</v>
      </c>
      <c r="O17" s="68" t="s">
        <v>457</v>
      </c>
      <c r="P17" s="68" t="s">
        <v>458</v>
      </c>
      <c r="Q17" s="68" t="s">
        <v>347</v>
      </c>
      <c r="R17" s="68" t="s">
        <v>347</v>
      </c>
      <c r="S17" s="68" t="s">
        <v>347</v>
      </c>
      <c r="T17" s="70" t="s">
        <v>459</v>
      </c>
      <c r="U17" s="71" t="s">
        <v>460</v>
      </c>
      <c r="V17" s="71"/>
      <c r="W17" s="20" t="s">
        <v>347</v>
      </c>
      <c r="X17" s="20" t="s">
        <v>461</v>
      </c>
      <c r="Y17" s="20" t="s">
        <v>347</v>
      </c>
      <c r="Z17" s="72" t="s">
        <v>347</v>
      </c>
      <c r="AA17" s="72" t="s">
        <v>347</v>
      </c>
      <c r="AB17" s="72" t="s">
        <v>347</v>
      </c>
      <c r="AC17" s="72" t="s">
        <v>461</v>
      </c>
      <c r="AD17" s="72" t="s">
        <v>347</v>
      </c>
      <c r="AE17" s="72" t="s">
        <v>347</v>
      </c>
      <c r="AF17" s="72" t="s">
        <v>461</v>
      </c>
      <c r="AG17" s="72" t="s">
        <v>347</v>
      </c>
      <c r="AH17" s="72" t="s">
        <v>347</v>
      </c>
      <c r="AI17" s="72" t="s">
        <v>347</v>
      </c>
      <c r="AJ17" s="72" t="s">
        <v>462</v>
      </c>
      <c r="AK17" s="72" t="s">
        <v>347</v>
      </c>
      <c r="AL17" s="72"/>
      <c r="AM17" s="72"/>
      <c r="AN17" s="72"/>
      <c r="AO17" s="72"/>
      <c r="AP17" s="53"/>
      <c r="AQ17" s="53"/>
      <c r="AR17" s="53"/>
      <c r="AS17" s="53"/>
      <c r="AT17" s="53"/>
      <c r="AU17" s="53"/>
      <c r="AV17" s="53"/>
      <c r="AW17" s="53"/>
      <c r="AX17" s="53"/>
      <c r="AY17" s="68" t="s">
        <v>463</v>
      </c>
      <c r="AZ17" s="68" t="s">
        <v>366</v>
      </c>
      <c r="BA17" s="53"/>
      <c r="BB17" s="53"/>
      <c r="BC17" s="53"/>
      <c r="BD17" s="53"/>
      <c r="BE17" s="53"/>
      <c r="BF17" s="53"/>
      <c r="BG17" s="53"/>
      <c r="BH17" s="53"/>
      <c r="BI17" s="53"/>
      <c r="BJ17" s="53"/>
      <c r="BK17" s="53"/>
      <c r="BL17" s="53"/>
      <c r="BM17" s="53"/>
      <c r="BN17" s="53"/>
    </row>
    <row r="18" spans="1:66" ht="14.25" hidden="1" customHeight="1">
      <c r="A18" s="53" t="s">
        <v>464</v>
      </c>
      <c r="B18" s="53" t="s">
        <v>80</v>
      </c>
      <c r="C18" s="67" t="s">
        <v>79</v>
      </c>
      <c r="D18" s="53" t="s">
        <v>344</v>
      </c>
      <c r="E18" s="64" t="s">
        <v>465</v>
      </c>
      <c r="F18" s="68" t="s">
        <v>374</v>
      </c>
      <c r="G18" s="68" t="s">
        <v>442</v>
      </c>
      <c r="H18" s="68" t="s">
        <v>443</v>
      </c>
      <c r="I18" s="74" t="s">
        <v>454</v>
      </c>
      <c r="J18" s="68" t="s">
        <v>466</v>
      </c>
      <c r="K18" s="68" t="s">
        <v>467</v>
      </c>
      <c r="L18" s="68" t="s">
        <v>347</v>
      </c>
      <c r="M18" s="68" t="s">
        <v>468</v>
      </c>
      <c r="N18" s="68" t="s">
        <v>347</v>
      </c>
      <c r="O18" s="53" t="s">
        <v>469</v>
      </c>
      <c r="P18" s="53" t="s">
        <v>470</v>
      </c>
      <c r="Q18" s="68" t="s">
        <v>347</v>
      </c>
      <c r="R18" s="68" t="s">
        <v>347</v>
      </c>
      <c r="S18" s="68" t="s">
        <v>347</v>
      </c>
      <c r="T18" s="75" t="s">
        <v>471</v>
      </c>
      <c r="U18" s="71" t="s">
        <v>472</v>
      </c>
      <c r="V18" s="71"/>
      <c r="W18" s="20" t="s">
        <v>347</v>
      </c>
      <c r="X18" s="20" t="s">
        <v>461</v>
      </c>
      <c r="Y18" s="20" t="s">
        <v>462</v>
      </c>
      <c r="Z18" s="72" t="s">
        <v>473</v>
      </c>
      <c r="AA18" s="72" t="s">
        <v>462</v>
      </c>
      <c r="AB18" s="72" t="s">
        <v>347</v>
      </c>
      <c r="AC18" s="72" t="s">
        <v>462</v>
      </c>
      <c r="AD18" s="72" t="s">
        <v>347</v>
      </c>
      <c r="AE18" s="72" t="s">
        <v>369</v>
      </c>
      <c r="AF18" s="72" t="s">
        <v>461</v>
      </c>
      <c r="AG18" s="72" t="s">
        <v>461</v>
      </c>
      <c r="AH18" s="72" t="s">
        <v>369</v>
      </c>
      <c r="AI18" s="72" t="s">
        <v>347</v>
      </c>
      <c r="AJ18" s="72" t="s">
        <v>462</v>
      </c>
      <c r="AK18" s="72" t="s">
        <v>462</v>
      </c>
      <c r="AL18" s="72"/>
      <c r="AM18" s="72"/>
      <c r="AN18" s="72"/>
      <c r="AO18" s="72"/>
      <c r="AP18" s="53"/>
      <c r="AQ18" s="53"/>
      <c r="AR18" s="53"/>
      <c r="AS18" s="53"/>
      <c r="AT18" s="53"/>
      <c r="AU18" s="53"/>
      <c r="AV18" s="53"/>
      <c r="AW18" s="53"/>
      <c r="AX18" s="53"/>
      <c r="AY18" s="53"/>
      <c r="AZ18" s="53"/>
      <c r="BA18" s="53"/>
      <c r="BB18" s="53"/>
      <c r="BC18" s="53"/>
      <c r="BD18" s="53"/>
      <c r="BE18" s="53"/>
      <c r="BF18" s="68" t="s">
        <v>378</v>
      </c>
      <c r="BG18" s="53">
        <f>COUNTIF(tax_class,CONCATENATE("*",BF18,"*"))</f>
        <v>4</v>
      </c>
      <c r="BH18" s="76" t="e">
        <f>BG18/BG24</f>
        <v>#DIV/0!</v>
      </c>
      <c r="BI18" s="77" t="s">
        <v>474</v>
      </c>
      <c r="BJ18" s="76">
        <f>BH17</f>
        <v>0</v>
      </c>
      <c r="BK18" s="76"/>
      <c r="BL18" s="76"/>
      <c r="BM18" s="76"/>
      <c r="BN18" s="76"/>
    </row>
    <row r="19" spans="1:66" ht="14.25" hidden="1" customHeight="1">
      <c r="A19" s="53" t="s">
        <v>475</v>
      </c>
      <c r="B19" s="53" t="s">
        <v>160</v>
      </c>
      <c r="C19" s="67" t="s">
        <v>159</v>
      </c>
      <c r="D19" s="53" t="s">
        <v>344</v>
      </c>
      <c r="E19" s="64" t="s">
        <v>465</v>
      </c>
      <c r="F19" s="68" t="s">
        <v>374</v>
      </c>
      <c r="G19" s="68" t="s">
        <v>442</v>
      </c>
      <c r="H19" s="68" t="s">
        <v>443</v>
      </c>
      <c r="I19" s="68" t="s">
        <v>454</v>
      </c>
      <c r="J19" s="68" t="s">
        <v>466</v>
      </c>
      <c r="K19" s="68" t="s">
        <v>467</v>
      </c>
      <c r="L19" s="68" t="s">
        <v>347</v>
      </c>
      <c r="M19" s="68" t="s">
        <v>476</v>
      </c>
      <c r="N19" s="68" t="s">
        <v>477</v>
      </c>
      <c r="O19" s="68" t="s">
        <v>478</v>
      </c>
      <c r="P19" s="68" t="s">
        <v>479</v>
      </c>
      <c r="Q19" s="68" t="s">
        <v>480</v>
      </c>
      <c r="R19" s="68" t="s">
        <v>481</v>
      </c>
      <c r="S19" s="68" t="s">
        <v>482</v>
      </c>
      <c r="T19" s="68" t="s">
        <v>483</v>
      </c>
      <c r="U19" s="71" t="s">
        <v>484</v>
      </c>
      <c r="V19" s="71"/>
      <c r="W19" s="20" t="s">
        <v>462</v>
      </c>
      <c r="X19" s="20" t="s">
        <v>461</v>
      </c>
      <c r="Y19" s="20" t="s">
        <v>347</v>
      </c>
      <c r="Z19" s="72" t="s">
        <v>462</v>
      </c>
      <c r="AA19" s="72" t="s">
        <v>347</v>
      </c>
      <c r="AB19" s="72" t="s">
        <v>347</v>
      </c>
      <c r="AC19" s="72" t="s">
        <v>461</v>
      </c>
      <c r="AD19" s="72" t="s">
        <v>347</v>
      </c>
      <c r="AE19" s="72" t="s">
        <v>347</v>
      </c>
      <c r="AF19" s="72" t="s">
        <v>461</v>
      </c>
      <c r="AG19" s="72" t="s">
        <v>462</v>
      </c>
      <c r="AH19" s="72" t="s">
        <v>462</v>
      </c>
      <c r="AI19" s="72" t="s">
        <v>369</v>
      </c>
      <c r="AJ19" s="72" t="s">
        <v>462</v>
      </c>
      <c r="AK19" s="72" t="s">
        <v>462</v>
      </c>
      <c r="AL19" s="72"/>
      <c r="AM19" s="72"/>
      <c r="AN19" s="72"/>
      <c r="AO19" s="72"/>
      <c r="AP19" s="53"/>
      <c r="AQ19" s="53"/>
      <c r="AR19" s="53"/>
      <c r="AS19" s="53"/>
      <c r="AT19" s="53"/>
      <c r="AU19" s="53"/>
      <c r="AV19" s="53"/>
      <c r="AW19" s="53"/>
      <c r="AX19" s="53"/>
      <c r="AY19" s="53"/>
      <c r="AZ19" s="53"/>
      <c r="BA19" s="53"/>
      <c r="BB19" s="53"/>
      <c r="BC19" s="53"/>
      <c r="BD19" s="53"/>
      <c r="BE19" s="53"/>
      <c r="BF19" s="78" t="s">
        <v>363</v>
      </c>
      <c r="BG19" s="53">
        <f>COUNTIF(tax_class,CONCATENATE("*",BF19,"*"))</f>
        <v>1</v>
      </c>
      <c r="BH19" s="76" t="e">
        <f>BG19/BG24</f>
        <v>#DIV/0!</v>
      </c>
      <c r="BI19" s="77" t="s">
        <v>485</v>
      </c>
      <c r="BJ19" s="76" t="e">
        <f>BH22+BH18+BH23</f>
        <v>#DIV/0!</v>
      </c>
      <c r="BK19" s="76"/>
      <c r="BL19" s="76"/>
      <c r="BM19" s="76"/>
      <c r="BN19" s="76"/>
    </row>
    <row r="20" spans="1:66" ht="14.25" hidden="1" customHeight="1">
      <c r="A20" s="53" t="s">
        <v>486</v>
      </c>
      <c r="B20" s="53" t="s">
        <v>158</v>
      </c>
      <c r="C20" s="67" t="s">
        <v>487</v>
      </c>
      <c r="D20" s="53" t="s">
        <v>344</v>
      </c>
      <c r="E20" s="64" t="s">
        <v>465</v>
      </c>
      <c r="F20" s="68" t="s">
        <v>374</v>
      </c>
      <c r="G20" s="68" t="s">
        <v>442</v>
      </c>
      <c r="H20" s="68" t="s">
        <v>443</v>
      </c>
      <c r="I20" s="68" t="s">
        <v>454</v>
      </c>
      <c r="J20" s="68" t="s">
        <v>466</v>
      </c>
      <c r="K20" s="68" t="s">
        <v>467</v>
      </c>
      <c r="L20" s="79" t="s">
        <v>347</v>
      </c>
      <c r="M20" s="68" t="s">
        <v>476</v>
      </c>
      <c r="N20" s="68" t="s">
        <v>477</v>
      </c>
      <c r="O20" s="68" t="s">
        <v>463</v>
      </c>
      <c r="P20" s="68" t="s">
        <v>356</v>
      </c>
      <c r="Q20" s="68" t="s">
        <v>488</v>
      </c>
      <c r="R20" s="68" t="s">
        <v>439</v>
      </c>
      <c r="S20" s="68" t="s">
        <v>489</v>
      </c>
      <c r="T20" s="70" t="s">
        <v>490</v>
      </c>
      <c r="U20" s="71" t="s">
        <v>491</v>
      </c>
      <c r="V20" s="71" t="s">
        <v>492</v>
      </c>
      <c r="W20" s="20" t="s">
        <v>462</v>
      </c>
      <c r="X20" s="20" t="s">
        <v>461</v>
      </c>
      <c r="Y20" s="20" t="s">
        <v>347</v>
      </c>
      <c r="Z20" s="72" t="s">
        <v>461</v>
      </c>
      <c r="AA20" s="72" t="s">
        <v>347</v>
      </c>
      <c r="AB20" s="72" t="s">
        <v>347</v>
      </c>
      <c r="AC20" s="72" t="s">
        <v>461</v>
      </c>
      <c r="AD20" s="72" t="s">
        <v>347</v>
      </c>
      <c r="AE20" s="72" t="s">
        <v>347</v>
      </c>
      <c r="AF20" s="72" t="s">
        <v>461</v>
      </c>
      <c r="AG20" s="72" t="s">
        <v>461</v>
      </c>
      <c r="AH20" s="72" t="s">
        <v>462</v>
      </c>
      <c r="AI20" s="72" t="s">
        <v>347</v>
      </c>
      <c r="AJ20" s="72" t="s">
        <v>462</v>
      </c>
      <c r="AK20" s="72" t="s">
        <v>462</v>
      </c>
      <c r="AL20" s="72"/>
      <c r="AM20" s="72"/>
      <c r="AN20" s="72"/>
      <c r="AO20" s="72"/>
      <c r="AP20" s="53"/>
      <c r="AQ20" s="53"/>
      <c r="AR20" s="53"/>
      <c r="AS20" s="53"/>
      <c r="AT20" s="53"/>
      <c r="AU20" s="53"/>
      <c r="AV20" s="53"/>
      <c r="AW20" s="53"/>
      <c r="AX20" s="53"/>
      <c r="AY20" s="53"/>
      <c r="AZ20" s="53"/>
      <c r="BA20" s="53"/>
      <c r="BB20" s="53"/>
      <c r="BC20" s="53"/>
      <c r="BD20" s="53"/>
      <c r="BE20" s="53"/>
      <c r="BF20" s="78" t="s">
        <v>402</v>
      </c>
      <c r="BG20" s="53">
        <f>COUNTIF(tax_class,CONCATENATE("*",BF20,"*"))</f>
        <v>2</v>
      </c>
      <c r="BH20" s="76">
        <f>BG20/BG21</f>
        <v>0.2857142857142857</v>
      </c>
      <c r="BI20" s="80"/>
      <c r="BJ20" s="80"/>
      <c r="BK20" s="76"/>
      <c r="BL20" s="76"/>
      <c r="BM20" s="76"/>
      <c r="BN20" s="76"/>
    </row>
    <row r="21" spans="1:66" ht="14.25" hidden="1" customHeight="1">
      <c r="A21" s="53" t="s">
        <v>493</v>
      </c>
      <c r="B21" s="53" t="s">
        <v>187</v>
      </c>
      <c r="C21" s="67" t="s">
        <v>186</v>
      </c>
      <c r="D21" s="53" t="s">
        <v>344</v>
      </c>
      <c r="E21" s="64" t="s">
        <v>465</v>
      </c>
      <c r="F21" s="68" t="s">
        <v>374</v>
      </c>
      <c r="G21" s="68" t="s">
        <v>442</v>
      </c>
      <c r="H21" s="68" t="s">
        <v>443</v>
      </c>
      <c r="I21" s="68" t="s">
        <v>454</v>
      </c>
      <c r="J21" s="68" t="s">
        <v>466</v>
      </c>
      <c r="K21" s="68" t="s">
        <v>467</v>
      </c>
      <c r="L21" s="68" t="s">
        <v>347</v>
      </c>
      <c r="M21" s="68" t="s">
        <v>476</v>
      </c>
      <c r="N21" s="68" t="s">
        <v>477</v>
      </c>
      <c r="O21" s="68" t="s">
        <v>463</v>
      </c>
      <c r="P21" s="68" t="s">
        <v>356</v>
      </c>
      <c r="Q21" s="68" t="s">
        <v>494</v>
      </c>
      <c r="R21" s="68" t="s">
        <v>495</v>
      </c>
      <c r="S21" s="68" t="s">
        <v>347</v>
      </c>
      <c r="T21" s="70" t="s">
        <v>496</v>
      </c>
      <c r="U21" s="71" t="s">
        <v>497</v>
      </c>
      <c r="V21" s="71"/>
      <c r="W21" s="20" t="s">
        <v>461</v>
      </c>
      <c r="X21" s="20" t="s">
        <v>461</v>
      </c>
      <c r="Y21" s="20" t="s">
        <v>461</v>
      </c>
      <c r="Z21" s="72" t="s">
        <v>473</v>
      </c>
      <c r="AA21" s="72" t="s">
        <v>347</v>
      </c>
      <c r="AB21" s="72" t="s">
        <v>347</v>
      </c>
      <c r="AC21" s="72" t="s">
        <v>461</v>
      </c>
      <c r="AD21" s="72" t="s">
        <v>347</v>
      </c>
      <c r="AE21" s="72" t="s">
        <v>347</v>
      </c>
      <c r="AF21" s="72" t="s">
        <v>462</v>
      </c>
      <c r="AG21" s="72" t="s">
        <v>461</v>
      </c>
      <c r="AH21" s="72" t="s">
        <v>462</v>
      </c>
      <c r="AI21" s="72" t="s">
        <v>347</v>
      </c>
      <c r="AJ21" s="72" t="s">
        <v>461</v>
      </c>
      <c r="AK21" s="72" t="s">
        <v>462</v>
      </c>
      <c r="AL21" s="72"/>
      <c r="AM21" s="72"/>
      <c r="AN21" s="72"/>
      <c r="AO21" s="72"/>
      <c r="AP21" s="53"/>
      <c r="AQ21" s="53"/>
      <c r="AR21" s="53"/>
      <c r="AS21" s="53"/>
      <c r="AT21" s="53"/>
      <c r="AU21" s="53"/>
      <c r="AV21" s="53"/>
      <c r="AW21" s="53"/>
      <c r="AX21" s="53"/>
      <c r="AY21" s="53"/>
      <c r="AZ21" s="53"/>
      <c r="BA21" s="53"/>
      <c r="BB21" s="68" t="s">
        <v>498</v>
      </c>
      <c r="BC21" s="68" t="s">
        <v>499</v>
      </c>
      <c r="BD21" s="53"/>
      <c r="BE21" s="53"/>
      <c r="BF21" s="53"/>
      <c r="BG21" s="53">
        <f>SUM(BG13:BG20)</f>
        <v>7</v>
      </c>
      <c r="BH21" s="53"/>
      <c r="BI21" s="53"/>
      <c r="BJ21" s="53"/>
      <c r="BK21" s="53"/>
      <c r="BL21" s="53"/>
      <c r="BM21" s="53"/>
      <c r="BN21" s="53"/>
    </row>
    <row r="22" spans="1:66" ht="14.25" hidden="1" customHeight="1">
      <c r="A22" s="53" t="s">
        <v>500</v>
      </c>
      <c r="B22" s="53" t="s">
        <v>198</v>
      </c>
      <c r="C22" s="67" t="s">
        <v>197</v>
      </c>
      <c r="D22" s="53" t="s">
        <v>344</v>
      </c>
      <c r="E22" s="64" t="s">
        <v>465</v>
      </c>
      <c r="F22" s="68" t="s">
        <v>374</v>
      </c>
      <c r="G22" s="68" t="s">
        <v>442</v>
      </c>
      <c r="H22" s="68" t="s">
        <v>443</v>
      </c>
      <c r="I22" s="68" t="s">
        <v>454</v>
      </c>
      <c r="J22" s="68" t="s">
        <v>466</v>
      </c>
      <c r="K22" s="68" t="s">
        <v>467</v>
      </c>
      <c r="L22" s="68" t="s">
        <v>347</v>
      </c>
      <c r="M22" s="68" t="s">
        <v>476</v>
      </c>
      <c r="N22" s="68" t="s">
        <v>477</v>
      </c>
      <c r="O22" s="68" t="s">
        <v>463</v>
      </c>
      <c r="P22" s="68" t="s">
        <v>356</v>
      </c>
      <c r="Q22" s="68" t="s">
        <v>412</v>
      </c>
      <c r="R22" s="68" t="s">
        <v>394</v>
      </c>
      <c r="S22" s="68" t="s">
        <v>395</v>
      </c>
      <c r="T22" s="70" t="s">
        <v>501</v>
      </c>
      <c r="U22" s="71" t="s">
        <v>502</v>
      </c>
      <c r="V22" s="71"/>
      <c r="W22" s="20" t="s">
        <v>461</v>
      </c>
      <c r="X22" s="20" t="s">
        <v>461</v>
      </c>
      <c r="Y22" s="20" t="s">
        <v>347</v>
      </c>
      <c r="Z22" s="72" t="s">
        <v>369</v>
      </c>
      <c r="AA22" s="72" t="s">
        <v>347</v>
      </c>
      <c r="AB22" s="72" t="s">
        <v>347</v>
      </c>
      <c r="AC22" s="72" t="s">
        <v>461</v>
      </c>
      <c r="AD22" s="72" t="s">
        <v>347</v>
      </c>
      <c r="AE22" s="72" t="s">
        <v>347</v>
      </c>
      <c r="AF22" s="72" t="s">
        <v>461</v>
      </c>
      <c r="AG22" s="72" t="s">
        <v>462</v>
      </c>
      <c r="AH22" s="72" t="s">
        <v>462</v>
      </c>
      <c r="AI22" s="72" t="s">
        <v>347</v>
      </c>
      <c r="AJ22" s="72" t="s">
        <v>461</v>
      </c>
      <c r="AK22" s="72" t="s">
        <v>462</v>
      </c>
      <c r="AL22" s="72"/>
      <c r="AM22" s="72"/>
      <c r="AN22" s="72"/>
      <c r="AO22" s="72"/>
      <c r="AP22" s="53"/>
      <c r="AQ22" s="53"/>
      <c r="AR22" s="53"/>
      <c r="AS22" s="53"/>
      <c r="AT22" s="53"/>
      <c r="AU22" s="53"/>
      <c r="AV22" s="53"/>
      <c r="AW22" s="53"/>
      <c r="AX22" s="53"/>
      <c r="AY22" s="68" t="s">
        <v>478</v>
      </c>
      <c r="AZ22" s="68" t="s">
        <v>503</v>
      </c>
      <c r="BA22" s="53"/>
      <c r="BB22" s="53"/>
      <c r="BC22" s="53"/>
      <c r="BD22" s="53"/>
      <c r="BE22" s="53"/>
      <c r="BF22" s="53"/>
      <c r="BG22" s="53"/>
      <c r="BH22" s="53"/>
      <c r="BI22" s="53"/>
      <c r="BJ22" s="53"/>
      <c r="BK22" s="53"/>
      <c r="BL22" s="53"/>
      <c r="BM22" s="53"/>
      <c r="BN22" s="53"/>
    </row>
    <row r="23" spans="1:66" ht="14.25" hidden="1" customHeight="1">
      <c r="A23" s="53" t="s">
        <v>504</v>
      </c>
      <c r="B23" s="53" t="s">
        <v>232</v>
      </c>
      <c r="C23" s="67" t="s">
        <v>505</v>
      </c>
      <c r="D23" s="53" t="s">
        <v>344</v>
      </c>
      <c r="E23" s="64" t="s">
        <v>465</v>
      </c>
      <c r="F23" s="68" t="s">
        <v>374</v>
      </c>
      <c r="G23" s="68" t="s">
        <v>442</v>
      </c>
      <c r="H23" s="68" t="s">
        <v>443</v>
      </c>
      <c r="I23" s="68" t="s">
        <v>454</v>
      </c>
      <c r="J23" s="68" t="s">
        <v>466</v>
      </c>
      <c r="K23" s="68" t="s">
        <v>467</v>
      </c>
      <c r="L23" s="79" t="s">
        <v>347</v>
      </c>
      <c r="M23" s="68" t="s">
        <v>476</v>
      </c>
      <c r="N23" s="68" t="s">
        <v>477</v>
      </c>
      <c r="O23" s="68" t="s">
        <v>506</v>
      </c>
      <c r="P23" s="68" t="s">
        <v>507</v>
      </c>
      <c r="Q23" s="68" t="s">
        <v>347</v>
      </c>
      <c r="R23" s="68" t="s">
        <v>508</v>
      </c>
      <c r="S23" s="68" t="s">
        <v>347</v>
      </c>
      <c r="T23" s="70" t="s">
        <v>509</v>
      </c>
      <c r="U23" s="71" t="s">
        <v>510</v>
      </c>
      <c r="V23" s="71" t="s">
        <v>511</v>
      </c>
      <c r="W23" s="20" t="s">
        <v>369</v>
      </c>
      <c r="X23" s="20" t="s">
        <v>347</v>
      </c>
      <c r="Y23" s="20" t="s">
        <v>369</v>
      </c>
      <c r="Z23" s="72" t="s">
        <v>369</v>
      </c>
      <c r="AA23" s="72" t="s">
        <v>347</v>
      </c>
      <c r="AB23" s="72" t="s">
        <v>347</v>
      </c>
      <c r="AC23" s="72" t="s">
        <v>347</v>
      </c>
      <c r="AD23" s="72" t="s">
        <v>347</v>
      </c>
      <c r="AE23" s="72" t="s">
        <v>347</v>
      </c>
      <c r="AF23" s="72" t="s">
        <v>347</v>
      </c>
      <c r="AG23" s="72" t="s">
        <v>369</v>
      </c>
      <c r="AH23" s="72" t="s">
        <v>369</v>
      </c>
      <c r="AI23" s="72" t="s">
        <v>347</v>
      </c>
      <c r="AJ23" s="72" t="s">
        <v>369</v>
      </c>
      <c r="AK23" s="72" t="s">
        <v>369</v>
      </c>
      <c r="AL23" s="72"/>
      <c r="AM23" s="72"/>
      <c r="AN23" s="72"/>
      <c r="AO23" s="72"/>
      <c r="AP23" s="53"/>
      <c r="AQ23" s="53"/>
      <c r="AR23" s="53"/>
      <c r="AS23" s="53"/>
      <c r="AT23" s="53"/>
      <c r="AU23" s="53"/>
      <c r="AV23" s="53"/>
      <c r="AW23" s="53"/>
      <c r="AX23" s="53"/>
      <c r="AY23" s="53"/>
      <c r="AZ23" s="68" t="s">
        <v>512</v>
      </c>
      <c r="BA23" s="53"/>
      <c r="BB23" s="53"/>
      <c r="BC23" s="53"/>
      <c r="BD23" s="53"/>
      <c r="BE23" s="53"/>
      <c r="BF23" s="53"/>
      <c r="BG23" s="53"/>
      <c r="BH23" s="53"/>
      <c r="BI23" s="53"/>
      <c r="BJ23" s="53"/>
      <c r="BK23" s="53"/>
      <c r="BL23" s="53"/>
      <c r="BM23" s="53"/>
      <c r="BN23" s="53"/>
    </row>
    <row r="24" spans="1:66" ht="14.25" hidden="1" customHeight="1">
      <c r="A24" s="53" t="s">
        <v>513</v>
      </c>
      <c r="B24" s="53" t="s">
        <v>276</v>
      </c>
      <c r="C24" s="67" t="s">
        <v>275</v>
      </c>
      <c r="D24" s="53" t="s">
        <v>344</v>
      </c>
      <c r="E24" s="64" t="s">
        <v>465</v>
      </c>
      <c r="F24" s="68" t="s">
        <v>374</v>
      </c>
      <c r="G24" s="68" t="s">
        <v>442</v>
      </c>
      <c r="H24" s="68" t="s">
        <v>443</v>
      </c>
      <c r="I24" s="68" t="s">
        <v>454</v>
      </c>
      <c r="J24" s="68" t="s">
        <v>466</v>
      </c>
      <c r="K24" s="68" t="s">
        <v>467</v>
      </c>
      <c r="L24" s="79" t="s">
        <v>347</v>
      </c>
      <c r="M24" s="68" t="s">
        <v>476</v>
      </c>
      <c r="N24" s="68" t="s">
        <v>477</v>
      </c>
      <c r="O24" s="68" t="s">
        <v>506</v>
      </c>
      <c r="P24" s="68" t="s">
        <v>514</v>
      </c>
      <c r="Q24" s="68" t="s">
        <v>347</v>
      </c>
      <c r="R24" s="68" t="s">
        <v>347</v>
      </c>
      <c r="S24" s="68" t="s">
        <v>347</v>
      </c>
      <c r="T24" s="81" t="s">
        <v>515</v>
      </c>
      <c r="U24" s="71" t="s">
        <v>516</v>
      </c>
      <c r="V24" s="71"/>
      <c r="W24" s="20" t="s">
        <v>461</v>
      </c>
      <c r="X24" s="20" t="s">
        <v>461</v>
      </c>
      <c r="Y24" s="20" t="s">
        <v>369</v>
      </c>
      <c r="Z24" s="72" t="s">
        <v>461</v>
      </c>
      <c r="AA24" s="72" t="s">
        <v>369</v>
      </c>
      <c r="AB24" s="72" t="s">
        <v>347</v>
      </c>
      <c r="AC24" s="72" t="s">
        <v>461</v>
      </c>
      <c r="AD24" s="72" t="s">
        <v>347</v>
      </c>
      <c r="AE24" s="72" t="s">
        <v>347</v>
      </c>
      <c r="AF24" s="72" t="s">
        <v>461</v>
      </c>
      <c r="AG24" s="72" t="s">
        <v>461</v>
      </c>
      <c r="AH24" s="72" t="s">
        <v>473</v>
      </c>
      <c r="AI24" s="72" t="s">
        <v>347</v>
      </c>
      <c r="AJ24" s="72" t="s">
        <v>461</v>
      </c>
      <c r="AK24" s="72" t="s">
        <v>473</v>
      </c>
      <c r="AL24" s="72"/>
      <c r="AM24" s="72"/>
      <c r="AN24" s="72"/>
      <c r="AO24" s="72"/>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row>
    <row r="25" spans="1:66" ht="14.25" hidden="1" customHeight="1">
      <c r="A25" s="53" t="s">
        <v>517</v>
      </c>
      <c r="B25" s="53" t="s">
        <v>191</v>
      </c>
      <c r="C25" s="67" t="s">
        <v>190</v>
      </c>
      <c r="D25" s="53" t="s">
        <v>344</v>
      </c>
      <c r="E25" s="64" t="s">
        <v>465</v>
      </c>
      <c r="F25" s="68" t="s">
        <v>374</v>
      </c>
      <c r="G25" s="68" t="s">
        <v>442</v>
      </c>
      <c r="H25" s="68" t="s">
        <v>443</v>
      </c>
      <c r="I25" s="68" t="s">
        <v>454</v>
      </c>
      <c r="J25" s="68" t="s">
        <v>466</v>
      </c>
      <c r="K25" s="68" t="s">
        <v>467</v>
      </c>
      <c r="L25" s="68" t="s">
        <v>347</v>
      </c>
      <c r="M25" s="68" t="s">
        <v>476</v>
      </c>
      <c r="N25" s="68" t="s">
        <v>477</v>
      </c>
      <c r="O25" s="68" t="s">
        <v>518</v>
      </c>
      <c r="P25" s="68" t="s">
        <v>411</v>
      </c>
      <c r="Q25" s="68" t="s">
        <v>347</v>
      </c>
      <c r="R25" s="68" t="s">
        <v>413</v>
      </c>
      <c r="S25" s="68" t="s">
        <v>347</v>
      </c>
      <c r="T25" s="70" t="s">
        <v>519</v>
      </c>
      <c r="U25" s="71" t="s">
        <v>520</v>
      </c>
      <c r="V25" s="71"/>
      <c r="W25" s="20" t="s">
        <v>347</v>
      </c>
      <c r="X25" s="20" t="s">
        <v>461</v>
      </c>
      <c r="Y25" s="20" t="s">
        <v>347</v>
      </c>
      <c r="Z25" s="72" t="s">
        <v>462</v>
      </c>
      <c r="AA25" s="72" t="s">
        <v>347</v>
      </c>
      <c r="AB25" s="72" t="s">
        <v>347</v>
      </c>
      <c r="AC25" s="72" t="s">
        <v>461</v>
      </c>
      <c r="AD25" s="72" t="s">
        <v>347</v>
      </c>
      <c r="AE25" s="72" t="s">
        <v>347</v>
      </c>
      <c r="AF25" s="72" t="s">
        <v>461</v>
      </c>
      <c r="AG25" s="72" t="s">
        <v>461</v>
      </c>
      <c r="AH25" s="72" t="s">
        <v>347</v>
      </c>
      <c r="AI25" s="72" t="s">
        <v>347</v>
      </c>
      <c r="AJ25" s="72" t="s">
        <v>461</v>
      </c>
      <c r="AK25" s="72" t="s">
        <v>473</v>
      </c>
      <c r="AL25" s="72"/>
      <c r="AM25" s="72"/>
      <c r="AN25" s="72"/>
      <c r="AO25" s="72"/>
      <c r="AP25" s="53"/>
      <c r="AQ25" s="53"/>
      <c r="AR25" s="53"/>
      <c r="AS25" s="53"/>
      <c r="AT25" s="53"/>
      <c r="AU25" s="53"/>
      <c r="AV25" s="53"/>
      <c r="AW25" s="53"/>
      <c r="AX25" s="53"/>
      <c r="AY25" s="53"/>
      <c r="AZ25" s="53"/>
      <c r="BA25" s="53"/>
      <c r="BB25" s="68" t="s">
        <v>521</v>
      </c>
      <c r="BC25" s="53"/>
      <c r="BD25" s="53"/>
      <c r="BE25" s="53"/>
      <c r="BF25" s="53"/>
      <c r="BG25" s="53"/>
      <c r="BH25" s="53"/>
      <c r="BI25" s="53"/>
      <c r="BJ25" s="53"/>
      <c r="BK25" s="53"/>
      <c r="BL25" s="53"/>
      <c r="BM25" s="53"/>
      <c r="BN25" s="53"/>
    </row>
    <row r="26" spans="1:66" ht="14.25" hidden="1" customHeight="1">
      <c r="A26" s="53" t="s">
        <v>522</v>
      </c>
      <c r="B26" s="73" t="s">
        <v>122</v>
      </c>
      <c r="C26" s="67" t="s">
        <v>121</v>
      </c>
      <c r="D26" s="53" t="s">
        <v>344</v>
      </c>
      <c r="E26" s="64" t="s">
        <v>465</v>
      </c>
      <c r="F26" s="68" t="s">
        <v>374</v>
      </c>
      <c r="G26" s="68" t="s">
        <v>442</v>
      </c>
      <c r="H26" s="68" t="s">
        <v>443</v>
      </c>
      <c r="I26" s="68" t="s">
        <v>454</v>
      </c>
      <c r="J26" s="68" t="s">
        <v>466</v>
      </c>
      <c r="K26" s="68" t="s">
        <v>467</v>
      </c>
      <c r="L26" s="79" t="s">
        <v>347</v>
      </c>
      <c r="M26" s="68" t="s">
        <v>476</v>
      </c>
      <c r="N26" s="68" t="s">
        <v>477</v>
      </c>
      <c r="O26" s="68" t="s">
        <v>518</v>
      </c>
      <c r="P26" s="68" t="s">
        <v>523</v>
      </c>
      <c r="Q26" s="68" t="s">
        <v>524</v>
      </c>
      <c r="R26" s="68" t="s">
        <v>525</v>
      </c>
      <c r="S26" s="68" t="s">
        <v>347</v>
      </c>
      <c r="T26" s="81" t="s">
        <v>526</v>
      </c>
      <c r="U26" s="71" t="s">
        <v>527</v>
      </c>
      <c r="V26" s="71"/>
      <c r="W26" s="20" t="s">
        <v>369</v>
      </c>
      <c r="X26" s="20" t="s">
        <v>461</v>
      </c>
      <c r="Y26" s="20" t="s">
        <v>369</v>
      </c>
      <c r="Z26" s="72" t="s">
        <v>462</v>
      </c>
      <c r="AA26" s="72" t="s">
        <v>369</v>
      </c>
      <c r="AB26" s="72" t="s">
        <v>347</v>
      </c>
      <c r="AC26" s="72" t="s">
        <v>461</v>
      </c>
      <c r="AD26" s="72" t="s">
        <v>347</v>
      </c>
      <c r="AE26" s="72" t="s">
        <v>347</v>
      </c>
      <c r="AF26" s="72" t="s">
        <v>461</v>
      </c>
      <c r="AG26" s="72" t="s">
        <v>462</v>
      </c>
      <c r="AH26" s="72" t="s">
        <v>369</v>
      </c>
      <c r="AI26" s="72" t="s">
        <v>462</v>
      </c>
      <c r="AJ26" s="72" t="s">
        <v>462</v>
      </c>
      <c r="AK26" s="72" t="s">
        <v>462</v>
      </c>
      <c r="AL26" s="72"/>
      <c r="AM26" s="72"/>
      <c r="AN26" s="72"/>
      <c r="AO26" s="72"/>
      <c r="AP26" s="53"/>
      <c r="AQ26" s="53"/>
      <c r="AR26" s="53"/>
      <c r="AS26" s="53"/>
      <c r="AT26" s="53"/>
      <c r="AU26" s="53"/>
      <c r="AV26" s="53"/>
      <c r="AW26" s="53"/>
      <c r="AX26" s="53"/>
      <c r="AY26" s="68" t="s">
        <v>528</v>
      </c>
      <c r="AZ26" s="68" t="s">
        <v>529</v>
      </c>
      <c r="BA26" s="53"/>
      <c r="BB26" s="53"/>
      <c r="BC26" s="53"/>
      <c r="BD26" s="53"/>
      <c r="BE26" s="53"/>
      <c r="BF26" s="53"/>
      <c r="BG26" s="53"/>
      <c r="BH26" s="53"/>
      <c r="BI26" s="53"/>
      <c r="BJ26" s="53"/>
      <c r="BK26" s="53"/>
      <c r="BL26" s="53"/>
      <c r="BM26" s="53"/>
      <c r="BN26" s="53"/>
    </row>
    <row r="27" spans="1:66" ht="14.25" hidden="1" customHeight="1">
      <c r="A27" s="53" t="s">
        <v>530</v>
      </c>
      <c r="B27" s="53" t="s">
        <v>223</v>
      </c>
      <c r="C27" s="67" t="s">
        <v>222</v>
      </c>
      <c r="D27" s="53" t="s">
        <v>344</v>
      </c>
      <c r="E27" s="64" t="s">
        <v>465</v>
      </c>
      <c r="F27" s="68" t="s">
        <v>374</v>
      </c>
      <c r="G27" s="68" t="s">
        <v>442</v>
      </c>
      <c r="H27" s="68" t="s">
        <v>443</v>
      </c>
      <c r="I27" s="68" t="s">
        <v>454</v>
      </c>
      <c r="J27" s="68" t="s">
        <v>466</v>
      </c>
      <c r="K27" s="68" t="s">
        <v>467</v>
      </c>
      <c r="L27" s="79" t="s">
        <v>347</v>
      </c>
      <c r="M27" s="68" t="s">
        <v>476</v>
      </c>
      <c r="N27" s="68" t="s">
        <v>477</v>
      </c>
      <c r="O27" s="68" t="s">
        <v>518</v>
      </c>
      <c r="P27" s="68" t="s">
        <v>523</v>
      </c>
      <c r="Q27" s="68" t="s">
        <v>531</v>
      </c>
      <c r="R27" s="68" t="s">
        <v>532</v>
      </c>
      <c r="S27" s="68" t="s">
        <v>347</v>
      </c>
      <c r="T27" s="81" t="s">
        <v>533</v>
      </c>
      <c r="U27" s="71" t="s">
        <v>534</v>
      </c>
      <c r="V27" s="71"/>
      <c r="W27" s="20" t="s">
        <v>347</v>
      </c>
      <c r="X27" s="20" t="s">
        <v>461</v>
      </c>
      <c r="Y27" s="20" t="s">
        <v>461</v>
      </c>
      <c r="Z27" s="72" t="s">
        <v>461</v>
      </c>
      <c r="AA27" s="72" t="s">
        <v>461</v>
      </c>
      <c r="AB27" s="72" t="s">
        <v>461</v>
      </c>
      <c r="AC27" s="72" t="s">
        <v>461</v>
      </c>
      <c r="AD27" s="72" t="s">
        <v>461</v>
      </c>
      <c r="AE27" s="72" t="s">
        <v>347</v>
      </c>
      <c r="AF27" s="72" t="s">
        <v>461</v>
      </c>
      <c r="AG27" s="72" t="s">
        <v>461</v>
      </c>
      <c r="AH27" s="72" t="s">
        <v>347</v>
      </c>
      <c r="AI27" s="72" t="s">
        <v>461</v>
      </c>
      <c r="AJ27" s="72" t="s">
        <v>461</v>
      </c>
      <c r="AK27" s="72" t="s">
        <v>461</v>
      </c>
      <c r="AL27" s="72"/>
      <c r="AM27" s="72"/>
      <c r="AN27" s="72"/>
      <c r="AO27" s="72"/>
      <c r="AP27" s="53"/>
      <c r="AQ27" s="53"/>
      <c r="AR27" s="53"/>
      <c r="AS27" s="53"/>
      <c r="AT27" s="53"/>
      <c r="AU27" s="53"/>
      <c r="AV27" s="53"/>
      <c r="AW27" s="53"/>
      <c r="AX27" s="53"/>
      <c r="AY27" s="68" t="s">
        <v>535</v>
      </c>
      <c r="AZ27" s="68" t="s">
        <v>536</v>
      </c>
      <c r="BA27" s="68" t="s">
        <v>537</v>
      </c>
      <c r="BB27" s="68" t="s">
        <v>538</v>
      </c>
      <c r="BC27" s="53"/>
      <c r="BD27" s="53"/>
      <c r="BE27" s="53"/>
      <c r="BF27" s="53"/>
      <c r="BG27" s="53"/>
      <c r="BH27" s="53"/>
      <c r="BI27" s="53"/>
      <c r="BJ27" s="53"/>
      <c r="BK27" s="53"/>
      <c r="BL27" s="53"/>
      <c r="BM27" s="53"/>
      <c r="BN27" s="53"/>
    </row>
    <row r="28" spans="1:66" ht="14.25" hidden="1" customHeight="1">
      <c r="A28" s="53" t="s">
        <v>539</v>
      </c>
      <c r="B28" s="53" t="s">
        <v>226</v>
      </c>
      <c r="C28" s="67" t="s">
        <v>225</v>
      </c>
      <c r="D28" s="53" t="s">
        <v>344</v>
      </c>
      <c r="E28" s="64" t="s">
        <v>465</v>
      </c>
      <c r="F28" s="68" t="s">
        <v>374</v>
      </c>
      <c r="G28" s="68" t="s">
        <v>442</v>
      </c>
      <c r="H28" s="68" t="s">
        <v>443</v>
      </c>
      <c r="I28" s="68" t="s">
        <v>454</v>
      </c>
      <c r="J28" s="68" t="s">
        <v>466</v>
      </c>
      <c r="K28" s="68" t="s">
        <v>467</v>
      </c>
      <c r="L28" s="79" t="s">
        <v>347</v>
      </c>
      <c r="M28" s="68" t="s">
        <v>476</v>
      </c>
      <c r="N28" s="68" t="s">
        <v>477</v>
      </c>
      <c r="O28" s="68" t="s">
        <v>518</v>
      </c>
      <c r="P28" s="68" t="s">
        <v>523</v>
      </c>
      <c r="Q28" s="68" t="s">
        <v>531</v>
      </c>
      <c r="R28" s="68" t="s">
        <v>532</v>
      </c>
      <c r="S28" s="68" t="s">
        <v>347</v>
      </c>
      <c r="T28" s="81" t="s">
        <v>533</v>
      </c>
      <c r="U28" s="71" t="s">
        <v>511</v>
      </c>
      <c r="V28" s="71"/>
      <c r="W28" s="20" t="s">
        <v>347</v>
      </c>
      <c r="X28" s="20" t="s">
        <v>461</v>
      </c>
      <c r="Y28" s="20" t="s">
        <v>461</v>
      </c>
      <c r="Z28" s="72" t="s">
        <v>461</v>
      </c>
      <c r="AA28" s="72" t="s">
        <v>462</v>
      </c>
      <c r="AB28" s="72" t="s">
        <v>461</v>
      </c>
      <c r="AC28" s="72" t="s">
        <v>461</v>
      </c>
      <c r="AD28" s="72" t="s">
        <v>461</v>
      </c>
      <c r="AE28" s="72" t="s">
        <v>347</v>
      </c>
      <c r="AF28" s="72" t="s">
        <v>461</v>
      </c>
      <c r="AG28" s="72" t="s">
        <v>461</v>
      </c>
      <c r="AH28" s="72" t="s">
        <v>347</v>
      </c>
      <c r="AI28" s="72" t="s">
        <v>461</v>
      </c>
      <c r="AJ28" s="72" t="s">
        <v>461</v>
      </c>
      <c r="AK28" s="72" t="s">
        <v>461</v>
      </c>
      <c r="AL28" s="72"/>
      <c r="AM28" s="72"/>
      <c r="AN28" s="72"/>
      <c r="AO28" s="72"/>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row>
    <row r="29" spans="1:66" ht="14.25" hidden="1" customHeight="1">
      <c r="A29" s="53" t="s">
        <v>540</v>
      </c>
      <c r="B29" s="53" t="s">
        <v>228</v>
      </c>
      <c r="C29" s="67" t="s">
        <v>227</v>
      </c>
      <c r="D29" s="53" t="s">
        <v>344</v>
      </c>
      <c r="E29" s="64" t="s">
        <v>465</v>
      </c>
      <c r="F29" s="68" t="s">
        <v>374</v>
      </c>
      <c r="G29" s="68" t="s">
        <v>442</v>
      </c>
      <c r="H29" s="68" t="s">
        <v>443</v>
      </c>
      <c r="I29" s="68" t="s">
        <v>454</v>
      </c>
      <c r="J29" s="68" t="s">
        <v>466</v>
      </c>
      <c r="K29" s="68" t="s">
        <v>467</v>
      </c>
      <c r="L29" s="79" t="s">
        <v>347</v>
      </c>
      <c r="M29" s="68" t="s">
        <v>476</v>
      </c>
      <c r="N29" s="68" t="s">
        <v>477</v>
      </c>
      <c r="O29" s="68" t="s">
        <v>518</v>
      </c>
      <c r="P29" s="68" t="s">
        <v>523</v>
      </c>
      <c r="Q29" s="68" t="s">
        <v>531</v>
      </c>
      <c r="R29" s="68" t="s">
        <v>532</v>
      </c>
      <c r="S29" s="68" t="s">
        <v>347</v>
      </c>
      <c r="T29" s="81" t="s">
        <v>533</v>
      </c>
      <c r="U29" s="71" t="s">
        <v>541</v>
      </c>
      <c r="V29" s="71"/>
      <c r="W29" s="20" t="s">
        <v>347</v>
      </c>
      <c r="X29" s="20" t="s">
        <v>461</v>
      </c>
      <c r="Y29" s="20" t="s">
        <v>462</v>
      </c>
      <c r="Z29" s="72" t="s">
        <v>461</v>
      </c>
      <c r="AA29" s="72" t="s">
        <v>462</v>
      </c>
      <c r="AB29" s="72" t="s">
        <v>461</v>
      </c>
      <c r="AC29" s="72" t="s">
        <v>461</v>
      </c>
      <c r="AD29" s="72" t="s">
        <v>461</v>
      </c>
      <c r="AE29" s="72" t="s">
        <v>347</v>
      </c>
      <c r="AF29" s="72" t="s">
        <v>461</v>
      </c>
      <c r="AG29" s="72" t="s">
        <v>462</v>
      </c>
      <c r="AH29" s="72" t="s">
        <v>347</v>
      </c>
      <c r="AI29" s="72" t="s">
        <v>461</v>
      </c>
      <c r="AJ29" s="72" t="s">
        <v>461</v>
      </c>
      <c r="AK29" s="72" t="s">
        <v>462</v>
      </c>
      <c r="AL29" s="72"/>
      <c r="AM29" s="72"/>
      <c r="AN29" s="72"/>
      <c r="AO29" s="72"/>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row>
    <row r="30" spans="1:66" ht="14.25" hidden="1" customHeight="1">
      <c r="A30" s="53" t="s">
        <v>542</v>
      </c>
      <c r="B30" s="53" t="s">
        <v>230</v>
      </c>
      <c r="C30" s="67" t="s">
        <v>229</v>
      </c>
      <c r="D30" s="53" t="s">
        <v>344</v>
      </c>
      <c r="E30" s="64" t="s">
        <v>465</v>
      </c>
      <c r="F30" s="68" t="s">
        <v>374</v>
      </c>
      <c r="G30" s="68" t="s">
        <v>442</v>
      </c>
      <c r="H30" s="68" t="s">
        <v>443</v>
      </c>
      <c r="I30" s="68" t="s">
        <v>454</v>
      </c>
      <c r="J30" s="68" t="s">
        <v>466</v>
      </c>
      <c r="K30" s="68" t="s">
        <v>467</v>
      </c>
      <c r="L30" s="79" t="s">
        <v>347</v>
      </c>
      <c r="M30" s="68" t="s">
        <v>476</v>
      </c>
      <c r="N30" s="68" t="s">
        <v>477</v>
      </c>
      <c r="O30" s="68" t="s">
        <v>518</v>
      </c>
      <c r="P30" s="68" t="s">
        <v>523</v>
      </c>
      <c r="Q30" s="68" t="s">
        <v>531</v>
      </c>
      <c r="R30" s="68" t="s">
        <v>532</v>
      </c>
      <c r="S30" s="68" t="s">
        <v>347</v>
      </c>
      <c r="T30" s="81" t="s">
        <v>533</v>
      </c>
      <c r="U30" s="71" t="s">
        <v>543</v>
      </c>
      <c r="V30" s="71"/>
      <c r="W30" s="20" t="s">
        <v>347</v>
      </c>
      <c r="X30" s="20" t="s">
        <v>461</v>
      </c>
      <c r="Y30" s="20" t="s">
        <v>461</v>
      </c>
      <c r="Z30" s="72" t="s">
        <v>461</v>
      </c>
      <c r="AA30" s="72" t="s">
        <v>461</v>
      </c>
      <c r="AB30" s="72" t="s">
        <v>461</v>
      </c>
      <c r="AC30" s="72" t="s">
        <v>461</v>
      </c>
      <c r="AD30" s="72" t="s">
        <v>461</v>
      </c>
      <c r="AE30" s="72" t="s">
        <v>347</v>
      </c>
      <c r="AF30" s="72" t="s">
        <v>461</v>
      </c>
      <c r="AG30" s="72" t="s">
        <v>461</v>
      </c>
      <c r="AH30" s="72" t="s">
        <v>347</v>
      </c>
      <c r="AI30" s="72" t="s">
        <v>461</v>
      </c>
      <c r="AJ30" s="72" t="s">
        <v>461</v>
      </c>
      <c r="AK30" s="72" t="s">
        <v>461</v>
      </c>
      <c r="AL30" s="72"/>
      <c r="AM30" s="72"/>
      <c r="AN30" s="72"/>
      <c r="AO30" s="72"/>
      <c r="AP30" s="53"/>
      <c r="AQ30" s="53"/>
      <c r="AR30" s="53"/>
      <c r="AS30" s="53"/>
      <c r="AT30" s="53"/>
      <c r="AU30" s="53"/>
      <c r="AV30" s="53"/>
      <c r="AW30" s="53"/>
      <c r="AX30" s="53"/>
      <c r="AY30" s="68" t="s">
        <v>506</v>
      </c>
      <c r="AZ30" s="68" t="s">
        <v>507</v>
      </c>
      <c r="BA30" s="53"/>
      <c r="BB30" s="68" t="s">
        <v>508</v>
      </c>
      <c r="BC30" s="53"/>
      <c r="BD30" s="53"/>
      <c r="BE30" s="53"/>
      <c r="BF30" s="53"/>
      <c r="BG30" s="53"/>
      <c r="BH30" s="53"/>
      <c r="BI30" s="53"/>
      <c r="BJ30" s="53"/>
      <c r="BK30" s="53"/>
      <c r="BL30" s="53"/>
      <c r="BM30" s="53"/>
      <c r="BN30" s="53"/>
    </row>
    <row r="31" spans="1:66" ht="14.25" hidden="1" customHeight="1">
      <c r="A31" s="53" t="s">
        <v>544</v>
      </c>
      <c r="B31" s="53" t="s">
        <v>280</v>
      </c>
      <c r="C31" s="67" t="s">
        <v>279</v>
      </c>
      <c r="D31" s="53" t="s">
        <v>344</v>
      </c>
      <c r="E31" s="64" t="s">
        <v>465</v>
      </c>
      <c r="F31" s="68" t="s">
        <v>374</v>
      </c>
      <c r="G31" s="68" t="s">
        <v>442</v>
      </c>
      <c r="H31" s="68" t="s">
        <v>443</v>
      </c>
      <c r="I31" s="68" t="s">
        <v>454</v>
      </c>
      <c r="J31" s="68" t="s">
        <v>466</v>
      </c>
      <c r="K31" s="68" t="s">
        <v>467</v>
      </c>
      <c r="L31" s="79" t="s">
        <v>347</v>
      </c>
      <c r="M31" s="68" t="s">
        <v>476</v>
      </c>
      <c r="N31" s="68" t="s">
        <v>477</v>
      </c>
      <c r="O31" s="68" t="s">
        <v>518</v>
      </c>
      <c r="P31" s="68" t="s">
        <v>523</v>
      </c>
      <c r="Q31" s="68" t="s">
        <v>524</v>
      </c>
      <c r="R31" s="68" t="s">
        <v>498</v>
      </c>
      <c r="S31" s="68" t="s">
        <v>347</v>
      </c>
      <c r="T31" s="70" t="s">
        <v>545</v>
      </c>
      <c r="U31" s="71" t="s">
        <v>546</v>
      </c>
      <c r="V31" s="71"/>
      <c r="W31" s="20" t="s">
        <v>347</v>
      </c>
      <c r="X31" s="20" t="s">
        <v>461</v>
      </c>
      <c r="Y31" s="20" t="s">
        <v>347</v>
      </c>
      <c r="Z31" s="72" t="s">
        <v>461</v>
      </c>
      <c r="AA31" s="72" t="s">
        <v>461</v>
      </c>
      <c r="AB31" s="72" t="s">
        <v>461</v>
      </c>
      <c r="AC31" s="72" t="s">
        <v>461</v>
      </c>
      <c r="AD31" s="72" t="s">
        <v>347</v>
      </c>
      <c r="AE31" s="72" t="s">
        <v>347</v>
      </c>
      <c r="AF31" s="72" t="s">
        <v>461</v>
      </c>
      <c r="AG31" s="72" t="s">
        <v>462</v>
      </c>
      <c r="AH31" s="72" t="s">
        <v>369</v>
      </c>
      <c r="AI31" s="72" t="s">
        <v>461</v>
      </c>
      <c r="AJ31" s="72" t="s">
        <v>462</v>
      </c>
      <c r="AK31" s="72" t="s">
        <v>462</v>
      </c>
      <c r="AL31" s="72"/>
      <c r="AM31" s="72"/>
      <c r="AN31" s="72"/>
      <c r="AO31" s="72"/>
      <c r="AP31" s="53"/>
      <c r="AQ31" s="53"/>
      <c r="AR31" s="53"/>
      <c r="AS31" s="53"/>
      <c r="AT31" s="53"/>
      <c r="AU31" s="53"/>
      <c r="AV31" s="53"/>
      <c r="AW31" s="53"/>
      <c r="AX31" s="53"/>
      <c r="AY31" s="68" t="s">
        <v>430</v>
      </c>
      <c r="AZ31" s="68" t="s">
        <v>547</v>
      </c>
      <c r="BA31" s="68" t="s">
        <v>548</v>
      </c>
      <c r="BB31" s="68" t="s">
        <v>549</v>
      </c>
      <c r="BC31" s="68" t="s">
        <v>550</v>
      </c>
      <c r="BD31" s="53"/>
      <c r="BE31" s="53"/>
      <c r="BF31" s="53"/>
      <c r="BG31" s="53"/>
      <c r="BH31" s="53"/>
      <c r="BI31" s="53"/>
      <c r="BJ31" s="53"/>
      <c r="BK31" s="53"/>
      <c r="BL31" s="53"/>
      <c r="BM31" s="53"/>
      <c r="BN31" s="53"/>
    </row>
    <row r="32" spans="1:66" ht="14.25" hidden="1" customHeight="1">
      <c r="A32" s="53" t="s">
        <v>551</v>
      </c>
      <c r="B32" s="53" t="s">
        <v>282</v>
      </c>
      <c r="C32" s="67" t="s">
        <v>281</v>
      </c>
      <c r="D32" s="53" t="s">
        <v>344</v>
      </c>
      <c r="E32" s="64" t="s">
        <v>465</v>
      </c>
      <c r="F32" s="68" t="s">
        <v>374</v>
      </c>
      <c r="G32" s="68" t="s">
        <v>442</v>
      </c>
      <c r="H32" s="68" t="s">
        <v>443</v>
      </c>
      <c r="I32" s="68" t="s">
        <v>454</v>
      </c>
      <c r="J32" s="68" t="s">
        <v>466</v>
      </c>
      <c r="K32" s="68" t="s">
        <v>467</v>
      </c>
      <c r="L32" s="79" t="s">
        <v>347</v>
      </c>
      <c r="M32" s="68" t="s">
        <v>476</v>
      </c>
      <c r="N32" s="68" t="s">
        <v>477</v>
      </c>
      <c r="O32" s="68" t="s">
        <v>518</v>
      </c>
      <c r="P32" s="68" t="s">
        <v>523</v>
      </c>
      <c r="Q32" s="68" t="s">
        <v>524</v>
      </c>
      <c r="R32" s="68" t="s">
        <v>498</v>
      </c>
      <c r="S32" s="68" t="s">
        <v>347</v>
      </c>
      <c r="T32" s="70" t="s">
        <v>545</v>
      </c>
      <c r="U32" s="71" t="s">
        <v>552</v>
      </c>
      <c r="V32" s="71"/>
      <c r="W32" s="20" t="s">
        <v>347</v>
      </c>
      <c r="X32" s="20" t="s">
        <v>461</v>
      </c>
      <c r="Y32" s="20" t="s">
        <v>461</v>
      </c>
      <c r="Z32" s="72" t="s">
        <v>461</v>
      </c>
      <c r="AA32" s="72" t="s">
        <v>461</v>
      </c>
      <c r="AB32" s="72" t="s">
        <v>461</v>
      </c>
      <c r="AC32" s="72" t="s">
        <v>461</v>
      </c>
      <c r="AD32" s="72" t="s">
        <v>461</v>
      </c>
      <c r="AE32" s="72" t="s">
        <v>347</v>
      </c>
      <c r="AF32" s="72" t="s">
        <v>461</v>
      </c>
      <c r="AG32" s="72" t="s">
        <v>461</v>
      </c>
      <c r="AH32" s="72" t="s">
        <v>347</v>
      </c>
      <c r="AI32" s="72" t="s">
        <v>461</v>
      </c>
      <c r="AJ32" s="72" t="s">
        <v>461</v>
      </c>
      <c r="AK32" s="72" t="s">
        <v>473</v>
      </c>
      <c r="AL32" s="72"/>
      <c r="AM32" s="72"/>
      <c r="AN32" s="72"/>
      <c r="AO32" s="72"/>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row>
    <row r="33" spans="1:66" ht="14.25" hidden="1" customHeight="1">
      <c r="A33" s="53" t="s">
        <v>553</v>
      </c>
      <c r="B33" s="73" t="s">
        <v>284</v>
      </c>
      <c r="C33" s="67" t="s">
        <v>283</v>
      </c>
      <c r="D33" s="53" t="s">
        <v>344</v>
      </c>
      <c r="E33" s="64" t="s">
        <v>465</v>
      </c>
      <c r="F33" s="68" t="s">
        <v>374</v>
      </c>
      <c r="G33" s="68" t="s">
        <v>442</v>
      </c>
      <c r="H33" s="68" t="s">
        <v>443</v>
      </c>
      <c r="I33" s="68" t="s">
        <v>454</v>
      </c>
      <c r="J33" s="68" t="s">
        <v>466</v>
      </c>
      <c r="K33" s="68" t="s">
        <v>467</v>
      </c>
      <c r="L33" s="79" t="s">
        <v>347</v>
      </c>
      <c r="M33" s="68" t="s">
        <v>476</v>
      </c>
      <c r="N33" s="68" t="s">
        <v>477</v>
      </c>
      <c r="O33" s="68" t="s">
        <v>518</v>
      </c>
      <c r="P33" s="68" t="s">
        <v>523</v>
      </c>
      <c r="Q33" s="68" t="s">
        <v>524</v>
      </c>
      <c r="R33" s="68" t="s">
        <v>498</v>
      </c>
      <c r="S33" s="68" t="s">
        <v>347</v>
      </c>
      <c r="T33" s="70" t="s">
        <v>545</v>
      </c>
      <c r="U33" s="71" t="s">
        <v>554</v>
      </c>
      <c r="V33" s="71"/>
      <c r="W33" s="20" t="s">
        <v>347</v>
      </c>
      <c r="X33" s="20" t="s">
        <v>461</v>
      </c>
      <c r="Y33" s="20" t="s">
        <v>462</v>
      </c>
      <c r="Z33" s="72" t="s">
        <v>462</v>
      </c>
      <c r="AA33" s="72" t="s">
        <v>462</v>
      </c>
      <c r="AB33" s="72" t="s">
        <v>461</v>
      </c>
      <c r="AC33" s="72" t="s">
        <v>461</v>
      </c>
      <c r="AD33" s="72" t="s">
        <v>461</v>
      </c>
      <c r="AE33" s="72" t="s">
        <v>347</v>
      </c>
      <c r="AF33" s="72" t="s">
        <v>461</v>
      </c>
      <c r="AG33" s="72" t="s">
        <v>462</v>
      </c>
      <c r="AH33" s="72" t="s">
        <v>369</v>
      </c>
      <c r="AI33" s="72" t="s">
        <v>462</v>
      </c>
      <c r="AJ33" s="72" t="s">
        <v>462</v>
      </c>
      <c r="AK33" s="72" t="s">
        <v>462</v>
      </c>
      <c r="AL33" s="72"/>
      <c r="AM33" s="72"/>
      <c r="AN33" s="72"/>
      <c r="AO33" s="72"/>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row>
    <row r="34" spans="1:66" ht="14.25" hidden="1" customHeight="1">
      <c r="A34" s="53" t="s">
        <v>555</v>
      </c>
      <c r="B34" s="73" t="s">
        <v>556</v>
      </c>
      <c r="C34" s="67" t="s">
        <v>103</v>
      </c>
      <c r="D34" s="53" t="s">
        <v>344</v>
      </c>
      <c r="E34" s="64" t="s">
        <v>465</v>
      </c>
      <c r="F34" s="68" t="s">
        <v>374</v>
      </c>
      <c r="G34" s="68" t="s">
        <v>442</v>
      </c>
      <c r="H34" s="68" t="s">
        <v>443</v>
      </c>
      <c r="I34" s="68" t="s">
        <v>454</v>
      </c>
      <c r="J34" s="68" t="s">
        <v>466</v>
      </c>
      <c r="K34" s="68" t="s">
        <v>467</v>
      </c>
      <c r="L34" s="68" t="s">
        <v>347</v>
      </c>
      <c r="M34" s="68" t="s">
        <v>476</v>
      </c>
      <c r="N34" s="68" t="s">
        <v>557</v>
      </c>
      <c r="O34" s="68" t="s">
        <v>558</v>
      </c>
      <c r="P34" s="68" t="s">
        <v>559</v>
      </c>
      <c r="Q34" s="68" t="s">
        <v>347</v>
      </c>
      <c r="R34" s="68" t="s">
        <v>347</v>
      </c>
      <c r="S34" s="68" t="s">
        <v>347</v>
      </c>
      <c r="T34" s="71" t="s">
        <v>560</v>
      </c>
      <c r="U34" s="71" t="s">
        <v>561</v>
      </c>
      <c r="V34" s="71"/>
      <c r="W34" s="20" t="s">
        <v>369</v>
      </c>
      <c r="X34" s="20" t="s">
        <v>461</v>
      </c>
      <c r="Y34" s="20" t="s">
        <v>462</v>
      </c>
      <c r="Z34" s="72" t="s">
        <v>461</v>
      </c>
      <c r="AA34" s="72" t="s">
        <v>462</v>
      </c>
      <c r="AB34" s="72" t="s">
        <v>347</v>
      </c>
      <c r="AC34" s="72" t="s">
        <v>461</v>
      </c>
      <c r="AD34" s="72" t="s">
        <v>347</v>
      </c>
      <c r="AE34" s="72" t="s">
        <v>369</v>
      </c>
      <c r="AF34" s="72" t="s">
        <v>461</v>
      </c>
      <c r="AG34" s="72" t="s">
        <v>462</v>
      </c>
      <c r="AH34" s="72" t="s">
        <v>369</v>
      </c>
      <c r="AI34" s="72" t="s">
        <v>347</v>
      </c>
      <c r="AJ34" s="72" t="s">
        <v>461</v>
      </c>
      <c r="AK34" s="72" t="s">
        <v>462</v>
      </c>
      <c r="AL34" s="72"/>
      <c r="AM34" s="72"/>
      <c r="AN34" s="72"/>
      <c r="AO34" s="72"/>
      <c r="AP34" s="53"/>
      <c r="AQ34" s="53"/>
      <c r="AR34" s="53"/>
      <c r="AS34" s="53"/>
      <c r="AT34" s="53"/>
      <c r="AU34" s="53"/>
      <c r="AV34" s="53"/>
      <c r="AW34" s="53"/>
      <c r="AX34" s="53"/>
      <c r="AY34" s="53"/>
      <c r="AZ34" s="68" t="s">
        <v>562</v>
      </c>
      <c r="BA34" s="53"/>
      <c r="BB34" s="53"/>
      <c r="BC34" s="53"/>
      <c r="BD34" s="53"/>
      <c r="BE34" s="53"/>
      <c r="BF34" s="68" t="s">
        <v>350</v>
      </c>
      <c r="BG34" s="53">
        <f>COUNTIF(tax_class,CONCATENATE("*",BF34,"*"))</f>
        <v>2</v>
      </c>
      <c r="BH34" s="76" t="e">
        <f>BG34/BG42</f>
        <v>#DIV/0!</v>
      </c>
      <c r="BI34" s="77" t="s">
        <v>563</v>
      </c>
      <c r="BJ34" s="76" t="e">
        <f>BH39</f>
        <v>#DIV/0!</v>
      </c>
      <c r="BK34" s="76"/>
      <c r="BL34" s="76"/>
      <c r="BM34" s="76"/>
      <c r="BN34" s="76"/>
    </row>
    <row r="35" spans="1:66" ht="14.25" hidden="1" customHeight="1">
      <c r="A35" s="53" t="s">
        <v>564</v>
      </c>
      <c r="B35" s="53" t="s">
        <v>288</v>
      </c>
      <c r="C35" s="67" t="s">
        <v>287</v>
      </c>
      <c r="D35" s="53" t="s">
        <v>344</v>
      </c>
      <c r="E35" s="64" t="s">
        <v>465</v>
      </c>
      <c r="F35" s="68" t="s">
        <v>374</v>
      </c>
      <c r="G35" s="68" t="s">
        <v>442</v>
      </c>
      <c r="H35" s="68" t="s">
        <v>443</v>
      </c>
      <c r="I35" s="68" t="s">
        <v>454</v>
      </c>
      <c r="J35" s="68" t="s">
        <v>466</v>
      </c>
      <c r="K35" s="68" t="s">
        <v>467</v>
      </c>
      <c r="L35" s="68" t="s">
        <v>347</v>
      </c>
      <c r="M35" s="68" t="s">
        <v>476</v>
      </c>
      <c r="N35" s="68" t="s">
        <v>557</v>
      </c>
      <c r="O35" s="68" t="s">
        <v>558</v>
      </c>
      <c r="P35" s="68" t="s">
        <v>559</v>
      </c>
      <c r="Q35" s="68" t="s">
        <v>565</v>
      </c>
      <c r="R35" s="68" t="s">
        <v>566</v>
      </c>
      <c r="S35" s="68" t="s">
        <v>347</v>
      </c>
      <c r="T35" s="81" t="s">
        <v>567</v>
      </c>
      <c r="U35" s="71" t="s">
        <v>568</v>
      </c>
      <c r="V35" s="71"/>
      <c r="W35" s="20" t="s">
        <v>347</v>
      </c>
      <c r="X35" s="20" t="s">
        <v>461</v>
      </c>
      <c r="Y35" s="20" t="s">
        <v>462</v>
      </c>
      <c r="Z35" s="72" t="s">
        <v>461</v>
      </c>
      <c r="AA35" s="72" t="s">
        <v>369</v>
      </c>
      <c r="AB35" s="72" t="s">
        <v>347</v>
      </c>
      <c r="AC35" s="72" t="s">
        <v>461</v>
      </c>
      <c r="AD35" s="72" t="s">
        <v>347</v>
      </c>
      <c r="AE35" s="72" t="s">
        <v>369</v>
      </c>
      <c r="AF35" s="72" t="s">
        <v>461</v>
      </c>
      <c r="AG35" s="72" t="s">
        <v>462</v>
      </c>
      <c r="AH35" s="72" t="s">
        <v>369</v>
      </c>
      <c r="AI35" s="72" t="s">
        <v>369</v>
      </c>
      <c r="AJ35" s="72" t="s">
        <v>462</v>
      </c>
      <c r="AK35" s="72" t="s">
        <v>462</v>
      </c>
      <c r="AL35" s="72"/>
      <c r="AM35" s="72"/>
      <c r="AN35" s="72"/>
      <c r="AO35" s="72"/>
      <c r="AP35" s="53"/>
      <c r="AQ35" s="68" t="s">
        <v>347</v>
      </c>
      <c r="AR35" s="68" t="s">
        <v>347</v>
      </c>
      <c r="AS35" s="68" t="s">
        <v>347</v>
      </c>
      <c r="AT35" s="68" t="s">
        <v>347</v>
      </c>
      <c r="AU35" s="68" t="s">
        <v>347</v>
      </c>
      <c r="AV35" s="68" t="s">
        <v>347</v>
      </c>
      <c r="AW35" s="68" t="s">
        <v>347</v>
      </c>
      <c r="AX35" s="68" t="s">
        <v>347</v>
      </c>
      <c r="AY35" s="68" t="s">
        <v>347</v>
      </c>
      <c r="AZ35" s="68" t="s">
        <v>347</v>
      </c>
      <c r="BA35" s="68" t="s">
        <v>347</v>
      </c>
      <c r="BB35" s="68" t="s">
        <v>347</v>
      </c>
      <c r="BC35" s="68" t="s">
        <v>347</v>
      </c>
      <c r="BD35" s="53"/>
      <c r="BE35" s="53"/>
      <c r="BF35" s="68" t="s">
        <v>446</v>
      </c>
      <c r="BG35" s="53">
        <f>COUNTIF(tax_class,CONCATENATE("*",BF35,"*"))</f>
        <v>1</v>
      </c>
      <c r="BH35" s="76" t="e">
        <f>BG35/BG42</f>
        <v>#DIV/0!</v>
      </c>
      <c r="BI35" s="77" t="s">
        <v>569</v>
      </c>
      <c r="BJ35" s="76" t="e">
        <f>BH38</f>
        <v>#DIV/0!</v>
      </c>
      <c r="BK35" s="76"/>
      <c r="BL35" s="76"/>
      <c r="BM35" s="76"/>
      <c r="BN35" s="76"/>
    </row>
    <row r="36" spans="1:66" ht="14.25" hidden="1" customHeight="1">
      <c r="A36" s="53" t="s">
        <v>570</v>
      </c>
      <c r="B36" s="73" t="s">
        <v>127</v>
      </c>
      <c r="C36" s="67" t="s">
        <v>126</v>
      </c>
      <c r="D36" s="53" t="s">
        <v>344</v>
      </c>
      <c r="E36" s="64" t="s">
        <v>465</v>
      </c>
      <c r="F36" s="68" t="s">
        <v>374</v>
      </c>
      <c r="G36" s="68" t="s">
        <v>442</v>
      </c>
      <c r="H36" s="68" t="s">
        <v>443</v>
      </c>
      <c r="I36" s="68" t="s">
        <v>454</v>
      </c>
      <c r="J36" s="68" t="s">
        <v>466</v>
      </c>
      <c r="K36" s="68" t="s">
        <v>467</v>
      </c>
      <c r="L36" s="68" t="s">
        <v>347</v>
      </c>
      <c r="M36" s="68" t="s">
        <v>476</v>
      </c>
      <c r="N36" s="68" t="s">
        <v>557</v>
      </c>
      <c r="O36" s="68" t="s">
        <v>558</v>
      </c>
      <c r="P36" s="68" t="s">
        <v>571</v>
      </c>
      <c r="Q36" s="68" t="s">
        <v>565</v>
      </c>
      <c r="R36" s="68" t="s">
        <v>572</v>
      </c>
      <c r="S36" s="68" t="s">
        <v>347</v>
      </c>
      <c r="T36" s="70" t="s">
        <v>573</v>
      </c>
      <c r="U36" s="71" t="s">
        <v>574</v>
      </c>
      <c r="V36" s="71"/>
      <c r="W36" s="20" t="s">
        <v>369</v>
      </c>
      <c r="X36" s="20" t="s">
        <v>461</v>
      </c>
      <c r="Y36" s="20" t="s">
        <v>462</v>
      </c>
      <c r="Z36" s="72" t="s">
        <v>461</v>
      </c>
      <c r="AA36" s="72" t="s">
        <v>461</v>
      </c>
      <c r="AB36" s="72" t="s">
        <v>347</v>
      </c>
      <c r="AC36" s="72" t="s">
        <v>461</v>
      </c>
      <c r="AD36" s="72" t="s">
        <v>347</v>
      </c>
      <c r="AE36" s="72" t="s">
        <v>347</v>
      </c>
      <c r="AF36" s="72" t="s">
        <v>461</v>
      </c>
      <c r="AG36" s="72" t="s">
        <v>462</v>
      </c>
      <c r="AH36" s="72" t="s">
        <v>369</v>
      </c>
      <c r="AI36" s="72" t="s">
        <v>369</v>
      </c>
      <c r="AJ36" s="72" t="s">
        <v>462</v>
      </c>
      <c r="AK36" s="72" t="s">
        <v>462</v>
      </c>
      <c r="AL36" s="72"/>
      <c r="AM36" s="72"/>
      <c r="AN36" s="72"/>
      <c r="AO36" s="72"/>
      <c r="AP36" s="53"/>
      <c r="AQ36" s="53"/>
      <c r="AR36" s="53"/>
      <c r="AS36" s="53"/>
      <c r="AT36" s="53"/>
      <c r="AU36" s="53"/>
      <c r="AV36" s="68" t="s">
        <v>456</v>
      </c>
      <c r="AW36" s="53"/>
      <c r="AX36" s="53"/>
      <c r="AY36" s="68" t="s">
        <v>457</v>
      </c>
      <c r="AZ36" s="68" t="s">
        <v>458</v>
      </c>
      <c r="BA36" s="53"/>
      <c r="BB36" s="53"/>
      <c r="BC36" s="53"/>
      <c r="BD36" s="53"/>
      <c r="BE36" s="53"/>
      <c r="BF36" s="53"/>
      <c r="BG36" s="53"/>
      <c r="BH36" s="53"/>
      <c r="BI36" s="53"/>
      <c r="BJ36" s="53"/>
      <c r="BK36" s="53"/>
      <c r="BL36" s="53"/>
      <c r="BM36" s="53"/>
      <c r="BN36" s="53"/>
    </row>
    <row r="37" spans="1:66" ht="14.25" hidden="1" customHeight="1">
      <c r="A37" s="53" t="s">
        <v>575</v>
      </c>
      <c r="B37" s="53" t="s">
        <v>166</v>
      </c>
      <c r="C37" s="67" t="s">
        <v>165</v>
      </c>
      <c r="D37" s="53" t="s">
        <v>344</v>
      </c>
      <c r="E37" s="64" t="s">
        <v>465</v>
      </c>
      <c r="F37" s="68" t="s">
        <v>374</v>
      </c>
      <c r="G37" s="68" t="s">
        <v>442</v>
      </c>
      <c r="H37" s="68" t="s">
        <v>443</v>
      </c>
      <c r="I37" s="68" t="s">
        <v>454</v>
      </c>
      <c r="J37" s="68" t="s">
        <v>466</v>
      </c>
      <c r="K37" s="68" t="s">
        <v>467</v>
      </c>
      <c r="L37" s="68" t="s">
        <v>347</v>
      </c>
      <c r="M37" s="68" t="s">
        <v>576</v>
      </c>
      <c r="N37" s="68" t="s">
        <v>577</v>
      </c>
      <c r="O37" s="68" t="s">
        <v>528</v>
      </c>
      <c r="P37" s="68" t="s">
        <v>578</v>
      </c>
      <c r="Q37" s="68" t="s">
        <v>438</v>
      </c>
      <c r="R37" s="68" t="s">
        <v>579</v>
      </c>
      <c r="S37" s="68" t="s">
        <v>580</v>
      </c>
      <c r="T37" s="70" t="s">
        <v>581</v>
      </c>
      <c r="U37" s="71" t="s">
        <v>582</v>
      </c>
      <c r="V37" s="71"/>
      <c r="W37" s="20" t="s">
        <v>347</v>
      </c>
      <c r="X37" s="20" t="s">
        <v>461</v>
      </c>
      <c r="Y37" s="20" t="s">
        <v>462</v>
      </c>
      <c r="Z37" s="72" t="s">
        <v>461</v>
      </c>
      <c r="AA37" s="72" t="s">
        <v>462</v>
      </c>
      <c r="AB37" s="72" t="s">
        <v>461</v>
      </c>
      <c r="AC37" s="72" t="s">
        <v>461</v>
      </c>
      <c r="AD37" s="72" t="s">
        <v>461</v>
      </c>
      <c r="AE37" s="72" t="s">
        <v>347</v>
      </c>
      <c r="AF37" s="72" t="s">
        <v>461</v>
      </c>
      <c r="AG37" s="72" t="s">
        <v>462</v>
      </c>
      <c r="AH37" s="72" t="s">
        <v>347</v>
      </c>
      <c r="AI37" s="72" t="s">
        <v>461</v>
      </c>
      <c r="AJ37" s="72" t="s">
        <v>461</v>
      </c>
      <c r="AK37" s="72" t="s">
        <v>461</v>
      </c>
      <c r="AL37" s="72"/>
      <c r="AM37" s="72"/>
      <c r="AN37" s="72"/>
      <c r="AO37" s="72"/>
      <c r="AP37" s="53"/>
      <c r="AQ37" s="53"/>
      <c r="AR37" s="53"/>
      <c r="AS37" s="53"/>
      <c r="AT37" s="53"/>
      <c r="AU37" s="53"/>
      <c r="AV37" s="68" t="s">
        <v>416</v>
      </c>
      <c r="AW37" s="53"/>
      <c r="AX37" s="53"/>
      <c r="AY37" s="68" t="s">
        <v>417</v>
      </c>
      <c r="AZ37" s="68" t="s">
        <v>427</v>
      </c>
      <c r="BA37" s="53"/>
      <c r="BB37" s="68" t="s">
        <v>583</v>
      </c>
      <c r="BC37" s="53"/>
      <c r="BD37" s="53"/>
      <c r="BE37" s="53"/>
      <c r="BF37" s="68" t="s">
        <v>584</v>
      </c>
      <c r="BG37" s="53">
        <f>COUNTIF(tax_class,CONCATENATE("*",BF37,"*"))</f>
        <v>1</v>
      </c>
      <c r="BH37" s="76" t="e">
        <f>BG37/BG41</f>
        <v>#DIV/0!</v>
      </c>
      <c r="BI37" s="77" t="s">
        <v>585</v>
      </c>
      <c r="BJ37" s="76">
        <f>BH33+BH36</f>
        <v>0</v>
      </c>
      <c r="BK37" s="76"/>
      <c r="BL37" s="76"/>
      <c r="BM37" s="76"/>
      <c r="BN37" s="76"/>
    </row>
    <row r="38" spans="1:66" ht="14.25" hidden="1" customHeight="1">
      <c r="A38" s="53" t="s">
        <v>586</v>
      </c>
      <c r="B38" s="53" t="s">
        <v>249</v>
      </c>
      <c r="C38" s="67" t="s">
        <v>587</v>
      </c>
      <c r="D38" s="53" t="s">
        <v>344</v>
      </c>
      <c r="E38" s="64" t="s">
        <v>465</v>
      </c>
      <c r="F38" s="68" t="s">
        <v>374</v>
      </c>
      <c r="G38" s="68" t="s">
        <v>442</v>
      </c>
      <c r="H38" s="68" t="s">
        <v>443</v>
      </c>
      <c r="I38" s="68" t="s">
        <v>454</v>
      </c>
      <c r="J38" s="68" t="s">
        <v>466</v>
      </c>
      <c r="K38" s="68" t="s">
        <v>467</v>
      </c>
      <c r="L38" s="68" t="s">
        <v>588</v>
      </c>
      <c r="M38" s="68" t="s">
        <v>576</v>
      </c>
      <c r="N38" s="68" t="s">
        <v>577</v>
      </c>
      <c r="O38" s="68" t="s">
        <v>528</v>
      </c>
      <c r="P38" s="68" t="s">
        <v>578</v>
      </c>
      <c r="Q38" s="68" t="s">
        <v>589</v>
      </c>
      <c r="R38" s="68" t="s">
        <v>590</v>
      </c>
      <c r="S38" s="68" t="s">
        <v>347</v>
      </c>
      <c r="T38" s="70" t="s">
        <v>591</v>
      </c>
      <c r="U38" s="71" t="s">
        <v>592</v>
      </c>
      <c r="V38" s="71"/>
      <c r="W38" s="20" t="s">
        <v>369</v>
      </c>
      <c r="X38" s="20" t="s">
        <v>347</v>
      </c>
      <c r="Y38" s="20" t="s">
        <v>369</v>
      </c>
      <c r="Z38" s="72" t="s">
        <v>369</v>
      </c>
      <c r="AA38" s="72" t="s">
        <v>369</v>
      </c>
      <c r="AB38" s="72" t="s">
        <v>347</v>
      </c>
      <c r="AC38" s="72" t="s">
        <v>347</v>
      </c>
      <c r="AD38" s="72" t="s">
        <v>347</v>
      </c>
      <c r="AE38" s="72" t="s">
        <v>347</v>
      </c>
      <c r="AF38" s="72" t="s">
        <v>347</v>
      </c>
      <c r="AG38" s="72" t="s">
        <v>593</v>
      </c>
      <c r="AH38" s="72" t="s">
        <v>369</v>
      </c>
      <c r="AI38" s="72" t="s">
        <v>347</v>
      </c>
      <c r="AJ38" s="72" t="s">
        <v>369</v>
      </c>
      <c r="AK38" s="72" t="s">
        <v>369</v>
      </c>
      <c r="AL38" s="72"/>
      <c r="AM38" s="72"/>
      <c r="AN38" s="72"/>
      <c r="AO38" s="72"/>
      <c r="AP38" s="53"/>
      <c r="AQ38" s="53"/>
      <c r="AR38" s="53"/>
      <c r="AS38" s="53"/>
      <c r="AT38" s="53"/>
      <c r="AU38" s="53"/>
      <c r="AV38" s="53"/>
      <c r="AW38" s="53"/>
      <c r="AX38" s="53"/>
      <c r="AY38" s="53"/>
      <c r="AZ38" s="53"/>
      <c r="BA38" s="53"/>
      <c r="BB38" s="68" t="s">
        <v>594</v>
      </c>
      <c r="BC38" s="53"/>
      <c r="BD38" s="53"/>
      <c r="BE38" s="53"/>
      <c r="BF38" s="82" t="s">
        <v>595</v>
      </c>
      <c r="BG38" s="53">
        <f>COUNTIF(tax_class,CONCATENATE("*",BF38,"*"))</f>
        <v>90</v>
      </c>
      <c r="BH38" s="76" t="e">
        <f>BG38/BG41</f>
        <v>#DIV/0!</v>
      </c>
      <c r="BI38" s="80"/>
      <c r="BJ38" s="80"/>
      <c r="BK38" s="76"/>
      <c r="BL38" s="76"/>
      <c r="BM38" s="76"/>
      <c r="BN38" s="76"/>
    </row>
    <row r="39" spans="1:66" ht="14.25" hidden="1" customHeight="1">
      <c r="A39" s="53" t="s">
        <v>596</v>
      </c>
      <c r="B39" s="73" t="s">
        <v>95</v>
      </c>
      <c r="C39" s="67" t="s">
        <v>94</v>
      </c>
      <c r="D39" s="53" t="s">
        <v>344</v>
      </c>
      <c r="E39" s="64" t="s">
        <v>465</v>
      </c>
      <c r="F39" s="68" t="s">
        <v>374</v>
      </c>
      <c r="G39" s="68" t="s">
        <v>442</v>
      </c>
      <c r="H39" s="68" t="s">
        <v>443</v>
      </c>
      <c r="I39" s="68" t="s">
        <v>454</v>
      </c>
      <c r="J39" s="68" t="s">
        <v>466</v>
      </c>
      <c r="K39" s="68" t="s">
        <v>467</v>
      </c>
      <c r="L39" s="68" t="s">
        <v>347</v>
      </c>
      <c r="M39" s="68" t="s">
        <v>576</v>
      </c>
      <c r="N39" s="68" t="s">
        <v>577</v>
      </c>
      <c r="O39" s="53" t="s">
        <v>597</v>
      </c>
      <c r="P39" s="53" t="s">
        <v>598</v>
      </c>
      <c r="Q39" s="53" t="s">
        <v>599</v>
      </c>
      <c r="R39" s="68" t="s">
        <v>347</v>
      </c>
      <c r="S39" s="68" t="s">
        <v>347</v>
      </c>
      <c r="T39" s="71" t="s">
        <v>600</v>
      </c>
      <c r="U39" s="71" t="s">
        <v>601</v>
      </c>
      <c r="V39" s="71"/>
      <c r="W39" s="20" t="s">
        <v>369</v>
      </c>
      <c r="X39" s="20" t="s">
        <v>461</v>
      </c>
      <c r="Y39" s="20" t="s">
        <v>462</v>
      </c>
      <c r="Z39" s="72" t="s">
        <v>461</v>
      </c>
      <c r="AA39" s="72" t="s">
        <v>461</v>
      </c>
      <c r="AB39" s="72" t="s">
        <v>347</v>
      </c>
      <c r="AC39" s="72" t="s">
        <v>461</v>
      </c>
      <c r="AD39" s="72" t="s">
        <v>347</v>
      </c>
      <c r="AE39" s="72" t="s">
        <v>347</v>
      </c>
      <c r="AF39" s="72" t="s">
        <v>461</v>
      </c>
      <c r="AG39" s="72" t="s">
        <v>462</v>
      </c>
      <c r="AH39" s="72" t="s">
        <v>369</v>
      </c>
      <c r="AI39" s="72" t="s">
        <v>369</v>
      </c>
      <c r="AJ39" s="72" t="s">
        <v>462</v>
      </c>
      <c r="AK39" s="72" t="s">
        <v>462</v>
      </c>
      <c r="AL39" s="72"/>
      <c r="AM39" s="72"/>
      <c r="AN39" s="72"/>
      <c r="AO39" s="72"/>
      <c r="AP39" s="53"/>
      <c r="AQ39" s="53"/>
      <c r="AR39" s="53"/>
      <c r="AS39" s="53"/>
      <c r="AT39" s="53"/>
      <c r="AU39" s="53"/>
      <c r="AV39" s="53"/>
      <c r="AW39" s="53"/>
      <c r="AX39" s="53"/>
      <c r="AY39" s="83"/>
      <c r="AZ39" s="68" t="s">
        <v>479</v>
      </c>
      <c r="BA39" s="53"/>
      <c r="BB39" s="53"/>
      <c r="BC39" s="53"/>
      <c r="BD39" s="53"/>
      <c r="BE39" s="53"/>
      <c r="BF39" s="68" t="s">
        <v>416</v>
      </c>
      <c r="BG39" s="53">
        <f>COUNTIF(tax_class,CONCATENATE("*",BF39,"*"))</f>
        <v>5</v>
      </c>
      <c r="BH39" s="76" t="e">
        <f>BG39/BG41</f>
        <v>#DIV/0!</v>
      </c>
      <c r="BI39" s="76"/>
      <c r="BJ39" s="76"/>
      <c r="BK39" s="76"/>
      <c r="BL39" s="76"/>
      <c r="BM39" s="76"/>
      <c r="BN39" s="76"/>
    </row>
    <row r="40" spans="1:66" ht="14.25" hidden="1" customHeight="1">
      <c r="A40" s="53" t="s">
        <v>602</v>
      </c>
      <c r="B40" s="53" t="s">
        <v>162</v>
      </c>
      <c r="C40" s="67" t="s">
        <v>161</v>
      </c>
      <c r="D40" s="53" t="s">
        <v>344</v>
      </c>
      <c r="E40" s="64" t="s">
        <v>465</v>
      </c>
      <c r="F40" s="68" t="s">
        <v>374</v>
      </c>
      <c r="G40" s="68" t="s">
        <v>442</v>
      </c>
      <c r="H40" s="68" t="s">
        <v>443</v>
      </c>
      <c r="I40" s="68" t="s">
        <v>454</v>
      </c>
      <c r="J40" s="68" t="s">
        <v>466</v>
      </c>
      <c r="K40" s="68" t="s">
        <v>467</v>
      </c>
      <c r="L40" s="68" t="s">
        <v>347</v>
      </c>
      <c r="M40" s="68" t="s">
        <v>576</v>
      </c>
      <c r="N40" s="68" t="s">
        <v>577</v>
      </c>
      <c r="O40" s="68" t="s">
        <v>597</v>
      </c>
      <c r="P40" s="68" t="s">
        <v>603</v>
      </c>
      <c r="Q40" s="68" t="s">
        <v>432</v>
      </c>
      <c r="R40" s="68" t="s">
        <v>604</v>
      </c>
      <c r="S40" s="68" t="s">
        <v>605</v>
      </c>
      <c r="T40" s="70" t="s">
        <v>606</v>
      </c>
      <c r="U40" s="71" t="s">
        <v>607</v>
      </c>
      <c r="V40" s="71"/>
      <c r="W40" s="20" t="s">
        <v>347</v>
      </c>
      <c r="X40" s="20" t="s">
        <v>461</v>
      </c>
      <c r="Y40" s="20" t="s">
        <v>347</v>
      </c>
      <c r="Z40" s="72" t="s">
        <v>461</v>
      </c>
      <c r="AA40" s="72" t="s">
        <v>347</v>
      </c>
      <c r="AB40" s="72" t="s">
        <v>347</v>
      </c>
      <c r="AC40" s="72" t="s">
        <v>461</v>
      </c>
      <c r="AD40" s="72" t="s">
        <v>347</v>
      </c>
      <c r="AE40" s="72" t="s">
        <v>347</v>
      </c>
      <c r="AF40" s="72" t="s">
        <v>461</v>
      </c>
      <c r="AG40" s="72" t="s">
        <v>347</v>
      </c>
      <c r="AH40" s="72" t="s">
        <v>347</v>
      </c>
      <c r="AI40" s="72" t="s">
        <v>347</v>
      </c>
      <c r="AJ40" s="72" t="s">
        <v>462</v>
      </c>
      <c r="AK40" s="72" t="s">
        <v>347</v>
      </c>
      <c r="AL40" s="72"/>
      <c r="AM40" s="72"/>
      <c r="AN40" s="72"/>
      <c r="AO40" s="72"/>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ht="14.25" hidden="1" customHeight="1">
      <c r="A41" s="53" t="s">
        <v>608</v>
      </c>
      <c r="B41" s="53" t="s">
        <v>245</v>
      </c>
      <c r="C41" s="67" t="s">
        <v>244</v>
      </c>
      <c r="D41" s="53" t="s">
        <v>344</v>
      </c>
      <c r="E41" s="64" t="s">
        <v>465</v>
      </c>
      <c r="F41" s="68" t="s">
        <v>374</v>
      </c>
      <c r="G41" s="68" t="s">
        <v>442</v>
      </c>
      <c r="H41" s="68" t="s">
        <v>443</v>
      </c>
      <c r="I41" s="68" t="s">
        <v>454</v>
      </c>
      <c r="J41" s="68" t="s">
        <v>466</v>
      </c>
      <c r="K41" s="68" t="s">
        <v>467</v>
      </c>
      <c r="L41" s="68" t="s">
        <v>347</v>
      </c>
      <c r="M41" s="68" t="s">
        <v>576</v>
      </c>
      <c r="N41" s="68" t="s">
        <v>577</v>
      </c>
      <c r="O41" s="68" t="s">
        <v>597</v>
      </c>
      <c r="P41" s="68" t="s">
        <v>603</v>
      </c>
      <c r="Q41" s="68" t="s">
        <v>432</v>
      </c>
      <c r="R41" s="68" t="s">
        <v>609</v>
      </c>
      <c r="S41" s="68" t="s">
        <v>610</v>
      </c>
      <c r="T41" s="70" t="s">
        <v>611</v>
      </c>
      <c r="U41" s="71" t="s">
        <v>612</v>
      </c>
      <c r="V41" s="71"/>
      <c r="W41" s="20" t="s">
        <v>347</v>
      </c>
      <c r="X41" s="20" t="s">
        <v>461</v>
      </c>
      <c r="Y41" s="20" t="s">
        <v>347</v>
      </c>
      <c r="Z41" s="72" t="s">
        <v>473</v>
      </c>
      <c r="AA41" s="72" t="s">
        <v>347</v>
      </c>
      <c r="AB41" s="72" t="s">
        <v>347</v>
      </c>
      <c r="AC41" s="72" t="s">
        <v>461</v>
      </c>
      <c r="AD41" s="72" t="s">
        <v>347</v>
      </c>
      <c r="AE41" s="72" t="s">
        <v>347</v>
      </c>
      <c r="AF41" s="72" t="s">
        <v>461</v>
      </c>
      <c r="AG41" s="72" t="s">
        <v>461</v>
      </c>
      <c r="AH41" s="72" t="s">
        <v>347</v>
      </c>
      <c r="AI41" s="72" t="s">
        <v>461</v>
      </c>
      <c r="AJ41" s="72" t="s">
        <v>461</v>
      </c>
      <c r="AK41" s="72" t="s">
        <v>473</v>
      </c>
      <c r="AL41" s="72"/>
      <c r="AM41" s="72"/>
      <c r="AN41" s="72"/>
      <c r="AO41" s="72"/>
      <c r="AP41" s="53"/>
      <c r="AQ41" s="53"/>
      <c r="AR41" s="53"/>
      <c r="AS41" s="53"/>
      <c r="AT41" s="53"/>
      <c r="AU41" s="53"/>
      <c r="AV41" s="53"/>
      <c r="AW41" s="53"/>
      <c r="AX41" s="53"/>
      <c r="AY41" s="53"/>
      <c r="AZ41" s="53"/>
      <c r="BA41" s="53"/>
      <c r="BB41" s="68" t="s">
        <v>613</v>
      </c>
      <c r="BC41" s="53"/>
      <c r="BD41" s="53"/>
      <c r="BE41" s="53"/>
      <c r="BF41" s="53"/>
      <c r="BG41" s="53"/>
      <c r="BH41" s="53"/>
      <c r="BI41" s="53"/>
      <c r="BJ41" s="53"/>
      <c r="BK41" s="53"/>
      <c r="BL41" s="53"/>
      <c r="BM41" s="53"/>
      <c r="BN41" s="53"/>
    </row>
    <row r="42" spans="1:66" ht="14.25" hidden="1" customHeight="1">
      <c r="A42" s="53" t="s">
        <v>614</v>
      </c>
      <c r="B42" s="73" t="s">
        <v>77</v>
      </c>
      <c r="C42" s="67" t="s">
        <v>76</v>
      </c>
      <c r="D42" s="53" t="s">
        <v>344</v>
      </c>
      <c r="E42" s="64" t="s">
        <v>465</v>
      </c>
      <c r="F42" s="68" t="s">
        <v>374</v>
      </c>
      <c r="G42" s="68" t="s">
        <v>442</v>
      </c>
      <c r="H42" s="68" t="s">
        <v>443</v>
      </c>
      <c r="I42" s="74" t="s">
        <v>454</v>
      </c>
      <c r="J42" s="68" t="s">
        <v>466</v>
      </c>
      <c r="K42" s="68" t="s">
        <v>467</v>
      </c>
      <c r="L42" s="68" t="s">
        <v>347</v>
      </c>
      <c r="M42" s="68" t="s">
        <v>576</v>
      </c>
      <c r="N42" s="68" t="s">
        <v>577</v>
      </c>
      <c r="O42" s="53" t="s">
        <v>430</v>
      </c>
      <c r="P42" s="53" t="s">
        <v>547</v>
      </c>
      <c r="Q42" s="68" t="s">
        <v>347</v>
      </c>
      <c r="R42" s="68" t="s">
        <v>347</v>
      </c>
      <c r="S42" s="68" t="s">
        <v>347</v>
      </c>
      <c r="T42" s="71" t="s">
        <v>615</v>
      </c>
      <c r="U42" s="71" t="s">
        <v>616</v>
      </c>
      <c r="V42" s="71"/>
      <c r="W42" s="20" t="s">
        <v>461</v>
      </c>
      <c r="X42" s="20" t="s">
        <v>461</v>
      </c>
      <c r="Y42" s="20" t="s">
        <v>462</v>
      </c>
      <c r="Z42" s="72" t="s">
        <v>461</v>
      </c>
      <c r="AA42" s="72" t="s">
        <v>461</v>
      </c>
      <c r="AB42" s="72" t="s">
        <v>461</v>
      </c>
      <c r="AC42" s="72" t="s">
        <v>461</v>
      </c>
      <c r="AD42" s="72" t="s">
        <v>461</v>
      </c>
      <c r="AE42" s="72" t="s">
        <v>347</v>
      </c>
      <c r="AF42" s="72" t="s">
        <v>461</v>
      </c>
      <c r="AG42" s="72" t="s">
        <v>461</v>
      </c>
      <c r="AH42" s="72" t="s">
        <v>461</v>
      </c>
      <c r="AI42" s="72" t="s">
        <v>461</v>
      </c>
      <c r="AJ42" s="72" t="s">
        <v>461</v>
      </c>
      <c r="AK42" s="72" t="s">
        <v>461</v>
      </c>
      <c r="AL42" s="72"/>
      <c r="AM42" s="72"/>
      <c r="AN42" s="72"/>
      <c r="AO42" s="72"/>
      <c r="AP42" s="53"/>
      <c r="AQ42" s="53"/>
      <c r="AR42" s="53"/>
      <c r="AS42" s="53"/>
      <c r="AT42" s="53"/>
      <c r="AU42" s="53"/>
      <c r="AV42" s="53"/>
      <c r="AW42" s="53"/>
      <c r="AX42" s="53"/>
      <c r="AY42" s="53"/>
      <c r="AZ42" s="68" t="s">
        <v>578</v>
      </c>
      <c r="BA42" s="53"/>
      <c r="BB42" s="53"/>
      <c r="BC42" s="53"/>
      <c r="BD42" s="53"/>
      <c r="BE42" s="53"/>
      <c r="BF42" s="53"/>
      <c r="BG42" s="53"/>
      <c r="BH42" s="53"/>
      <c r="BI42" s="53"/>
      <c r="BJ42" s="53"/>
      <c r="BK42" s="53"/>
      <c r="BL42" s="53"/>
      <c r="BM42" s="53"/>
      <c r="BN42" s="53"/>
    </row>
    <row r="43" spans="1:66" ht="14.25" hidden="1" customHeight="1">
      <c r="A43" s="53" t="s">
        <v>617</v>
      </c>
      <c r="B43" s="73" t="s">
        <v>107</v>
      </c>
      <c r="C43" s="67" t="s">
        <v>106</v>
      </c>
      <c r="D43" s="53" t="s">
        <v>344</v>
      </c>
      <c r="E43" s="64" t="s">
        <v>465</v>
      </c>
      <c r="F43" s="68" t="s">
        <v>374</v>
      </c>
      <c r="G43" s="68" t="s">
        <v>442</v>
      </c>
      <c r="H43" s="68" t="s">
        <v>443</v>
      </c>
      <c r="I43" s="68" t="s">
        <v>454</v>
      </c>
      <c r="J43" s="68" t="s">
        <v>466</v>
      </c>
      <c r="K43" s="68" t="s">
        <v>467</v>
      </c>
      <c r="L43" s="68" t="s">
        <v>347</v>
      </c>
      <c r="M43" s="68" t="s">
        <v>576</v>
      </c>
      <c r="N43" s="68" t="s">
        <v>577</v>
      </c>
      <c r="O43" s="53" t="s">
        <v>430</v>
      </c>
      <c r="P43" s="53" t="s">
        <v>547</v>
      </c>
      <c r="Q43" s="68" t="s">
        <v>618</v>
      </c>
      <c r="R43" s="68" t="s">
        <v>619</v>
      </c>
      <c r="S43" s="68" t="s">
        <v>347</v>
      </c>
      <c r="T43" s="71" t="s">
        <v>620</v>
      </c>
      <c r="U43" s="71" t="s">
        <v>621</v>
      </c>
      <c r="V43" s="71"/>
      <c r="W43" s="20" t="s">
        <v>461</v>
      </c>
      <c r="X43" s="20" t="s">
        <v>461</v>
      </c>
      <c r="Y43" s="20" t="s">
        <v>461</v>
      </c>
      <c r="Z43" s="72" t="s">
        <v>347</v>
      </c>
      <c r="AA43" s="72" t="s">
        <v>347</v>
      </c>
      <c r="AB43" s="72" t="s">
        <v>347</v>
      </c>
      <c r="AC43" s="72" t="s">
        <v>461</v>
      </c>
      <c r="AD43" s="72" t="s">
        <v>461</v>
      </c>
      <c r="AE43" s="72" t="s">
        <v>347</v>
      </c>
      <c r="AF43" s="72" t="s">
        <v>461</v>
      </c>
      <c r="AG43" s="72" t="s">
        <v>461</v>
      </c>
      <c r="AH43" s="72" t="s">
        <v>461</v>
      </c>
      <c r="AI43" s="72" t="s">
        <v>461</v>
      </c>
      <c r="AJ43" s="72" t="s">
        <v>462</v>
      </c>
      <c r="AK43" s="72" t="s">
        <v>461</v>
      </c>
      <c r="AL43" s="72"/>
      <c r="AM43" s="72"/>
      <c r="AN43" s="72"/>
      <c r="AO43" s="72"/>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row>
    <row r="44" spans="1:66" ht="14.25" hidden="1" customHeight="1">
      <c r="A44" s="53" t="s">
        <v>622</v>
      </c>
      <c r="B44" s="73" t="s">
        <v>234</v>
      </c>
      <c r="C44" s="67" t="s">
        <v>233</v>
      </c>
      <c r="D44" s="53" t="s">
        <v>344</v>
      </c>
      <c r="E44" s="64" t="s">
        <v>465</v>
      </c>
      <c r="F44" s="68" t="s">
        <v>374</v>
      </c>
      <c r="G44" s="68" t="s">
        <v>442</v>
      </c>
      <c r="H44" s="68" t="s">
        <v>443</v>
      </c>
      <c r="I44" s="68" t="s">
        <v>454</v>
      </c>
      <c r="J44" s="68" t="s">
        <v>466</v>
      </c>
      <c r="K44" s="68" t="s">
        <v>467</v>
      </c>
      <c r="L44" s="68" t="s">
        <v>347</v>
      </c>
      <c r="M44" s="68" t="s">
        <v>576</v>
      </c>
      <c r="N44" s="68" t="s">
        <v>577</v>
      </c>
      <c r="O44" s="68" t="s">
        <v>430</v>
      </c>
      <c r="P44" s="68" t="s">
        <v>547</v>
      </c>
      <c r="Q44" s="68" t="s">
        <v>548</v>
      </c>
      <c r="R44" s="68" t="s">
        <v>549</v>
      </c>
      <c r="S44" s="68" t="s">
        <v>550</v>
      </c>
      <c r="T44" s="81" t="s">
        <v>623</v>
      </c>
      <c r="U44" s="71" t="s">
        <v>624</v>
      </c>
      <c r="V44" s="71"/>
      <c r="W44" s="20" t="s">
        <v>461</v>
      </c>
      <c r="X44" s="20" t="s">
        <v>461</v>
      </c>
      <c r="Y44" s="20" t="s">
        <v>461</v>
      </c>
      <c r="Z44" s="72" t="s">
        <v>461</v>
      </c>
      <c r="AA44" s="72" t="s">
        <v>461</v>
      </c>
      <c r="AB44" s="72" t="s">
        <v>461</v>
      </c>
      <c r="AC44" s="72" t="s">
        <v>461</v>
      </c>
      <c r="AD44" s="72" t="s">
        <v>461</v>
      </c>
      <c r="AE44" s="72" t="s">
        <v>347</v>
      </c>
      <c r="AF44" s="72" t="s">
        <v>461</v>
      </c>
      <c r="AG44" s="72" t="s">
        <v>347</v>
      </c>
      <c r="AH44" s="72" t="s">
        <v>461</v>
      </c>
      <c r="AI44" s="72" t="s">
        <v>347</v>
      </c>
      <c r="AJ44" s="72" t="s">
        <v>461</v>
      </c>
      <c r="AK44" s="72" t="s">
        <v>347</v>
      </c>
      <c r="AL44" s="72"/>
      <c r="AM44" s="72"/>
      <c r="AN44" s="72"/>
      <c r="AO44" s="72"/>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row>
    <row r="45" spans="1:66" ht="14.25" hidden="1" customHeight="1">
      <c r="A45" s="53" t="s">
        <v>625</v>
      </c>
      <c r="B45" s="53" t="s">
        <v>236</v>
      </c>
      <c r="C45" s="67" t="s">
        <v>626</v>
      </c>
      <c r="D45" s="53" t="s">
        <v>344</v>
      </c>
      <c r="E45" s="64" t="s">
        <v>465</v>
      </c>
      <c r="F45" s="68" t="s">
        <v>374</v>
      </c>
      <c r="G45" s="68" t="s">
        <v>442</v>
      </c>
      <c r="H45" s="68" t="s">
        <v>443</v>
      </c>
      <c r="I45" s="68" t="s">
        <v>454</v>
      </c>
      <c r="J45" s="68" t="s">
        <v>466</v>
      </c>
      <c r="K45" s="68" t="s">
        <v>467</v>
      </c>
      <c r="L45" s="68" t="s">
        <v>347</v>
      </c>
      <c r="M45" s="68" t="s">
        <v>576</v>
      </c>
      <c r="N45" s="68" t="s">
        <v>577</v>
      </c>
      <c r="O45" s="68" t="s">
        <v>430</v>
      </c>
      <c r="P45" s="68" t="s">
        <v>547</v>
      </c>
      <c r="Q45" s="68" t="s">
        <v>548</v>
      </c>
      <c r="R45" s="68" t="s">
        <v>549</v>
      </c>
      <c r="S45" s="68" t="s">
        <v>550</v>
      </c>
      <c r="T45" s="81" t="s">
        <v>623</v>
      </c>
      <c r="U45" s="71" t="s">
        <v>502</v>
      </c>
      <c r="V45" s="71" t="s">
        <v>627</v>
      </c>
      <c r="W45" s="20" t="s">
        <v>347</v>
      </c>
      <c r="X45" s="20" t="s">
        <v>347</v>
      </c>
      <c r="Y45" s="20" t="s">
        <v>369</v>
      </c>
      <c r="Z45" s="72" t="s">
        <v>593</v>
      </c>
      <c r="AA45" s="72" t="s">
        <v>347</v>
      </c>
      <c r="AB45" s="72" t="s">
        <v>347</v>
      </c>
      <c r="AC45" s="72" t="s">
        <v>347</v>
      </c>
      <c r="AD45" s="72" t="s">
        <v>347</v>
      </c>
      <c r="AE45" s="72" t="s">
        <v>347</v>
      </c>
      <c r="AF45" s="72" t="s">
        <v>347</v>
      </c>
      <c r="AG45" s="72" t="s">
        <v>369</v>
      </c>
      <c r="AH45" s="72" t="s">
        <v>347</v>
      </c>
      <c r="AI45" s="72" t="s">
        <v>347</v>
      </c>
      <c r="AJ45" s="72" t="s">
        <v>369</v>
      </c>
      <c r="AK45" s="72" t="s">
        <v>347</v>
      </c>
      <c r="AL45" s="72"/>
      <c r="AM45" s="72"/>
      <c r="AN45" s="72"/>
      <c r="AO45" s="72"/>
      <c r="AP45" s="53"/>
      <c r="AQ45" s="53"/>
      <c r="AR45" s="53"/>
      <c r="AS45" s="53"/>
      <c r="AT45" s="53"/>
      <c r="AU45" s="53"/>
      <c r="AV45" s="53"/>
      <c r="AW45" s="53"/>
      <c r="AX45" s="53"/>
      <c r="AY45" s="53"/>
      <c r="AZ45" s="53"/>
      <c r="BA45" s="68" t="s">
        <v>628</v>
      </c>
      <c r="BB45" s="68" t="s">
        <v>629</v>
      </c>
      <c r="BC45" s="68" t="s">
        <v>630</v>
      </c>
      <c r="BD45" s="53"/>
      <c r="BE45" s="53"/>
      <c r="BF45" s="53"/>
      <c r="BG45" s="53"/>
      <c r="BH45" s="53"/>
      <c r="BI45" s="53"/>
      <c r="BJ45" s="53"/>
      <c r="BK45" s="53"/>
      <c r="BL45" s="53"/>
      <c r="BM45" s="53"/>
      <c r="BN45" s="53"/>
    </row>
    <row r="46" spans="1:66" ht="14.25" hidden="1" customHeight="1">
      <c r="A46" s="53" t="s">
        <v>631</v>
      </c>
      <c r="B46" s="53" t="s">
        <v>236</v>
      </c>
      <c r="C46" s="67" t="s">
        <v>626</v>
      </c>
      <c r="D46" s="53" t="s">
        <v>344</v>
      </c>
      <c r="E46" s="64" t="s">
        <v>465</v>
      </c>
      <c r="F46" s="68" t="s">
        <v>374</v>
      </c>
      <c r="G46" s="68" t="s">
        <v>442</v>
      </c>
      <c r="H46" s="68" t="s">
        <v>443</v>
      </c>
      <c r="I46" s="68" t="s">
        <v>454</v>
      </c>
      <c r="J46" s="68" t="s">
        <v>466</v>
      </c>
      <c r="K46" s="68" t="s">
        <v>467</v>
      </c>
      <c r="L46" s="68" t="s">
        <v>347</v>
      </c>
      <c r="M46" s="68" t="s">
        <v>576</v>
      </c>
      <c r="N46" s="68" t="s">
        <v>577</v>
      </c>
      <c r="O46" s="68" t="s">
        <v>430</v>
      </c>
      <c r="P46" s="68" t="s">
        <v>547</v>
      </c>
      <c r="Q46" s="68" t="s">
        <v>548</v>
      </c>
      <c r="R46" s="68" t="s">
        <v>549</v>
      </c>
      <c r="S46" s="68" t="s">
        <v>550</v>
      </c>
      <c r="T46" s="81" t="s">
        <v>623</v>
      </c>
      <c r="U46" s="71" t="s">
        <v>502</v>
      </c>
      <c r="V46" s="71" t="s">
        <v>627</v>
      </c>
      <c r="W46" s="20" t="s">
        <v>347</v>
      </c>
      <c r="X46" s="20" t="s">
        <v>347</v>
      </c>
      <c r="Y46" s="20" t="s">
        <v>369</v>
      </c>
      <c r="Z46" s="72" t="s">
        <v>593</v>
      </c>
      <c r="AA46" s="72" t="s">
        <v>347</v>
      </c>
      <c r="AB46" s="72" t="s">
        <v>347</v>
      </c>
      <c r="AC46" s="72" t="s">
        <v>347</v>
      </c>
      <c r="AD46" s="72" t="s">
        <v>347</v>
      </c>
      <c r="AE46" s="72" t="s">
        <v>347</v>
      </c>
      <c r="AF46" s="72" t="s">
        <v>347</v>
      </c>
      <c r="AG46" s="72" t="s">
        <v>369</v>
      </c>
      <c r="AH46" s="72" t="s">
        <v>347</v>
      </c>
      <c r="AI46" s="72" t="s">
        <v>347</v>
      </c>
      <c r="AJ46" s="72" t="s">
        <v>369</v>
      </c>
      <c r="AK46" s="72" t="s">
        <v>347</v>
      </c>
      <c r="AL46" s="72"/>
      <c r="AM46" s="72"/>
      <c r="AN46" s="72"/>
      <c r="AO46" s="72"/>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row>
    <row r="47" spans="1:66" ht="14.25" hidden="1" customHeight="1">
      <c r="A47" s="53" t="s">
        <v>632</v>
      </c>
      <c r="B47" s="53" t="s">
        <v>278</v>
      </c>
      <c r="C47" s="67" t="s">
        <v>277</v>
      </c>
      <c r="D47" s="53" t="s">
        <v>344</v>
      </c>
      <c r="E47" s="64" t="s">
        <v>465</v>
      </c>
      <c r="F47" s="68" t="s">
        <v>374</v>
      </c>
      <c r="G47" s="68" t="s">
        <v>442</v>
      </c>
      <c r="H47" s="68" t="s">
        <v>443</v>
      </c>
      <c r="I47" s="68" t="s">
        <v>454</v>
      </c>
      <c r="J47" s="68" t="s">
        <v>466</v>
      </c>
      <c r="K47" s="68" t="s">
        <v>467</v>
      </c>
      <c r="L47" s="79" t="s">
        <v>588</v>
      </c>
      <c r="M47" s="68" t="s">
        <v>576</v>
      </c>
      <c r="N47" s="68" t="s">
        <v>577</v>
      </c>
      <c r="O47" s="68" t="s">
        <v>430</v>
      </c>
      <c r="P47" s="68" t="s">
        <v>547</v>
      </c>
      <c r="Q47" s="68" t="s">
        <v>628</v>
      </c>
      <c r="R47" s="68" t="s">
        <v>629</v>
      </c>
      <c r="S47" s="68" t="s">
        <v>630</v>
      </c>
      <c r="T47" s="70" t="s">
        <v>633</v>
      </c>
      <c r="U47" s="71" t="s">
        <v>634</v>
      </c>
      <c r="V47" s="71"/>
      <c r="W47" s="20" t="s">
        <v>473</v>
      </c>
      <c r="X47" s="20" t="s">
        <v>461</v>
      </c>
      <c r="Y47" s="20" t="s">
        <v>347</v>
      </c>
      <c r="Z47" s="72" t="s">
        <v>461</v>
      </c>
      <c r="AA47" s="72" t="s">
        <v>461</v>
      </c>
      <c r="AB47" s="72" t="s">
        <v>461</v>
      </c>
      <c r="AC47" s="72" t="s">
        <v>461</v>
      </c>
      <c r="AD47" s="72" t="s">
        <v>347</v>
      </c>
      <c r="AE47" s="72" t="s">
        <v>347</v>
      </c>
      <c r="AF47" s="72" t="s">
        <v>461</v>
      </c>
      <c r="AG47" s="72" t="s">
        <v>461</v>
      </c>
      <c r="AH47" s="72" t="s">
        <v>473</v>
      </c>
      <c r="AI47" s="72" t="s">
        <v>461</v>
      </c>
      <c r="AJ47" s="72" t="s">
        <v>461</v>
      </c>
      <c r="AK47" s="72" t="s">
        <v>473</v>
      </c>
      <c r="AL47" s="72"/>
      <c r="AM47" s="72"/>
      <c r="AN47" s="72"/>
      <c r="AO47" s="72"/>
      <c r="AP47" s="53"/>
      <c r="AQ47" s="53"/>
      <c r="AR47" s="53"/>
      <c r="AS47" s="53"/>
      <c r="AT47" s="68" t="s">
        <v>444</v>
      </c>
      <c r="AU47" s="68" t="s">
        <v>445</v>
      </c>
      <c r="AV47" s="68" t="s">
        <v>446</v>
      </c>
      <c r="AW47" s="68" t="s">
        <v>447</v>
      </c>
      <c r="AX47" s="53"/>
      <c r="AY47" s="68" t="s">
        <v>448</v>
      </c>
      <c r="AZ47" s="68" t="s">
        <v>449</v>
      </c>
      <c r="BA47" s="53"/>
      <c r="BB47" s="53"/>
      <c r="BC47" s="53"/>
      <c r="BD47" s="53"/>
      <c r="BE47" s="53"/>
      <c r="BF47" s="53"/>
      <c r="BG47" s="53"/>
      <c r="BH47" s="53"/>
      <c r="BI47" s="53"/>
      <c r="BJ47" s="53"/>
      <c r="BK47" s="53"/>
      <c r="BL47" s="53"/>
      <c r="BM47" s="53"/>
      <c r="BN47" s="53"/>
    </row>
    <row r="48" spans="1:66" ht="14.25" hidden="1" customHeight="1">
      <c r="A48" s="53" t="s">
        <v>635</v>
      </c>
      <c r="B48" s="53" t="s">
        <v>286</v>
      </c>
      <c r="C48" s="67" t="s">
        <v>285</v>
      </c>
      <c r="D48" s="53" t="s">
        <v>344</v>
      </c>
      <c r="E48" s="64" t="s">
        <v>465</v>
      </c>
      <c r="F48" s="68" t="s">
        <v>374</v>
      </c>
      <c r="G48" s="68" t="s">
        <v>442</v>
      </c>
      <c r="H48" s="68" t="s">
        <v>443</v>
      </c>
      <c r="I48" s="68" t="s">
        <v>454</v>
      </c>
      <c r="J48" s="68" t="s">
        <v>466</v>
      </c>
      <c r="K48" s="68" t="s">
        <v>467</v>
      </c>
      <c r="L48" s="79" t="s">
        <v>588</v>
      </c>
      <c r="M48" s="68" t="s">
        <v>576</v>
      </c>
      <c r="N48" s="68" t="s">
        <v>577</v>
      </c>
      <c r="O48" s="68" t="s">
        <v>430</v>
      </c>
      <c r="P48" s="68" t="s">
        <v>547</v>
      </c>
      <c r="Q48" s="68" t="s">
        <v>628</v>
      </c>
      <c r="R48" s="68" t="s">
        <v>613</v>
      </c>
      <c r="S48" s="68" t="s">
        <v>499</v>
      </c>
      <c r="T48" s="81" t="s">
        <v>286</v>
      </c>
      <c r="U48" s="71" t="s">
        <v>636</v>
      </c>
      <c r="V48" s="71"/>
      <c r="W48" s="20" t="s">
        <v>462</v>
      </c>
      <c r="X48" s="20" t="s">
        <v>461</v>
      </c>
      <c r="Y48" s="20" t="s">
        <v>369</v>
      </c>
      <c r="Z48" s="72" t="s">
        <v>347</v>
      </c>
      <c r="AA48" s="72" t="s">
        <v>369</v>
      </c>
      <c r="AB48" s="72" t="s">
        <v>347</v>
      </c>
      <c r="AC48" s="72" t="s">
        <v>462</v>
      </c>
      <c r="AD48" s="72" t="s">
        <v>347</v>
      </c>
      <c r="AE48" s="72" t="s">
        <v>347</v>
      </c>
      <c r="AF48" s="72" t="s">
        <v>461</v>
      </c>
      <c r="AG48" s="72" t="s">
        <v>347</v>
      </c>
      <c r="AH48" s="72" t="s">
        <v>462</v>
      </c>
      <c r="AI48" s="72" t="s">
        <v>347</v>
      </c>
      <c r="AJ48" s="72" t="s">
        <v>462</v>
      </c>
      <c r="AK48" s="72" t="s">
        <v>593</v>
      </c>
      <c r="AL48" s="72"/>
      <c r="AM48" s="72"/>
      <c r="AN48" s="72"/>
      <c r="AO48" s="72"/>
      <c r="AP48" s="53"/>
      <c r="AQ48" s="53"/>
      <c r="AR48" s="53"/>
      <c r="AS48" s="53"/>
      <c r="AT48" s="53"/>
      <c r="AU48" s="53"/>
      <c r="AV48" s="53"/>
      <c r="AW48" s="53"/>
      <c r="AX48" s="53"/>
      <c r="AY48" s="53"/>
      <c r="AZ48" s="68" t="s">
        <v>637</v>
      </c>
      <c r="BA48" s="53"/>
      <c r="BB48" s="68" t="s">
        <v>638</v>
      </c>
      <c r="BC48" s="53"/>
      <c r="BD48" s="53"/>
      <c r="BE48" s="53"/>
      <c r="BF48" s="53"/>
      <c r="BG48" s="53"/>
      <c r="BH48" s="53"/>
      <c r="BI48" s="53"/>
      <c r="BJ48" s="53"/>
      <c r="BK48" s="53"/>
      <c r="BL48" s="53"/>
      <c r="BM48" s="53"/>
      <c r="BN48" s="53"/>
    </row>
    <row r="49" spans="1:66" ht="14.25" hidden="1" customHeight="1">
      <c r="A49" s="53" t="s">
        <v>639</v>
      </c>
      <c r="B49" s="53" t="s">
        <v>306</v>
      </c>
      <c r="C49" s="67" t="s">
        <v>305</v>
      </c>
      <c r="D49" s="53" t="s">
        <v>344</v>
      </c>
      <c r="E49" s="64" t="s">
        <v>465</v>
      </c>
      <c r="F49" s="68" t="s">
        <v>374</v>
      </c>
      <c r="G49" s="68" t="s">
        <v>442</v>
      </c>
      <c r="H49" s="68" t="s">
        <v>443</v>
      </c>
      <c r="I49" s="68" t="s">
        <v>454</v>
      </c>
      <c r="J49" s="68" t="s">
        <v>466</v>
      </c>
      <c r="K49" s="68" t="s">
        <v>467</v>
      </c>
      <c r="L49" s="79" t="s">
        <v>588</v>
      </c>
      <c r="M49" s="68" t="s">
        <v>576</v>
      </c>
      <c r="N49" s="68" t="s">
        <v>577</v>
      </c>
      <c r="O49" s="68" t="s">
        <v>430</v>
      </c>
      <c r="P49" s="68" t="s">
        <v>547</v>
      </c>
      <c r="Q49" s="68" t="s">
        <v>628</v>
      </c>
      <c r="R49" s="68" t="s">
        <v>613</v>
      </c>
      <c r="S49" s="68" t="s">
        <v>372</v>
      </c>
      <c r="T49" s="70" t="s">
        <v>640</v>
      </c>
      <c r="U49" s="71" t="s">
        <v>641</v>
      </c>
      <c r="V49" s="71"/>
      <c r="W49" s="20" t="s">
        <v>462</v>
      </c>
      <c r="X49" s="20" t="s">
        <v>461</v>
      </c>
      <c r="Y49" s="20" t="s">
        <v>347</v>
      </c>
      <c r="Z49" s="72" t="s">
        <v>462</v>
      </c>
      <c r="AA49" s="72" t="s">
        <v>473</v>
      </c>
      <c r="AB49" s="72" t="s">
        <v>461</v>
      </c>
      <c r="AC49" s="72" t="s">
        <v>461</v>
      </c>
      <c r="AD49" s="72" t="s">
        <v>347</v>
      </c>
      <c r="AE49" s="72" t="s">
        <v>369</v>
      </c>
      <c r="AF49" s="72" t="s">
        <v>461</v>
      </c>
      <c r="AG49" s="72" t="s">
        <v>462</v>
      </c>
      <c r="AH49" s="72" t="s">
        <v>462</v>
      </c>
      <c r="AI49" s="72" t="s">
        <v>461</v>
      </c>
      <c r="AJ49" s="72" t="s">
        <v>462</v>
      </c>
      <c r="AK49" s="72" t="s">
        <v>462</v>
      </c>
      <c r="AL49" s="72"/>
      <c r="AM49" s="72"/>
      <c r="AN49" s="72"/>
      <c r="AO49" s="72"/>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row>
    <row r="50" spans="1:66" ht="14.25" hidden="1" customHeight="1">
      <c r="A50" s="53" t="s">
        <v>642</v>
      </c>
      <c r="B50" s="53" t="s">
        <v>218</v>
      </c>
      <c r="C50" s="67" t="s">
        <v>217</v>
      </c>
      <c r="D50" s="53" t="s">
        <v>344</v>
      </c>
      <c r="E50" s="64" t="s">
        <v>465</v>
      </c>
      <c r="F50" s="68" t="s">
        <v>374</v>
      </c>
      <c r="G50" s="68" t="s">
        <v>442</v>
      </c>
      <c r="H50" s="68" t="s">
        <v>443</v>
      </c>
      <c r="I50" s="68" t="s">
        <v>454</v>
      </c>
      <c r="J50" s="68" t="s">
        <v>466</v>
      </c>
      <c r="K50" s="68" t="s">
        <v>467</v>
      </c>
      <c r="L50" s="68" t="s">
        <v>347</v>
      </c>
      <c r="M50" s="68" t="s">
        <v>576</v>
      </c>
      <c r="N50" s="68" t="s">
        <v>643</v>
      </c>
      <c r="O50" s="68" t="s">
        <v>644</v>
      </c>
      <c r="P50" s="68" t="s">
        <v>645</v>
      </c>
      <c r="Q50" s="68" t="s">
        <v>347</v>
      </c>
      <c r="R50" s="68" t="s">
        <v>347</v>
      </c>
      <c r="S50" s="68" t="s">
        <v>347</v>
      </c>
      <c r="T50" s="70" t="s">
        <v>646</v>
      </c>
      <c r="U50" s="71" t="s">
        <v>647</v>
      </c>
      <c r="V50" s="71"/>
      <c r="W50" s="20" t="s">
        <v>347</v>
      </c>
      <c r="X50" s="20" t="s">
        <v>461</v>
      </c>
      <c r="Y50" s="20" t="s">
        <v>462</v>
      </c>
      <c r="Z50" s="72" t="s">
        <v>461</v>
      </c>
      <c r="AA50" s="72" t="s">
        <v>462</v>
      </c>
      <c r="AB50" s="72" t="s">
        <v>461</v>
      </c>
      <c r="AC50" s="72" t="s">
        <v>461</v>
      </c>
      <c r="AD50" s="72" t="s">
        <v>461</v>
      </c>
      <c r="AE50" s="72" t="s">
        <v>347</v>
      </c>
      <c r="AF50" s="72" t="s">
        <v>461</v>
      </c>
      <c r="AG50" s="72" t="s">
        <v>462</v>
      </c>
      <c r="AH50" s="72" t="s">
        <v>347</v>
      </c>
      <c r="AI50" s="72" t="s">
        <v>461</v>
      </c>
      <c r="AJ50" s="72" t="s">
        <v>462</v>
      </c>
      <c r="AK50" s="72" t="s">
        <v>462</v>
      </c>
      <c r="AL50" s="72"/>
      <c r="AM50" s="72"/>
      <c r="AN50" s="72"/>
      <c r="AO50" s="72"/>
      <c r="AP50" s="53"/>
      <c r="AQ50" s="53"/>
      <c r="AR50" s="53"/>
      <c r="AS50" s="53"/>
      <c r="AT50" s="53"/>
      <c r="AU50" s="53"/>
      <c r="AV50" s="53"/>
      <c r="AW50" s="53"/>
      <c r="AX50" s="53"/>
      <c r="AY50" s="68" t="s">
        <v>351</v>
      </c>
      <c r="AZ50" s="68" t="s">
        <v>380</v>
      </c>
      <c r="BA50" s="53"/>
      <c r="BB50" s="53"/>
      <c r="BC50" s="53"/>
      <c r="BD50" s="53"/>
      <c r="BE50" s="53"/>
      <c r="BF50" s="53"/>
      <c r="BG50" s="53"/>
      <c r="BH50" s="53"/>
      <c r="BI50" s="53"/>
      <c r="BJ50" s="53"/>
      <c r="BK50" s="53"/>
      <c r="BL50" s="53"/>
      <c r="BM50" s="53"/>
      <c r="BN50" s="53"/>
    </row>
    <row r="51" spans="1:66" ht="14.25" hidden="1" customHeight="1">
      <c r="A51" s="53" t="s">
        <v>648</v>
      </c>
      <c r="B51" s="53" t="s">
        <v>220</v>
      </c>
      <c r="C51" s="67" t="s">
        <v>219</v>
      </c>
      <c r="D51" s="53" t="s">
        <v>344</v>
      </c>
      <c r="E51" s="64" t="s">
        <v>465</v>
      </c>
      <c r="F51" s="68" t="s">
        <v>374</v>
      </c>
      <c r="G51" s="68" t="s">
        <v>442</v>
      </c>
      <c r="H51" s="68" t="s">
        <v>443</v>
      </c>
      <c r="I51" s="68" t="s">
        <v>454</v>
      </c>
      <c r="J51" s="68" t="s">
        <v>466</v>
      </c>
      <c r="K51" s="68" t="s">
        <v>467</v>
      </c>
      <c r="L51" s="68" t="s">
        <v>347</v>
      </c>
      <c r="M51" s="68" t="s">
        <v>649</v>
      </c>
      <c r="N51" s="68" t="s">
        <v>650</v>
      </c>
      <c r="O51" s="68" t="s">
        <v>651</v>
      </c>
      <c r="P51" s="68" t="s">
        <v>652</v>
      </c>
      <c r="Q51" s="68" t="s">
        <v>347</v>
      </c>
      <c r="R51" s="68" t="s">
        <v>347</v>
      </c>
      <c r="S51" s="68" t="s">
        <v>347</v>
      </c>
      <c r="T51" s="81" t="s">
        <v>653</v>
      </c>
      <c r="U51" s="71" t="s">
        <v>654</v>
      </c>
      <c r="V51" s="71"/>
      <c r="W51" s="20" t="s">
        <v>347</v>
      </c>
      <c r="X51" s="20" t="s">
        <v>461</v>
      </c>
      <c r="Y51" s="20" t="s">
        <v>462</v>
      </c>
      <c r="Z51" s="72" t="s">
        <v>473</v>
      </c>
      <c r="AA51" s="72" t="s">
        <v>462</v>
      </c>
      <c r="AB51" s="72" t="s">
        <v>461</v>
      </c>
      <c r="AC51" s="72" t="s">
        <v>461</v>
      </c>
      <c r="AD51" s="72" t="s">
        <v>462</v>
      </c>
      <c r="AE51" s="72" t="s">
        <v>347</v>
      </c>
      <c r="AF51" s="72" t="s">
        <v>461</v>
      </c>
      <c r="AG51" s="72" t="s">
        <v>462</v>
      </c>
      <c r="AH51" s="72" t="s">
        <v>369</v>
      </c>
      <c r="AI51" s="72" t="s">
        <v>462</v>
      </c>
      <c r="AJ51" s="72" t="s">
        <v>462</v>
      </c>
      <c r="AK51" s="72" t="s">
        <v>462</v>
      </c>
      <c r="AL51" s="72"/>
      <c r="AM51" s="72"/>
      <c r="AN51" s="72"/>
      <c r="AO51" s="72"/>
      <c r="AP51" s="53"/>
      <c r="AQ51" s="53"/>
      <c r="AR51" s="53"/>
      <c r="AS51" s="53"/>
      <c r="AT51" s="53"/>
      <c r="AU51" s="68" t="s">
        <v>415</v>
      </c>
      <c r="AV51" s="68" t="s">
        <v>363</v>
      </c>
      <c r="AW51" s="53"/>
      <c r="AX51" s="53"/>
      <c r="AY51" s="68" t="s">
        <v>655</v>
      </c>
      <c r="AZ51" s="68" t="s">
        <v>656</v>
      </c>
      <c r="BA51" s="68" t="s">
        <v>565</v>
      </c>
      <c r="BB51" s="68" t="s">
        <v>572</v>
      </c>
      <c r="BC51" s="68" t="s">
        <v>580</v>
      </c>
      <c r="BD51" s="53"/>
      <c r="BE51" s="53"/>
      <c r="BF51" s="53"/>
      <c r="BG51" s="53"/>
      <c r="BH51" s="53"/>
      <c r="BI51" s="53"/>
      <c r="BJ51" s="53"/>
      <c r="BK51" s="53"/>
      <c r="BL51" s="53"/>
      <c r="BM51" s="53"/>
      <c r="BN51" s="53"/>
    </row>
    <row r="52" spans="1:66" ht="14.25" hidden="1" customHeight="1">
      <c r="A52" s="84" t="s">
        <v>657</v>
      </c>
      <c r="B52" s="73" t="s">
        <v>83</v>
      </c>
      <c r="C52" s="67" t="s">
        <v>82</v>
      </c>
      <c r="D52" s="53" t="s">
        <v>344</v>
      </c>
      <c r="E52" s="64" t="s">
        <v>465</v>
      </c>
      <c r="F52" s="68" t="s">
        <v>374</v>
      </c>
      <c r="G52" s="68" t="s">
        <v>442</v>
      </c>
      <c r="H52" s="68" t="s">
        <v>443</v>
      </c>
      <c r="I52" s="74" t="s">
        <v>454</v>
      </c>
      <c r="J52" s="68" t="s">
        <v>466</v>
      </c>
      <c r="K52" s="68" t="s">
        <v>467</v>
      </c>
      <c r="L52" s="68" t="s">
        <v>347</v>
      </c>
      <c r="M52" s="68" t="s">
        <v>649</v>
      </c>
      <c r="N52" s="68" t="s">
        <v>658</v>
      </c>
      <c r="O52" s="53" t="s">
        <v>659</v>
      </c>
      <c r="P52" s="53" t="s">
        <v>660</v>
      </c>
      <c r="Q52" s="68" t="s">
        <v>347</v>
      </c>
      <c r="R52" s="68" t="s">
        <v>347</v>
      </c>
      <c r="S52" s="68" t="s">
        <v>347</v>
      </c>
      <c r="T52" s="71" t="s">
        <v>661</v>
      </c>
      <c r="U52" s="71" t="s">
        <v>662</v>
      </c>
      <c r="V52" s="71"/>
      <c r="W52" s="20" t="s">
        <v>347</v>
      </c>
      <c r="X52" s="20" t="s">
        <v>461</v>
      </c>
      <c r="Y52" s="20" t="s">
        <v>347</v>
      </c>
      <c r="Z52" s="72" t="s">
        <v>461</v>
      </c>
      <c r="AA52" s="72" t="s">
        <v>461</v>
      </c>
      <c r="AB52" s="72" t="s">
        <v>347</v>
      </c>
      <c r="AC52" s="72" t="s">
        <v>461</v>
      </c>
      <c r="AD52" s="72" t="s">
        <v>347</v>
      </c>
      <c r="AE52" s="72" t="s">
        <v>347</v>
      </c>
      <c r="AF52" s="72" t="s">
        <v>461</v>
      </c>
      <c r="AG52" s="72" t="s">
        <v>461</v>
      </c>
      <c r="AH52" s="72" t="s">
        <v>347</v>
      </c>
      <c r="AI52" s="72" t="s">
        <v>347</v>
      </c>
      <c r="AJ52" s="72" t="s">
        <v>461</v>
      </c>
      <c r="AK52" s="72" t="s">
        <v>461</v>
      </c>
      <c r="AL52" s="72"/>
      <c r="AM52" s="72"/>
      <c r="AN52" s="72"/>
      <c r="AO52" s="72"/>
      <c r="AP52" s="53"/>
      <c r="AQ52" s="53"/>
      <c r="AR52" s="53"/>
      <c r="AS52" s="53"/>
      <c r="AT52" s="53"/>
      <c r="AU52" s="68" t="s">
        <v>663</v>
      </c>
      <c r="AV52" s="53"/>
      <c r="AW52" s="68" t="s">
        <v>588</v>
      </c>
      <c r="AX52" s="68" t="s">
        <v>643</v>
      </c>
      <c r="AY52" s="68" t="s">
        <v>644</v>
      </c>
      <c r="AZ52" s="68" t="s">
        <v>645</v>
      </c>
      <c r="BA52" s="53"/>
      <c r="BB52" s="53"/>
      <c r="BC52" s="53"/>
      <c r="BD52" s="53"/>
      <c r="BE52" s="53"/>
      <c r="BF52" s="53"/>
      <c r="BG52" s="53"/>
      <c r="BH52" s="53"/>
      <c r="BI52" s="53"/>
      <c r="BJ52" s="53"/>
      <c r="BK52" s="53"/>
      <c r="BL52" s="53"/>
      <c r="BM52" s="53"/>
      <c r="BN52" s="53"/>
    </row>
    <row r="53" spans="1:66" ht="14.25" hidden="1" customHeight="1">
      <c r="A53" s="84" t="s">
        <v>664</v>
      </c>
      <c r="B53" s="73" t="s">
        <v>86</v>
      </c>
      <c r="C53" s="67" t="s">
        <v>85</v>
      </c>
      <c r="D53" s="53" t="s">
        <v>344</v>
      </c>
      <c r="E53" s="64" t="s">
        <v>465</v>
      </c>
      <c r="F53" s="68" t="s">
        <v>374</v>
      </c>
      <c r="G53" s="68" t="s">
        <v>442</v>
      </c>
      <c r="H53" s="68" t="s">
        <v>443</v>
      </c>
      <c r="I53" s="68" t="s">
        <v>454</v>
      </c>
      <c r="J53" s="68" t="s">
        <v>466</v>
      </c>
      <c r="K53" s="68" t="s">
        <v>467</v>
      </c>
      <c r="L53" s="68" t="s">
        <v>347</v>
      </c>
      <c r="M53" s="68" t="s">
        <v>649</v>
      </c>
      <c r="N53" s="68" t="s">
        <v>658</v>
      </c>
      <c r="O53" s="53" t="s">
        <v>659</v>
      </c>
      <c r="P53" s="53" t="s">
        <v>660</v>
      </c>
      <c r="Q53" s="68" t="s">
        <v>347</v>
      </c>
      <c r="R53" s="68" t="s">
        <v>347</v>
      </c>
      <c r="S53" s="68" t="s">
        <v>347</v>
      </c>
      <c r="T53" s="71" t="s">
        <v>661</v>
      </c>
      <c r="U53" s="71" t="s">
        <v>665</v>
      </c>
      <c r="V53" s="71"/>
      <c r="W53" s="20" t="s">
        <v>347</v>
      </c>
      <c r="X53" s="20" t="s">
        <v>461</v>
      </c>
      <c r="Y53" s="20" t="s">
        <v>369</v>
      </c>
      <c r="Z53" s="72" t="s">
        <v>462</v>
      </c>
      <c r="AA53" s="72" t="s">
        <v>462</v>
      </c>
      <c r="AB53" s="72" t="s">
        <v>347</v>
      </c>
      <c r="AC53" s="72" t="s">
        <v>462</v>
      </c>
      <c r="AD53" s="72" t="s">
        <v>347</v>
      </c>
      <c r="AE53" s="72" t="s">
        <v>369</v>
      </c>
      <c r="AF53" s="72" t="s">
        <v>462</v>
      </c>
      <c r="AG53" s="72" t="s">
        <v>462</v>
      </c>
      <c r="AH53" s="72" t="s">
        <v>347</v>
      </c>
      <c r="AI53" s="72" t="s">
        <v>347</v>
      </c>
      <c r="AJ53" s="72" t="s">
        <v>462</v>
      </c>
      <c r="AK53" s="72" t="s">
        <v>462</v>
      </c>
      <c r="AL53" s="72"/>
      <c r="AM53" s="72"/>
      <c r="AN53" s="72"/>
      <c r="AO53" s="72"/>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row>
    <row r="54" spans="1:66" ht="14.25" hidden="1" customHeight="1">
      <c r="A54" s="84" t="s">
        <v>666</v>
      </c>
      <c r="B54" s="73" t="s">
        <v>109</v>
      </c>
      <c r="C54" s="67" t="s">
        <v>108</v>
      </c>
      <c r="D54" s="53" t="s">
        <v>344</v>
      </c>
      <c r="E54" s="64" t="s">
        <v>465</v>
      </c>
      <c r="F54" s="68" t="s">
        <v>374</v>
      </c>
      <c r="G54" s="68" t="s">
        <v>442</v>
      </c>
      <c r="H54" s="68" t="s">
        <v>443</v>
      </c>
      <c r="I54" s="68" t="s">
        <v>454</v>
      </c>
      <c r="J54" s="68" t="s">
        <v>466</v>
      </c>
      <c r="K54" s="68" t="s">
        <v>467</v>
      </c>
      <c r="L54" s="68" t="s">
        <v>347</v>
      </c>
      <c r="M54" s="68" t="s">
        <v>649</v>
      </c>
      <c r="N54" s="68" t="s">
        <v>658</v>
      </c>
      <c r="O54" s="53" t="s">
        <v>659</v>
      </c>
      <c r="P54" s="53" t="s">
        <v>660</v>
      </c>
      <c r="Q54" s="68" t="s">
        <v>347</v>
      </c>
      <c r="R54" s="68" t="s">
        <v>347</v>
      </c>
      <c r="S54" s="68" t="s">
        <v>347</v>
      </c>
      <c r="T54" s="71" t="s">
        <v>667</v>
      </c>
      <c r="U54" s="71" t="s">
        <v>668</v>
      </c>
      <c r="V54" s="71"/>
      <c r="W54" s="20" t="s">
        <v>347</v>
      </c>
      <c r="X54" s="20" t="s">
        <v>461</v>
      </c>
      <c r="Y54" s="20" t="s">
        <v>347</v>
      </c>
      <c r="Z54" s="72" t="s">
        <v>473</v>
      </c>
      <c r="AA54" s="72" t="s">
        <v>462</v>
      </c>
      <c r="AB54" s="72" t="s">
        <v>347</v>
      </c>
      <c r="AC54" s="72" t="s">
        <v>461</v>
      </c>
      <c r="AD54" s="72" t="s">
        <v>347</v>
      </c>
      <c r="AE54" s="72" t="s">
        <v>347</v>
      </c>
      <c r="AF54" s="72" t="s">
        <v>461</v>
      </c>
      <c r="AG54" s="72" t="s">
        <v>462</v>
      </c>
      <c r="AH54" s="72" t="s">
        <v>369</v>
      </c>
      <c r="AI54" s="72" t="s">
        <v>347</v>
      </c>
      <c r="AJ54" s="72" t="s">
        <v>462</v>
      </c>
      <c r="AK54" s="72" t="s">
        <v>473</v>
      </c>
      <c r="AL54" s="72"/>
      <c r="AM54" s="72"/>
      <c r="AN54" s="72"/>
      <c r="AO54" s="72"/>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row>
    <row r="55" spans="1:66" ht="14.25" hidden="1" customHeight="1">
      <c r="A55" s="84" t="s">
        <v>669</v>
      </c>
      <c r="B55" s="73" t="s">
        <v>111</v>
      </c>
      <c r="C55" s="67" t="s">
        <v>110</v>
      </c>
      <c r="D55" s="53" t="s">
        <v>344</v>
      </c>
      <c r="E55" s="64" t="s">
        <v>465</v>
      </c>
      <c r="F55" s="68" t="s">
        <v>374</v>
      </c>
      <c r="G55" s="68" t="s">
        <v>442</v>
      </c>
      <c r="H55" s="68" t="s">
        <v>443</v>
      </c>
      <c r="I55" s="68" t="s">
        <v>454</v>
      </c>
      <c r="J55" s="68" t="s">
        <v>466</v>
      </c>
      <c r="K55" s="68" t="s">
        <v>467</v>
      </c>
      <c r="L55" s="68" t="s">
        <v>347</v>
      </c>
      <c r="M55" s="68" t="s">
        <v>649</v>
      </c>
      <c r="N55" s="68" t="s">
        <v>658</v>
      </c>
      <c r="O55" s="53" t="s">
        <v>659</v>
      </c>
      <c r="P55" s="53" t="s">
        <v>660</v>
      </c>
      <c r="Q55" s="68" t="s">
        <v>347</v>
      </c>
      <c r="R55" s="68" t="s">
        <v>347</v>
      </c>
      <c r="S55" s="68" t="s">
        <v>347</v>
      </c>
      <c r="T55" s="75" t="s">
        <v>667</v>
      </c>
      <c r="U55" s="71" t="s">
        <v>568</v>
      </c>
      <c r="V55" s="71"/>
      <c r="W55" s="20" t="s">
        <v>369</v>
      </c>
      <c r="X55" s="20" t="s">
        <v>461</v>
      </c>
      <c r="Y55" s="20" t="s">
        <v>347</v>
      </c>
      <c r="Z55" s="72" t="s">
        <v>462</v>
      </c>
      <c r="AA55" s="72" t="s">
        <v>461</v>
      </c>
      <c r="AB55" s="72" t="s">
        <v>347</v>
      </c>
      <c r="AC55" s="72" t="s">
        <v>461</v>
      </c>
      <c r="AD55" s="72" t="s">
        <v>347</v>
      </c>
      <c r="AE55" s="72" t="s">
        <v>369</v>
      </c>
      <c r="AF55" s="72" t="s">
        <v>461</v>
      </c>
      <c r="AG55" s="72" t="s">
        <v>462</v>
      </c>
      <c r="AH55" s="72" t="s">
        <v>369</v>
      </c>
      <c r="AI55" s="72" t="s">
        <v>347</v>
      </c>
      <c r="AJ55" s="72" t="s">
        <v>462</v>
      </c>
      <c r="AK55" s="72" t="s">
        <v>462</v>
      </c>
      <c r="AL55" s="72"/>
      <c r="AM55" s="72"/>
      <c r="AN55" s="72"/>
      <c r="AO55" s="72"/>
      <c r="AP55" s="53"/>
      <c r="AQ55" s="53"/>
      <c r="AR55" s="53"/>
      <c r="AS55" s="53"/>
      <c r="AT55" s="53"/>
      <c r="AU55" s="53"/>
      <c r="AV55" s="53"/>
      <c r="AW55" s="53"/>
      <c r="AX55" s="53"/>
      <c r="AY55" s="68" t="s">
        <v>518</v>
      </c>
      <c r="AZ55" s="68" t="s">
        <v>670</v>
      </c>
      <c r="BA55" s="68" t="s">
        <v>671</v>
      </c>
      <c r="BB55" s="68" t="s">
        <v>604</v>
      </c>
      <c r="BC55" s="53"/>
      <c r="BD55" s="53"/>
      <c r="BE55" s="53"/>
      <c r="BF55" s="53"/>
      <c r="BG55" s="53"/>
      <c r="BH55" s="53"/>
      <c r="BI55" s="53"/>
      <c r="BJ55" s="53"/>
      <c r="BK55" s="53"/>
      <c r="BL55" s="53"/>
      <c r="BM55" s="53"/>
      <c r="BN55" s="53"/>
    </row>
    <row r="56" spans="1:66" ht="14.25" hidden="1" customHeight="1">
      <c r="A56" s="84" t="s">
        <v>672</v>
      </c>
      <c r="B56" s="73" t="s">
        <v>114</v>
      </c>
      <c r="C56" s="67" t="s">
        <v>113</v>
      </c>
      <c r="D56" s="53" t="s">
        <v>344</v>
      </c>
      <c r="E56" s="64" t="s">
        <v>465</v>
      </c>
      <c r="F56" s="68" t="s">
        <v>374</v>
      </c>
      <c r="G56" s="68" t="s">
        <v>442</v>
      </c>
      <c r="H56" s="68" t="s">
        <v>443</v>
      </c>
      <c r="I56" s="68" t="s">
        <v>454</v>
      </c>
      <c r="J56" s="68" t="s">
        <v>466</v>
      </c>
      <c r="K56" s="68" t="s">
        <v>467</v>
      </c>
      <c r="L56" s="68" t="s">
        <v>347</v>
      </c>
      <c r="M56" s="68" t="s">
        <v>649</v>
      </c>
      <c r="N56" s="68" t="s">
        <v>658</v>
      </c>
      <c r="O56" s="53" t="s">
        <v>659</v>
      </c>
      <c r="P56" s="53" t="s">
        <v>660</v>
      </c>
      <c r="Q56" s="68" t="s">
        <v>347</v>
      </c>
      <c r="R56" s="68" t="s">
        <v>347</v>
      </c>
      <c r="S56" s="68" t="s">
        <v>347</v>
      </c>
      <c r="T56" s="75" t="s">
        <v>667</v>
      </c>
      <c r="U56" s="71" t="s">
        <v>673</v>
      </c>
      <c r="V56" s="71"/>
      <c r="W56" s="20" t="s">
        <v>369</v>
      </c>
      <c r="X56" s="20" t="s">
        <v>461</v>
      </c>
      <c r="Y56" s="20" t="s">
        <v>369</v>
      </c>
      <c r="Z56" s="72" t="s">
        <v>461</v>
      </c>
      <c r="AA56" s="72" t="s">
        <v>461</v>
      </c>
      <c r="AB56" s="72" t="s">
        <v>347</v>
      </c>
      <c r="AC56" s="72" t="s">
        <v>461</v>
      </c>
      <c r="AD56" s="72" t="s">
        <v>347</v>
      </c>
      <c r="AE56" s="72" t="s">
        <v>347</v>
      </c>
      <c r="AF56" s="72" t="s">
        <v>461</v>
      </c>
      <c r="AG56" s="72" t="s">
        <v>462</v>
      </c>
      <c r="AH56" s="72" t="s">
        <v>369</v>
      </c>
      <c r="AI56" s="72" t="s">
        <v>369</v>
      </c>
      <c r="AJ56" s="72" t="s">
        <v>462</v>
      </c>
      <c r="AK56" s="72" t="s">
        <v>462</v>
      </c>
      <c r="AL56" s="72"/>
      <c r="AM56" s="72"/>
      <c r="AN56" s="72"/>
      <c r="AO56" s="72"/>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row>
    <row r="57" spans="1:66" ht="14.25" hidden="1" customHeight="1">
      <c r="A57" s="84" t="s">
        <v>674</v>
      </c>
      <c r="B57" s="73" t="s">
        <v>118</v>
      </c>
      <c r="C57" s="67" t="s">
        <v>117</v>
      </c>
      <c r="D57" s="53" t="s">
        <v>344</v>
      </c>
      <c r="E57" s="64" t="s">
        <v>465</v>
      </c>
      <c r="F57" s="68" t="s">
        <v>374</v>
      </c>
      <c r="G57" s="68" t="s">
        <v>442</v>
      </c>
      <c r="H57" s="68" t="s">
        <v>443</v>
      </c>
      <c r="I57" s="68" t="s">
        <v>454</v>
      </c>
      <c r="J57" s="68" t="s">
        <v>466</v>
      </c>
      <c r="K57" s="68" t="s">
        <v>467</v>
      </c>
      <c r="L57" s="68" t="s">
        <v>347</v>
      </c>
      <c r="M57" s="68" t="s">
        <v>649</v>
      </c>
      <c r="N57" s="68" t="s">
        <v>658</v>
      </c>
      <c r="O57" s="53" t="s">
        <v>659</v>
      </c>
      <c r="P57" s="53" t="s">
        <v>660</v>
      </c>
      <c r="Q57" s="68" t="s">
        <v>347</v>
      </c>
      <c r="R57" s="68" t="s">
        <v>347</v>
      </c>
      <c r="S57" s="68" t="s">
        <v>347</v>
      </c>
      <c r="T57" s="75" t="s">
        <v>675</v>
      </c>
      <c r="U57" s="71" t="s">
        <v>502</v>
      </c>
      <c r="V57" s="71"/>
      <c r="W57" s="20" t="s">
        <v>347</v>
      </c>
      <c r="X57" s="20" t="s">
        <v>461</v>
      </c>
      <c r="Y57" s="20" t="s">
        <v>369</v>
      </c>
      <c r="Z57" s="72" t="s">
        <v>461</v>
      </c>
      <c r="AA57" s="72" t="s">
        <v>461</v>
      </c>
      <c r="AB57" s="72" t="s">
        <v>347</v>
      </c>
      <c r="AC57" s="72" t="s">
        <v>461</v>
      </c>
      <c r="AD57" s="72" t="s">
        <v>347</v>
      </c>
      <c r="AE57" s="72" t="s">
        <v>347</v>
      </c>
      <c r="AF57" s="72" t="s">
        <v>461</v>
      </c>
      <c r="AG57" s="72" t="s">
        <v>461</v>
      </c>
      <c r="AH57" s="72" t="s">
        <v>347</v>
      </c>
      <c r="AI57" s="72" t="s">
        <v>347</v>
      </c>
      <c r="AJ57" s="72" t="s">
        <v>461</v>
      </c>
      <c r="AK57" s="72" t="s">
        <v>462</v>
      </c>
      <c r="AL57" s="72"/>
      <c r="AM57" s="72"/>
      <c r="AN57" s="72"/>
      <c r="AO57" s="72"/>
      <c r="AP57" s="53"/>
      <c r="AQ57" s="53"/>
      <c r="AR57" s="53"/>
      <c r="AS57" s="53"/>
      <c r="AT57" s="53"/>
      <c r="AU57" s="53"/>
      <c r="AV57" s="53"/>
      <c r="AW57" s="53"/>
      <c r="AX57" s="53"/>
      <c r="AY57" s="68" t="s">
        <v>676</v>
      </c>
      <c r="AZ57" s="68" t="s">
        <v>352</v>
      </c>
      <c r="BA57" s="53"/>
      <c r="BB57" s="53"/>
      <c r="BC57" s="53"/>
      <c r="BD57" s="53"/>
      <c r="BE57" s="53"/>
      <c r="BF57" s="53"/>
      <c r="BG57" s="53"/>
      <c r="BH57" s="53"/>
      <c r="BI57" s="53"/>
      <c r="BJ57" s="53"/>
      <c r="BK57" s="53"/>
      <c r="BL57" s="53"/>
      <c r="BM57" s="53"/>
      <c r="BN57" s="53"/>
    </row>
    <row r="58" spans="1:66" ht="14.25" hidden="1" customHeight="1">
      <c r="A58" s="84" t="s">
        <v>677</v>
      </c>
      <c r="B58" s="73" t="s">
        <v>120</v>
      </c>
      <c r="C58" s="67" t="s">
        <v>678</v>
      </c>
      <c r="D58" s="53" t="s">
        <v>344</v>
      </c>
      <c r="E58" s="64" t="s">
        <v>465</v>
      </c>
      <c r="F58" s="68" t="s">
        <v>374</v>
      </c>
      <c r="G58" s="68" t="s">
        <v>442</v>
      </c>
      <c r="H58" s="68" t="s">
        <v>443</v>
      </c>
      <c r="I58" s="68" t="s">
        <v>454</v>
      </c>
      <c r="J58" s="68" t="s">
        <v>466</v>
      </c>
      <c r="K58" s="68" t="s">
        <v>467</v>
      </c>
      <c r="L58" s="68" t="s">
        <v>347</v>
      </c>
      <c r="M58" s="68" t="s">
        <v>649</v>
      </c>
      <c r="N58" s="68" t="s">
        <v>658</v>
      </c>
      <c r="O58" s="53" t="s">
        <v>659</v>
      </c>
      <c r="P58" s="53" t="s">
        <v>660</v>
      </c>
      <c r="Q58" s="68" t="s">
        <v>347</v>
      </c>
      <c r="R58" s="68" t="s">
        <v>347</v>
      </c>
      <c r="S58" s="68" t="s">
        <v>347</v>
      </c>
      <c r="T58" s="71" t="s">
        <v>679</v>
      </c>
      <c r="U58" s="71" t="s">
        <v>680</v>
      </c>
      <c r="V58" s="71"/>
      <c r="W58" s="20" t="s">
        <v>347</v>
      </c>
      <c r="X58" s="20" t="s">
        <v>347</v>
      </c>
      <c r="Y58" s="20" t="s">
        <v>347</v>
      </c>
      <c r="Z58" s="72" t="s">
        <v>347</v>
      </c>
      <c r="AA58" s="72" t="s">
        <v>347</v>
      </c>
      <c r="AB58" s="72" t="s">
        <v>347</v>
      </c>
      <c r="AC58" s="72" t="s">
        <v>347</v>
      </c>
      <c r="AD58" s="72" t="s">
        <v>347</v>
      </c>
      <c r="AE58" s="72" t="s">
        <v>347</v>
      </c>
      <c r="AF58" s="72" t="s">
        <v>347</v>
      </c>
      <c r="AG58" s="72" t="s">
        <v>347</v>
      </c>
      <c r="AH58" s="72" t="s">
        <v>347</v>
      </c>
      <c r="AI58" s="72" t="s">
        <v>347</v>
      </c>
      <c r="AJ58" s="72" t="s">
        <v>347</v>
      </c>
      <c r="AK58" s="72" t="s">
        <v>347</v>
      </c>
      <c r="AL58" s="72"/>
      <c r="AM58" s="72"/>
      <c r="AN58" s="72"/>
      <c r="AO58" s="72"/>
      <c r="AP58" s="53"/>
      <c r="AQ58" s="53"/>
      <c r="AR58" s="53"/>
      <c r="AS58" s="53"/>
      <c r="AT58" s="53"/>
      <c r="AU58" s="53"/>
      <c r="AV58" s="53"/>
      <c r="AW58" s="53"/>
      <c r="AX58" s="53"/>
      <c r="AY58" s="53"/>
      <c r="AZ58" s="68" t="s">
        <v>681</v>
      </c>
      <c r="BA58" s="53"/>
      <c r="BB58" s="68" t="s">
        <v>682</v>
      </c>
      <c r="BC58" s="53"/>
      <c r="BD58" s="53"/>
      <c r="BE58" s="53"/>
      <c r="BF58" s="53"/>
      <c r="BG58" s="53"/>
      <c r="BH58" s="53"/>
      <c r="BI58" s="53"/>
      <c r="BJ58" s="53"/>
      <c r="BK58" s="53"/>
      <c r="BL58" s="53"/>
      <c r="BM58" s="53"/>
      <c r="BN58" s="53"/>
    </row>
    <row r="59" spans="1:66" ht="14.25" hidden="1" customHeight="1">
      <c r="A59" s="84" t="s">
        <v>683</v>
      </c>
      <c r="B59" s="53" t="s">
        <v>170</v>
      </c>
      <c r="C59" s="67" t="s">
        <v>169</v>
      </c>
      <c r="D59" s="53" t="s">
        <v>344</v>
      </c>
      <c r="E59" s="64" t="s">
        <v>465</v>
      </c>
      <c r="F59" s="68" t="s">
        <v>374</v>
      </c>
      <c r="G59" s="68" t="s">
        <v>442</v>
      </c>
      <c r="H59" s="68" t="s">
        <v>443</v>
      </c>
      <c r="I59" s="68" t="s">
        <v>454</v>
      </c>
      <c r="J59" s="68" t="s">
        <v>466</v>
      </c>
      <c r="K59" s="68" t="s">
        <v>467</v>
      </c>
      <c r="L59" s="68" t="s">
        <v>347</v>
      </c>
      <c r="M59" s="68" t="s">
        <v>649</v>
      </c>
      <c r="N59" s="68" t="s">
        <v>658</v>
      </c>
      <c r="O59" s="53" t="s">
        <v>659</v>
      </c>
      <c r="P59" s="53" t="s">
        <v>660</v>
      </c>
      <c r="Q59" s="68" t="s">
        <v>347</v>
      </c>
      <c r="R59" s="68" t="s">
        <v>347</v>
      </c>
      <c r="S59" s="68" t="s">
        <v>347</v>
      </c>
      <c r="T59" s="71" t="s">
        <v>684</v>
      </c>
      <c r="U59" s="71" t="s">
        <v>685</v>
      </c>
      <c r="V59" s="71"/>
      <c r="W59" s="20" t="s">
        <v>347</v>
      </c>
      <c r="X59" s="20" t="s">
        <v>461</v>
      </c>
      <c r="Y59" s="20" t="s">
        <v>347</v>
      </c>
      <c r="Z59" s="72" t="s">
        <v>461</v>
      </c>
      <c r="AA59" s="72" t="s">
        <v>461</v>
      </c>
      <c r="AB59" s="72" t="s">
        <v>347</v>
      </c>
      <c r="AC59" s="72" t="s">
        <v>461</v>
      </c>
      <c r="AD59" s="72" t="s">
        <v>347</v>
      </c>
      <c r="AE59" s="72" t="s">
        <v>347</v>
      </c>
      <c r="AF59" s="72" t="s">
        <v>461</v>
      </c>
      <c r="AG59" s="72" t="s">
        <v>461</v>
      </c>
      <c r="AH59" s="72" t="s">
        <v>347</v>
      </c>
      <c r="AI59" s="72" t="s">
        <v>347</v>
      </c>
      <c r="AJ59" s="72" t="s">
        <v>461</v>
      </c>
      <c r="AK59" s="72" t="s">
        <v>461</v>
      </c>
      <c r="AL59" s="72"/>
      <c r="AM59" s="72"/>
      <c r="AN59" s="72"/>
      <c r="AO59" s="72"/>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row>
    <row r="60" spans="1:66" ht="14.25" hidden="1" customHeight="1">
      <c r="A60" s="84" t="s">
        <v>686</v>
      </c>
      <c r="B60" s="53" t="s">
        <v>268</v>
      </c>
      <c r="C60" s="67" t="s">
        <v>267</v>
      </c>
      <c r="D60" s="53" t="s">
        <v>344</v>
      </c>
      <c r="E60" s="64" t="s">
        <v>465</v>
      </c>
      <c r="F60" s="68" t="s">
        <v>374</v>
      </c>
      <c r="G60" s="68" t="s">
        <v>442</v>
      </c>
      <c r="H60" s="68" t="s">
        <v>443</v>
      </c>
      <c r="I60" s="68" t="s">
        <v>454</v>
      </c>
      <c r="J60" s="68" t="s">
        <v>466</v>
      </c>
      <c r="K60" s="68" t="s">
        <v>467</v>
      </c>
      <c r="L60" s="68" t="s">
        <v>347</v>
      </c>
      <c r="M60" s="68" t="s">
        <v>649</v>
      </c>
      <c r="N60" s="68" t="s">
        <v>658</v>
      </c>
      <c r="O60" s="53" t="s">
        <v>659</v>
      </c>
      <c r="P60" s="53" t="s">
        <v>660</v>
      </c>
      <c r="Q60" s="68" t="s">
        <v>347</v>
      </c>
      <c r="R60" s="68" t="s">
        <v>347</v>
      </c>
      <c r="S60" s="68" t="s">
        <v>347</v>
      </c>
      <c r="T60" s="71" t="s">
        <v>687</v>
      </c>
      <c r="U60" s="71" t="s">
        <v>688</v>
      </c>
      <c r="V60" s="71"/>
      <c r="W60" s="20" t="s">
        <v>369</v>
      </c>
      <c r="X60" s="20" t="s">
        <v>461</v>
      </c>
      <c r="Y60" s="20" t="s">
        <v>347</v>
      </c>
      <c r="Z60" s="72" t="s">
        <v>462</v>
      </c>
      <c r="AA60" s="72" t="s">
        <v>461</v>
      </c>
      <c r="AB60" s="72" t="s">
        <v>347</v>
      </c>
      <c r="AC60" s="72" t="s">
        <v>461</v>
      </c>
      <c r="AD60" s="72" t="s">
        <v>347</v>
      </c>
      <c r="AE60" s="72" t="s">
        <v>347</v>
      </c>
      <c r="AF60" s="72" t="s">
        <v>347</v>
      </c>
      <c r="AG60" s="72" t="s">
        <v>462</v>
      </c>
      <c r="AH60" s="72" t="s">
        <v>369</v>
      </c>
      <c r="AI60" s="72" t="s">
        <v>347</v>
      </c>
      <c r="AJ60" s="72" t="s">
        <v>462</v>
      </c>
      <c r="AK60" s="72" t="s">
        <v>462</v>
      </c>
      <c r="AL60" s="72"/>
      <c r="AM60" s="72"/>
      <c r="AN60" s="72"/>
      <c r="AO60" s="72"/>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row>
    <row r="61" spans="1:66" ht="14.25" hidden="1" customHeight="1">
      <c r="A61" s="53" t="s">
        <v>689</v>
      </c>
      <c r="B61" s="73" t="s">
        <v>125</v>
      </c>
      <c r="C61" s="67" t="s">
        <v>124</v>
      </c>
      <c r="D61" s="53" t="s">
        <v>344</v>
      </c>
      <c r="E61" s="64" t="s">
        <v>465</v>
      </c>
      <c r="F61" s="68" t="s">
        <v>374</v>
      </c>
      <c r="G61" s="68" t="s">
        <v>442</v>
      </c>
      <c r="H61" s="68" t="s">
        <v>443</v>
      </c>
      <c r="I61" s="68" t="s">
        <v>454</v>
      </c>
      <c r="J61" s="68" t="s">
        <v>466</v>
      </c>
      <c r="K61" s="68" t="s">
        <v>467</v>
      </c>
      <c r="L61" s="68" t="s">
        <v>347</v>
      </c>
      <c r="M61" s="68" t="s">
        <v>649</v>
      </c>
      <c r="N61" s="68" t="s">
        <v>658</v>
      </c>
      <c r="O61" s="53" t="s">
        <v>659</v>
      </c>
      <c r="P61" s="68" t="s">
        <v>656</v>
      </c>
      <c r="Q61" s="68" t="s">
        <v>347</v>
      </c>
      <c r="R61" s="68" t="s">
        <v>347</v>
      </c>
      <c r="S61" s="68" t="s">
        <v>347</v>
      </c>
      <c r="T61" s="71" t="s">
        <v>690</v>
      </c>
      <c r="U61" s="71" t="s">
        <v>691</v>
      </c>
      <c r="V61" s="71"/>
      <c r="W61" s="20" t="s">
        <v>369</v>
      </c>
      <c r="X61" s="20" t="s">
        <v>461</v>
      </c>
      <c r="Y61" s="20" t="s">
        <v>462</v>
      </c>
      <c r="Z61" s="72" t="s">
        <v>462</v>
      </c>
      <c r="AA61" s="72" t="s">
        <v>462</v>
      </c>
      <c r="AB61" s="72" t="s">
        <v>461</v>
      </c>
      <c r="AC61" s="72" t="s">
        <v>461</v>
      </c>
      <c r="AD61" s="72" t="s">
        <v>461</v>
      </c>
      <c r="AE61" s="72" t="s">
        <v>347</v>
      </c>
      <c r="AF61" s="72" t="s">
        <v>461</v>
      </c>
      <c r="AG61" s="72" t="s">
        <v>462</v>
      </c>
      <c r="AH61" s="72" t="s">
        <v>369</v>
      </c>
      <c r="AI61" s="72" t="s">
        <v>462</v>
      </c>
      <c r="AJ61" s="72" t="s">
        <v>462</v>
      </c>
      <c r="AK61" s="72" t="s">
        <v>462</v>
      </c>
      <c r="AL61" s="72"/>
      <c r="AM61" s="72"/>
      <c r="AN61" s="72"/>
      <c r="AO61" s="72"/>
      <c r="AP61" s="53"/>
      <c r="AQ61" s="53"/>
      <c r="AR61" s="53"/>
      <c r="AS61" s="53"/>
      <c r="AT61" s="53"/>
      <c r="AU61" s="53"/>
      <c r="AV61" s="53"/>
      <c r="AW61" s="53"/>
      <c r="AX61" s="53"/>
      <c r="AY61" s="53"/>
      <c r="AZ61" s="53"/>
      <c r="BA61" s="68" t="s">
        <v>692</v>
      </c>
      <c r="BB61" s="68" t="s">
        <v>693</v>
      </c>
      <c r="BC61" s="53"/>
      <c r="BD61" s="53"/>
      <c r="BE61" s="53"/>
      <c r="BF61" s="53"/>
      <c r="BG61" s="53"/>
      <c r="BH61" s="53"/>
      <c r="BI61" s="53"/>
      <c r="BJ61" s="53"/>
      <c r="BK61" s="53"/>
      <c r="BL61" s="53"/>
      <c r="BM61" s="53"/>
      <c r="BN61" s="53"/>
    </row>
    <row r="62" spans="1:66" ht="14.25" hidden="1" customHeight="1">
      <c r="A62" s="53" t="s">
        <v>694</v>
      </c>
      <c r="B62" s="53" t="s">
        <v>291</v>
      </c>
      <c r="C62" s="67" t="s">
        <v>290</v>
      </c>
      <c r="D62" s="53" t="s">
        <v>344</v>
      </c>
      <c r="E62" s="64" t="s">
        <v>465</v>
      </c>
      <c r="F62" s="68" t="s">
        <v>374</v>
      </c>
      <c r="G62" s="68" t="s">
        <v>442</v>
      </c>
      <c r="H62" s="68" t="s">
        <v>443</v>
      </c>
      <c r="I62" s="68" t="s">
        <v>454</v>
      </c>
      <c r="J62" s="68" t="s">
        <v>466</v>
      </c>
      <c r="K62" s="68" t="s">
        <v>467</v>
      </c>
      <c r="L62" s="68" t="s">
        <v>347</v>
      </c>
      <c r="M62" s="68" t="s">
        <v>649</v>
      </c>
      <c r="N62" s="68" t="s">
        <v>658</v>
      </c>
      <c r="O62" s="53" t="s">
        <v>659</v>
      </c>
      <c r="P62" s="53" t="s">
        <v>695</v>
      </c>
      <c r="Q62" s="68" t="s">
        <v>347</v>
      </c>
      <c r="R62" s="68" t="s">
        <v>347</v>
      </c>
      <c r="S62" s="68" t="s">
        <v>347</v>
      </c>
      <c r="T62" s="71" t="s">
        <v>696</v>
      </c>
      <c r="U62" s="71" t="s">
        <v>697</v>
      </c>
      <c r="V62" s="71"/>
      <c r="W62" s="20" t="s">
        <v>347</v>
      </c>
      <c r="X62" s="20" t="s">
        <v>461</v>
      </c>
      <c r="Y62" s="20" t="s">
        <v>347</v>
      </c>
      <c r="Z62" s="72" t="s">
        <v>461</v>
      </c>
      <c r="AA62" s="72" t="s">
        <v>461</v>
      </c>
      <c r="AB62" s="72" t="s">
        <v>347</v>
      </c>
      <c r="AC62" s="72" t="s">
        <v>461</v>
      </c>
      <c r="AD62" s="72" t="s">
        <v>347</v>
      </c>
      <c r="AE62" s="72" t="s">
        <v>347</v>
      </c>
      <c r="AF62" s="72" t="s">
        <v>461</v>
      </c>
      <c r="AG62" s="72" t="s">
        <v>461</v>
      </c>
      <c r="AH62" s="72" t="s">
        <v>347</v>
      </c>
      <c r="AI62" s="72" t="s">
        <v>347</v>
      </c>
      <c r="AJ62" s="72" t="s">
        <v>461</v>
      </c>
      <c r="AK62" s="72" t="s">
        <v>461</v>
      </c>
      <c r="AL62" s="72"/>
      <c r="AM62" s="72"/>
      <c r="AN62" s="72"/>
      <c r="AO62" s="72"/>
      <c r="AP62" s="53"/>
      <c r="AQ62" s="53"/>
      <c r="AR62" s="53"/>
      <c r="AS62" s="53"/>
      <c r="AT62" s="53"/>
      <c r="AU62" s="53"/>
      <c r="AV62" s="53"/>
      <c r="AW62" s="53"/>
      <c r="AX62" s="53"/>
      <c r="AY62" s="53"/>
      <c r="AZ62" s="68" t="s">
        <v>698</v>
      </c>
      <c r="BA62" s="53"/>
      <c r="BB62" s="68" t="s">
        <v>699</v>
      </c>
      <c r="BC62" s="53"/>
      <c r="BD62" s="53"/>
      <c r="BE62" s="53"/>
      <c r="BF62" s="53"/>
      <c r="BG62" s="53"/>
      <c r="BH62" s="53"/>
      <c r="BI62" s="53"/>
      <c r="BJ62" s="53"/>
      <c r="BK62" s="53"/>
      <c r="BL62" s="53"/>
      <c r="BM62" s="53"/>
      <c r="BN62" s="53"/>
    </row>
    <row r="63" spans="1:66" ht="14.25" hidden="1" customHeight="1">
      <c r="A63" s="53" t="s">
        <v>700</v>
      </c>
      <c r="B63" s="53" t="s">
        <v>145</v>
      </c>
      <c r="C63" s="67" t="s">
        <v>144</v>
      </c>
      <c r="D63" s="53" t="s">
        <v>344</v>
      </c>
      <c r="E63" s="64" t="s">
        <v>465</v>
      </c>
      <c r="F63" s="68" t="s">
        <v>374</v>
      </c>
      <c r="G63" s="68" t="s">
        <v>442</v>
      </c>
      <c r="H63" s="68" t="s">
        <v>443</v>
      </c>
      <c r="I63" s="68" t="s">
        <v>454</v>
      </c>
      <c r="J63" s="68" t="s">
        <v>466</v>
      </c>
      <c r="K63" s="68" t="s">
        <v>467</v>
      </c>
      <c r="L63" s="79" t="s">
        <v>347</v>
      </c>
      <c r="M63" s="68" t="s">
        <v>476</v>
      </c>
      <c r="N63" s="68" t="s">
        <v>658</v>
      </c>
      <c r="O63" s="68" t="s">
        <v>701</v>
      </c>
      <c r="P63" s="68" t="s">
        <v>529</v>
      </c>
      <c r="Q63" s="68" t="s">
        <v>347</v>
      </c>
      <c r="R63" s="68" t="s">
        <v>702</v>
      </c>
      <c r="S63" s="68" t="s">
        <v>347</v>
      </c>
      <c r="T63" s="81" t="s">
        <v>703</v>
      </c>
      <c r="U63" s="71" t="s">
        <v>704</v>
      </c>
      <c r="V63" s="71"/>
      <c r="W63" s="20" t="s">
        <v>593</v>
      </c>
      <c r="X63" s="20" t="s">
        <v>461</v>
      </c>
      <c r="Y63" s="20" t="s">
        <v>369</v>
      </c>
      <c r="Z63" s="72" t="s">
        <v>347</v>
      </c>
      <c r="AA63" s="72" t="s">
        <v>369</v>
      </c>
      <c r="AB63" s="72" t="s">
        <v>369</v>
      </c>
      <c r="AC63" s="72" t="s">
        <v>461</v>
      </c>
      <c r="AD63" s="72" t="s">
        <v>347</v>
      </c>
      <c r="AE63" s="72" t="s">
        <v>347</v>
      </c>
      <c r="AF63" s="72" t="s">
        <v>461</v>
      </c>
      <c r="AG63" s="72" t="s">
        <v>462</v>
      </c>
      <c r="AH63" s="72" t="s">
        <v>369</v>
      </c>
      <c r="AI63" s="72" t="s">
        <v>347</v>
      </c>
      <c r="AJ63" s="72" t="s">
        <v>462</v>
      </c>
      <c r="AK63" s="72" t="s">
        <v>462</v>
      </c>
      <c r="AL63" s="72"/>
      <c r="AM63" s="72"/>
      <c r="AN63" s="72"/>
      <c r="AO63" s="72"/>
      <c r="AP63" s="53"/>
      <c r="AQ63" s="53"/>
      <c r="AR63" s="53"/>
      <c r="AS63" s="53"/>
      <c r="AT63" s="53"/>
      <c r="AU63" s="53"/>
      <c r="AV63" s="53"/>
      <c r="AW63" s="53"/>
      <c r="AX63" s="53"/>
      <c r="AY63" s="53"/>
      <c r="AZ63" s="53"/>
      <c r="BA63" s="53"/>
      <c r="BB63" s="68" t="s">
        <v>705</v>
      </c>
      <c r="BC63" s="53"/>
      <c r="BD63" s="53"/>
      <c r="BE63" s="53"/>
      <c r="BF63" s="53"/>
      <c r="BG63" s="53"/>
      <c r="BH63" s="53"/>
      <c r="BI63" s="53"/>
      <c r="BJ63" s="53"/>
      <c r="BK63" s="53"/>
      <c r="BL63" s="53"/>
      <c r="BM63" s="53"/>
      <c r="BN63" s="53"/>
    </row>
    <row r="64" spans="1:66" ht="14.25" hidden="1" customHeight="1">
      <c r="A64" s="53" t="s">
        <v>706</v>
      </c>
      <c r="B64" s="53" t="s">
        <v>148</v>
      </c>
      <c r="C64" s="67" t="s">
        <v>147</v>
      </c>
      <c r="D64" s="53" t="s">
        <v>344</v>
      </c>
      <c r="E64" s="64" t="s">
        <v>465</v>
      </c>
      <c r="F64" s="68" t="s">
        <v>374</v>
      </c>
      <c r="G64" s="68" t="s">
        <v>442</v>
      </c>
      <c r="H64" s="68" t="s">
        <v>443</v>
      </c>
      <c r="I64" s="68" t="s">
        <v>454</v>
      </c>
      <c r="J64" s="68" t="s">
        <v>466</v>
      </c>
      <c r="K64" s="68" t="s">
        <v>467</v>
      </c>
      <c r="L64" s="79" t="s">
        <v>347</v>
      </c>
      <c r="M64" s="68" t="s">
        <v>476</v>
      </c>
      <c r="N64" s="68" t="s">
        <v>658</v>
      </c>
      <c r="O64" s="68" t="s">
        <v>701</v>
      </c>
      <c r="P64" s="68" t="s">
        <v>529</v>
      </c>
      <c r="Q64" s="68" t="s">
        <v>347</v>
      </c>
      <c r="R64" s="68" t="s">
        <v>702</v>
      </c>
      <c r="S64" s="68" t="s">
        <v>347</v>
      </c>
      <c r="T64" s="81" t="s">
        <v>703</v>
      </c>
      <c r="U64" s="71" t="s">
        <v>688</v>
      </c>
      <c r="V64" s="71"/>
      <c r="W64" s="20" t="s">
        <v>593</v>
      </c>
      <c r="X64" s="20" t="s">
        <v>461</v>
      </c>
      <c r="Y64" s="20" t="s">
        <v>369</v>
      </c>
      <c r="Z64" s="72" t="s">
        <v>347</v>
      </c>
      <c r="AA64" s="72" t="s">
        <v>347</v>
      </c>
      <c r="AB64" s="72" t="s">
        <v>347</v>
      </c>
      <c r="AC64" s="72" t="s">
        <v>461</v>
      </c>
      <c r="AD64" s="72" t="s">
        <v>347</v>
      </c>
      <c r="AE64" s="72" t="s">
        <v>347</v>
      </c>
      <c r="AF64" s="72" t="s">
        <v>461</v>
      </c>
      <c r="AG64" s="72" t="s">
        <v>462</v>
      </c>
      <c r="AH64" s="72" t="s">
        <v>347</v>
      </c>
      <c r="AI64" s="72" t="s">
        <v>347</v>
      </c>
      <c r="AJ64" s="72" t="s">
        <v>461</v>
      </c>
      <c r="AK64" s="72" t="s">
        <v>462</v>
      </c>
      <c r="AL64" s="72"/>
      <c r="AM64" s="72"/>
      <c r="AN64" s="72"/>
      <c r="AO64" s="72"/>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row>
    <row r="65" spans="1:66" ht="14.25" hidden="1" customHeight="1">
      <c r="A65" s="53" t="s">
        <v>707</v>
      </c>
      <c r="B65" s="53" t="s">
        <v>150</v>
      </c>
      <c r="C65" s="67" t="s">
        <v>149</v>
      </c>
      <c r="D65" s="53" t="s">
        <v>344</v>
      </c>
      <c r="E65" s="64" t="s">
        <v>465</v>
      </c>
      <c r="F65" s="68" t="s">
        <v>374</v>
      </c>
      <c r="G65" s="68" t="s">
        <v>442</v>
      </c>
      <c r="H65" s="68" t="s">
        <v>443</v>
      </c>
      <c r="I65" s="68" t="s">
        <v>454</v>
      </c>
      <c r="J65" s="68" t="s">
        <v>466</v>
      </c>
      <c r="K65" s="68" t="s">
        <v>467</v>
      </c>
      <c r="L65" s="79" t="s">
        <v>347</v>
      </c>
      <c r="M65" s="68" t="s">
        <v>476</v>
      </c>
      <c r="N65" s="68" t="s">
        <v>658</v>
      </c>
      <c r="O65" s="68" t="s">
        <v>701</v>
      </c>
      <c r="P65" s="68" t="s">
        <v>529</v>
      </c>
      <c r="Q65" s="68" t="s">
        <v>347</v>
      </c>
      <c r="R65" s="68" t="s">
        <v>433</v>
      </c>
      <c r="S65" s="68" t="s">
        <v>347</v>
      </c>
      <c r="T65" s="70" t="s">
        <v>708</v>
      </c>
      <c r="U65" s="71" t="s">
        <v>709</v>
      </c>
      <c r="V65" s="71"/>
      <c r="W65" s="20" t="s">
        <v>347</v>
      </c>
      <c r="X65" s="20" t="s">
        <v>461</v>
      </c>
      <c r="Y65" s="20" t="s">
        <v>347</v>
      </c>
      <c r="Z65" s="72" t="s">
        <v>347</v>
      </c>
      <c r="AA65" s="72" t="s">
        <v>347</v>
      </c>
      <c r="AB65" s="72" t="s">
        <v>347</v>
      </c>
      <c r="AC65" s="72" t="s">
        <v>461</v>
      </c>
      <c r="AD65" s="72" t="s">
        <v>347</v>
      </c>
      <c r="AE65" s="72" t="s">
        <v>347</v>
      </c>
      <c r="AF65" s="72" t="s">
        <v>461</v>
      </c>
      <c r="AG65" s="72" t="s">
        <v>462</v>
      </c>
      <c r="AH65" s="72" t="s">
        <v>347</v>
      </c>
      <c r="AI65" s="72" t="s">
        <v>347</v>
      </c>
      <c r="AJ65" s="72" t="s">
        <v>461</v>
      </c>
      <c r="AK65" s="72" t="s">
        <v>462</v>
      </c>
      <c r="AL65" s="72"/>
      <c r="AM65" s="72"/>
      <c r="AN65" s="72"/>
      <c r="AO65" s="72"/>
      <c r="AP65" s="53"/>
      <c r="AQ65" s="53"/>
      <c r="AR65" s="68" t="s">
        <v>346</v>
      </c>
      <c r="AS65" s="53"/>
      <c r="AT65" s="68" t="s">
        <v>348</v>
      </c>
      <c r="AU65" s="68" t="s">
        <v>349</v>
      </c>
      <c r="AV65" s="68" t="s">
        <v>402</v>
      </c>
      <c r="AW65" s="53"/>
      <c r="AX65" s="68" t="s">
        <v>557</v>
      </c>
      <c r="AY65" s="68" t="s">
        <v>659</v>
      </c>
      <c r="AZ65" s="68" t="s">
        <v>418</v>
      </c>
      <c r="BA65" s="68" t="s">
        <v>618</v>
      </c>
      <c r="BB65" s="68" t="s">
        <v>710</v>
      </c>
      <c r="BC65" s="68" t="s">
        <v>432</v>
      </c>
      <c r="BD65" s="53"/>
      <c r="BE65" s="53"/>
      <c r="BF65" s="53"/>
      <c r="BG65" s="53"/>
      <c r="BH65" s="53"/>
      <c r="BI65" s="53"/>
      <c r="BJ65" s="53"/>
      <c r="BK65" s="53"/>
      <c r="BL65" s="53"/>
      <c r="BM65" s="53"/>
      <c r="BN65" s="53"/>
    </row>
    <row r="66" spans="1:66" ht="14.25" hidden="1" customHeight="1">
      <c r="A66" s="53" t="s">
        <v>711</v>
      </c>
      <c r="B66" s="53" t="s">
        <v>152</v>
      </c>
      <c r="C66" s="67" t="s">
        <v>151</v>
      </c>
      <c r="D66" s="53" t="s">
        <v>344</v>
      </c>
      <c r="E66" s="64" t="s">
        <v>465</v>
      </c>
      <c r="F66" s="68" t="s">
        <v>374</v>
      </c>
      <c r="G66" s="68" t="s">
        <v>442</v>
      </c>
      <c r="H66" s="68" t="s">
        <v>443</v>
      </c>
      <c r="I66" s="68" t="s">
        <v>454</v>
      </c>
      <c r="J66" s="68" t="s">
        <v>466</v>
      </c>
      <c r="K66" s="68" t="s">
        <v>467</v>
      </c>
      <c r="L66" s="79" t="s">
        <v>347</v>
      </c>
      <c r="M66" s="68" t="s">
        <v>476</v>
      </c>
      <c r="N66" s="68" t="s">
        <v>658</v>
      </c>
      <c r="O66" s="68" t="s">
        <v>701</v>
      </c>
      <c r="P66" s="68" t="s">
        <v>529</v>
      </c>
      <c r="Q66" s="68" t="s">
        <v>347</v>
      </c>
      <c r="R66" s="68" t="s">
        <v>433</v>
      </c>
      <c r="S66" s="68" t="s">
        <v>347</v>
      </c>
      <c r="T66" s="70" t="s">
        <v>708</v>
      </c>
      <c r="U66" s="71" t="s">
        <v>712</v>
      </c>
      <c r="V66" s="71"/>
      <c r="W66" s="20" t="s">
        <v>369</v>
      </c>
      <c r="X66" s="20" t="s">
        <v>461</v>
      </c>
      <c r="Y66" s="20" t="s">
        <v>347</v>
      </c>
      <c r="Z66" s="72" t="s">
        <v>347</v>
      </c>
      <c r="AA66" s="72" t="s">
        <v>347</v>
      </c>
      <c r="AB66" s="72" t="s">
        <v>347</v>
      </c>
      <c r="AC66" s="72" t="s">
        <v>461</v>
      </c>
      <c r="AD66" s="72" t="s">
        <v>347</v>
      </c>
      <c r="AE66" s="72" t="s">
        <v>347</v>
      </c>
      <c r="AF66" s="72" t="s">
        <v>461</v>
      </c>
      <c r="AG66" s="72" t="s">
        <v>461</v>
      </c>
      <c r="AH66" s="72" t="s">
        <v>347</v>
      </c>
      <c r="AI66" s="72" t="s">
        <v>347</v>
      </c>
      <c r="AJ66" s="72" t="s">
        <v>461</v>
      </c>
      <c r="AK66" s="72" t="s">
        <v>461</v>
      </c>
      <c r="AL66" s="72"/>
      <c r="AM66" s="72"/>
      <c r="AN66" s="72"/>
      <c r="AO66" s="72"/>
      <c r="AP66" s="53"/>
      <c r="AQ66" s="68" t="s">
        <v>374</v>
      </c>
      <c r="AR66" s="68" t="s">
        <v>442</v>
      </c>
      <c r="AS66" s="68" t="s">
        <v>443</v>
      </c>
      <c r="AT66" s="68" t="s">
        <v>376</v>
      </c>
      <c r="AU66" s="68" t="s">
        <v>377</v>
      </c>
      <c r="AV66" s="68" t="s">
        <v>467</v>
      </c>
      <c r="AW66" s="68" t="s">
        <v>364</v>
      </c>
      <c r="AX66" s="68" t="s">
        <v>577</v>
      </c>
      <c r="AY66" s="68" t="s">
        <v>469</v>
      </c>
      <c r="AZ66" s="68" t="s">
        <v>470</v>
      </c>
      <c r="BA66" s="68" t="s">
        <v>599</v>
      </c>
      <c r="BB66" s="68" t="s">
        <v>713</v>
      </c>
      <c r="BC66" s="68" t="s">
        <v>489</v>
      </c>
      <c r="BD66" s="53"/>
      <c r="BE66" s="53"/>
      <c r="BF66" s="53"/>
      <c r="BG66" s="53"/>
      <c r="BH66" s="53"/>
      <c r="BI66" s="53"/>
      <c r="BJ66" s="53"/>
      <c r="BK66" s="53"/>
      <c r="BL66" s="53"/>
      <c r="BM66" s="53"/>
      <c r="BN66" s="53"/>
    </row>
    <row r="67" spans="1:66" ht="14.25" hidden="1" customHeight="1">
      <c r="A67" s="53" t="s">
        <v>714</v>
      </c>
      <c r="B67" s="53" t="s">
        <v>154</v>
      </c>
      <c r="C67" s="67" t="s">
        <v>715</v>
      </c>
      <c r="D67" s="53" t="s">
        <v>344</v>
      </c>
      <c r="E67" s="64" t="s">
        <v>465</v>
      </c>
      <c r="F67" s="68" t="s">
        <v>374</v>
      </c>
      <c r="G67" s="68" t="s">
        <v>442</v>
      </c>
      <c r="H67" s="68" t="s">
        <v>443</v>
      </c>
      <c r="I67" s="68" t="s">
        <v>454</v>
      </c>
      <c r="J67" s="68" t="s">
        <v>466</v>
      </c>
      <c r="K67" s="68" t="s">
        <v>467</v>
      </c>
      <c r="L67" s="79" t="s">
        <v>347</v>
      </c>
      <c r="M67" s="68" t="s">
        <v>476</v>
      </c>
      <c r="N67" s="68" t="s">
        <v>658</v>
      </c>
      <c r="O67" s="68" t="s">
        <v>701</v>
      </c>
      <c r="P67" s="68" t="s">
        <v>529</v>
      </c>
      <c r="Q67" s="68" t="s">
        <v>347</v>
      </c>
      <c r="R67" s="68" t="s">
        <v>433</v>
      </c>
      <c r="S67" s="68" t="s">
        <v>347</v>
      </c>
      <c r="T67" s="70" t="s">
        <v>708</v>
      </c>
      <c r="U67" s="71" t="s">
        <v>716</v>
      </c>
      <c r="V67" s="70" t="s">
        <v>716</v>
      </c>
      <c r="W67" s="20" t="s">
        <v>369</v>
      </c>
      <c r="X67" s="20" t="s">
        <v>461</v>
      </c>
      <c r="Y67" s="20" t="s">
        <v>369</v>
      </c>
      <c r="Z67" s="72" t="s">
        <v>347</v>
      </c>
      <c r="AA67" s="72" t="s">
        <v>347</v>
      </c>
      <c r="AB67" s="72" t="s">
        <v>347</v>
      </c>
      <c r="AC67" s="72" t="s">
        <v>461</v>
      </c>
      <c r="AD67" s="72" t="s">
        <v>347</v>
      </c>
      <c r="AE67" s="72" t="s">
        <v>347</v>
      </c>
      <c r="AF67" s="72" t="s">
        <v>461</v>
      </c>
      <c r="AG67" s="72" t="s">
        <v>462</v>
      </c>
      <c r="AH67" s="72" t="s">
        <v>369</v>
      </c>
      <c r="AI67" s="72" t="s">
        <v>347</v>
      </c>
      <c r="AJ67" s="72" t="s">
        <v>461</v>
      </c>
      <c r="AK67" s="72" t="s">
        <v>462</v>
      </c>
      <c r="AL67" s="72"/>
      <c r="AM67" s="72"/>
      <c r="AN67" s="72"/>
      <c r="AO67" s="72"/>
      <c r="AP67" s="53"/>
      <c r="AQ67" s="53"/>
      <c r="AR67" s="53"/>
      <c r="AS67" s="53"/>
      <c r="AT67" s="53"/>
      <c r="AU67" s="53"/>
      <c r="AV67" s="53"/>
      <c r="AW67" s="53"/>
      <c r="AX67" s="53"/>
      <c r="AY67" s="53"/>
      <c r="AZ67" s="68" t="s">
        <v>603</v>
      </c>
      <c r="BA67" s="53"/>
      <c r="BB67" s="53"/>
      <c r="BC67" s="53"/>
      <c r="BD67" s="53"/>
      <c r="BE67" s="53"/>
      <c r="BF67" s="53"/>
      <c r="BG67" s="53"/>
      <c r="BH67" s="53"/>
      <c r="BI67" s="53"/>
      <c r="BJ67" s="53"/>
      <c r="BK67" s="53"/>
      <c r="BL67" s="53"/>
      <c r="BM67" s="53"/>
      <c r="BN67" s="53"/>
    </row>
    <row r="68" spans="1:66" ht="14.25" hidden="1" customHeight="1">
      <c r="A68" s="53" t="s">
        <v>717</v>
      </c>
      <c r="B68" s="53" t="s">
        <v>215</v>
      </c>
      <c r="C68" s="67" t="s">
        <v>214</v>
      </c>
      <c r="D68" s="53" t="s">
        <v>344</v>
      </c>
      <c r="E68" s="64" t="s">
        <v>465</v>
      </c>
      <c r="F68" s="68" t="s">
        <v>374</v>
      </c>
      <c r="G68" s="68" t="s">
        <v>442</v>
      </c>
      <c r="H68" s="68" t="s">
        <v>443</v>
      </c>
      <c r="I68" s="68" t="s">
        <v>454</v>
      </c>
      <c r="J68" s="68" t="s">
        <v>466</v>
      </c>
      <c r="K68" s="68" t="s">
        <v>467</v>
      </c>
      <c r="L68" s="68" t="s">
        <v>347</v>
      </c>
      <c r="M68" s="68" t="s">
        <v>476</v>
      </c>
      <c r="N68" s="68" t="s">
        <v>658</v>
      </c>
      <c r="O68" s="68" t="s">
        <v>701</v>
      </c>
      <c r="P68" s="68" t="s">
        <v>529</v>
      </c>
      <c r="Q68" s="68" t="s">
        <v>347</v>
      </c>
      <c r="R68" s="68" t="s">
        <v>718</v>
      </c>
      <c r="S68" s="68" t="s">
        <v>347</v>
      </c>
      <c r="T68" s="81" t="s">
        <v>719</v>
      </c>
      <c r="U68" s="71" t="s">
        <v>720</v>
      </c>
      <c r="V68" s="71"/>
      <c r="W68" s="20" t="s">
        <v>347</v>
      </c>
      <c r="X68" s="20" t="s">
        <v>461</v>
      </c>
      <c r="Y68" s="20" t="s">
        <v>369</v>
      </c>
      <c r="Z68" s="72" t="s">
        <v>593</v>
      </c>
      <c r="AA68" s="72" t="s">
        <v>369</v>
      </c>
      <c r="AB68" s="72" t="s">
        <v>347</v>
      </c>
      <c r="AC68" s="72" t="s">
        <v>347</v>
      </c>
      <c r="AD68" s="72" t="s">
        <v>347</v>
      </c>
      <c r="AE68" s="72" t="s">
        <v>347</v>
      </c>
      <c r="AF68" s="72" t="s">
        <v>461</v>
      </c>
      <c r="AG68" s="72" t="s">
        <v>462</v>
      </c>
      <c r="AH68" s="72" t="s">
        <v>593</v>
      </c>
      <c r="AI68" s="72" t="s">
        <v>347</v>
      </c>
      <c r="AJ68" s="72" t="s">
        <v>462</v>
      </c>
      <c r="AK68" s="72" t="s">
        <v>369</v>
      </c>
      <c r="AL68" s="72"/>
      <c r="AM68" s="72"/>
      <c r="AN68" s="72"/>
      <c r="AO68" s="72"/>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row>
    <row r="69" spans="1:66" ht="14.25" hidden="1" customHeight="1">
      <c r="A69" s="53" t="s">
        <v>721</v>
      </c>
      <c r="B69" s="53" t="s">
        <v>89</v>
      </c>
      <c r="C69" s="67" t="s">
        <v>88</v>
      </c>
      <c r="D69" s="53" t="s">
        <v>344</v>
      </c>
      <c r="E69" s="64" t="s">
        <v>465</v>
      </c>
      <c r="F69" s="68" t="s">
        <v>374</v>
      </c>
      <c r="G69" s="68" t="s">
        <v>442</v>
      </c>
      <c r="H69" s="68" t="s">
        <v>443</v>
      </c>
      <c r="I69" s="68" t="s">
        <v>454</v>
      </c>
      <c r="J69" s="68" t="s">
        <v>466</v>
      </c>
      <c r="K69" s="68" t="s">
        <v>467</v>
      </c>
      <c r="L69" s="68" t="s">
        <v>347</v>
      </c>
      <c r="M69" s="68" t="s">
        <v>476</v>
      </c>
      <c r="N69" s="68" t="s">
        <v>658</v>
      </c>
      <c r="O69" s="53" t="s">
        <v>655</v>
      </c>
      <c r="P69" s="68" t="s">
        <v>431</v>
      </c>
      <c r="Q69" s="53" t="s">
        <v>722</v>
      </c>
      <c r="R69" s="53" t="s">
        <v>713</v>
      </c>
      <c r="S69" s="68" t="s">
        <v>347</v>
      </c>
      <c r="T69" s="75" t="s">
        <v>723</v>
      </c>
      <c r="U69" s="71" t="s">
        <v>724</v>
      </c>
      <c r="V69" s="71"/>
      <c r="W69" s="20" t="s">
        <v>461</v>
      </c>
      <c r="X69" s="20" t="s">
        <v>461</v>
      </c>
      <c r="Y69" s="20" t="s">
        <v>461</v>
      </c>
      <c r="Z69" s="72" t="s">
        <v>461</v>
      </c>
      <c r="AA69" s="72" t="s">
        <v>461</v>
      </c>
      <c r="AB69" s="72" t="s">
        <v>347</v>
      </c>
      <c r="AC69" s="72" t="s">
        <v>461</v>
      </c>
      <c r="AD69" s="72" t="s">
        <v>347</v>
      </c>
      <c r="AE69" s="72" t="s">
        <v>347</v>
      </c>
      <c r="AF69" s="72" t="s">
        <v>461</v>
      </c>
      <c r="AG69" s="72" t="s">
        <v>461</v>
      </c>
      <c r="AH69" s="72" t="s">
        <v>461</v>
      </c>
      <c r="AI69" s="72" t="s">
        <v>347</v>
      </c>
      <c r="AJ69" s="72" t="s">
        <v>461</v>
      </c>
      <c r="AK69" s="72" t="s">
        <v>461</v>
      </c>
      <c r="AL69" s="72"/>
      <c r="AM69" s="72"/>
      <c r="AN69" s="72"/>
      <c r="AO69" s="72"/>
      <c r="AP69" s="53"/>
      <c r="AQ69" s="53"/>
      <c r="AR69" s="53"/>
      <c r="AS69" s="53"/>
      <c r="AT69" s="53"/>
      <c r="AU69" s="53"/>
      <c r="AV69" s="53"/>
      <c r="AW69" s="53"/>
      <c r="AX69" s="53"/>
      <c r="AY69" s="53"/>
      <c r="AZ69" s="53"/>
      <c r="BA69" s="68" t="s">
        <v>531</v>
      </c>
      <c r="BB69" s="68" t="s">
        <v>532</v>
      </c>
      <c r="BC69" s="53"/>
      <c r="BD69" s="53"/>
      <c r="BE69" s="53"/>
      <c r="BF69" s="53"/>
      <c r="BG69" s="53"/>
      <c r="BH69" s="53"/>
      <c r="BI69" s="53"/>
      <c r="BJ69" s="53"/>
      <c r="BK69" s="53"/>
      <c r="BL69" s="53"/>
      <c r="BM69" s="53"/>
      <c r="BN69" s="53"/>
    </row>
    <row r="70" spans="1:66" ht="14.25" hidden="1" customHeight="1">
      <c r="A70" s="53" t="s">
        <v>725</v>
      </c>
      <c r="B70" s="53" t="s">
        <v>89</v>
      </c>
      <c r="C70" s="67" t="s">
        <v>92</v>
      </c>
      <c r="D70" s="53" t="s">
        <v>344</v>
      </c>
      <c r="E70" s="64" t="s">
        <v>465</v>
      </c>
      <c r="F70" s="68" t="s">
        <v>374</v>
      </c>
      <c r="G70" s="68" t="s">
        <v>442</v>
      </c>
      <c r="H70" s="68" t="s">
        <v>443</v>
      </c>
      <c r="I70" s="68" t="s">
        <v>454</v>
      </c>
      <c r="J70" s="68" t="s">
        <v>466</v>
      </c>
      <c r="K70" s="68" t="s">
        <v>467</v>
      </c>
      <c r="L70" s="68" t="s">
        <v>347</v>
      </c>
      <c r="M70" s="68" t="s">
        <v>476</v>
      </c>
      <c r="N70" s="68" t="s">
        <v>658</v>
      </c>
      <c r="O70" s="53" t="s">
        <v>655</v>
      </c>
      <c r="P70" s="68" t="s">
        <v>431</v>
      </c>
      <c r="Q70" s="53" t="s">
        <v>722</v>
      </c>
      <c r="R70" s="53" t="s">
        <v>713</v>
      </c>
      <c r="S70" s="68" t="s">
        <v>347</v>
      </c>
      <c r="T70" s="75" t="s">
        <v>723</v>
      </c>
      <c r="U70" s="71" t="s">
        <v>726</v>
      </c>
      <c r="V70" s="71"/>
      <c r="W70" s="20" t="s">
        <v>461</v>
      </c>
      <c r="X70" s="20" t="s">
        <v>461</v>
      </c>
      <c r="Y70" s="20" t="s">
        <v>347</v>
      </c>
      <c r="Z70" s="72" t="s">
        <v>347</v>
      </c>
      <c r="AA70" s="72" t="s">
        <v>347</v>
      </c>
      <c r="AB70" s="72" t="s">
        <v>347</v>
      </c>
      <c r="AC70" s="72" t="s">
        <v>461</v>
      </c>
      <c r="AD70" s="72" t="s">
        <v>347</v>
      </c>
      <c r="AE70" s="72" t="s">
        <v>347</v>
      </c>
      <c r="AF70" s="72" t="s">
        <v>461</v>
      </c>
      <c r="AG70" s="72" t="s">
        <v>461</v>
      </c>
      <c r="AH70" s="72" t="s">
        <v>461</v>
      </c>
      <c r="AI70" s="72" t="s">
        <v>347</v>
      </c>
      <c r="AJ70" s="72" t="s">
        <v>461</v>
      </c>
      <c r="AK70" s="72" t="s">
        <v>461</v>
      </c>
      <c r="AL70" s="72"/>
      <c r="AM70" s="72"/>
      <c r="AN70" s="72"/>
      <c r="AO70" s="72"/>
      <c r="AP70" s="53"/>
      <c r="AQ70" s="53"/>
      <c r="AR70" s="53"/>
      <c r="AS70" s="53"/>
      <c r="AT70" s="53"/>
      <c r="AU70" s="53"/>
      <c r="AV70" s="53"/>
      <c r="AW70" s="53"/>
      <c r="AX70" s="53"/>
      <c r="AY70" s="53"/>
      <c r="AZ70" s="53"/>
      <c r="BA70" s="53"/>
      <c r="BB70" s="68" t="s">
        <v>727</v>
      </c>
      <c r="BC70" s="53"/>
      <c r="BD70" s="53"/>
      <c r="BE70" s="53"/>
      <c r="BF70" s="53"/>
      <c r="BG70" s="53"/>
      <c r="BH70" s="53"/>
      <c r="BI70" s="53"/>
      <c r="BJ70" s="53"/>
      <c r="BK70" s="53"/>
      <c r="BL70" s="53"/>
      <c r="BM70" s="53"/>
      <c r="BN70" s="53"/>
    </row>
    <row r="71" spans="1:66" ht="14.25" customHeight="1">
      <c r="A71" s="53" t="s">
        <v>728</v>
      </c>
      <c r="B71" s="73" t="s">
        <v>116</v>
      </c>
      <c r="C71" s="67" t="s">
        <v>115</v>
      </c>
      <c r="D71" s="53" t="s">
        <v>344</v>
      </c>
      <c r="E71" s="64" t="s">
        <v>465</v>
      </c>
      <c r="F71" s="68" t="s">
        <v>374</v>
      </c>
      <c r="G71" s="68" t="s">
        <v>442</v>
      </c>
      <c r="H71" s="68" t="s">
        <v>443</v>
      </c>
      <c r="I71" s="68" t="s">
        <v>454</v>
      </c>
      <c r="J71" s="68" t="s">
        <v>466</v>
      </c>
      <c r="K71" s="68" t="s">
        <v>467</v>
      </c>
      <c r="L71" s="68" t="s">
        <v>347</v>
      </c>
      <c r="M71" s="68" t="s">
        <v>476</v>
      </c>
      <c r="N71" s="68" t="s">
        <v>658</v>
      </c>
      <c r="O71" s="68" t="s">
        <v>655</v>
      </c>
      <c r="P71" s="68" t="s">
        <v>431</v>
      </c>
      <c r="Q71" s="68" t="s">
        <v>722</v>
      </c>
      <c r="R71" s="68" t="s">
        <v>710</v>
      </c>
      <c r="S71" s="68" t="s">
        <v>347</v>
      </c>
      <c r="T71" s="70" t="s">
        <v>729</v>
      </c>
      <c r="U71" s="71" t="s">
        <v>730</v>
      </c>
      <c r="V71" s="71"/>
      <c r="W71" s="20" t="s">
        <v>462</v>
      </c>
      <c r="X71" s="20" t="s">
        <v>461</v>
      </c>
      <c r="Y71" s="20" t="s">
        <v>347</v>
      </c>
      <c r="Z71" s="72" t="s">
        <v>347</v>
      </c>
      <c r="AA71" s="72" t="s">
        <v>347</v>
      </c>
      <c r="AB71" s="72" t="s">
        <v>347</v>
      </c>
      <c r="AC71" s="72" t="s">
        <v>461</v>
      </c>
      <c r="AD71" s="72" t="s">
        <v>347</v>
      </c>
      <c r="AE71" s="72" t="s">
        <v>462</v>
      </c>
      <c r="AF71" s="72" t="s">
        <v>461</v>
      </c>
      <c r="AG71" s="72" t="s">
        <v>347</v>
      </c>
      <c r="AH71" s="72" t="s">
        <v>462</v>
      </c>
      <c r="AI71" s="72" t="s">
        <v>347</v>
      </c>
      <c r="AJ71" s="72" t="s">
        <v>462</v>
      </c>
      <c r="AK71" s="72" t="s">
        <v>369</v>
      </c>
      <c r="AL71" s="72"/>
      <c r="AM71" s="72"/>
      <c r="AN71" s="72"/>
      <c r="AO71" s="72"/>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row>
    <row r="72" spans="1:66" ht="14.25" customHeight="1">
      <c r="A72" s="53" t="s">
        <v>731</v>
      </c>
      <c r="B72" s="73" t="s">
        <v>135</v>
      </c>
      <c r="C72" s="67" t="s">
        <v>134</v>
      </c>
      <c r="D72" s="53" t="s">
        <v>344</v>
      </c>
      <c r="E72" s="64" t="s">
        <v>465</v>
      </c>
      <c r="F72" s="68" t="s">
        <v>374</v>
      </c>
      <c r="G72" s="68" t="s">
        <v>442</v>
      </c>
      <c r="H72" s="68" t="s">
        <v>443</v>
      </c>
      <c r="I72" s="68" t="s">
        <v>454</v>
      </c>
      <c r="J72" s="68" t="s">
        <v>466</v>
      </c>
      <c r="K72" s="68" t="s">
        <v>467</v>
      </c>
      <c r="L72" s="68" t="s">
        <v>347</v>
      </c>
      <c r="M72" s="68" t="s">
        <v>476</v>
      </c>
      <c r="N72" s="68" t="s">
        <v>658</v>
      </c>
      <c r="O72" s="68" t="s">
        <v>655</v>
      </c>
      <c r="P72" s="68" t="s">
        <v>431</v>
      </c>
      <c r="Q72" s="68" t="s">
        <v>722</v>
      </c>
      <c r="R72" s="68" t="s">
        <v>732</v>
      </c>
      <c r="S72" s="68" t="s">
        <v>347</v>
      </c>
      <c r="T72" s="70" t="s">
        <v>733</v>
      </c>
      <c r="U72" s="71" t="s">
        <v>734</v>
      </c>
      <c r="V72" s="71"/>
      <c r="W72" s="20" t="s">
        <v>461</v>
      </c>
      <c r="X72" s="20" t="s">
        <v>461</v>
      </c>
      <c r="Y72" s="20" t="s">
        <v>462</v>
      </c>
      <c r="Z72" s="72" t="s">
        <v>461</v>
      </c>
      <c r="AA72" s="72" t="s">
        <v>461</v>
      </c>
      <c r="AB72" s="72" t="s">
        <v>461</v>
      </c>
      <c r="AC72" s="72" t="s">
        <v>461</v>
      </c>
      <c r="AD72" s="72" t="s">
        <v>461</v>
      </c>
      <c r="AE72" s="72" t="s">
        <v>462</v>
      </c>
      <c r="AF72" s="72" t="s">
        <v>462</v>
      </c>
      <c r="AG72" s="72" t="s">
        <v>462</v>
      </c>
      <c r="AH72" s="72" t="s">
        <v>461</v>
      </c>
      <c r="AI72" s="72" t="s">
        <v>461</v>
      </c>
      <c r="AJ72" s="72" t="s">
        <v>461</v>
      </c>
      <c r="AK72" s="72" t="s">
        <v>462</v>
      </c>
      <c r="AL72" s="72"/>
      <c r="AM72" s="72"/>
      <c r="AN72" s="72"/>
      <c r="AO72" s="72"/>
      <c r="AP72" s="53"/>
      <c r="AQ72" s="53"/>
      <c r="AR72" s="53"/>
      <c r="AS72" s="53"/>
      <c r="AT72" s="53"/>
      <c r="AU72" s="53"/>
      <c r="AV72" s="53"/>
      <c r="AW72" s="53"/>
      <c r="AX72" s="53"/>
      <c r="AY72" s="53"/>
      <c r="AZ72" s="68" t="s">
        <v>735</v>
      </c>
      <c r="BA72" s="53"/>
      <c r="BB72" s="53"/>
      <c r="BC72" s="53"/>
      <c r="BD72" s="53"/>
      <c r="BE72" s="53"/>
      <c r="BF72" s="53"/>
      <c r="BG72" s="53"/>
      <c r="BH72" s="53"/>
      <c r="BI72" s="53"/>
      <c r="BJ72" s="53"/>
      <c r="BK72" s="53"/>
      <c r="BL72" s="53"/>
      <c r="BM72" s="53"/>
      <c r="BN72" s="53"/>
    </row>
    <row r="73" spans="1:66" ht="14.25" customHeight="1">
      <c r="A73" s="53" t="s">
        <v>736</v>
      </c>
      <c r="B73" s="53" t="s">
        <v>176</v>
      </c>
      <c r="C73" s="67" t="s">
        <v>175</v>
      </c>
      <c r="D73" s="53" t="s">
        <v>344</v>
      </c>
      <c r="E73" s="64" t="s">
        <v>465</v>
      </c>
      <c r="F73" s="68" t="s">
        <v>374</v>
      </c>
      <c r="G73" s="68" t="s">
        <v>442</v>
      </c>
      <c r="H73" s="68" t="s">
        <v>443</v>
      </c>
      <c r="I73" s="68" t="s">
        <v>454</v>
      </c>
      <c r="J73" s="68" t="s">
        <v>466</v>
      </c>
      <c r="K73" s="68" t="s">
        <v>467</v>
      </c>
      <c r="L73" s="68" t="s">
        <v>347</v>
      </c>
      <c r="M73" s="68" t="s">
        <v>476</v>
      </c>
      <c r="N73" s="68" t="s">
        <v>658</v>
      </c>
      <c r="O73" s="68" t="s">
        <v>655</v>
      </c>
      <c r="P73" s="68" t="s">
        <v>431</v>
      </c>
      <c r="Q73" s="68" t="s">
        <v>722</v>
      </c>
      <c r="R73" s="68" t="s">
        <v>710</v>
      </c>
      <c r="S73" s="68" t="s">
        <v>347</v>
      </c>
      <c r="T73" s="70" t="s">
        <v>737</v>
      </c>
      <c r="U73" s="71" t="s">
        <v>738</v>
      </c>
      <c r="V73" s="71"/>
      <c r="W73" s="20" t="s">
        <v>462</v>
      </c>
      <c r="X73" s="20" t="s">
        <v>461</v>
      </c>
      <c r="Y73" s="20" t="s">
        <v>462</v>
      </c>
      <c r="Z73" s="72" t="s">
        <v>462</v>
      </c>
      <c r="AA73" s="72" t="s">
        <v>462</v>
      </c>
      <c r="AB73" s="72" t="s">
        <v>461</v>
      </c>
      <c r="AC73" s="72" t="s">
        <v>461</v>
      </c>
      <c r="AD73" s="72" t="s">
        <v>461</v>
      </c>
      <c r="AE73" s="72" t="s">
        <v>462</v>
      </c>
      <c r="AF73" s="72" t="s">
        <v>462</v>
      </c>
      <c r="AG73" s="72" t="s">
        <v>462</v>
      </c>
      <c r="AH73" s="72" t="s">
        <v>473</v>
      </c>
      <c r="AI73" s="72" t="s">
        <v>461</v>
      </c>
      <c r="AJ73" s="72" t="s">
        <v>462</v>
      </c>
      <c r="AK73" s="72" t="s">
        <v>462</v>
      </c>
      <c r="AL73" s="72"/>
      <c r="AM73" s="72"/>
      <c r="AN73" s="72"/>
      <c r="AO73" s="72"/>
      <c r="AP73" s="53"/>
      <c r="AQ73" s="68" t="s">
        <v>345</v>
      </c>
      <c r="AR73" s="68" t="s">
        <v>375</v>
      </c>
      <c r="AS73" s="83"/>
      <c r="AT73" s="68" t="s">
        <v>454</v>
      </c>
      <c r="AU73" s="68" t="s">
        <v>466</v>
      </c>
      <c r="AV73" s="68" t="s">
        <v>416</v>
      </c>
      <c r="AW73" s="53"/>
      <c r="AX73" s="68" t="s">
        <v>658</v>
      </c>
      <c r="AY73" s="68" t="s">
        <v>597</v>
      </c>
      <c r="AZ73" s="68" t="s">
        <v>598</v>
      </c>
      <c r="BA73" s="68" t="s">
        <v>722</v>
      </c>
      <c r="BB73" s="68" t="s">
        <v>619</v>
      </c>
      <c r="BC73" s="68" t="s">
        <v>482</v>
      </c>
      <c r="BD73" s="53"/>
      <c r="BE73" s="53"/>
      <c r="BF73" s="53"/>
      <c r="BG73" s="53"/>
      <c r="BH73" s="53"/>
      <c r="BI73" s="53"/>
      <c r="BJ73" s="53"/>
      <c r="BK73" s="53"/>
      <c r="BL73" s="53"/>
      <c r="BM73" s="53"/>
      <c r="BN73" s="53"/>
    </row>
    <row r="74" spans="1:66" ht="14.25" hidden="1" customHeight="1">
      <c r="A74" s="53" t="s">
        <v>739</v>
      </c>
      <c r="B74" s="53" t="s">
        <v>178</v>
      </c>
      <c r="C74" s="67" t="s">
        <v>740</v>
      </c>
      <c r="D74" s="53" t="s">
        <v>344</v>
      </c>
      <c r="E74" s="64" t="s">
        <v>465</v>
      </c>
      <c r="F74" s="68" t="s">
        <v>374</v>
      </c>
      <c r="G74" s="68" t="s">
        <v>442</v>
      </c>
      <c r="H74" s="68" t="s">
        <v>443</v>
      </c>
      <c r="I74" s="68" t="s">
        <v>454</v>
      </c>
      <c r="J74" s="68" t="s">
        <v>466</v>
      </c>
      <c r="K74" s="68" t="s">
        <v>467</v>
      </c>
      <c r="L74" s="68" t="s">
        <v>347</v>
      </c>
      <c r="M74" s="68" t="s">
        <v>476</v>
      </c>
      <c r="N74" s="68" t="s">
        <v>658</v>
      </c>
      <c r="O74" s="68" t="s">
        <v>655</v>
      </c>
      <c r="P74" s="68" t="s">
        <v>431</v>
      </c>
      <c r="Q74" s="68" t="s">
        <v>722</v>
      </c>
      <c r="R74" s="68" t="s">
        <v>710</v>
      </c>
      <c r="S74" s="68" t="s">
        <v>347</v>
      </c>
      <c r="T74" s="70" t="s">
        <v>737</v>
      </c>
      <c r="U74" s="71" t="s">
        <v>741</v>
      </c>
      <c r="V74" s="71"/>
      <c r="W74" s="20" t="s">
        <v>347</v>
      </c>
      <c r="X74" s="20" t="s">
        <v>369</v>
      </c>
      <c r="Y74" s="20" t="s">
        <v>347</v>
      </c>
      <c r="Z74" s="72" t="s">
        <v>347</v>
      </c>
      <c r="AA74" s="72" t="s">
        <v>347</v>
      </c>
      <c r="AB74" s="72" t="s">
        <v>347</v>
      </c>
      <c r="AC74" s="72" t="s">
        <v>369</v>
      </c>
      <c r="AD74" s="72" t="s">
        <v>347</v>
      </c>
      <c r="AE74" s="72" t="s">
        <v>347</v>
      </c>
      <c r="AF74" s="72" t="s">
        <v>347</v>
      </c>
      <c r="AG74" s="72" t="s">
        <v>347</v>
      </c>
      <c r="AH74" s="72" t="s">
        <v>347</v>
      </c>
      <c r="AI74" s="72" t="s">
        <v>347</v>
      </c>
      <c r="AJ74" s="72" t="s">
        <v>347</v>
      </c>
      <c r="AK74" s="72" t="s">
        <v>347</v>
      </c>
      <c r="AL74" s="72"/>
      <c r="AM74" s="72"/>
      <c r="AN74" s="72"/>
      <c r="AO74" s="72"/>
      <c r="AP74" s="53"/>
      <c r="AQ74" s="53"/>
      <c r="AR74" s="53"/>
      <c r="AS74" s="53"/>
      <c r="AT74" s="85"/>
      <c r="AU74" s="85"/>
      <c r="AV74" s="85"/>
      <c r="AW74" s="68" t="s">
        <v>588</v>
      </c>
      <c r="AX74" s="53"/>
      <c r="AY74" s="68" t="s">
        <v>528</v>
      </c>
      <c r="AZ74" s="68" t="s">
        <v>578</v>
      </c>
      <c r="BA74" s="68" t="s">
        <v>589</v>
      </c>
      <c r="BB74" s="68" t="s">
        <v>590</v>
      </c>
      <c r="BC74" s="53"/>
      <c r="BD74" s="53"/>
      <c r="BE74" s="53"/>
      <c r="BF74" s="53"/>
      <c r="BG74" s="53"/>
      <c r="BH74" s="53"/>
      <c r="BI74" s="53"/>
      <c r="BJ74" s="53"/>
      <c r="BK74" s="53"/>
      <c r="BL74" s="53"/>
      <c r="BM74" s="53"/>
      <c r="BN74" s="53"/>
    </row>
    <row r="75" spans="1:66" ht="14.25" hidden="1" customHeight="1">
      <c r="A75" s="53" t="s">
        <v>742</v>
      </c>
      <c r="B75" s="53" t="s">
        <v>200</v>
      </c>
      <c r="C75" s="67" t="s">
        <v>199</v>
      </c>
      <c r="D75" s="53" t="s">
        <v>344</v>
      </c>
      <c r="E75" s="64" t="s">
        <v>465</v>
      </c>
      <c r="F75" s="68" t="s">
        <v>374</v>
      </c>
      <c r="G75" s="68" t="s">
        <v>442</v>
      </c>
      <c r="H75" s="68" t="s">
        <v>443</v>
      </c>
      <c r="I75" s="68" t="s">
        <v>454</v>
      </c>
      <c r="J75" s="68" t="s">
        <v>466</v>
      </c>
      <c r="K75" s="68" t="s">
        <v>467</v>
      </c>
      <c r="L75" s="68" t="s">
        <v>347</v>
      </c>
      <c r="M75" s="68" t="s">
        <v>476</v>
      </c>
      <c r="N75" s="68" t="s">
        <v>658</v>
      </c>
      <c r="O75" s="68" t="s">
        <v>655</v>
      </c>
      <c r="P75" s="68" t="s">
        <v>431</v>
      </c>
      <c r="Q75" s="68" t="s">
        <v>722</v>
      </c>
      <c r="R75" s="68" t="s">
        <v>521</v>
      </c>
      <c r="S75" s="68" t="s">
        <v>347</v>
      </c>
      <c r="T75" s="81" t="s">
        <v>743</v>
      </c>
      <c r="U75" s="71" t="s">
        <v>744</v>
      </c>
      <c r="V75" s="71"/>
      <c r="W75" s="20" t="s">
        <v>347</v>
      </c>
      <c r="X75" s="20" t="s">
        <v>461</v>
      </c>
      <c r="Y75" s="20" t="s">
        <v>473</v>
      </c>
      <c r="Z75" s="72" t="s">
        <v>462</v>
      </c>
      <c r="AA75" s="72" t="s">
        <v>473</v>
      </c>
      <c r="AB75" s="72" t="s">
        <v>473</v>
      </c>
      <c r="AC75" s="72" t="s">
        <v>461</v>
      </c>
      <c r="AD75" s="72" t="s">
        <v>473</v>
      </c>
      <c r="AE75" s="72" t="s">
        <v>347</v>
      </c>
      <c r="AF75" s="72" t="s">
        <v>461</v>
      </c>
      <c r="AG75" s="72" t="s">
        <v>462</v>
      </c>
      <c r="AH75" s="72" t="s">
        <v>347</v>
      </c>
      <c r="AI75" s="72" t="s">
        <v>462</v>
      </c>
      <c r="AJ75" s="72" t="s">
        <v>461</v>
      </c>
      <c r="AK75" s="72" t="s">
        <v>462</v>
      </c>
      <c r="AL75" s="72"/>
      <c r="AM75" s="72"/>
      <c r="AN75" s="72"/>
      <c r="AO75" s="72"/>
      <c r="AP75" s="53"/>
      <c r="AQ75" s="53"/>
      <c r="AR75" s="53"/>
      <c r="AS75" s="53"/>
      <c r="AT75" s="53"/>
      <c r="AU75" s="53"/>
      <c r="AV75" s="53"/>
      <c r="AW75" s="53"/>
      <c r="AX75" s="53"/>
      <c r="AY75" s="68" t="s">
        <v>417</v>
      </c>
      <c r="AZ75" s="73" t="s">
        <v>695</v>
      </c>
      <c r="BA75" s="68" t="s">
        <v>480</v>
      </c>
      <c r="BB75" s="68" t="s">
        <v>702</v>
      </c>
      <c r="BC75" s="53"/>
      <c r="BD75" s="53"/>
      <c r="BE75" s="53"/>
      <c r="BF75" s="53"/>
      <c r="BG75" s="53"/>
      <c r="BH75" s="53"/>
      <c r="BI75" s="53"/>
      <c r="BJ75" s="53"/>
      <c r="BK75" s="53"/>
      <c r="BL75" s="53"/>
      <c r="BM75" s="53"/>
      <c r="BN75" s="53"/>
    </row>
    <row r="76" spans="1:66" ht="14.25" customHeight="1">
      <c r="A76" s="53" t="s">
        <v>745</v>
      </c>
      <c r="B76" s="53" t="s">
        <v>203</v>
      </c>
      <c r="C76" s="86" t="s">
        <v>202</v>
      </c>
      <c r="D76" s="53" t="s">
        <v>344</v>
      </c>
      <c r="E76" s="64" t="s">
        <v>465</v>
      </c>
      <c r="F76" s="68" t="s">
        <v>374</v>
      </c>
      <c r="G76" s="68" t="s">
        <v>442</v>
      </c>
      <c r="H76" s="68" t="s">
        <v>443</v>
      </c>
      <c r="I76" s="68" t="s">
        <v>454</v>
      </c>
      <c r="J76" s="68" t="s">
        <v>466</v>
      </c>
      <c r="K76" s="68" t="s">
        <v>467</v>
      </c>
      <c r="L76" s="68" t="s">
        <v>347</v>
      </c>
      <c r="M76" s="68" t="s">
        <v>476</v>
      </c>
      <c r="N76" s="68" t="s">
        <v>658</v>
      </c>
      <c r="O76" s="68" t="s">
        <v>655</v>
      </c>
      <c r="P76" s="68" t="s">
        <v>431</v>
      </c>
      <c r="Q76" s="68" t="s">
        <v>722</v>
      </c>
      <c r="R76" s="68" t="s">
        <v>705</v>
      </c>
      <c r="S76" s="68" t="s">
        <v>347</v>
      </c>
      <c r="T76" s="81" t="s">
        <v>746</v>
      </c>
      <c r="U76" s="70" t="s">
        <v>747</v>
      </c>
      <c r="V76" s="71"/>
      <c r="W76" s="20" t="s">
        <v>462</v>
      </c>
      <c r="X76" s="20" t="s">
        <v>461</v>
      </c>
      <c r="Y76" s="20" t="s">
        <v>462</v>
      </c>
      <c r="Z76" s="72" t="s">
        <v>473</v>
      </c>
      <c r="AA76" s="72" t="s">
        <v>462</v>
      </c>
      <c r="AB76" s="72" t="s">
        <v>461</v>
      </c>
      <c r="AC76" s="72" t="s">
        <v>461</v>
      </c>
      <c r="AD76" s="72" t="s">
        <v>461</v>
      </c>
      <c r="AE76" s="72" t="s">
        <v>462</v>
      </c>
      <c r="AF76" s="72" t="s">
        <v>461</v>
      </c>
      <c r="AG76" s="72" t="s">
        <v>462</v>
      </c>
      <c r="AH76" s="72" t="s">
        <v>462</v>
      </c>
      <c r="AI76" s="72" t="s">
        <v>461</v>
      </c>
      <c r="AJ76" s="72" t="s">
        <v>461</v>
      </c>
      <c r="AK76" s="72" t="s">
        <v>462</v>
      </c>
      <c r="AL76" s="72"/>
      <c r="AM76" s="72"/>
      <c r="AN76" s="72"/>
      <c r="AO76" s="72"/>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row>
    <row r="77" spans="1:66" ht="14.25" hidden="1" customHeight="1">
      <c r="A77" s="53" t="s">
        <v>748</v>
      </c>
      <c r="B77" s="53" t="s">
        <v>210</v>
      </c>
      <c r="C77" s="67" t="s">
        <v>209</v>
      </c>
      <c r="D77" s="53" t="s">
        <v>344</v>
      </c>
      <c r="E77" s="64" t="s">
        <v>465</v>
      </c>
      <c r="F77" s="68" t="s">
        <v>374</v>
      </c>
      <c r="G77" s="68" t="s">
        <v>442</v>
      </c>
      <c r="H77" s="68" t="s">
        <v>443</v>
      </c>
      <c r="I77" s="68" t="s">
        <v>454</v>
      </c>
      <c r="J77" s="68" t="s">
        <v>466</v>
      </c>
      <c r="K77" s="68" t="s">
        <v>467</v>
      </c>
      <c r="L77" s="68" t="s">
        <v>347</v>
      </c>
      <c r="M77" s="68" t="s">
        <v>476</v>
      </c>
      <c r="N77" s="68" t="s">
        <v>658</v>
      </c>
      <c r="O77" s="68" t="s">
        <v>655</v>
      </c>
      <c r="P77" s="68" t="s">
        <v>431</v>
      </c>
      <c r="Q77" s="68" t="s">
        <v>722</v>
      </c>
      <c r="R77" s="68" t="s">
        <v>594</v>
      </c>
      <c r="S77" s="68" t="s">
        <v>347</v>
      </c>
      <c r="T77" s="70" t="s">
        <v>749</v>
      </c>
      <c r="U77" s="71" t="s">
        <v>750</v>
      </c>
      <c r="V77" s="71"/>
      <c r="W77" s="20" t="s">
        <v>462</v>
      </c>
      <c r="X77" s="20" t="s">
        <v>461</v>
      </c>
      <c r="Y77" s="20" t="s">
        <v>462</v>
      </c>
      <c r="Z77" s="72" t="s">
        <v>462</v>
      </c>
      <c r="AA77" s="72" t="s">
        <v>462</v>
      </c>
      <c r="AB77" s="72" t="s">
        <v>461</v>
      </c>
      <c r="AC77" s="72" t="s">
        <v>461</v>
      </c>
      <c r="AD77" s="72" t="s">
        <v>462</v>
      </c>
      <c r="AE77" s="72" t="s">
        <v>369</v>
      </c>
      <c r="AF77" s="72" t="s">
        <v>462</v>
      </c>
      <c r="AG77" s="72" t="s">
        <v>462</v>
      </c>
      <c r="AH77" s="72" t="s">
        <v>462</v>
      </c>
      <c r="AI77" s="72" t="s">
        <v>462</v>
      </c>
      <c r="AJ77" s="72" t="s">
        <v>462</v>
      </c>
      <c r="AK77" s="72" t="s">
        <v>462</v>
      </c>
      <c r="AL77" s="72"/>
      <c r="AM77" s="72"/>
      <c r="AN77" s="72"/>
      <c r="AO77" s="72"/>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row>
    <row r="78" spans="1:66" ht="14.25" customHeight="1">
      <c r="A78" s="53" t="s">
        <v>751</v>
      </c>
      <c r="B78" s="53" t="s">
        <v>247</v>
      </c>
      <c r="C78" s="67" t="s">
        <v>246</v>
      </c>
      <c r="D78" s="53" t="s">
        <v>344</v>
      </c>
      <c r="E78" s="64" t="s">
        <v>465</v>
      </c>
      <c r="F78" s="68" t="s">
        <v>374</v>
      </c>
      <c r="G78" s="68" t="s">
        <v>442</v>
      </c>
      <c r="H78" s="68" t="s">
        <v>443</v>
      </c>
      <c r="I78" s="68" t="s">
        <v>454</v>
      </c>
      <c r="J78" s="68" t="s">
        <v>466</v>
      </c>
      <c r="K78" s="68" t="s">
        <v>467</v>
      </c>
      <c r="L78" s="68" t="s">
        <v>347</v>
      </c>
      <c r="M78" s="68" t="s">
        <v>476</v>
      </c>
      <c r="N78" s="68" t="s">
        <v>658</v>
      </c>
      <c r="O78" s="68" t="s">
        <v>655</v>
      </c>
      <c r="P78" s="68" t="s">
        <v>431</v>
      </c>
      <c r="Q78" s="68" t="s">
        <v>722</v>
      </c>
      <c r="R78" s="68" t="s">
        <v>710</v>
      </c>
      <c r="S78" s="68" t="s">
        <v>347</v>
      </c>
      <c r="T78" s="70" t="s">
        <v>752</v>
      </c>
      <c r="U78" s="71" t="s">
        <v>561</v>
      </c>
      <c r="V78" s="71"/>
      <c r="W78" s="20" t="s">
        <v>462</v>
      </c>
      <c r="X78" s="20" t="s">
        <v>461</v>
      </c>
      <c r="Y78" s="20" t="s">
        <v>462</v>
      </c>
      <c r="Z78" s="72" t="s">
        <v>462</v>
      </c>
      <c r="AA78" s="72" t="s">
        <v>462</v>
      </c>
      <c r="AB78" s="72" t="s">
        <v>462</v>
      </c>
      <c r="AC78" s="72" t="s">
        <v>461</v>
      </c>
      <c r="AD78" s="72" t="s">
        <v>462</v>
      </c>
      <c r="AE78" s="72" t="s">
        <v>462</v>
      </c>
      <c r="AF78" s="72" t="s">
        <v>461</v>
      </c>
      <c r="AG78" s="72" t="s">
        <v>462</v>
      </c>
      <c r="AH78" s="72" t="s">
        <v>462</v>
      </c>
      <c r="AI78" s="72" t="s">
        <v>462</v>
      </c>
      <c r="AJ78" s="72" t="s">
        <v>462</v>
      </c>
      <c r="AK78" s="72" t="s">
        <v>462</v>
      </c>
      <c r="AL78" s="72"/>
      <c r="AM78" s="72"/>
      <c r="AN78" s="72"/>
      <c r="AO78" s="72"/>
      <c r="AP78" s="53"/>
      <c r="AQ78" s="53"/>
      <c r="AR78" s="53"/>
      <c r="AS78" s="53"/>
      <c r="AT78" s="53"/>
      <c r="AU78" s="68" t="s">
        <v>455</v>
      </c>
      <c r="AV78" s="68" t="s">
        <v>378</v>
      </c>
      <c r="AW78" s="53"/>
      <c r="AX78" s="68" t="s">
        <v>477</v>
      </c>
      <c r="AY78" s="68" t="s">
        <v>403</v>
      </c>
      <c r="AZ78" s="68" t="s">
        <v>660</v>
      </c>
      <c r="BA78" s="68" t="s">
        <v>524</v>
      </c>
      <c r="BB78" s="68" t="s">
        <v>525</v>
      </c>
      <c r="BC78" s="68" t="s">
        <v>605</v>
      </c>
      <c r="BD78" s="53"/>
      <c r="BE78" s="53"/>
      <c r="BF78" s="53"/>
      <c r="BG78" s="53"/>
      <c r="BH78" s="53"/>
      <c r="BI78" s="53"/>
      <c r="BJ78" s="53"/>
      <c r="BK78" s="53"/>
      <c r="BL78" s="53"/>
      <c r="BM78" s="53"/>
      <c r="BN78" s="53"/>
    </row>
    <row r="79" spans="1:66" ht="14.25" customHeight="1">
      <c r="A79" s="53" t="s">
        <v>753</v>
      </c>
      <c r="B79" s="53" t="s">
        <v>295</v>
      </c>
      <c r="C79" s="67" t="s">
        <v>294</v>
      </c>
      <c r="D79" s="53" t="s">
        <v>344</v>
      </c>
      <c r="E79" s="64" t="s">
        <v>465</v>
      </c>
      <c r="F79" s="68" t="s">
        <v>374</v>
      </c>
      <c r="G79" s="68" t="s">
        <v>442</v>
      </c>
      <c r="H79" s="68" t="s">
        <v>443</v>
      </c>
      <c r="I79" s="68" t="s">
        <v>454</v>
      </c>
      <c r="J79" s="68" t="s">
        <v>466</v>
      </c>
      <c r="K79" s="68" t="s">
        <v>467</v>
      </c>
      <c r="L79" s="68" t="s">
        <v>347</v>
      </c>
      <c r="M79" s="68" t="s">
        <v>476</v>
      </c>
      <c r="N79" s="68" t="s">
        <v>658</v>
      </c>
      <c r="O79" s="68" t="s">
        <v>655</v>
      </c>
      <c r="P79" s="68" t="s">
        <v>431</v>
      </c>
      <c r="Q79" s="68" t="s">
        <v>722</v>
      </c>
      <c r="R79" s="68" t="s">
        <v>710</v>
      </c>
      <c r="S79" s="68" t="s">
        <v>347</v>
      </c>
      <c r="T79" s="70" t="s">
        <v>754</v>
      </c>
      <c r="U79" s="71" t="s">
        <v>755</v>
      </c>
      <c r="V79" s="71"/>
      <c r="W79" s="20" t="s">
        <v>461</v>
      </c>
      <c r="X79" s="20" t="s">
        <v>461</v>
      </c>
      <c r="Y79" s="20" t="s">
        <v>462</v>
      </c>
      <c r="Z79" s="72" t="s">
        <v>462</v>
      </c>
      <c r="AA79" s="72" t="s">
        <v>462</v>
      </c>
      <c r="AB79" s="72" t="s">
        <v>461</v>
      </c>
      <c r="AC79" s="72" t="s">
        <v>461</v>
      </c>
      <c r="AD79" s="72" t="s">
        <v>462</v>
      </c>
      <c r="AE79" s="72" t="s">
        <v>462</v>
      </c>
      <c r="AF79" s="72" t="s">
        <v>461</v>
      </c>
      <c r="AG79" s="72" t="s">
        <v>473</v>
      </c>
      <c r="AH79" s="72" t="s">
        <v>461</v>
      </c>
      <c r="AI79" s="72" t="s">
        <v>461</v>
      </c>
      <c r="AJ79" s="72" t="s">
        <v>462</v>
      </c>
      <c r="AK79" s="72" t="s">
        <v>462</v>
      </c>
      <c r="AL79" s="72"/>
      <c r="AM79" s="72"/>
      <c r="AN79" s="72"/>
      <c r="AO79" s="72"/>
      <c r="AP79" s="53"/>
      <c r="AQ79" s="53"/>
      <c r="AR79" s="53"/>
      <c r="AS79" s="53"/>
      <c r="AT79" s="53"/>
      <c r="AU79" s="53"/>
      <c r="AV79" s="53"/>
      <c r="AW79" s="53"/>
      <c r="AX79" s="53"/>
      <c r="AY79" s="68" t="s">
        <v>397</v>
      </c>
      <c r="AZ79" s="68" t="s">
        <v>398</v>
      </c>
      <c r="BA79" s="53"/>
      <c r="BB79" s="53"/>
      <c r="BC79" s="53"/>
      <c r="BD79" s="53"/>
      <c r="BE79" s="53"/>
      <c r="BF79" s="53"/>
      <c r="BG79" s="53"/>
      <c r="BH79" s="53"/>
      <c r="BI79" s="53"/>
      <c r="BJ79" s="53"/>
      <c r="BK79" s="53"/>
      <c r="BL79" s="53"/>
      <c r="BM79" s="53"/>
      <c r="BN79" s="53"/>
    </row>
    <row r="80" spans="1:66" ht="14.25" customHeight="1">
      <c r="A80" s="53" t="s">
        <v>756</v>
      </c>
      <c r="B80" s="53" t="s">
        <v>297</v>
      </c>
      <c r="C80" s="67" t="s">
        <v>296</v>
      </c>
      <c r="D80" s="53" t="s">
        <v>344</v>
      </c>
      <c r="E80" s="64" t="s">
        <v>465</v>
      </c>
      <c r="F80" s="68" t="s">
        <v>374</v>
      </c>
      <c r="G80" s="68" t="s">
        <v>442</v>
      </c>
      <c r="H80" s="68" t="s">
        <v>443</v>
      </c>
      <c r="I80" s="68" t="s">
        <v>454</v>
      </c>
      <c r="J80" s="68" t="s">
        <v>466</v>
      </c>
      <c r="K80" s="68" t="s">
        <v>467</v>
      </c>
      <c r="L80" s="68" t="s">
        <v>347</v>
      </c>
      <c r="M80" s="68" t="s">
        <v>476</v>
      </c>
      <c r="N80" s="68" t="s">
        <v>658</v>
      </c>
      <c r="O80" s="68" t="s">
        <v>655</v>
      </c>
      <c r="P80" s="68" t="s">
        <v>431</v>
      </c>
      <c r="Q80" s="68" t="s">
        <v>722</v>
      </c>
      <c r="R80" s="68" t="s">
        <v>710</v>
      </c>
      <c r="S80" s="68" t="s">
        <v>347</v>
      </c>
      <c r="T80" s="70" t="s">
        <v>754</v>
      </c>
      <c r="U80" s="71" t="s">
        <v>757</v>
      </c>
      <c r="V80" s="71"/>
      <c r="W80" s="20" t="s">
        <v>593</v>
      </c>
      <c r="X80" s="20" t="s">
        <v>461</v>
      </c>
      <c r="Y80" s="20" t="s">
        <v>462</v>
      </c>
      <c r="Z80" s="72" t="s">
        <v>461</v>
      </c>
      <c r="AA80" s="72" t="s">
        <v>462</v>
      </c>
      <c r="AB80" s="72" t="s">
        <v>461</v>
      </c>
      <c r="AC80" s="72" t="s">
        <v>462</v>
      </c>
      <c r="AD80" s="72" t="s">
        <v>462</v>
      </c>
      <c r="AE80" s="72" t="s">
        <v>462</v>
      </c>
      <c r="AF80" s="72" t="s">
        <v>461</v>
      </c>
      <c r="AG80" s="72" t="s">
        <v>462</v>
      </c>
      <c r="AH80" s="72" t="s">
        <v>347</v>
      </c>
      <c r="AI80" s="72" t="s">
        <v>462</v>
      </c>
      <c r="AJ80" s="72" t="s">
        <v>462</v>
      </c>
      <c r="AK80" s="72" t="s">
        <v>462</v>
      </c>
      <c r="AL80" s="72"/>
      <c r="AM80" s="72"/>
      <c r="AN80" s="72"/>
      <c r="AO80" s="72"/>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row>
    <row r="81" spans="1:66" ht="14.25" hidden="1" customHeight="1">
      <c r="A81" s="53" t="s">
        <v>758</v>
      </c>
      <c r="B81" s="53" t="s">
        <v>299</v>
      </c>
      <c r="C81" s="67" t="s">
        <v>759</v>
      </c>
      <c r="D81" s="53" t="s">
        <v>344</v>
      </c>
      <c r="E81" s="64" t="s">
        <v>465</v>
      </c>
      <c r="F81" s="68" t="s">
        <v>374</v>
      </c>
      <c r="G81" s="68" t="s">
        <v>442</v>
      </c>
      <c r="H81" s="68" t="s">
        <v>443</v>
      </c>
      <c r="I81" s="68" t="s">
        <v>454</v>
      </c>
      <c r="J81" s="68" t="s">
        <v>466</v>
      </c>
      <c r="K81" s="68" t="s">
        <v>467</v>
      </c>
      <c r="L81" s="68" t="s">
        <v>347</v>
      </c>
      <c r="M81" s="68" t="s">
        <v>476</v>
      </c>
      <c r="N81" s="68" t="s">
        <v>658</v>
      </c>
      <c r="O81" s="68" t="s">
        <v>655</v>
      </c>
      <c r="P81" s="68" t="s">
        <v>431</v>
      </c>
      <c r="Q81" s="68" t="s">
        <v>722</v>
      </c>
      <c r="R81" s="68" t="s">
        <v>710</v>
      </c>
      <c r="S81" s="68" t="s">
        <v>347</v>
      </c>
      <c r="T81" s="70" t="s">
        <v>754</v>
      </c>
      <c r="U81" s="71" t="s">
        <v>760</v>
      </c>
      <c r="V81" s="71"/>
      <c r="W81" s="20" t="s">
        <v>347</v>
      </c>
      <c r="X81" s="20" t="s">
        <v>347</v>
      </c>
      <c r="Y81" s="20" t="s">
        <v>347</v>
      </c>
      <c r="Z81" s="72" t="s">
        <v>369</v>
      </c>
      <c r="AA81" s="72" t="s">
        <v>347</v>
      </c>
      <c r="AB81" s="72" t="s">
        <v>347</v>
      </c>
      <c r="AC81" s="72" t="s">
        <v>347</v>
      </c>
      <c r="AD81" s="72" t="s">
        <v>347</v>
      </c>
      <c r="AE81" s="72" t="s">
        <v>369</v>
      </c>
      <c r="AF81" s="72" t="s">
        <v>347</v>
      </c>
      <c r="AG81" s="72" t="s">
        <v>369</v>
      </c>
      <c r="AH81" s="72" t="s">
        <v>347</v>
      </c>
      <c r="AI81" s="72" t="s">
        <v>369</v>
      </c>
      <c r="AJ81" s="72" t="s">
        <v>347</v>
      </c>
      <c r="AK81" s="72" t="s">
        <v>369</v>
      </c>
      <c r="AL81" s="72"/>
      <c r="AM81" s="72"/>
      <c r="AN81" s="72"/>
      <c r="AO81" s="72"/>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row>
    <row r="82" spans="1:66" ht="14.25" hidden="1" customHeight="1">
      <c r="A82" s="53" t="s">
        <v>761</v>
      </c>
      <c r="B82" s="87" t="s">
        <v>266</v>
      </c>
      <c r="C82" s="67" t="s">
        <v>265</v>
      </c>
      <c r="D82" s="53" t="s">
        <v>344</v>
      </c>
      <c r="E82" s="64" t="s">
        <v>465</v>
      </c>
      <c r="F82" s="68" t="s">
        <v>374</v>
      </c>
      <c r="G82" s="68" t="s">
        <v>442</v>
      </c>
      <c r="H82" s="68" t="s">
        <v>443</v>
      </c>
      <c r="I82" s="68" t="s">
        <v>454</v>
      </c>
      <c r="J82" s="68" t="s">
        <v>466</v>
      </c>
      <c r="K82" s="68" t="s">
        <v>467</v>
      </c>
      <c r="L82" s="68" t="s">
        <v>347</v>
      </c>
      <c r="M82" s="68" t="s">
        <v>476</v>
      </c>
      <c r="N82" s="68" t="s">
        <v>658</v>
      </c>
      <c r="O82" s="68" t="s">
        <v>410</v>
      </c>
      <c r="P82" s="68" t="s">
        <v>735</v>
      </c>
      <c r="Q82" s="68" t="s">
        <v>347</v>
      </c>
      <c r="R82" s="68" t="s">
        <v>347</v>
      </c>
      <c r="S82" s="68" t="s">
        <v>347</v>
      </c>
      <c r="T82" s="81" t="s">
        <v>762</v>
      </c>
      <c r="U82" s="71" t="s">
        <v>763</v>
      </c>
      <c r="V82" s="71"/>
      <c r="W82" s="20" t="s">
        <v>347</v>
      </c>
      <c r="X82" s="20" t="s">
        <v>461</v>
      </c>
      <c r="Y82" s="20" t="s">
        <v>461</v>
      </c>
      <c r="Z82" s="72" t="s">
        <v>461</v>
      </c>
      <c r="AA82" s="72" t="s">
        <v>461</v>
      </c>
      <c r="AB82" s="72" t="s">
        <v>461</v>
      </c>
      <c r="AC82" s="72" t="s">
        <v>461</v>
      </c>
      <c r="AD82" s="72" t="s">
        <v>461</v>
      </c>
      <c r="AE82" s="72" t="s">
        <v>347</v>
      </c>
      <c r="AF82" s="72" t="s">
        <v>461</v>
      </c>
      <c r="AG82" s="72" t="s">
        <v>473</v>
      </c>
      <c r="AH82" s="72" t="s">
        <v>347</v>
      </c>
      <c r="AI82" s="72" t="s">
        <v>461</v>
      </c>
      <c r="AJ82" s="72" t="s">
        <v>461</v>
      </c>
      <c r="AK82" s="72" t="s">
        <v>462</v>
      </c>
      <c r="AL82" s="72"/>
      <c r="AM82" s="72"/>
      <c r="AN82" s="72"/>
      <c r="AO82" s="72"/>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row>
    <row r="83" spans="1:66" ht="14.25" hidden="1" customHeight="1">
      <c r="A83" s="53" t="s">
        <v>764</v>
      </c>
      <c r="B83" s="53" t="s">
        <v>196</v>
      </c>
      <c r="C83" s="67" t="s">
        <v>195</v>
      </c>
      <c r="D83" s="53" t="s">
        <v>344</v>
      </c>
      <c r="E83" s="64" t="s">
        <v>465</v>
      </c>
      <c r="F83" s="68" t="s">
        <v>374</v>
      </c>
      <c r="G83" s="68" t="s">
        <v>442</v>
      </c>
      <c r="H83" s="68" t="s">
        <v>443</v>
      </c>
      <c r="I83" s="68" t="s">
        <v>454</v>
      </c>
      <c r="J83" s="68" t="s">
        <v>466</v>
      </c>
      <c r="K83" s="68" t="s">
        <v>467</v>
      </c>
      <c r="L83" s="68" t="s">
        <v>347</v>
      </c>
      <c r="M83" s="68" t="s">
        <v>476</v>
      </c>
      <c r="N83" s="68" t="s">
        <v>658</v>
      </c>
      <c r="O83" s="68" t="s">
        <v>410</v>
      </c>
      <c r="P83" s="68" t="s">
        <v>698</v>
      </c>
      <c r="Q83" s="68" t="s">
        <v>347</v>
      </c>
      <c r="R83" s="68" t="s">
        <v>347</v>
      </c>
      <c r="S83" s="68" t="s">
        <v>347</v>
      </c>
      <c r="T83" s="70" t="s">
        <v>765</v>
      </c>
      <c r="U83" s="71" t="s">
        <v>766</v>
      </c>
      <c r="V83" s="71"/>
      <c r="W83" s="20" t="s">
        <v>369</v>
      </c>
      <c r="X83" s="20" t="s">
        <v>461</v>
      </c>
      <c r="Y83" s="20" t="s">
        <v>462</v>
      </c>
      <c r="Z83" s="72" t="s">
        <v>462</v>
      </c>
      <c r="AA83" s="72" t="s">
        <v>462</v>
      </c>
      <c r="AB83" s="72" t="s">
        <v>461</v>
      </c>
      <c r="AC83" s="72" t="s">
        <v>461</v>
      </c>
      <c r="AD83" s="72" t="s">
        <v>462</v>
      </c>
      <c r="AE83" s="72" t="s">
        <v>347</v>
      </c>
      <c r="AF83" s="72" t="s">
        <v>461</v>
      </c>
      <c r="AG83" s="72" t="s">
        <v>462</v>
      </c>
      <c r="AH83" s="72" t="s">
        <v>347</v>
      </c>
      <c r="AI83" s="72" t="s">
        <v>462</v>
      </c>
      <c r="AJ83" s="72" t="s">
        <v>462</v>
      </c>
      <c r="AK83" s="72" t="s">
        <v>462</v>
      </c>
      <c r="AL83" s="72"/>
      <c r="AM83" s="72"/>
      <c r="AN83" s="72"/>
      <c r="AO83" s="72"/>
      <c r="AP83" s="53"/>
      <c r="AQ83" s="53"/>
      <c r="AR83" s="53"/>
      <c r="AS83" s="53"/>
      <c r="AT83" s="53"/>
      <c r="AU83" s="53"/>
      <c r="AV83" s="53"/>
      <c r="AW83" s="53"/>
      <c r="AX83" s="53"/>
      <c r="AY83" s="53"/>
      <c r="AZ83" s="68" t="s">
        <v>385</v>
      </c>
      <c r="BA83" s="53"/>
      <c r="BB83" s="53"/>
      <c r="BC83" s="53"/>
      <c r="BD83" s="53"/>
      <c r="BE83" s="53"/>
      <c r="BF83" s="53"/>
      <c r="BG83" s="53"/>
      <c r="BH83" s="53"/>
      <c r="BI83" s="53"/>
      <c r="BJ83" s="53"/>
      <c r="BK83" s="53"/>
      <c r="BL83" s="53"/>
      <c r="BM83" s="53"/>
      <c r="BN83" s="53"/>
    </row>
    <row r="84" spans="1:66" ht="14.25" hidden="1" customHeight="1">
      <c r="A84" s="53" t="s">
        <v>767</v>
      </c>
      <c r="B84" s="53" t="s">
        <v>189</v>
      </c>
      <c r="C84" s="67" t="s">
        <v>188</v>
      </c>
      <c r="D84" s="53" t="s">
        <v>344</v>
      </c>
      <c r="E84" s="64" t="s">
        <v>465</v>
      </c>
      <c r="F84" s="68" t="s">
        <v>374</v>
      </c>
      <c r="G84" s="68" t="s">
        <v>442</v>
      </c>
      <c r="H84" s="68" t="s">
        <v>443</v>
      </c>
      <c r="I84" s="68" t="s">
        <v>454</v>
      </c>
      <c r="J84" s="68" t="s">
        <v>466</v>
      </c>
      <c r="K84" s="68" t="s">
        <v>467</v>
      </c>
      <c r="L84" s="68" t="s">
        <v>347</v>
      </c>
      <c r="M84" s="68" t="s">
        <v>476</v>
      </c>
      <c r="N84" s="68" t="s">
        <v>658</v>
      </c>
      <c r="O84" s="68" t="s">
        <v>535</v>
      </c>
      <c r="P84" s="68" t="s">
        <v>536</v>
      </c>
      <c r="Q84" s="68" t="s">
        <v>537</v>
      </c>
      <c r="R84" s="68" t="s">
        <v>538</v>
      </c>
      <c r="S84" s="68" t="s">
        <v>347</v>
      </c>
      <c r="T84" s="70" t="s">
        <v>768</v>
      </c>
      <c r="U84" s="71" t="s">
        <v>769</v>
      </c>
      <c r="V84" s="71"/>
      <c r="W84" s="20" t="s">
        <v>461</v>
      </c>
      <c r="X84" s="20" t="s">
        <v>461</v>
      </c>
      <c r="Y84" s="20" t="s">
        <v>461</v>
      </c>
      <c r="Z84" s="72" t="s">
        <v>461</v>
      </c>
      <c r="AA84" s="72" t="s">
        <v>461</v>
      </c>
      <c r="AB84" s="72" t="s">
        <v>461</v>
      </c>
      <c r="AC84" s="72" t="s">
        <v>461</v>
      </c>
      <c r="AD84" s="72" t="s">
        <v>461</v>
      </c>
      <c r="AE84" s="72" t="s">
        <v>347</v>
      </c>
      <c r="AF84" s="72" t="s">
        <v>461</v>
      </c>
      <c r="AG84" s="72" t="s">
        <v>461</v>
      </c>
      <c r="AH84" s="72" t="s">
        <v>461</v>
      </c>
      <c r="AI84" s="72" t="s">
        <v>461</v>
      </c>
      <c r="AJ84" s="72" t="s">
        <v>461</v>
      </c>
      <c r="AK84" s="72" t="s">
        <v>461</v>
      </c>
      <c r="AL84" s="72"/>
      <c r="AM84" s="72"/>
      <c r="AN84" s="72"/>
      <c r="AO84" s="72"/>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row>
    <row r="85" spans="1:66" ht="14.25" hidden="1" customHeight="1">
      <c r="A85" s="53" t="s">
        <v>770</v>
      </c>
      <c r="B85" s="53" t="s">
        <v>193</v>
      </c>
      <c r="C85" s="67" t="s">
        <v>192</v>
      </c>
      <c r="D85" s="53" t="s">
        <v>344</v>
      </c>
      <c r="E85" s="64" t="s">
        <v>465</v>
      </c>
      <c r="F85" s="68" t="s">
        <v>374</v>
      </c>
      <c r="G85" s="68" t="s">
        <v>442</v>
      </c>
      <c r="H85" s="68" t="s">
        <v>443</v>
      </c>
      <c r="I85" s="68" t="s">
        <v>454</v>
      </c>
      <c r="J85" s="68" t="s">
        <v>466</v>
      </c>
      <c r="K85" s="68" t="s">
        <v>467</v>
      </c>
      <c r="L85" s="68" t="s">
        <v>347</v>
      </c>
      <c r="M85" s="68" t="s">
        <v>476</v>
      </c>
      <c r="N85" s="68" t="s">
        <v>658</v>
      </c>
      <c r="O85" s="68" t="s">
        <v>535</v>
      </c>
      <c r="P85" s="68" t="s">
        <v>536</v>
      </c>
      <c r="Q85" s="68" t="s">
        <v>537</v>
      </c>
      <c r="R85" s="68" t="s">
        <v>699</v>
      </c>
      <c r="S85" s="68" t="s">
        <v>347</v>
      </c>
      <c r="T85" s="81" t="s">
        <v>771</v>
      </c>
      <c r="U85" s="71" t="s">
        <v>772</v>
      </c>
      <c r="V85" s="71"/>
      <c r="W85" s="20" t="s">
        <v>462</v>
      </c>
      <c r="X85" s="20" t="s">
        <v>461</v>
      </c>
      <c r="Y85" s="20" t="s">
        <v>462</v>
      </c>
      <c r="Z85" s="72" t="s">
        <v>461</v>
      </c>
      <c r="AA85" s="72" t="s">
        <v>461</v>
      </c>
      <c r="AB85" s="72" t="s">
        <v>461</v>
      </c>
      <c r="AC85" s="72" t="s">
        <v>461</v>
      </c>
      <c r="AD85" s="72" t="s">
        <v>461</v>
      </c>
      <c r="AE85" s="72" t="s">
        <v>347</v>
      </c>
      <c r="AF85" s="72" t="s">
        <v>461</v>
      </c>
      <c r="AG85" s="72" t="s">
        <v>461</v>
      </c>
      <c r="AH85" s="72" t="s">
        <v>461</v>
      </c>
      <c r="AI85" s="72" t="s">
        <v>461</v>
      </c>
      <c r="AJ85" s="72" t="s">
        <v>461</v>
      </c>
      <c r="AK85" s="72" t="s">
        <v>462</v>
      </c>
      <c r="AL85" s="72"/>
      <c r="AM85" s="72"/>
      <c r="AN85" s="72"/>
      <c r="AO85" s="72"/>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row>
    <row r="86" spans="1:66" ht="14.25" hidden="1" customHeight="1">
      <c r="A86" s="53" t="s">
        <v>773</v>
      </c>
      <c r="B86" s="53" t="s">
        <v>208</v>
      </c>
      <c r="C86" s="67" t="s">
        <v>207</v>
      </c>
      <c r="D86" s="53" t="s">
        <v>344</v>
      </c>
      <c r="E86" s="64" t="s">
        <v>465</v>
      </c>
      <c r="F86" s="68" t="s">
        <v>374</v>
      </c>
      <c r="G86" s="68" t="s">
        <v>442</v>
      </c>
      <c r="H86" s="68" t="s">
        <v>443</v>
      </c>
      <c r="I86" s="68" t="s">
        <v>454</v>
      </c>
      <c r="J86" s="68" t="s">
        <v>466</v>
      </c>
      <c r="K86" s="68" t="s">
        <v>467</v>
      </c>
      <c r="L86" s="68" t="s">
        <v>347</v>
      </c>
      <c r="M86" s="68" t="s">
        <v>476</v>
      </c>
      <c r="N86" s="68" t="s">
        <v>658</v>
      </c>
      <c r="O86" s="68" t="s">
        <v>535</v>
      </c>
      <c r="P86" s="68" t="s">
        <v>536</v>
      </c>
      <c r="Q86" s="68" t="s">
        <v>537</v>
      </c>
      <c r="R86" s="68" t="s">
        <v>583</v>
      </c>
      <c r="S86" s="68" t="s">
        <v>347</v>
      </c>
      <c r="T86" s="70" t="s">
        <v>774</v>
      </c>
      <c r="U86" s="71" t="s">
        <v>775</v>
      </c>
      <c r="V86" s="71"/>
      <c r="W86" s="20" t="s">
        <v>461</v>
      </c>
      <c r="X86" s="20" t="s">
        <v>461</v>
      </c>
      <c r="Y86" s="20" t="s">
        <v>462</v>
      </c>
      <c r="Z86" s="72" t="s">
        <v>461</v>
      </c>
      <c r="AA86" s="72" t="s">
        <v>461</v>
      </c>
      <c r="AB86" s="72" t="s">
        <v>461</v>
      </c>
      <c r="AC86" s="72" t="s">
        <v>461</v>
      </c>
      <c r="AD86" s="72" t="s">
        <v>462</v>
      </c>
      <c r="AE86" s="72" t="s">
        <v>347</v>
      </c>
      <c r="AF86" s="72" t="s">
        <v>461</v>
      </c>
      <c r="AG86" s="72" t="s">
        <v>461</v>
      </c>
      <c r="AH86" s="72" t="s">
        <v>461</v>
      </c>
      <c r="AI86" s="72" t="s">
        <v>461</v>
      </c>
      <c r="AJ86" s="72" t="s">
        <v>461</v>
      </c>
      <c r="AK86" s="72" t="s">
        <v>473</v>
      </c>
      <c r="AL86" s="72"/>
      <c r="AM86" s="72"/>
      <c r="AN86" s="72"/>
      <c r="AO86" s="72"/>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row>
    <row r="87" spans="1:66" ht="14.25" hidden="1" customHeight="1">
      <c r="A87" s="53" t="s">
        <v>776</v>
      </c>
      <c r="B87" s="53" t="s">
        <v>270</v>
      </c>
      <c r="C87" s="67" t="s">
        <v>269</v>
      </c>
      <c r="D87" s="53" t="s">
        <v>344</v>
      </c>
      <c r="E87" s="64" t="s">
        <v>465</v>
      </c>
      <c r="F87" s="68" t="s">
        <v>374</v>
      </c>
      <c r="G87" s="68" t="s">
        <v>442</v>
      </c>
      <c r="H87" s="68" t="s">
        <v>443</v>
      </c>
      <c r="I87" s="68" t="s">
        <v>454</v>
      </c>
      <c r="J87" s="68" t="s">
        <v>466</v>
      </c>
      <c r="K87" s="68" t="s">
        <v>467</v>
      </c>
      <c r="L87" s="68" t="s">
        <v>347</v>
      </c>
      <c r="M87" s="68" t="s">
        <v>476</v>
      </c>
      <c r="N87" s="68" t="s">
        <v>658</v>
      </c>
      <c r="O87" s="68" t="s">
        <v>535</v>
      </c>
      <c r="P87" s="68" t="s">
        <v>536</v>
      </c>
      <c r="Q87" s="68" t="s">
        <v>360</v>
      </c>
      <c r="R87" s="68" t="s">
        <v>361</v>
      </c>
      <c r="S87" s="68" t="s">
        <v>347</v>
      </c>
      <c r="T87" s="70" t="s">
        <v>777</v>
      </c>
      <c r="U87" s="71" t="s">
        <v>778</v>
      </c>
      <c r="V87" s="71"/>
      <c r="W87" s="20" t="s">
        <v>462</v>
      </c>
      <c r="X87" s="20" t="s">
        <v>461</v>
      </c>
      <c r="Y87" s="20" t="s">
        <v>461</v>
      </c>
      <c r="Z87" s="72" t="s">
        <v>461</v>
      </c>
      <c r="AA87" s="72" t="s">
        <v>462</v>
      </c>
      <c r="AB87" s="72" t="s">
        <v>347</v>
      </c>
      <c r="AC87" s="72" t="s">
        <v>461</v>
      </c>
      <c r="AD87" s="72" t="s">
        <v>347</v>
      </c>
      <c r="AE87" s="72" t="s">
        <v>347</v>
      </c>
      <c r="AF87" s="72" t="s">
        <v>461</v>
      </c>
      <c r="AG87" s="72" t="s">
        <v>462</v>
      </c>
      <c r="AH87" s="72" t="s">
        <v>461</v>
      </c>
      <c r="AI87" s="72" t="s">
        <v>347</v>
      </c>
      <c r="AJ87" s="72" t="s">
        <v>473</v>
      </c>
      <c r="AK87" s="72" t="s">
        <v>462</v>
      </c>
      <c r="AL87" s="72"/>
      <c r="AM87" s="72"/>
      <c r="AN87" s="72"/>
      <c r="AO87" s="72"/>
      <c r="AP87" s="53"/>
      <c r="AQ87" s="53"/>
      <c r="AR87" s="53"/>
      <c r="AS87" s="53"/>
      <c r="AT87" s="53"/>
      <c r="AU87" s="53"/>
      <c r="AV87" s="53"/>
      <c r="AW87" s="53"/>
      <c r="AX87" s="53"/>
      <c r="AY87" s="68" t="s">
        <v>651</v>
      </c>
      <c r="AZ87" s="68" t="s">
        <v>652</v>
      </c>
      <c r="BA87" s="53"/>
      <c r="BB87" s="68" t="s">
        <v>718</v>
      </c>
      <c r="BC87" s="53"/>
      <c r="BD87" s="53"/>
      <c r="BE87" s="53"/>
      <c r="BF87" s="53"/>
      <c r="BG87" s="53"/>
      <c r="BH87" s="53"/>
      <c r="BI87" s="53"/>
      <c r="BJ87" s="53"/>
      <c r="BK87" s="53"/>
      <c r="BL87" s="53"/>
      <c r="BM87" s="53"/>
      <c r="BN87" s="53"/>
    </row>
    <row r="88" spans="1:66" ht="14.25" hidden="1" customHeight="1">
      <c r="A88" s="53" t="s">
        <v>779</v>
      </c>
      <c r="B88" s="53" t="s">
        <v>253</v>
      </c>
      <c r="C88" s="67" t="s">
        <v>252</v>
      </c>
      <c r="D88" s="53" t="s">
        <v>344</v>
      </c>
      <c r="E88" s="64" t="s">
        <v>465</v>
      </c>
      <c r="F88" s="68" t="s">
        <v>374</v>
      </c>
      <c r="G88" s="68" t="s">
        <v>442</v>
      </c>
      <c r="H88" s="68" t="s">
        <v>443</v>
      </c>
      <c r="I88" s="68" t="s">
        <v>454</v>
      </c>
      <c r="J88" s="68" t="s">
        <v>466</v>
      </c>
      <c r="K88" s="68" t="s">
        <v>467</v>
      </c>
      <c r="L88" s="68" t="s">
        <v>347</v>
      </c>
      <c r="M88" s="68" t="s">
        <v>476</v>
      </c>
      <c r="N88" s="68" t="s">
        <v>658</v>
      </c>
      <c r="O88" s="68" t="s">
        <v>535</v>
      </c>
      <c r="P88" s="68" t="s">
        <v>637</v>
      </c>
      <c r="Q88" s="68" t="s">
        <v>347</v>
      </c>
      <c r="R88" s="68" t="s">
        <v>638</v>
      </c>
      <c r="S88" s="68" t="s">
        <v>347</v>
      </c>
      <c r="T88" s="81" t="s">
        <v>780</v>
      </c>
      <c r="U88" s="71" t="s">
        <v>781</v>
      </c>
      <c r="V88" s="71"/>
      <c r="W88" s="20" t="s">
        <v>461</v>
      </c>
      <c r="X88" s="20" t="s">
        <v>461</v>
      </c>
      <c r="Y88" s="20" t="s">
        <v>461</v>
      </c>
      <c r="Z88" s="72" t="s">
        <v>461</v>
      </c>
      <c r="AA88" s="72" t="s">
        <v>461</v>
      </c>
      <c r="AB88" s="72" t="s">
        <v>461</v>
      </c>
      <c r="AC88" s="72" t="s">
        <v>461</v>
      </c>
      <c r="AD88" s="72" t="s">
        <v>461</v>
      </c>
      <c r="AE88" s="72" t="s">
        <v>347</v>
      </c>
      <c r="AF88" s="72" t="s">
        <v>461</v>
      </c>
      <c r="AG88" s="72" t="s">
        <v>461</v>
      </c>
      <c r="AH88" s="72" t="s">
        <v>461</v>
      </c>
      <c r="AI88" s="72" t="s">
        <v>461</v>
      </c>
      <c r="AJ88" s="72" t="s">
        <v>461</v>
      </c>
      <c r="AK88" s="72" t="s">
        <v>461</v>
      </c>
      <c r="AL88" s="72"/>
      <c r="AM88" s="72"/>
      <c r="AN88" s="72"/>
      <c r="AO88" s="72"/>
      <c r="AP88" s="53"/>
      <c r="AQ88" s="53"/>
      <c r="AR88" s="53"/>
      <c r="AS88" s="53"/>
      <c r="AT88" s="53"/>
      <c r="AU88" s="53"/>
      <c r="AV88" s="53"/>
      <c r="AW88" s="53"/>
      <c r="AX88" s="53"/>
      <c r="AY88" s="68" t="s">
        <v>379</v>
      </c>
      <c r="AZ88" s="68" t="s">
        <v>559</v>
      </c>
      <c r="BA88" s="68" t="s">
        <v>782</v>
      </c>
      <c r="BB88" s="68" t="s">
        <v>579</v>
      </c>
      <c r="BC88" s="53"/>
      <c r="BD88" s="53"/>
      <c r="BE88" s="53"/>
      <c r="BF88" s="53"/>
      <c r="BG88" s="53"/>
      <c r="BH88" s="53"/>
      <c r="BI88" s="53"/>
      <c r="BJ88" s="53"/>
      <c r="BK88" s="53"/>
      <c r="BL88" s="53"/>
      <c r="BM88" s="53"/>
      <c r="BN88" s="53"/>
    </row>
    <row r="89" spans="1:66" ht="14.25" hidden="1" customHeight="1">
      <c r="A89" s="53" t="s">
        <v>783</v>
      </c>
      <c r="B89" s="53" t="s">
        <v>256</v>
      </c>
      <c r="C89" s="67" t="s">
        <v>255</v>
      </c>
      <c r="D89" s="53" t="s">
        <v>344</v>
      </c>
      <c r="E89" s="64" t="s">
        <v>465</v>
      </c>
      <c r="F89" s="68" t="s">
        <v>374</v>
      </c>
      <c r="G89" s="68" t="s">
        <v>442</v>
      </c>
      <c r="H89" s="68" t="s">
        <v>443</v>
      </c>
      <c r="I89" s="68" t="s">
        <v>454</v>
      </c>
      <c r="J89" s="68" t="s">
        <v>466</v>
      </c>
      <c r="K89" s="68" t="s">
        <v>467</v>
      </c>
      <c r="L89" s="68" t="s">
        <v>347</v>
      </c>
      <c r="M89" s="68" t="s">
        <v>476</v>
      </c>
      <c r="N89" s="68" t="s">
        <v>658</v>
      </c>
      <c r="O89" s="68" t="s">
        <v>535</v>
      </c>
      <c r="P89" s="68" t="s">
        <v>637</v>
      </c>
      <c r="Q89" s="68" t="s">
        <v>347</v>
      </c>
      <c r="R89" s="68" t="s">
        <v>638</v>
      </c>
      <c r="S89" s="68" t="s">
        <v>347</v>
      </c>
      <c r="T89" s="81" t="s">
        <v>780</v>
      </c>
      <c r="U89" s="71" t="s">
        <v>784</v>
      </c>
      <c r="V89" s="71"/>
      <c r="W89" s="20" t="s">
        <v>462</v>
      </c>
      <c r="X89" s="20" t="s">
        <v>461</v>
      </c>
      <c r="Y89" s="20" t="s">
        <v>462</v>
      </c>
      <c r="Z89" s="72" t="s">
        <v>461</v>
      </c>
      <c r="AA89" s="72" t="s">
        <v>462</v>
      </c>
      <c r="AB89" s="72" t="s">
        <v>461</v>
      </c>
      <c r="AC89" s="72" t="s">
        <v>461</v>
      </c>
      <c r="AD89" s="72" t="s">
        <v>461</v>
      </c>
      <c r="AE89" s="72" t="s">
        <v>347</v>
      </c>
      <c r="AF89" s="72" t="s">
        <v>461</v>
      </c>
      <c r="AG89" s="72" t="s">
        <v>473</v>
      </c>
      <c r="AH89" s="72" t="s">
        <v>461</v>
      </c>
      <c r="AI89" s="72" t="s">
        <v>461</v>
      </c>
      <c r="AJ89" s="72" t="s">
        <v>461</v>
      </c>
      <c r="AK89" s="72" t="s">
        <v>461</v>
      </c>
      <c r="AL89" s="72"/>
      <c r="AM89" s="72"/>
      <c r="AN89" s="72"/>
      <c r="AO89" s="72"/>
      <c r="AP89" s="53"/>
      <c r="AQ89" s="53"/>
      <c r="AR89" s="53"/>
      <c r="AS89" s="53"/>
      <c r="AT89" s="53"/>
      <c r="AU89" s="53"/>
      <c r="AV89" s="53"/>
      <c r="AW89" s="53"/>
      <c r="AX89" s="53"/>
      <c r="AY89" s="68" t="s">
        <v>365</v>
      </c>
      <c r="AZ89" s="68" t="s">
        <v>523</v>
      </c>
      <c r="BA89" s="53"/>
      <c r="BB89" s="68" t="s">
        <v>785</v>
      </c>
      <c r="BC89" s="53"/>
      <c r="BD89" s="53"/>
      <c r="BE89" s="53"/>
      <c r="BF89" s="53"/>
      <c r="BG89" s="53"/>
      <c r="BH89" s="53"/>
      <c r="BI89" s="53"/>
      <c r="BJ89" s="53"/>
      <c r="BK89" s="53"/>
      <c r="BL89" s="53"/>
      <c r="BM89" s="53"/>
      <c r="BN89" s="53"/>
    </row>
    <row r="90" spans="1:66" ht="14.25" hidden="1" customHeight="1">
      <c r="A90" s="53" t="s">
        <v>786</v>
      </c>
      <c r="B90" s="53" t="s">
        <v>164</v>
      </c>
      <c r="C90" s="67" t="s">
        <v>163</v>
      </c>
      <c r="D90" s="53" t="s">
        <v>344</v>
      </c>
      <c r="E90" s="64" t="s">
        <v>465</v>
      </c>
      <c r="F90" s="68" t="s">
        <v>374</v>
      </c>
      <c r="G90" s="68" t="s">
        <v>442</v>
      </c>
      <c r="H90" s="68" t="s">
        <v>443</v>
      </c>
      <c r="I90" s="68" t="s">
        <v>454</v>
      </c>
      <c r="J90" s="68" t="s">
        <v>466</v>
      </c>
      <c r="K90" s="68" t="s">
        <v>467</v>
      </c>
      <c r="L90" s="68" t="s">
        <v>347</v>
      </c>
      <c r="M90" s="68" t="s">
        <v>476</v>
      </c>
      <c r="N90" s="68" t="s">
        <v>658</v>
      </c>
      <c r="O90" s="68" t="s">
        <v>787</v>
      </c>
      <c r="P90" s="53" t="s">
        <v>503</v>
      </c>
      <c r="Q90" s="68" t="s">
        <v>347</v>
      </c>
      <c r="R90" s="68" t="s">
        <v>347</v>
      </c>
      <c r="S90" s="68" t="s">
        <v>347</v>
      </c>
      <c r="T90" s="75" t="s">
        <v>788</v>
      </c>
      <c r="U90" s="71" t="s">
        <v>789</v>
      </c>
      <c r="V90" s="71"/>
      <c r="W90" s="20" t="s">
        <v>461</v>
      </c>
      <c r="X90" s="20" t="s">
        <v>461</v>
      </c>
      <c r="Y90" s="20" t="s">
        <v>462</v>
      </c>
      <c r="Z90" s="72" t="s">
        <v>461</v>
      </c>
      <c r="AA90" s="72" t="s">
        <v>462</v>
      </c>
      <c r="AB90" s="72" t="s">
        <v>461</v>
      </c>
      <c r="AC90" s="72" t="s">
        <v>461</v>
      </c>
      <c r="AD90" s="72" t="s">
        <v>461</v>
      </c>
      <c r="AE90" s="72" t="s">
        <v>347</v>
      </c>
      <c r="AF90" s="72" t="s">
        <v>461</v>
      </c>
      <c r="AG90" s="72" t="s">
        <v>461</v>
      </c>
      <c r="AH90" s="72" t="s">
        <v>461</v>
      </c>
      <c r="AI90" s="72" t="s">
        <v>461</v>
      </c>
      <c r="AJ90" s="72" t="s">
        <v>461</v>
      </c>
      <c r="AK90" s="72" t="s">
        <v>461</v>
      </c>
      <c r="AL90" s="72"/>
      <c r="AM90" s="72"/>
      <c r="AN90" s="72"/>
      <c r="AO90" s="72"/>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row>
    <row r="91" spans="1:66" ht="14.25" hidden="1" customHeight="1">
      <c r="A91" s="53" t="s">
        <v>790</v>
      </c>
      <c r="B91" s="53" t="s">
        <v>180</v>
      </c>
      <c r="C91" s="67" t="s">
        <v>179</v>
      </c>
      <c r="D91" s="53" t="s">
        <v>344</v>
      </c>
      <c r="E91" s="64" t="s">
        <v>465</v>
      </c>
      <c r="F91" s="68" t="s">
        <v>374</v>
      </c>
      <c r="G91" s="68" t="s">
        <v>442</v>
      </c>
      <c r="H91" s="68" t="s">
        <v>443</v>
      </c>
      <c r="I91" s="68" t="s">
        <v>454</v>
      </c>
      <c r="J91" s="68" t="s">
        <v>466</v>
      </c>
      <c r="K91" s="68" t="s">
        <v>467</v>
      </c>
      <c r="L91" s="68" t="s">
        <v>347</v>
      </c>
      <c r="M91" s="68" t="s">
        <v>476</v>
      </c>
      <c r="N91" s="68" t="s">
        <v>658</v>
      </c>
      <c r="O91" s="68" t="s">
        <v>787</v>
      </c>
      <c r="P91" s="68" t="s">
        <v>437</v>
      </c>
      <c r="Q91" s="68" t="s">
        <v>347</v>
      </c>
      <c r="R91" s="68" t="s">
        <v>347</v>
      </c>
      <c r="S91" s="68" t="s">
        <v>347</v>
      </c>
      <c r="T91" s="75" t="s">
        <v>791</v>
      </c>
      <c r="U91" s="71" t="s">
        <v>792</v>
      </c>
      <c r="V91" s="71"/>
      <c r="W91" s="20" t="s">
        <v>461</v>
      </c>
      <c r="X91" s="20" t="s">
        <v>461</v>
      </c>
      <c r="Y91" s="20" t="s">
        <v>461</v>
      </c>
      <c r="Z91" s="72" t="s">
        <v>461</v>
      </c>
      <c r="AA91" s="72" t="s">
        <v>461</v>
      </c>
      <c r="AB91" s="72" t="s">
        <v>461</v>
      </c>
      <c r="AC91" s="72" t="s">
        <v>461</v>
      </c>
      <c r="AD91" s="72" t="s">
        <v>461</v>
      </c>
      <c r="AE91" s="72" t="s">
        <v>347</v>
      </c>
      <c r="AF91" s="72" t="s">
        <v>461</v>
      </c>
      <c r="AG91" s="72" t="s">
        <v>461</v>
      </c>
      <c r="AH91" s="72" t="s">
        <v>461</v>
      </c>
      <c r="AI91" s="72" t="s">
        <v>461</v>
      </c>
      <c r="AJ91" s="72" t="s">
        <v>461</v>
      </c>
      <c r="AK91" s="72" t="s">
        <v>473</v>
      </c>
      <c r="AL91" s="72"/>
      <c r="AM91" s="72"/>
      <c r="AN91" s="72"/>
      <c r="AO91" s="72"/>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row>
    <row r="92" spans="1:66" ht="14.25" hidden="1" customHeight="1">
      <c r="A92" s="53" t="s">
        <v>793</v>
      </c>
      <c r="B92" s="53" t="s">
        <v>183</v>
      </c>
      <c r="C92" s="67" t="s">
        <v>182</v>
      </c>
      <c r="D92" s="53" t="s">
        <v>344</v>
      </c>
      <c r="E92" s="64" t="s">
        <v>465</v>
      </c>
      <c r="F92" s="68" t="s">
        <v>374</v>
      </c>
      <c r="G92" s="68" t="s">
        <v>442</v>
      </c>
      <c r="H92" s="68" t="s">
        <v>443</v>
      </c>
      <c r="I92" s="68" t="s">
        <v>454</v>
      </c>
      <c r="J92" s="68" t="s">
        <v>466</v>
      </c>
      <c r="K92" s="68" t="s">
        <v>467</v>
      </c>
      <c r="L92" s="68" t="s">
        <v>347</v>
      </c>
      <c r="M92" s="68" t="s">
        <v>476</v>
      </c>
      <c r="N92" s="68" t="s">
        <v>658</v>
      </c>
      <c r="O92" s="68" t="s">
        <v>787</v>
      </c>
      <c r="P92" s="68" t="s">
        <v>437</v>
      </c>
      <c r="Q92" s="68" t="s">
        <v>782</v>
      </c>
      <c r="R92" s="68" t="s">
        <v>347</v>
      </c>
      <c r="S92" s="68" t="s">
        <v>347</v>
      </c>
      <c r="T92" s="70" t="s">
        <v>791</v>
      </c>
      <c r="U92" s="71" t="s">
        <v>794</v>
      </c>
      <c r="V92" s="71"/>
      <c r="W92" s="20" t="s">
        <v>461</v>
      </c>
      <c r="X92" s="20" t="s">
        <v>461</v>
      </c>
      <c r="Y92" s="20" t="s">
        <v>462</v>
      </c>
      <c r="Z92" s="72" t="s">
        <v>462</v>
      </c>
      <c r="AA92" s="72" t="s">
        <v>462</v>
      </c>
      <c r="AB92" s="72" t="s">
        <v>462</v>
      </c>
      <c r="AC92" s="72" t="s">
        <v>462</v>
      </c>
      <c r="AD92" s="72" t="s">
        <v>462</v>
      </c>
      <c r="AE92" s="72" t="s">
        <v>369</v>
      </c>
      <c r="AF92" s="72" t="s">
        <v>461</v>
      </c>
      <c r="AG92" s="72" t="s">
        <v>462</v>
      </c>
      <c r="AH92" s="72" t="s">
        <v>461</v>
      </c>
      <c r="AI92" s="72" t="s">
        <v>462</v>
      </c>
      <c r="AJ92" s="72" t="s">
        <v>462</v>
      </c>
      <c r="AK92" s="72" t="s">
        <v>462</v>
      </c>
      <c r="AL92" s="72"/>
      <c r="AM92" s="72"/>
      <c r="AN92" s="72"/>
      <c r="AO92" s="72"/>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row>
    <row r="93" spans="1:66" ht="14.25" hidden="1" customHeight="1">
      <c r="A93" s="53" t="s">
        <v>795</v>
      </c>
      <c r="B93" s="53" t="s">
        <v>185</v>
      </c>
      <c r="C93" s="67" t="s">
        <v>184</v>
      </c>
      <c r="D93" s="53" t="s">
        <v>344</v>
      </c>
      <c r="E93" s="64" t="s">
        <v>465</v>
      </c>
      <c r="F93" s="68" t="s">
        <v>374</v>
      </c>
      <c r="G93" s="68" t="s">
        <v>442</v>
      </c>
      <c r="H93" s="68" t="s">
        <v>443</v>
      </c>
      <c r="I93" s="68" t="s">
        <v>454</v>
      </c>
      <c r="J93" s="68" t="s">
        <v>466</v>
      </c>
      <c r="K93" s="68" t="s">
        <v>467</v>
      </c>
      <c r="L93" s="68" t="s">
        <v>347</v>
      </c>
      <c r="M93" s="68" t="s">
        <v>476</v>
      </c>
      <c r="N93" s="68" t="s">
        <v>658</v>
      </c>
      <c r="O93" s="68" t="s">
        <v>787</v>
      </c>
      <c r="P93" s="68" t="s">
        <v>437</v>
      </c>
      <c r="Q93" s="68" t="s">
        <v>782</v>
      </c>
      <c r="R93" s="68" t="s">
        <v>347</v>
      </c>
      <c r="S93" s="68" t="s">
        <v>347</v>
      </c>
      <c r="T93" s="70" t="s">
        <v>791</v>
      </c>
      <c r="U93" s="71" t="s">
        <v>796</v>
      </c>
      <c r="V93" s="71"/>
      <c r="W93" s="20" t="s">
        <v>461</v>
      </c>
      <c r="X93" s="20" t="s">
        <v>461</v>
      </c>
      <c r="Y93" s="20" t="s">
        <v>461</v>
      </c>
      <c r="Z93" s="72" t="s">
        <v>461</v>
      </c>
      <c r="AA93" s="72" t="s">
        <v>461</v>
      </c>
      <c r="AB93" s="72" t="s">
        <v>461</v>
      </c>
      <c r="AC93" s="72" t="s">
        <v>461</v>
      </c>
      <c r="AD93" s="72" t="s">
        <v>461</v>
      </c>
      <c r="AE93" s="72" t="s">
        <v>347</v>
      </c>
      <c r="AF93" s="72" t="s">
        <v>461</v>
      </c>
      <c r="AG93" s="72" t="s">
        <v>461</v>
      </c>
      <c r="AH93" s="72" t="s">
        <v>461</v>
      </c>
      <c r="AI93" s="72" t="s">
        <v>461</v>
      </c>
      <c r="AJ93" s="72" t="s">
        <v>461</v>
      </c>
      <c r="AK93" s="72" t="s">
        <v>461</v>
      </c>
      <c r="AL93" s="72"/>
      <c r="AM93" s="72"/>
      <c r="AN93" s="72"/>
      <c r="AO93" s="72"/>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row>
    <row r="94" spans="1:66" ht="14.25" hidden="1" customHeight="1">
      <c r="A94" s="53" t="s">
        <v>797</v>
      </c>
      <c r="B94" s="53" t="s">
        <v>293</v>
      </c>
      <c r="C94" s="67" t="s">
        <v>292</v>
      </c>
      <c r="D94" s="53" t="s">
        <v>344</v>
      </c>
      <c r="E94" s="64" t="s">
        <v>465</v>
      </c>
      <c r="F94" s="68" t="s">
        <v>374</v>
      </c>
      <c r="G94" s="68" t="s">
        <v>442</v>
      </c>
      <c r="H94" s="68" t="s">
        <v>443</v>
      </c>
      <c r="I94" s="68" t="s">
        <v>454</v>
      </c>
      <c r="J94" s="68" t="s">
        <v>466</v>
      </c>
      <c r="K94" s="68" t="s">
        <v>467</v>
      </c>
      <c r="L94" s="68" t="s">
        <v>347</v>
      </c>
      <c r="M94" s="68" t="s">
        <v>476</v>
      </c>
      <c r="N94" s="68" t="s">
        <v>658</v>
      </c>
      <c r="O94" s="68" t="s">
        <v>787</v>
      </c>
      <c r="P94" s="68" t="s">
        <v>437</v>
      </c>
      <c r="Q94" s="68" t="s">
        <v>798</v>
      </c>
      <c r="R94" s="68" t="s">
        <v>347</v>
      </c>
      <c r="S94" s="68" t="s">
        <v>347</v>
      </c>
      <c r="T94" s="70" t="s">
        <v>799</v>
      </c>
      <c r="U94" s="71" t="s">
        <v>800</v>
      </c>
      <c r="V94" s="71"/>
      <c r="W94" s="20" t="s">
        <v>462</v>
      </c>
      <c r="X94" s="20" t="s">
        <v>461</v>
      </c>
      <c r="Y94" s="20" t="s">
        <v>462</v>
      </c>
      <c r="Z94" s="72" t="s">
        <v>462</v>
      </c>
      <c r="AA94" s="72" t="s">
        <v>462</v>
      </c>
      <c r="AB94" s="72" t="s">
        <v>462</v>
      </c>
      <c r="AC94" s="72" t="s">
        <v>462</v>
      </c>
      <c r="AD94" s="72" t="s">
        <v>462</v>
      </c>
      <c r="AE94" s="72" t="s">
        <v>347</v>
      </c>
      <c r="AF94" s="72" t="s">
        <v>461</v>
      </c>
      <c r="AG94" s="72" t="s">
        <v>462</v>
      </c>
      <c r="AH94" s="72" t="s">
        <v>462</v>
      </c>
      <c r="AI94" s="72" t="s">
        <v>461</v>
      </c>
      <c r="AJ94" s="72" t="s">
        <v>462</v>
      </c>
      <c r="AK94" s="72" t="s">
        <v>462</v>
      </c>
      <c r="AL94" s="72"/>
      <c r="AM94" s="72"/>
      <c r="AN94" s="72"/>
      <c r="AO94" s="72"/>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row>
    <row r="95" spans="1:66" ht="14.25" hidden="1" customHeight="1">
      <c r="A95" s="53" t="s">
        <v>801</v>
      </c>
      <c r="B95" s="53" t="s">
        <v>168</v>
      </c>
      <c r="C95" s="86" t="s">
        <v>167</v>
      </c>
      <c r="D95" s="53" t="s">
        <v>344</v>
      </c>
      <c r="E95" s="64" t="s">
        <v>465</v>
      </c>
      <c r="F95" s="68" t="s">
        <v>374</v>
      </c>
      <c r="G95" s="68" t="s">
        <v>442</v>
      </c>
      <c r="H95" s="68" t="s">
        <v>443</v>
      </c>
      <c r="I95" s="68" t="s">
        <v>454</v>
      </c>
      <c r="J95" s="68" t="s">
        <v>466</v>
      </c>
      <c r="K95" s="68" t="s">
        <v>467</v>
      </c>
      <c r="L95" s="68" t="s">
        <v>347</v>
      </c>
      <c r="M95" s="68" t="s">
        <v>476</v>
      </c>
      <c r="N95" s="68" t="s">
        <v>658</v>
      </c>
      <c r="O95" s="68" t="s">
        <v>787</v>
      </c>
      <c r="P95" s="68" t="s">
        <v>562</v>
      </c>
      <c r="Q95" s="68" t="s">
        <v>802</v>
      </c>
      <c r="R95" s="68" t="s">
        <v>785</v>
      </c>
      <c r="S95" s="68" t="s">
        <v>347</v>
      </c>
      <c r="T95" s="70" t="s">
        <v>803</v>
      </c>
      <c r="U95" s="70" t="s">
        <v>804</v>
      </c>
      <c r="V95" s="71"/>
      <c r="W95" s="20" t="s">
        <v>461</v>
      </c>
      <c r="X95" s="20" t="s">
        <v>461</v>
      </c>
      <c r="Y95" s="20" t="s">
        <v>462</v>
      </c>
      <c r="Z95" s="72" t="s">
        <v>461</v>
      </c>
      <c r="AA95" s="72" t="s">
        <v>462</v>
      </c>
      <c r="AB95" s="72" t="s">
        <v>461</v>
      </c>
      <c r="AC95" s="72" t="s">
        <v>462</v>
      </c>
      <c r="AD95" s="72" t="s">
        <v>461</v>
      </c>
      <c r="AE95" s="72" t="s">
        <v>347</v>
      </c>
      <c r="AF95" s="72" t="s">
        <v>461</v>
      </c>
      <c r="AG95" s="72" t="s">
        <v>461</v>
      </c>
      <c r="AH95" s="72" t="s">
        <v>461</v>
      </c>
      <c r="AI95" s="72" t="s">
        <v>461</v>
      </c>
      <c r="AJ95" s="72" t="s">
        <v>462</v>
      </c>
      <c r="AK95" s="72" t="s">
        <v>461</v>
      </c>
      <c r="AL95" s="72"/>
      <c r="AM95" s="72"/>
      <c r="AN95" s="72"/>
      <c r="AO95" s="72"/>
      <c r="AP95" s="53"/>
      <c r="AQ95" s="53"/>
      <c r="AR95" s="53"/>
      <c r="AS95" s="53"/>
      <c r="AT95" s="53"/>
      <c r="AU95" s="53"/>
      <c r="AV95" s="53"/>
      <c r="AW95" s="53"/>
      <c r="AX95" s="53"/>
      <c r="AY95" s="68" t="s">
        <v>558</v>
      </c>
      <c r="AZ95" s="68" t="s">
        <v>547</v>
      </c>
      <c r="BA95" s="68" t="s">
        <v>802</v>
      </c>
      <c r="BB95" s="68" t="s">
        <v>481</v>
      </c>
      <c r="BC95" s="53"/>
      <c r="BD95" s="53"/>
      <c r="BE95" s="53"/>
      <c r="BF95" s="53"/>
      <c r="BG95" s="53"/>
      <c r="BH95" s="53"/>
      <c r="BI95" s="53"/>
      <c r="BJ95" s="53"/>
      <c r="BK95" s="53"/>
      <c r="BL95" s="53"/>
      <c r="BM95" s="53"/>
      <c r="BN95" s="53"/>
    </row>
    <row r="96" spans="1:66" ht="14.25" hidden="1" customHeight="1">
      <c r="A96" s="53" t="s">
        <v>805</v>
      </c>
      <c r="B96" s="53" t="s">
        <v>242</v>
      </c>
      <c r="C96" s="67" t="s">
        <v>241</v>
      </c>
      <c r="D96" s="53" t="s">
        <v>344</v>
      </c>
      <c r="E96" s="64" t="s">
        <v>465</v>
      </c>
      <c r="F96" s="68" t="s">
        <v>374</v>
      </c>
      <c r="G96" s="68" t="s">
        <v>442</v>
      </c>
      <c r="H96" s="68" t="s">
        <v>443</v>
      </c>
      <c r="I96" s="68" t="s">
        <v>454</v>
      </c>
      <c r="J96" s="68" t="s">
        <v>466</v>
      </c>
      <c r="K96" s="68" t="s">
        <v>467</v>
      </c>
      <c r="L96" s="68" t="s">
        <v>347</v>
      </c>
      <c r="M96" s="68" t="s">
        <v>476</v>
      </c>
      <c r="N96" s="68" t="s">
        <v>658</v>
      </c>
      <c r="O96" s="68" t="s">
        <v>806</v>
      </c>
      <c r="P96" s="68" t="s">
        <v>807</v>
      </c>
      <c r="Q96" s="68" t="s">
        <v>808</v>
      </c>
      <c r="R96" s="68" t="s">
        <v>347</v>
      </c>
      <c r="S96" s="68" t="s">
        <v>347</v>
      </c>
      <c r="T96" s="81" t="s">
        <v>809</v>
      </c>
      <c r="U96" s="71" t="s">
        <v>810</v>
      </c>
      <c r="V96" s="71"/>
      <c r="W96" s="20" t="s">
        <v>347</v>
      </c>
      <c r="X96" s="20" t="s">
        <v>461</v>
      </c>
      <c r="Y96" s="20" t="s">
        <v>473</v>
      </c>
      <c r="Z96" s="72" t="s">
        <v>462</v>
      </c>
      <c r="AA96" s="72" t="s">
        <v>461</v>
      </c>
      <c r="AB96" s="72" t="s">
        <v>347</v>
      </c>
      <c r="AC96" s="72" t="s">
        <v>461</v>
      </c>
      <c r="AD96" s="72" t="s">
        <v>347</v>
      </c>
      <c r="AE96" s="72" t="s">
        <v>347</v>
      </c>
      <c r="AF96" s="72" t="s">
        <v>461</v>
      </c>
      <c r="AG96" s="72" t="s">
        <v>462</v>
      </c>
      <c r="AH96" s="72" t="s">
        <v>347</v>
      </c>
      <c r="AI96" s="72" t="s">
        <v>347</v>
      </c>
      <c r="AJ96" s="72" t="s">
        <v>461</v>
      </c>
      <c r="AK96" s="72" t="s">
        <v>462</v>
      </c>
      <c r="AL96" s="72"/>
      <c r="AM96" s="72"/>
      <c r="AN96" s="72"/>
      <c r="AO96" s="72"/>
      <c r="AP96" s="53"/>
      <c r="AQ96" s="53"/>
      <c r="AR96" s="53"/>
      <c r="AS96" s="53"/>
      <c r="AT96" s="53"/>
      <c r="AU96" s="53"/>
      <c r="AV96" s="53"/>
      <c r="AW96" s="53"/>
      <c r="AX96" s="53"/>
      <c r="AY96" s="68" t="s">
        <v>811</v>
      </c>
      <c r="AZ96" s="53"/>
      <c r="BA96" s="68" t="s">
        <v>798</v>
      </c>
      <c r="BB96" s="68" t="s">
        <v>566</v>
      </c>
      <c r="BC96" s="53"/>
      <c r="BD96" s="53"/>
      <c r="BE96" s="53"/>
      <c r="BF96" s="53"/>
      <c r="BG96" s="53"/>
      <c r="BH96" s="53"/>
      <c r="BI96" s="53"/>
      <c r="BJ96" s="53"/>
      <c r="BK96" s="53"/>
      <c r="BL96" s="53"/>
      <c r="BM96" s="53"/>
      <c r="BN96" s="53"/>
    </row>
    <row r="97" spans="1:66" ht="14.25" hidden="1" customHeight="1">
      <c r="A97" s="53" t="s">
        <v>812</v>
      </c>
      <c r="B97" s="53" t="s">
        <v>308</v>
      </c>
      <c r="C97" s="67" t="s">
        <v>307</v>
      </c>
      <c r="D97" s="53" t="s">
        <v>344</v>
      </c>
      <c r="E97" s="64" t="s">
        <v>465</v>
      </c>
      <c r="F97" s="68" t="s">
        <v>374</v>
      </c>
      <c r="G97" s="68" t="s">
        <v>442</v>
      </c>
      <c r="H97" s="68" t="s">
        <v>443</v>
      </c>
      <c r="I97" s="68" t="s">
        <v>454</v>
      </c>
      <c r="J97" s="68" t="s">
        <v>466</v>
      </c>
      <c r="K97" s="68" t="s">
        <v>467</v>
      </c>
      <c r="L97" s="68" t="s">
        <v>347</v>
      </c>
      <c r="M97" s="68" t="s">
        <v>476</v>
      </c>
      <c r="N97" s="68" t="s">
        <v>658</v>
      </c>
      <c r="O97" s="68" t="s">
        <v>355</v>
      </c>
      <c r="P97" s="68" t="s">
        <v>681</v>
      </c>
      <c r="Q97" s="68" t="s">
        <v>347</v>
      </c>
      <c r="R97" s="68" t="s">
        <v>682</v>
      </c>
      <c r="S97" s="68" t="s">
        <v>347</v>
      </c>
      <c r="T97" s="70" t="s">
        <v>813</v>
      </c>
      <c r="U97" s="71" t="s">
        <v>814</v>
      </c>
      <c r="V97" s="71"/>
      <c r="W97" s="20" t="s">
        <v>347</v>
      </c>
      <c r="X97" s="20" t="s">
        <v>461</v>
      </c>
      <c r="Y97" s="20" t="s">
        <v>462</v>
      </c>
      <c r="Z97" s="72" t="s">
        <v>473</v>
      </c>
      <c r="AA97" s="72" t="s">
        <v>462</v>
      </c>
      <c r="AB97" s="72" t="s">
        <v>461</v>
      </c>
      <c r="AC97" s="72" t="s">
        <v>462</v>
      </c>
      <c r="AD97" s="72" t="s">
        <v>462</v>
      </c>
      <c r="AE97" s="72" t="s">
        <v>347</v>
      </c>
      <c r="AF97" s="72" t="s">
        <v>461</v>
      </c>
      <c r="AG97" s="72" t="s">
        <v>462</v>
      </c>
      <c r="AH97" s="72" t="s">
        <v>347</v>
      </c>
      <c r="AI97" s="72" t="s">
        <v>462</v>
      </c>
      <c r="AJ97" s="72" t="s">
        <v>473</v>
      </c>
      <c r="AK97" s="72" t="s">
        <v>462</v>
      </c>
      <c r="AL97" s="72"/>
      <c r="AM97" s="72"/>
      <c r="AN97" s="72"/>
      <c r="AO97" s="72"/>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row>
    <row r="98" spans="1:66" ht="14.25" hidden="1" customHeight="1">
      <c r="A98" s="53" t="s">
        <v>815</v>
      </c>
      <c r="B98" s="53" t="s">
        <v>172</v>
      </c>
      <c r="C98" s="67" t="s">
        <v>171</v>
      </c>
      <c r="D98" s="53" t="s">
        <v>344</v>
      </c>
      <c r="E98" s="64" t="s">
        <v>465</v>
      </c>
      <c r="F98" s="68" t="s">
        <v>374</v>
      </c>
      <c r="G98" s="68" t="s">
        <v>442</v>
      </c>
      <c r="H98" s="68" t="s">
        <v>443</v>
      </c>
      <c r="I98" s="68" t="s">
        <v>454</v>
      </c>
      <c r="J98" s="68" t="s">
        <v>466</v>
      </c>
      <c r="K98" s="68" t="s">
        <v>467</v>
      </c>
      <c r="L98" s="68" t="s">
        <v>347</v>
      </c>
      <c r="M98" s="68" t="s">
        <v>476</v>
      </c>
      <c r="N98" s="68" t="s">
        <v>658</v>
      </c>
      <c r="O98" s="68" t="s">
        <v>355</v>
      </c>
      <c r="P98" s="68" t="s">
        <v>512</v>
      </c>
      <c r="Q98" s="68" t="s">
        <v>671</v>
      </c>
      <c r="R98" s="68" t="s">
        <v>816</v>
      </c>
      <c r="S98" s="68" t="s">
        <v>817</v>
      </c>
      <c r="T98" s="70" t="s">
        <v>818</v>
      </c>
      <c r="U98" s="71" t="s">
        <v>819</v>
      </c>
      <c r="V98" s="71"/>
      <c r="W98" s="20" t="s">
        <v>369</v>
      </c>
      <c r="X98" s="20" t="s">
        <v>461</v>
      </c>
      <c r="Y98" s="20" t="s">
        <v>369</v>
      </c>
      <c r="Z98" s="72" t="s">
        <v>369</v>
      </c>
      <c r="AA98" s="72" t="s">
        <v>369</v>
      </c>
      <c r="AB98" s="72" t="s">
        <v>347</v>
      </c>
      <c r="AC98" s="72" t="s">
        <v>461</v>
      </c>
      <c r="AD98" s="72" t="s">
        <v>347</v>
      </c>
      <c r="AE98" s="72" t="s">
        <v>347</v>
      </c>
      <c r="AF98" s="72" t="s">
        <v>461</v>
      </c>
      <c r="AG98" s="72" t="s">
        <v>462</v>
      </c>
      <c r="AH98" s="72" t="s">
        <v>369</v>
      </c>
      <c r="AI98" s="72" t="s">
        <v>347</v>
      </c>
      <c r="AJ98" s="72" t="s">
        <v>462</v>
      </c>
      <c r="AK98" s="72" t="s">
        <v>462</v>
      </c>
      <c r="AL98" s="72"/>
      <c r="AM98" s="72"/>
      <c r="AN98" s="72"/>
      <c r="AO98" s="72"/>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row>
    <row r="99" spans="1:66" ht="14.25" hidden="1" customHeight="1">
      <c r="A99" s="53" t="s">
        <v>820</v>
      </c>
      <c r="B99" s="53" t="s">
        <v>206</v>
      </c>
      <c r="C99" s="67" t="s">
        <v>205</v>
      </c>
      <c r="D99" s="53" t="s">
        <v>344</v>
      </c>
      <c r="E99" s="64" t="s">
        <v>465</v>
      </c>
      <c r="F99" s="68" t="s">
        <v>374</v>
      </c>
      <c r="G99" s="68" t="s">
        <v>442</v>
      </c>
      <c r="H99" s="68" t="s">
        <v>443</v>
      </c>
      <c r="I99" s="68" t="s">
        <v>454</v>
      </c>
      <c r="J99" s="68" t="s">
        <v>466</v>
      </c>
      <c r="K99" s="68" t="s">
        <v>467</v>
      </c>
      <c r="L99" s="68" t="s">
        <v>347</v>
      </c>
      <c r="M99" s="68" t="s">
        <v>476</v>
      </c>
      <c r="N99" s="68" t="s">
        <v>658</v>
      </c>
      <c r="O99" s="68" t="s">
        <v>355</v>
      </c>
      <c r="P99" s="68" t="s">
        <v>512</v>
      </c>
      <c r="Q99" s="68" t="s">
        <v>692</v>
      </c>
      <c r="R99" s="68" t="s">
        <v>693</v>
      </c>
      <c r="S99" s="68" t="s">
        <v>347</v>
      </c>
      <c r="T99" s="70" t="s">
        <v>821</v>
      </c>
      <c r="U99" s="71" t="s">
        <v>822</v>
      </c>
      <c r="V99" s="71"/>
      <c r="W99" s="20" t="s">
        <v>347</v>
      </c>
      <c r="X99" s="20" t="s">
        <v>461</v>
      </c>
      <c r="Y99" s="20" t="s">
        <v>462</v>
      </c>
      <c r="Z99" s="72" t="s">
        <v>462</v>
      </c>
      <c r="AA99" s="72" t="s">
        <v>462</v>
      </c>
      <c r="AB99" s="72" t="s">
        <v>369</v>
      </c>
      <c r="AC99" s="72" t="s">
        <v>462</v>
      </c>
      <c r="AD99" s="72" t="s">
        <v>347</v>
      </c>
      <c r="AE99" s="72" t="s">
        <v>347</v>
      </c>
      <c r="AF99" s="72" t="s">
        <v>461</v>
      </c>
      <c r="AG99" s="72" t="s">
        <v>462</v>
      </c>
      <c r="AH99" s="72" t="s">
        <v>369</v>
      </c>
      <c r="AI99" s="72" t="s">
        <v>369</v>
      </c>
      <c r="AJ99" s="72" t="s">
        <v>461</v>
      </c>
      <c r="AK99" s="72" t="s">
        <v>462</v>
      </c>
      <c r="AL99" s="72"/>
      <c r="AM99" s="72"/>
      <c r="AN99" s="72"/>
      <c r="AO99" s="72"/>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row>
    <row r="100" spans="1:66" ht="14.25" hidden="1" customHeight="1">
      <c r="A100" s="53" t="s">
        <v>823</v>
      </c>
      <c r="B100" s="53" t="s">
        <v>258</v>
      </c>
      <c r="C100" s="67" t="s">
        <v>257</v>
      </c>
      <c r="D100" s="53" t="s">
        <v>344</v>
      </c>
      <c r="E100" s="64" t="s">
        <v>465</v>
      </c>
      <c r="F100" s="68" t="s">
        <v>374</v>
      </c>
      <c r="G100" s="68" t="s">
        <v>442</v>
      </c>
      <c r="H100" s="68" t="s">
        <v>443</v>
      </c>
      <c r="I100" s="68" t="s">
        <v>454</v>
      </c>
      <c r="J100" s="68" t="s">
        <v>466</v>
      </c>
      <c r="K100" s="68" t="s">
        <v>467</v>
      </c>
      <c r="L100" s="68" t="s">
        <v>347</v>
      </c>
      <c r="M100" s="68" t="s">
        <v>476</v>
      </c>
      <c r="N100" s="68" t="s">
        <v>658</v>
      </c>
      <c r="O100" s="68" t="s">
        <v>355</v>
      </c>
      <c r="P100" s="68" t="s">
        <v>512</v>
      </c>
      <c r="Q100" s="68" t="s">
        <v>692</v>
      </c>
      <c r="R100" s="68" t="s">
        <v>727</v>
      </c>
      <c r="S100" s="68" t="s">
        <v>347</v>
      </c>
      <c r="T100" s="70" t="s">
        <v>824</v>
      </c>
      <c r="U100" s="71" t="s">
        <v>825</v>
      </c>
      <c r="V100" s="71"/>
      <c r="W100" s="20" t="s">
        <v>369</v>
      </c>
      <c r="X100" s="20" t="s">
        <v>461</v>
      </c>
      <c r="Y100" s="20" t="s">
        <v>462</v>
      </c>
      <c r="Z100" s="72" t="s">
        <v>462</v>
      </c>
      <c r="AA100" s="72" t="s">
        <v>462</v>
      </c>
      <c r="AB100" s="72" t="s">
        <v>369</v>
      </c>
      <c r="AC100" s="72" t="s">
        <v>462</v>
      </c>
      <c r="AD100" s="72" t="s">
        <v>347</v>
      </c>
      <c r="AE100" s="72" t="s">
        <v>369</v>
      </c>
      <c r="AF100" s="72" t="s">
        <v>461</v>
      </c>
      <c r="AG100" s="72" t="s">
        <v>462</v>
      </c>
      <c r="AH100" s="72" t="s">
        <v>347</v>
      </c>
      <c r="AI100" s="72" t="s">
        <v>369</v>
      </c>
      <c r="AJ100" s="72" t="s">
        <v>462</v>
      </c>
      <c r="AK100" s="72" t="s">
        <v>462</v>
      </c>
      <c r="AL100" s="72"/>
      <c r="AM100" s="72"/>
      <c r="AN100" s="72"/>
      <c r="AO100" s="72"/>
      <c r="AP100" s="53"/>
      <c r="AQ100" s="53"/>
      <c r="AR100" s="53"/>
      <c r="AS100" s="53"/>
      <c r="AT100" s="53"/>
      <c r="AU100" s="53"/>
      <c r="AV100" s="53"/>
      <c r="AW100" s="53"/>
      <c r="AX100" s="68" t="s">
        <v>650</v>
      </c>
      <c r="AY100" s="68" t="s">
        <v>806</v>
      </c>
      <c r="AZ100" s="68" t="s">
        <v>807</v>
      </c>
      <c r="BA100" s="68" t="s">
        <v>808</v>
      </c>
      <c r="BB100" s="68" t="s">
        <v>609</v>
      </c>
      <c r="BC100" s="68" t="s">
        <v>610</v>
      </c>
      <c r="BD100" s="53"/>
      <c r="BE100" s="53"/>
      <c r="BF100" s="53"/>
      <c r="BG100" s="53"/>
      <c r="BH100" s="53"/>
      <c r="BI100" s="53"/>
      <c r="BJ100" s="53"/>
      <c r="BK100" s="53"/>
      <c r="BL100" s="53"/>
      <c r="BM100" s="53"/>
      <c r="BN100" s="53"/>
    </row>
    <row r="101" spans="1:66" ht="14.25" hidden="1" customHeight="1">
      <c r="A101" s="53" t="s">
        <v>826</v>
      </c>
      <c r="B101" s="53" t="s">
        <v>260</v>
      </c>
      <c r="C101" s="67" t="s">
        <v>259</v>
      </c>
      <c r="D101" s="53" t="s">
        <v>344</v>
      </c>
      <c r="E101" s="64" t="s">
        <v>465</v>
      </c>
      <c r="F101" s="68" t="s">
        <v>374</v>
      </c>
      <c r="G101" s="68" t="s">
        <v>442</v>
      </c>
      <c r="H101" s="68" t="s">
        <v>443</v>
      </c>
      <c r="I101" s="68" t="s">
        <v>454</v>
      </c>
      <c r="J101" s="68" t="s">
        <v>466</v>
      </c>
      <c r="K101" s="68" t="s">
        <v>467</v>
      </c>
      <c r="L101" s="68" t="s">
        <v>347</v>
      </c>
      <c r="M101" s="68" t="s">
        <v>476</v>
      </c>
      <c r="N101" s="68" t="s">
        <v>658</v>
      </c>
      <c r="O101" s="68" t="s">
        <v>355</v>
      </c>
      <c r="P101" s="68" t="s">
        <v>512</v>
      </c>
      <c r="Q101" s="68" t="s">
        <v>692</v>
      </c>
      <c r="R101" s="68" t="s">
        <v>727</v>
      </c>
      <c r="S101" s="68" t="s">
        <v>347</v>
      </c>
      <c r="T101" s="70" t="s">
        <v>824</v>
      </c>
      <c r="U101" s="71" t="s">
        <v>827</v>
      </c>
      <c r="V101" s="71"/>
      <c r="W101" s="20" t="s">
        <v>347</v>
      </c>
      <c r="X101" s="20" t="s">
        <v>461</v>
      </c>
      <c r="Y101" s="20" t="s">
        <v>462</v>
      </c>
      <c r="Z101" s="72" t="s">
        <v>461</v>
      </c>
      <c r="AA101" s="72" t="s">
        <v>462</v>
      </c>
      <c r="AB101" s="72" t="s">
        <v>347</v>
      </c>
      <c r="AC101" s="72" t="s">
        <v>461</v>
      </c>
      <c r="AD101" s="72" t="s">
        <v>347</v>
      </c>
      <c r="AE101" s="72" t="s">
        <v>347</v>
      </c>
      <c r="AF101" s="72" t="s">
        <v>461</v>
      </c>
      <c r="AG101" s="72" t="s">
        <v>473</v>
      </c>
      <c r="AH101" s="72" t="s">
        <v>347</v>
      </c>
      <c r="AI101" s="72" t="s">
        <v>347</v>
      </c>
      <c r="AJ101" s="72" t="s">
        <v>462</v>
      </c>
      <c r="AK101" s="72" t="s">
        <v>462</v>
      </c>
      <c r="AL101" s="72"/>
      <c r="AM101" s="72"/>
      <c r="AN101" s="72"/>
      <c r="AO101" s="72"/>
      <c r="AP101" s="53"/>
      <c r="AQ101" s="53"/>
      <c r="AR101" s="53"/>
      <c r="AS101" s="53"/>
      <c r="AT101" s="53"/>
      <c r="AU101" s="53"/>
      <c r="AV101" s="53"/>
      <c r="AW101" s="53"/>
      <c r="AX101" s="53"/>
      <c r="AY101" s="53"/>
      <c r="AZ101" s="53"/>
      <c r="BA101" s="68" t="s">
        <v>494</v>
      </c>
      <c r="BB101" s="68" t="s">
        <v>495</v>
      </c>
      <c r="BC101" s="53"/>
      <c r="BD101" s="53"/>
      <c r="BE101" s="53"/>
      <c r="BF101" s="53"/>
      <c r="BG101" s="53"/>
      <c r="BH101" s="53"/>
      <c r="BI101" s="53"/>
      <c r="BJ101" s="53"/>
      <c r="BK101" s="53"/>
      <c r="BL101" s="53"/>
      <c r="BM101" s="53"/>
      <c r="BN101" s="53"/>
    </row>
    <row r="102" spans="1:66" ht="14.25" hidden="1" customHeight="1">
      <c r="A102" s="53" t="s">
        <v>828</v>
      </c>
      <c r="B102" s="53" t="s">
        <v>262</v>
      </c>
      <c r="C102" s="67" t="s">
        <v>261</v>
      </c>
      <c r="D102" s="53" t="s">
        <v>344</v>
      </c>
      <c r="E102" s="64" t="s">
        <v>465</v>
      </c>
      <c r="F102" s="68" t="s">
        <v>374</v>
      </c>
      <c r="G102" s="68" t="s">
        <v>442</v>
      </c>
      <c r="H102" s="68" t="s">
        <v>443</v>
      </c>
      <c r="I102" s="68" t="s">
        <v>454</v>
      </c>
      <c r="J102" s="68" t="s">
        <v>466</v>
      </c>
      <c r="K102" s="68" t="s">
        <v>467</v>
      </c>
      <c r="L102" s="68" t="s">
        <v>347</v>
      </c>
      <c r="M102" s="68" t="s">
        <v>476</v>
      </c>
      <c r="N102" s="68" t="s">
        <v>658</v>
      </c>
      <c r="O102" s="68" t="s">
        <v>355</v>
      </c>
      <c r="P102" s="68" t="s">
        <v>512</v>
      </c>
      <c r="Q102" s="68" t="s">
        <v>692</v>
      </c>
      <c r="R102" s="68" t="s">
        <v>727</v>
      </c>
      <c r="S102" s="68" t="s">
        <v>347</v>
      </c>
      <c r="T102" s="70" t="s">
        <v>824</v>
      </c>
      <c r="U102" s="71" t="s">
        <v>829</v>
      </c>
      <c r="V102" s="71"/>
      <c r="W102" s="20" t="s">
        <v>347</v>
      </c>
      <c r="X102" s="20" t="s">
        <v>461</v>
      </c>
      <c r="Y102" s="20" t="s">
        <v>462</v>
      </c>
      <c r="Z102" s="72" t="s">
        <v>462</v>
      </c>
      <c r="AA102" s="72" t="s">
        <v>462</v>
      </c>
      <c r="AB102" s="72" t="s">
        <v>369</v>
      </c>
      <c r="AC102" s="72" t="s">
        <v>462</v>
      </c>
      <c r="AD102" s="72" t="s">
        <v>347</v>
      </c>
      <c r="AE102" s="72" t="s">
        <v>347</v>
      </c>
      <c r="AF102" s="72" t="s">
        <v>461</v>
      </c>
      <c r="AG102" s="72" t="s">
        <v>462</v>
      </c>
      <c r="AH102" s="72" t="s">
        <v>347</v>
      </c>
      <c r="AI102" s="72" t="s">
        <v>347</v>
      </c>
      <c r="AJ102" s="72" t="s">
        <v>462</v>
      </c>
      <c r="AK102" s="72" t="s">
        <v>462</v>
      </c>
      <c r="AL102" s="72"/>
      <c r="AM102" s="72"/>
      <c r="AN102" s="72"/>
      <c r="AO102" s="72"/>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row>
    <row r="103" spans="1:66" ht="14.25" hidden="1" customHeight="1">
      <c r="A103" s="53" t="s">
        <v>830</v>
      </c>
      <c r="B103" s="53" t="s">
        <v>264</v>
      </c>
      <c r="C103" s="67" t="s">
        <v>263</v>
      </c>
      <c r="D103" s="53" t="s">
        <v>344</v>
      </c>
      <c r="E103" s="64" t="s">
        <v>465</v>
      </c>
      <c r="F103" s="68" t="s">
        <v>374</v>
      </c>
      <c r="G103" s="68" t="s">
        <v>442</v>
      </c>
      <c r="H103" s="68" t="s">
        <v>443</v>
      </c>
      <c r="I103" s="68" t="s">
        <v>454</v>
      </c>
      <c r="J103" s="68" t="s">
        <v>466</v>
      </c>
      <c r="K103" s="68" t="s">
        <v>467</v>
      </c>
      <c r="L103" s="68" t="s">
        <v>347</v>
      </c>
      <c r="M103" s="68" t="s">
        <v>476</v>
      </c>
      <c r="N103" s="68" t="s">
        <v>658</v>
      </c>
      <c r="O103" s="68" t="s">
        <v>355</v>
      </c>
      <c r="P103" s="68" t="s">
        <v>512</v>
      </c>
      <c r="Q103" s="68" t="s">
        <v>692</v>
      </c>
      <c r="R103" s="68" t="s">
        <v>693</v>
      </c>
      <c r="S103" s="68" t="s">
        <v>347</v>
      </c>
      <c r="T103" s="70" t="s">
        <v>831</v>
      </c>
      <c r="U103" s="71" t="s">
        <v>832</v>
      </c>
      <c r="V103" s="71"/>
      <c r="W103" s="20" t="s">
        <v>347</v>
      </c>
      <c r="X103" s="20" t="s">
        <v>461</v>
      </c>
      <c r="Y103" s="20" t="s">
        <v>462</v>
      </c>
      <c r="Z103" s="72" t="s">
        <v>461</v>
      </c>
      <c r="AA103" s="72" t="s">
        <v>462</v>
      </c>
      <c r="AB103" s="72" t="s">
        <v>347</v>
      </c>
      <c r="AC103" s="72" t="s">
        <v>461</v>
      </c>
      <c r="AD103" s="72" t="s">
        <v>347</v>
      </c>
      <c r="AE103" s="72" t="s">
        <v>347</v>
      </c>
      <c r="AF103" s="72" t="s">
        <v>461</v>
      </c>
      <c r="AG103" s="72" t="s">
        <v>461</v>
      </c>
      <c r="AH103" s="72" t="s">
        <v>347</v>
      </c>
      <c r="AI103" s="72" t="s">
        <v>347</v>
      </c>
      <c r="AJ103" s="72" t="s">
        <v>461</v>
      </c>
      <c r="AK103" s="72" t="s">
        <v>461</v>
      </c>
      <c r="AL103" s="72"/>
      <c r="AM103" s="72"/>
      <c r="AN103" s="72"/>
      <c r="AO103" s="72"/>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row>
    <row r="104" spans="1:66" ht="14.25" hidden="1" customHeight="1">
      <c r="A104" s="53" t="s">
        <v>833</v>
      </c>
      <c r="B104" s="53" t="s">
        <v>272</v>
      </c>
      <c r="C104" s="67" t="s">
        <v>271</v>
      </c>
      <c r="D104" s="53" t="s">
        <v>344</v>
      </c>
      <c r="E104" s="64" t="s">
        <v>465</v>
      </c>
      <c r="F104" s="68" t="s">
        <v>374</v>
      </c>
      <c r="G104" s="68" t="s">
        <v>442</v>
      </c>
      <c r="H104" s="68" t="s">
        <v>443</v>
      </c>
      <c r="I104" s="68" t="s">
        <v>454</v>
      </c>
      <c r="J104" s="68" t="s">
        <v>466</v>
      </c>
      <c r="K104" s="68" t="s">
        <v>467</v>
      </c>
      <c r="L104" s="68" t="s">
        <v>347</v>
      </c>
      <c r="M104" s="68" t="s">
        <v>476</v>
      </c>
      <c r="N104" s="68" t="s">
        <v>658</v>
      </c>
      <c r="O104" s="68" t="s">
        <v>355</v>
      </c>
      <c r="P104" s="68" t="s">
        <v>512</v>
      </c>
      <c r="Q104" s="68" t="s">
        <v>671</v>
      </c>
      <c r="R104" s="68" t="s">
        <v>347</v>
      </c>
      <c r="S104" s="68" t="s">
        <v>347</v>
      </c>
      <c r="T104" s="70" t="s">
        <v>834</v>
      </c>
      <c r="U104" s="71" t="s">
        <v>835</v>
      </c>
      <c r="V104" s="71"/>
      <c r="W104" s="20" t="s">
        <v>347</v>
      </c>
      <c r="X104" s="20" t="s">
        <v>461</v>
      </c>
      <c r="Y104" s="20" t="s">
        <v>461</v>
      </c>
      <c r="Z104" s="72" t="s">
        <v>461</v>
      </c>
      <c r="AA104" s="72" t="s">
        <v>461</v>
      </c>
      <c r="AB104" s="72" t="s">
        <v>347</v>
      </c>
      <c r="AC104" s="72" t="s">
        <v>461</v>
      </c>
      <c r="AD104" s="72" t="s">
        <v>347</v>
      </c>
      <c r="AE104" s="72" t="s">
        <v>347</v>
      </c>
      <c r="AF104" s="72" t="s">
        <v>461</v>
      </c>
      <c r="AG104" s="72" t="s">
        <v>462</v>
      </c>
      <c r="AH104" s="72" t="s">
        <v>347</v>
      </c>
      <c r="AI104" s="72" t="s">
        <v>347</v>
      </c>
      <c r="AJ104" s="72" t="s">
        <v>461</v>
      </c>
      <c r="AK104" s="72" t="s">
        <v>462</v>
      </c>
      <c r="AL104" s="72"/>
      <c r="AM104" s="72"/>
      <c r="AN104" s="72"/>
      <c r="AO104" s="72"/>
      <c r="AP104" s="53"/>
      <c r="AQ104" s="53"/>
      <c r="AR104" s="53"/>
      <c r="AS104" s="53"/>
      <c r="AT104" s="53"/>
      <c r="AU104" s="53"/>
      <c r="AV104" s="53"/>
      <c r="AW104" s="53"/>
      <c r="AX104" s="53"/>
      <c r="AY104" s="53"/>
      <c r="AZ104" s="68" t="s">
        <v>514</v>
      </c>
      <c r="BA104" s="53"/>
      <c r="BB104" s="53"/>
      <c r="BC104" s="53"/>
      <c r="BD104" s="53"/>
      <c r="BE104" s="53"/>
      <c r="BF104" s="53"/>
      <c r="BG104" s="53"/>
      <c r="BH104" s="53"/>
      <c r="BI104" s="53"/>
      <c r="BJ104" s="53"/>
      <c r="BK104" s="53"/>
      <c r="BL104" s="53"/>
      <c r="BM104" s="53"/>
      <c r="BN104" s="53"/>
    </row>
    <row r="105" spans="1:66" ht="14.25" hidden="1" customHeight="1">
      <c r="A105" s="53" t="s">
        <v>836</v>
      </c>
      <c r="B105" s="73" t="s">
        <v>137</v>
      </c>
      <c r="C105" s="67" t="s">
        <v>136</v>
      </c>
      <c r="D105" s="53" t="s">
        <v>344</v>
      </c>
      <c r="E105" s="64" t="s">
        <v>465</v>
      </c>
      <c r="F105" s="68" t="s">
        <v>374</v>
      </c>
      <c r="G105" s="68" t="s">
        <v>442</v>
      </c>
      <c r="H105" s="68" t="s">
        <v>443</v>
      </c>
      <c r="I105" s="68" t="s">
        <v>454</v>
      </c>
      <c r="J105" s="68" t="s">
        <v>466</v>
      </c>
      <c r="K105" s="68" t="s">
        <v>467</v>
      </c>
      <c r="L105" s="68" t="s">
        <v>347</v>
      </c>
      <c r="M105" s="68" t="s">
        <v>476</v>
      </c>
      <c r="N105" s="68" t="s">
        <v>658</v>
      </c>
      <c r="O105" s="53" t="s">
        <v>436</v>
      </c>
      <c r="P105" s="53" t="s">
        <v>670</v>
      </c>
      <c r="Q105" s="68" t="s">
        <v>347</v>
      </c>
      <c r="R105" s="68" t="s">
        <v>347</v>
      </c>
      <c r="S105" s="68" t="s">
        <v>347</v>
      </c>
      <c r="T105" s="75" t="s">
        <v>837</v>
      </c>
      <c r="U105" s="71" t="s">
        <v>838</v>
      </c>
      <c r="V105" s="71"/>
      <c r="W105" s="20" t="s">
        <v>461</v>
      </c>
      <c r="X105" s="20" t="s">
        <v>461</v>
      </c>
      <c r="Y105" s="20" t="s">
        <v>461</v>
      </c>
      <c r="Z105" s="72" t="s">
        <v>461</v>
      </c>
      <c r="AA105" s="72" t="s">
        <v>461</v>
      </c>
      <c r="AB105" s="72" t="s">
        <v>461</v>
      </c>
      <c r="AC105" s="72" t="s">
        <v>461</v>
      </c>
      <c r="AD105" s="72" t="s">
        <v>461</v>
      </c>
      <c r="AE105" s="72" t="s">
        <v>347</v>
      </c>
      <c r="AF105" s="72" t="s">
        <v>461</v>
      </c>
      <c r="AG105" s="72" t="s">
        <v>461</v>
      </c>
      <c r="AH105" s="72" t="s">
        <v>461</v>
      </c>
      <c r="AI105" s="72" t="s">
        <v>461</v>
      </c>
      <c r="AJ105" s="72" t="s">
        <v>461</v>
      </c>
      <c r="AK105" s="72" t="s">
        <v>461</v>
      </c>
      <c r="AL105" s="72"/>
      <c r="AM105" s="72"/>
      <c r="AN105" s="72"/>
      <c r="AO105" s="72"/>
      <c r="AP105" s="53"/>
      <c r="AQ105" s="53"/>
      <c r="AR105" s="53"/>
      <c r="AS105" s="53"/>
      <c r="AT105" s="53"/>
      <c r="AU105" s="53"/>
      <c r="AV105" s="68" t="s">
        <v>350</v>
      </c>
      <c r="AW105" s="53"/>
      <c r="AX105" s="53"/>
      <c r="AY105" s="68" t="s">
        <v>787</v>
      </c>
      <c r="AZ105" s="68" t="s">
        <v>404</v>
      </c>
      <c r="BA105" s="68" t="s">
        <v>488</v>
      </c>
      <c r="BB105" s="68" t="s">
        <v>732</v>
      </c>
      <c r="BC105" s="68" t="s">
        <v>817</v>
      </c>
      <c r="BD105" s="53"/>
      <c r="BE105" s="53"/>
      <c r="BF105" s="53"/>
      <c r="BG105" s="53"/>
      <c r="BH105" s="53"/>
      <c r="BI105" s="53"/>
      <c r="BJ105" s="53"/>
      <c r="BK105" s="53"/>
      <c r="BL105" s="53"/>
      <c r="BM105" s="53"/>
      <c r="BN105" s="53"/>
    </row>
    <row r="106" spans="1:66" ht="14.25" hidden="1" customHeight="1">
      <c r="A106" s="53" t="s">
        <v>839</v>
      </c>
      <c r="B106" s="73" t="s">
        <v>141</v>
      </c>
      <c r="C106" s="67" t="s">
        <v>140</v>
      </c>
      <c r="D106" s="53" t="s">
        <v>344</v>
      </c>
      <c r="E106" s="64" t="s">
        <v>465</v>
      </c>
      <c r="F106" s="68" t="s">
        <v>374</v>
      </c>
      <c r="G106" s="68" t="s">
        <v>442</v>
      </c>
      <c r="H106" s="68" t="s">
        <v>443</v>
      </c>
      <c r="I106" s="68" t="s">
        <v>454</v>
      </c>
      <c r="J106" s="68" t="s">
        <v>466</v>
      </c>
      <c r="K106" s="68" t="s">
        <v>467</v>
      </c>
      <c r="L106" s="68" t="s">
        <v>347</v>
      </c>
      <c r="M106" s="68" t="s">
        <v>476</v>
      </c>
      <c r="N106" s="68" t="s">
        <v>658</v>
      </c>
      <c r="O106" s="53" t="s">
        <v>436</v>
      </c>
      <c r="P106" s="53" t="s">
        <v>670</v>
      </c>
      <c r="Q106" s="68" t="s">
        <v>347</v>
      </c>
      <c r="R106" s="68" t="s">
        <v>347</v>
      </c>
      <c r="S106" s="68" t="s">
        <v>347</v>
      </c>
      <c r="T106" s="75" t="s">
        <v>837</v>
      </c>
      <c r="U106" s="71" t="s">
        <v>840</v>
      </c>
      <c r="V106" s="71"/>
      <c r="W106" s="20" t="s">
        <v>462</v>
      </c>
      <c r="X106" s="20" t="s">
        <v>461</v>
      </c>
      <c r="Y106" s="20" t="s">
        <v>462</v>
      </c>
      <c r="Z106" s="72" t="s">
        <v>473</v>
      </c>
      <c r="AA106" s="72" t="s">
        <v>461</v>
      </c>
      <c r="AB106" s="72" t="s">
        <v>462</v>
      </c>
      <c r="AC106" s="72" t="s">
        <v>461</v>
      </c>
      <c r="AD106" s="72" t="s">
        <v>461</v>
      </c>
      <c r="AE106" s="72" t="s">
        <v>347</v>
      </c>
      <c r="AF106" s="72" t="s">
        <v>461</v>
      </c>
      <c r="AG106" s="72" t="s">
        <v>462</v>
      </c>
      <c r="AH106" s="72" t="s">
        <v>462</v>
      </c>
      <c r="AI106" s="72" t="s">
        <v>462</v>
      </c>
      <c r="AJ106" s="72" t="s">
        <v>462</v>
      </c>
      <c r="AK106" s="72" t="s">
        <v>462</v>
      </c>
      <c r="AL106" s="72"/>
      <c r="AM106" s="72"/>
      <c r="AN106" s="72"/>
      <c r="AO106" s="72"/>
      <c r="AP106" s="53"/>
      <c r="AQ106" s="53"/>
      <c r="AR106" s="53"/>
      <c r="AS106" s="53"/>
      <c r="AT106" s="53"/>
      <c r="AU106" s="53"/>
      <c r="AV106" s="53"/>
      <c r="AW106" s="53"/>
      <c r="AX106" s="53"/>
      <c r="AY106" s="68" t="s">
        <v>701</v>
      </c>
      <c r="AZ106" s="68" t="s">
        <v>571</v>
      </c>
      <c r="BA106" s="53"/>
      <c r="BB106" s="68" t="s">
        <v>816</v>
      </c>
      <c r="BC106" s="53"/>
      <c r="BD106" s="53"/>
      <c r="BE106" s="53"/>
      <c r="BF106" s="53"/>
      <c r="BG106" s="53"/>
      <c r="BH106" s="53"/>
      <c r="BI106" s="53"/>
      <c r="BJ106" s="53"/>
      <c r="BK106" s="53"/>
      <c r="BL106" s="53"/>
      <c r="BM106" s="53"/>
      <c r="BN106" s="53"/>
    </row>
    <row r="107" spans="1:66" ht="14.25" hidden="1" customHeight="1">
      <c r="A107" s="53" t="s">
        <v>841</v>
      </c>
      <c r="B107" s="53" t="s">
        <v>301</v>
      </c>
      <c r="C107" s="67" t="s">
        <v>300</v>
      </c>
      <c r="D107" s="53" t="s">
        <v>344</v>
      </c>
      <c r="E107" s="64" t="s">
        <v>465</v>
      </c>
      <c r="F107" s="68" t="s">
        <v>374</v>
      </c>
      <c r="G107" s="68" t="s">
        <v>442</v>
      </c>
      <c r="H107" s="68" t="s">
        <v>443</v>
      </c>
      <c r="I107" s="68" t="s">
        <v>454</v>
      </c>
      <c r="J107" s="68" t="s">
        <v>466</v>
      </c>
      <c r="K107" s="68" t="s">
        <v>467</v>
      </c>
      <c r="L107" s="68" t="s">
        <v>347</v>
      </c>
      <c r="M107" s="68" t="s">
        <v>476</v>
      </c>
      <c r="N107" s="68" t="s">
        <v>658</v>
      </c>
      <c r="O107" s="68" t="s">
        <v>811</v>
      </c>
      <c r="P107" s="68" t="s">
        <v>370</v>
      </c>
      <c r="Q107" s="68" t="s">
        <v>347</v>
      </c>
      <c r="R107" s="68" t="s">
        <v>371</v>
      </c>
      <c r="S107" s="68" t="s">
        <v>347</v>
      </c>
      <c r="T107" s="81" t="s">
        <v>842</v>
      </c>
      <c r="U107" s="71" t="s">
        <v>843</v>
      </c>
      <c r="V107" s="71"/>
      <c r="W107" s="20" t="s">
        <v>347</v>
      </c>
      <c r="X107" s="20" t="s">
        <v>461</v>
      </c>
      <c r="Y107" s="20" t="s">
        <v>462</v>
      </c>
      <c r="Z107" s="72" t="s">
        <v>462</v>
      </c>
      <c r="AA107" s="72" t="s">
        <v>369</v>
      </c>
      <c r="AB107" s="72" t="s">
        <v>369</v>
      </c>
      <c r="AC107" s="72" t="s">
        <v>461</v>
      </c>
      <c r="AD107" s="72" t="s">
        <v>462</v>
      </c>
      <c r="AE107" s="72" t="s">
        <v>593</v>
      </c>
      <c r="AF107" s="72" t="s">
        <v>461</v>
      </c>
      <c r="AG107" s="72" t="s">
        <v>462</v>
      </c>
      <c r="AH107" s="72" t="s">
        <v>369</v>
      </c>
      <c r="AI107" s="72" t="s">
        <v>462</v>
      </c>
      <c r="AJ107" s="72" t="s">
        <v>462</v>
      </c>
      <c r="AK107" s="72" t="s">
        <v>462</v>
      </c>
      <c r="AL107" s="72"/>
      <c r="AM107" s="72"/>
      <c r="AN107" s="72"/>
      <c r="AO107" s="72"/>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row>
  </sheetData>
  <autoFilter ref="A1:BN107" xr:uid="{00000000-0009-0000-0000-000001000000}">
    <filterColumn colId="30">
      <filters>
        <filter val="lit-kegg"/>
      </filters>
    </filterColumn>
  </autoFilter>
  <conditionalFormatting sqref="G1:G107">
    <cfRule type="containsText" dxfId="82" priority="1" operator="containsText" text="Streptophyta">
      <formula>NOT(ISERROR(SEARCH(("Streptophyta"),(G1))))</formula>
    </cfRule>
  </conditionalFormatting>
  <conditionalFormatting sqref="I1:I107">
    <cfRule type="containsText" dxfId="81" priority="2" operator="containsText" text="Tracheophyta">
      <formula>NOT(ISERROR(SEARCH(("Tracheophyta"),(I1))))</formula>
    </cfRule>
  </conditionalFormatting>
  <conditionalFormatting sqref="J1:J107">
    <cfRule type="containsText" dxfId="80" priority="3" operator="containsText" text="Spermophytina">
      <formula>NOT(ISERROR(SEARCH(("Spermophytina"),(J1))))</formula>
    </cfRule>
  </conditionalFormatting>
  <conditionalFormatting sqref="K1:K107">
    <cfRule type="containsText" dxfId="79" priority="4" operator="containsText" text="Magnoliopsida">
      <formula>NOT(ISERROR(SEARCH(("Magnoliopsida"),(K1))))</formula>
    </cfRule>
  </conditionalFormatting>
  <conditionalFormatting sqref="F1:U107">
    <cfRule type="containsBlanks" dxfId="78" priority="5">
      <formula>LEN(TRIM(F1))=0</formula>
    </cfRule>
  </conditionalFormatting>
  <conditionalFormatting sqref="E1:F107">
    <cfRule type="containsText" dxfId="77" priority="6" operator="containsText" text="Viridiplantae">
      <formula>NOT(ISERROR(SEARCH(("Viridiplantae"),(E1))))</formula>
    </cfRule>
  </conditionalFormatting>
  <conditionalFormatting sqref="E1:F107">
    <cfRule type="containsText" dxfId="76" priority="7" operator="containsText" text="Biliphyta">
      <formula>NOT(ISERROR(SEARCH(("Biliphyta"),(E1))))</formula>
    </cfRule>
  </conditionalFormatting>
  <conditionalFormatting sqref="J1:J107">
    <cfRule type="containsText" dxfId="75" priority="8" operator="containsText" text="--">
      <formula>NOT(ISERROR(SEARCH(("--"),(J1))))</formula>
    </cfRule>
  </conditionalFormatting>
  <conditionalFormatting sqref="N1:N107">
    <cfRule type="containsText" dxfId="74" priority="9" operator="containsText" text="Amborellanae  ">
      <formula>NOT(ISERROR(SEARCH(("Amborellanae  "),(N1))))</formula>
    </cfRule>
  </conditionalFormatting>
  <conditionalFormatting sqref="N1:N107">
    <cfRule type="containsText" dxfId="73" priority="10" operator="containsText" text="Asteranae">
      <formula>NOT(ISERROR(SEARCH(("Asteranae"),(N1))))</formula>
    </cfRule>
  </conditionalFormatting>
  <conditionalFormatting sqref="N1:N107">
    <cfRule type="containsText" dxfId="72" priority="11" operator="containsText" text="Austrobaileyanae">
      <formula>NOT(ISERROR(SEARCH(("Austrobaileyanae"),(N1))))</formula>
    </cfRule>
  </conditionalFormatting>
  <conditionalFormatting sqref="N1:N107">
    <cfRule type="containsText" dxfId="71" priority="12" operator="containsText" text="Berberidopsidanae">
      <formula>NOT(ISERROR(SEARCH(("Berberidopsidanae"),(N1))))</formula>
    </cfRule>
  </conditionalFormatting>
  <conditionalFormatting sqref="N1:N107">
    <cfRule type="containsText" dxfId="70" priority="13" operator="containsText" text="Buxanae">
      <formula>NOT(ISERROR(SEARCH(("Buxanae"),(N1))))</formula>
    </cfRule>
  </conditionalFormatting>
  <conditionalFormatting sqref="N1:N107">
    <cfRule type="containsText" dxfId="69" priority="14" operator="containsText" text="Caryophyllanae">
      <formula>NOT(ISERROR(SEARCH(("Caryophyllanae"),(N1))))</formula>
    </cfRule>
  </conditionalFormatting>
  <conditionalFormatting sqref="N1:N107">
    <cfRule type="containsText" dxfId="68" priority="15" operator="containsText" text="Ceratophyllanae">
      <formula>NOT(ISERROR(SEARCH(("Ceratophyllanae"),(N1))))</formula>
    </cfRule>
  </conditionalFormatting>
  <conditionalFormatting sqref="N1:N107">
    <cfRule type="containsText" dxfId="67" priority="16" operator="containsText" text="Dillenianae">
      <formula>NOT(ISERROR(SEARCH(("Dillenianae"),(N1))))</formula>
    </cfRule>
  </conditionalFormatting>
  <conditionalFormatting sqref="N1:N107">
    <cfRule type="containsText" dxfId="66" priority="17" operator="containsText" text="Lilianae">
      <formula>NOT(ISERROR(SEARCH(("Lilianae"),(N1))))</formula>
    </cfRule>
  </conditionalFormatting>
  <conditionalFormatting sqref="N1:N107">
    <cfRule type="containsText" dxfId="65" priority="18" operator="containsText" text="Magnolianae">
      <formula>NOT(ISERROR(SEARCH(("Magnolianae"),(N1))))</formula>
    </cfRule>
  </conditionalFormatting>
  <conditionalFormatting sqref="N1:N107">
    <cfRule type="containsText" dxfId="64" priority="19" operator="containsText" text="Myrothamnanae">
      <formula>NOT(ISERROR(SEARCH(("Myrothamnanae"),(N1))))</formula>
    </cfRule>
  </conditionalFormatting>
  <conditionalFormatting sqref="N1:N107">
    <cfRule type="containsText" dxfId="63" priority="20" operator="containsText" text="Nymphaeanae">
      <formula>NOT(ISERROR(SEARCH(("Nymphaeanae"),(N1))))</formula>
    </cfRule>
  </conditionalFormatting>
  <conditionalFormatting sqref="N1:N107">
    <cfRule type="containsText" dxfId="62" priority="21" operator="containsText" text="Proteanae">
      <formula>NOT(ISERROR(SEARCH(("Proteanae"),(N1))))</formula>
    </cfRule>
  </conditionalFormatting>
  <conditionalFormatting sqref="N1:N107">
    <cfRule type="containsText" dxfId="61" priority="22" operator="containsText" text="Ranunculanae">
      <formula>NOT(ISERROR(SEARCH(("Ranunculanae"),(N1))))</formula>
    </cfRule>
  </conditionalFormatting>
  <conditionalFormatting sqref="N1:N107">
    <cfRule type="containsText" dxfId="60" priority="23" operator="containsText" text="Rosanae">
      <formula>NOT(ISERROR(SEARCH(("Rosanae"),(N1))))</formula>
    </cfRule>
  </conditionalFormatting>
  <conditionalFormatting sqref="N1:N107">
    <cfRule type="containsText" dxfId="59" priority="24" operator="containsText" text="Santalanae">
      <formula>NOT(ISERROR(SEARCH(("Santalanae"),(N1))))</formula>
    </cfRule>
  </conditionalFormatting>
  <conditionalFormatting sqref="N1:N107">
    <cfRule type="containsText" dxfId="58" priority="25" operator="containsText" text="Saxifraganae">
      <formula>NOT(ISERROR(SEARCH(("Saxifraganae"),(N1))))</formula>
    </cfRule>
  </conditionalFormatting>
  <conditionalFormatting sqref="N1:N107">
    <cfRule type="containsText" dxfId="57" priority="26" operator="containsText" text="Trochodendranae">
      <formula>NOT(ISERROR(SEARCH(("Trochodendranae"),(N1))))</formula>
    </cfRule>
  </conditionalFormatting>
  <conditionalFormatting sqref="M1:M107 P1:P107">
    <cfRule type="containsText" dxfId="56" priority="27" operator="containsText" text="Icacinaceae">
      <formula>NOT(ISERROR(SEARCH(("Icacinaceae"),(M1))))</formula>
    </cfRule>
  </conditionalFormatting>
  <conditionalFormatting sqref="M1:M107 P1:P107">
    <cfRule type="containsText" dxfId="55" priority="28" operator="containsText" text="Metteniusaceae">
      <formula>NOT(ISERROR(SEARCH(("Metteniusaceae"),(M1))))</formula>
    </cfRule>
  </conditionalFormatting>
  <conditionalFormatting sqref="M1:M107 P1:P107">
    <cfRule type="containsText" dxfId="54" priority="29" operator="containsText" text="Oncothecaceae">
      <formula>NOT(ISERROR(SEARCH(("Oncothecaceae"),(M1))))</formula>
    </cfRule>
  </conditionalFormatting>
  <conditionalFormatting sqref="M1:M107 P1:P107">
    <cfRule type="containsText" dxfId="53" priority="30" operator="containsText" text="Vahliaceae">
      <formula>NOT(ISERROR(SEARCH(("Vahliaceae"),(M1))))</formula>
    </cfRule>
  </conditionalFormatting>
  <conditionalFormatting sqref="K1:K107">
    <cfRule type="containsText" dxfId="52" priority="31" operator="containsText" text="Polypodiopsida">
      <formula>NOT(ISERROR(SEARCH(("Polypodiopsida"),(K1))))</formula>
    </cfRule>
  </conditionalFormatting>
  <dataValidations count="13">
    <dataValidation type="list" allowBlank="1" sqref="R2:R107" xr:uid="{00000000-0002-0000-0100-000000000000}">
      <formula1>$BB:$BB</formula1>
    </dataValidation>
    <dataValidation type="list" allowBlank="1" sqref="N2:N107" xr:uid="{00000000-0002-0000-0100-000001000000}">
      <formula1>$AX:$AX</formula1>
    </dataValidation>
    <dataValidation type="list" allowBlank="1" sqref="I2:I107" xr:uid="{00000000-0002-0000-0100-000002000000}">
      <formula1>$AT:$AT</formula1>
    </dataValidation>
    <dataValidation type="list" allowBlank="1" sqref="O2:O6 M7 O7:P7 O8:O107" xr:uid="{00000000-0002-0000-0100-000003000000}">
      <formula1>$AY:$AY</formula1>
    </dataValidation>
    <dataValidation type="list" allowBlank="1" sqref="Q2:Q107" xr:uid="{00000000-0002-0000-0100-000004000000}">
      <formula1>$BA:$BA</formula1>
    </dataValidation>
    <dataValidation type="list" allowBlank="1" sqref="L2:L107" xr:uid="{00000000-0002-0000-0100-000005000000}">
      <formula1>$AW:$AW</formula1>
    </dataValidation>
    <dataValidation type="list" allowBlank="1" sqref="S2:S107" xr:uid="{00000000-0002-0000-0100-000006000000}">
      <formula1>$BC:$BC</formula1>
    </dataValidation>
    <dataValidation type="list" allowBlank="1" sqref="J2:J107" xr:uid="{00000000-0002-0000-0100-000007000000}">
      <formula1>$AU:$AU</formula1>
    </dataValidation>
    <dataValidation type="list" allowBlank="1" sqref="G2:G107" xr:uid="{00000000-0002-0000-0100-000008000000}">
      <formula1>$AR:$AR</formula1>
    </dataValidation>
    <dataValidation type="list" allowBlank="1" sqref="K2:K107" xr:uid="{00000000-0002-0000-0100-000009000000}">
      <formula1>$AV:$AV</formula1>
    </dataValidation>
    <dataValidation type="list" allowBlank="1" sqref="M2:M6 P2:P6 M8:M17 P8:P107" xr:uid="{00000000-0002-0000-0100-00000A000000}">
      <formula1>$AZ:$AZ</formula1>
    </dataValidation>
    <dataValidation type="list" allowBlank="1" sqref="H2:H107" xr:uid="{00000000-0002-0000-0100-00000B000000}">
      <formula1>$AS:$AS</formula1>
    </dataValidation>
    <dataValidation type="list" allowBlank="1" sqref="F2:F107" xr:uid="{00000000-0002-0000-0100-00000C000000}">
      <formula1>$AQ:$AQ</formula1>
    </dataValidation>
  </dataValidations>
  <pageMargins left="0.7" right="0.7" top="0.75" bottom="0.75" header="0" footer="0"/>
  <pageSetup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9"/>
  <sheetViews>
    <sheetView workbookViewId="0"/>
  </sheetViews>
  <sheetFormatPr defaultColWidth="12.625" defaultRowHeight="15" customHeight="1"/>
  <cols>
    <col min="1" max="1" width="12.375" customWidth="1"/>
    <col min="2" max="2" width="199.625" customWidth="1"/>
  </cols>
  <sheetData>
    <row r="1" spans="1:2" ht="33.75" customHeight="1">
      <c r="A1" s="390" t="s">
        <v>844</v>
      </c>
      <c r="B1" s="391"/>
    </row>
    <row r="2" spans="1:2" ht="67.5">
      <c r="A2" s="88" t="s">
        <v>845</v>
      </c>
      <c r="B2" s="89" t="s">
        <v>846</v>
      </c>
    </row>
    <row r="3" spans="1:2" ht="40.5">
      <c r="A3" s="88" t="s">
        <v>847</v>
      </c>
      <c r="B3" s="89" t="s">
        <v>848</v>
      </c>
    </row>
    <row r="4" spans="1:2" ht="15.75">
      <c r="A4" s="88" t="s">
        <v>849</v>
      </c>
      <c r="B4" s="90" t="s">
        <v>850</v>
      </c>
    </row>
    <row r="5" spans="1:2" ht="15.75">
      <c r="A5" s="88" t="s">
        <v>851</v>
      </c>
      <c r="B5" s="90" t="s">
        <v>852</v>
      </c>
    </row>
    <row r="6" spans="1:2" ht="15.75">
      <c r="A6" s="88" t="s">
        <v>853</v>
      </c>
      <c r="B6" s="90" t="s">
        <v>854</v>
      </c>
    </row>
    <row r="7" spans="1:2" ht="27">
      <c r="A7" s="88" t="s">
        <v>855</v>
      </c>
      <c r="B7" s="90" t="s">
        <v>856</v>
      </c>
    </row>
    <row r="8" spans="1:2" ht="54">
      <c r="A8" s="88" t="s">
        <v>857</v>
      </c>
      <c r="B8" s="90" t="s">
        <v>858</v>
      </c>
    </row>
    <row r="9" spans="1:2" ht="15.75">
      <c r="A9" s="88" t="s">
        <v>859</v>
      </c>
      <c r="B9" s="90" t="s">
        <v>860</v>
      </c>
    </row>
    <row r="10" spans="1:2" ht="15.75">
      <c r="A10" s="88" t="s">
        <v>861</v>
      </c>
      <c r="B10" s="90" t="s">
        <v>862</v>
      </c>
    </row>
    <row r="11" spans="1:2" ht="15.75">
      <c r="A11" s="88" t="s">
        <v>863</v>
      </c>
      <c r="B11" s="90" t="s">
        <v>864</v>
      </c>
    </row>
    <row r="12" spans="1:2" ht="15.75">
      <c r="A12" s="88" t="s">
        <v>865</v>
      </c>
      <c r="B12" s="90" t="s">
        <v>866</v>
      </c>
    </row>
    <row r="13" spans="1:2" ht="15.75">
      <c r="A13" s="88" t="s">
        <v>867</v>
      </c>
      <c r="B13" s="90" t="s">
        <v>868</v>
      </c>
    </row>
    <row r="14" spans="1:2" ht="15.75">
      <c r="A14" s="88" t="s">
        <v>869</v>
      </c>
      <c r="B14" s="90" t="s">
        <v>870</v>
      </c>
    </row>
    <row r="15" spans="1:2" ht="15.75">
      <c r="A15" s="91"/>
      <c r="B15" s="92"/>
    </row>
    <row r="16" spans="1:2" ht="15.75">
      <c r="A16" s="91"/>
      <c r="B16" s="92"/>
    </row>
    <row r="17" spans="1:2" ht="15.75">
      <c r="A17" s="91"/>
      <c r="B17" s="92"/>
    </row>
    <row r="18" spans="1:2" ht="15.75">
      <c r="A18" s="91"/>
      <c r="B18" s="92"/>
    </row>
    <row r="19" spans="1:2" ht="15.75">
      <c r="A19" s="91"/>
      <c r="B19" s="92"/>
    </row>
  </sheetData>
  <mergeCells count="1">
    <mergeCell ref="A1:B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I51"/>
  <sheetViews>
    <sheetView workbookViewId="0"/>
  </sheetViews>
  <sheetFormatPr defaultColWidth="12.625" defaultRowHeight="15" customHeight="1"/>
  <cols>
    <col min="1" max="70" width="7.625" customWidth="1"/>
    <col min="71" max="104" width="5.75" customWidth="1"/>
    <col min="105" max="134" width="5.125" customWidth="1"/>
    <col min="135" max="135" width="5.75" hidden="1" customWidth="1"/>
    <col min="136" max="136" width="5.375" hidden="1" customWidth="1"/>
    <col min="137" max="138" width="6" hidden="1" customWidth="1"/>
    <col min="139" max="139" width="6.125" hidden="1" customWidth="1"/>
    <col min="140" max="140" width="6" hidden="1" customWidth="1"/>
    <col min="141" max="141" width="5.375" hidden="1" customWidth="1"/>
    <col min="142" max="143" width="7.625" hidden="1" customWidth="1"/>
    <col min="144" max="144" width="6.625" hidden="1" customWidth="1"/>
    <col min="145" max="145" width="5.875" hidden="1" customWidth="1"/>
    <col min="146" max="147" width="5.5" hidden="1" customWidth="1"/>
    <col min="148" max="148" width="5.625" hidden="1" customWidth="1"/>
    <col min="149" max="149" width="5.875" hidden="1" customWidth="1"/>
    <col min="150" max="150" width="6" hidden="1" customWidth="1"/>
    <col min="151" max="151" width="5.625" hidden="1" customWidth="1"/>
    <col min="152" max="152" width="5.875" hidden="1" customWidth="1"/>
    <col min="153" max="153" width="6.125" hidden="1" customWidth="1"/>
    <col min="154" max="155" width="5.375" hidden="1" customWidth="1"/>
    <col min="156" max="156" width="5.25" hidden="1" customWidth="1"/>
    <col min="157" max="157" width="7.625" hidden="1" customWidth="1"/>
    <col min="158" max="191" width="8.875" hidden="1" customWidth="1"/>
  </cols>
  <sheetData>
    <row r="1" spans="1:191" ht="15" customHeight="1">
      <c r="A1" s="392" t="s">
        <v>871</v>
      </c>
      <c r="B1" s="393"/>
      <c r="C1" s="393"/>
      <c r="D1" s="393"/>
      <c r="E1" s="394" t="s">
        <v>872</v>
      </c>
      <c r="F1" s="393"/>
      <c r="G1" s="393"/>
      <c r="H1" s="393"/>
      <c r="I1" s="393"/>
      <c r="J1" s="393"/>
      <c r="K1" s="393"/>
      <c r="L1" s="393"/>
      <c r="M1" s="393"/>
      <c r="N1" s="393"/>
      <c r="O1" s="393"/>
      <c r="P1" s="393"/>
      <c r="Q1" s="393"/>
      <c r="R1" s="393"/>
      <c r="S1" s="392" t="s">
        <v>873</v>
      </c>
      <c r="T1" s="393"/>
      <c r="U1" s="393"/>
      <c r="V1" s="393"/>
      <c r="W1" s="393"/>
      <c r="X1" s="393"/>
      <c r="Y1" s="393"/>
      <c r="Z1" s="393"/>
      <c r="AA1" s="393"/>
      <c r="AB1" s="393"/>
      <c r="AC1" s="393"/>
      <c r="AD1" s="393"/>
      <c r="AE1" s="393"/>
      <c r="AF1" s="393"/>
      <c r="AG1" s="393"/>
      <c r="AH1" s="393"/>
      <c r="AI1" s="393"/>
      <c r="AJ1" s="393"/>
      <c r="AK1" s="393"/>
      <c r="AL1" s="393"/>
      <c r="AM1" s="393"/>
      <c r="AN1" s="393"/>
      <c r="AO1" s="393"/>
      <c r="AP1" s="393"/>
      <c r="AQ1" s="393"/>
      <c r="AR1" s="393"/>
      <c r="AS1" s="394" t="s">
        <v>874</v>
      </c>
      <c r="AT1" s="393"/>
      <c r="AU1" s="393"/>
      <c r="AV1" s="393"/>
      <c r="AW1" s="393"/>
      <c r="AX1" s="393"/>
      <c r="AY1" s="393"/>
      <c r="AZ1" s="393"/>
      <c r="BA1" s="393"/>
      <c r="BB1" s="393"/>
      <c r="BC1" s="393"/>
      <c r="BD1" s="393"/>
      <c r="BE1" s="393"/>
      <c r="BF1" s="393"/>
      <c r="BG1" s="393"/>
      <c r="BH1" s="393"/>
      <c r="BI1" s="393"/>
      <c r="BJ1" s="393"/>
      <c r="BK1" s="393"/>
      <c r="BL1" s="393"/>
      <c r="BM1" s="393"/>
      <c r="BN1" s="393"/>
      <c r="BO1" s="393"/>
      <c r="BP1" s="393"/>
      <c r="BQ1" s="393"/>
      <c r="BR1" s="393"/>
      <c r="BS1" s="395" t="s">
        <v>875</v>
      </c>
      <c r="BT1" s="393"/>
      <c r="BU1" s="393"/>
      <c r="BV1" s="393"/>
      <c r="BW1" s="393"/>
      <c r="BX1" s="393"/>
      <c r="BY1" s="393"/>
      <c r="BZ1" s="393"/>
      <c r="CA1" s="393"/>
      <c r="CB1" s="393"/>
      <c r="CC1" s="393"/>
      <c r="CD1" s="393"/>
      <c r="CE1" s="393"/>
      <c r="CF1" s="393"/>
      <c r="CG1" s="393"/>
      <c r="CH1" s="395" t="s">
        <v>876</v>
      </c>
      <c r="CI1" s="393"/>
      <c r="CJ1" s="393"/>
      <c r="CK1" s="393"/>
      <c r="CL1" s="393"/>
      <c r="CM1" s="393"/>
      <c r="CN1" s="393"/>
      <c r="CO1" s="393"/>
      <c r="CP1" s="393"/>
      <c r="CQ1" s="393"/>
      <c r="CR1" s="393"/>
      <c r="CS1" s="393"/>
      <c r="CT1" s="393"/>
      <c r="CU1" s="393"/>
      <c r="CV1" s="393"/>
      <c r="CW1" s="393"/>
      <c r="CX1" s="393"/>
      <c r="CY1" s="393"/>
      <c r="CZ1" s="393"/>
      <c r="DA1" s="93" t="s">
        <v>877</v>
      </c>
      <c r="DB1" s="93"/>
      <c r="DC1" s="93"/>
      <c r="DD1" s="93"/>
      <c r="DE1" s="93"/>
      <c r="DF1" s="93"/>
      <c r="DG1" s="93"/>
      <c r="DH1" s="93"/>
      <c r="DI1" s="93"/>
      <c r="DJ1" s="93"/>
      <c r="DK1" s="93"/>
      <c r="DL1" s="93"/>
      <c r="DM1" s="93"/>
      <c r="DN1" s="93"/>
      <c r="DO1" s="93"/>
      <c r="DP1" s="93"/>
      <c r="DQ1" s="93"/>
      <c r="DR1" s="93"/>
      <c r="DS1" s="93"/>
      <c r="DT1" s="93"/>
      <c r="DU1" s="93"/>
      <c r="DV1" s="93"/>
      <c r="DW1" s="93"/>
      <c r="DX1" s="93"/>
      <c r="DY1" s="93"/>
      <c r="DZ1" s="93"/>
      <c r="EA1" s="93"/>
      <c r="EB1" s="93"/>
      <c r="EC1" s="93"/>
      <c r="ED1" s="93"/>
      <c r="EE1" s="392" t="s">
        <v>878</v>
      </c>
      <c r="EF1" s="393"/>
      <c r="EG1" s="393"/>
      <c r="EH1" s="393"/>
      <c r="EI1" s="393"/>
      <c r="EJ1" s="393"/>
      <c r="EK1" s="393"/>
      <c r="EL1" s="393"/>
      <c r="EM1" s="393"/>
      <c r="EN1" s="393"/>
      <c r="EO1" s="393"/>
      <c r="EP1" s="393"/>
      <c r="EQ1" s="393"/>
      <c r="ER1" s="393"/>
      <c r="ES1" s="393"/>
      <c r="ET1" s="393"/>
      <c r="EU1" s="393"/>
      <c r="EV1" s="393"/>
      <c r="EW1" s="393"/>
      <c r="EX1" s="393"/>
      <c r="EY1" s="393"/>
      <c r="EZ1" s="393"/>
      <c r="FA1" s="393"/>
      <c r="FB1" s="392" t="s">
        <v>879</v>
      </c>
      <c r="FC1" s="393"/>
      <c r="FD1" s="393"/>
      <c r="FE1" s="393"/>
      <c r="FF1" s="393"/>
      <c r="FG1" s="393"/>
      <c r="FH1" s="393"/>
      <c r="FI1" s="393"/>
      <c r="FJ1" s="393"/>
      <c r="FK1" s="393"/>
      <c r="FL1" s="393"/>
      <c r="FM1" s="393"/>
      <c r="FN1" s="393"/>
      <c r="FO1" s="393"/>
      <c r="FP1" s="393"/>
      <c r="FQ1" s="393"/>
      <c r="FR1" s="393"/>
      <c r="FS1" s="393"/>
      <c r="FT1" s="393"/>
      <c r="FU1" s="393"/>
      <c r="FV1" s="393"/>
      <c r="FW1" s="393"/>
      <c r="FX1" s="393"/>
      <c r="FY1" s="393"/>
      <c r="FZ1" s="393"/>
      <c r="GA1" s="393"/>
      <c r="GB1" s="393"/>
      <c r="GC1" s="393"/>
      <c r="GD1" s="393"/>
      <c r="GE1" s="393"/>
      <c r="GF1" s="393"/>
      <c r="GG1" s="393"/>
      <c r="GH1" s="393"/>
      <c r="GI1" s="393"/>
    </row>
    <row r="2" spans="1:191" ht="15" customHeight="1">
      <c r="A2" s="94" t="s">
        <v>16</v>
      </c>
      <c r="B2" s="94" t="s">
        <v>24</v>
      </c>
      <c r="C2" s="94" t="s">
        <v>40</v>
      </c>
      <c r="D2" s="94" t="s">
        <v>68</v>
      </c>
      <c r="E2" s="95" t="s">
        <v>8</v>
      </c>
      <c r="F2" s="95" t="s">
        <v>16</v>
      </c>
      <c r="G2" s="95" t="s">
        <v>20</v>
      </c>
      <c r="H2" s="95" t="s">
        <v>24</v>
      </c>
      <c r="I2" s="95" t="s">
        <v>880</v>
      </c>
      <c r="J2" s="95" t="s">
        <v>881</v>
      </c>
      <c r="K2" s="95" t="s">
        <v>30</v>
      </c>
      <c r="L2" s="95" t="s">
        <v>882</v>
      </c>
      <c r="M2" s="95" t="s">
        <v>883</v>
      </c>
      <c r="N2" s="95" t="s">
        <v>56</v>
      </c>
      <c r="O2" s="95" t="s">
        <v>60</v>
      </c>
      <c r="P2" s="95" t="s">
        <v>64</v>
      </c>
      <c r="Q2" s="95" t="s">
        <v>68</v>
      </c>
      <c r="R2" s="95" t="s">
        <v>72</v>
      </c>
      <c r="S2" s="95" t="s">
        <v>8</v>
      </c>
      <c r="T2" s="95" t="s">
        <v>884</v>
      </c>
      <c r="U2" s="95" t="s">
        <v>16</v>
      </c>
      <c r="V2" s="95" t="s">
        <v>885</v>
      </c>
      <c r="W2" s="95" t="s">
        <v>20</v>
      </c>
      <c r="X2" s="95" t="s">
        <v>886</v>
      </c>
      <c r="Y2" s="95" t="s">
        <v>24</v>
      </c>
      <c r="Z2" s="95" t="s">
        <v>887</v>
      </c>
      <c r="AA2" s="95" t="s">
        <v>880</v>
      </c>
      <c r="AB2" s="95" t="s">
        <v>30</v>
      </c>
      <c r="AC2" s="95" t="s">
        <v>882</v>
      </c>
      <c r="AD2" s="95" t="s">
        <v>883</v>
      </c>
      <c r="AE2" s="95" t="s">
        <v>44</v>
      </c>
      <c r="AF2" s="95" t="s">
        <v>888</v>
      </c>
      <c r="AG2" s="95" t="s">
        <v>48</v>
      </c>
      <c r="AH2" s="95" t="s">
        <v>889</v>
      </c>
      <c r="AI2" s="95" t="s">
        <v>52</v>
      </c>
      <c r="AJ2" s="95" t="s">
        <v>56</v>
      </c>
      <c r="AK2" s="95" t="s">
        <v>890</v>
      </c>
      <c r="AL2" s="95" t="s">
        <v>60</v>
      </c>
      <c r="AM2" s="95" t="s">
        <v>891</v>
      </c>
      <c r="AN2" s="95" t="s">
        <v>64</v>
      </c>
      <c r="AO2" s="95" t="s">
        <v>68</v>
      </c>
      <c r="AP2" s="95" t="s">
        <v>892</v>
      </c>
      <c r="AQ2" s="95" t="s">
        <v>72</v>
      </c>
      <c r="AR2" s="95" t="s">
        <v>893</v>
      </c>
      <c r="AS2" s="95" t="s">
        <v>8</v>
      </c>
      <c r="AT2" s="95" t="s">
        <v>12</v>
      </c>
      <c r="AU2" s="95" t="s">
        <v>16</v>
      </c>
      <c r="AV2" s="95" t="s">
        <v>885</v>
      </c>
      <c r="AW2" s="95" t="s">
        <v>20</v>
      </c>
      <c r="AX2" s="95" t="s">
        <v>886</v>
      </c>
      <c r="AY2" s="95" t="s">
        <v>24</v>
      </c>
      <c r="AZ2" s="95" t="s">
        <v>881</v>
      </c>
      <c r="BA2" s="95" t="s">
        <v>880</v>
      </c>
      <c r="BB2" s="95" t="s">
        <v>882</v>
      </c>
      <c r="BC2" s="95" t="s">
        <v>883</v>
      </c>
      <c r="BD2" s="95" t="s">
        <v>894</v>
      </c>
      <c r="BE2" s="95" t="s">
        <v>40</v>
      </c>
      <c r="BF2" s="95" t="s">
        <v>44</v>
      </c>
      <c r="BG2" s="95" t="s">
        <v>48</v>
      </c>
      <c r="BH2" s="95" t="s">
        <v>52</v>
      </c>
      <c r="BI2" s="95" t="s">
        <v>56</v>
      </c>
      <c r="BJ2" s="95" t="s">
        <v>890</v>
      </c>
      <c r="BK2" s="95" t="s">
        <v>60</v>
      </c>
      <c r="BL2" s="95" t="s">
        <v>891</v>
      </c>
      <c r="BM2" s="95" t="s">
        <v>64</v>
      </c>
      <c r="BN2" s="95" t="s">
        <v>895</v>
      </c>
      <c r="BO2" s="95" t="s">
        <v>68</v>
      </c>
      <c r="BP2" s="95" t="s">
        <v>892</v>
      </c>
      <c r="BQ2" s="95" t="s">
        <v>72</v>
      </c>
      <c r="BR2" s="95" t="s">
        <v>893</v>
      </c>
      <c r="BS2" s="95" t="s">
        <v>8</v>
      </c>
      <c r="BT2" s="95" t="s">
        <v>16</v>
      </c>
      <c r="BU2" s="95" t="s">
        <v>20</v>
      </c>
      <c r="BV2" s="95" t="s">
        <v>886</v>
      </c>
      <c r="BW2" s="95" t="s">
        <v>24</v>
      </c>
      <c r="BX2" s="95" t="s">
        <v>881</v>
      </c>
      <c r="BY2" s="95" t="s">
        <v>880</v>
      </c>
      <c r="BZ2" s="95" t="s">
        <v>30</v>
      </c>
      <c r="CA2" s="95" t="s">
        <v>882</v>
      </c>
      <c r="CB2" s="95" t="s">
        <v>883</v>
      </c>
      <c r="CC2" s="95" t="s">
        <v>56</v>
      </c>
      <c r="CD2" s="95" t="s">
        <v>60</v>
      </c>
      <c r="CE2" s="95" t="s">
        <v>64</v>
      </c>
      <c r="CF2" s="95" t="s">
        <v>72</v>
      </c>
      <c r="CG2" s="95" t="s">
        <v>893</v>
      </c>
      <c r="CH2" s="95" t="s">
        <v>8</v>
      </c>
      <c r="CI2" s="95" t="s">
        <v>20</v>
      </c>
      <c r="CJ2" s="95" t="s">
        <v>886</v>
      </c>
      <c r="CK2" s="95" t="s">
        <v>24</v>
      </c>
      <c r="CL2" s="95" t="s">
        <v>881</v>
      </c>
      <c r="CM2" s="95" t="s">
        <v>880</v>
      </c>
      <c r="CN2" s="95" t="s">
        <v>44</v>
      </c>
      <c r="CO2" s="95" t="s">
        <v>48</v>
      </c>
      <c r="CP2" s="95" t="s">
        <v>889</v>
      </c>
      <c r="CQ2" s="95" t="s">
        <v>56</v>
      </c>
      <c r="CR2" s="95" t="s">
        <v>890</v>
      </c>
      <c r="CS2" s="95" t="s">
        <v>60</v>
      </c>
      <c r="CT2" s="95" t="s">
        <v>891</v>
      </c>
      <c r="CU2" s="95" t="s">
        <v>64</v>
      </c>
      <c r="CV2" s="95" t="s">
        <v>895</v>
      </c>
      <c r="CW2" s="95" t="s">
        <v>68</v>
      </c>
      <c r="CX2" s="95" t="s">
        <v>892</v>
      </c>
      <c r="CY2" s="95" t="s">
        <v>72</v>
      </c>
      <c r="CZ2" s="95" t="s">
        <v>893</v>
      </c>
      <c r="DA2" s="95" t="s">
        <v>8</v>
      </c>
      <c r="DB2" s="95" t="s">
        <v>884</v>
      </c>
      <c r="DC2" s="95" t="s">
        <v>12</v>
      </c>
      <c r="DD2" s="95" t="s">
        <v>896</v>
      </c>
      <c r="DE2" s="95" t="s">
        <v>20</v>
      </c>
      <c r="DF2" s="95" t="s">
        <v>886</v>
      </c>
      <c r="DG2" s="95" t="s">
        <v>16</v>
      </c>
      <c r="DH2" s="95" t="s">
        <v>885</v>
      </c>
      <c r="DI2" s="95" t="s">
        <v>24</v>
      </c>
      <c r="DJ2" s="95" t="s">
        <v>880</v>
      </c>
      <c r="DK2" s="95" t="s">
        <v>30</v>
      </c>
      <c r="DL2" s="95" t="s">
        <v>882</v>
      </c>
      <c r="DM2" s="95" t="s">
        <v>894</v>
      </c>
      <c r="DN2" s="95" t="s">
        <v>897</v>
      </c>
      <c r="DO2" s="95" t="s">
        <v>40</v>
      </c>
      <c r="DP2" s="95" t="s">
        <v>898</v>
      </c>
      <c r="DQ2" s="95" t="s">
        <v>44</v>
      </c>
      <c r="DR2" s="95" t="s">
        <v>888</v>
      </c>
      <c r="DS2" s="95" t="s">
        <v>48</v>
      </c>
      <c r="DT2" s="95" t="s">
        <v>889</v>
      </c>
      <c r="DU2" s="95" t="s">
        <v>60</v>
      </c>
      <c r="DV2" s="95" t="s">
        <v>891</v>
      </c>
      <c r="DW2" s="95" t="s">
        <v>64</v>
      </c>
      <c r="DX2" s="95" t="s">
        <v>895</v>
      </c>
      <c r="DY2" s="95" t="s">
        <v>56</v>
      </c>
      <c r="DZ2" s="95" t="s">
        <v>890</v>
      </c>
      <c r="EA2" s="95" t="s">
        <v>68</v>
      </c>
      <c r="EB2" s="95" t="s">
        <v>892</v>
      </c>
      <c r="EC2" s="95" t="s">
        <v>72</v>
      </c>
      <c r="ED2" s="95" t="s">
        <v>893</v>
      </c>
      <c r="EE2" s="95" t="s">
        <v>8</v>
      </c>
      <c r="EF2" s="95" t="s">
        <v>884</v>
      </c>
      <c r="EG2" s="95" t="s">
        <v>16</v>
      </c>
      <c r="EH2" s="95" t="s">
        <v>885</v>
      </c>
      <c r="EI2" s="95" t="s">
        <v>20</v>
      </c>
      <c r="EJ2" s="95" t="s">
        <v>886</v>
      </c>
      <c r="EK2" s="95" t="s">
        <v>24</v>
      </c>
      <c r="EL2" s="95" t="s">
        <v>881</v>
      </c>
      <c r="EM2" s="95" t="s">
        <v>880</v>
      </c>
      <c r="EN2" s="95" t="s">
        <v>30</v>
      </c>
      <c r="EO2" s="95" t="s">
        <v>44</v>
      </c>
      <c r="EP2" s="95" t="s">
        <v>48</v>
      </c>
      <c r="EQ2" s="95" t="s">
        <v>889</v>
      </c>
      <c r="ER2" s="95" t="s">
        <v>52</v>
      </c>
      <c r="ES2" s="95" t="s">
        <v>56</v>
      </c>
      <c r="ET2" s="95" t="s">
        <v>890</v>
      </c>
      <c r="EU2" s="95" t="s">
        <v>60</v>
      </c>
      <c r="EV2" s="95" t="s">
        <v>891</v>
      </c>
      <c r="EW2" s="95" t="s">
        <v>64</v>
      </c>
      <c r="EX2" s="95" t="s">
        <v>68</v>
      </c>
      <c r="EY2" s="95" t="s">
        <v>892</v>
      </c>
      <c r="EZ2" s="95" t="s">
        <v>72</v>
      </c>
      <c r="FA2" s="95" t="s">
        <v>893</v>
      </c>
      <c r="FB2" s="95" t="s">
        <v>8</v>
      </c>
      <c r="FC2" s="95" t="s">
        <v>884</v>
      </c>
      <c r="FD2" s="95" t="s">
        <v>12</v>
      </c>
      <c r="FE2" s="95" t="s">
        <v>896</v>
      </c>
      <c r="FF2" s="95" t="s">
        <v>16</v>
      </c>
      <c r="FG2" s="95" t="s">
        <v>885</v>
      </c>
      <c r="FH2" s="95" t="s">
        <v>20</v>
      </c>
      <c r="FI2" s="95" t="s">
        <v>886</v>
      </c>
      <c r="FJ2" s="95" t="s">
        <v>24</v>
      </c>
      <c r="FK2" s="95" t="s">
        <v>881</v>
      </c>
      <c r="FL2" s="95" t="s">
        <v>880</v>
      </c>
      <c r="FM2" s="95" t="s">
        <v>30</v>
      </c>
      <c r="FN2" s="95" t="s">
        <v>882</v>
      </c>
      <c r="FO2" s="95" t="s">
        <v>883</v>
      </c>
      <c r="FP2" s="95" t="s">
        <v>894</v>
      </c>
      <c r="FQ2" s="95" t="s">
        <v>897</v>
      </c>
      <c r="FR2" s="95" t="s">
        <v>40</v>
      </c>
      <c r="FS2" s="95" t="s">
        <v>898</v>
      </c>
      <c r="FT2" s="95" t="s">
        <v>44</v>
      </c>
      <c r="FU2" s="95" t="s">
        <v>888</v>
      </c>
      <c r="FV2" s="95" t="s">
        <v>48</v>
      </c>
      <c r="FW2" s="95" t="s">
        <v>889</v>
      </c>
      <c r="FX2" s="95" t="s">
        <v>52</v>
      </c>
      <c r="FY2" s="95" t="s">
        <v>899</v>
      </c>
      <c r="FZ2" s="95" t="s">
        <v>56</v>
      </c>
      <c r="GA2" s="95" t="s">
        <v>890</v>
      </c>
      <c r="GB2" s="95" t="s">
        <v>60</v>
      </c>
      <c r="GC2" s="95" t="s">
        <v>891</v>
      </c>
      <c r="GD2" s="95" t="s">
        <v>64</v>
      </c>
      <c r="GE2" s="95" t="s">
        <v>895</v>
      </c>
      <c r="GF2" s="95" t="s">
        <v>68</v>
      </c>
      <c r="GG2" s="95" t="s">
        <v>892</v>
      </c>
      <c r="GH2" s="95" t="s">
        <v>72</v>
      </c>
      <c r="GI2" s="95" t="s">
        <v>893</v>
      </c>
    </row>
    <row r="3" spans="1:191" ht="15" customHeight="1">
      <c r="A3" s="79" t="s">
        <v>76</v>
      </c>
      <c r="B3" s="79" t="s">
        <v>79</v>
      </c>
      <c r="C3" s="79" t="s">
        <v>79</v>
      </c>
      <c r="D3" s="79" t="s">
        <v>79</v>
      </c>
      <c r="E3" s="68" t="s">
        <v>113</v>
      </c>
      <c r="F3" s="68" t="s">
        <v>205</v>
      </c>
      <c r="G3" s="68" t="s">
        <v>195</v>
      </c>
      <c r="H3" s="68" t="s">
        <v>144</v>
      </c>
      <c r="I3" s="68" t="s">
        <v>205</v>
      </c>
      <c r="J3" s="68" t="s">
        <v>205</v>
      </c>
      <c r="K3" s="68" t="s">
        <v>144</v>
      </c>
      <c r="L3" s="68" t="s">
        <v>205</v>
      </c>
      <c r="M3" s="68" t="s">
        <v>205</v>
      </c>
      <c r="N3" s="68" t="s">
        <v>94</v>
      </c>
      <c r="O3" s="68" t="s">
        <v>103</v>
      </c>
      <c r="P3" s="68" t="s">
        <v>113</v>
      </c>
      <c r="Q3" s="68" t="s">
        <v>140</v>
      </c>
      <c r="R3" s="68" t="s">
        <v>94</v>
      </c>
      <c r="S3" s="79" t="s">
        <v>94</v>
      </c>
      <c r="T3" s="79" t="s">
        <v>103</v>
      </c>
      <c r="U3" s="79" t="s">
        <v>85</v>
      </c>
      <c r="V3" s="77" t="s">
        <v>219</v>
      </c>
      <c r="W3" s="79" t="s">
        <v>85</v>
      </c>
      <c r="X3" s="79" t="s">
        <v>85</v>
      </c>
      <c r="Y3" s="79" t="s">
        <v>85</v>
      </c>
      <c r="Z3" s="68" t="s">
        <v>199</v>
      </c>
      <c r="AA3" s="79" t="s">
        <v>199</v>
      </c>
      <c r="AB3" s="77" t="s">
        <v>209</v>
      </c>
      <c r="AC3" s="77" t="s">
        <v>199</v>
      </c>
      <c r="AD3" s="77" t="s">
        <v>199</v>
      </c>
      <c r="AE3" s="79" t="s">
        <v>209</v>
      </c>
      <c r="AF3" s="85" t="s">
        <v>199</v>
      </c>
      <c r="AG3" s="96" t="s">
        <v>85</v>
      </c>
      <c r="AH3" s="85" t="s">
        <v>175</v>
      </c>
      <c r="AI3" s="85" t="s">
        <v>85</v>
      </c>
      <c r="AJ3" s="79" t="s">
        <v>85</v>
      </c>
      <c r="AK3" s="96" t="s">
        <v>85</v>
      </c>
      <c r="AL3" s="79" t="s">
        <v>94</v>
      </c>
      <c r="AM3" s="96" t="s">
        <v>121</v>
      </c>
      <c r="AN3" s="97" t="s">
        <v>94</v>
      </c>
      <c r="AO3" s="68" t="s">
        <v>85</v>
      </c>
      <c r="AP3" s="96" t="s">
        <v>85</v>
      </c>
      <c r="AQ3" s="79" t="s">
        <v>85</v>
      </c>
      <c r="AR3" s="98" t="s">
        <v>85</v>
      </c>
      <c r="AS3" s="99" t="s">
        <v>151</v>
      </c>
      <c r="AT3" s="68" t="s">
        <v>177</v>
      </c>
      <c r="AU3" s="99" t="s">
        <v>219</v>
      </c>
      <c r="AV3" s="99" t="s">
        <v>300</v>
      </c>
      <c r="AW3" s="99" t="s">
        <v>171</v>
      </c>
      <c r="AX3" s="68" t="s">
        <v>175</v>
      </c>
      <c r="AY3" s="99" t="s">
        <v>225</v>
      </c>
      <c r="AZ3" s="99" t="s">
        <v>199</v>
      </c>
      <c r="BA3" s="99" t="s">
        <v>199</v>
      </c>
      <c r="BB3" s="68" t="s">
        <v>199</v>
      </c>
      <c r="BC3" s="68" t="s">
        <v>199</v>
      </c>
      <c r="BD3" s="68" t="s">
        <v>140</v>
      </c>
      <c r="BE3" s="68" t="s">
        <v>177</v>
      </c>
      <c r="BF3" s="68" t="s">
        <v>300</v>
      </c>
      <c r="BG3" s="79" t="s">
        <v>175</v>
      </c>
      <c r="BH3" s="99" t="s">
        <v>134</v>
      </c>
      <c r="BI3" s="99" t="s">
        <v>103</v>
      </c>
      <c r="BJ3" s="79" t="s">
        <v>85</v>
      </c>
      <c r="BK3" s="99" t="s">
        <v>121</v>
      </c>
      <c r="BL3" s="68" t="s">
        <v>171</v>
      </c>
      <c r="BM3" s="99" t="s">
        <v>199</v>
      </c>
      <c r="BN3" s="99" t="s">
        <v>219</v>
      </c>
      <c r="BO3" s="99" t="s">
        <v>140</v>
      </c>
      <c r="BP3" s="68" t="s">
        <v>261</v>
      </c>
      <c r="BQ3" s="99" t="s">
        <v>103</v>
      </c>
      <c r="BR3" s="99" t="s">
        <v>121</v>
      </c>
      <c r="BS3" s="100" t="s">
        <v>110</v>
      </c>
      <c r="BT3" s="100" t="s">
        <v>257</v>
      </c>
      <c r="BU3" s="79" t="s">
        <v>205</v>
      </c>
      <c r="BV3" s="100" t="s">
        <v>205</v>
      </c>
      <c r="BW3" s="79" t="s">
        <v>144</v>
      </c>
      <c r="BX3" s="79" t="s">
        <v>205</v>
      </c>
      <c r="BY3" s="79" t="s">
        <v>205</v>
      </c>
      <c r="BZ3" s="79" t="s">
        <v>144</v>
      </c>
      <c r="CA3" s="79" t="s">
        <v>205</v>
      </c>
      <c r="CB3" s="79" t="s">
        <v>205</v>
      </c>
      <c r="CC3" s="100" t="s">
        <v>94</v>
      </c>
      <c r="CD3" s="79" t="s">
        <v>103</v>
      </c>
      <c r="CE3" s="79" t="s">
        <v>124</v>
      </c>
      <c r="CF3" s="100" t="s">
        <v>94</v>
      </c>
      <c r="CG3" s="100" t="s">
        <v>94</v>
      </c>
      <c r="CH3" s="100" t="s">
        <v>159</v>
      </c>
      <c r="CI3" s="100" t="s">
        <v>124</v>
      </c>
      <c r="CJ3" s="100" t="s">
        <v>219</v>
      </c>
      <c r="CK3" s="100" t="s">
        <v>175</v>
      </c>
      <c r="CL3" s="100" t="s">
        <v>300</v>
      </c>
      <c r="CM3" s="100" t="s">
        <v>300</v>
      </c>
      <c r="CN3" s="100" t="s">
        <v>195</v>
      </c>
      <c r="CO3" s="100" t="s">
        <v>175</v>
      </c>
      <c r="CP3" s="100" t="s">
        <v>115</v>
      </c>
      <c r="CQ3" s="100" t="s">
        <v>94</v>
      </c>
      <c r="CR3" s="100" t="s">
        <v>134</v>
      </c>
      <c r="CS3" s="100" t="s">
        <v>159</v>
      </c>
      <c r="CT3" s="100" t="s">
        <v>140</v>
      </c>
      <c r="CU3" s="100" t="s">
        <v>219</v>
      </c>
      <c r="CV3" s="100" t="s">
        <v>300</v>
      </c>
      <c r="CW3" s="100" t="s">
        <v>110</v>
      </c>
      <c r="CX3" s="100" t="s">
        <v>140</v>
      </c>
      <c r="CY3" s="100" t="s">
        <v>94</v>
      </c>
      <c r="CZ3" s="100" t="s">
        <v>134</v>
      </c>
      <c r="DA3" s="101" t="s">
        <v>192</v>
      </c>
      <c r="DB3" s="101" t="s">
        <v>153</v>
      </c>
      <c r="DE3" s="101" t="s">
        <v>190</v>
      </c>
      <c r="DF3" s="101" t="s">
        <v>235</v>
      </c>
      <c r="DG3" s="101" t="s">
        <v>202</v>
      </c>
      <c r="DH3" s="101" t="s">
        <v>261</v>
      </c>
      <c r="DI3" s="101" t="s">
        <v>202</v>
      </c>
      <c r="DJ3" s="101" t="s">
        <v>292</v>
      </c>
      <c r="DK3" s="101"/>
      <c r="DL3" s="101"/>
      <c r="DM3" s="101" t="s">
        <v>140</v>
      </c>
      <c r="DN3" s="101" t="s">
        <v>140</v>
      </c>
      <c r="DO3" s="101" t="s">
        <v>261</v>
      </c>
      <c r="DP3" s="101" t="s">
        <v>285</v>
      </c>
      <c r="DQ3" s="101" t="s">
        <v>219</v>
      </c>
      <c r="DR3" s="101" t="s">
        <v>219</v>
      </c>
      <c r="DS3" s="101" t="s">
        <v>175</v>
      </c>
      <c r="DT3" s="101" t="s">
        <v>202</v>
      </c>
      <c r="DU3" s="101" t="s">
        <v>202</v>
      </c>
      <c r="DV3" s="101" t="s">
        <v>231</v>
      </c>
      <c r="DW3" s="101" t="s">
        <v>300</v>
      </c>
      <c r="DX3" s="101" t="s">
        <v>219</v>
      </c>
      <c r="DY3" s="101" t="s">
        <v>202</v>
      </c>
      <c r="DZ3" s="101" t="s">
        <v>219</v>
      </c>
      <c r="EA3" s="101" t="s">
        <v>257</v>
      </c>
      <c r="EB3" s="101"/>
      <c r="EC3" s="101" t="s">
        <v>124</v>
      </c>
      <c r="ED3" s="101" t="s">
        <v>207</v>
      </c>
      <c r="EE3" s="79" t="s">
        <v>157</v>
      </c>
      <c r="EF3" s="101" t="s">
        <v>121</v>
      </c>
      <c r="EG3" s="101" t="s">
        <v>175</v>
      </c>
      <c r="EH3" s="79" t="s">
        <v>205</v>
      </c>
      <c r="EI3" s="79" t="s">
        <v>205</v>
      </c>
      <c r="EJ3" s="79" t="s">
        <v>219</v>
      </c>
      <c r="EK3" s="79" t="s">
        <v>205</v>
      </c>
      <c r="EL3" s="79" t="s">
        <v>300</v>
      </c>
      <c r="EM3" s="79" t="s">
        <v>300</v>
      </c>
      <c r="EN3" s="79" t="s">
        <v>292</v>
      </c>
      <c r="EO3" s="79" t="s">
        <v>300</v>
      </c>
      <c r="EP3" s="101" t="s">
        <v>115</v>
      </c>
      <c r="EQ3" s="101" t="s">
        <v>175</v>
      </c>
      <c r="ER3" s="101" t="s">
        <v>175</v>
      </c>
      <c r="ES3" s="79" t="s">
        <v>94</v>
      </c>
      <c r="ET3" s="79" t="s">
        <v>257</v>
      </c>
      <c r="EU3" s="79" t="s">
        <v>121</v>
      </c>
      <c r="EV3" s="79" t="s">
        <v>157</v>
      </c>
      <c r="EW3" s="79" t="s">
        <v>121</v>
      </c>
      <c r="EX3" s="101" t="s">
        <v>140</v>
      </c>
      <c r="EY3" s="101" t="s">
        <v>140</v>
      </c>
      <c r="EZ3" s="79" t="s">
        <v>94</v>
      </c>
      <c r="FA3" s="79" t="s">
        <v>121</v>
      </c>
      <c r="FB3" s="102" t="s">
        <v>103</v>
      </c>
      <c r="FC3" s="102" t="s">
        <v>202</v>
      </c>
      <c r="FD3" s="53"/>
      <c r="FE3" s="53"/>
      <c r="FF3" s="102" t="s">
        <v>76</v>
      </c>
      <c r="FG3" s="102" t="s">
        <v>79</v>
      </c>
      <c r="FH3" s="102" t="s">
        <v>283</v>
      </c>
      <c r="FI3" s="102" t="s">
        <v>79</v>
      </c>
      <c r="FJ3" s="102" t="s">
        <v>79</v>
      </c>
      <c r="FK3" s="53"/>
      <c r="FL3" s="53"/>
      <c r="FM3" s="102" t="s">
        <v>246</v>
      </c>
      <c r="FN3" s="53"/>
      <c r="FO3" s="53"/>
      <c r="FP3" s="53"/>
      <c r="FQ3" s="53"/>
      <c r="FR3" s="102" t="s">
        <v>292</v>
      </c>
      <c r="FS3" s="102" t="s">
        <v>79</v>
      </c>
      <c r="FT3" s="102" t="s">
        <v>207</v>
      </c>
      <c r="FU3" s="53"/>
      <c r="FV3" s="102" t="s">
        <v>79</v>
      </c>
      <c r="FW3" s="102" t="s">
        <v>202</v>
      </c>
      <c r="FX3" s="53"/>
      <c r="FY3" s="53"/>
      <c r="FZ3" s="102" t="s">
        <v>94</v>
      </c>
      <c r="GA3" s="102" t="s">
        <v>108</v>
      </c>
      <c r="GB3" s="102" t="s">
        <v>79</v>
      </c>
      <c r="GC3" s="102" t="s">
        <v>144</v>
      </c>
      <c r="GD3" s="102" t="s">
        <v>126</v>
      </c>
      <c r="GE3" s="53"/>
      <c r="GF3" s="102" t="s">
        <v>79</v>
      </c>
      <c r="GG3" s="102" t="s">
        <v>246</v>
      </c>
      <c r="GH3" s="102" t="s">
        <v>79</v>
      </c>
      <c r="GI3" s="102" t="s">
        <v>103</v>
      </c>
    </row>
    <row r="4" spans="1:191" ht="15" customHeight="1">
      <c r="A4" s="79" t="s">
        <v>79</v>
      </c>
      <c r="B4" s="79" t="s">
        <v>85</v>
      </c>
      <c r="C4" s="79" t="s">
        <v>85</v>
      </c>
      <c r="D4" s="79" t="s">
        <v>85</v>
      </c>
      <c r="E4" s="68" t="s">
        <v>124</v>
      </c>
      <c r="F4" s="68" t="s">
        <v>246</v>
      </c>
      <c r="G4" s="68" t="s">
        <v>205</v>
      </c>
      <c r="H4" s="68" t="s">
        <v>205</v>
      </c>
      <c r="I4" s="68" t="s">
        <v>257</v>
      </c>
      <c r="J4" s="68" t="s">
        <v>257</v>
      </c>
      <c r="K4" s="68" t="s">
        <v>205</v>
      </c>
      <c r="L4" s="68" t="s">
        <v>261</v>
      </c>
      <c r="M4" s="68" t="s">
        <v>261</v>
      </c>
      <c r="N4" s="68" t="s">
        <v>110</v>
      </c>
      <c r="O4" s="68" t="s">
        <v>110</v>
      </c>
      <c r="P4" s="68" t="s">
        <v>121</v>
      </c>
      <c r="Q4" s="68" t="s">
        <v>157</v>
      </c>
      <c r="R4" s="68" t="s">
        <v>103</v>
      </c>
      <c r="S4" s="79" t="s">
        <v>110</v>
      </c>
      <c r="T4" s="79" t="s">
        <v>121</v>
      </c>
      <c r="U4" s="79" t="s">
        <v>94</v>
      </c>
      <c r="V4" s="96" t="s">
        <v>261</v>
      </c>
      <c r="W4" s="79" t="s">
        <v>110</v>
      </c>
      <c r="X4" s="79" t="s">
        <v>108</v>
      </c>
      <c r="Y4" s="79" t="s">
        <v>209</v>
      </c>
      <c r="Z4" s="68" t="s">
        <v>300</v>
      </c>
      <c r="AA4" s="79" t="s">
        <v>202</v>
      </c>
      <c r="AB4" s="68"/>
      <c r="AC4" s="68"/>
      <c r="AD4" s="77" t="s">
        <v>300</v>
      </c>
      <c r="AE4" s="79" t="s">
        <v>294</v>
      </c>
      <c r="AF4" s="85" t="s">
        <v>300</v>
      </c>
      <c r="AG4" s="96" t="s">
        <v>110</v>
      </c>
      <c r="AH4" s="85" t="s">
        <v>209</v>
      </c>
      <c r="AI4" s="85" t="s">
        <v>134</v>
      </c>
      <c r="AJ4" s="79" t="s">
        <v>94</v>
      </c>
      <c r="AK4" s="96" t="s">
        <v>108</v>
      </c>
      <c r="AL4" s="79" t="s">
        <v>110</v>
      </c>
      <c r="AM4" s="96" t="s">
        <v>159</v>
      </c>
      <c r="AN4" s="97" t="s">
        <v>209</v>
      </c>
      <c r="AO4" s="79" t="s">
        <v>94</v>
      </c>
      <c r="AP4" s="96" t="s">
        <v>94</v>
      </c>
      <c r="AQ4" s="79" t="s">
        <v>94</v>
      </c>
      <c r="AR4" s="98" t="s">
        <v>94</v>
      </c>
      <c r="AS4" s="99" t="s">
        <v>171</v>
      </c>
      <c r="AT4" s="85"/>
      <c r="AU4" s="99" t="s">
        <v>294</v>
      </c>
      <c r="AV4" s="99" t="s">
        <v>199</v>
      </c>
      <c r="AW4" s="99" t="s">
        <v>175</v>
      </c>
      <c r="AX4" s="85"/>
      <c r="AY4" s="99" t="s">
        <v>259</v>
      </c>
      <c r="AZ4" s="99" t="s">
        <v>219</v>
      </c>
      <c r="BA4" s="99" t="s">
        <v>219</v>
      </c>
      <c r="BB4" s="85"/>
      <c r="BC4" s="85"/>
      <c r="BD4" s="85"/>
      <c r="BE4" s="85"/>
      <c r="BF4" s="85"/>
      <c r="BG4" s="85"/>
      <c r="BH4" s="99" t="s">
        <v>175</v>
      </c>
      <c r="BI4" s="99" t="s">
        <v>199</v>
      </c>
      <c r="BJ4" s="99" t="s">
        <v>103</v>
      </c>
      <c r="BK4" s="99" t="s">
        <v>171</v>
      </c>
      <c r="BL4" s="85"/>
      <c r="BM4" s="99" t="s">
        <v>219</v>
      </c>
      <c r="BN4" s="99" t="s">
        <v>300</v>
      </c>
      <c r="BO4" s="99" t="s">
        <v>161</v>
      </c>
      <c r="BP4" s="85"/>
      <c r="BQ4" s="99" t="s">
        <v>121</v>
      </c>
      <c r="BR4" s="99" t="s">
        <v>219</v>
      </c>
      <c r="BS4" s="100" t="s">
        <v>124</v>
      </c>
      <c r="BT4" s="79" t="s">
        <v>261</v>
      </c>
      <c r="BU4" s="79" t="s">
        <v>248</v>
      </c>
      <c r="BV4" s="79" t="s">
        <v>257</v>
      </c>
      <c r="BW4" s="100" t="s">
        <v>205</v>
      </c>
      <c r="BX4" s="100" t="s">
        <v>257</v>
      </c>
      <c r="BY4" s="100" t="s">
        <v>257</v>
      </c>
      <c r="BZ4" s="79" t="s">
        <v>257</v>
      </c>
      <c r="CA4" s="100" t="s">
        <v>261</v>
      </c>
      <c r="CB4" s="100" t="s">
        <v>261</v>
      </c>
      <c r="CC4" s="100" t="s">
        <v>110</v>
      </c>
      <c r="CD4" s="100" t="s">
        <v>110</v>
      </c>
      <c r="CE4" s="100" t="s">
        <v>140</v>
      </c>
      <c r="CF4" s="79" t="s">
        <v>103</v>
      </c>
      <c r="CG4" s="79"/>
      <c r="CH4" s="79" t="s">
        <v>121</v>
      </c>
      <c r="CI4" s="79" t="s">
        <v>110</v>
      </c>
      <c r="CJ4" s="79" t="s">
        <v>248</v>
      </c>
      <c r="CK4" s="79" t="s">
        <v>219</v>
      </c>
      <c r="CL4" s="79" t="s">
        <v>305</v>
      </c>
      <c r="CM4" s="79" t="s">
        <v>305</v>
      </c>
      <c r="CN4" s="79" t="s">
        <v>219</v>
      </c>
      <c r="CO4" s="79" t="s">
        <v>257</v>
      </c>
      <c r="CP4" s="79" t="s">
        <v>246</v>
      </c>
      <c r="CQ4" s="79" t="s">
        <v>147</v>
      </c>
      <c r="CR4" s="79" t="s">
        <v>246</v>
      </c>
      <c r="CS4" s="79" t="s">
        <v>121</v>
      </c>
      <c r="CT4" s="79" t="s">
        <v>159</v>
      </c>
      <c r="CU4" s="79" t="s">
        <v>298</v>
      </c>
      <c r="CV4" s="79" t="s">
        <v>219</v>
      </c>
      <c r="CW4" s="79" t="s">
        <v>175</v>
      </c>
      <c r="CX4" s="99"/>
      <c r="CY4" s="79" t="s">
        <v>134</v>
      </c>
      <c r="CZ4" s="79" t="s">
        <v>94</v>
      </c>
      <c r="DA4" s="79" t="s">
        <v>202</v>
      </c>
      <c r="DB4" s="79" t="s">
        <v>157</v>
      </c>
      <c r="DE4" s="79" t="s">
        <v>231</v>
      </c>
      <c r="DF4" s="79" t="s">
        <v>244</v>
      </c>
      <c r="DG4" s="79" t="s">
        <v>219</v>
      </c>
      <c r="DH4" s="79" t="s">
        <v>292</v>
      </c>
      <c r="DI4" s="79" t="s">
        <v>248</v>
      </c>
      <c r="DJ4" s="79" t="s">
        <v>307</v>
      </c>
      <c r="DK4" s="99"/>
      <c r="DL4" s="99"/>
      <c r="DM4" s="99"/>
      <c r="DN4" s="99"/>
      <c r="DO4" s="79" t="s">
        <v>285</v>
      </c>
      <c r="DP4" s="79"/>
      <c r="DQ4" s="79" t="s">
        <v>292</v>
      </c>
      <c r="DR4" s="79" t="s">
        <v>292</v>
      </c>
      <c r="DS4" s="79" t="s">
        <v>103</v>
      </c>
      <c r="DT4" s="79" t="s">
        <v>246</v>
      </c>
      <c r="DU4" s="79" t="s">
        <v>231</v>
      </c>
      <c r="DV4" s="79" t="s">
        <v>248</v>
      </c>
      <c r="DW4" s="79" t="s">
        <v>307</v>
      </c>
      <c r="DX4" s="99"/>
      <c r="DY4" s="79" t="s">
        <v>219</v>
      </c>
      <c r="DZ4" s="79" t="s">
        <v>227</v>
      </c>
      <c r="EA4" s="99"/>
      <c r="EB4" s="99"/>
      <c r="EC4" s="79" t="s">
        <v>202</v>
      </c>
      <c r="ED4" s="79" t="s">
        <v>241</v>
      </c>
      <c r="EE4" s="101" t="s">
        <v>159</v>
      </c>
      <c r="EF4" s="79" t="s">
        <v>157</v>
      </c>
      <c r="EG4" s="79" t="s">
        <v>205</v>
      </c>
      <c r="EH4" s="101" t="s">
        <v>219</v>
      </c>
      <c r="EI4" s="79" t="s">
        <v>292</v>
      </c>
      <c r="EJ4" s="79" t="s">
        <v>231</v>
      </c>
      <c r="EK4" s="79" t="s">
        <v>292</v>
      </c>
      <c r="EL4" s="85"/>
      <c r="EM4" s="85"/>
      <c r="EN4" s="79" t="s">
        <v>300</v>
      </c>
      <c r="EO4" s="85"/>
      <c r="EP4" s="79" t="s">
        <v>134</v>
      </c>
      <c r="EQ4" s="79" t="s">
        <v>300</v>
      </c>
      <c r="ER4" s="79" t="s">
        <v>186</v>
      </c>
      <c r="ES4" s="79" t="s">
        <v>110</v>
      </c>
      <c r="ET4" s="79" t="s">
        <v>269</v>
      </c>
      <c r="EU4" s="79" t="s">
        <v>157</v>
      </c>
      <c r="EV4" s="101" t="s">
        <v>159</v>
      </c>
      <c r="EW4" s="79" t="s">
        <v>140</v>
      </c>
      <c r="EX4" s="79" t="s">
        <v>157</v>
      </c>
      <c r="EY4" s="85"/>
      <c r="EZ4" s="79" t="s">
        <v>103</v>
      </c>
      <c r="FA4" s="79" t="s">
        <v>140</v>
      </c>
      <c r="FB4" s="102" t="s">
        <v>121</v>
      </c>
      <c r="FC4" s="102" t="s">
        <v>231</v>
      </c>
      <c r="FD4" s="53"/>
      <c r="FE4" s="53"/>
      <c r="FF4" s="102" t="s">
        <v>79</v>
      </c>
      <c r="FG4" s="53"/>
      <c r="FH4" s="102" t="s">
        <v>182</v>
      </c>
      <c r="FI4" s="102" t="s">
        <v>171</v>
      </c>
      <c r="FJ4" s="102" t="s">
        <v>103</v>
      </c>
      <c r="FK4" s="53"/>
      <c r="FL4" s="53"/>
      <c r="FM4" s="102" t="s">
        <v>140</v>
      </c>
      <c r="FN4" s="53"/>
      <c r="FO4" s="53"/>
      <c r="FP4" s="53"/>
      <c r="FQ4" s="53"/>
      <c r="FR4" s="102" t="s">
        <v>257</v>
      </c>
      <c r="FS4" s="53"/>
      <c r="FT4" s="102" t="s">
        <v>246</v>
      </c>
      <c r="FU4" s="53"/>
      <c r="FV4" s="102" t="s">
        <v>132</v>
      </c>
      <c r="FW4" s="53"/>
      <c r="FX4" s="53"/>
      <c r="FY4" s="53"/>
      <c r="FZ4" s="102" t="s">
        <v>108</v>
      </c>
      <c r="GA4" s="102" t="s">
        <v>171</v>
      </c>
      <c r="GB4" s="102" t="s">
        <v>108</v>
      </c>
      <c r="GC4" s="102" t="s">
        <v>202</v>
      </c>
      <c r="GD4" s="102" t="s">
        <v>296</v>
      </c>
      <c r="GE4" s="53"/>
      <c r="GF4" s="102" t="s">
        <v>85</v>
      </c>
      <c r="GG4" s="102" t="s">
        <v>285</v>
      </c>
      <c r="GH4" s="102" t="s">
        <v>94</v>
      </c>
      <c r="GI4" s="102" t="s">
        <v>108</v>
      </c>
    </row>
    <row r="5" spans="1:191" ht="15" customHeight="1">
      <c r="A5" s="79" t="s">
        <v>103</v>
      </c>
      <c r="B5" s="79" t="s">
        <v>108</v>
      </c>
      <c r="C5" s="79" t="s">
        <v>167</v>
      </c>
      <c r="D5" s="79" t="s">
        <v>94</v>
      </c>
      <c r="E5" s="68" t="s">
        <v>157</v>
      </c>
      <c r="F5" s="68" t="s">
        <v>257</v>
      </c>
      <c r="G5" s="68" t="s">
        <v>246</v>
      </c>
      <c r="H5" s="68" t="s">
        <v>246</v>
      </c>
      <c r="I5" s="68" t="s">
        <v>261</v>
      </c>
      <c r="J5" s="68" t="s">
        <v>300</v>
      </c>
      <c r="K5" s="68" t="s">
        <v>257</v>
      </c>
      <c r="L5" s="68"/>
      <c r="M5" s="68"/>
      <c r="N5" s="68" t="s">
        <v>113</v>
      </c>
      <c r="O5" s="68" t="s">
        <v>113</v>
      </c>
      <c r="P5" s="68" t="s">
        <v>124</v>
      </c>
      <c r="Q5" s="68"/>
      <c r="R5" s="68" t="s">
        <v>110</v>
      </c>
      <c r="S5" s="79" t="s">
        <v>159</v>
      </c>
      <c r="T5" s="79" t="s">
        <v>147</v>
      </c>
      <c r="U5" s="79" t="s">
        <v>209</v>
      </c>
      <c r="V5" s="77" t="s">
        <v>292</v>
      </c>
      <c r="W5" s="79" t="s">
        <v>121</v>
      </c>
      <c r="X5" s="79" t="s">
        <v>110</v>
      </c>
      <c r="Y5" s="79" t="s">
        <v>214</v>
      </c>
      <c r="Z5" s="85"/>
      <c r="AA5" s="79" t="s">
        <v>292</v>
      </c>
      <c r="AB5" s="68"/>
      <c r="AC5" s="68"/>
      <c r="AD5" s="68"/>
      <c r="AE5" s="79" t="s">
        <v>296</v>
      </c>
      <c r="AF5" s="85"/>
      <c r="AG5" s="96" t="s">
        <v>115</v>
      </c>
      <c r="AH5" s="68"/>
      <c r="AI5" s="85" t="s">
        <v>175</v>
      </c>
      <c r="AJ5" s="79" t="s">
        <v>110</v>
      </c>
      <c r="AK5" s="96" t="s">
        <v>110</v>
      </c>
      <c r="AL5" s="79" t="s">
        <v>121</v>
      </c>
      <c r="AM5" s="96" t="s">
        <v>275</v>
      </c>
      <c r="AN5" s="68"/>
      <c r="AO5" s="79" t="s">
        <v>110</v>
      </c>
      <c r="AP5" s="96" t="s">
        <v>108</v>
      </c>
      <c r="AQ5" s="79" t="s">
        <v>110</v>
      </c>
      <c r="AR5" s="98" t="s">
        <v>103</v>
      </c>
      <c r="AS5" s="99" t="s">
        <v>175</v>
      </c>
      <c r="AT5" s="85"/>
      <c r="AU5" s="99" t="s">
        <v>300</v>
      </c>
      <c r="AV5" s="99" t="s">
        <v>219</v>
      </c>
      <c r="AW5" s="99" t="s">
        <v>199</v>
      </c>
      <c r="AX5" s="85"/>
      <c r="AY5" s="99" t="s">
        <v>292</v>
      </c>
      <c r="AZ5" s="99" t="s">
        <v>300</v>
      </c>
      <c r="BA5" s="99" t="s">
        <v>259</v>
      </c>
      <c r="BB5" s="85"/>
      <c r="BC5" s="85"/>
      <c r="BD5" s="85"/>
      <c r="BE5" s="85"/>
      <c r="BF5" s="85"/>
      <c r="BG5" s="85"/>
      <c r="BH5" s="85"/>
      <c r="BI5" s="99" t="s">
        <v>219</v>
      </c>
      <c r="BJ5" s="99" t="s">
        <v>219</v>
      </c>
      <c r="BK5" s="99" t="s">
        <v>219</v>
      </c>
      <c r="BL5" s="85"/>
      <c r="BM5" s="99" t="s">
        <v>300</v>
      </c>
      <c r="BN5" s="85"/>
      <c r="BO5" s="99" t="s">
        <v>259</v>
      </c>
      <c r="BP5" s="85"/>
      <c r="BQ5" s="99" t="s">
        <v>140</v>
      </c>
      <c r="BR5" s="99" t="s">
        <v>246</v>
      </c>
      <c r="BS5" s="100" t="s">
        <v>195</v>
      </c>
      <c r="BT5" s="79" t="s">
        <v>300</v>
      </c>
      <c r="BU5" s="100" t="s">
        <v>257</v>
      </c>
      <c r="BV5" s="79" t="s">
        <v>300</v>
      </c>
      <c r="BW5" s="79" t="s">
        <v>257</v>
      </c>
      <c r="BX5" s="85"/>
      <c r="BY5" s="85"/>
      <c r="BZ5" s="100" t="s">
        <v>261</v>
      </c>
      <c r="CA5" s="85"/>
      <c r="CB5" s="85"/>
      <c r="CC5" s="79" t="s">
        <v>124</v>
      </c>
      <c r="CD5" s="79" t="s">
        <v>124</v>
      </c>
      <c r="CE5" s="79" t="s">
        <v>205</v>
      </c>
      <c r="CF5" s="100" t="s">
        <v>110</v>
      </c>
      <c r="CG5" s="79"/>
      <c r="CH5" s="79" t="s">
        <v>231</v>
      </c>
      <c r="CI5" s="79" t="s">
        <v>298</v>
      </c>
      <c r="CJ5" s="79" t="s">
        <v>292</v>
      </c>
      <c r="CK5" s="79" t="s">
        <v>292</v>
      </c>
      <c r="CL5" s="99"/>
      <c r="CM5" s="99"/>
      <c r="CN5" s="79" t="s">
        <v>300</v>
      </c>
      <c r="CO5" s="79" t="s">
        <v>296</v>
      </c>
      <c r="CP5" s="79" t="s">
        <v>296</v>
      </c>
      <c r="CQ5" s="79" t="s">
        <v>134</v>
      </c>
      <c r="CR5" s="79" t="s">
        <v>219</v>
      </c>
      <c r="CS5" s="79" t="s">
        <v>110</v>
      </c>
      <c r="CT5" s="79" t="s">
        <v>214</v>
      </c>
      <c r="CU5" s="99"/>
      <c r="CV5" s="99"/>
      <c r="CW5" s="79" t="s">
        <v>261</v>
      </c>
      <c r="CX5" s="99"/>
      <c r="CY5" s="79" t="s">
        <v>159</v>
      </c>
      <c r="CZ5" s="79" t="s">
        <v>197</v>
      </c>
      <c r="DA5" s="79" t="s">
        <v>231</v>
      </c>
      <c r="DB5" s="79" t="s">
        <v>202</v>
      </c>
      <c r="DE5" s="79" t="s">
        <v>241</v>
      </c>
      <c r="DF5" s="79" t="s">
        <v>267</v>
      </c>
      <c r="DG5" s="79" t="s">
        <v>246</v>
      </c>
      <c r="DH5" s="79" t="s">
        <v>294</v>
      </c>
      <c r="DI5" s="79" t="s">
        <v>269</v>
      </c>
      <c r="DJ5" s="79"/>
      <c r="DK5" s="99"/>
      <c r="DL5" s="99"/>
      <c r="DM5" s="99"/>
      <c r="DN5" s="99"/>
      <c r="DO5" s="79" t="s">
        <v>307</v>
      </c>
      <c r="DP5" s="79"/>
      <c r="DQ5" s="79" t="s">
        <v>300</v>
      </c>
      <c r="DR5" s="79"/>
      <c r="DS5" s="79" t="s">
        <v>202</v>
      </c>
      <c r="DT5" s="79" t="s">
        <v>296</v>
      </c>
      <c r="DU5" s="79" t="s">
        <v>283</v>
      </c>
      <c r="DV5" s="79" t="s">
        <v>277</v>
      </c>
      <c r="DW5" s="99"/>
      <c r="DX5" s="99"/>
      <c r="DY5" s="79" t="s">
        <v>227</v>
      </c>
      <c r="DZ5" s="79" t="s">
        <v>246</v>
      </c>
      <c r="EA5" s="99"/>
      <c r="EB5" s="99"/>
      <c r="EC5" s="79" t="s">
        <v>227</v>
      </c>
      <c r="ED5" s="79" t="s">
        <v>246</v>
      </c>
      <c r="EE5" s="79" t="s">
        <v>192</v>
      </c>
      <c r="EF5" s="101" t="s">
        <v>175</v>
      </c>
      <c r="EG5" s="79" t="s">
        <v>231</v>
      </c>
      <c r="EH5" s="79" t="s">
        <v>241</v>
      </c>
      <c r="EI5" s="79" t="s">
        <v>300</v>
      </c>
      <c r="EJ5" s="79" t="s">
        <v>300</v>
      </c>
      <c r="EK5" s="79" t="s">
        <v>300</v>
      </c>
      <c r="EL5" s="85"/>
      <c r="EM5" s="85"/>
      <c r="EN5" s="85"/>
      <c r="EO5" s="85"/>
      <c r="EP5" s="101" t="s">
        <v>175</v>
      </c>
      <c r="EQ5" s="85"/>
      <c r="ER5" s="85"/>
      <c r="ES5" s="79" t="s">
        <v>153</v>
      </c>
      <c r="ET5" s="79" t="s">
        <v>300</v>
      </c>
      <c r="EU5" s="101" t="s">
        <v>159</v>
      </c>
      <c r="EV5" s="101" t="s">
        <v>175</v>
      </c>
      <c r="EW5" s="101" t="s">
        <v>159</v>
      </c>
      <c r="EX5" s="101" t="s">
        <v>175</v>
      </c>
      <c r="EY5" s="85"/>
      <c r="EZ5" s="79" t="s">
        <v>110</v>
      </c>
      <c r="FA5" s="79" t="s">
        <v>144</v>
      </c>
      <c r="FB5" s="102" t="s">
        <v>126</v>
      </c>
      <c r="FC5" s="102" t="s">
        <v>248</v>
      </c>
      <c r="FD5" s="53"/>
      <c r="FE5" s="53"/>
      <c r="FF5" s="102" t="s">
        <v>103</v>
      </c>
      <c r="FG5" s="53"/>
      <c r="FH5" s="53"/>
      <c r="FI5" s="102" t="s">
        <v>246</v>
      </c>
      <c r="FJ5" s="102" t="s">
        <v>108</v>
      </c>
      <c r="FK5" s="53"/>
      <c r="FL5" s="53"/>
      <c r="FM5" s="102" t="s">
        <v>182</v>
      </c>
      <c r="FN5" s="53"/>
      <c r="FO5" s="53"/>
      <c r="FP5" s="53"/>
      <c r="FQ5" s="53"/>
      <c r="FR5" s="102" t="s">
        <v>307</v>
      </c>
      <c r="FS5" s="53"/>
      <c r="FT5" s="102" t="s">
        <v>182</v>
      </c>
      <c r="FU5" s="53"/>
      <c r="FV5" s="102" t="s">
        <v>202</v>
      </c>
      <c r="FW5" s="53"/>
      <c r="FX5" s="53"/>
      <c r="FY5" s="53"/>
      <c r="FZ5" s="102" t="s">
        <v>113</v>
      </c>
      <c r="GA5" s="102" t="s">
        <v>227</v>
      </c>
      <c r="GB5" s="102" t="s">
        <v>121</v>
      </c>
      <c r="GC5" s="102" t="s">
        <v>231</v>
      </c>
      <c r="GD5" s="102" t="s">
        <v>182</v>
      </c>
      <c r="GE5" s="53"/>
      <c r="GF5" s="102" t="s">
        <v>106</v>
      </c>
      <c r="GG5" s="53"/>
      <c r="GH5" s="102" t="s">
        <v>103</v>
      </c>
      <c r="GI5" s="102" t="s">
        <v>171</v>
      </c>
    </row>
    <row r="6" spans="1:191" ht="15" customHeight="1">
      <c r="A6" s="79" t="s">
        <v>113</v>
      </c>
      <c r="B6" s="79" t="s">
        <v>121</v>
      </c>
      <c r="C6" s="79" t="s">
        <v>182</v>
      </c>
      <c r="D6" s="79" t="s">
        <v>106</v>
      </c>
      <c r="E6" s="68"/>
      <c r="F6" s="68" t="s">
        <v>261</v>
      </c>
      <c r="G6" s="68" t="s">
        <v>257</v>
      </c>
      <c r="H6" s="68" t="s">
        <v>257</v>
      </c>
      <c r="I6" s="69" t="s">
        <v>300</v>
      </c>
      <c r="J6" s="68"/>
      <c r="K6" s="68" t="s">
        <v>261</v>
      </c>
      <c r="L6" s="68"/>
      <c r="M6" s="68"/>
      <c r="N6" s="68" t="s">
        <v>121</v>
      </c>
      <c r="O6" s="68" t="s">
        <v>121</v>
      </c>
      <c r="P6" s="68" t="s">
        <v>140</v>
      </c>
      <c r="Q6" s="68"/>
      <c r="R6" s="68" t="s">
        <v>113</v>
      </c>
      <c r="S6" s="79" t="s">
        <v>209</v>
      </c>
      <c r="T6" s="79" t="s">
        <v>175</v>
      </c>
      <c r="U6" s="79" t="s">
        <v>214</v>
      </c>
      <c r="V6" s="96" t="s">
        <v>294</v>
      </c>
      <c r="W6" s="79" t="s">
        <v>159</v>
      </c>
      <c r="X6" s="79" t="s">
        <v>121</v>
      </c>
      <c r="Y6" s="79" t="s">
        <v>217</v>
      </c>
      <c r="Z6" s="85"/>
      <c r="AA6" s="79" t="s">
        <v>300</v>
      </c>
      <c r="AB6" s="68"/>
      <c r="AC6" s="68"/>
      <c r="AD6" s="68"/>
      <c r="AE6" s="79" t="s">
        <v>300</v>
      </c>
      <c r="AF6" s="85"/>
      <c r="AG6" s="96" t="s">
        <v>134</v>
      </c>
      <c r="AH6" s="68"/>
      <c r="AI6" s="85" t="s">
        <v>209</v>
      </c>
      <c r="AJ6" s="79" t="s">
        <v>121</v>
      </c>
      <c r="AK6" s="96" t="s">
        <v>113</v>
      </c>
      <c r="AL6" s="79" t="s">
        <v>159</v>
      </c>
      <c r="AM6" s="96" t="s">
        <v>277</v>
      </c>
      <c r="AN6" s="68"/>
      <c r="AO6" s="79" t="s">
        <v>121</v>
      </c>
      <c r="AP6" s="96" t="s">
        <v>121</v>
      </c>
      <c r="AQ6" s="79" t="s">
        <v>121</v>
      </c>
      <c r="AR6" s="98" t="s">
        <v>108</v>
      </c>
      <c r="AS6" s="85"/>
      <c r="AT6" s="85"/>
      <c r="AU6" s="99" t="s">
        <v>307</v>
      </c>
      <c r="AV6" s="85"/>
      <c r="AW6" s="85"/>
      <c r="AX6" s="85"/>
      <c r="AY6" s="99" t="s">
        <v>294</v>
      </c>
      <c r="AZ6" s="85"/>
      <c r="BA6" s="99" t="s">
        <v>261</v>
      </c>
      <c r="BB6" s="85"/>
      <c r="BC6" s="85"/>
      <c r="BD6" s="85"/>
      <c r="BE6" s="85"/>
      <c r="BF6" s="85"/>
      <c r="BG6" s="85"/>
      <c r="BH6" s="85"/>
      <c r="BI6" s="99" t="s">
        <v>271</v>
      </c>
      <c r="BJ6" s="99" t="s">
        <v>265</v>
      </c>
      <c r="BK6" s="85"/>
      <c r="BL6" s="85"/>
      <c r="BM6" s="85"/>
      <c r="BN6" s="85"/>
      <c r="BO6" s="85"/>
      <c r="BP6" s="85"/>
      <c r="BQ6" s="99" t="s">
        <v>199</v>
      </c>
      <c r="BR6" s="99" t="s">
        <v>259</v>
      </c>
      <c r="BS6" s="85"/>
      <c r="BT6" s="79" t="s">
        <v>307</v>
      </c>
      <c r="BU6" s="79" t="s">
        <v>300</v>
      </c>
      <c r="BV6" s="85"/>
      <c r="BW6" s="79" t="s">
        <v>300</v>
      </c>
      <c r="BX6" s="85"/>
      <c r="BY6" s="85"/>
      <c r="BZ6" s="85"/>
      <c r="CA6" s="85"/>
      <c r="CB6" s="85"/>
      <c r="CC6" s="79" t="s">
        <v>140</v>
      </c>
      <c r="CD6" s="79" t="s">
        <v>140</v>
      </c>
      <c r="CE6" s="79" t="s">
        <v>257</v>
      </c>
      <c r="CF6" s="79" t="s">
        <v>140</v>
      </c>
      <c r="CG6" s="79"/>
      <c r="CH6" s="79" t="s">
        <v>269</v>
      </c>
      <c r="CI6" s="79" t="s">
        <v>300</v>
      </c>
      <c r="CJ6" s="79" t="s">
        <v>267</v>
      </c>
      <c r="CK6" s="79" t="s">
        <v>300</v>
      </c>
      <c r="CL6" s="99"/>
      <c r="CM6" s="99"/>
      <c r="CN6" s="99"/>
      <c r="CO6" s="79" t="s">
        <v>298</v>
      </c>
      <c r="CP6" s="79" t="s">
        <v>298</v>
      </c>
      <c r="CQ6" s="79" t="s">
        <v>159</v>
      </c>
      <c r="CR6" s="99"/>
      <c r="CS6" s="79" t="s">
        <v>219</v>
      </c>
      <c r="CT6" s="99"/>
      <c r="CU6" s="99"/>
      <c r="CV6" s="99"/>
      <c r="CW6" s="79" t="s">
        <v>305</v>
      </c>
      <c r="CX6" s="99"/>
      <c r="CY6" s="79" t="s">
        <v>85</v>
      </c>
      <c r="CZ6" s="99"/>
      <c r="DA6" s="79" t="s">
        <v>248</v>
      </c>
      <c r="DB6" s="79" t="s">
        <v>231</v>
      </c>
      <c r="DE6" s="79" t="s">
        <v>300</v>
      </c>
      <c r="DF6" s="79" t="s">
        <v>257</v>
      </c>
      <c r="DG6" s="79" t="s">
        <v>248</v>
      </c>
      <c r="DH6" s="79" t="s">
        <v>300</v>
      </c>
      <c r="DI6" s="79" t="s">
        <v>285</v>
      </c>
      <c r="DJ6" s="79"/>
      <c r="DK6" s="99"/>
      <c r="DL6" s="99"/>
      <c r="DM6" s="99"/>
      <c r="DN6" s="99"/>
      <c r="DO6" s="79" t="s">
        <v>261</v>
      </c>
      <c r="DP6" s="99"/>
      <c r="DQ6" s="79" t="s">
        <v>307</v>
      </c>
      <c r="DR6" s="99"/>
      <c r="DS6" s="79" t="s">
        <v>294</v>
      </c>
      <c r="DT6" s="99"/>
      <c r="DU6" s="79" t="s">
        <v>300</v>
      </c>
      <c r="DV6" s="99"/>
      <c r="DW6" s="99"/>
      <c r="DX6" s="99"/>
      <c r="DY6" s="79" t="s">
        <v>231</v>
      </c>
      <c r="DZ6" s="79" t="s">
        <v>255</v>
      </c>
      <c r="EA6" s="99"/>
      <c r="EB6" s="99"/>
      <c r="EC6" s="79" t="s">
        <v>231</v>
      </c>
      <c r="ED6" s="79" t="s">
        <v>259</v>
      </c>
      <c r="EE6" s="79" t="s">
        <v>195</v>
      </c>
      <c r="EF6" s="79" t="s">
        <v>292</v>
      </c>
      <c r="EG6" s="79" t="s">
        <v>300</v>
      </c>
      <c r="EH6" s="79" t="s">
        <v>300</v>
      </c>
      <c r="EI6" s="79" t="s">
        <v>305</v>
      </c>
      <c r="EJ6" s="79" t="s">
        <v>300</v>
      </c>
      <c r="EK6" s="85"/>
      <c r="EL6" s="85"/>
      <c r="EM6" s="85"/>
      <c r="EN6" s="85"/>
      <c r="EO6" s="85"/>
      <c r="EP6" s="79" t="s">
        <v>202</v>
      </c>
      <c r="EQ6" s="85"/>
      <c r="ER6" s="85"/>
      <c r="ES6" s="101" t="s">
        <v>159</v>
      </c>
      <c r="ET6" s="85"/>
      <c r="EU6" s="79" t="s">
        <v>186</v>
      </c>
      <c r="EV6" s="101" t="s">
        <v>219</v>
      </c>
      <c r="EW6" s="79" t="s">
        <v>283</v>
      </c>
      <c r="EX6" s="79" t="s">
        <v>257</v>
      </c>
      <c r="EY6" s="85"/>
      <c r="EZ6" s="79" t="s">
        <v>140</v>
      </c>
      <c r="FA6" s="79" t="s">
        <v>157</v>
      </c>
      <c r="FB6" s="102" t="s">
        <v>140</v>
      </c>
      <c r="FC6" s="102" t="s">
        <v>292</v>
      </c>
      <c r="FD6" s="53"/>
      <c r="FE6" s="53"/>
      <c r="FF6" s="102" t="s">
        <v>113</v>
      </c>
      <c r="FG6" s="53"/>
      <c r="FH6" s="53"/>
      <c r="FI6" s="102" t="s">
        <v>283</v>
      </c>
      <c r="FJ6" s="102" t="s">
        <v>121</v>
      </c>
      <c r="FK6" s="53"/>
      <c r="FL6" s="53"/>
      <c r="FM6" s="53"/>
      <c r="FN6" s="53"/>
      <c r="FO6" s="53"/>
      <c r="FP6" s="53"/>
      <c r="FQ6" s="53"/>
      <c r="FR6" s="102" t="s">
        <v>85</v>
      </c>
      <c r="FS6" s="53"/>
      <c r="FT6" s="53"/>
      <c r="FU6" s="53"/>
      <c r="FV6" s="102" t="s">
        <v>246</v>
      </c>
      <c r="FW6" s="53"/>
      <c r="FX6" s="53"/>
      <c r="FY6" s="53"/>
      <c r="FZ6" s="102" t="s">
        <v>126</v>
      </c>
      <c r="GA6" s="102" t="s">
        <v>246</v>
      </c>
      <c r="GB6" s="102" t="s">
        <v>126</v>
      </c>
      <c r="GC6" s="102" t="s">
        <v>248</v>
      </c>
      <c r="GD6" s="102" t="s">
        <v>113</v>
      </c>
      <c r="GE6" s="53"/>
      <c r="GF6" s="102" t="s">
        <v>108</v>
      </c>
      <c r="GG6" s="53"/>
      <c r="GH6" s="102" t="s">
        <v>113</v>
      </c>
      <c r="GI6" s="102" t="s">
        <v>227</v>
      </c>
    </row>
    <row r="7" spans="1:191" ht="15" customHeight="1">
      <c r="A7" s="79" t="s">
        <v>117</v>
      </c>
      <c r="B7" s="79" t="s">
        <v>124</v>
      </c>
      <c r="C7" s="79" t="s">
        <v>205</v>
      </c>
      <c r="D7" s="79" t="s">
        <v>108</v>
      </c>
      <c r="E7" s="68"/>
      <c r="F7" s="69" t="s">
        <v>300</v>
      </c>
      <c r="G7" s="68" t="s">
        <v>261</v>
      </c>
      <c r="H7" s="68" t="s">
        <v>261</v>
      </c>
      <c r="I7" s="68"/>
      <c r="J7" s="68"/>
      <c r="K7" s="68"/>
      <c r="L7" s="68"/>
      <c r="M7" s="68"/>
      <c r="N7" s="68" t="s">
        <v>124</v>
      </c>
      <c r="O7" s="68" t="s">
        <v>124</v>
      </c>
      <c r="P7" s="68" t="s">
        <v>159</v>
      </c>
      <c r="Q7" s="68"/>
      <c r="R7" s="68" t="s">
        <v>121</v>
      </c>
      <c r="S7" s="79" t="s">
        <v>257</v>
      </c>
      <c r="T7" s="79" t="s">
        <v>285</v>
      </c>
      <c r="U7" s="79" t="s">
        <v>217</v>
      </c>
      <c r="V7" s="77" t="s">
        <v>300</v>
      </c>
      <c r="W7" s="79" t="s">
        <v>209</v>
      </c>
      <c r="X7" s="79" t="s">
        <v>140</v>
      </c>
      <c r="Y7" s="79" t="s">
        <v>257</v>
      </c>
      <c r="Z7" s="85"/>
      <c r="AA7" s="85"/>
      <c r="AB7" s="68"/>
      <c r="AC7" s="68"/>
      <c r="AD7" s="68"/>
      <c r="AE7" s="85"/>
      <c r="AF7" s="68"/>
      <c r="AG7" s="96" t="s">
        <v>175</v>
      </c>
      <c r="AH7" s="68"/>
      <c r="AI7" s="68"/>
      <c r="AJ7" s="79" t="s">
        <v>124</v>
      </c>
      <c r="AK7" s="96" t="s">
        <v>126</v>
      </c>
      <c r="AL7" s="79" t="s">
        <v>209</v>
      </c>
      <c r="AM7" s="96" t="s">
        <v>305</v>
      </c>
      <c r="AN7" s="68"/>
      <c r="AO7" s="79" t="s">
        <v>124</v>
      </c>
      <c r="AP7" s="96" t="s">
        <v>159</v>
      </c>
      <c r="AQ7" s="79" t="s">
        <v>124</v>
      </c>
      <c r="AR7" s="98" t="s">
        <v>110</v>
      </c>
      <c r="AS7" s="85"/>
      <c r="AT7" s="85"/>
      <c r="AU7" s="99" t="s">
        <v>259</v>
      </c>
      <c r="AV7" s="85"/>
      <c r="AW7" s="85"/>
      <c r="AX7" s="85"/>
      <c r="AY7" s="99" t="s">
        <v>300</v>
      </c>
      <c r="AZ7" s="85"/>
      <c r="BA7" s="99" t="s">
        <v>294</v>
      </c>
      <c r="BB7" s="85"/>
      <c r="BC7" s="85"/>
      <c r="BD7" s="85"/>
      <c r="BE7" s="85"/>
      <c r="BF7" s="85"/>
      <c r="BG7" s="85"/>
      <c r="BH7" s="85"/>
      <c r="BI7" s="85"/>
      <c r="BJ7" s="99" t="s">
        <v>271</v>
      </c>
      <c r="BK7" s="85"/>
      <c r="BL7" s="85"/>
      <c r="BM7" s="85"/>
      <c r="BN7" s="85"/>
      <c r="BO7" s="85"/>
      <c r="BP7" s="85"/>
      <c r="BQ7" s="99" t="s">
        <v>219</v>
      </c>
      <c r="BR7" s="99" t="s">
        <v>271</v>
      </c>
      <c r="BS7" s="85"/>
      <c r="BT7" s="85"/>
      <c r="BU7" s="85"/>
      <c r="BV7" s="85"/>
      <c r="BW7" s="85"/>
      <c r="BX7" s="85"/>
      <c r="BY7" s="85"/>
      <c r="BZ7" s="85"/>
      <c r="CA7" s="85"/>
      <c r="CB7" s="85"/>
      <c r="CC7" s="79" t="s">
        <v>144</v>
      </c>
      <c r="CD7" s="79" t="s">
        <v>144</v>
      </c>
      <c r="CE7" s="79" t="s">
        <v>300</v>
      </c>
      <c r="CF7" s="79" t="s">
        <v>144</v>
      </c>
      <c r="CG7" s="79"/>
      <c r="CH7" s="99"/>
      <c r="CI7" s="79" t="s">
        <v>305</v>
      </c>
      <c r="CJ7" s="99" t="s">
        <v>283</v>
      </c>
      <c r="CK7" s="99" t="s">
        <v>283</v>
      </c>
      <c r="CL7" s="99"/>
      <c r="CM7" s="99"/>
      <c r="CN7" s="99"/>
      <c r="CO7" s="99"/>
      <c r="CP7" s="99"/>
      <c r="CQ7" s="79" t="s">
        <v>110</v>
      </c>
      <c r="CR7" s="99"/>
      <c r="CS7" s="99"/>
      <c r="CT7" s="99"/>
      <c r="CU7" s="99"/>
      <c r="CV7" s="99"/>
      <c r="CW7" s="99"/>
      <c r="CX7" s="99"/>
      <c r="CY7" s="79" t="s">
        <v>197</v>
      </c>
      <c r="CZ7" s="99"/>
      <c r="DA7" s="79" t="s">
        <v>255</v>
      </c>
      <c r="DB7" s="79" t="s">
        <v>255</v>
      </c>
      <c r="DE7" s="79" t="s">
        <v>305</v>
      </c>
      <c r="DF7" s="79" t="s">
        <v>292</v>
      </c>
      <c r="DG7" s="79" t="s">
        <v>257</v>
      </c>
      <c r="DH7" s="79" t="s">
        <v>307</v>
      </c>
      <c r="DI7" s="79" t="s">
        <v>292</v>
      </c>
      <c r="DJ7" s="79"/>
      <c r="DK7" s="99"/>
      <c r="DL7" s="99"/>
      <c r="DM7" s="99"/>
      <c r="DN7" s="99"/>
      <c r="DO7" s="79" t="s">
        <v>285</v>
      </c>
      <c r="DP7" s="99"/>
      <c r="DQ7" s="99"/>
      <c r="DR7" s="99"/>
      <c r="DS7" s="79" t="s">
        <v>296</v>
      </c>
      <c r="DT7" s="99"/>
      <c r="DU7" s="79" t="s">
        <v>305</v>
      </c>
      <c r="DV7" s="99"/>
      <c r="DW7" s="99"/>
      <c r="DX7" s="99"/>
      <c r="DY7" s="79" t="s">
        <v>241</v>
      </c>
      <c r="DZ7" s="79" t="s">
        <v>261</v>
      </c>
      <c r="EA7" s="99"/>
      <c r="EB7" s="99"/>
      <c r="EC7" s="79" t="s">
        <v>241</v>
      </c>
      <c r="ED7" s="79" t="s">
        <v>261</v>
      </c>
      <c r="EE7" s="79" t="s">
        <v>231</v>
      </c>
      <c r="EF7" s="85"/>
      <c r="EG7" s="79" t="s">
        <v>300</v>
      </c>
      <c r="EH7" s="103"/>
      <c r="EI7" s="85"/>
      <c r="EJ7" s="79" t="s">
        <v>305</v>
      </c>
      <c r="EK7" s="85"/>
      <c r="EL7" s="85"/>
      <c r="EM7" s="85"/>
      <c r="EN7" s="85"/>
      <c r="EO7" s="85"/>
      <c r="EP7" s="79" t="s">
        <v>246</v>
      </c>
      <c r="EQ7" s="85"/>
      <c r="ER7" s="85"/>
      <c r="ES7" s="101" t="s">
        <v>175</v>
      </c>
      <c r="ET7" s="85"/>
      <c r="EU7" s="79" t="s">
        <v>197</v>
      </c>
      <c r="EV7" s="79" t="s">
        <v>231</v>
      </c>
      <c r="EW7" s="79" t="s">
        <v>300</v>
      </c>
      <c r="EX7" s="79" t="s">
        <v>296</v>
      </c>
      <c r="EY7" s="85"/>
      <c r="EZ7" s="79" t="s">
        <v>153</v>
      </c>
      <c r="FA7" s="101" t="s">
        <v>159</v>
      </c>
      <c r="FB7" s="102" t="s">
        <v>153</v>
      </c>
      <c r="FC7" s="102" t="s">
        <v>144</v>
      </c>
      <c r="FD7" s="53"/>
      <c r="FE7" s="53"/>
      <c r="FF7" s="102" t="s">
        <v>117</v>
      </c>
      <c r="FG7" s="53"/>
      <c r="FH7" s="53"/>
      <c r="FI7" s="102" t="s">
        <v>292</v>
      </c>
      <c r="FJ7" s="102" t="s">
        <v>171</v>
      </c>
      <c r="FK7" s="53"/>
      <c r="FL7" s="53"/>
      <c r="FM7" s="53"/>
      <c r="FN7" s="53"/>
      <c r="FO7" s="53"/>
      <c r="FP7" s="53"/>
      <c r="FQ7" s="53"/>
      <c r="FR7" s="102" t="s">
        <v>167</v>
      </c>
      <c r="FS7" s="53"/>
      <c r="FT7" s="53"/>
      <c r="FU7" s="53"/>
      <c r="FV7" s="102" t="s">
        <v>296</v>
      </c>
      <c r="FW7" s="53"/>
      <c r="FX7" s="53"/>
      <c r="FY7" s="53"/>
      <c r="FZ7" s="102" t="s">
        <v>149</v>
      </c>
      <c r="GA7" s="104" t="str">
        <f>HYPERLINK("https://sci-hub.se/10.1016/j.jfca.2018.03.005","Phoenix dactylifera ")</f>
        <v xml:space="preserve">Phoenix dactylifera </v>
      </c>
      <c r="GB7" s="102" t="s">
        <v>140</v>
      </c>
      <c r="GC7" s="53"/>
      <c r="GD7" s="102" t="s">
        <v>195</v>
      </c>
      <c r="GE7" s="53"/>
      <c r="GF7" s="102" t="s">
        <v>113</v>
      </c>
      <c r="GG7" s="53"/>
      <c r="GH7" s="102" t="s">
        <v>117</v>
      </c>
      <c r="GI7" s="102" t="s">
        <v>231</v>
      </c>
    </row>
    <row r="8" spans="1:191" ht="15" customHeight="1">
      <c r="A8" s="79" t="s">
        <v>121</v>
      </c>
      <c r="B8" s="79" t="s">
        <v>163</v>
      </c>
      <c r="C8" s="79" t="s">
        <v>257</v>
      </c>
      <c r="D8" s="79" t="s">
        <v>110</v>
      </c>
      <c r="E8" s="68"/>
      <c r="F8" s="69" t="s">
        <v>307</v>
      </c>
      <c r="G8" s="68" t="s">
        <v>248</v>
      </c>
      <c r="H8" s="69" t="s">
        <v>300</v>
      </c>
      <c r="I8" s="68"/>
      <c r="J8" s="68"/>
      <c r="K8" s="68"/>
      <c r="L8" s="68"/>
      <c r="M8" s="68"/>
      <c r="N8" s="68" t="s">
        <v>140</v>
      </c>
      <c r="O8" s="68" t="s">
        <v>140</v>
      </c>
      <c r="P8" s="68" t="s">
        <v>219</v>
      </c>
      <c r="Q8" s="68"/>
      <c r="R8" s="68" t="s">
        <v>140</v>
      </c>
      <c r="S8" s="79" t="s">
        <v>267</v>
      </c>
      <c r="T8" s="79" t="s">
        <v>292</v>
      </c>
      <c r="U8" s="79" t="s">
        <v>257</v>
      </c>
      <c r="V8" s="96" t="s">
        <v>307</v>
      </c>
      <c r="W8" s="79" t="s">
        <v>257</v>
      </c>
      <c r="X8" s="79" t="s">
        <v>159</v>
      </c>
      <c r="Y8" s="79" t="s">
        <v>283</v>
      </c>
      <c r="Z8" s="85"/>
      <c r="AA8" s="85"/>
      <c r="AB8" s="68"/>
      <c r="AC8" s="68"/>
      <c r="AD8" s="68"/>
      <c r="AE8" s="85"/>
      <c r="AF8" s="68"/>
      <c r="AG8" s="96" t="s">
        <v>209</v>
      </c>
      <c r="AH8" s="68"/>
      <c r="AI8" s="68"/>
      <c r="AJ8" s="79" t="s">
        <v>175</v>
      </c>
      <c r="AK8" s="96" t="s">
        <v>134</v>
      </c>
      <c r="AL8" s="79" t="s">
        <v>292</v>
      </c>
      <c r="AM8" s="85"/>
      <c r="AN8" s="68"/>
      <c r="AO8" s="79" t="s">
        <v>159</v>
      </c>
      <c r="AP8" s="96" t="s">
        <v>175</v>
      </c>
      <c r="AQ8" s="79" t="s">
        <v>209</v>
      </c>
      <c r="AR8" s="98" t="s">
        <v>113</v>
      </c>
      <c r="AS8" s="85"/>
      <c r="AT8" s="85"/>
      <c r="AU8" s="85"/>
      <c r="AV8" s="85"/>
      <c r="AW8" s="85"/>
      <c r="AX8" s="85"/>
      <c r="AY8" s="99" t="s">
        <v>307</v>
      </c>
      <c r="AZ8" s="85"/>
      <c r="BA8" s="99" t="s">
        <v>300</v>
      </c>
      <c r="BB8" s="85"/>
      <c r="BC8" s="85"/>
      <c r="BD8" s="85"/>
      <c r="BE8" s="85"/>
      <c r="BF8" s="85"/>
      <c r="BG8" s="85"/>
      <c r="BH8" s="85"/>
      <c r="BI8" s="85"/>
      <c r="BJ8" s="85"/>
      <c r="BK8" s="85"/>
      <c r="BL8" s="85"/>
      <c r="BM8" s="85"/>
      <c r="BN8" s="85"/>
      <c r="BO8" s="85"/>
      <c r="BP8" s="85"/>
      <c r="BQ8" s="99" t="s">
        <v>259</v>
      </c>
      <c r="BR8" s="99" t="s">
        <v>275</v>
      </c>
      <c r="BS8" s="85"/>
      <c r="BT8" s="85"/>
      <c r="BU8" s="85"/>
      <c r="BV8" s="85"/>
      <c r="BW8" s="85"/>
      <c r="BX8" s="85"/>
      <c r="BY8" s="85"/>
      <c r="BZ8" s="85"/>
      <c r="CA8" s="85"/>
      <c r="CB8" s="85"/>
      <c r="CC8" s="79" t="s">
        <v>205</v>
      </c>
      <c r="CD8" s="79" t="s">
        <v>205</v>
      </c>
      <c r="CE8" s="79" t="s">
        <v>159</v>
      </c>
      <c r="CF8" s="100" t="s">
        <v>205</v>
      </c>
      <c r="CG8" s="79"/>
      <c r="CH8" s="99"/>
      <c r="CI8" s="79" t="s">
        <v>197</v>
      </c>
      <c r="CJ8" s="99"/>
      <c r="CK8" s="99"/>
      <c r="CL8" s="99"/>
      <c r="CM8" s="99"/>
      <c r="CN8" s="99"/>
      <c r="CO8" s="99"/>
      <c r="CP8" s="99"/>
      <c r="CQ8" s="79" t="s">
        <v>175</v>
      </c>
      <c r="CR8" s="99"/>
      <c r="CS8" s="99"/>
      <c r="CT8" s="99"/>
      <c r="CU8" s="99"/>
      <c r="CV8" s="99"/>
      <c r="CW8" s="99"/>
      <c r="CX8" s="99"/>
      <c r="CY8" s="79" t="s">
        <v>241</v>
      </c>
      <c r="CZ8" s="99"/>
      <c r="DA8" s="79" t="s">
        <v>285</v>
      </c>
      <c r="DB8" s="79" t="s">
        <v>277</v>
      </c>
      <c r="DE8" s="79" t="s">
        <v>231</v>
      </c>
      <c r="DF8" s="79" t="s">
        <v>300</v>
      </c>
      <c r="DG8" s="79" t="s">
        <v>259</v>
      </c>
      <c r="DH8" s="99"/>
      <c r="DI8" s="79" t="s">
        <v>300</v>
      </c>
      <c r="DJ8" s="99"/>
      <c r="DK8" s="99"/>
      <c r="DL8" s="99"/>
      <c r="DM8" s="99"/>
      <c r="DN8" s="99"/>
      <c r="DO8" s="79" t="s">
        <v>307</v>
      </c>
      <c r="DP8" s="99"/>
      <c r="DQ8" s="99"/>
      <c r="DR8" s="99"/>
      <c r="DS8" s="99"/>
      <c r="DT8" s="99"/>
      <c r="DU8" s="99"/>
      <c r="DV8" s="99"/>
      <c r="DW8" s="99"/>
      <c r="DX8" s="99"/>
      <c r="DY8" s="79" t="s">
        <v>246</v>
      </c>
      <c r="DZ8" s="79" t="s">
        <v>265</v>
      </c>
      <c r="EA8" s="99"/>
      <c r="EB8" s="99"/>
      <c r="EC8" s="79" t="s">
        <v>246</v>
      </c>
      <c r="ED8" s="79" t="s">
        <v>296</v>
      </c>
      <c r="EE8" s="79" t="s">
        <v>246</v>
      </c>
      <c r="EF8" s="85"/>
      <c r="EG8" s="85"/>
      <c r="EH8" s="85"/>
      <c r="EI8" s="85"/>
      <c r="EJ8" s="85"/>
      <c r="EK8" s="85"/>
      <c r="EL8" s="85"/>
      <c r="EM8" s="85"/>
      <c r="EN8" s="85"/>
      <c r="EO8" s="85"/>
      <c r="EP8" s="79" t="s">
        <v>294</v>
      </c>
      <c r="EQ8" s="85"/>
      <c r="ER8" s="85"/>
      <c r="ES8" s="79" t="s">
        <v>195</v>
      </c>
      <c r="ET8" s="85"/>
      <c r="EU8" s="79" t="s">
        <v>205</v>
      </c>
      <c r="EV8" s="79" t="s">
        <v>292</v>
      </c>
      <c r="EW8" s="85"/>
      <c r="EX8" s="85"/>
      <c r="EY8" s="85"/>
      <c r="EZ8" s="79" t="s">
        <v>157</v>
      </c>
      <c r="FA8" s="101" t="s">
        <v>175</v>
      </c>
      <c r="FB8" s="102" t="s">
        <v>231</v>
      </c>
      <c r="FC8" s="53"/>
      <c r="FD8" s="53"/>
      <c r="FE8" s="53"/>
      <c r="FF8" s="102" t="s">
        <v>121</v>
      </c>
      <c r="FG8" s="53"/>
      <c r="FH8" s="53"/>
      <c r="FI8" s="53"/>
      <c r="FJ8" s="102" t="s">
        <v>205</v>
      </c>
      <c r="FK8" s="53"/>
      <c r="FL8" s="53"/>
      <c r="FM8" s="53"/>
      <c r="FN8" s="53"/>
      <c r="FO8" s="53"/>
      <c r="FP8" s="53"/>
      <c r="FQ8" s="53"/>
      <c r="FR8" s="102" t="s">
        <v>285</v>
      </c>
      <c r="FS8" s="53"/>
      <c r="FT8" s="53"/>
      <c r="FU8" s="53"/>
      <c r="FV8" s="102" t="s">
        <v>182</v>
      </c>
      <c r="FW8" s="53"/>
      <c r="FX8" s="53"/>
      <c r="FY8" s="53"/>
      <c r="FZ8" s="102" t="s">
        <v>153</v>
      </c>
      <c r="GA8" s="102" t="s">
        <v>259</v>
      </c>
      <c r="GB8" s="102" t="s">
        <v>144</v>
      </c>
      <c r="GC8" s="53"/>
      <c r="GD8" s="102" t="s">
        <v>126</v>
      </c>
      <c r="GE8" s="53"/>
      <c r="GF8" s="102" t="s">
        <v>115</v>
      </c>
      <c r="GG8" s="53"/>
      <c r="GH8" s="102" t="s">
        <v>121</v>
      </c>
      <c r="GI8" s="102" t="s">
        <v>248</v>
      </c>
    </row>
    <row r="9" spans="1:191" ht="15" customHeight="1">
      <c r="A9" s="79" t="s">
        <v>124</v>
      </c>
      <c r="B9" s="79" t="s">
        <v>165</v>
      </c>
      <c r="C9" s="79" t="s">
        <v>261</v>
      </c>
      <c r="D9" s="79" t="s">
        <v>113</v>
      </c>
      <c r="E9" s="68"/>
      <c r="F9" s="68"/>
      <c r="G9" s="68"/>
      <c r="H9" s="69" t="s">
        <v>307</v>
      </c>
      <c r="I9" s="68"/>
      <c r="J9" s="68"/>
      <c r="K9" s="68"/>
      <c r="L9" s="68"/>
      <c r="M9" s="68"/>
      <c r="N9" s="68" t="s">
        <v>144</v>
      </c>
      <c r="O9" s="68" t="s">
        <v>144</v>
      </c>
      <c r="P9" s="68" t="s">
        <v>246</v>
      </c>
      <c r="Q9" s="68"/>
      <c r="R9" s="68" t="s">
        <v>144</v>
      </c>
      <c r="S9" s="79" t="s">
        <v>292</v>
      </c>
      <c r="T9" s="79" t="s">
        <v>296</v>
      </c>
      <c r="U9" s="79" t="s">
        <v>261</v>
      </c>
      <c r="V9" s="85"/>
      <c r="W9" s="79" t="s">
        <v>267</v>
      </c>
      <c r="X9" s="79" t="s">
        <v>171</v>
      </c>
      <c r="Y9" s="79" t="s">
        <v>292</v>
      </c>
      <c r="Z9" s="85"/>
      <c r="AA9" s="85"/>
      <c r="AB9" s="68"/>
      <c r="AC9" s="68"/>
      <c r="AD9" s="68"/>
      <c r="AE9" s="68"/>
      <c r="AF9" s="68"/>
      <c r="AG9" s="96" t="s">
        <v>246</v>
      </c>
      <c r="AH9" s="68"/>
      <c r="AI9" s="68"/>
      <c r="AJ9" s="79" t="s">
        <v>209</v>
      </c>
      <c r="AK9" s="96" t="s">
        <v>175</v>
      </c>
      <c r="AL9" s="79" t="s">
        <v>305</v>
      </c>
      <c r="AM9" s="85"/>
      <c r="AN9" s="68"/>
      <c r="AO9" s="79" t="s">
        <v>175</v>
      </c>
      <c r="AP9" s="96" t="s">
        <v>209</v>
      </c>
      <c r="AQ9" s="79" t="s">
        <v>214</v>
      </c>
      <c r="AR9" s="98" t="s">
        <v>115</v>
      </c>
      <c r="AS9" s="85"/>
      <c r="AT9" s="85"/>
      <c r="AU9" s="85"/>
      <c r="AV9" s="85"/>
      <c r="AW9" s="85"/>
      <c r="AX9" s="85"/>
      <c r="AY9" s="85"/>
      <c r="AZ9" s="85"/>
      <c r="BA9" s="99" t="s">
        <v>307</v>
      </c>
      <c r="BB9" s="85"/>
      <c r="BC9" s="85"/>
      <c r="BD9" s="85"/>
      <c r="BE9" s="85"/>
      <c r="BF9" s="85"/>
      <c r="BG9" s="85"/>
      <c r="BH9" s="85"/>
      <c r="BI9" s="85"/>
      <c r="BJ9" s="85"/>
      <c r="BK9" s="85"/>
      <c r="BL9" s="85"/>
      <c r="BM9" s="85"/>
      <c r="BN9" s="85"/>
      <c r="BO9" s="85"/>
      <c r="BP9" s="85"/>
      <c r="BQ9" s="99" t="s">
        <v>265</v>
      </c>
      <c r="BR9" s="99" t="s">
        <v>279</v>
      </c>
      <c r="BS9" s="85"/>
      <c r="BT9" s="85"/>
      <c r="BU9" s="85"/>
      <c r="BV9" s="85"/>
      <c r="BW9" s="85"/>
      <c r="BX9" s="85"/>
      <c r="BY9" s="85"/>
      <c r="BZ9" s="85"/>
      <c r="CA9" s="85"/>
      <c r="CB9" s="85"/>
      <c r="CC9" s="79" t="s">
        <v>257</v>
      </c>
      <c r="CD9" s="100" t="s">
        <v>231</v>
      </c>
      <c r="CE9" s="79" t="s">
        <v>219</v>
      </c>
      <c r="CF9" s="79" t="s">
        <v>217</v>
      </c>
      <c r="CG9" s="79"/>
      <c r="CH9" s="99"/>
      <c r="CI9" s="99"/>
      <c r="CJ9" s="99"/>
      <c r="CK9" s="99"/>
      <c r="CL9" s="99"/>
      <c r="CM9" s="99"/>
      <c r="CN9" s="99"/>
      <c r="CO9" s="99"/>
      <c r="CP9" s="99"/>
      <c r="CQ9" s="79" t="s">
        <v>219</v>
      </c>
      <c r="CR9" s="99"/>
      <c r="CS9" s="99"/>
      <c r="CT9" s="99"/>
      <c r="CU9" s="99"/>
      <c r="CV9" s="99"/>
      <c r="CW9" s="99"/>
      <c r="CX9" s="99"/>
      <c r="CY9" s="99"/>
      <c r="CZ9" s="99"/>
      <c r="DA9" s="79" t="s">
        <v>305</v>
      </c>
      <c r="DB9" s="79" t="s">
        <v>305</v>
      </c>
      <c r="DE9" s="79" t="s">
        <v>241</v>
      </c>
      <c r="DF9" s="79" t="s">
        <v>305</v>
      </c>
      <c r="DG9" s="79" t="s">
        <v>261</v>
      </c>
      <c r="DH9" s="99"/>
      <c r="DI9" s="79" t="s">
        <v>307</v>
      </c>
      <c r="DJ9" s="99"/>
      <c r="DK9" s="99"/>
      <c r="DL9" s="99"/>
      <c r="DM9" s="99"/>
      <c r="DN9" s="99"/>
      <c r="DO9" s="99"/>
      <c r="DP9" s="99"/>
      <c r="DQ9" s="99"/>
      <c r="DR9" s="99"/>
      <c r="DS9" s="99"/>
      <c r="DT9" s="99"/>
      <c r="DU9" s="99"/>
      <c r="DV9" s="99"/>
      <c r="DW9" s="99"/>
      <c r="DX9" s="99"/>
      <c r="DY9" s="79" t="s">
        <v>261</v>
      </c>
      <c r="DZ9" s="79" t="s">
        <v>267</v>
      </c>
      <c r="EA9" s="99"/>
      <c r="EB9" s="99"/>
      <c r="EC9" s="79" t="s">
        <v>248</v>
      </c>
      <c r="ED9" s="79" t="s">
        <v>298</v>
      </c>
      <c r="EE9" s="79" t="s">
        <v>248</v>
      </c>
      <c r="EF9" s="85"/>
      <c r="EG9" s="85"/>
      <c r="EH9" s="85"/>
      <c r="EI9" s="85"/>
      <c r="EJ9" s="85"/>
      <c r="EK9" s="85"/>
      <c r="EL9" s="85"/>
      <c r="EM9" s="85"/>
      <c r="EN9" s="85"/>
      <c r="EO9" s="85"/>
      <c r="EP9" s="79" t="s">
        <v>296</v>
      </c>
      <c r="EQ9" s="85"/>
      <c r="ER9" s="85"/>
      <c r="ES9" s="79" t="s">
        <v>197</v>
      </c>
      <c r="ET9" s="85"/>
      <c r="EU9" s="101" t="s">
        <v>219</v>
      </c>
      <c r="EV9" s="79" t="s">
        <v>305</v>
      </c>
      <c r="EW9" s="85"/>
      <c r="EX9" s="85"/>
      <c r="EY9" s="85"/>
      <c r="EZ9" s="101" t="s">
        <v>159</v>
      </c>
      <c r="FA9" s="79" t="s">
        <v>186</v>
      </c>
      <c r="FB9" s="102" t="s">
        <v>246</v>
      </c>
      <c r="FC9" s="53"/>
      <c r="FD9" s="53"/>
      <c r="FE9" s="53"/>
      <c r="FF9" s="102" t="s">
        <v>124</v>
      </c>
      <c r="FG9" s="53"/>
      <c r="FH9" s="53"/>
      <c r="FI9" s="53"/>
      <c r="FJ9" s="102" t="s">
        <v>214</v>
      </c>
      <c r="FK9" s="53"/>
      <c r="FL9" s="53"/>
      <c r="FM9" s="53"/>
      <c r="FN9" s="53"/>
      <c r="FO9" s="53"/>
      <c r="FP9" s="53"/>
      <c r="FQ9" s="53"/>
      <c r="FR9" s="102" t="s">
        <v>205</v>
      </c>
      <c r="FS9" s="53"/>
      <c r="FT9" s="53"/>
      <c r="FU9" s="53"/>
      <c r="FV9" s="102" t="s">
        <v>287</v>
      </c>
      <c r="FW9" s="53"/>
      <c r="FX9" s="53"/>
      <c r="FY9" s="53"/>
      <c r="FZ9" s="102" t="s">
        <v>165</v>
      </c>
      <c r="GA9" s="53"/>
      <c r="GB9" s="102" t="s">
        <v>153</v>
      </c>
      <c r="GC9" s="53"/>
      <c r="GD9" s="102" t="s">
        <v>296</v>
      </c>
      <c r="GE9" s="53"/>
      <c r="GF9" s="102" t="s">
        <v>126</v>
      </c>
      <c r="GG9" s="53"/>
      <c r="GH9" s="102" t="s">
        <v>121</v>
      </c>
      <c r="GI9" s="102" t="s">
        <v>259</v>
      </c>
    </row>
    <row r="10" spans="1:191" ht="15" customHeight="1">
      <c r="A10" s="79" t="s">
        <v>126</v>
      </c>
      <c r="B10" s="79" t="s">
        <v>167</v>
      </c>
      <c r="C10" s="79" t="s">
        <v>285</v>
      </c>
      <c r="D10" s="79" t="s">
        <v>115</v>
      </c>
      <c r="E10" s="68"/>
      <c r="F10" s="68"/>
      <c r="G10" s="68"/>
      <c r="H10" s="68"/>
      <c r="I10" s="68"/>
      <c r="J10" s="68"/>
      <c r="K10" s="68"/>
      <c r="L10" s="68"/>
      <c r="M10" s="68"/>
      <c r="N10" s="68" t="s">
        <v>147</v>
      </c>
      <c r="O10" s="68" t="s">
        <v>157</v>
      </c>
      <c r="P10" s="68" t="s">
        <v>257</v>
      </c>
      <c r="Q10" s="68"/>
      <c r="R10" s="68" t="s">
        <v>147</v>
      </c>
      <c r="S10" s="79" t="s">
        <v>305</v>
      </c>
      <c r="T10" s="79" t="s">
        <v>305</v>
      </c>
      <c r="U10" s="79" t="s">
        <v>292</v>
      </c>
      <c r="V10" s="85"/>
      <c r="W10" s="79" t="s">
        <v>283</v>
      </c>
      <c r="X10" s="79" t="s">
        <v>175</v>
      </c>
      <c r="Y10" s="79" t="s">
        <v>300</v>
      </c>
      <c r="Z10" s="68"/>
      <c r="AA10" s="85"/>
      <c r="AB10" s="68"/>
      <c r="AC10" s="68"/>
      <c r="AD10" s="68"/>
      <c r="AE10" s="68"/>
      <c r="AF10" s="68"/>
      <c r="AG10" s="96" t="s">
        <v>294</v>
      </c>
      <c r="AH10" s="68"/>
      <c r="AI10" s="68"/>
      <c r="AJ10" s="79" t="s">
        <v>214</v>
      </c>
      <c r="AK10" s="96" t="s">
        <v>246</v>
      </c>
      <c r="AL10" s="79" t="s">
        <v>267</v>
      </c>
      <c r="AM10" s="85"/>
      <c r="AN10" s="68"/>
      <c r="AO10" s="79" t="s">
        <v>209</v>
      </c>
      <c r="AP10" s="96" t="s">
        <v>214</v>
      </c>
      <c r="AQ10" s="79" t="s">
        <v>217</v>
      </c>
      <c r="AR10" s="98" t="s">
        <v>121</v>
      </c>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99" t="s">
        <v>271</v>
      </c>
      <c r="BR10" s="99" t="s">
        <v>300</v>
      </c>
      <c r="BS10" s="85"/>
      <c r="BT10" s="85"/>
      <c r="BU10" s="85"/>
      <c r="BV10" s="85"/>
      <c r="BW10" s="85"/>
      <c r="BX10" s="85"/>
      <c r="BY10" s="85"/>
      <c r="BZ10" s="85"/>
      <c r="CA10" s="85"/>
      <c r="CB10" s="85"/>
      <c r="CC10" s="79" t="s">
        <v>261</v>
      </c>
      <c r="CD10" s="79" t="s">
        <v>300</v>
      </c>
      <c r="CE10" s="79" t="s">
        <v>287</v>
      </c>
      <c r="CF10" s="79" t="s">
        <v>257</v>
      </c>
      <c r="CG10" s="79"/>
      <c r="CH10" s="99"/>
      <c r="CI10" s="99"/>
      <c r="CJ10" s="99"/>
      <c r="CK10" s="99"/>
      <c r="CL10" s="99"/>
      <c r="CM10" s="99"/>
      <c r="CN10" s="99"/>
      <c r="CO10" s="99"/>
      <c r="CP10" s="99"/>
      <c r="CQ10" s="79" t="s">
        <v>261</v>
      </c>
      <c r="CR10" s="99"/>
      <c r="CS10" s="99"/>
      <c r="CT10" s="99"/>
      <c r="CU10" s="99"/>
      <c r="CV10" s="99"/>
      <c r="CW10" s="99"/>
      <c r="CX10" s="99"/>
      <c r="CY10" s="99"/>
      <c r="CZ10" s="99"/>
      <c r="DE10" s="79" t="s">
        <v>294</v>
      </c>
      <c r="DF10" s="79" t="s">
        <v>307</v>
      </c>
      <c r="DG10" s="79" t="s">
        <v>285</v>
      </c>
      <c r="DH10" s="99"/>
      <c r="DI10" s="99"/>
      <c r="DJ10" s="99"/>
      <c r="DK10" s="99"/>
      <c r="DL10" s="99"/>
      <c r="DM10" s="99"/>
      <c r="DN10" s="99"/>
      <c r="DO10" s="99"/>
      <c r="DP10" s="99"/>
      <c r="DQ10" s="99"/>
      <c r="DR10" s="99"/>
      <c r="DS10" s="99"/>
      <c r="DT10" s="99"/>
      <c r="DU10" s="99"/>
      <c r="DV10" s="99"/>
      <c r="DW10" s="99"/>
      <c r="DX10" s="99"/>
      <c r="DY10" s="79" t="s">
        <v>267</v>
      </c>
      <c r="DZ10" s="79" t="s">
        <v>269</v>
      </c>
      <c r="EA10" s="99"/>
      <c r="EB10" s="99"/>
      <c r="EC10" s="79" t="s">
        <v>261</v>
      </c>
      <c r="ED10" s="79" t="s">
        <v>300</v>
      </c>
      <c r="EE10" s="79" t="s">
        <v>305</v>
      </c>
      <c r="EF10" s="85"/>
      <c r="EG10" s="85"/>
      <c r="EH10" s="85"/>
      <c r="EI10" s="85"/>
      <c r="EJ10" s="85"/>
      <c r="EK10" s="85"/>
      <c r="EL10" s="85"/>
      <c r="EM10" s="85"/>
      <c r="EN10" s="85"/>
      <c r="EO10" s="85"/>
      <c r="EP10" s="79" t="s">
        <v>298</v>
      </c>
      <c r="EQ10" s="85"/>
      <c r="ER10" s="85"/>
      <c r="ES10" s="79" t="s">
        <v>205</v>
      </c>
      <c r="ET10" s="85"/>
      <c r="EU10" s="79" t="s">
        <v>231</v>
      </c>
      <c r="EV10" s="85"/>
      <c r="EW10" s="85"/>
      <c r="EX10" s="85"/>
      <c r="EY10" s="85"/>
      <c r="EZ10" s="101" t="s">
        <v>175</v>
      </c>
      <c r="FA10" s="79" t="s">
        <v>195</v>
      </c>
      <c r="FB10" s="102" t="s">
        <v>285</v>
      </c>
      <c r="FC10" s="53"/>
      <c r="FD10" s="53"/>
      <c r="FE10" s="53"/>
      <c r="FF10" s="102" t="s">
        <v>126</v>
      </c>
      <c r="FG10" s="53"/>
      <c r="FH10" s="53"/>
      <c r="FI10" s="53"/>
      <c r="FJ10" s="102" t="s">
        <v>227</v>
      </c>
      <c r="FK10" s="53"/>
      <c r="FL10" s="53"/>
      <c r="FM10" s="53"/>
      <c r="FN10" s="53"/>
      <c r="FO10" s="53"/>
      <c r="FP10" s="53"/>
      <c r="FQ10" s="53"/>
      <c r="FR10" s="102" t="s">
        <v>79</v>
      </c>
      <c r="FS10" s="53"/>
      <c r="FT10" s="53"/>
      <c r="FU10" s="53"/>
      <c r="FV10" s="53"/>
      <c r="FW10" s="53"/>
      <c r="FX10" s="53"/>
      <c r="FY10" s="53"/>
      <c r="FZ10" s="102" t="s">
        <v>171</v>
      </c>
      <c r="GA10" s="53"/>
      <c r="GB10" s="102" t="s">
        <v>171</v>
      </c>
      <c r="GC10" s="53"/>
      <c r="GD10" s="53"/>
      <c r="GE10" s="53"/>
      <c r="GF10" s="102" t="s">
        <v>144</v>
      </c>
      <c r="GG10" s="53"/>
      <c r="GH10" s="102" t="s">
        <v>124</v>
      </c>
      <c r="GI10" s="53"/>
    </row>
    <row r="11" spans="1:191" ht="15" customHeight="1">
      <c r="A11" s="79" t="s">
        <v>134</v>
      </c>
      <c r="B11" s="79" t="s">
        <v>171</v>
      </c>
      <c r="C11" s="79" t="s">
        <v>292</v>
      </c>
      <c r="D11" s="79" t="s">
        <v>121</v>
      </c>
      <c r="E11" s="68"/>
      <c r="F11" s="68"/>
      <c r="G11" s="68"/>
      <c r="H11" s="68"/>
      <c r="I11" s="68"/>
      <c r="J11" s="68"/>
      <c r="K11" s="68"/>
      <c r="L11" s="68"/>
      <c r="M11" s="68"/>
      <c r="N11" s="68" t="s">
        <v>159</v>
      </c>
      <c r="O11" s="68" t="s">
        <v>159</v>
      </c>
      <c r="P11" s="68" t="s">
        <v>287</v>
      </c>
      <c r="Q11" s="68"/>
      <c r="R11" s="68" t="s">
        <v>159</v>
      </c>
      <c r="S11" s="85"/>
      <c r="T11" s="85"/>
      <c r="U11" s="79" t="s">
        <v>294</v>
      </c>
      <c r="V11" s="85"/>
      <c r="W11" s="79" t="s">
        <v>294</v>
      </c>
      <c r="X11" s="79" t="s">
        <v>186</v>
      </c>
      <c r="Y11" s="85"/>
      <c r="Z11" s="68"/>
      <c r="AA11" s="85"/>
      <c r="AB11" s="68"/>
      <c r="AC11" s="68"/>
      <c r="AD11" s="68"/>
      <c r="AE11" s="68"/>
      <c r="AF11" s="68"/>
      <c r="AG11" s="96" t="s">
        <v>296</v>
      </c>
      <c r="AH11" s="68"/>
      <c r="AI11" s="68"/>
      <c r="AJ11" s="79" t="s">
        <v>217</v>
      </c>
      <c r="AK11" s="96" t="s">
        <v>257</v>
      </c>
      <c r="AL11" s="85"/>
      <c r="AM11" s="85"/>
      <c r="AN11" s="68"/>
      <c r="AO11" s="79" t="s">
        <v>214</v>
      </c>
      <c r="AP11" s="96" t="s">
        <v>261</v>
      </c>
      <c r="AQ11" s="79" t="s">
        <v>257</v>
      </c>
      <c r="AR11" s="98" t="s">
        <v>124</v>
      </c>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99" t="s">
        <v>294</v>
      </c>
      <c r="BR11" s="99" t="s">
        <v>307</v>
      </c>
      <c r="BS11" s="85"/>
      <c r="BT11" s="85"/>
      <c r="BU11" s="85"/>
      <c r="BV11" s="85"/>
      <c r="BW11" s="85"/>
      <c r="BX11" s="85"/>
      <c r="BY11" s="85"/>
      <c r="BZ11" s="85"/>
      <c r="CA11" s="85"/>
      <c r="CB11" s="85"/>
      <c r="CC11" s="100" t="s">
        <v>300</v>
      </c>
      <c r="CD11" s="79" t="s">
        <v>121</v>
      </c>
      <c r="CE11" s="85"/>
      <c r="CF11" s="79" t="s">
        <v>261</v>
      </c>
      <c r="CG11" s="79"/>
      <c r="CH11" s="99"/>
      <c r="CI11" s="99"/>
      <c r="CJ11" s="99"/>
      <c r="CK11" s="99"/>
      <c r="CL11" s="99"/>
      <c r="CM11" s="99"/>
      <c r="CN11" s="99"/>
      <c r="CO11" s="99"/>
      <c r="CP11" s="99"/>
      <c r="CQ11" s="79" t="s">
        <v>298</v>
      </c>
      <c r="CR11" s="99"/>
      <c r="CS11" s="99"/>
      <c r="CT11" s="99"/>
      <c r="CU11" s="99"/>
      <c r="CV11" s="99"/>
      <c r="CW11" s="99"/>
      <c r="CX11" s="99"/>
      <c r="CY11" s="99"/>
      <c r="CZ11" s="99"/>
      <c r="DE11" s="79" t="s">
        <v>300</v>
      </c>
      <c r="DF11" s="99"/>
      <c r="DG11" s="79" t="s">
        <v>292</v>
      </c>
      <c r="DH11" s="99"/>
      <c r="DI11" s="99"/>
      <c r="DJ11" s="99"/>
      <c r="DK11" s="99"/>
      <c r="DL11" s="99"/>
      <c r="DM11" s="99"/>
      <c r="DN11" s="99"/>
      <c r="DO11" s="99"/>
      <c r="DP11" s="99"/>
      <c r="DQ11" s="99"/>
      <c r="DR11" s="99"/>
      <c r="DS11" s="99"/>
      <c r="DT11" s="99"/>
      <c r="DU11" s="99"/>
      <c r="DV11" s="99"/>
      <c r="DW11" s="99"/>
      <c r="DX11" s="99"/>
      <c r="DY11" s="79" t="s">
        <v>271</v>
      </c>
      <c r="DZ11" s="79" t="s">
        <v>294</v>
      </c>
      <c r="EA11" s="99"/>
      <c r="EB11" s="99"/>
      <c r="EC11" s="79" t="s">
        <v>265</v>
      </c>
      <c r="ED11" s="79" t="s">
        <v>305</v>
      </c>
      <c r="EE11" s="85"/>
      <c r="EF11" s="85"/>
      <c r="EG11" s="85"/>
      <c r="EH11" s="85"/>
      <c r="EI11" s="85"/>
      <c r="EJ11" s="85"/>
      <c r="EK11" s="85"/>
      <c r="EL11" s="85"/>
      <c r="EM11" s="85"/>
      <c r="EN11" s="85"/>
      <c r="EO11" s="85"/>
      <c r="EP11" s="85"/>
      <c r="EQ11" s="85"/>
      <c r="ER11" s="85"/>
      <c r="ES11" s="101" t="s">
        <v>219</v>
      </c>
      <c r="ET11" s="85"/>
      <c r="EU11" s="79" t="s">
        <v>246</v>
      </c>
      <c r="EV11" s="85"/>
      <c r="EW11" s="85"/>
      <c r="EX11" s="85"/>
      <c r="EY11" s="85"/>
      <c r="EZ11" s="79" t="s">
        <v>186</v>
      </c>
      <c r="FA11" s="79" t="s">
        <v>205</v>
      </c>
      <c r="FB11" s="102" t="s">
        <v>115</v>
      </c>
      <c r="FC11" s="53"/>
      <c r="FD11" s="53"/>
      <c r="FE11" s="53"/>
      <c r="FF11" s="102" t="s">
        <v>134</v>
      </c>
      <c r="FG11" s="53"/>
      <c r="FH11" s="53"/>
      <c r="FI11" s="53"/>
      <c r="FJ11" s="102" t="s">
        <v>246</v>
      </c>
      <c r="FK11" s="53"/>
      <c r="FL11" s="53"/>
      <c r="FM11" s="53"/>
      <c r="FN11" s="53"/>
      <c r="FO11" s="53"/>
      <c r="FP11" s="53"/>
      <c r="FQ11" s="53"/>
      <c r="FR11" s="102" t="s">
        <v>182</v>
      </c>
      <c r="FS11" s="53"/>
      <c r="FT11" s="53"/>
      <c r="FU11" s="53"/>
      <c r="FV11" s="53"/>
      <c r="FW11" s="53"/>
      <c r="FX11" s="53"/>
      <c r="FY11" s="53"/>
      <c r="FZ11" s="102" t="s">
        <v>175</v>
      </c>
      <c r="GA11" s="53"/>
      <c r="GB11" s="102" t="s">
        <v>248</v>
      </c>
      <c r="GC11" s="53"/>
      <c r="GD11" s="53"/>
      <c r="GE11" s="53"/>
      <c r="GF11" s="102" t="s">
        <v>167</v>
      </c>
      <c r="GG11" s="53"/>
      <c r="GH11" s="102" t="s">
        <v>126</v>
      </c>
      <c r="GI11" s="53"/>
    </row>
    <row r="12" spans="1:191" ht="15" customHeight="1">
      <c r="A12" s="79" t="s">
        <v>140</v>
      </c>
      <c r="B12" s="79" t="s">
        <v>175</v>
      </c>
      <c r="C12" s="79" t="s">
        <v>296</v>
      </c>
      <c r="D12" s="79" t="s">
        <v>124</v>
      </c>
      <c r="E12" s="68"/>
      <c r="F12" s="68"/>
      <c r="G12" s="68"/>
      <c r="H12" s="68"/>
      <c r="I12" s="68"/>
      <c r="J12" s="68"/>
      <c r="K12" s="68"/>
      <c r="L12" s="68"/>
      <c r="M12" s="68"/>
      <c r="N12" s="68" t="s">
        <v>175</v>
      </c>
      <c r="O12" s="68" t="s">
        <v>205</v>
      </c>
      <c r="P12" s="69" t="s">
        <v>300</v>
      </c>
      <c r="Q12" s="68"/>
      <c r="R12" s="68" t="s">
        <v>175</v>
      </c>
      <c r="S12" s="85"/>
      <c r="T12" s="85"/>
      <c r="U12" s="79" t="s">
        <v>300</v>
      </c>
      <c r="V12" s="85"/>
      <c r="W12" s="79" t="s">
        <v>300</v>
      </c>
      <c r="X12" s="79" t="s">
        <v>190</v>
      </c>
      <c r="Y12" s="85"/>
      <c r="Z12" s="68"/>
      <c r="AA12" s="85"/>
      <c r="AB12" s="68"/>
      <c r="AC12" s="68"/>
      <c r="AD12" s="68"/>
      <c r="AE12" s="68"/>
      <c r="AF12" s="68"/>
      <c r="AG12" s="96" t="s">
        <v>305</v>
      </c>
      <c r="AH12" s="68"/>
      <c r="AI12" s="68"/>
      <c r="AJ12" s="79" t="s">
        <v>261</v>
      </c>
      <c r="AK12" s="96" t="s">
        <v>265</v>
      </c>
      <c r="AL12" s="85"/>
      <c r="AM12" s="85"/>
      <c r="AN12" s="68"/>
      <c r="AO12" s="79" t="s">
        <v>217</v>
      </c>
      <c r="AP12" s="79" t="s">
        <v>267</v>
      </c>
      <c r="AQ12" s="79" t="s">
        <v>267</v>
      </c>
      <c r="AR12" s="98" t="s">
        <v>126</v>
      </c>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99" t="s">
        <v>300</v>
      </c>
      <c r="BR12" s="85"/>
      <c r="BS12" s="85"/>
      <c r="BT12" s="85"/>
      <c r="BU12" s="85"/>
      <c r="BV12" s="85"/>
      <c r="BW12" s="85"/>
      <c r="BX12" s="85"/>
      <c r="BY12" s="85"/>
      <c r="BZ12" s="85"/>
      <c r="CA12" s="85"/>
      <c r="CB12" s="85"/>
      <c r="CC12" s="79" t="s">
        <v>121</v>
      </c>
      <c r="CD12" s="79" t="s">
        <v>159</v>
      </c>
      <c r="CE12" s="85"/>
      <c r="CF12" s="79" t="s">
        <v>300</v>
      </c>
      <c r="CG12" s="85"/>
      <c r="CH12" s="99"/>
      <c r="CI12" s="99"/>
      <c r="CJ12" s="99"/>
      <c r="CK12" s="99"/>
      <c r="CL12" s="99"/>
      <c r="CM12" s="99"/>
      <c r="CN12" s="99"/>
      <c r="CO12" s="99"/>
      <c r="CP12" s="99"/>
      <c r="CQ12" s="79" t="s">
        <v>305</v>
      </c>
      <c r="CR12" s="99"/>
      <c r="CS12" s="99"/>
      <c r="CT12" s="99"/>
      <c r="CU12" s="99"/>
      <c r="CV12" s="99"/>
      <c r="CW12" s="99"/>
      <c r="CX12" s="99"/>
      <c r="CY12" s="99"/>
      <c r="CZ12" s="99"/>
      <c r="DE12" s="79" t="s">
        <v>305</v>
      </c>
      <c r="DF12" s="99"/>
      <c r="DG12" s="79" t="s">
        <v>300</v>
      </c>
      <c r="DH12" s="99"/>
      <c r="DI12" s="99"/>
      <c r="DJ12" s="99"/>
      <c r="DK12" s="99"/>
      <c r="DL12" s="99"/>
      <c r="DM12" s="99"/>
      <c r="DN12" s="99"/>
      <c r="DO12" s="99"/>
      <c r="DP12" s="99"/>
      <c r="DQ12" s="99"/>
      <c r="DR12" s="99"/>
      <c r="DS12" s="99"/>
      <c r="DT12" s="99"/>
      <c r="DU12" s="99"/>
      <c r="DV12" s="99"/>
      <c r="DW12" s="99"/>
      <c r="DX12" s="99"/>
      <c r="DY12" s="79" t="s">
        <v>287</v>
      </c>
      <c r="DZ12" s="79" t="s">
        <v>296</v>
      </c>
      <c r="EA12" s="99"/>
      <c r="EB12" s="99"/>
      <c r="EC12" s="79" t="s">
        <v>267</v>
      </c>
      <c r="ED12" s="79" t="s">
        <v>307</v>
      </c>
      <c r="EE12" s="85"/>
      <c r="EF12" s="85"/>
      <c r="EG12" s="85"/>
      <c r="EH12" s="85"/>
      <c r="EI12" s="85"/>
      <c r="EJ12" s="85"/>
      <c r="EK12" s="85"/>
      <c r="EL12" s="85"/>
      <c r="EM12" s="85"/>
      <c r="EN12" s="85"/>
      <c r="EO12" s="85"/>
      <c r="EP12" s="85"/>
      <c r="EQ12" s="85"/>
      <c r="ER12" s="85"/>
      <c r="ES12" s="79" t="s">
        <v>227</v>
      </c>
      <c r="ET12" s="85"/>
      <c r="EU12" s="79" t="s">
        <v>292</v>
      </c>
      <c r="EV12" s="85"/>
      <c r="EW12" s="85"/>
      <c r="EX12" s="85"/>
      <c r="EY12" s="85"/>
      <c r="EZ12" s="79" t="s">
        <v>195</v>
      </c>
      <c r="FA12" s="101" t="s">
        <v>219</v>
      </c>
      <c r="FB12" s="53"/>
      <c r="FC12" s="53"/>
      <c r="FD12" s="53"/>
      <c r="FE12" s="53"/>
      <c r="FF12" s="102" t="s">
        <v>140</v>
      </c>
      <c r="FG12" s="53"/>
      <c r="FH12" s="53"/>
      <c r="FI12" s="53"/>
      <c r="FJ12" s="102" t="s">
        <v>246</v>
      </c>
      <c r="FK12" s="53"/>
      <c r="FL12" s="53"/>
      <c r="FM12" s="53"/>
      <c r="FN12" s="53"/>
      <c r="FO12" s="53"/>
      <c r="FP12" s="53"/>
      <c r="FQ12" s="53"/>
      <c r="FR12" s="102" t="s">
        <v>296</v>
      </c>
      <c r="FS12" s="53"/>
      <c r="FT12" s="53"/>
      <c r="FU12" s="53"/>
      <c r="FV12" s="53"/>
      <c r="FW12" s="53"/>
      <c r="FX12" s="53"/>
      <c r="FY12" s="53"/>
      <c r="FZ12" s="102" t="s">
        <v>197</v>
      </c>
      <c r="GA12" s="53"/>
      <c r="GB12" s="102" t="s">
        <v>279</v>
      </c>
      <c r="GC12" s="53"/>
      <c r="GD12" s="53"/>
      <c r="GE12" s="53"/>
      <c r="GF12" s="102" t="s">
        <v>171</v>
      </c>
      <c r="GG12" s="53"/>
      <c r="GH12" s="102" t="s">
        <v>149</v>
      </c>
      <c r="GI12" s="53"/>
    </row>
    <row r="13" spans="1:191" ht="15" customHeight="1">
      <c r="A13" s="79" t="s">
        <v>144</v>
      </c>
      <c r="B13" s="79" t="s">
        <v>182</v>
      </c>
      <c r="C13" s="79" t="s">
        <v>307</v>
      </c>
      <c r="D13" s="79" t="s">
        <v>126</v>
      </c>
      <c r="E13" s="68"/>
      <c r="F13" s="68"/>
      <c r="G13" s="68"/>
      <c r="H13" s="68"/>
      <c r="I13" s="68"/>
      <c r="J13" s="68"/>
      <c r="K13" s="68"/>
      <c r="L13" s="68"/>
      <c r="M13" s="68"/>
      <c r="N13" s="68" t="s">
        <v>205</v>
      </c>
      <c r="O13" s="68" t="s">
        <v>219</v>
      </c>
      <c r="P13" s="68"/>
      <c r="Q13" s="68"/>
      <c r="R13" s="68" t="s">
        <v>205</v>
      </c>
      <c r="S13" s="85"/>
      <c r="T13" s="85"/>
      <c r="U13" s="79" t="s">
        <v>307</v>
      </c>
      <c r="V13" s="68"/>
      <c r="W13" s="79" t="s">
        <v>305</v>
      </c>
      <c r="X13" s="79" t="s">
        <v>197</v>
      </c>
      <c r="Y13" s="85"/>
      <c r="Z13" s="68"/>
      <c r="AA13" s="85"/>
      <c r="AB13" s="68"/>
      <c r="AC13" s="68"/>
      <c r="AD13" s="68"/>
      <c r="AE13" s="68"/>
      <c r="AF13" s="68"/>
      <c r="AG13" s="85"/>
      <c r="AH13" s="68"/>
      <c r="AI13" s="68"/>
      <c r="AJ13" s="79" t="s">
        <v>267</v>
      </c>
      <c r="AK13" s="79" t="s">
        <v>267</v>
      </c>
      <c r="AL13" s="85"/>
      <c r="AM13" s="85"/>
      <c r="AN13" s="68"/>
      <c r="AO13" s="79" t="s">
        <v>257</v>
      </c>
      <c r="AP13" s="96" t="s">
        <v>269</v>
      </c>
      <c r="AQ13" s="79" t="s">
        <v>305</v>
      </c>
      <c r="AR13" s="98" t="s">
        <v>134</v>
      </c>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99" t="s">
        <v>307</v>
      </c>
      <c r="BR13" s="85"/>
      <c r="BS13" s="85"/>
      <c r="BT13" s="85"/>
      <c r="BU13" s="85"/>
      <c r="BV13" s="85"/>
      <c r="BW13" s="85"/>
      <c r="BX13" s="85"/>
      <c r="BY13" s="85"/>
      <c r="BZ13" s="85"/>
      <c r="CA13" s="85"/>
      <c r="CB13" s="85"/>
      <c r="CC13" s="79" t="s">
        <v>147</v>
      </c>
      <c r="CD13" s="79" t="s">
        <v>219</v>
      </c>
      <c r="CE13" s="85"/>
      <c r="CF13" s="79" t="s">
        <v>307</v>
      </c>
      <c r="CG13" s="85"/>
      <c r="CH13" s="99"/>
      <c r="CI13" s="99"/>
      <c r="CJ13" s="99"/>
      <c r="CK13" s="99"/>
      <c r="CL13" s="99"/>
      <c r="CM13" s="99"/>
      <c r="CN13" s="99"/>
      <c r="CO13" s="99"/>
      <c r="CP13" s="99"/>
      <c r="CQ13" s="79" t="s">
        <v>85</v>
      </c>
      <c r="CR13" s="99"/>
      <c r="CS13" s="99"/>
      <c r="CT13" s="99"/>
      <c r="CU13" s="99"/>
      <c r="CV13" s="99"/>
      <c r="CW13" s="99"/>
      <c r="CX13" s="99"/>
      <c r="CY13" s="99"/>
      <c r="CZ13" s="99"/>
      <c r="DE13" s="99"/>
      <c r="DF13" s="99"/>
      <c r="DG13" s="79" t="s">
        <v>307</v>
      </c>
      <c r="DH13" s="99"/>
      <c r="DI13" s="99"/>
      <c r="DJ13" s="99"/>
      <c r="DK13" s="99"/>
      <c r="DL13" s="99"/>
      <c r="DM13" s="99"/>
      <c r="DN13" s="99"/>
      <c r="DO13" s="99"/>
      <c r="DP13" s="99"/>
      <c r="DQ13" s="99"/>
      <c r="DR13" s="99"/>
      <c r="DS13" s="99"/>
      <c r="DT13" s="99"/>
      <c r="DU13" s="99"/>
      <c r="DV13" s="99"/>
      <c r="DW13" s="99"/>
      <c r="DX13" s="99"/>
      <c r="DY13" s="79" t="s">
        <v>292</v>
      </c>
      <c r="DZ13" s="79" t="s">
        <v>298</v>
      </c>
      <c r="EA13" s="99"/>
      <c r="EB13" s="99"/>
      <c r="EC13" s="79" t="s">
        <v>269</v>
      </c>
      <c r="ED13" s="99"/>
      <c r="EE13" s="85"/>
      <c r="EF13" s="85"/>
      <c r="EG13" s="85"/>
      <c r="EH13" s="85"/>
      <c r="EI13" s="85"/>
      <c r="EJ13" s="85"/>
      <c r="EK13" s="85"/>
      <c r="EL13" s="85"/>
      <c r="EM13" s="85"/>
      <c r="EN13" s="85"/>
      <c r="EO13" s="85"/>
      <c r="EP13" s="85"/>
      <c r="EQ13" s="85"/>
      <c r="ER13" s="85"/>
      <c r="ES13" s="79" t="s">
        <v>257</v>
      </c>
      <c r="ET13" s="85"/>
      <c r="EU13" s="79" t="s">
        <v>300</v>
      </c>
      <c r="EV13" s="85"/>
      <c r="EW13" s="85"/>
      <c r="EX13" s="85"/>
      <c r="EY13" s="85"/>
      <c r="EZ13" s="79" t="s">
        <v>197</v>
      </c>
      <c r="FA13" s="79" t="s">
        <v>227</v>
      </c>
      <c r="FB13" s="53"/>
      <c r="FC13" s="53"/>
      <c r="FD13" s="53"/>
      <c r="FE13" s="53"/>
      <c r="FF13" s="102" t="s">
        <v>147</v>
      </c>
      <c r="FG13" s="53"/>
      <c r="FH13" s="53"/>
      <c r="FI13" s="53"/>
      <c r="FJ13" s="102" t="s">
        <v>248</v>
      </c>
      <c r="FK13" s="53"/>
      <c r="FL13" s="53"/>
      <c r="FM13" s="53"/>
      <c r="FN13" s="53"/>
      <c r="FO13" s="53"/>
      <c r="FP13" s="53"/>
      <c r="FQ13" s="53"/>
      <c r="FR13" s="102" t="s">
        <v>261</v>
      </c>
      <c r="FS13" s="53"/>
      <c r="FT13" s="53"/>
      <c r="FU13" s="53"/>
      <c r="FV13" s="53"/>
      <c r="FW13" s="53"/>
      <c r="FX13" s="53"/>
      <c r="FY13" s="53"/>
      <c r="FZ13" s="102" t="s">
        <v>214</v>
      </c>
      <c r="GA13" s="53"/>
      <c r="GB13" s="102" t="s">
        <v>292</v>
      </c>
      <c r="GC13" s="53"/>
      <c r="GD13" s="53"/>
      <c r="GE13" s="53"/>
      <c r="GF13" s="102" t="s">
        <v>182</v>
      </c>
      <c r="GG13" s="53"/>
      <c r="GH13" s="102" t="s">
        <v>153</v>
      </c>
      <c r="GI13" s="53"/>
    </row>
    <row r="14" spans="1:191" ht="15" customHeight="1">
      <c r="A14" s="79" t="s">
        <v>147</v>
      </c>
      <c r="B14" s="79" t="s">
        <v>195</v>
      </c>
      <c r="C14" s="83"/>
      <c r="D14" s="79" t="s">
        <v>140</v>
      </c>
      <c r="E14" s="68"/>
      <c r="F14" s="68"/>
      <c r="G14" s="68"/>
      <c r="H14" s="68"/>
      <c r="I14" s="68"/>
      <c r="J14" s="68"/>
      <c r="K14" s="68"/>
      <c r="L14" s="68"/>
      <c r="M14" s="68"/>
      <c r="N14" s="68" t="s">
        <v>219</v>
      </c>
      <c r="O14" s="68" t="s">
        <v>231</v>
      </c>
      <c r="P14" s="68"/>
      <c r="Q14" s="68"/>
      <c r="R14" s="68" t="s">
        <v>219</v>
      </c>
      <c r="S14" s="85"/>
      <c r="T14" s="85"/>
      <c r="U14" s="85"/>
      <c r="V14" s="68"/>
      <c r="W14" s="85"/>
      <c r="X14" s="79" t="s">
        <v>202</v>
      </c>
      <c r="Y14" s="68"/>
      <c r="Z14" s="68"/>
      <c r="AA14" s="85"/>
      <c r="AB14" s="68"/>
      <c r="AC14" s="68"/>
      <c r="AD14" s="68"/>
      <c r="AE14" s="68"/>
      <c r="AF14" s="68"/>
      <c r="AG14" s="68"/>
      <c r="AH14" s="68"/>
      <c r="AI14" s="68"/>
      <c r="AJ14" s="79" t="s">
        <v>279</v>
      </c>
      <c r="AK14" s="96" t="s">
        <v>269</v>
      </c>
      <c r="AL14" s="85"/>
      <c r="AM14" s="85"/>
      <c r="AN14" s="68"/>
      <c r="AO14" s="79" t="s">
        <v>259</v>
      </c>
      <c r="AP14" s="96" t="s">
        <v>279</v>
      </c>
      <c r="AQ14" s="85"/>
      <c r="AR14" s="98" t="s">
        <v>140</v>
      </c>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79" t="s">
        <v>159</v>
      </c>
      <c r="CD14" s="79" t="s">
        <v>287</v>
      </c>
      <c r="CE14" s="85"/>
      <c r="CF14" s="79" t="s">
        <v>121</v>
      </c>
      <c r="CG14" s="85"/>
      <c r="CH14" s="99"/>
      <c r="CI14" s="99"/>
      <c r="CJ14" s="99"/>
      <c r="CK14" s="99"/>
      <c r="CL14" s="99"/>
      <c r="CM14" s="99"/>
      <c r="CN14" s="99"/>
      <c r="CO14" s="99"/>
      <c r="CP14" s="99"/>
      <c r="CQ14" s="79" t="s">
        <v>241</v>
      </c>
      <c r="CR14" s="99"/>
      <c r="CS14" s="99"/>
      <c r="CT14" s="99"/>
      <c r="CU14" s="99"/>
      <c r="CV14" s="99"/>
      <c r="CW14" s="99"/>
      <c r="CX14" s="99"/>
      <c r="CY14" s="99"/>
      <c r="CZ14" s="99"/>
      <c r="DE14" s="99"/>
      <c r="DF14" s="99"/>
      <c r="DG14" s="99"/>
      <c r="DH14" s="99"/>
      <c r="DI14" s="99"/>
      <c r="DJ14" s="99"/>
      <c r="DK14" s="99"/>
      <c r="DL14" s="99"/>
      <c r="DM14" s="99"/>
      <c r="DN14" s="99"/>
      <c r="DO14" s="99"/>
      <c r="DP14" s="99"/>
      <c r="DQ14" s="99"/>
      <c r="DR14" s="99"/>
      <c r="DS14" s="99"/>
      <c r="DT14" s="99"/>
      <c r="DU14" s="99"/>
      <c r="DV14" s="99"/>
      <c r="DW14" s="99"/>
      <c r="DX14" s="99"/>
      <c r="DY14" s="79" t="s">
        <v>296</v>
      </c>
      <c r="DZ14" s="79" t="s">
        <v>305</v>
      </c>
      <c r="EA14" s="99"/>
      <c r="EB14" s="99"/>
      <c r="EC14" s="79" t="s">
        <v>271</v>
      </c>
      <c r="ED14" s="99"/>
      <c r="EE14" s="85"/>
      <c r="EF14" s="85"/>
      <c r="EG14" s="85"/>
      <c r="EH14" s="85"/>
      <c r="EI14" s="85"/>
      <c r="EJ14" s="85"/>
      <c r="EK14" s="85"/>
      <c r="EL14" s="85"/>
      <c r="EM14" s="85"/>
      <c r="EN14" s="85"/>
      <c r="EO14" s="85"/>
      <c r="EP14" s="85"/>
      <c r="EQ14" s="85"/>
      <c r="ER14" s="85"/>
      <c r="ES14" s="79" t="s">
        <v>269</v>
      </c>
      <c r="ET14" s="85"/>
      <c r="EU14" s="103"/>
      <c r="EV14" s="85"/>
      <c r="EW14" s="85"/>
      <c r="EX14" s="85"/>
      <c r="EY14" s="85"/>
      <c r="EZ14" s="79" t="s">
        <v>205</v>
      </c>
      <c r="FA14" s="79" t="s">
        <v>231</v>
      </c>
      <c r="FB14" s="53"/>
      <c r="FC14" s="53"/>
      <c r="FD14" s="53"/>
      <c r="FE14" s="53"/>
      <c r="FF14" s="102" t="s">
        <v>165</v>
      </c>
      <c r="FG14" s="53"/>
      <c r="FH14" s="53"/>
      <c r="FI14" s="53"/>
      <c r="FJ14" s="102" t="s">
        <v>255</v>
      </c>
      <c r="FK14" s="53"/>
      <c r="FL14" s="53"/>
      <c r="FM14" s="53"/>
      <c r="FN14" s="53"/>
      <c r="FO14" s="53"/>
      <c r="FP14" s="53"/>
      <c r="FQ14" s="53"/>
      <c r="FR14" s="53"/>
      <c r="FS14" s="53"/>
      <c r="FT14" s="53"/>
      <c r="FU14" s="53"/>
      <c r="FV14" s="53"/>
      <c r="FW14" s="53"/>
      <c r="FX14" s="53"/>
      <c r="FY14" s="53"/>
      <c r="FZ14" s="102" t="s">
        <v>235</v>
      </c>
      <c r="GA14" s="53"/>
      <c r="GB14" s="102" t="s">
        <v>115</v>
      </c>
      <c r="GC14" s="53"/>
      <c r="GD14" s="53"/>
      <c r="GE14" s="53"/>
      <c r="GF14" s="102" t="s">
        <v>195</v>
      </c>
      <c r="GG14" s="53"/>
      <c r="GH14" s="102" t="s">
        <v>171</v>
      </c>
      <c r="GI14" s="53"/>
    </row>
    <row r="15" spans="1:191" ht="15" customHeight="1">
      <c r="A15" s="79" t="s">
        <v>900</v>
      </c>
      <c r="B15" s="79" t="s">
        <v>205</v>
      </c>
      <c r="C15" s="83"/>
      <c r="D15" s="79" t="s">
        <v>144</v>
      </c>
      <c r="E15" s="68"/>
      <c r="F15" s="68"/>
      <c r="G15" s="68"/>
      <c r="H15" s="68"/>
      <c r="I15" s="68"/>
      <c r="J15" s="68"/>
      <c r="K15" s="68"/>
      <c r="L15" s="68"/>
      <c r="M15" s="68"/>
      <c r="N15" s="68" t="s">
        <v>246</v>
      </c>
      <c r="O15" s="68" t="s">
        <v>246</v>
      </c>
      <c r="P15" s="68"/>
      <c r="Q15" s="68"/>
      <c r="R15" s="68" t="s">
        <v>246</v>
      </c>
      <c r="S15" s="85"/>
      <c r="T15" s="85"/>
      <c r="U15" s="85"/>
      <c r="V15" s="68"/>
      <c r="W15" s="68"/>
      <c r="X15" s="79" t="s">
        <v>209</v>
      </c>
      <c r="Y15" s="68"/>
      <c r="Z15" s="68"/>
      <c r="AA15" s="85"/>
      <c r="AB15" s="68"/>
      <c r="AC15" s="68"/>
      <c r="AD15" s="68"/>
      <c r="AE15" s="68"/>
      <c r="AF15" s="68"/>
      <c r="AG15" s="68"/>
      <c r="AH15" s="68"/>
      <c r="AI15" s="68"/>
      <c r="AJ15" s="79" t="s">
        <v>305</v>
      </c>
      <c r="AK15" s="96" t="s">
        <v>283</v>
      </c>
      <c r="AL15" s="85"/>
      <c r="AM15" s="85"/>
      <c r="AN15" s="68"/>
      <c r="AO15" s="79" t="s">
        <v>261</v>
      </c>
      <c r="AP15" s="96" t="s">
        <v>292</v>
      </c>
      <c r="AQ15" s="85"/>
      <c r="AR15" s="98" t="s">
        <v>147</v>
      </c>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79" t="s">
        <v>175</v>
      </c>
      <c r="CD15" s="85"/>
      <c r="CE15" s="85"/>
      <c r="CF15" s="79" t="s">
        <v>147</v>
      </c>
      <c r="CG15" s="85"/>
      <c r="CH15" s="99"/>
      <c r="CI15" s="99"/>
      <c r="CJ15" s="99"/>
      <c r="CK15" s="99"/>
      <c r="CL15" s="99"/>
      <c r="CM15" s="99"/>
      <c r="CN15" s="99"/>
      <c r="CO15" s="99"/>
      <c r="CP15" s="99"/>
      <c r="CQ15" s="99"/>
      <c r="CR15" s="99"/>
      <c r="CS15" s="99"/>
      <c r="CT15" s="99"/>
      <c r="CU15" s="99"/>
      <c r="CV15" s="99"/>
      <c r="CW15" s="99"/>
      <c r="CX15" s="99"/>
      <c r="CY15" s="99"/>
      <c r="CZ15" s="99"/>
      <c r="DE15" s="99"/>
      <c r="DF15" s="99"/>
      <c r="DG15" s="99"/>
      <c r="DH15" s="99"/>
      <c r="DI15" s="99"/>
      <c r="DJ15" s="99"/>
      <c r="DK15" s="99"/>
      <c r="DL15" s="99"/>
      <c r="DM15" s="99"/>
      <c r="DN15" s="99"/>
      <c r="DO15" s="99"/>
      <c r="DP15" s="99"/>
      <c r="DQ15" s="99"/>
      <c r="DR15" s="99"/>
      <c r="DS15" s="99"/>
      <c r="DT15" s="99"/>
      <c r="DU15" s="99"/>
      <c r="DV15" s="99"/>
      <c r="DW15" s="99"/>
      <c r="DX15" s="99"/>
      <c r="DY15" s="79" t="s">
        <v>298</v>
      </c>
      <c r="DZ15" s="99"/>
      <c r="EA15" s="99"/>
      <c r="EB15" s="99"/>
      <c r="EC15" s="79" t="s">
        <v>287</v>
      </c>
      <c r="ED15" s="99"/>
      <c r="EE15" s="85"/>
      <c r="EF15" s="85"/>
      <c r="EG15" s="85"/>
      <c r="EH15" s="85"/>
      <c r="EI15" s="85"/>
      <c r="EJ15" s="85"/>
      <c r="EK15" s="85"/>
      <c r="EL15" s="85"/>
      <c r="EM15" s="85"/>
      <c r="EN15" s="85"/>
      <c r="EO15" s="85"/>
      <c r="EP15" s="85"/>
      <c r="EQ15" s="85"/>
      <c r="ER15" s="85"/>
      <c r="ES15" s="79" t="s">
        <v>283</v>
      </c>
      <c r="ET15" s="85"/>
      <c r="EU15" s="103"/>
      <c r="EV15" s="85"/>
      <c r="EW15" s="85"/>
      <c r="EX15" s="85"/>
      <c r="EY15" s="85"/>
      <c r="EZ15" s="101" t="s">
        <v>219</v>
      </c>
      <c r="FA15" s="79" t="s">
        <v>241</v>
      </c>
      <c r="FB15" s="53"/>
      <c r="FC15" s="53"/>
      <c r="FD15" s="53"/>
      <c r="FE15" s="53"/>
      <c r="FF15" s="102" t="s">
        <v>171</v>
      </c>
      <c r="FG15" s="53"/>
      <c r="FH15" s="53"/>
      <c r="FI15" s="53"/>
      <c r="FJ15" s="102" t="s">
        <v>257</v>
      </c>
      <c r="FK15" s="53"/>
      <c r="FL15" s="53"/>
      <c r="FM15" s="53"/>
      <c r="FN15" s="53"/>
      <c r="FO15" s="53"/>
      <c r="FP15" s="53"/>
      <c r="FQ15" s="53"/>
      <c r="FR15" s="53"/>
      <c r="FS15" s="53"/>
      <c r="FT15" s="53"/>
      <c r="FU15" s="53"/>
      <c r="FV15" s="53"/>
      <c r="FW15" s="53"/>
      <c r="FX15" s="53"/>
      <c r="FY15" s="53"/>
      <c r="FZ15" s="102" t="s">
        <v>246</v>
      </c>
      <c r="GA15" s="53"/>
      <c r="GB15" s="102" t="s">
        <v>231</v>
      </c>
      <c r="GC15" s="53"/>
      <c r="GD15" s="53"/>
      <c r="GE15" s="53"/>
      <c r="GF15" s="102" t="s">
        <v>219</v>
      </c>
      <c r="GG15" s="53"/>
      <c r="GH15" s="102" t="s">
        <v>192</v>
      </c>
      <c r="GI15" s="53"/>
    </row>
    <row r="16" spans="1:191" ht="15" customHeight="1">
      <c r="A16" s="79" t="s">
        <v>163</v>
      </c>
      <c r="B16" s="79" t="s">
        <v>214</v>
      </c>
      <c r="C16" s="83"/>
      <c r="D16" s="79" t="s">
        <v>157</v>
      </c>
      <c r="E16" s="68"/>
      <c r="F16" s="68"/>
      <c r="G16" s="68"/>
      <c r="H16" s="68"/>
      <c r="I16" s="68"/>
      <c r="J16" s="68"/>
      <c r="K16" s="68"/>
      <c r="L16" s="68"/>
      <c r="M16" s="68"/>
      <c r="N16" s="68" t="s">
        <v>257</v>
      </c>
      <c r="O16" s="68" t="s">
        <v>287</v>
      </c>
      <c r="P16" s="68"/>
      <c r="Q16" s="68"/>
      <c r="R16" s="68" t="s">
        <v>248</v>
      </c>
      <c r="S16" s="68"/>
      <c r="T16" s="85"/>
      <c r="U16" s="68"/>
      <c r="V16" s="68"/>
      <c r="W16" s="68"/>
      <c r="X16" s="79" t="s">
        <v>214</v>
      </c>
      <c r="Y16" s="68"/>
      <c r="Z16" s="68"/>
      <c r="AA16" s="85"/>
      <c r="AB16" s="68"/>
      <c r="AC16" s="68"/>
      <c r="AD16" s="68"/>
      <c r="AE16" s="68"/>
      <c r="AF16" s="68"/>
      <c r="AG16" s="68"/>
      <c r="AH16" s="68"/>
      <c r="AI16" s="68"/>
      <c r="AJ16" s="85"/>
      <c r="AK16" s="96" t="s">
        <v>296</v>
      </c>
      <c r="AL16" s="68"/>
      <c r="AM16" s="85"/>
      <c r="AN16" s="68"/>
      <c r="AO16" s="79" t="s">
        <v>267</v>
      </c>
      <c r="AP16" s="96" t="s">
        <v>305</v>
      </c>
      <c r="AQ16" s="85"/>
      <c r="AR16" s="98" t="s">
        <v>159</v>
      </c>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79" t="s">
        <v>219</v>
      </c>
      <c r="CD16" s="85"/>
      <c r="CE16" s="85"/>
      <c r="CF16" s="79" t="s">
        <v>159</v>
      </c>
      <c r="CG16" s="85"/>
      <c r="CH16" s="99"/>
      <c r="CI16" s="99"/>
      <c r="CJ16" s="99"/>
      <c r="CK16" s="99"/>
      <c r="CL16" s="99"/>
      <c r="CM16" s="99"/>
      <c r="CN16" s="99"/>
      <c r="CO16" s="99"/>
      <c r="CP16" s="99"/>
      <c r="CQ16" s="99"/>
      <c r="CR16" s="99"/>
      <c r="CS16" s="99"/>
      <c r="CT16" s="99"/>
      <c r="CU16" s="99"/>
      <c r="CV16" s="99"/>
      <c r="CW16" s="99"/>
      <c r="CX16" s="99"/>
      <c r="CY16" s="99"/>
      <c r="CZ16" s="99"/>
      <c r="DE16" s="99"/>
      <c r="DF16" s="99"/>
      <c r="DG16" s="99"/>
      <c r="DH16" s="99"/>
      <c r="DI16" s="99"/>
      <c r="DJ16" s="99"/>
      <c r="DK16" s="99"/>
      <c r="DL16" s="99"/>
      <c r="DM16" s="99"/>
      <c r="DN16" s="99"/>
      <c r="DO16" s="99"/>
      <c r="DP16" s="99"/>
      <c r="DQ16" s="99"/>
      <c r="DR16" s="99"/>
      <c r="DS16" s="99"/>
      <c r="DT16" s="99"/>
      <c r="DU16" s="99"/>
      <c r="DV16" s="99"/>
      <c r="DW16" s="99"/>
      <c r="DX16" s="99"/>
      <c r="DY16" s="79" t="s">
        <v>300</v>
      </c>
      <c r="DZ16" s="99"/>
      <c r="EA16" s="99"/>
      <c r="EB16" s="99"/>
      <c r="EC16" s="79" t="s">
        <v>292</v>
      </c>
      <c r="ED16" s="99"/>
      <c r="EE16" s="85"/>
      <c r="EF16" s="85"/>
      <c r="EG16" s="85"/>
      <c r="EH16" s="85"/>
      <c r="EI16" s="85"/>
      <c r="EJ16" s="85"/>
      <c r="EK16" s="85"/>
      <c r="EL16" s="85"/>
      <c r="EM16" s="85"/>
      <c r="EN16" s="85"/>
      <c r="EO16" s="85"/>
      <c r="EP16" s="85"/>
      <c r="EQ16" s="85"/>
      <c r="ER16" s="85"/>
      <c r="ES16" s="79" t="s">
        <v>287</v>
      </c>
      <c r="ET16" s="85"/>
      <c r="EU16" s="85"/>
      <c r="EV16" s="85"/>
      <c r="EW16" s="85"/>
      <c r="EX16" s="85"/>
      <c r="EY16" s="85"/>
      <c r="EZ16" s="79" t="s">
        <v>227</v>
      </c>
      <c r="FA16" s="79" t="s">
        <v>246</v>
      </c>
      <c r="FB16" s="53"/>
      <c r="FC16" s="53"/>
      <c r="FD16" s="53"/>
      <c r="FE16" s="53"/>
      <c r="FF16" s="102" t="s">
        <v>175</v>
      </c>
      <c r="FG16" s="53"/>
      <c r="FH16" s="53"/>
      <c r="FI16" s="53"/>
      <c r="FJ16" s="102" t="s">
        <v>259</v>
      </c>
      <c r="FK16" s="53"/>
      <c r="FL16" s="53"/>
      <c r="FM16" s="53"/>
      <c r="FN16" s="53"/>
      <c r="FO16" s="53"/>
      <c r="FP16" s="53"/>
      <c r="FQ16" s="53"/>
      <c r="FR16" s="53"/>
      <c r="FS16" s="53"/>
      <c r="FT16" s="53"/>
      <c r="FU16" s="53"/>
      <c r="FV16" s="53"/>
      <c r="FW16" s="53"/>
      <c r="FX16" s="53"/>
      <c r="FY16" s="53"/>
      <c r="FZ16" s="102" t="s">
        <v>257</v>
      </c>
      <c r="GA16" s="53"/>
      <c r="GB16" s="102" t="s">
        <v>285</v>
      </c>
      <c r="GC16" s="53"/>
      <c r="GD16" s="53"/>
      <c r="GE16" s="53"/>
      <c r="GF16" s="102" t="s">
        <v>231</v>
      </c>
      <c r="GG16" s="53"/>
      <c r="GH16" s="102" t="s">
        <v>227</v>
      </c>
      <c r="GI16" s="53"/>
    </row>
    <row r="17" spans="1:191" ht="15" customHeight="1">
      <c r="A17" s="79" t="s">
        <v>165</v>
      </c>
      <c r="B17" s="79" t="s">
        <v>217</v>
      </c>
      <c r="C17" s="83"/>
      <c r="D17" s="79"/>
      <c r="E17" s="68"/>
      <c r="F17" s="68"/>
      <c r="G17" s="68"/>
      <c r="H17" s="68"/>
      <c r="I17" s="68"/>
      <c r="J17" s="68"/>
      <c r="K17" s="68"/>
      <c r="L17" s="68"/>
      <c r="M17" s="68"/>
      <c r="N17" s="68" t="s">
        <v>261</v>
      </c>
      <c r="O17" s="68"/>
      <c r="P17" s="68"/>
      <c r="Q17" s="68"/>
      <c r="R17" s="68" t="s">
        <v>257</v>
      </c>
      <c r="S17" s="68"/>
      <c r="T17" s="85"/>
      <c r="U17" s="68"/>
      <c r="V17" s="68"/>
      <c r="W17" s="68"/>
      <c r="X17" s="79" t="s">
        <v>219</v>
      </c>
      <c r="Y17" s="68"/>
      <c r="Z17" s="68"/>
      <c r="AA17" s="85"/>
      <c r="AB17" s="68"/>
      <c r="AC17" s="68"/>
      <c r="AD17" s="68"/>
      <c r="AE17" s="68"/>
      <c r="AF17" s="68"/>
      <c r="AG17" s="68"/>
      <c r="AH17" s="68"/>
      <c r="AI17" s="68"/>
      <c r="AJ17" s="85"/>
      <c r="AK17" s="85"/>
      <c r="AL17" s="68"/>
      <c r="AM17" s="85"/>
      <c r="AN17" s="68"/>
      <c r="AO17" s="79" t="s">
        <v>292</v>
      </c>
      <c r="AP17" s="96" t="s">
        <v>307</v>
      </c>
      <c r="AQ17" s="85"/>
      <c r="AR17" s="98" t="s">
        <v>171</v>
      </c>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79" t="s">
        <v>267</v>
      </c>
      <c r="CD17" s="85"/>
      <c r="CE17" s="85"/>
      <c r="CF17" s="79" t="s">
        <v>175</v>
      </c>
      <c r="CG17" s="85"/>
      <c r="CH17" s="99"/>
      <c r="CI17" s="99"/>
      <c r="CJ17" s="99"/>
      <c r="CK17" s="99"/>
      <c r="CL17" s="99"/>
      <c r="CM17" s="99"/>
      <c r="CN17" s="99"/>
      <c r="CO17" s="99"/>
      <c r="CP17" s="99"/>
      <c r="CQ17" s="99"/>
      <c r="CR17" s="99"/>
      <c r="CS17" s="99"/>
      <c r="CT17" s="99"/>
      <c r="CU17" s="99"/>
      <c r="CV17" s="99"/>
      <c r="CW17" s="99"/>
      <c r="CX17" s="99"/>
      <c r="CY17" s="99"/>
      <c r="CZ17" s="99"/>
      <c r="DE17" s="99"/>
      <c r="DF17" s="99"/>
      <c r="DG17" s="99"/>
      <c r="DH17" s="99"/>
      <c r="DI17" s="99"/>
      <c r="DJ17" s="99"/>
      <c r="DK17" s="99"/>
      <c r="DL17" s="99"/>
      <c r="DM17" s="99"/>
      <c r="DN17" s="99"/>
      <c r="DO17" s="99"/>
      <c r="DP17" s="99"/>
      <c r="DQ17" s="99"/>
      <c r="DR17" s="99"/>
      <c r="DS17" s="99"/>
      <c r="DT17" s="99"/>
      <c r="DU17" s="99"/>
      <c r="DV17" s="99"/>
      <c r="DW17" s="99"/>
      <c r="DX17" s="99"/>
      <c r="DY17" s="79" t="s">
        <v>307</v>
      </c>
      <c r="DZ17" s="99"/>
      <c r="EA17" s="99"/>
      <c r="EB17" s="99"/>
      <c r="EC17" s="79" t="s">
        <v>296</v>
      </c>
      <c r="ED17" s="99"/>
      <c r="EE17" s="85"/>
      <c r="EF17" s="85"/>
      <c r="EG17" s="85"/>
      <c r="EH17" s="85"/>
      <c r="EI17" s="85"/>
      <c r="EJ17" s="85"/>
      <c r="EK17" s="85"/>
      <c r="EL17" s="85"/>
      <c r="EM17" s="85"/>
      <c r="EN17" s="85"/>
      <c r="EO17" s="85"/>
      <c r="EP17" s="85"/>
      <c r="EQ17" s="85"/>
      <c r="ER17" s="85"/>
      <c r="ES17" s="79" t="s">
        <v>292</v>
      </c>
      <c r="ET17" s="85"/>
      <c r="EU17" s="85"/>
      <c r="EV17" s="85"/>
      <c r="EW17" s="85"/>
      <c r="EX17" s="85"/>
      <c r="EY17" s="85"/>
      <c r="EZ17" s="79" t="s">
        <v>231</v>
      </c>
      <c r="FA17" s="79" t="s">
        <v>248</v>
      </c>
      <c r="FB17" s="53"/>
      <c r="FC17" s="53"/>
      <c r="FD17" s="53"/>
      <c r="FE17" s="53"/>
      <c r="FF17" s="102" t="s">
        <v>192</v>
      </c>
      <c r="FG17" s="53"/>
      <c r="FH17" s="53"/>
      <c r="FI17" s="53"/>
      <c r="FJ17" s="102" t="s">
        <v>261</v>
      </c>
      <c r="FK17" s="53"/>
      <c r="FL17" s="53"/>
      <c r="FM17" s="53"/>
      <c r="FN17" s="53"/>
      <c r="FO17" s="53"/>
      <c r="FP17" s="53"/>
      <c r="FQ17" s="53"/>
      <c r="FR17" s="53"/>
      <c r="FS17" s="53"/>
      <c r="FT17" s="53"/>
      <c r="FU17" s="53"/>
      <c r="FV17" s="53"/>
      <c r="FW17" s="53"/>
      <c r="FX17" s="53"/>
      <c r="FY17" s="53"/>
      <c r="FZ17" s="102" t="s">
        <v>283</v>
      </c>
      <c r="GA17" s="53"/>
      <c r="GB17" s="53"/>
      <c r="GC17" s="53"/>
      <c r="GD17" s="53"/>
      <c r="GE17" s="53"/>
      <c r="GF17" s="102" t="s">
        <v>235</v>
      </c>
      <c r="GG17" s="53"/>
      <c r="GH17" s="102" t="s">
        <v>231</v>
      </c>
      <c r="GI17" s="53"/>
    </row>
    <row r="18" spans="1:191" ht="15" customHeight="1">
      <c r="A18" s="79" t="s">
        <v>167</v>
      </c>
      <c r="B18" s="79" t="s">
        <v>219</v>
      </c>
      <c r="C18" s="83"/>
      <c r="D18" s="79" t="s">
        <v>167</v>
      </c>
      <c r="E18" s="68"/>
      <c r="F18" s="68"/>
      <c r="G18" s="68"/>
      <c r="H18" s="68"/>
      <c r="I18" s="68"/>
      <c r="J18" s="68"/>
      <c r="K18" s="68"/>
      <c r="L18" s="68"/>
      <c r="M18" s="68"/>
      <c r="N18" s="68" t="s">
        <v>267</v>
      </c>
      <c r="O18" s="68"/>
      <c r="P18" s="68"/>
      <c r="Q18" s="68"/>
      <c r="R18" s="68" t="s">
        <v>261</v>
      </c>
      <c r="S18" s="68"/>
      <c r="T18" s="85"/>
      <c r="U18" s="68"/>
      <c r="V18" s="68"/>
      <c r="W18" s="68"/>
      <c r="X18" s="79" t="s">
        <v>244</v>
      </c>
      <c r="Y18" s="68"/>
      <c r="Z18" s="68"/>
      <c r="AA18" s="85"/>
      <c r="AB18" s="68"/>
      <c r="AC18" s="68"/>
      <c r="AD18" s="68"/>
      <c r="AE18" s="68"/>
      <c r="AF18" s="68"/>
      <c r="AG18" s="68"/>
      <c r="AH18" s="68"/>
      <c r="AI18" s="68"/>
      <c r="AJ18" s="85"/>
      <c r="AK18" s="85"/>
      <c r="AL18" s="68"/>
      <c r="AM18" s="85"/>
      <c r="AN18" s="68"/>
      <c r="AO18" s="79" t="s">
        <v>305</v>
      </c>
      <c r="AP18" s="85"/>
      <c r="AQ18" s="85"/>
      <c r="AR18" s="98" t="s">
        <v>175</v>
      </c>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79" t="s">
        <v>283</v>
      </c>
      <c r="CD18" s="85"/>
      <c r="CE18" s="85"/>
      <c r="CF18" s="79" t="s">
        <v>219</v>
      </c>
      <c r="CG18" s="85"/>
      <c r="CH18" s="99"/>
      <c r="CI18" s="99"/>
      <c r="CJ18" s="99"/>
      <c r="CK18" s="99"/>
      <c r="CL18" s="99"/>
      <c r="CM18" s="99"/>
      <c r="CN18" s="99"/>
      <c r="CO18" s="99"/>
      <c r="CP18" s="99"/>
      <c r="CQ18" s="99"/>
      <c r="CR18" s="99"/>
      <c r="CS18" s="99"/>
      <c r="CT18" s="99"/>
      <c r="CU18" s="99"/>
      <c r="CV18" s="99"/>
      <c r="CW18" s="99"/>
      <c r="CX18" s="99"/>
      <c r="CY18" s="99"/>
      <c r="CZ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79" t="s">
        <v>298</v>
      </c>
      <c r="ED18" s="99"/>
      <c r="EE18" s="85"/>
      <c r="EF18" s="85"/>
      <c r="EG18" s="85"/>
      <c r="EH18" s="85"/>
      <c r="EI18" s="85"/>
      <c r="EJ18" s="85"/>
      <c r="EK18" s="85"/>
      <c r="EL18" s="85"/>
      <c r="EM18" s="85"/>
      <c r="EN18" s="85"/>
      <c r="EO18" s="85"/>
      <c r="EP18" s="85"/>
      <c r="EQ18" s="85"/>
      <c r="ER18" s="85"/>
      <c r="ES18" s="79" t="s">
        <v>296</v>
      </c>
      <c r="ET18" s="85"/>
      <c r="EU18" s="85"/>
      <c r="EV18" s="85"/>
      <c r="EW18" s="85"/>
      <c r="EX18" s="85"/>
      <c r="EY18" s="85"/>
      <c r="EZ18" s="79" t="s">
        <v>248</v>
      </c>
      <c r="FA18" s="79" t="s">
        <v>257</v>
      </c>
      <c r="FB18" s="53"/>
      <c r="FC18" s="53"/>
      <c r="FD18" s="53"/>
      <c r="FE18" s="53"/>
      <c r="FF18" s="102" t="s">
        <v>205</v>
      </c>
      <c r="FG18" s="53"/>
      <c r="FH18" s="53"/>
      <c r="FI18" s="53"/>
      <c r="FJ18" s="102" t="s">
        <v>263</v>
      </c>
      <c r="FK18" s="53"/>
      <c r="FL18" s="53"/>
      <c r="FM18" s="53"/>
      <c r="FN18" s="53"/>
      <c r="FO18" s="53"/>
      <c r="FP18" s="53"/>
      <c r="FQ18" s="53"/>
      <c r="FR18" s="53"/>
      <c r="FS18" s="53"/>
      <c r="FT18" s="53"/>
      <c r="FU18" s="53"/>
      <c r="FV18" s="53"/>
      <c r="FW18" s="53"/>
      <c r="FX18" s="53"/>
      <c r="FY18" s="53"/>
      <c r="FZ18" s="102" t="s">
        <v>292</v>
      </c>
      <c r="GA18" s="53"/>
      <c r="GB18" s="53"/>
      <c r="GC18" s="53"/>
      <c r="GD18" s="53"/>
      <c r="GE18" s="53"/>
      <c r="GF18" s="102" t="s">
        <v>246</v>
      </c>
      <c r="GG18" s="53"/>
      <c r="GH18" s="102" t="s">
        <v>248</v>
      </c>
      <c r="GI18" s="53"/>
    </row>
    <row r="19" spans="1:191" ht="15" customHeight="1">
      <c r="A19" s="79" t="s">
        <v>171</v>
      </c>
      <c r="B19" s="79" t="s">
        <v>227</v>
      </c>
      <c r="C19" s="83"/>
      <c r="D19" s="79" t="s">
        <v>171</v>
      </c>
      <c r="E19" s="68"/>
      <c r="F19" s="68"/>
      <c r="G19" s="68"/>
      <c r="H19" s="68"/>
      <c r="I19" s="68"/>
      <c r="J19" s="68"/>
      <c r="K19" s="68"/>
      <c r="L19" s="68"/>
      <c r="M19" s="68"/>
      <c r="N19" s="68" t="s">
        <v>283</v>
      </c>
      <c r="O19" s="68"/>
      <c r="P19" s="68"/>
      <c r="Q19" s="68"/>
      <c r="R19" s="68" t="s">
        <v>283</v>
      </c>
      <c r="S19" s="68"/>
      <c r="T19" s="85"/>
      <c r="U19" s="68"/>
      <c r="V19" s="68"/>
      <c r="W19" s="68"/>
      <c r="X19" s="79" t="s">
        <v>246</v>
      </c>
      <c r="Y19" s="68"/>
      <c r="Z19" s="68"/>
      <c r="AA19" s="85"/>
      <c r="AB19" s="68"/>
      <c r="AC19" s="68"/>
      <c r="AD19" s="68"/>
      <c r="AE19" s="68"/>
      <c r="AF19" s="68"/>
      <c r="AG19" s="68"/>
      <c r="AH19" s="68"/>
      <c r="AI19" s="68"/>
      <c r="AJ19" s="85"/>
      <c r="AK19" s="85"/>
      <c r="AL19" s="68"/>
      <c r="AM19" s="85"/>
      <c r="AN19" s="68"/>
      <c r="AO19" s="85"/>
      <c r="AP19" s="85"/>
      <c r="AQ19" s="85"/>
      <c r="AR19" s="98" t="s">
        <v>179</v>
      </c>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79" t="s">
        <v>287</v>
      </c>
      <c r="CD19" s="85"/>
      <c r="CE19" s="85"/>
      <c r="CF19" s="79" t="s">
        <v>283</v>
      </c>
      <c r="CG19" s="85"/>
      <c r="CH19" s="99"/>
      <c r="CI19" s="99"/>
      <c r="CJ19" s="99"/>
      <c r="CK19" s="99"/>
      <c r="CL19" s="99"/>
      <c r="CM19" s="99"/>
      <c r="CN19" s="99"/>
      <c r="CO19" s="99"/>
      <c r="CP19" s="99"/>
      <c r="CQ19" s="99"/>
      <c r="CR19" s="99"/>
      <c r="CS19" s="99"/>
      <c r="CT19" s="99"/>
      <c r="CU19" s="99"/>
      <c r="CV19" s="99"/>
      <c r="CW19" s="99"/>
      <c r="CX19" s="99"/>
      <c r="CY19" s="99"/>
      <c r="CZ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79" t="s">
        <v>300</v>
      </c>
      <c r="ED19" s="99"/>
      <c r="EE19" s="85"/>
      <c r="EF19" s="85"/>
      <c r="EG19" s="85"/>
      <c r="EH19" s="85"/>
      <c r="EI19" s="85"/>
      <c r="EJ19" s="85"/>
      <c r="EK19" s="85"/>
      <c r="EL19" s="85"/>
      <c r="EM19" s="85"/>
      <c r="EN19" s="85"/>
      <c r="EO19" s="85"/>
      <c r="EP19" s="85"/>
      <c r="EQ19" s="85"/>
      <c r="ER19" s="85"/>
      <c r="ES19" s="79" t="s">
        <v>300</v>
      </c>
      <c r="ET19" s="85"/>
      <c r="EU19" s="85"/>
      <c r="EV19" s="85"/>
      <c r="EW19" s="85"/>
      <c r="EX19" s="85"/>
      <c r="EY19" s="85"/>
      <c r="EZ19" s="79" t="s">
        <v>257</v>
      </c>
      <c r="FA19" s="79" t="s">
        <v>269</v>
      </c>
      <c r="FB19" s="53"/>
      <c r="FC19" s="53"/>
      <c r="FD19" s="53"/>
      <c r="FE19" s="53"/>
      <c r="FF19" s="102" t="s">
        <v>207</v>
      </c>
      <c r="FG19" s="53"/>
      <c r="FH19" s="53"/>
      <c r="FI19" s="53"/>
      <c r="FJ19" s="102" t="s">
        <v>285</v>
      </c>
      <c r="FK19" s="53"/>
      <c r="FL19" s="53"/>
      <c r="FM19" s="53"/>
      <c r="FN19" s="53"/>
      <c r="FO19" s="53"/>
      <c r="FP19" s="53"/>
      <c r="FQ19" s="53"/>
      <c r="FR19" s="53"/>
      <c r="FS19" s="53"/>
      <c r="FT19" s="53"/>
      <c r="FU19" s="53"/>
      <c r="FV19" s="53"/>
      <c r="FW19" s="53"/>
      <c r="FX19" s="53"/>
      <c r="FY19" s="53"/>
      <c r="FZ19" s="102" t="s">
        <v>296</v>
      </c>
      <c r="GA19" s="53"/>
      <c r="GB19" s="53"/>
      <c r="GC19" s="53"/>
      <c r="GD19" s="53"/>
      <c r="GE19" s="53"/>
      <c r="GF19" s="102" t="s">
        <v>248</v>
      </c>
      <c r="GG19" s="53"/>
      <c r="GH19" s="102" t="s">
        <v>248</v>
      </c>
      <c r="GI19" s="53"/>
    </row>
    <row r="20" spans="1:191" ht="15" customHeight="1">
      <c r="A20" s="79" t="s">
        <v>175</v>
      </c>
      <c r="B20" s="79" t="s">
        <v>246</v>
      </c>
      <c r="C20" s="83"/>
      <c r="D20" s="79" t="s">
        <v>175</v>
      </c>
      <c r="E20" s="68"/>
      <c r="F20" s="68"/>
      <c r="G20" s="68"/>
      <c r="H20" s="68"/>
      <c r="I20" s="68"/>
      <c r="J20" s="68"/>
      <c r="K20" s="68"/>
      <c r="L20" s="68"/>
      <c r="M20" s="68"/>
      <c r="N20" s="68" t="s">
        <v>287</v>
      </c>
      <c r="O20" s="68"/>
      <c r="P20" s="68"/>
      <c r="Q20" s="68"/>
      <c r="R20" s="68" t="s">
        <v>287</v>
      </c>
      <c r="S20" s="68"/>
      <c r="T20" s="85"/>
      <c r="U20" s="68"/>
      <c r="V20" s="68"/>
      <c r="W20" s="68"/>
      <c r="X20" s="79" t="s">
        <v>257</v>
      </c>
      <c r="Y20" s="68"/>
      <c r="Z20" s="68"/>
      <c r="AA20" s="85"/>
      <c r="AB20" s="68"/>
      <c r="AC20" s="68"/>
      <c r="AD20" s="68"/>
      <c r="AE20" s="68"/>
      <c r="AF20" s="68"/>
      <c r="AG20" s="68"/>
      <c r="AH20" s="68"/>
      <c r="AI20" s="68"/>
      <c r="AJ20" s="68"/>
      <c r="AK20" s="85"/>
      <c r="AL20" s="68"/>
      <c r="AM20" s="85"/>
      <c r="AN20" s="68"/>
      <c r="AO20" s="85"/>
      <c r="AP20" s="85"/>
      <c r="AQ20" s="85"/>
      <c r="AR20" s="98" t="s">
        <v>182</v>
      </c>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79" t="s">
        <v>296</v>
      </c>
      <c r="CD20" s="85"/>
      <c r="CE20" s="85"/>
      <c r="CF20" s="79" t="s">
        <v>287</v>
      </c>
      <c r="CG20" s="85"/>
      <c r="CH20" s="99"/>
      <c r="CI20" s="99"/>
      <c r="CJ20" s="99"/>
      <c r="CK20" s="99"/>
      <c r="CL20" s="99"/>
      <c r="CM20" s="99"/>
      <c r="CN20" s="99"/>
      <c r="CO20" s="99"/>
      <c r="CP20" s="99"/>
      <c r="CQ20" s="99"/>
      <c r="CR20" s="99"/>
      <c r="CS20" s="99"/>
      <c r="CT20" s="99"/>
      <c r="CU20" s="99"/>
      <c r="CV20" s="99"/>
      <c r="CW20" s="99"/>
      <c r="CX20" s="99"/>
      <c r="CY20" s="99"/>
      <c r="CZ20" s="99"/>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99"/>
      <c r="ED20" s="85"/>
      <c r="EE20" s="85"/>
      <c r="EF20" s="85"/>
      <c r="EG20" s="85"/>
      <c r="EH20" s="85"/>
      <c r="EI20" s="85"/>
      <c r="EJ20" s="85"/>
      <c r="EK20" s="85"/>
      <c r="EL20" s="85"/>
      <c r="EM20" s="85"/>
      <c r="EN20" s="85"/>
      <c r="EO20" s="85"/>
      <c r="EP20" s="85"/>
      <c r="EQ20" s="85"/>
      <c r="ER20" s="85"/>
      <c r="ES20" s="103"/>
      <c r="ET20" s="85"/>
      <c r="EU20" s="85"/>
      <c r="EV20" s="85"/>
      <c r="EW20" s="85"/>
      <c r="EX20" s="85"/>
      <c r="EY20" s="85"/>
      <c r="EZ20" s="79" t="s">
        <v>269</v>
      </c>
      <c r="FA20" s="79" t="s">
        <v>283</v>
      </c>
      <c r="FB20" s="53"/>
      <c r="FC20" s="53"/>
      <c r="FD20" s="53"/>
      <c r="FE20" s="53"/>
      <c r="FF20" s="102" t="s">
        <v>219</v>
      </c>
      <c r="FG20" s="53"/>
      <c r="FH20" s="53"/>
      <c r="FI20" s="53"/>
      <c r="FJ20" s="102" t="s">
        <v>292</v>
      </c>
      <c r="FK20" s="53"/>
      <c r="FL20" s="53"/>
      <c r="FM20" s="53"/>
      <c r="FN20" s="53"/>
      <c r="FO20" s="53"/>
      <c r="FP20" s="53"/>
      <c r="FQ20" s="53"/>
      <c r="FR20" s="53"/>
      <c r="FS20" s="53"/>
      <c r="FT20" s="53"/>
      <c r="FU20" s="53"/>
      <c r="FV20" s="53"/>
      <c r="FW20" s="53"/>
      <c r="FX20" s="53"/>
      <c r="FY20" s="53"/>
      <c r="FZ20" s="102" t="s">
        <v>298</v>
      </c>
      <c r="GA20" s="53"/>
      <c r="GB20" s="53"/>
      <c r="GC20" s="53"/>
      <c r="GD20" s="53"/>
      <c r="GE20" s="53"/>
      <c r="GF20" s="102" t="s">
        <v>257</v>
      </c>
      <c r="GG20" s="53"/>
      <c r="GH20" s="102" t="s">
        <v>257</v>
      </c>
      <c r="GI20" s="53"/>
    </row>
    <row r="21" spans="1:191" ht="15" customHeight="1">
      <c r="A21" s="79" t="s">
        <v>182</v>
      </c>
      <c r="B21" s="79" t="s">
        <v>248</v>
      </c>
      <c r="C21" s="83"/>
      <c r="D21" s="79" t="s">
        <v>182</v>
      </c>
      <c r="E21" s="68"/>
      <c r="F21" s="68"/>
      <c r="G21" s="68"/>
      <c r="H21" s="68"/>
      <c r="I21" s="68"/>
      <c r="J21" s="68"/>
      <c r="K21" s="68"/>
      <c r="L21" s="68"/>
      <c r="M21" s="68"/>
      <c r="N21" s="68" t="s">
        <v>296</v>
      </c>
      <c r="O21" s="68"/>
      <c r="P21" s="68"/>
      <c r="Q21" s="68"/>
      <c r="R21" s="68" t="s">
        <v>296</v>
      </c>
      <c r="S21" s="68"/>
      <c r="T21" s="85"/>
      <c r="U21" s="68"/>
      <c r="V21" s="68"/>
      <c r="W21" s="68"/>
      <c r="X21" s="79" t="s">
        <v>292</v>
      </c>
      <c r="Y21" s="68"/>
      <c r="Z21" s="68"/>
      <c r="AA21" s="85"/>
      <c r="AB21" s="68"/>
      <c r="AC21" s="68"/>
      <c r="AD21" s="68"/>
      <c r="AE21" s="68"/>
      <c r="AF21" s="68"/>
      <c r="AG21" s="68"/>
      <c r="AH21" s="68"/>
      <c r="AI21" s="68"/>
      <c r="AJ21" s="68"/>
      <c r="AK21" s="85"/>
      <c r="AL21" s="68"/>
      <c r="AM21" s="85"/>
      <c r="AN21" s="68"/>
      <c r="AO21" s="85"/>
      <c r="AP21" s="85"/>
      <c r="AQ21" s="85"/>
      <c r="AR21" s="98" t="s">
        <v>186</v>
      </c>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79" t="s">
        <v>296</v>
      </c>
      <c r="CG21" s="85"/>
      <c r="CH21" s="85"/>
      <c r="CI21" s="85"/>
      <c r="CJ21" s="85"/>
      <c r="CK21" s="85"/>
      <c r="CL21" s="85"/>
      <c r="CM21" s="85"/>
      <c r="CN21" s="85"/>
      <c r="CO21" s="85"/>
      <c r="CP21" s="85"/>
      <c r="CQ21" s="85"/>
      <c r="CR21" s="85"/>
      <c r="CS21" s="85"/>
      <c r="CT21" s="85"/>
      <c r="CU21" s="85"/>
      <c r="CV21" s="85"/>
      <c r="CW21" s="85"/>
      <c r="CX21" s="85"/>
      <c r="CY21" s="85"/>
      <c r="CZ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c r="EC21" s="99"/>
      <c r="ED21" s="85"/>
      <c r="EE21" s="85"/>
      <c r="EF21" s="85"/>
      <c r="EG21" s="85"/>
      <c r="EH21" s="85"/>
      <c r="EI21" s="85"/>
      <c r="EJ21" s="85"/>
      <c r="EK21" s="85"/>
      <c r="EL21" s="85"/>
      <c r="EM21" s="85"/>
      <c r="EN21" s="85"/>
      <c r="EO21" s="85"/>
      <c r="EP21" s="85"/>
      <c r="EQ21" s="85"/>
      <c r="ER21" s="85"/>
      <c r="ES21" s="85"/>
      <c r="ET21" s="85"/>
      <c r="EU21" s="85"/>
      <c r="EV21" s="85"/>
      <c r="EW21" s="85"/>
      <c r="EX21" s="85"/>
      <c r="EY21" s="85"/>
      <c r="EZ21" s="79" t="s">
        <v>283</v>
      </c>
      <c r="FA21" s="79" t="s">
        <v>287</v>
      </c>
      <c r="FB21" s="53"/>
      <c r="FC21" s="53"/>
      <c r="FD21" s="53"/>
      <c r="FE21" s="53"/>
      <c r="FF21" s="102" t="s">
        <v>235</v>
      </c>
      <c r="FG21" s="53"/>
      <c r="FH21" s="53"/>
      <c r="FI21" s="53"/>
      <c r="FJ21" s="102" t="s">
        <v>292</v>
      </c>
      <c r="FK21" s="53"/>
      <c r="FL21" s="53"/>
      <c r="FM21" s="53"/>
      <c r="FN21" s="53"/>
      <c r="FO21" s="53"/>
      <c r="FP21" s="53"/>
      <c r="FQ21" s="53"/>
      <c r="FR21" s="53"/>
      <c r="FS21" s="53"/>
      <c r="FT21" s="53"/>
      <c r="FU21" s="53"/>
      <c r="FV21" s="53"/>
      <c r="FW21" s="53"/>
      <c r="FX21" s="53"/>
      <c r="FY21" s="53"/>
      <c r="FZ21" s="102" t="s">
        <v>182</v>
      </c>
      <c r="GA21" s="53"/>
      <c r="GB21" s="53"/>
      <c r="GC21" s="53"/>
      <c r="GD21" s="53"/>
      <c r="GE21" s="53"/>
      <c r="GF21" s="102" t="s">
        <v>273</v>
      </c>
      <c r="GG21" s="53"/>
      <c r="GH21" s="102" t="s">
        <v>279</v>
      </c>
      <c r="GI21" s="53"/>
    </row>
    <row r="22" spans="1:191" ht="15" customHeight="1">
      <c r="A22" s="79" t="s">
        <v>195</v>
      </c>
      <c r="B22" s="79" t="s">
        <v>255</v>
      </c>
      <c r="C22" s="83"/>
      <c r="D22" s="79" t="s">
        <v>195</v>
      </c>
      <c r="E22" s="68"/>
      <c r="F22" s="68"/>
      <c r="G22" s="68"/>
      <c r="H22" s="68"/>
      <c r="I22" s="68"/>
      <c r="J22" s="68"/>
      <c r="K22" s="68"/>
      <c r="L22" s="68"/>
      <c r="M22" s="68"/>
      <c r="N22" s="69" t="s">
        <v>300</v>
      </c>
      <c r="O22" s="68"/>
      <c r="P22" s="68"/>
      <c r="Q22" s="68"/>
      <c r="R22" s="68" t="s">
        <v>298</v>
      </c>
      <c r="S22" s="68"/>
      <c r="T22" s="85"/>
      <c r="U22" s="68"/>
      <c r="V22" s="68"/>
      <c r="W22" s="68"/>
      <c r="X22" s="79" t="s">
        <v>294</v>
      </c>
      <c r="Y22" s="68"/>
      <c r="Z22" s="68"/>
      <c r="AA22" s="85"/>
      <c r="AB22" s="68"/>
      <c r="AC22" s="68"/>
      <c r="AD22" s="68"/>
      <c r="AE22" s="68"/>
      <c r="AF22" s="68"/>
      <c r="AG22" s="68"/>
      <c r="AH22" s="68"/>
      <c r="AI22" s="68"/>
      <c r="AJ22" s="68"/>
      <c r="AK22" s="85"/>
      <c r="AL22" s="68"/>
      <c r="AM22" s="68"/>
      <c r="AN22" s="68"/>
      <c r="AO22" s="85"/>
      <c r="AP22" s="85"/>
      <c r="AQ22" s="85"/>
      <c r="AR22" s="98" t="s">
        <v>190</v>
      </c>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79" t="s">
        <v>298</v>
      </c>
      <c r="CG22" s="85"/>
      <c r="CH22" s="85"/>
      <c r="CI22" s="85"/>
      <c r="CJ22" s="85"/>
      <c r="CK22" s="85"/>
      <c r="CL22" s="85"/>
      <c r="CM22" s="85"/>
      <c r="CN22" s="85"/>
      <c r="CO22" s="85"/>
      <c r="CP22" s="85"/>
      <c r="CQ22" s="85"/>
      <c r="CR22" s="85"/>
      <c r="CS22" s="85"/>
      <c r="CT22" s="85"/>
      <c r="CU22" s="85"/>
      <c r="CV22" s="85"/>
      <c r="CW22" s="85"/>
      <c r="CX22" s="85"/>
      <c r="CY22" s="85"/>
      <c r="CZ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c r="EC22" s="99"/>
      <c r="ED22" s="85"/>
      <c r="EE22" s="85"/>
      <c r="EF22" s="85"/>
      <c r="EG22" s="85"/>
      <c r="EH22" s="85"/>
      <c r="EI22" s="85"/>
      <c r="EJ22" s="85"/>
      <c r="EK22" s="85"/>
      <c r="EL22" s="85"/>
      <c r="EM22" s="85"/>
      <c r="EN22" s="85"/>
      <c r="EO22" s="85"/>
      <c r="EP22" s="85"/>
      <c r="EQ22" s="85"/>
      <c r="ER22" s="85"/>
      <c r="ES22" s="85"/>
      <c r="ET22" s="85"/>
      <c r="EU22" s="85"/>
      <c r="EV22" s="85"/>
      <c r="EW22" s="85"/>
      <c r="EX22" s="85"/>
      <c r="EY22" s="85"/>
      <c r="EZ22" s="79" t="s">
        <v>287</v>
      </c>
      <c r="FA22" s="79" t="s">
        <v>292</v>
      </c>
      <c r="FB22" s="53"/>
      <c r="FC22" s="53"/>
      <c r="FD22" s="53"/>
      <c r="FE22" s="53"/>
      <c r="FF22" s="102" t="s">
        <v>246</v>
      </c>
      <c r="FG22" s="53"/>
      <c r="FH22" s="53"/>
      <c r="FI22" s="53"/>
      <c r="FJ22" s="104" t="str">
        <f>HYPERLINK("https://sci-hub.se/10.1021/jf000025h","Vitis vinifera")</f>
        <v>Vitis vinifera</v>
      </c>
      <c r="FK22" s="53"/>
      <c r="FL22" s="53"/>
      <c r="FM22" s="53"/>
      <c r="FN22" s="53"/>
      <c r="FO22" s="53"/>
      <c r="FP22" s="53"/>
      <c r="FQ22" s="53"/>
      <c r="FR22" s="53"/>
      <c r="FS22" s="53"/>
      <c r="FT22" s="53"/>
      <c r="FU22" s="53"/>
      <c r="FV22" s="53"/>
      <c r="FW22" s="53"/>
      <c r="FX22" s="53"/>
      <c r="FY22" s="53"/>
      <c r="FZ22" s="102" t="s">
        <v>113</v>
      </c>
      <c r="GA22" s="53"/>
      <c r="GB22" s="53"/>
      <c r="GC22" s="53"/>
      <c r="GD22" s="53"/>
      <c r="GE22" s="53"/>
      <c r="GF22" s="102" t="s">
        <v>279</v>
      </c>
      <c r="GG22" s="53"/>
      <c r="GH22" s="102" t="s">
        <v>283</v>
      </c>
      <c r="GI22" s="53"/>
    </row>
    <row r="23" spans="1:191" ht="15" customHeight="1">
      <c r="A23" s="79" t="s">
        <v>205</v>
      </c>
      <c r="B23" s="79" t="s">
        <v>257</v>
      </c>
      <c r="C23" s="83"/>
      <c r="D23" s="79" t="s">
        <v>214</v>
      </c>
      <c r="E23" s="68"/>
      <c r="F23" s="68"/>
      <c r="G23" s="68"/>
      <c r="H23" s="68"/>
      <c r="I23" s="68"/>
      <c r="J23" s="68"/>
      <c r="K23" s="68"/>
      <c r="L23" s="68"/>
      <c r="M23" s="68"/>
      <c r="N23" s="68"/>
      <c r="O23" s="68"/>
      <c r="P23" s="68"/>
      <c r="Q23" s="68"/>
      <c r="R23" s="69" t="s">
        <v>300</v>
      </c>
      <c r="S23" s="68"/>
      <c r="T23" s="85"/>
      <c r="U23" s="68"/>
      <c r="V23" s="68"/>
      <c r="W23" s="68"/>
      <c r="X23" s="79" t="s">
        <v>300</v>
      </c>
      <c r="Y23" s="68"/>
      <c r="Z23" s="68"/>
      <c r="AA23" s="85"/>
      <c r="AB23" s="68"/>
      <c r="AC23" s="68"/>
      <c r="AD23" s="68"/>
      <c r="AE23" s="68"/>
      <c r="AF23" s="68"/>
      <c r="AG23" s="68"/>
      <c r="AH23" s="68"/>
      <c r="AI23" s="68"/>
      <c r="AJ23" s="68"/>
      <c r="AK23" s="85"/>
      <c r="AL23" s="68"/>
      <c r="AM23" s="68"/>
      <c r="AN23" s="68"/>
      <c r="AO23" s="85"/>
      <c r="AP23" s="85"/>
      <c r="AQ23" s="85"/>
      <c r="AR23" s="98" t="s">
        <v>197</v>
      </c>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99"/>
      <c r="ED23" s="85"/>
      <c r="EE23" s="85"/>
      <c r="EF23" s="85"/>
      <c r="EG23" s="85"/>
      <c r="EH23" s="85"/>
      <c r="EI23" s="85"/>
      <c r="EJ23" s="85"/>
      <c r="EK23" s="85"/>
      <c r="EL23" s="85"/>
      <c r="EM23" s="85"/>
      <c r="EN23" s="85"/>
      <c r="EO23" s="85"/>
      <c r="EP23" s="85"/>
      <c r="EQ23" s="85"/>
      <c r="ER23" s="85"/>
      <c r="ES23" s="85"/>
      <c r="ET23" s="85"/>
      <c r="EU23" s="85"/>
      <c r="EV23" s="85"/>
      <c r="EW23" s="85"/>
      <c r="EX23" s="85"/>
      <c r="EY23" s="85"/>
      <c r="EZ23" s="79" t="s">
        <v>292</v>
      </c>
      <c r="FA23" s="79" t="s">
        <v>296</v>
      </c>
      <c r="FB23" s="53"/>
      <c r="FC23" s="53"/>
      <c r="FD23" s="53"/>
      <c r="FE23" s="53"/>
      <c r="FF23" s="102" t="s">
        <v>248</v>
      </c>
      <c r="FG23" s="53"/>
      <c r="FH23" s="53"/>
      <c r="FI23" s="53"/>
      <c r="FJ23" s="102" t="s">
        <v>307</v>
      </c>
      <c r="FK23" s="53"/>
      <c r="FL23" s="53"/>
      <c r="FM23" s="53"/>
      <c r="FN23" s="53"/>
      <c r="FO23" s="53"/>
      <c r="FP23" s="53"/>
      <c r="FQ23" s="53"/>
      <c r="FR23" s="53"/>
      <c r="FS23" s="53"/>
      <c r="FT23" s="53"/>
      <c r="FU23" s="53"/>
      <c r="FV23" s="53"/>
      <c r="FW23" s="53"/>
      <c r="FX23" s="53"/>
      <c r="FY23" s="53"/>
      <c r="FZ23" s="102" t="s">
        <v>195</v>
      </c>
      <c r="GA23" s="53"/>
      <c r="GB23" s="53"/>
      <c r="GC23" s="53"/>
      <c r="GD23" s="53"/>
      <c r="GE23" s="53"/>
      <c r="GF23" s="102" t="s">
        <v>283</v>
      </c>
      <c r="GG23" s="53"/>
      <c r="GH23" s="102" t="s">
        <v>292</v>
      </c>
      <c r="GI23" s="53"/>
    </row>
    <row r="24" spans="1:191" ht="15" customHeight="1">
      <c r="A24" s="79" t="s">
        <v>207</v>
      </c>
      <c r="B24" s="79" t="s">
        <v>259</v>
      </c>
      <c r="C24" s="83"/>
      <c r="D24" s="79" t="s">
        <v>217</v>
      </c>
      <c r="E24" s="68"/>
      <c r="F24" s="68"/>
      <c r="G24" s="68"/>
      <c r="H24" s="68"/>
      <c r="I24" s="68"/>
      <c r="J24" s="68"/>
      <c r="K24" s="68"/>
      <c r="L24" s="68"/>
      <c r="M24" s="68"/>
      <c r="N24" s="68"/>
      <c r="O24" s="68"/>
      <c r="P24" s="68"/>
      <c r="Q24" s="68"/>
      <c r="R24" s="69" t="s">
        <v>307</v>
      </c>
      <c r="S24" s="68"/>
      <c r="T24" s="85"/>
      <c r="U24" s="68"/>
      <c r="V24" s="68"/>
      <c r="W24" s="68"/>
      <c r="X24" s="79" t="s">
        <v>305</v>
      </c>
      <c r="Y24" s="68"/>
      <c r="Z24" s="68"/>
      <c r="AA24" s="85"/>
      <c r="AB24" s="68"/>
      <c r="AC24" s="68"/>
      <c r="AD24" s="68"/>
      <c r="AE24" s="68"/>
      <c r="AF24" s="68"/>
      <c r="AG24" s="68"/>
      <c r="AH24" s="68"/>
      <c r="AI24" s="68"/>
      <c r="AJ24" s="68"/>
      <c r="AK24" s="85"/>
      <c r="AL24" s="68"/>
      <c r="AM24" s="68"/>
      <c r="AN24" s="68"/>
      <c r="AO24" s="85"/>
      <c r="AP24" s="68"/>
      <c r="AQ24" s="85"/>
      <c r="AR24" s="98" t="s">
        <v>199</v>
      </c>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E24" s="85"/>
      <c r="DF24" s="85"/>
      <c r="DG24" s="85"/>
      <c r="DH24" s="85"/>
      <c r="DI24" s="85"/>
      <c r="DJ24" s="85"/>
      <c r="DK24" s="85"/>
      <c r="DL24" s="85"/>
      <c r="DM24" s="85"/>
      <c r="DN24" s="85"/>
      <c r="DO24" s="85"/>
      <c r="DP24" s="85"/>
      <c r="DQ24" s="85"/>
      <c r="DR24" s="85"/>
      <c r="DS24" s="85"/>
      <c r="DT24" s="85"/>
      <c r="DU24" s="85"/>
      <c r="DV24" s="85"/>
      <c r="DW24" s="85"/>
      <c r="DX24" s="85"/>
      <c r="DY24" s="85"/>
      <c r="DZ24" s="85"/>
      <c r="EA24" s="85"/>
      <c r="EB24" s="85"/>
      <c r="EC24" s="85"/>
      <c r="ED24" s="85"/>
      <c r="EE24" s="85"/>
      <c r="EF24" s="85"/>
      <c r="EG24" s="85"/>
      <c r="EH24" s="85"/>
      <c r="EI24" s="85"/>
      <c r="EJ24" s="85"/>
      <c r="EK24" s="85"/>
      <c r="EL24" s="85"/>
      <c r="EM24" s="85"/>
      <c r="EN24" s="85"/>
      <c r="EO24" s="85"/>
      <c r="EP24" s="85"/>
      <c r="EQ24" s="85"/>
      <c r="ER24" s="85"/>
      <c r="ES24" s="85"/>
      <c r="ET24" s="85"/>
      <c r="EU24" s="85"/>
      <c r="EV24" s="85"/>
      <c r="EW24" s="85"/>
      <c r="EX24" s="85"/>
      <c r="EY24" s="85"/>
      <c r="EZ24" s="79" t="s">
        <v>296</v>
      </c>
      <c r="FA24" s="79" t="s">
        <v>300</v>
      </c>
      <c r="FB24" s="53"/>
      <c r="FC24" s="53"/>
      <c r="FD24" s="53"/>
      <c r="FE24" s="53"/>
      <c r="FF24" s="102" t="s">
        <v>255</v>
      </c>
      <c r="FG24" s="53"/>
      <c r="FH24" s="53"/>
      <c r="FI24" s="53"/>
      <c r="FJ24" s="102" t="s">
        <v>182</v>
      </c>
      <c r="FK24" s="53"/>
      <c r="FL24" s="53"/>
      <c r="FM24" s="53"/>
      <c r="FN24" s="53"/>
      <c r="FO24" s="53"/>
      <c r="FP24" s="53"/>
      <c r="FQ24" s="53"/>
      <c r="FR24" s="53"/>
      <c r="FS24" s="53"/>
      <c r="FT24" s="53"/>
      <c r="FU24" s="53"/>
      <c r="FV24" s="53"/>
      <c r="FW24" s="53"/>
      <c r="FX24" s="53"/>
      <c r="FY24" s="53"/>
      <c r="FZ24" s="102" t="s">
        <v>126</v>
      </c>
      <c r="GA24" s="53"/>
      <c r="GB24" s="53"/>
      <c r="GC24" s="53"/>
      <c r="GD24" s="53"/>
      <c r="GE24" s="53"/>
      <c r="GF24" s="102" t="s">
        <v>285</v>
      </c>
      <c r="GG24" s="53"/>
      <c r="GH24" s="102" t="s">
        <v>296</v>
      </c>
      <c r="GI24" s="53"/>
    </row>
    <row r="25" spans="1:191" ht="15" customHeight="1">
      <c r="A25" s="79" t="s">
        <v>214</v>
      </c>
      <c r="B25" s="79" t="s">
        <v>261</v>
      </c>
      <c r="C25" s="83"/>
      <c r="D25" s="79" t="s">
        <v>219</v>
      </c>
      <c r="E25" s="68"/>
      <c r="F25" s="68"/>
      <c r="G25" s="68"/>
      <c r="H25" s="68"/>
      <c r="I25" s="68"/>
      <c r="J25" s="68"/>
      <c r="K25" s="68"/>
      <c r="L25" s="68"/>
      <c r="M25" s="68"/>
      <c r="N25" s="68"/>
      <c r="O25" s="68"/>
      <c r="P25" s="68"/>
      <c r="Q25" s="68"/>
      <c r="R25" s="68"/>
      <c r="S25" s="68"/>
      <c r="T25" s="85"/>
      <c r="U25" s="68"/>
      <c r="V25" s="68"/>
      <c r="W25" s="68"/>
      <c r="X25" s="85"/>
      <c r="Y25" s="68"/>
      <c r="Z25" s="68"/>
      <c r="AA25" s="85"/>
      <c r="AB25" s="68"/>
      <c r="AC25" s="68"/>
      <c r="AD25" s="68"/>
      <c r="AE25" s="68"/>
      <c r="AF25" s="68"/>
      <c r="AG25" s="68"/>
      <c r="AH25" s="68"/>
      <c r="AI25" s="68"/>
      <c r="AJ25" s="68"/>
      <c r="AK25" s="85"/>
      <c r="AL25" s="68"/>
      <c r="AM25" s="68"/>
      <c r="AN25" s="68"/>
      <c r="AO25" s="85"/>
      <c r="AP25" s="68"/>
      <c r="AQ25" s="85"/>
      <c r="AR25" s="79" t="s">
        <v>202</v>
      </c>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c r="EH25" s="85"/>
      <c r="EI25" s="85"/>
      <c r="EJ25" s="85"/>
      <c r="EK25" s="85"/>
      <c r="EL25" s="85"/>
      <c r="EM25" s="85"/>
      <c r="EN25" s="85"/>
      <c r="EO25" s="85"/>
      <c r="EP25" s="85"/>
      <c r="EQ25" s="85"/>
      <c r="ER25" s="85"/>
      <c r="ES25" s="85"/>
      <c r="ET25" s="85"/>
      <c r="EU25" s="85"/>
      <c r="EV25" s="85"/>
      <c r="EW25" s="85"/>
      <c r="EX25" s="85"/>
      <c r="EY25" s="85"/>
      <c r="EZ25" s="79" t="s">
        <v>300</v>
      </c>
      <c r="FA25" s="79" t="s">
        <v>305</v>
      </c>
      <c r="FB25" s="53"/>
      <c r="FC25" s="53"/>
      <c r="FD25" s="53"/>
      <c r="FE25" s="53"/>
      <c r="FF25" s="102" t="s">
        <v>257</v>
      </c>
      <c r="FG25" s="53"/>
      <c r="FH25" s="53"/>
      <c r="FI25" s="53"/>
      <c r="FJ25" s="102" t="s">
        <v>287</v>
      </c>
      <c r="FK25" s="53"/>
      <c r="FL25" s="53"/>
      <c r="FM25" s="53"/>
      <c r="FN25" s="53"/>
      <c r="FO25" s="53"/>
      <c r="FP25" s="53"/>
      <c r="FQ25" s="53"/>
      <c r="FR25" s="53"/>
      <c r="FS25" s="53"/>
      <c r="FT25" s="53"/>
      <c r="FU25" s="53"/>
      <c r="FV25" s="53"/>
      <c r="FW25" s="53"/>
      <c r="FX25" s="53"/>
      <c r="FY25" s="53"/>
      <c r="FZ25" s="102" t="s">
        <v>296</v>
      </c>
      <c r="GA25" s="53"/>
      <c r="GB25" s="53"/>
      <c r="GC25" s="53"/>
      <c r="GD25" s="53"/>
      <c r="GE25" s="53"/>
      <c r="GF25" s="102" t="s">
        <v>287</v>
      </c>
      <c r="GG25" s="53"/>
      <c r="GH25" s="102" t="s">
        <v>298</v>
      </c>
      <c r="GI25" s="53"/>
    </row>
    <row r="26" spans="1:191" ht="14.25">
      <c r="A26" s="79" t="s">
        <v>217</v>
      </c>
      <c r="B26" s="79" t="s">
        <v>263</v>
      </c>
      <c r="C26" s="83"/>
      <c r="D26" s="79" t="s">
        <v>231</v>
      </c>
      <c r="E26" s="68"/>
      <c r="F26" s="68"/>
      <c r="G26" s="68"/>
      <c r="H26" s="68"/>
      <c r="I26" s="68"/>
      <c r="J26" s="68"/>
      <c r="K26" s="68"/>
      <c r="L26" s="68"/>
      <c r="M26" s="68"/>
      <c r="N26" s="68"/>
      <c r="O26" s="68"/>
      <c r="P26" s="68"/>
      <c r="Q26" s="68"/>
      <c r="R26" s="68"/>
      <c r="S26" s="68"/>
      <c r="T26" s="85"/>
      <c r="U26" s="68"/>
      <c r="V26" s="68"/>
      <c r="W26" s="68"/>
      <c r="X26" s="85"/>
      <c r="Y26" s="68"/>
      <c r="Z26" s="68"/>
      <c r="AA26" s="85"/>
      <c r="AB26" s="68"/>
      <c r="AC26" s="68"/>
      <c r="AD26" s="68"/>
      <c r="AE26" s="68"/>
      <c r="AF26" s="68"/>
      <c r="AG26" s="68"/>
      <c r="AH26" s="68"/>
      <c r="AI26" s="68"/>
      <c r="AJ26" s="68"/>
      <c r="AK26" s="85"/>
      <c r="AL26" s="68"/>
      <c r="AM26" s="68"/>
      <c r="AN26" s="68"/>
      <c r="AO26" s="85"/>
      <c r="AP26" s="68"/>
      <c r="AQ26" s="68"/>
      <c r="AR26" s="98" t="s">
        <v>214</v>
      </c>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c r="EC26" s="85"/>
      <c r="ED26" s="85"/>
      <c r="EE26" s="85"/>
      <c r="EF26" s="85"/>
      <c r="EG26" s="85"/>
      <c r="EH26" s="85"/>
      <c r="EI26" s="85"/>
      <c r="EJ26" s="85"/>
      <c r="EK26" s="85"/>
      <c r="EL26" s="85"/>
      <c r="EM26" s="85"/>
      <c r="EN26" s="85"/>
      <c r="EO26" s="85"/>
      <c r="EP26" s="85"/>
      <c r="EQ26" s="85"/>
      <c r="ER26" s="85"/>
      <c r="ES26" s="85"/>
      <c r="ET26" s="85"/>
      <c r="EU26" s="85"/>
      <c r="EV26" s="85"/>
      <c r="EW26" s="85"/>
      <c r="EX26" s="85"/>
      <c r="EY26" s="85"/>
      <c r="EZ26" s="79" t="s">
        <v>305</v>
      </c>
      <c r="FA26" s="79" t="s">
        <v>307</v>
      </c>
      <c r="FB26" s="53"/>
      <c r="FC26" s="53"/>
      <c r="FD26" s="53"/>
      <c r="FE26" s="53"/>
      <c r="FF26" s="102" t="s">
        <v>261</v>
      </c>
      <c r="FG26" s="53"/>
      <c r="FH26" s="53"/>
      <c r="FI26" s="53"/>
      <c r="FJ26" s="102" t="s">
        <v>195</v>
      </c>
      <c r="FK26" s="53"/>
      <c r="FL26" s="53"/>
      <c r="FM26" s="53"/>
      <c r="FN26" s="53"/>
      <c r="FO26" s="53"/>
      <c r="FP26" s="53"/>
      <c r="FQ26" s="53"/>
      <c r="FR26" s="53"/>
      <c r="FS26" s="53"/>
      <c r="FT26" s="53"/>
      <c r="FU26" s="53"/>
      <c r="FV26" s="53"/>
      <c r="FW26" s="53"/>
      <c r="FX26" s="53"/>
      <c r="FY26" s="53"/>
      <c r="FZ26" s="53"/>
      <c r="GA26" s="53"/>
      <c r="GB26" s="53"/>
      <c r="GC26" s="53"/>
      <c r="GD26" s="53"/>
      <c r="GE26" s="53"/>
      <c r="GF26" s="102" t="s">
        <v>294</v>
      </c>
      <c r="GG26" s="53"/>
      <c r="GH26" s="102" t="s">
        <v>115</v>
      </c>
      <c r="GI26" s="53"/>
    </row>
    <row r="27" spans="1:191" ht="14.25">
      <c r="A27" s="79" t="s">
        <v>219</v>
      </c>
      <c r="B27" s="79" t="s">
        <v>269</v>
      </c>
      <c r="C27" s="83"/>
      <c r="D27" s="79" t="s">
        <v>235</v>
      </c>
      <c r="E27" s="68"/>
      <c r="F27" s="68"/>
      <c r="G27" s="68"/>
      <c r="H27" s="68"/>
      <c r="I27" s="68"/>
      <c r="J27" s="68"/>
      <c r="K27" s="68"/>
      <c r="L27" s="68"/>
      <c r="M27" s="68"/>
      <c r="N27" s="68"/>
      <c r="O27" s="68"/>
      <c r="P27" s="68"/>
      <c r="Q27" s="68"/>
      <c r="R27" s="68"/>
      <c r="S27" s="68"/>
      <c r="T27" s="85"/>
      <c r="U27" s="68"/>
      <c r="V27" s="68"/>
      <c r="W27" s="68"/>
      <c r="X27" s="85"/>
      <c r="Y27" s="68"/>
      <c r="Z27" s="68"/>
      <c r="AA27" s="85"/>
      <c r="AB27" s="68"/>
      <c r="AC27" s="68"/>
      <c r="AD27" s="68"/>
      <c r="AE27" s="68"/>
      <c r="AF27" s="68"/>
      <c r="AG27" s="68"/>
      <c r="AH27" s="68"/>
      <c r="AI27" s="68"/>
      <c r="AJ27" s="68"/>
      <c r="AK27" s="85"/>
      <c r="AL27" s="68"/>
      <c r="AM27" s="68"/>
      <c r="AN27" s="68"/>
      <c r="AO27" s="85"/>
      <c r="AP27" s="68"/>
      <c r="AQ27" s="68"/>
      <c r="AR27" s="98" t="s">
        <v>217</v>
      </c>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103"/>
      <c r="FA27" s="103"/>
      <c r="FB27" s="53"/>
      <c r="FC27" s="53"/>
      <c r="FD27" s="53"/>
      <c r="FE27" s="53"/>
      <c r="FF27" s="102" t="s">
        <v>263</v>
      </c>
      <c r="FG27" s="53"/>
      <c r="FH27" s="53"/>
      <c r="FI27" s="53"/>
      <c r="FJ27" s="102" t="s">
        <v>124</v>
      </c>
      <c r="FK27" s="53"/>
      <c r="FL27" s="53"/>
      <c r="FM27" s="53"/>
      <c r="FN27" s="53"/>
      <c r="FO27" s="53"/>
      <c r="FP27" s="53"/>
      <c r="FQ27" s="53"/>
      <c r="FR27" s="53"/>
      <c r="FS27" s="53"/>
      <c r="FT27" s="53"/>
      <c r="FU27" s="53"/>
      <c r="FV27" s="53"/>
      <c r="FW27" s="53"/>
      <c r="FX27" s="53"/>
      <c r="FY27" s="53"/>
      <c r="FZ27" s="53"/>
      <c r="GA27" s="53"/>
      <c r="GB27" s="53"/>
      <c r="GC27" s="53"/>
      <c r="GD27" s="53"/>
      <c r="GE27" s="53"/>
      <c r="GF27" s="102" t="s">
        <v>296</v>
      </c>
      <c r="GG27" s="53"/>
      <c r="GH27" s="102" t="s">
        <v>182</v>
      </c>
      <c r="GI27" s="53"/>
    </row>
    <row r="28" spans="1:191" ht="14.25">
      <c r="A28" s="79" t="s">
        <v>227</v>
      </c>
      <c r="B28" s="79" t="s">
        <v>275</v>
      </c>
      <c r="C28" s="83"/>
      <c r="D28" s="79" t="s">
        <v>246</v>
      </c>
      <c r="E28" s="68"/>
      <c r="F28" s="68"/>
      <c r="G28" s="68"/>
      <c r="H28" s="68"/>
      <c r="I28" s="68"/>
      <c r="J28" s="68"/>
      <c r="K28" s="68"/>
      <c r="L28" s="68"/>
      <c r="M28" s="68"/>
      <c r="N28" s="68"/>
      <c r="O28" s="68"/>
      <c r="P28" s="68"/>
      <c r="Q28" s="68"/>
      <c r="R28" s="68"/>
      <c r="S28" s="68"/>
      <c r="T28" s="85"/>
      <c r="U28" s="68"/>
      <c r="V28" s="68"/>
      <c r="W28" s="68"/>
      <c r="X28" s="85"/>
      <c r="Y28" s="68"/>
      <c r="Z28" s="68"/>
      <c r="AA28" s="85"/>
      <c r="AB28" s="68"/>
      <c r="AC28" s="68"/>
      <c r="AD28" s="68"/>
      <c r="AE28" s="68"/>
      <c r="AF28" s="68"/>
      <c r="AG28" s="68"/>
      <c r="AH28" s="68"/>
      <c r="AI28" s="68"/>
      <c r="AJ28" s="68"/>
      <c r="AK28" s="85"/>
      <c r="AL28" s="68"/>
      <c r="AM28" s="68"/>
      <c r="AN28" s="68"/>
      <c r="AO28" s="85"/>
      <c r="AP28" s="68"/>
      <c r="AQ28" s="68"/>
      <c r="AR28" s="98" t="s">
        <v>219</v>
      </c>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c r="EP28" s="85"/>
      <c r="EQ28" s="85"/>
      <c r="ER28" s="85"/>
      <c r="ES28" s="85"/>
      <c r="ET28" s="85"/>
      <c r="EU28" s="85"/>
      <c r="EV28" s="85"/>
      <c r="EW28" s="85"/>
      <c r="EX28" s="85"/>
      <c r="EY28" s="85"/>
      <c r="EZ28" s="85"/>
      <c r="FA28" s="85"/>
      <c r="FB28" s="53"/>
      <c r="FC28" s="53"/>
      <c r="FD28" s="53"/>
      <c r="FE28" s="53"/>
      <c r="FF28" s="102" t="s">
        <v>283</v>
      </c>
      <c r="FG28" s="53"/>
      <c r="FH28" s="53"/>
      <c r="FI28" s="53"/>
      <c r="FJ28" s="102" t="s">
        <v>269</v>
      </c>
      <c r="FK28" s="53"/>
      <c r="FL28" s="53"/>
      <c r="FM28" s="53"/>
      <c r="FN28" s="53"/>
      <c r="FO28" s="53"/>
      <c r="FP28" s="53"/>
      <c r="FQ28" s="53"/>
      <c r="FR28" s="53"/>
      <c r="FS28" s="53"/>
      <c r="FT28" s="53"/>
      <c r="FU28" s="53"/>
      <c r="FV28" s="53"/>
      <c r="FW28" s="53"/>
      <c r="FX28" s="53"/>
      <c r="FY28" s="53"/>
      <c r="FZ28" s="53"/>
      <c r="GA28" s="53"/>
      <c r="GB28" s="53"/>
      <c r="GC28" s="53"/>
      <c r="GD28" s="53"/>
      <c r="GE28" s="53"/>
      <c r="GF28" s="102" t="s">
        <v>300</v>
      </c>
      <c r="GG28" s="53"/>
      <c r="GH28" s="102" t="s">
        <v>231</v>
      </c>
      <c r="GI28" s="53"/>
    </row>
    <row r="29" spans="1:191" ht="14.25">
      <c r="A29" s="79" t="s">
        <v>231</v>
      </c>
      <c r="B29" s="79" t="s">
        <v>283</v>
      </c>
      <c r="C29" s="83"/>
      <c r="D29" s="79" t="s">
        <v>248</v>
      </c>
      <c r="E29" s="68"/>
      <c r="F29" s="68"/>
      <c r="G29" s="68"/>
      <c r="H29" s="68"/>
      <c r="I29" s="68"/>
      <c r="J29" s="68"/>
      <c r="K29" s="68"/>
      <c r="L29" s="68"/>
      <c r="M29" s="68"/>
      <c r="N29" s="68"/>
      <c r="O29" s="68"/>
      <c r="P29" s="68"/>
      <c r="Q29" s="68"/>
      <c r="R29" s="68"/>
      <c r="S29" s="68"/>
      <c r="T29" s="85"/>
      <c r="U29" s="68"/>
      <c r="V29" s="68"/>
      <c r="W29" s="68"/>
      <c r="X29" s="85"/>
      <c r="Y29" s="68"/>
      <c r="Z29" s="68"/>
      <c r="AA29" s="85"/>
      <c r="AB29" s="68"/>
      <c r="AC29" s="68"/>
      <c r="AD29" s="68"/>
      <c r="AE29" s="68"/>
      <c r="AF29" s="68"/>
      <c r="AG29" s="68"/>
      <c r="AH29" s="68"/>
      <c r="AI29" s="68"/>
      <c r="AJ29" s="68"/>
      <c r="AK29" s="85"/>
      <c r="AL29" s="68"/>
      <c r="AM29" s="68"/>
      <c r="AN29" s="68"/>
      <c r="AO29" s="85"/>
      <c r="AP29" s="68"/>
      <c r="AQ29" s="68"/>
      <c r="AR29" s="98" t="s">
        <v>227</v>
      </c>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c r="EC29" s="85"/>
      <c r="ED29" s="85"/>
      <c r="EE29" s="85"/>
      <c r="EF29" s="85"/>
      <c r="EG29" s="85"/>
      <c r="EH29" s="85"/>
      <c r="EI29" s="85"/>
      <c r="EJ29" s="85"/>
      <c r="EK29" s="85"/>
      <c r="EL29" s="85"/>
      <c r="EM29" s="85"/>
      <c r="EN29" s="85"/>
      <c r="EO29" s="85"/>
      <c r="EP29" s="85"/>
      <c r="EQ29" s="85"/>
      <c r="ER29" s="85"/>
      <c r="ES29" s="85"/>
      <c r="ET29" s="85"/>
      <c r="EU29" s="85"/>
      <c r="EV29" s="85"/>
      <c r="EW29" s="85"/>
      <c r="EX29" s="85"/>
      <c r="EY29" s="85"/>
      <c r="EZ29" s="85"/>
      <c r="FA29" s="85"/>
      <c r="FB29" s="53"/>
      <c r="FC29" s="53"/>
      <c r="FD29" s="53"/>
      <c r="FE29" s="53"/>
      <c r="FF29" s="102" t="s">
        <v>292</v>
      </c>
      <c r="FG29" s="53"/>
      <c r="FH29" s="53"/>
      <c r="FI29" s="53"/>
      <c r="FJ29" s="102" t="s">
        <v>275</v>
      </c>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102" t="s">
        <v>287</v>
      </c>
      <c r="GI29" s="53"/>
    </row>
    <row r="30" spans="1:191" ht="14.25">
      <c r="A30" s="79" t="s">
        <v>235</v>
      </c>
      <c r="B30" s="79" t="s">
        <v>285</v>
      </c>
      <c r="C30" s="83"/>
      <c r="D30" s="79"/>
      <c r="E30" s="68"/>
      <c r="F30" s="68"/>
      <c r="G30" s="68"/>
      <c r="H30" s="105"/>
      <c r="I30" s="83"/>
      <c r="J30" s="83"/>
      <c r="K30" s="83"/>
      <c r="L30" s="77"/>
      <c r="M30" s="68"/>
      <c r="N30" s="68"/>
      <c r="O30" s="68"/>
      <c r="P30" s="68"/>
      <c r="Q30" s="68"/>
      <c r="R30" s="68"/>
      <c r="S30" s="68"/>
      <c r="T30" s="85"/>
      <c r="U30" s="68"/>
      <c r="V30" s="68"/>
      <c r="W30" s="68"/>
      <c r="X30" s="85"/>
      <c r="Y30" s="68"/>
      <c r="Z30" s="68"/>
      <c r="AA30" s="85"/>
      <c r="AB30" s="68"/>
      <c r="AC30" s="68"/>
      <c r="AD30" s="68"/>
      <c r="AE30" s="68"/>
      <c r="AF30" s="68"/>
      <c r="AG30" s="68"/>
      <c r="AH30" s="68"/>
      <c r="AI30" s="68"/>
      <c r="AJ30" s="68"/>
      <c r="AK30" s="85"/>
      <c r="AL30" s="68"/>
      <c r="AM30" s="68"/>
      <c r="AN30" s="85"/>
      <c r="AO30" s="85"/>
      <c r="AP30" s="68"/>
      <c r="AQ30" s="68"/>
      <c r="AR30" s="98" t="s">
        <v>241</v>
      </c>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c r="EC30" s="85"/>
      <c r="ED30" s="85"/>
      <c r="EE30" s="85"/>
      <c r="EF30" s="85"/>
      <c r="EG30" s="85"/>
      <c r="EH30" s="85"/>
      <c r="EI30" s="85"/>
      <c r="EJ30" s="85"/>
      <c r="EK30" s="85"/>
      <c r="EL30" s="85"/>
      <c r="EM30" s="85"/>
      <c r="EN30" s="85"/>
      <c r="EO30" s="85"/>
      <c r="EP30" s="85"/>
      <c r="EQ30" s="85"/>
      <c r="ER30" s="85"/>
      <c r="ES30" s="85"/>
      <c r="ET30" s="85"/>
      <c r="EU30" s="85"/>
      <c r="EV30" s="85"/>
      <c r="EW30" s="85"/>
      <c r="EX30" s="85"/>
      <c r="EY30" s="85"/>
      <c r="EZ30" s="85"/>
      <c r="FA30" s="85"/>
      <c r="FB30" s="53"/>
      <c r="FC30" s="53"/>
      <c r="FD30" s="53"/>
      <c r="FE30" s="53"/>
      <c r="FF30" s="104" t="str">
        <f>HYPERLINK("https://sci-hub.se/10.1021/jf000025h","Vitis vinifera")</f>
        <v>Vitis vinifera</v>
      </c>
      <c r="FG30" s="53"/>
      <c r="FH30" s="53"/>
      <c r="FI30" s="53"/>
      <c r="FJ30" s="102" t="s">
        <v>163</v>
      </c>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102" t="s">
        <v>113</v>
      </c>
      <c r="GI30" s="53"/>
    </row>
    <row r="31" spans="1:191" ht="14.25">
      <c r="A31" s="79" t="s">
        <v>246</v>
      </c>
      <c r="B31" s="79" t="s">
        <v>287</v>
      </c>
      <c r="C31" s="83"/>
      <c r="D31" s="79" t="s">
        <v>257</v>
      </c>
      <c r="E31" s="68"/>
      <c r="F31" s="68"/>
      <c r="G31" s="68"/>
      <c r="H31" s="105"/>
      <c r="I31" s="83"/>
      <c r="J31" s="83"/>
      <c r="K31" s="83"/>
      <c r="L31" s="77"/>
      <c r="M31" s="77"/>
      <c r="N31" s="68"/>
      <c r="O31" s="68"/>
      <c r="P31" s="68"/>
      <c r="Q31" s="68"/>
      <c r="R31" s="68"/>
      <c r="S31" s="68"/>
      <c r="T31" s="85"/>
      <c r="U31" s="68"/>
      <c r="V31" s="68"/>
      <c r="W31" s="68"/>
      <c r="X31" s="68"/>
      <c r="Y31" s="68"/>
      <c r="Z31" s="68"/>
      <c r="AA31" s="85"/>
      <c r="AB31" s="68"/>
      <c r="AC31" s="68"/>
      <c r="AD31" s="68"/>
      <c r="AE31" s="68"/>
      <c r="AF31" s="68"/>
      <c r="AG31" s="68"/>
      <c r="AH31" s="68"/>
      <c r="AI31" s="68"/>
      <c r="AJ31" s="68"/>
      <c r="AK31" s="85"/>
      <c r="AL31" s="68"/>
      <c r="AM31" s="68"/>
      <c r="AN31" s="85"/>
      <c r="AO31" s="85"/>
      <c r="AP31" s="68"/>
      <c r="AQ31" s="68"/>
      <c r="AR31" s="98" t="s">
        <v>244</v>
      </c>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c r="EU31" s="85"/>
      <c r="EV31" s="85"/>
      <c r="EW31" s="85"/>
      <c r="EX31" s="85"/>
      <c r="EY31" s="85"/>
      <c r="EZ31" s="85"/>
      <c r="FA31" s="85"/>
      <c r="FB31" s="53"/>
      <c r="FC31" s="53"/>
      <c r="FD31" s="53"/>
      <c r="FE31" s="53"/>
      <c r="FF31" s="102" t="s">
        <v>307</v>
      </c>
      <c r="FG31" s="53"/>
      <c r="FH31" s="53"/>
      <c r="FI31" s="53"/>
      <c r="FJ31" s="102" t="s">
        <v>165</v>
      </c>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102" t="s">
        <v>126</v>
      </c>
      <c r="GI31" s="53"/>
    </row>
    <row r="32" spans="1:191" ht="14.25">
      <c r="A32" s="79" t="s">
        <v>248</v>
      </c>
      <c r="B32" s="79" t="s">
        <v>292</v>
      </c>
      <c r="C32" s="83"/>
      <c r="D32" s="79" t="s">
        <v>259</v>
      </c>
      <c r="E32" s="68"/>
      <c r="F32" s="68"/>
      <c r="G32" s="68"/>
      <c r="H32" s="105"/>
      <c r="I32" s="83"/>
      <c r="J32" s="83"/>
      <c r="K32" s="83"/>
      <c r="L32" s="77"/>
      <c r="M32" s="77"/>
      <c r="N32" s="68"/>
      <c r="O32" s="68"/>
      <c r="P32" s="68"/>
      <c r="Q32" s="68"/>
      <c r="R32" s="68"/>
      <c r="S32" s="68"/>
      <c r="T32" s="85"/>
      <c r="U32" s="68"/>
      <c r="V32" s="68"/>
      <c r="W32" s="68"/>
      <c r="X32" s="68"/>
      <c r="Y32" s="68"/>
      <c r="Z32" s="68"/>
      <c r="AA32" s="85"/>
      <c r="AB32" s="68"/>
      <c r="AC32" s="68"/>
      <c r="AD32" s="68"/>
      <c r="AE32" s="68"/>
      <c r="AF32" s="68"/>
      <c r="AG32" s="68"/>
      <c r="AH32" s="68"/>
      <c r="AI32" s="68"/>
      <c r="AJ32" s="68"/>
      <c r="AK32" s="85"/>
      <c r="AL32" s="68"/>
      <c r="AM32" s="68"/>
      <c r="AN32" s="85"/>
      <c r="AO32" s="85"/>
      <c r="AP32" s="68"/>
      <c r="AQ32" s="68"/>
      <c r="AR32" s="98" t="s">
        <v>246</v>
      </c>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53"/>
      <c r="FC32" s="53"/>
      <c r="FD32" s="53"/>
      <c r="FE32" s="53"/>
      <c r="FF32" s="102" t="s">
        <v>182</v>
      </c>
      <c r="FG32" s="53"/>
      <c r="FH32" s="53"/>
      <c r="FI32" s="53"/>
      <c r="FJ32" s="102" t="s">
        <v>167</v>
      </c>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102" t="s">
        <v>296</v>
      </c>
      <c r="GI32" s="53"/>
    </row>
    <row r="33" spans="1:191" ht="14.25">
      <c r="A33" s="79" t="s">
        <v>255</v>
      </c>
      <c r="B33" s="79" t="s">
        <v>296</v>
      </c>
      <c r="C33" s="83"/>
      <c r="D33" s="79" t="s">
        <v>261</v>
      </c>
      <c r="E33" s="68"/>
      <c r="F33" s="68"/>
      <c r="G33" s="68"/>
      <c r="H33" s="105"/>
      <c r="I33" s="83"/>
      <c r="J33" s="83"/>
      <c r="K33" s="83"/>
      <c r="L33" s="77"/>
      <c r="M33" s="77"/>
      <c r="N33" s="68"/>
      <c r="O33" s="68"/>
      <c r="P33" s="68"/>
      <c r="Q33" s="68"/>
      <c r="R33" s="68"/>
      <c r="S33" s="68"/>
      <c r="T33" s="85"/>
      <c r="U33" s="68"/>
      <c r="V33" s="68"/>
      <c r="W33" s="68"/>
      <c r="X33" s="68"/>
      <c r="Y33" s="68"/>
      <c r="Z33" s="68"/>
      <c r="AA33" s="85"/>
      <c r="AB33" s="68"/>
      <c r="AC33" s="68"/>
      <c r="AD33" s="68"/>
      <c r="AE33" s="68"/>
      <c r="AF33" s="68"/>
      <c r="AG33" s="68"/>
      <c r="AH33" s="68"/>
      <c r="AI33" s="68"/>
      <c r="AJ33" s="68"/>
      <c r="AK33" s="85"/>
      <c r="AL33" s="68"/>
      <c r="AM33" s="68"/>
      <c r="AN33" s="85"/>
      <c r="AO33" s="85"/>
      <c r="AP33" s="68"/>
      <c r="AQ33" s="68"/>
      <c r="AR33" s="98" t="s">
        <v>257</v>
      </c>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53"/>
      <c r="FC33" s="53"/>
      <c r="FD33" s="53"/>
      <c r="FE33" s="53"/>
      <c r="FF33" s="102" t="s">
        <v>167</v>
      </c>
      <c r="FG33" s="53"/>
      <c r="FH33" s="53"/>
      <c r="FI33" s="53"/>
      <c r="FJ33" s="102" t="s">
        <v>296</v>
      </c>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row>
    <row r="34" spans="1:191" ht="14.25">
      <c r="A34" s="79" t="s">
        <v>257</v>
      </c>
      <c r="B34" s="79" t="s">
        <v>300</v>
      </c>
      <c r="C34" s="83"/>
      <c r="D34" s="79" t="s">
        <v>273</v>
      </c>
      <c r="E34" s="68"/>
      <c r="F34" s="68"/>
      <c r="G34" s="68"/>
      <c r="H34" s="105"/>
      <c r="I34" s="83"/>
      <c r="J34" s="83"/>
      <c r="K34" s="83"/>
      <c r="L34" s="77"/>
      <c r="M34" s="77"/>
      <c r="N34" s="68"/>
      <c r="O34" s="68"/>
      <c r="P34" s="68"/>
      <c r="Q34" s="68"/>
      <c r="R34" s="68"/>
      <c r="S34" s="68"/>
      <c r="T34" s="85"/>
      <c r="U34" s="68"/>
      <c r="V34" s="68"/>
      <c r="W34" s="68"/>
      <c r="X34" s="68"/>
      <c r="Y34" s="68"/>
      <c r="Z34" s="68"/>
      <c r="AA34" s="85"/>
      <c r="AB34" s="68"/>
      <c r="AC34" s="68"/>
      <c r="AD34" s="68"/>
      <c r="AE34" s="68"/>
      <c r="AF34" s="68"/>
      <c r="AG34" s="68"/>
      <c r="AH34" s="68"/>
      <c r="AI34" s="68"/>
      <c r="AJ34" s="68"/>
      <c r="AK34" s="85"/>
      <c r="AL34" s="68"/>
      <c r="AM34" s="68"/>
      <c r="AN34" s="85"/>
      <c r="AO34" s="68"/>
      <c r="AP34" s="68"/>
      <c r="AQ34" s="68"/>
      <c r="AR34" s="98" t="s">
        <v>259</v>
      </c>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53"/>
      <c r="FC34" s="53"/>
      <c r="FD34" s="53"/>
      <c r="FE34" s="53"/>
      <c r="FF34" s="102" t="s">
        <v>285</v>
      </c>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row>
    <row r="35" spans="1:191" ht="14.25">
      <c r="A35" s="79" t="s">
        <v>261</v>
      </c>
      <c r="B35" s="79" t="s">
        <v>307</v>
      </c>
      <c r="C35" s="83"/>
      <c r="D35" s="79" t="s">
        <v>279</v>
      </c>
      <c r="E35" s="68"/>
      <c r="F35" s="68"/>
      <c r="G35" s="68"/>
      <c r="H35" s="105"/>
      <c r="I35" s="83"/>
      <c r="J35" s="83"/>
      <c r="K35" s="83"/>
      <c r="L35" s="77"/>
      <c r="M35" s="77"/>
      <c r="N35" s="68"/>
      <c r="O35" s="68"/>
      <c r="P35" s="68"/>
      <c r="Q35" s="68"/>
      <c r="R35" s="68"/>
      <c r="S35" s="68"/>
      <c r="T35" s="85"/>
      <c r="U35" s="68"/>
      <c r="V35" s="68"/>
      <c r="W35" s="68"/>
      <c r="X35" s="68"/>
      <c r="Y35" s="68"/>
      <c r="Z35" s="68"/>
      <c r="AA35" s="85"/>
      <c r="AB35" s="68"/>
      <c r="AC35" s="68"/>
      <c r="AD35" s="68"/>
      <c r="AE35" s="68"/>
      <c r="AF35" s="68"/>
      <c r="AG35" s="68"/>
      <c r="AH35" s="68"/>
      <c r="AI35" s="68"/>
      <c r="AJ35" s="68"/>
      <c r="AK35" s="85"/>
      <c r="AL35" s="68"/>
      <c r="AM35" s="68"/>
      <c r="AN35" s="85"/>
      <c r="AO35" s="68"/>
      <c r="AP35" s="68"/>
      <c r="AQ35" s="68"/>
      <c r="AR35" s="98" t="s">
        <v>261</v>
      </c>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53"/>
      <c r="FC35" s="53"/>
      <c r="FD35" s="53"/>
      <c r="FE35" s="53"/>
      <c r="FF35" s="102" t="s">
        <v>287</v>
      </c>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row>
    <row r="36" spans="1:191" ht="14.25">
      <c r="A36" s="79" t="s">
        <v>263</v>
      </c>
      <c r="B36" s="79"/>
      <c r="C36" s="83"/>
      <c r="D36" s="79" t="s">
        <v>283</v>
      </c>
      <c r="E36" s="68"/>
      <c r="F36" s="68"/>
      <c r="G36" s="68"/>
      <c r="H36" s="105"/>
      <c r="I36" s="83"/>
      <c r="J36" s="83"/>
      <c r="K36" s="83"/>
      <c r="L36" s="77"/>
      <c r="M36" s="77"/>
      <c r="N36" s="68"/>
      <c r="O36" s="68"/>
      <c r="P36" s="68"/>
      <c r="Q36" s="68"/>
      <c r="R36" s="68"/>
      <c r="S36" s="68"/>
      <c r="T36" s="85"/>
      <c r="U36" s="68"/>
      <c r="V36" s="68"/>
      <c r="W36" s="68"/>
      <c r="X36" s="68"/>
      <c r="Y36" s="68"/>
      <c r="Z36" s="68"/>
      <c r="AA36" s="85"/>
      <c r="AB36" s="68"/>
      <c r="AC36" s="68"/>
      <c r="AD36" s="68"/>
      <c r="AE36" s="68"/>
      <c r="AF36" s="68"/>
      <c r="AG36" s="68"/>
      <c r="AH36" s="68"/>
      <c r="AI36" s="68"/>
      <c r="AJ36" s="68"/>
      <c r="AK36" s="85"/>
      <c r="AL36" s="68"/>
      <c r="AM36" s="68"/>
      <c r="AN36" s="85"/>
      <c r="AO36" s="68"/>
      <c r="AP36" s="68"/>
      <c r="AQ36" s="85"/>
      <c r="AR36" s="98" t="s">
        <v>265</v>
      </c>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E36" s="85"/>
      <c r="DF36" s="85"/>
      <c r="DG36" s="85"/>
      <c r="DH36" s="85"/>
      <c r="DI36" s="85"/>
      <c r="DJ36" s="85"/>
      <c r="DK36" s="85"/>
      <c r="DL36" s="85"/>
      <c r="DM36" s="85"/>
      <c r="DN36" s="85"/>
      <c r="DO36" s="85"/>
      <c r="DP36" s="85"/>
      <c r="DQ36" s="85"/>
      <c r="DR36" s="85"/>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53"/>
      <c r="FC36" s="53"/>
      <c r="FD36" s="53"/>
      <c r="FE36" s="53"/>
      <c r="FF36" s="102" t="s">
        <v>144</v>
      </c>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row>
    <row r="37" spans="1:191" ht="14.25">
      <c r="A37" s="79" t="s">
        <v>275</v>
      </c>
      <c r="B37" s="83"/>
      <c r="C37" s="83"/>
      <c r="D37" s="79" t="s">
        <v>285</v>
      </c>
      <c r="E37" s="68"/>
      <c r="F37" s="68"/>
      <c r="G37" s="68"/>
      <c r="H37" s="105"/>
      <c r="I37" s="83"/>
      <c r="J37" s="83"/>
      <c r="K37" s="83"/>
      <c r="L37" s="77"/>
      <c r="M37" s="77"/>
      <c r="N37" s="68"/>
      <c r="O37" s="68"/>
      <c r="P37" s="68"/>
      <c r="Q37" s="68"/>
      <c r="R37" s="68"/>
      <c r="S37" s="68"/>
      <c r="T37" s="85"/>
      <c r="U37" s="68"/>
      <c r="V37" s="68"/>
      <c r="W37" s="68"/>
      <c r="X37" s="68"/>
      <c r="Y37" s="68"/>
      <c r="Z37" s="68"/>
      <c r="AA37" s="85"/>
      <c r="AB37" s="68"/>
      <c r="AC37" s="68"/>
      <c r="AD37" s="68"/>
      <c r="AE37" s="68"/>
      <c r="AF37" s="68"/>
      <c r="AG37" s="68"/>
      <c r="AH37" s="68"/>
      <c r="AI37" s="68"/>
      <c r="AJ37" s="68"/>
      <c r="AK37" s="85"/>
      <c r="AL37" s="68"/>
      <c r="AM37" s="68"/>
      <c r="AN37" s="85"/>
      <c r="AO37" s="68"/>
      <c r="AP37" s="68"/>
      <c r="AQ37" s="85"/>
      <c r="AR37" s="79" t="s">
        <v>267</v>
      </c>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c r="EC37" s="85"/>
      <c r="ED37" s="85"/>
      <c r="EE37" s="85"/>
      <c r="EF37" s="85"/>
      <c r="EG37" s="85"/>
      <c r="EH37" s="85"/>
      <c r="EI37" s="85"/>
      <c r="EJ37" s="85"/>
      <c r="EK37" s="85"/>
      <c r="EL37" s="85"/>
      <c r="EM37" s="85"/>
      <c r="EN37" s="85"/>
      <c r="EO37" s="85"/>
      <c r="EP37" s="85"/>
      <c r="EQ37" s="85"/>
      <c r="ER37" s="85"/>
      <c r="ES37" s="85"/>
      <c r="ET37" s="85"/>
      <c r="EU37" s="85"/>
      <c r="EV37" s="85"/>
      <c r="EW37" s="85"/>
      <c r="EX37" s="85"/>
      <c r="EY37" s="85"/>
      <c r="EZ37" s="85"/>
      <c r="FA37" s="85"/>
      <c r="FB37" s="53"/>
      <c r="FC37" s="53"/>
      <c r="FD37" s="53"/>
      <c r="FE37" s="53"/>
      <c r="FF37" s="102" t="s">
        <v>275</v>
      </c>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row>
    <row r="38" spans="1:191" ht="14.25">
      <c r="A38" s="79" t="s">
        <v>283</v>
      </c>
      <c r="B38" s="83"/>
      <c r="C38" s="83"/>
      <c r="D38" s="79" t="s">
        <v>287</v>
      </c>
      <c r="E38" s="68"/>
      <c r="F38" s="68"/>
      <c r="G38" s="68"/>
      <c r="H38" s="105"/>
      <c r="I38" s="83"/>
      <c r="J38" s="83"/>
      <c r="K38" s="83"/>
      <c r="L38" s="77"/>
      <c r="M38" s="77"/>
      <c r="N38" s="68"/>
      <c r="O38" s="68"/>
      <c r="P38" s="68"/>
      <c r="Q38" s="68"/>
      <c r="R38" s="68"/>
      <c r="S38" s="68"/>
      <c r="T38" s="85"/>
      <c r="U38" s="68"/>
      <c r="V38" s="68"/>
      <c r="W38" s="68"/>
      <c r="X38" s="68"/>
      <c r="Y38" s="68"/>
      <c r="Z38" s="68"/>
      <c r="AA38" s="85"/>
      <c r="AB38" s="68"/>
      <c r="AC38" s="68"/>
      <c r="AD38" s="68"/>
      <c r="AE38" s="68"/>
      <c r="AF38" s="68"/>
      <c r="AG38" s="68"/>
      <c r="AH38" s="68"/>
      <c r="AI38" s="68"/>
      <c r="AJ38" s="68"/>
      <c r="AK38" s="85"/>
      <c r="AL38" s="68"/>
      <c r="AM38" s="68"/>
      <c r="AN38" s="85"/>
      <c r="AO38" s="68"/>
      <c r="AP38" s="68"/>
      <c r="AQ38" s="85"/>
      <c r="AR38" s="98" t="s">
        <v>269</v>
      </c>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c r="EC38" s="85"/>
      <c r="ED38" s="85"/>
      <c r="EE38" s="85"/>
      <c r="EF38" s="85"/>
      <c r="EG38" s="85"/>
      <c r="EH38" s="85"/>
      <c r="EI38" s="85"/>
      <c r="EJ38" s="85"/>
      <c r="EK38" s="85"/>
      <c r="EL38" s="85"/>
      <c r="EM38" s="85"/>
      <c r="EN38" s="85"/>
      <c r="EO38" s="85"/>
      <c r="EP38" s="85"/>
      <c r="EQ38" s="85"/>
      <c r="ER38" s="85"/>
      <c r="ES38" s="85"/>
      <c r="ET38" s="85"/>
      <c r="EU38" s="85"/>
      <c r="EV38" s="85"/>
      <c r="EW38" s="85"/>
      <c r="EX38" s="85"/>
      <c r="EY38" s="85"/>
      <c r="EZ38" s="85"/>
      <c r="FA38" s="85"/>
      <c r="FB38" s="53"/>
      <c r="FC38" s="53"/>
      <c r="FD38" s="53"/>
      <c r="FE38" s="53"/>
      <c r="FF38" s="102" t="s">
        <v>153</v>
      </c>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row>
    <row r="39" spans="1:191" ht="14.25">
      <c r="A39" s="79" t="s">
        <v>285</v>
      </c>
      <c r="B39" s="83"/>
      <c r="C39" s="83"/>
      <c r="D39" s="79" t="s">
        <v>292</v>
      </c>
      <c r="E39" s="68"/>
      <c r="F39" s="68"/>
      <c r="G39" s="68"/>
      <c r="H39" s="105"/>
      <c r="I39" s="83"/>
      <c r="J39" s="83"/>
      <c r="K39" s="83"/>
      <c r="L39" s="77"/>
      <c r="M39" s="77"/>
      <c r="N39" s="68"/>
      <c r="O39" s="68"/>
      <c r="P39" s="68"/>
      <c r="Q39" s="68"/>
      <c r="R39" s="68"/>
      <c r="S39" s="68"/>
      <c r="T39" s="85"/>
      <c r="U39" s="68"/>
      <c r="V39" s="68"/>
      <c r="W39" s="68"/>
      <c r="X39" s="68"/>
      <c r="Y39" s="68"/>
      <c r="Z39" s="68"/>
      <c r="AA39" s="85"/>
      <c r="AB39" s="68"/>
      <c r="AC39" s="68"/>
      <c r="AD39" s="68"/>
      <c r="AE39" s="68"/>
      <c r="AF39" s="68"/>
      <c r="AG39" s="68"/>
      <c r="AH39" s="68"/>
      <c r="AI39" s="68"/>
      <c r="AJ39" s="68"/>
      <c r="AK39" s="85"/>
      <c r="AL39" s="68"/>
      <c r="AM39" s="68"/>
      <c r="AN39" s="85"/>
      <c r="AO39" s="68"/>
      <c r="AP39" s="68"/>
      <c r="AQ39" s="85"/>
      <c r="AR39" s="98" t="s">
        <v>275</v>
      </c>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c r="ES39" s="85"/>
      <c r="ET39" s="85"/>
      <c r="EU39" s="85"/>
      <c r="EV39" s="85"/>
      <c r="EW39" s="85"/>
      <c r="EX39" s="85"/>
      <c r="EY39" s="85"/>
      <c r="EZ39" s="85"/>
      <c r="FA39" s="85"/>
      <c r="FB39" s="53"/>
      <c r="FC39" s="53"/>
      <c r="FD39" s="53"/>
      <c r="FE39" s="53"/>
      <c r="FF39" s="102" t="s">
        <v>163</v>
      </c>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53"/>
      <c r="GE39" s="53"/>
      <c r="GF39" s="53"/>
      <c r="GG39" s="53"/>
      <c r="GH39" s="53"/>
      <c r="GI39" s="53"/>
    </row>
    <row r="40" spans="1:191" ht="14.25">
      <c r="A40" s="79" t="s">
        <v>287</v>
      </c>
      <c r="B40" s="83"/>
      <c r="C40" s="83"/>
      <c r="D40" s="79" t="s">
        <v>294</v>
      </c>
      <c r="E40" s="68"/>
      <c r="F40" s="68"/>
      <c r="G40" s="68"/>
      <c r="H40" s="105"/>
      <c r="I40" s="83"/>
      <c r="J40" s="83"/>
      <c r="K40" s="83"/>
      <c r="L40" s="77"/>
      <c r="M40" s="77"/>
      <c r="N40" s="68"/>
      <c r="O40" s="68"/>
      <c r="P40" s="68"/>
      <c r="Q40" s="68"/>
      <c r="R40" s="68"/>
      <c r="S40" s="68"/>
      <c r="T40" s="85"/>
      <c r="U40" s="68"/>
      <c r="V40" s="68"/>
      <c r="W40" s="68"/>
      <c r="X40" s="68"/>
      <c r="Y40" s="68"/>
      <c r="Z40" s="68"/>
      <c r="AA40" s="85"/>
      <c r="AB40" s="68"/>
      <c r="AC40" s="68"/>
      <c r="AD40" s="68"/>
      <c r="AE40" s="68"/>
      <c r="AF40" s="68"/>
      <c r="AG40" s="68"/>
      <c r="AH40" s="68"/>
      <c r="AI40" s="68"/>
      <c r="AJ40" s="68"/>
      <c r="AK40" s="85"/>
      <c r="AL40" s="68"/>
      <c r="AM40" s="68"/>
      <c r="AN40" s="85"/>
      <c r="AO40" s="68"/>
      <c r="AP40" s="85"/>
      <c r="AQ40" s="85"/>
      <c r="AR40" s="98" t="s">
        <v>277</v>
      </c>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c r="EC40" s="85"/>
      <c r="ED40" s="85"/>
      <c r="EE40" s="85"/>
      <c r="EF40" s="85"/>
      <c r="EG40" s="85"/>
      <c r="EH40" s="85"/>
      <c r="EI40" s="85"/>
      <c r="EJ40" s="85"/>
      <c r="EK40" s="85"/>
      <c r="EL40" s="85"/>
      <c r="EM40" s="85"/>
      <c r="EN40" s="85"/>
      <c r="EO40" s="85"/>
      <c r="EP40" s="85"/>
      <c r="EQ40" s="85"/>
      <c r="ER40" s="85"/>
      <c r="ES40" s="85"/>
      <c r="ET40" s="85"/>
      <c r="EU40" s="85"/>
      <c r="EV40" s="85"/>
      <c r="EW40" s="85"/>
      <c r="EX40" s="85"/>
      <c r="EY40" s="85"/>
      <c r="EZ40" s="85"/>
      <c r="FA40" s="85"/>
      <c r="FB40" s="53"/>
      <c r="FC40" s="53"/>
      <c r="FD40" s="53"/>
      <c r="FE40" s="53"/>
      <c r="FF40" s="102" t="s">
        <v>195</v>
      </c>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53"/>
      <c r="GE40" s="53"/>
      <c r="GF40" s="53"/>
      <c r="GG40" s="53"/>
      <c r="GH40" s="53"/>
      <c r="GI40" s="53"/>
    </row>
    <row r="41" spans="1:191" ht="14.25">
      <c r="A41" s="79" t="s">
        <v>292</v>
      </c>
      <c r="B41" s="83"/>
      <c r="C41" s="83"/>
      <c r="D41" s="79" t="s">
        <v>296</v>
      </c>
      <c r="E41" s="68"/>
      <c r="F41" s="68"/>
      <c r="G41" s="68"/>
      <c r="H41" s="105"/>
      <c r="I41" s="83"/>
      <c r="J41" s="83"/>
      <c r="K41" s="83"/>
      <c r="L41" s="77"/>
      <c r="M41" s="77"/>
      <c r="N41" s="68"/>
      <c r="O41" s="68"/>
      <c r="P41" s="68"/>
      <c r="Q41" s="68"/>
      <c r="R41" s="68"/>
      <c r="S41" s="68"/>
      <c r="T41" s="85"/>
      <c r="U41" s="68"/>
      <c r="V41" s="68"/>
      <c r="W41" s="68"/>
      <c r="X41" s="68"/>
      <c r="Y41" s="68"/>
      <c r="Z41" s="68"/>
      <c r="AA41" s="85"/>
      <c r="AB41" s="68"/>
      <c r="AC41" s="68"/>
      <c r="AD41" s="68"/>
      <c r="AE41" s="68"/>
      <c r="AF41" s="68"/>
      <c r="AG41" s="68"/>
      <c r="AH41" s="68"/>
      <c r="AI41" s="68"/>
      <c r="AJ41" s="68"/>
      <c r="AK41" s="85"/>
      <c r="AL41" s="68"/>
      <c r="AM41" s="68"/>
      <c r="AN41" s="85"/>
      <c r="AO41" s="68"/>
      <c r="AP41" s="85"/>
      <c r="AQ41" s="85"/>
      <c r="AR41" s="98" t="s">
        <v>279</v>
      </c>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c r="EC41" s="85"/>
      <c r="ED41" s="85"/>
      <c r="EE41" s="85"/>
      <c r="EF41" s="85"/>
      <c r="EG41" s="85"/>
      <c r="EH41" s="85"/>
      <c r="EI41" s="85"/>
      <c r="EJ41" s="85"/>
      <c r="EK41" s="85"/>
      <c r="EL41" s="85"/>
      <c r="EM41" s="85"/>
      <c r="EN41" s="85"/>
      <c r="EO41" s="85"/>
      <c r="EP41" s="85"/>
      <c r="EQ41" s="85"/>
      <c r="ER41" s="85"/>
      <c r="ES41" s="85"/>
      <c r="ET41" s="85"/>
      <c r="EU41" s="85"/>
      <c r="EV41" s="85"/>
      <c r="EW41" s="85"/>
      <c r="EX41" s="85"/>
      <c r="EY41" s="85"/>
      <c r="EZ41" s="85"/>
      <c r="FA41" s="85"/>
      <c r="FB41" s="53"/>
      <c r="FC41" s="53"/>
      <c r="FD41" s="53"/>
      <c r="FE41" s="53"/>
      <c r="FF41" s="102" t="s">
        <v>227</v>
      </c>
      <c r="FG41" s="53"/>
      <c r="FH41" s="53"/>
      <c r="FI41" s="53"/>
      <c r="FJ41" s="53"/>
      <c r="FK41" s="53"/>
      <c r="FL41" s="53"/>
      <c r="FM41" s="53"/>
      <c r="FN41" s="53"/>
      <c r="FO41" s="53"/>
      <c r="FP41" s="53"/>
      <c r="FQ41" s="53"/>
      <c r="FR41" s="53"/>
      <c r="FS41" s="53"/>
      <c r="FT41" s="53"/>
      <c r="FU41" s="53"/>
      <c r="FV41" s="53"/>
      <c r="FW41" s="53"/>
      <c r="FX41" s="53"/>
      <c r="FY41" s="53"/>
      <c r="FZ41" s="53"/>
      <c r="GA41" s="53"/>
      <c r="GB41" s="53"/>
      <c r="GC41" s="53"/>
      <c r="GD41" s="53"/>
      <c r="GE41" s="53"/>
      <c r="GF41" s="53"/>
      <c r="GG41" s="53"/>
      <c r="GH41" s="53"/>
      <c r="GI41" s="53"/>
    </row>
    <row r="42" spans="1:191" ht="14.25">
      <c r="A42" s="79" t="s">
        <v>294</v>
      </c>
      <c r="B42" s="83"/>
      <c r="C42" s="83"/>
      <c r="D42" s="79" t="s">
        <v>300</v>
      </c>
      <c r="E42" s="68"/>
      <c r="F42" s="68"/>
      <c r="G42" s="68"/>
      <c r="H42" s="105"/>
      <c r="I42" s="83"/>
      <c r="J42" s="83"/>
      <c r="K42" s="83"/>
      <c r="L42" s="77"/>
      <c r="M42" s="77"/>
      <c r="N42" s="68"/>
      <c r="O42" s="68"/>
      <c r="P42" s="68"/>
      <c r="Q42" s="68"/>
      <c r="R42" s="68"/>
      <c r="S42" s="68"/>
      <c r="T42" s="85"/>
      <c r="U42" s="68"/>
      <c r="V42" s="68"/>
      <c r="W42" s="68"/>
      <c r="X42" s="68"/>
      <c r="Y42" s="68"/>
      <c r="Z42" s="68"/>
      <c r="AA42" s="85"/>
      <c r="AB42" s="68"/>
      <c r="AC42" s="68"/>
      <c r="AD42" s="68"/>
      <c r="AE42" s="68"/>
      <c r="AF42" s="68"/>
      <c r="AG42" s="68"/>
      <c r="AH42" s="68"/>
      <c r="AI42" s="68"/>
      <c r="AJ42" s="68"/>
      <c r="AK42" s="85"/>
      <c r="AL42" s="68"/>
      <c r="AM42" s="68"/>
      <c r="AN42" s="85"/>
      <c r="AO42" s="68"/>
      <c r="AP42" s="85"/>
      <c r="AQ42" s="85"/>
      <c r="AR42" s="98" t="s">
        <v>281</v>
      </c>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c r="EC42" s="85"/>
      <c r="ED42" s="85"/>
      <c r="EE42" s="85"/>
      <c r="EF42" s="85"/>
      <c r="EG42" s="85"/>
      <c r="EH42" s="85"/>
      <c r="EI42" s="85"/>
      <c r="EJ42" s="85"/>
      <c r="EK42" s="85"/>
      <c r="EL42" s="85"/>
      <c r="EM42" s="85"/>
      <c r="EN42" s="85"/>
      <c r="EO42" s="85"/>
      <c r="EP42" s="85"/>
      <c r="EQ42" s="85"/>
      <c r="ER42" s="85"/>
      <c r="ES42" s="85"/>
      <c r="ET42" s="85"/>
      <c r="EU42" s="85"/>
      <c r="EV42" s="85"/>
      <c r="EW42" s="85"/>
      <c r="EX42" s="85"/>
      <c r="EY42" s="85"/>
      <c r="EZ42" s="85"/>
      <c r="FA42" s="85"/>
      <c r="FB42" s="53"/>
      <c r="FC42" s="53"/>
      <c r="FD42" s="53"/>
      <c r="FE42" s="53"/>
      <c r="FF42" s="102" t="s">
        <v>231</v>
      </c>
      <c r="FG42" s="53"/>
      <c r="FH42" s="53"/>
      <c r="FI42" s="53"/>
      <c r="FJ42" s="53"/>
      <c r="FK42" s="53"/>
      <c r="FL42" s="53"/>
      <c r="FM42" s="53"/>
      <c r="FN42" s="53"/>
      <c r="FO42" s="53"/>
      <c r="FP42" s="53"/>
      <c r="FQ42" s="53"/>
      <c r="FR42" s="53"/>
      <c r="FS42" s="53"/>
      <c r="FT42" s="53"/>
      <c r="FU42" s="53"/>
      <c r="FV42" s="53"/>
      <c r="FW42" s="53"/>
      <c r="FX42" s="53"/>
      <c r="FY42" s="53"/>
      <c r="FZ42" s="53"/>
      <c r="GA42" s="53"/>
      <c r="GB42" s="53"/>
      <c r="GC42" s="53"/>
      <c r="GD42" s="53"/>
      <c r="GE42" s="53"/>
      <c r="GF42" s="53"/>
      <c r="GG42" s="53"/>
      <c r="GH42" s="53"/>
      <c r="GI42" s="53"/>
    </row>
    <row r="43" spans="1:191" ht="14.25">
      <c r="A43" s="79" t="s">
        <v>296</v>
      </c>
      <c r="B43" s="83"/>
      <c r="C43" s="83"/>
      <c r="D43" s="103"/>
      <c r="E43" s="68"/>
      <c r="F43" s="68"/>
      <c r="G43" s="68"/>
      <c r="H43" s="105"/>
      <c r="I43" s="83"/>
      <c r="J43" s="83"/>
      <c r="K43" s="83"/>
      <c r="L43" s="77"/>
      <c r="M43" s="77"/>
      <c r="N43" s="68"/>
      <c r="O43" s="68"/>
      <c r="P43" s="68"/>
      <c r="Q43" s="68"/>
      <c r="R43" s="68"/>
      <c r="S43" s="68"/>
      <c r="T43" s="85"/>
      <c r="U43" s="68"/>
      <c r="V43" s="68"/>
      <c r="W43" s="68"/>
      <c r="X43" s="68"/>
      <c r="Y43" s="68"/>
      <c r="Z43" s="68"/>
      <c r="AA43" s="85"/>
      <c r="AB43" s="68"/>
      <c r="AC43" s="68"/>
      <c r="AD43" s="68"/>
      <c r="AE43" s="68"/>
      <c r="AF43" s="68"/>
      <c r="AG43" s="68"/>
      <c r="AH43" s="68"/>
      <c r="AI43" s="68"/>
      <c r="AJ43" s="68"/>
      <c r="AK43" s="85"/>
      <c r="AL43" s="68"/>
      <c r="AM43" s="68"/>
      <c r="AN43" s="85"/>
      <c r="AO43" s="68"/>
      <c r="AP43" s="85"/>
      <c r="AQ43" s="85"/>
      <c r="AR43" s="98" t="s">
        <v>283</v>
      </c>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c r="EC43" s="85"/>
      <c r="ED43" s="85"/>
      <c r="EE43" s="85"/>
      <c r="EF43" s="85"/>
      <c r="EG43" s="85"/>
      <c r="EH43" s="85"/>
      <c r="EI43" s="85"/>
      <c r="EJ43" s="85"/>
      <c r="EK43" s="85"/>
      <c r="EL43" s="85"/>
      <c r="EM43" s="85"/>
      <c r="EN43" s="85"/>
      <c r="EO43" s="85"/>
      <c r="EP43" s="85"/>
      <c r="EQ43" s="85"/>
      <c r="ER43" s="85"/>
      <c r="ES43" s="85"/>
      <c r="ET43" s="85"/>
      <c r="EU43" s="85"/>
      <c r="EV43" s="85"/>
      <c r="EW43" s="85"/>
      <c r="EX43" s="85"/>
      <c r="EY43" s="85"/>
      <c r="EZ43" s="85"/>
      <c r="FA43" s="85"/>
      <c r="FB43" s="53"/>
      <c r="FC43" s="53"/>
      <c r="FD43" s="53"/>
      <c r="FE43" s="53"/>
      <c r="FF43" s="102" t="s">
        <v>296</v>
      </c>
      <c r="FG43" s="53"/>
      <c r="FH43" s="53"/>
      <c r="FI43" s="53"/>
      <c r="FJ43" s="53"/>
      <c r="FK43" s="53"/>
      <c r="FL43" s="53"/>
      <c r="FM43" s="53"/>
      <c r="FN43" s="53"/>
      <c r="FO43" s="53"/>
      <c r="FP43" s="53"/>
      <c r="FQ43" s="53"/>
      <c r="FR43" s="53"/>
      <c r="FS43" s="53"/>
      <c r="FT43" s="53"/>
      <c r="FU43" s="53"/>
      <c r="FV43" s="53"/>
      <c r="FW43" s="53"/>
      <c r="FX43" s="53"/>
      <c r="FY43" s="53"/>
      <c r="FZ43" s="53"/>
      <c r="GA43" s="53"/>
      <c r="GB43" s="53"/>
      <c r="GC43" s="53"/>
      <c r="GD43" s="53"/>
      <c r="GE43" s="53"/>
      <c r="GF43" s="53"/>
      <c r="GG43" s="53"/>
      <c r="GH43" s="53"/>
      <c r="GI43" s="53"/>
    </row>
    <row r="44" spans="1:191" ht="14.25">
      <c r="A44" s="79" t="s">
        <v>300</v>
      </c>
      <c r="B44" s="83"/>
      <c r="C44" s="83"/>
      <c r="D44" s="83"/>
      <c r="E44" s="68"/>
      <c r="F44" s="68"/>
      <c r="G44" s="68"/>
      <c r="H44" s="105"/>
      <c r="I44" s="83"/>
      <c r="J44" s="83"/>
      <c r="K44" s="83"/>
      <c r="L44" s="77"/>
      <c r="M44" s="77"/>
      <c r="N44" s="68"/>
      <c r="O44" s="68"/>
      <c r="P44" s="68"/>
      <c r="Q44" s="68"/>
      <c r="R44" s="68"/>
      <c r="S44" s="68"/>
      <c r="T44" s="85"/>
      <c r="U44" s="68"/>
      <c r="V44" s="68"/>
      <c r="W44" s="68"/>
      <c r="X44" s="68"/>
      <c r="Y44" s="68"/>
      <c r="Z44" s="68"/>
      <c r="AA44" s="85"/>
      <c r="AB44" s="68"/>
      <c r="AC44" s="68"/>
      <c r="AD44" s="68"/>
      <c r="AE44" s="68"/>
      <c r="AF44" s="68"/>
      <c r="AG44" s="68"/>
      <c r="AH44" s="68"/>
      <c r="AI44" s="68"/>
      <c r="AJ44" s="68"/>
      <c r="AK44" s="85"/>
      <c r="AL44" s="68"/>
      <c r="AM44" s="68"/>
      <c r="AN44" s="85"/>
      <c r="AO44" s="85"/>
      <c r="AP44" s="85"/>
      <c r="AQ44" s="85"/>
      <c r="AR44" s="98" t="s">
        <v>285</v>
      </c>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c r="CG44" s="85"/>
      <c r="CH44" s="85"/>
      <c r="CI44" s="85"/>
      <c r="CJ44" s="85"/>
      <c r="CK44" s="85"/>
      <c r="CL44" s="85"/>
      <c r="CM44" s="85"/>
      <c r="CN44" s="85"/>
      <c r="CO44" s="85"/>
      <c r="CP44" s="85"/>
      <c r="CQ44" s="85"/>
      <c r="CR44" s="85"/>
      <c r="CS44" s="85"/>
      <c r="CT44" s="85"/>
      <c r="CU44" s="85"/>
      <c r="CV44" s="85"/>
      <c r="CW44" s="85"/>
      <c r="CX44" s="85"/>
      <c r="CY44" s="85"/>
      <c r="CZ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c r="EC44" s="85"/>
      <c r="ED44" s="85"/>
      <c r="EE44" s="85"/>
      <c r="EF44" s="85"/>
      <c r="EG44" s="85"/>
      <c r="EH44" s="85"/>
      <c r="EI44" s="85"/>
      <c r="EJ44" s="85"/>
      <c r="EK44" s="85"/>
      <c r="EL44" s="85"/>
      <c r="EM44" s="85"/>
      <c r="EN44" s="85"/>
      <c r="EO44" s="85"/>
      <c r="EP44" s="85"/>
      <c r="EQ44" s="85"/>
      <c r="ER44" s="85"/>
      <c r="ES44" s="85"/>
      <c r="ET44" s="85"/>
      <c r="EU44" s="85"/>
      <c r="EV44" s="85"/>
      <c r="EW44" s="85"/>
      <c r="EX44" s="85"/>
      <c r="EY44" s="85"/>
      <c r="EZ44" s="85"/>
      <c r="FA44" s="85"/>
      <c r="FB44" s="53"/>
      <c r="FC44" s="53"/>
      <c r="FD44" s="53"/>
      <c r="FE44" s="53"/>
      <c r="FF44" s="53"/>
      <c r="FG44" s="53"/>
      <c r="FH44" s="53"/>
      <c r="FI44" s="53"/>
      <c r="FJ44" s="53"/>
      <c r="FK44" s="53"/>
      <c r="FL44" s="53"/>
      <c r="FM44" s="53"/>
      <c r="FN44" s="53"/>
      <c r="FO44" s="53"/>
      <c r="FP44" s="53"/>
      <c r="FQ44" s="53"/>
      <c r="FR44" s="53"/>
      <c r="FS44" s="53"/>
      <c r="FT44" s="53"/>
      <c r="FU44" s="53"/>
      <c r="FV44" s="53"/>
      <c r="FW44" s="53"/>
      <c r="FX44" s="53"/>
      <c r="FY44" s="53"/>
      <c r="FZ44" s="53"/>
      <c r="GA44" s="53"/>
      <c r="GB44" s="53"/>
      <c r="GC44" s="53"/>
      <c r="GD44" s="53"/>
      <c r="GE44" s="53"/>
      <c r="GF44" s="53"/>
      <c r="GG44" s="53"/>
      <c r="GH44" s="53"/>
      <c r="GI44" s="53"/>
    </row>
    <row r="45" spans="1:191" ht="14.25">
      <c r="A45" s="79" t="s">
        <v>307</v>
      </c>
      <c r="B45" s="83"/>
      <c r="C45" s="83"/>
      <c r="D45" s="83"/>
      <c r="E45" s="68"/>
      <c r="F45" s="68"/>
      <c r="G45" s="68"/>
      <c r="H45" s="105"/>
      <c r="I45" s="83"/>
      <c r="J45" s="83"/>
      <c r="K45" s="83"/>
      <c r="L45" s="77"/>
      <c r="M45" s="77"/>
      <c r="N45" s="68"/>
      <c r="O45" s="68"/>
      <c r="P45" s="68"/>
      <c r="Q45" s="68"/>
      <c r="R45" s="68"/>
      <c r="S45" s="68"/>
      <c r="T45" s="85"/>
      <c r="U45" s="68"/>
      <c r="V45" s="68"/>
      <c r="W45" s="68"/>
      <c r="X45" s="68"/>
      <c r="Y45" s="68"/>
      <c r="Z45" s="68"/>
      <c r="AA45" s="85"/>
      <c r="AB45" s="68"/>
      <c r="AC45" s="68"/>
      <c r="AD45" s="68"/>
      <c r="AE45" s="68"/>
      <c r="AF45" s="68"/>
      <c r="AG45" s="68"/>
      <c r="AH45" s="68"/>
      <c r="AI45" s="68"/>
      <c r="AJ45" s="68"/>
      <c r="AK45" s="85"/>
      <c r="AL45" s="68"/>
      <c r="AM45" s="68"/>
      <c r="AN45" s="85"/>
      <c r="AO45" s="85"/>
      <c r="AP45" s="85"/>
      <c r="AQ45" s="85"/>
      <c r="AR45" s="98" t="s">
        <v>287</v>
      </c>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c r="CG45" s="85"/>
      <c r="CH45" s="85"/>
      <c r="CI45" s="85"/>
      <c r="CJ45" s="85"/>
      <c r="CK45" s="85"/>
      <c r="CL45" s="85"/>
      <c r="CM45" s="85"/>
      <c r="CN45" s="85"/>
      <c r="CO45" s="85"/>
      <c r="CP45" s="85"/>
      <c r="CQ45" s="85"/>
      <c r="CR45" s="85"/>
      <c r="CS45" s="85"/>
      <c r="CT45" s="85"/>
      <c r="CU45" s="85"/>
      <c r="CV45" s="85"/>
      <c r="CW45" s="85"/>
      <c r="CX45" s="85"/>
      <c r="CY45" s="85"/>
      <c r="CZ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c r="EC45" s="85"/>
      <c r="ED45" s="85"/>
      <c r="EE45" s="85"/>
      <c r="EF45" s="85"/>
      <c r="EG45" s="85"/>
      <c r="EH45" s="85"/>
      <c r="EI45" s="85"/>
      <c r="EJ45" s="85"/>
      <c r="EK45" s="85"/>
      <c r="EL45" s="85"/>
      <c r="EM45" s="85"/>
      <c r="EN45" s="85"/>
      <c r="EO45" s="85"/>
      <c r="EP45" s="85"/>
      <c r="EQ45" s="85"/>
      <c r="ER45" s="85"/>
      <c r="ES45" s="85"/>
      <c r="ET45" s="85"/>
      <c r="EU45" s="85"/>
      <c r="EV45" s="85"/>
      <c r="EW45" s="85"/>
      <c r="EX45" s="85"/>
      <c r="EY45" s="85"/>
      <c r="EZ45" s="85"/>
      <c r="FA45" s="85"/>
      <c r="FB45" s="53"/>
      <c r="FC45" s="53"/>
      <c r="FD45" s="53"/>
      <c r="FE45" s="53"/>
      <c r="FF45" s="53"/>
      <c r="FG45" s="53"/>
      <c r="FH45" s="53"/>
      <c r="FI45" s="53"/>
      <c r="FJ45" s="53"/>
      <c r="FK45" s="53"/>
      <c r="FL45" s="53"/>
      <c r="FM45" s="53"/>
      <c r="FN45" s="53"/>
      <c r="FO45" s="53"/>
      <c r="FP45" s="53"/>
      <c r="FQ45" s="53"/>
      <c r="FR45" s="53"/>
      <c r="FS45" s="53"/>
      <c r="FT45" s="53"/>
      <c r="FU45" s="53"/>
      <c r="FV45" s="53"/>
      <c r="FW45" s="53"/>
      <c r="FX45" s="53"/>
      <c r="FY45" s="53"/>
      <c r="FZ45" s="53"/>
      <c r="GA45" s="53"/>
      <c r="GB45" s="53"/>
      <c r="GC45" s="53"/>
      <c r="GD45" s="53"/>
      <c r="GE45" s="53"/>
      <c r="GF45" s="53"/>
      <c r="GG45" s="53"/>
      <c r="GH45" s="53"/>
      <c r="GI45" s="53"/>
    </row>
    <row r="46" spans="1:191" ht="14.25">
      <c r="A46" s="79"/>
      <c r="B46" s="83"/>
      <c r="C46" s="83"/>
      <c r="D46" s="83"/>
      <c r="E46" s="68"/>
      <c r="F46" s="68"/>
      <c r="G46" s="68"/>
      <c r="H46" s="105"/>
      <c r="I46" s="83"/>
      <c r="J46" s="83"/>
      <c r="K46" s="83"/>
      <c r="L46" s="77"/>
      <c r="M46" s="77"/>
      <c r="N46" s="68"/>
      <c r="O46" s="68"/>
      <c r="P46" s="68"/>
      <c r="Q46" s="68"/>
      <c r="R46" s="68"/>
      <c r="S46" s="68"/>
      <c r="T46" s="85"/>
      <c r="U46" s="68"/>
      <c r="V46" s="68"/>
      <c r="W46" s="68"/>
      <c r="X46" s="68"/>
      <c r="Y46" s="68"/>
      <c r="Z46" s="68"/>
      <c r="AA46" s="85"/>
      <c r="AB46" s="68"/>
      <c r="AC46" s="68"/>
      <c r="AD46" s="68"/>
      <c r="AE46" s="68"/>
      <c r="AF46" s="68"/>
      <c r="AG46" s="68"/>
      <c r="AH46" s="68"/>
      <c r="AI46" s="68"/>
      <c r="AJ46" s="68"/>
      <c r="AK46" s="85"/>
      <c r="AL46" s="68"/>
      <c r="AM46" s="68"/>
      <c r="AN46" s="85"/>
      <c r="AO46" s="85"/>
      <c r="AP46" s="85"/>
      <c r="AQ46" s="85"/>
      <c r="AR46" s="98" t="s">
        <v>292</v>
      </c>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row>
    <row r="47" spans="1:191">
      <c r="A47" s="106"/>
      <c r="B47" s="107"/>
      <c r="C47" s="107"/>
      <c r="D47" s="107"/>
      <c r="E47" s="108"/>
      <c r="F47" s="108"/>
      <c r="G47" s="108"/>
      <c r="H47" s="109"/>
      <c r="I47" s="110"/>
      <c r="J47" s="107"/>
      <c r="K47" s="107"/>
      <c r="L47" s="111"/>
      <c r="M47" s="111"/>
      <c r="N47" s="108"/>
      <c r="O47" s="108"/>
      <c r="P47" s="108"/>
      <c r="Q47" s="108"/>
      <c r="R47" s="108"/>
      <c r="S47" s="108"/>
      <c r="T47" s="112"/>
      <c r="U47" s="108"/>
      <c r="V47" s="108"/>
      <c r="W47" s="108"/>
      <c r="X47" s="108"/>
      <c r="Y47" s="108"/>
      <c r="Z47" s="108"/>
      <c r="AA47" s="112"/>
      <c r="AB47" s="108"/>
      <c r="AC47" s="108"/>
      <c r="AD47" s="108"/>
      <c r="AE47" s="108"/>
      <c r="AF47" s="108"/>
      <c r="AG47" s="108"/>
      <c r="AH47" s="108"/>
      <c r="AI47" s="108"/>
      <c r="AJ47" s="108"/>
      <c r="AK47" s="112"/>
      <c r="AL47" s="108"/>
      <c r="AM47" s="108"/>
      <c r="AN47" s="112"/>
      <c r="AO47" s="112"/>
      <c r="AP47" s="112"/>
      <c r="AQ47" s="112"/>
      <c r="AR47" s="113" t="s">
        <v>294</v>
      </c>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row>
    <row r="48" spans="1:191">
      <c r="A48" s="106"/>
      <c r="B48" s="107"/>
      <c r="C48" s="107"/>
      <c r="D48" s="107"/>
      <c r="E48" s="108"/>
      <c r="F48" s="108"/>
      <c r="G48" s="108"/>
      <c r="H48" s="109"/>
      <c r="I48" s="110"/>
      <c r="J48" s="107"/>
      <c r="K48" s="107"/>
      <c r="L48" s="111"/>
      <c r="M48" s="111"/>
      <c r="N48" s="108"/>
      <c r="O48" s="108"/>
      <c r="P48" s="108"/>
      <c r="Q48" s="108"/>
      <c r="R48" s="108"/>
      <c r="S48" s="108"/>
      <c r="T48" s="112"/>
      <c r="U48" s="108"/>
      <c r="V48" s="108"/>
      <c r="W48" s="108"/>
      <c r="X48" s="108"/>
      <c r="Y48" s="108"/>
      <c r="Z48" s="108"/>
      <c r="AA48" s="112"/>
      <c r="AB48" s="108"/>
      <c r="AC48" s="108"/>
      <c r="AD48" s="108"/>
      <c r="AE48" s="108"/>
      <c r="AF48" s="108"/>
      <c r="AG48" s="108"/>
      <c r="AH48" s="108"/>
      <c r="AI48" s="108"/>
      <c r="AJ48" s="108"/>
      <c r="AK48" s="112"/>
      <c r="AL48" s="108"/>
      <c r="AM48" s="108"/>
      <c r="AN48" s="112"/>
      <c r="AO48" s="112"/>
      <c r="AP48" s="112"/>
      <c r="AQ48" s="112"/>
      <c r="AR48" s="113" t="s">
        <v>296</v>
      </c>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row>
    <row r="49" spans="1:191">
      <c r="A49" s="106"/>
      <c r="B49" s="107"/>
      <c r="C49" s="107"/>
      <c r="D49" s="107"/>
      <c r="E49" s="108"/>
      <c r="F49" s="108"/>
      <c r="G49" s="108"/>
      <c r="H49" s="109"/>
      <c r="I49" s="110"/>
      <c r="J49" s="107"/>
      <c r="K49" s="107"/>
      <c r="L49" s="111"/>
      <c r="M49" s="111"/>
      <c r="N49" s="108"/>
      <c r="O49" s="108"/>
      <c r="P49" s="108"/>
      <c r="Q49" s="108"/>
      <c r="R49" s="108"/>
      <c r="S49" s="108"/>
      <c r="T49" s="112"/>
      <c r="U49" s="108"/>
      <c r="V49" s="108"/>
      <c r="W49" s="108"/>
      <c r="X49" s="108"/>
      <c r="Y49" s="108"/>
      <c r="Z49" s="108"/>
      <c r="AA49" s="112"/>
      <c r="AB49" s="108"/>
      <c r="AC49" s="108"/>
      <c r="AD49" s="108"/>
      <c r="AE49" s="108"/>
      <c r="AF49" s="108"/>
      <c r="AG49" s="108"/>
      <c r="AH49" s="108"/>
      <c r="AI49" s="108"/>
      <c r="AJ49" s="108"/>
      <c r="AK49" s="112"/>
      <c r="AL49" s="108"/>
      <c r="AM49" s="108"/>
      <c r="AN49" s="112"/>
      <c r="AO49" s="112"/>
      <c r="AP49" s="112"/>
      <c r="AQ49" s="112"/>
      <c r="AR49" s="113" t="s">
        <v>300</v>
      </c>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row>
    <row r="50" spans="1:191">
      <c r="A50" s="106"/>
      <c r="B50" s="107"/>
      <c r="C50" s="107"/>
      <c r="D50" s="107"/>
      <c r="E50" s="108"/>
      <c r="F50" s="108"/>
      <c r="G50" s="108"/>
      <c r="H50" s="109"/>
      <c r="I50" s="110"/>
      <c r="J50" s="107"/>
      <c r="K50" s="107"/>
      <c r="L50" s="111"/>
      <c r="M50" s="111"/>
      <c r="N50" s="108"/>
      <c r="O50" s="108"/>
      <c r="P50" s="108"/>
      <c r="Q50" s="108"/>
      <c r="R50" s="108"/>
      <c r="S50" s="108"/>
      <c r="T50" s="112"/>
      <c r="U50" s="108"/>
      <c r="V50" s="108"/>
      <c r="W50" s="108"/>
      <c r="X50" s="108"/>
      <c r="Y50" s="108"/>
      <c r="Z50" s="108"/>
      <c r="AA50" s="112"/>
      <c r="AB50" s="108"/>
      <c r="AC50" s="108"/>
      <c r="AD50" s="108"/>
      <c r="AE50" s="108"/>
      <c r="AF50" s="108"/>
      <c r="AG50" s="108"/>
      <c r="AH50" s="108"/>
      <c r="AI50" s="108"/>
      <c r="AJ50" s="108"/>
      <c r="AK50" s="112"/>
      <c r="AL50" s="108"/>
      <c r="AM50" s="108"/>
      <c r="AN50" s="112"/>
      <c r="AO50" s="112"/>
      <c r="AP50" s="112"/>
      <c r="AQ50" s="112"/>
      <c r="AR50" s="113" t="s">
        <v>305</v>
      </c>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row>
    <row r="51" spans="1:191">
      <c r="A51" s="106"/>
      <c r="B51" s="107"/>
      <c r="C51" s="107"/>
      <c r="D51" s="107"/>
      <c r="E51" s="108"/>
      <c r="F51" s="108"/>
      <c r="G51" s="108"/>
      <c r="H51" s="109"/>
      <c r="I51" s="110"/>
      <c r="J51" s="107"/>
      <c r="K51" s="107"/>
      <c r="L51" s="111"/>
      <c r="M51" s="111"/>
      <c r="N51" s="108"/>
      <c r="O51" s="108"/>
      <c r="P51" s="108"/>
      <c r="Q51" s="108"/>
      <c r="R51" s="108"/>
      <c r="S51" s="108"/>
      <c r="T51" s="112"/>
      <c r="U51" s="108"/>
      <c r="V51" s="108"/>
      <c r="W51" s="108"/>
      <c r="X51" s="108"/>
      <c r="Y51" s="108"/>
      <c r="Z51" s="108"/>
      <c r="AA51" s="112"/>
      <c r="AB51" s="108"/>
      <c r="AC51" s="108"/>
      <c r="AD51" s="108"/>
      <c r="AE51" s="108"/>
      <c r="AF51" s="108"/>
      <c r="AG51" s="108"/>
      <c r="AH51" s="108"/>
      <c r="AI51" s="108"/>
      <c r="AJ51" s="108"/>
      <c r="AK51" s="112"/>
      <c r="AL51" s="108"/>
      <c r="AM51" s="108"/>
      <c r="AN51" s="112"/>
      <c r="AO51" s="112"/>
      <c r="AP51" s="112"/>
      <c r="AQ51" s="112"/>
      <c r="AR51" s="113" t="s">
        <v>307</v>
      </c>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row>
  </sheetData>
  <mergeCells count="8">
    <mergeCell ref="CH1:CZ1"/>
    <mergeCell ref="EE1:FA1"/>
    <mergeCell ref="FB1:GI1"/>
    <mergeCell ref="A1:D1"/>
    <mergeCell ref="E1:R1"/>
    <mergeCell ref="S1:AR1"/>
    <mergeCell ref="AS1:BR1"/>
    <mergeCell ref="BS1:CG1"/>
  </mergeCells>
  <hyperlinks>
    <hyperlink ref="E1" r:id="rId1" xr:uid="{00000000-0004-0000-0300-000000000000}"/>
    <hyperlink ref="AS1" r:id="rId2" xr:uid="{00000000-0004-0000-0300-000001000000}"/>
    <hyperlink ref="BS1" r:id="rId3" xr:uid="{00000000-0004-0000-0300-000002000000}"/>
    <hyperlink ref="CH1" r:id="rId4" xr:uid="{00000000-0004-0000-0300-000003000000}"/>
    <hyperlink ref="FB3" r:id="rId5" xr:uid="{00000000-0004-0000-0300-000004000000}"/>
    <hyperlink ref="FC3" r:id="rId6" xr:uid="{00000000-0004-0000-0300-000005000000}"/>
    <hyperlink ref="FF3" r:id="rId7" xr:uid="{00000000-0004-0000-0300-000006000000}"/>
    <hyperlink ref="FG3" r:id="rId8" xr:uid="{00000000-0004-0000-0300-000007000000}"/>
    <hyperlink ref="FH3" r:id="rId9" xr:uid="{00000000-0004-0000-0300-000008000000}"/>
    <hyperlink ref="FI3" r:id="rId10" xr:uid="{00000000-0004-0000-0300-000009000000}"/>
    <hyperlink ref="FJ3" r:id="rId11" xr:uid="{00000000-0004-0000-0300-00000A000000}"/>
    <hyperlink ref="FM3" r:id="rId12" xr:uid="{00000000-0004-0000-0300-00000B000000}"/>
    <hyperlink ref="FR3" r:id="rId13" xr:uid="{00000000-0004-0000-0300-00000C000000}"/>
    <hyperlink ref="FS3" r:id="rId14" xr:uid="{00000000-0004-0000-0300-00000D000000}"/>
    <hyperlink ref="FT3" r:id="rId15" xr:uid="{00000000-0004-0000-0300-00000E000000}"/>
    <hyperlink ref="FV3" r:id="rId16" xr:uid="{00000000-0004-0000-0300-00000F000000}"/>
    <hyperlink ref="FW3" r:id="rId17" xr:uid="{00000000-0004-0000-0300-000010000000}"/>
    <hyperlink ref="FZ3" r:id="rId18" xr:uid="{00000000-0004-0000-0300-000011000000}"/>
    <hyperlink ref="GA3" r:id="rId19" xr:uid="{00000000-0004-0000-0300-000012000000}"/>
    <hyperlink ref="GB3" r:id="rId20" xr:uid="{00000000-0004-0000-0300-000013000000}"/>
    <hyperlink ref="GC3" r:id="rId21" xr:uid="{00000000-0004-0000-0300-000014000000}"/>
    <hyperlink ref="GD3" r:id="rId22" xr:uid="{00000000-0004-0000-0300-000015000000}"/>
    <hyperlink ref="GF3" r:id="rId23" xr:uid="{00000000-0004-0000-0300-000016000000}"/>
    <hyperlink ref="GG3" r:id="rId24" xr:uid="{00000000-0004-0000-0300-000017000000}"/>
    <hyperlink ref="GH3" r:id="rId25" xr:uid="{00000000-0004-0000-0300-000018000000}"/>
    <hyperlink ref="GI3" r:id="rId26" xr:uid="{00000000-0004-0000-0300-000019000000}"/>
    <hyperlink ref="FB4" r:id="rId27" xr:uid="{00000000-0004-0000-0300-00001A000000}"/>
    <hyperlink ref="FC4" r:id="rId28" xr:uid="{00000000-0004-0000-0300-00001B000000}"/>
    <hyperlink ref="FF4" r:id="rId29" xr:uid="{00000000-0004-0000-0300-00001C000000}"/>
    <hyperlink ref="FH4" r:id="rId30" xr:uid="{00000000-0004-0000-0300-00001D000000}"/>
    <hyperlink ref="FI4" r:id="rId31" xr:uid="{00000000-0004-0000-0300-00001E000000}"/>
    <hyperlink ref="FJ4" r:id="rId32" xr:uid="{00000000-0004-0000-0300-00001F000000}"/>
    <hyperlink ref="FM4" r:id="rId33" xr:uid="{00000000-0004-0000-0300-000020000000}"/>
    <hyperlink ref="FR4" r:id="rId34" xr:uid="{00000000-0004-0000-0300-000021000000}"/>
    <hyperlink ref="FT4" r:id="rId35" xr:uid="{00000000-0004-0000-0300-000022000000}"/>
    <hyperlink ref="FV4" r:id="rId36" xr:uid="{00000000-0004-0000-0300-000023000000}"/>
    <hyperlink ref="FZ4" r:id="rId37" xr:uid="{00000000-0004-0000-0300-000024000000}"/>
    <hyperlink ref="GA4" r:id="rId38" xr:uid="{00000000-0004-0000-0300-000025000000}"/>
    <hyperlink ref="GB4" r:id="rId39" xr:uid="{00000000-0004-0000-0300-000026000000}"/>
    <hyperlink ref="GC4" r:id="rId40" xr:uid="{00000000-0004-0000-0300-000027000000}"/>
    <hyperlink ref="GD4" r:id="rId41" xr:uid="{00000000-0004-0000-0300-000028000000}"/>
    <hyperlink ref="GF4" r:id="rId42" xr:uid="{00000000-0004-0000-0300-000029000000}"/>
    <hyperlink ref="GG4" r:id="rId43" xr:uid="{00000000-0004-0000-0300-00002A000000}"/>
    <hyperlink ref="GH4" r:id="rId44" xr:uid="{00000000-0004-0000-0300-00002B000000}"/>
    <hyperlink ref="GI4" r:id="rId45" xr:uid="{00000000-0004-0000-0300-00002C000000}"/>
    <hyperlink ref="FB5" r:id="rId46" xr:uid="{00000000-0004-0000-0300-00002D000000}"/>
    <hyperlink ref="FC5" r:id="rId47" xr:uid="{00000000-0004-0000-0300-00002E000000}"/>
    <hyperlink ref="FF5" r:id="rId48" xr:uid="{00000000-0004-0000-0300-00002F000000}"/>
    <hyperlink ref="FI5" r:id="rId49" xr:uid="{00000000-0004-0000-0300-000030000000}"/>
    <hyperlink ref="FJ5" r:id="rId50" xr:uid="{00000000-0004-0000-0300-000031000000}"/>
    <hyperlink ref="FM5" r:id="rId51" xr:uid="{00000000-0004-0000-0300-000032000000}"/>
    <hyperlink ref="FR5" r:id="rId52" xr:uid="{00000000-0004-0000-0300-000033000000}"/>
    <hyperlink ref="FT5" r:id="rId53" xr:uid="{00000000-0004-0000-0300-000034000000}"/>
    <hyperlink ref="FV5" r:id="rId54" xr:uid="{00000000-0004-0000-0300-000035000000}"/>
    <hyperlink ref="FZ5" r:id="rId55" xr:uid="{00000000-0004-0000-0300-000036000000}"/>
    <hyperlink ref="GA5" r:id="rId56" xr:uid="{00000000-0004-0000-0300-000037000000}"/>
    <hyperlink ref="GB5" r:id="rId57" xr:uid="{00000000-0004-0000-0300-000038000000}"/>
    <hyperlink ref="GC5" r:id="rId58" xr:uid="{00000000-0004-0000-0300-000039000000}"/>
    <hyperlink ref="GD5" r:id="rId59" xr:uid="{00000000-0004-0000-0300-00003A000000}"/>
    <hyperlink ref="GF5" r:id="rId60" xr:uid="{00000000-0004-0000-0300-00003B000000}"/>
    <hyperlink ref="GH5" r:id="rId61" xr:uid="{00000000-0004-0000-0300-00003C000000}"/>
    <hyperlink ref="GI5" r:id="rId62" xr:uid="{00000000-0004-0000-0300-00003D000000}"/>
    <hyperlink ref="FB6" r:id="rId63" xr:uid="{00000000-0004-0000-0300-00003E000000}"/>
    <hyperlink ref="FC6" r:id="rId64" xr:uid="{00000000-0004-0000-0300-00003F000000}"/>
    <hyperlink ref="FF6" r:id="rId65" xr:uid="{00000000-0004-0000-0300-000040000000}"/>
    <hyperlink ref="FI6" r:id="rId66" xr:uid="{00000000-0004-0000-0300-000041000000}"/>
    <hyperlink ref="FJ6" r:id="rId67" xr:uid="{00000000-0004-0000-0300-000042000000}"/>
    <hyperlink ref="FR6" r:id="rId68" xr:uid="{00000000-0004-0000-0300-000043000000}"/>
    <hyperlink ref="FV6" r:id="rId69" xr:uid="{00000000-0004-0000-0300-000044000000}"/>
    <hyperlink ref="FZ6" r:id="rId70" xr:uid="{00000000-0004-0000-0300-000045000000}"/>
    <hyperlink ref="GA6" r:id="rId71" xr:uid="{00000000-0004-0000-0300-000046000000}"/>
    <hyperlink ref="GB6" r:id="rId72" xr:uid="{00000000-0004-0000-0300-000047000000}"/>
    <hyperlink ref="GC6" r:id="rId73" xr:uid="{00000000-0004-0000-0300-000048000000}"/>
    <hyperlink ref="GD6" r:id="rId74" xr:uid="{00000000-0004-0000-0300-000049000000}"/>
    <hyperlink ref="GF6" r:id="rId75" xr:uid="{00000000-0004-0000-0300-00004A000000}"/>
    <hyperlink ref="GH6" r:id="rId76" xr:uid="{00000000-0004-0000-0300-00004B000000}"/>
    <hyperlink ref="GI6" r:id="rId77" xr:uid="{00000000-0004-0000-0300-00004C000000}"/>
    <hyperlink ref="FB7" r:id="rId78" xr:uid="{00000000-0004-0000-0300-00004D000000}"/>
    <hyperlink ref="FC7" r:id="rId79" xr:uid="{00000000-0004-0000-0300-00004E000000}"/>
    <hyperlink ref="FF7" r:id="rId80" xr:uid="{00000000-0004-0000-0300-00004F000000}"/>
    <hyperlink ref="FI7" r:id="rId81" xr:uid="{00000000-0004-0000-0300-000050000000}"/>
    <hyperlink ref="FJ7" r:id="rId82" xr:uid="{00000000-0004-0000-0300-000051000000}"/>
    <hyperlink ref="FR7" r:id="rId83" xr:uid="{00000000-0004-0000-0300-000052000000}"/>
    <hyperlink ref="FV7" r:id="rId84" xr:uid="{00000000-0004-0000-0300-000053000000}"/>
    <hyperlink ref="FZ7" r:id="rId85" xr:uid="{00000000-0004-0000-0300-000054000000}"/>
    <hyperlink ref="GB7" r:id="rId86" xr:uid="{00000000-0004-0000-0300-000055000000}"/>
    <hyperlink ref="GD7" r:id="rId87" xr:uid="{00000000-0004-0000-0300-000056000000}"/>
    <hyperlink ref="GF7" r:id="rId88" xr:uid="{00000000-0004-0000-0300-000057000000}"/>
    <hyperlink ref="GH7" r:id="rId89" xr:uid="{00000000-0004-0000-0300-000058000000}"/>
    <hyperlink ref="GI7" r:id="rId90" xr:uid="{00000000-0004-0000-0300-000059000000}"/>
    <hyperlink ref="FB8" r:id="rId91" xr:uid="{00000000-0004-0000-0300-00005A000000}"/>
    <hyperlink ref="FF8" r:id="rId92" xr:uid="{00000000-0004-0000-0300-00005B000000}"/>
    <hyperlink ref="FJ8" r:id="rId93" xr:uid="{00000000-0004-0000-0300-00005C000000}"/>
    <hyperlink ref="FR8" r:id="rId94" xr:uid="{00000000-0004-0000-0300-00005D000000}"/>
    <hyperlink ref="FV8" r:id="rId95" xr:uid="{00000000-0004-0000-0300-00005E000000}"/>
    <hyperlink ref="FZ8" r:id="rId96" xr:uid="{00000000-0004-0000-0300-00005F000000}"/>
    <hyperlink ref="GA8" r:id="rId97" xr:uid="{00000000-0004-0000-0300-000060000000}"/>
    <hyperlink ref="GB8" r:id="rId98" xr:uid="{00000000-0004-0000-0300-000061000000}"/>
    <hyperlink ref="GD8" r:id="rId99" xr:uid="{00000000-0004-0000-0300-000062000000}"/>
    <hyperlink ref="GF8" r:id="rId100" xr:uid="{00000000-0004-0000-0300-000063000000}"/>
    <hyperlink ref="GH8" r:id="rId101" xr:uid="{00000000-0004-0000-0300-000064000000}"/>
    <hyperlink ref="GI8" r:id="rId102" xr:uid="{00000000-0004-0000-0300-000065000000}"/>
    <hyperlink ref="FB9" r:id="rId103" xr:uid="{00000000-0004-0000-0300-000066000000}"/>
    <hyperlink ref="FF9" r:id="rId104" xr:uid="{00000000-0004-0000-0300-000067000000}"/>
    <hyperlink ref="FJ9" r:id="rId105" xr:uid="{00000000-0004-0000-0300-000068000000}"/>
    <hyperlink ref="FR9" r:id="rId106" xr:uid="{00000000-0004-0000-0300-000069000000}"/>
    <hyperlink ref="FV9" r:id="rId107" xr:uid="{00000000-0004-0000-0300-00006A000000}"/>
    <hyperlink ref="FZ9" r:id="rId108" xr:uid="{00000000-0004-0000-0300-00006B000000}"/>
    <hyperlink ref="GB9" r:id="rId109" xr:uid="{00000000-0004-0000-0300-00006C000000}"/>
    <hyperlink ref="GD9" r:id="rId110" xr:uid="{00000000-0004-0000-0300-00006D000000}"/>
    <hyperlink ref="GF9" r:id="rId111" xr:uid="{00000000-0004-0000-0300-00006E000000}"/>
    <hyperlink ref="GH9" r:id="rId112" xr:uid="{00000000-0004-0000-0300-00006F000000}"/>
    <hyperlink ref="GI9" r:id="rId113" xr:uid="{00000000-0004-0000-0300-000070000000}"/>
    <hyperlink ref="FB10" r:id="rId114" xr:uid="{00000000-0004-0000-0300-000071000000}"/>
    <hyperlink ref="FF10" r:id="rId115" xr:uid="{00000000-0004-0000-0300-000072000000}"/>
    <hyperlink ref="FJ10" r:id="rId116" xr:uid="{00000000-0004-0000-0300-000073000000}"/>
    <hyperlink ref="FR10" r:id="rId117" xr:uid="{00000000-0004-0000-0300-000074000000}"/>
    <hyperlink ref="FZ10" r:id="rId118" xr:uid="{00000000-0004-0000-0300-000075000000}"/>
    <hyperlink ref="GB10" r:id="rId119" xr:uid="{00000000-0004-0000-0300-000076000000}"/>
    <hyperlink ref="GF10" r:id="rId120" xr:uid="{00000000-0004-0000-0300-000077000000}"/>
    <hyperlink ref="GH10" r:id="rId121" xr:uid="{00000000-0004-0000-0300-000078000000}"/>
    <hyperlink ref="FB11" r:id="rId122" xr:uid="{00000000-0004-0000-0300-000079000000}"/>
    <hyperlink ref="FF11" r:id="rId123" xr:uid="{00000000-0004-0000-0300-00007A000000}"/>
    <hyperlink ref="FJ11" r:id="rId124" xr:uid="{00000000-0004-0000-0300-00007B000000}"/>
    <hyperlink ref="FR11" r:id="rId125" xr:uid="{00000000-0004-0000-0300-00007C000000}"/>
    <hyperlink ref="FZ11" r:id="rId126" xr:uid="{00000000-0004-0000-0300-00007D000000}"/>
    <hyperlink ref="GB11" r:id="rId127" xr:uid="{00000000-0004-0000-0300-00007E000000}"/>
    <hyperlink ref="GF11" r:id="rId128" xr:uid="{00000000-0004-0000-0300-00007F000000}"/>
    <hyperlink ref="GH11" r:id="rId129" xr:uid="{00000000-0004-0000-0300-000080000000}"/>
    <hyperlink ref="FF12" r:id="rId130" xr:uid="{00000000-0004-0000-0300-000081000000}"/>
    <hyperlink ref="FJ12" r:id="rId131" xr:uid="{00000000-0004-0000-0300-000082000000}"/>
    <hyperlink ref="FR12" r:id="rId132" xr:uid="{00000000-0004-0000-0300-000083000000}"/>
    <hyperlink ref="FZ12" r:id="rId133" xr:uid="{00000000-0004-0000-0300-000084000000}"/>
    <hyperlink ref="GB12" r:id="rId134" xr:uid="{00000000-0004-0000-0300-000085000000}"/>
    <hyperlink ref="GF12" r:id="rId135" xr:uid="{00000000-0004-0000-0300-000086000000}"/>
    <hyperlink ref="GH12" r:id="rId136" xr:uid="{00000000-0004-0000-0300-000087000000}"/>
    <hyperlink ref="FF13" r:id="rId137" xr:uid="{00000000-0004-0000-0300-000088000000}"/>
    <hyperlink ref="FJ13" r:id="rId138" xr:uid="{00000000-0004-0000-0300-000089000000}"/>
    <hyperlink ref="FR13" r:id="rId139" xr:uid="{00000000-0004-0000-0300-00008A000000}"/>
    <hyperlink ref="FZ13" r:id="rId140" xr:uid="{00000000-0004-0000-0300-00008B000000}"/>
    <hyperlink ref="GB13" r:id="rId141" xr:uid="{00000000-0004-0000-0300-00008C000000}"/>
    <hyperlink ref="GF13" r:id="rId142" xr:uid="{00000000-0004-0000-0300-00008D000000}"/>
    <hyperlink ref="GH13" r:id="rId143" xr:uid="{00000000-0004-0000-0300-00008E000000}"/>
    <hyperlink ref="FF14" r:id="rId144" xr:uid="{00000000-0004-0000-0300-00008F000000}"/>
    <hyperlink ref="FJ14" r:id="rId145" xr:uid="{00000000-0004-0000-0300-000090000000}"/>
    <hyperlink ref="FZ14" r:id="rId146" xr:uid="{00000000-0004-0000-0300-000091000000}"/>
    <hyperlink ref="GB14" r:id="rId147" xr:uid="{00000000-0004-0000-0300-000092000000}"/>
    <hyperlink ref="GF14" r:id="rId148" xr:uid="{00000000-0004-0000-0300-000093000000}"/>
    <hyperlink ref="GH14" r:id="rId149" xr:uid="{00000000-0004-0000-0300-000094000000}"/>
    <hyperlink ref="FF15" r:id="rId150" xr:uid="{00000000-0004-0000-0300-000095000000}"/>
    <hyperlink ref="FJ15" r:id="rId151" xr:uid="{00000000-0004-0000-0300-000096000000}"/>
    <hyperlink ref="FZ15" r:id="rId152" xr:uid="{00000000-0004-0000-0300-000097000000}"/>
    <hyperlink ref="GB15" r:id="rId153" xr:uid="{00000000-0004-0000-0300-000098000000}"/>
    <hyperlink ref="GF15" r:id="rId154" xr:uid="{00000000-0004-0000-0300-000099000000}"/>
    <hyperlink ref="GH15" r:id="rId155" xr:uid="{00000000-0004-0000-0300-00009A000000}"/>
    <hyperlink ref="FF16" r:id="rId156" xr:uid="{00000000-0004-0000-0300-00009B000000}"/>
    <hyperlink ref="FJ16" r:id="rId157" xr:uid="{00000000-0004-0000-0300-00009C000000}"/>
    <hyperlink ref="FZ16" r:id="rId158" xr:uid="{00000000-0004-0000-0300-00009D000000}"/>
    <hyperlink ref="GB16" r:id="rId159" xr:uid="{00000000-0004-0000-0300-00009E000000}"/>
    <hyperlink ref="GF16" r:id="rId160" xr:uid="{00000000-0004-0000-0300-00009F000000}"/>
    <hyperlink ref="GH16" r:id="rId161" xr:uid="{00000000-0004-0000-0300-0000A0000000}"/>
    <hyperlink ref="FF17" r:id="rId162" xr:uid="{00000000-0004-0000-0300-0000A1000000}"/>
    <hyperlink ref="FJ17" r:id="rId163" xr:uid="{00000000-0004-0000-0300-0000A2000000}"/>
    <hyperlink ref="FZ17" r:id="rId164" xr:uid="{00000000-0004-0000-0300-0000A3000000}"/>
    <hyperlink ref="GF17" r:id="rId165" xr:uid="{00000000-0004-0000-0300-0000A4000000}"/>
    <hyperlink ref="GH17" r:id="rId166" xr:uid="{00000000-0004-0000-0300-0000A5000000}"/>
    <hyperlink ref="FF18" r:id="rId167" xr:uid="{00000000-0004-0000-0300-0000A6000000}"/>
    <hyperlink ref="FJ18" r:id="rId168" xr:uid="{00000000-0004-0000-0300-0000A7000000}"/>
    <hyperlink ref="FZ18" r:id="rId169" xr:uid="{00000000-0004-0000-0300-0000A8000000}"/>
    <hyperlink ref="GF18" r:id="rId170" xr:uid="{00000000-0004-0000-0300-0000A9000000}"/>
    <hyperlink ref="GH18" r:id="rId171" xr:uid="{00000000-0004-0000-0300-0000AA000000}"/>
    <hyperlink ref="FF19" r:id="rId172" xr:uid="{00000000-0004-0000-0300-0000AB000000}"/>
    <hyperlink ref="FJ19" r:id="rId173" xr:uid="{00000000-0004-0000-0300-0000AC000000}"/>
    <hyperlink ref="FZ19" r:id="rId174" xr:uid="{00000000-0004-0000-0300-0000AD000000}"/>
    <hyperlink ref="GF19" r:id="rId175" xr:uid="{00000000-0004-0000-0300-0000AE000000}"/>
    <hyperlink ref="GH19" r:id="rId176" xr:uid="{00000000-0004-0000-0300-0000AF000000}"/>
    <hyperlink ref="FF20" r:id="rId177" xr:uid="{00000000-0004-0000-0300-0000B0000000}"/>
    <hyperlink ref="FJ20" r:id="rId178" xr:uid="{00000000-0004-0000-0300-0000B1000000}"/>
    <hyperlink ref="FZ20" r:id="rId179" xr:uid="{00000000-0004-0000-0300-0000B2000000}"/>
    <hyperlink ref="GF20" r:id="rId180" xr:uid="{00000000-0004-0000-0300-0000B3000000}"/>
    <hyperlink ref="GH20" r:id="rId181" xr:uid="{00000000-0004-0000-0300-0000B4000000}"/>
    <hyperlink ref="FF21" r:id="rId182" xr:uid="{00000000-0004-0000-0300-0000B5000000}"/>
    <hyperlink ref="FJ21" r:id="rId183" xr:uid="{00000000-0004-0000-0300-0000B6000000}"/>
    <hyperlink ref="FZ21" r:id="rId184" xr:uid="{00000000-0004-0000-0300-0000B7000000}"/>
    <hyperlink ref="GF21" r:id="rId185" xr:uid="{00000000-0004-0000-0300-0000B8000000}"/>
    <hyperlink ref="GH21" r:id="rId186" xr:uid="{00000000-0004-0000-0300-0000B9000000}"/>
    <hyperlink ref="FF22" r:id="rId187" xr:uid="{00000000-0004-0000-0300-0000BA000000}"/>
    <hyperlink ref="FZ22" r:id="rId188" xr:uid="{00000000-0004-0000-0300-0000BB000000}"/>
    <hyperlink ref="GF22" r:id="rId189" xr:uid="{00000000-0004-0000-0300-0000BC000000}"/>
    <hyperlink ref="GH22" r:id="rId190" xr:uid="{00000000-0004-0000-0300-0000BD000000}"/>
    <hyperlink ref="FF23" r:id="rId191" xr:uid="{00000000-0004-0000-0300-0000BE000000}"/>
    <hyperlink ref="FJ23" r:id="rId192" xr:uid="{00000000-0004-0000-0300-0000BF000000}"/>
    <hyperlink ref="FZ23" r:id="rId193" xr:uid="{00000000-0004-0000-0300-0000C0000000}"/>
    <hyperlink ref="GF23" r:id="rId194" xr:uid="{00000000-0004-0000-0300-0000C1000000}"/>
    <hyperlink ref="GH23" r:id="rId195" xr:uid="{00000000-0004-0000-0300-0000C2000000}"/>
    <hyperlink ref="FF24" r:id="rId196" xr:uid="{00000000-0004-0000-0300-0000C3000000}"/>
    <hyperlink ref="FJ24" r:id="rId197" xr:uid="{00000000-0004-0000-0300-0000C4000000}"/>
    <hyperlink ref="FZ24" r:id="rId198" xr:uid="{00000000-0004-0000-0300-0000C5000000}"/>
    <hyperlink ref="GF24" r:id="rId199" xr:uid="{00000000-0004-0000-0300-0000C6000000}"/>
    <hyperlink ref="GH24" r:id="rId200" xr:uid="{00000000-0004-0000-0300-0000C7000000}"/>
    <hyperlink ref="FF25" r:id="rId201" xr:uid="{00000000-0004-0000-0300-0000C8000000}"/>
    <hyperlink ref="FJ25" r:id="rId202" xr:uid="{00000000-0004-0000-0300-0000C9000000}"/>
    <hyperlink ref="FZ25" r:id="rId203" xr:uid="{00000000-0004-0000-0300-0000CA000000}"/>
    <hyperlink ref="GF25" r:id="rId204" xr:uid="{00000000-0004-0000-0300-0000CB000000}"/>
    <hyperlink ref="GH25" r:id="rId205" xr:uid="{00000000-0004-0000-0300-0000CC000000}"/>
    <hyperlink ref="FF26" r:id="rId206" xr:uid="{00000000-0004-0000-0300-0000CD000000}"/>
    <hyperlink ref="FJ26" r:id="rId207" xr:uid="{00000000-0004-0000-0300-0000CE000000}"/>
    <hyperlink ref="GF26" r:id="rId208" xr:uid="{00000000-0004-0000-0300-0000CF000000}"/>
    <hyperlink ref="GH26" r:id="rId209" xr:uid="{00000000-0004-0000-0300-0000D0000000}"/>
    <hyperlink ref="FF27" r:id="rId210" xr:uid="{00000000-0004-0000-0300-0000D1000000}"/>
    <hyperlink ref="FJ27" r:id="rId211" xr:uid="{00000000-0004-0000-0300-0000D2000000}"/>
    <hyperlink ref="GF27" r:id="rId212" xr:uid="{00000000-0004-0000-0300-0000D3000000}"/>
    <hyperlink ref="GH27" r:id="rId213" xr:uid="{00000000-0004-0000-0300-0000D4000000}"/>
    <hyperlink ref="FF28" r:id="rId214" xr:uid="{00000000-0004-0000-0300-0000D5000000}"/>
    <hyperlink ref="FJ28" r:id="rId215" xr:uid="{00000000-0004-0000-0300-0000D6000000}"/>
    <hyperlink ref="GF28" r:id="rId216" xr:uid="{00000000-0004-0000-0300-0000D7000000}"/>
    <hyperlink ref="GH28" r:id="rId217" xr:uid="{00000000-0004-0000-0300-0000D8000000}"/>
    <hyperlink ref="FF29" r:id="rId218" xr:uid="{00000000-0004-0000-0300-0000D9000000}"/>
    <hyperlink ref="FJ29" r:id="rId219" xr:uid="{00000000-0004-0000-0300-0000DA000000}"/>
    <hyperlink ref="GH29" r:id="rId220" xr:uid="{00000000-0004-0000-0300-0000DB000000}"/>
    <hyperlink ref="FJ30" r:id="rId221" xr:uid="{00000000-0004-0000-0300-0000DC000000}"/>
    <hyperlink ref="GH30" r:id="rId222" xr:uid="{00000000-0004-0000-0300-0000DD000000}"/>
    <hyperlink ref="FF31" r:id="rId223" xr:uid="{00000000-0004-0000-0300-0000DE000000}"/>
    <hyperlink ref="FJ31" r:id="rId224" xr:uid="{00000000-0004-0000-0300-0000DF000000}"/>
    <hyperlink ref="GH31" r:id="rId225" xr:uid="{00000000-0004-0000-0300-0000E0000000}"/>
    <hyperlink ref="FF32" r:id="rId226" xr:uid="{00000000-0004-0000-0300-0000E1000000}"/>
    <hyperlink ref="FJ32" r:id="rId227" xr:uid="{00000000-0004-0000-0300-0000E2000000}"/>
    <hyperlink ref="GH32" r:id="rId228" xr:uid="{00000000-0004-0000-0300-0000E3000000}"/>
    <hyperlink ref="FF33" r:id="rId229" xr:uid="{00000000-0004-0000-0300-0000E4000000}"/>
    <hyperlink ref="FJ33" r:id="rId230" xr:uid="{00000000-0004-0000-0300-0000E5000000}"/>
    <hyperlink ref="FF34" r:id="rId231" xr:uid="{00000000-0004-0000-0300-0000E6000000}"/>
    <hyperlink ref="FF35" r:id="rId232" xr:uid="{00000000-0004-0000-0300-0000E7000000}"/>
    <hyperlink ref="FF36" r:id="rId233" xr:uid="{00000000-0004-0000-0300-0000E8000000}"/>
    <hyperlink ref="FF37" r:id="rId234" xr:uid="{00000000-0004-0000-0300-0000E9000000}"/>
    <hyperlink ref="FF38" r:id="rId235" xr:uid="{00000000-0004-0000-0300-0000EA000000}"/>
    <hyperlink ref="FF39" r:id="rId236" xr:uid="{00000000-0004-0000-0300-0000EB000000}"/>
    <hyperlink ref="FF40" r:id="rId237" xr:uid="{00000000-0004-0000-0300-0000EC000000}"/>
    <hyperlink ref="FF41" r:id="rId238" xr:uid="{00000000-0004-0000-0300-0000ED000000}"/>
    <hyperlink ref="FF42" r:id="rId239" xr:uid="{00000000-0004-0000-0300-0000EE000000}"/>
    <hyperlink ref="FF43" r:id="rId240" xr:uid="{00000000-0004-0000-0300-0000EF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300-000000000000}">
          <x14:formula1>
            <xm:f>VRMUpdate!$B:$B</xm:f>
          </x14:formula1>
          <xm:sqref>A3:DB3 DE3:GI3 A4:AA4 AD4:AS4 BH4:BK4 BM4:BO4 BQ4:DB4 EN4 EP4:EX4 AO5:AS5 AU4:AW5 AY4:BA5 BI5:BK5 BM5 BO5 BQ5:BW5 BZ5 DE4:EK5 ES5:EX5 AA5:AA6 AE5:AE6 AI5:AM6 BI6:BJ6 BT6:BU6 BW6 DE6:EJ6 AJ7:AM7 AU6:AU7 BJ7 EG7 EJ7 EU6:EX7 A5:Y8 AY6:AY8 BA6:BA9 CC5:DB9 EU8:EV9 A9:U10 W9:Y10 AJ8:AL10 CC10:CZ10 DE7:EE10 EP5:EP10 BQ6:BR11 CF11:CZ11 AG5:AG12 A11:P13 U11:U13 W11:X13 AO6:AR13 BQ12:BQ13 EU10:EU13 CC11:CD14 AJ11:AK15 AK16 AO14:AP17 AO18 DE11:ED19 ES6:ES19 CC15:CC20 CH12:CZ20 CF12:CF22 EC20:EC23 X14:X24 EZ4:GI26 D14:P29 R11:R29 M30 A14:B36 D30:D42 A37:A51 AR14:AR51 FB27:GI51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855"/>
  <sheetViews>
    <sheetView workbookViewId="0"/>
  </sheetViews>
  <sheetFormatPr defaultColWidth="12.625" defaultRowHeight="15" customHeight="1"/>
  <cols>
    <col min="1" max="1" width="21.625" customWidth="1"/>
    <col min="2" max="2" width="19.25" customWidth="1"/>
    <col min="3" max="3" width="6.875" customWidth="1"/>
    <col min="4" max="4" width="5.75" customWidth="1"/>
    <col min="5" max="5" width="6.625" customWidth="1"/>
    <col min="6" max="6" width="8.375" customWidth="1"/>
    <col min="7" max="7" width="11.5" customWidth="1"/>
    <col min="8" max="8" width="10.125" customWidth="1"/>
    <col min="9" max="9" width="8.375" customWidth="1"/>
    <col min="10" max="10" width="10.875" customWidth="1"/>
    <col min="11" max="11" width="5.5" customWidth="1"/>
    <col min="12" max="12" width="5.375" customWidth="1"/>
    <col min="13" max="13" width="5.5" customWidth="1"/>
    <col min="14" max="14" width="5.25" customWidth="1"/>
    <col min="15" max="15" width="4" customWidth="1"/>
    <col min="16" max="16" width="4.625" customWidth="1"/>
    <col min="17" max="17" width="4.875" customWidth="1"/>
  </cols>
  <sheetData>
    <row r="1" spans="1:22" ht="15" customHeight="1">
      <c r="A1" s="114" t="s">
        <v>1</v>
      </c>
      <c r="B1" s="114" t="s">
        <v>901</v>
      </c>
      <c r="C1" s="115" t="s">
        <v>311</v>
      </c>
      <c r="D1" s="116" t="s">
        <v>312</v>
      </c>
      <c r="E1" s="115" t="s">
        <v>313</v>
      </c>
      <c r="F1" s="116" t="s">
        <v>314</v>
      </c>
      <c r="G1" s="115" t="s">
        <v>315</v>
      </c>
      <c r="H1" s="116" t="s">
        <v>316</v>
      </c>
      <c r="I1" s="116" t="s">
        <v>317</v>
      </c>
      <c r="J1" s="115" t="s">
        <v>318</v>
      </c>
      <c r="K1" s="115" t="s">
        <v>319</v>
      </c>
      <c r="L1" s="116" t="s">
        <v>321</v>
      </c>
      <c r="M1" s="115" t="s">
        <v>322</v>
      </c>
      <c r="N1" s="115" t="s">
        <v>323</v>
      </c>
      <c r="O1" s="115" t="s">
        <v>324</v>
      </c>
      <c r="P1" s="115" t="s">
        <v>325</v>
      </c>
      <c r="Q1" s="115" t="s">
        <v>326</v>
      </c>
      <c r="R1" s="117"/>
      <c r="S1" s="117" t="s">
        <v>363</v>
      </c>
      <c r="T1" s="117"/>
      <c r="U1" s="117"/>
      <c r="V1" s="117"/>
    </row>
    <row r="2" spans="1:22" ht="15" customHeight="1">
      <c r="A2" s="118" t="s">
        <v>902</v>
      </c>
      <c r="B2" s="118" t="s">
        <v>903</v>
      </c>
      <c r="C2" s="119" t="s">
        <v>344</v>
      </c>
      <c r="D2" s="116" t="s">
        <v>465</v>
      </c>
      <c r="E2" s="120" t="s">
        <v>374</v>
      </c>
      <c r="F2" s="120" t="s">
        <v>442</v>
      </c>
      <c r="G2" s="120" t="s">
        <v>443</v>
      </c>
      <c r="H2" s="121" t="s">
        <v>904</v>
      </c>
      <c r="I2" s="120" t="s">
        <v>905</v>
      </c>
      <c r="J2" s="120" t="s">
        <v>906</v>
      </c>
      <c r="K2" s="120" t="s">
        <v>347</v>
      </c>
      <c r="L2" s="120" t="s">
        <v>577</v>
      </c>
      <c r="M2" s="119" t="s">
        <v>430</v>
      </c>
      <c r="N2" s="119" t="s">
        <v>547</v>
      </c>
      <c r="O2" s="120" t="s">
        <v>347</v>
      </c>
      <c r="P2" s="120" t="s">
        <v>347</v>
      </c>
      <c r="Q2" s="120" t="s">
        <v>347</v>
      </c>
      <c r="R2" s="117"/>
      <c r="S2" s="122" t="s">
        <v>595</v>
      </c>
      <c r="T2" s="117"/>
      <c r="U2" s="117"/>
      <c r="V2" s="117"/>
    </row>
    <row r="3" spans="1:22" ht="15" customHeight="1">
      <c r="A3" s="118" t="s">
        <v>907</v>
      </c>
      <c r="B3" s="118" t="s">
        <v>908</v>
      </c>
      <c r="C3" s="119" t="s">
        <v>344</v>
      </c>
      <c r="D3" s="116" t="s">
        <v>465</v>
      </c>
      <c r="E3" s="120" t="s">
        <v>374</v>
      </c>
      <c r="F3" s="120" t="s">
        <v>442</v>
      </c>
      <c r="G3" s="120" t="s">
        <v>443</v>
      </c>
      <c r="H3" s="121" t="s">
        <v>904</v>
      </c>
      <c r="I3" s="120" t="s">
        <v>905</v>
      </c>
      <c r="J3" s="120" t="s">
        <v>906</v>
      </c>
      <c r="K3" s="120" t="s">
        <v>347</v>
      </c>
      <c r="L3" s="120" t="s">
        <v>577</v>
      </c>
      <c r="M3" s="119" t="s">
        <v>430</v>
      </c>
      <c r="N3" s="119" t="s">
        <v>547</v>
      </c>
      <c r="O3" s="120" t="s">
        <v>347</v>
      </c>
      <c r="P3" s="120" t="s">
        <v>347</v>
      </c>
      <c r="Q3" s="120" t="s">
        <v>347</v>
      </c>
      <c r="R3" s="117"/>
      <c r="S3" s="123" t="s">
        <v>402</v>
      </c>
      <c r="T3" s="117"/>
      <c r="U3" s="117"/>
      <c r="V3" s="117"/>
    </row>
    <row r="4" spans="1:22" ht="15" customHeight="1">
      <c r="A4" s="118" t="s">
        <v>909</v>
      </c>
      <c r="B4" s="118" t="s">
        <v>910</v>
      </c>
      <c r="C4" s="119" t="s">
        <v>344</v>
      </c>
      <c r="D4" s="116" t="s">
        <v>465</v>
      </c>
      <c r="E4" s="120" t="s">
        <v>374</v>
      </c>
      <c r="F4" s="120" t="s">
        <v>442</v>
      </c>
      <c r="G4" s="120" t="s">
        <v>443</v>
      </c>
      <c r="H4" s="121" t="s">
        <v>904</v>
      </c>
      <c r="I4" s="120" t="s">
        <v>905</v>
      </c>
      <c r="J4" s="120" t="s">
        <v>906</v>
      </c>
      <c r="K4" s="120" t="s">
        <v>347</v>
      </c>
      <c r="L4" s="120" t="s">
        <v>577</v>
      </c>
      <c r="M4" s="119" t="s">
        <v>430</v>
      </c>
      <c r="N4" s="119" t="s">
        <v>547</v>
      </c>
      <c r="O4" s="120" t="s">
        <v>347</v>
      </c>
      <c r="P4" s="120" t="s">
        <v>347</v>
      </c>
      <c r="Q4" s="120" t="s">
        <v>347</v>
      </c>
      <c r="R4" s="117"/>
      <c r="S4" s="117"/>
      <c r="T4" s="117"/>
      <c r="U4" s="117"/>
      <c r="V4" s="117"/>
    </row>
    <row r="5" spans="1:22" ht="15" customHeight="1">
      <c r="A5" s="118" t="s">
        <v>911</v>
      </c>
      <c r="B5" s="118" t="s">
        <v>912</v>
      </c>
      <c r="C5" s="119" t="s">
        <v>344</v>
      </c>
      <c r="D5" s="116" t="s">
        <v>465</v>
      </c>
      <c r="E5" s="120" t="s">
        <v>374</v>
      </c>
      <c r="F5" s="120" t="s">
        <v>442</v>
      </c>
      <c r="G5" s="120" t="s">
        <v>443</v>
      </c>
      <c r="H5" s="121" t="s">
        <v>904</v>
      </c>
      <c r="I5" s="120" t="s">
        <v>905</v>
      </c>
      <c r="J5" s="120" t="s">
        <v>906</v>
      </c>
      <c r="K5" s="120" t="s">
        <v>347</v>
      </c>
      <c r="L5" s="120" t="s">
        <v>577</v>
      </c>
      <c r="M5" s="119" t="s">
        <v>430</v>
      </c>
      <c r="N5" s="119" t="s">
        <v>547</v>
      </c>
      <c r="O5" s="120" t="s">
        <v>347</v>
      </c>
      <c r="P5" s="120" t="s">
        <v>347</v>
      </c>
      <c r="Q5" s="120" t="s">
        <v>347</v>
      </c>
      <c r="R5" s="117"/>
      <c r="S5" s="117"/>
      <c r="T5" s="117"/>
      <c r="U5" s="117"/>
      <c r="V5" s="117"/>
    </row>
    <row r="6" spans="1:22" ht="15" customHeight="1">
      <c r="A6" s="118" t="s">
        <v>913</v>
      </c>
      <c r="B6" s="118" t="s">
        <v>914</v>
      </c>
      <c r="C6" s="123" t="s">
        <v>344</v>
      </c>
      <c r="D6" s="124" t="s">
        <v>465</v>
      </c>
      <c r="E6" s="125" t="s">
        <v>374</v>
      </c>
      <c r="F6" s="126" t="s">
        <v>442</v>
      </c>
      <c r="G6" s="123" t="s">
        <v>443</v>
      </c>
      <c r="H6" s="127" t="s">
        <v>904</v>
      </c>
      <c r="I6" s="128" t="s">
        <v>905</v>
      </c>
      <c r="J6" s="129" t="s">
        <v>906</v>
      </c>
      <c r="K6" s="123" t="s">
        <v>347</v>
      </c>
      <c r="L6" s="130" t="s">
        <v>477</v>
      </c>
      <c r="M6" s="123" t="s">
        <v>469</v>
      </c>
      <c r="N6" s="123" t="s">
        <v>470</v>
      </c>
      <c r="O6" s="123" t="s">
        <v>347</v>
      </c>
      <c r="P6" s="123" t="s">
        <v>347</v>
      </c>
      <c r="Q6" s="123" t="s">
        <v>347</v>
      </c>
      <c r="R6" s="117"/>
      <c r="S6" s="117"/>
      <c r="T6" s="117"/>
      <c r="U6" s="117"/>
      <c r="V6" s="117"/>
    </row>
    <row r="7" spans="1:22" ht="15" customHeight="1">
      <c r="A7" s="118" t="s">
        <v>915</v>
      </c>
      <c r="B7" s="118" t="s">
        <v>916</v>
      </c>
      <c r="C7" s="123" t="s">
        <v>344</v>
      </c>
      <c r="D7" s="124" t="s">
        <v>465</v>
      </c>
      <c r="E7" s="125" t="s">
        <v>374</v>
      </c>
      <c r="F7" s="126" t="s">
        <v>442</v>
      </c>
      <c r="G7" s="123" t="s">
        <v>443</v>
      </c>
      <c r="H7" s="127" t="s">
        <v>904</v>
      </c>
      <c r="I7" s="128" t="s">
        <v>905</v>
      </c>
      <c r="J7" s="129" t="s">
        <v>906</v>
      </c>
      <c r="K7" s="123" t="s">
        <v>347</v>
      </c>
      <c r="L7" s="130" t="s">
        <v>477</v>
      </c>
      <c r="M7" s="123" t="s">
        <v>469</v>
      </c>
      <c r="N7" s="123" t="s">
        <v>470</v>
      </c>
      <c r="O7" s="123" t="s">
        <v>347</v>
      </c>
      <c r="P7" s="123" t="s">
        <v>347</v>
      </c>
      <c r="Q7" s="123" t="s">
        <v>347</v>
      </c>
      <c r="R7" s="117"/>
      <c r="S7" s="117"/>
      <c r="T7" s="117"/>
      <c r="U7" s="117"/>
      <c r="V7" s="117"/>
    </row>
    <row r="8" spans="1:22" ht="15" customHeight="1">
      <c r="A8" s="118" t="s">
        <v>917</v>
      </c>
      <c r="B8" s="118" t="s">
        <v>918</v>
      </c>
      <c r="C8" s="123" t="s">
        <v>344</v>
      </c>
      <c r="D8" s="124" t="s">
        <v>465</v>
      </c>
      <c r="E8" s="125" t="s">
        <v>374</v>
      </c>
      <c r="F8" s="126" t="s">
        <v>442</v>
      </c>
      <c r="G8" s="123" t="s">
        <v>443</v>
      </c>
      <c r="H8" s="127" t="s">
        <v>904</v>
      </c>
      <c r="I8" s="128" t="s">
        <v>905</v>
      </c>
      <c r="J8" s="129" t="s">
        <v>906</v>
      </c>
      <c r="K8" s="123" t="s">
        <v>347</v>
      </c>
      <c r="L8" s="130" t="s">
        <v>658</v>
      </c>
      <c r="M8" s="123" t="s">
        <v>655</v>
      </c>
      <c r="N8" s="123" t="s">
        <v>919</v>
      </c>
      <c r="O8" s="123" t="s">
        <v>722</v>
      </c>
      <c r="P8" s="123" t="s">
        <v>713</v>
      </c>
      <c r="Q8" s="123" t="s">
        <v>347</v>
      </c>
      <c r="R8" s="117"/>
      <c r="S8" s="117"/>
      <c r="T8" s="117"/>
      <c r="U8" s="117"/>
      <c r="V8" s="117"/>
    </row>
    <row r="9" spans="1:22" ht="15" customHeight="1">
      <c r="A9" s="118" t="s">
        <v>920</v>
      </c>
      <c r="B9" s="118" t="s">
        <v>921</v>
      </c>
      <c r="C9" s="123" t="s">
        <v>344</v>
      </c>
      <c r="D9" s="124" t="s">
        <v>465</v>
      </c>
      <c r="E9" s="125" t="s">
        <v>374</v>
      </c>
      <c r="F9" s="126" t="s">
        <v>442</v>
      </c>
      <c r="G9" s="123" t="s">
        <v>443</v>
      </c>
      <c r="H9" s="127" t="s">
        <v>904</v>
      </c>
      <c r="I9" s="128" t="s">
        <v>905</v>
      </c>
      <c r="J9" s="129" t="s">
        <v>906</v>
      </c>
      <c r="K9" s="123" t="s">
        <v>347</v>
      </c>
      <c r="L9" s="130" t="s">
        <v>658</v>
      </c>
      <c r="M9" s="123" t="s">
        <v>655</v>
      </c>
      <c r="N9" s="123" t="s">
        <v>919</v>
      </c>
      <c r="O9" s="123" t="s">
        <v>722</v>
      </c>
      <c r="P9" s="123" t="s">
        <v>713</v>
      </c>
      <c r="Q9" s="123" t="s">
        <v>347</v>
      </c>
      <c r="R9" s="117"/>
      <c r="S9" s="117"/>
      <c r="T9" s="117"/>
      <c r="U9" s="117"/>
      <c r="V9" s="117"/>
    </row>
    <row r="10" spans="1:22" ht="15" customHeight="1">
      <c r="A10" s="118" t="s">
        <v>922</v>
      </c>
      <c r="B10" s="118" t="s">
        <v>918</v>
      </c>
      <c r="C10" s="123" t="s">
        <v>344</v>
      </c>
      <c r="D10" s="124" t="s">
        <v>465</v>
      </c>
      <c r="E10" s="125" t="s">
        <v>374</v>
      </c>
      <c r="F10" s="126" t="s">
        <v>442</v>
      </c>
      <c r="G10" s="123" t="s">
        <v>443</v>
      </c>
      <c r="H10" s="127" t="s">
        <v>904</v>
      </c>
      <c r="I10" s="128" t="s">
        <v>905</v>
      </c>
      <c r="J10" s="129" t="s">
        <v>906</v>
      </c>
      <c r="K10" s="123" t="s">
        <v>347</v>
      </c>
      <c r="L10" s="130" t="s">
        <v>658</v>
      </c>
      <c r="M10" s="123" t="s">
        <v>655</v>
      </c>
      <c r="N10" s="123" t="s">
        <v>919</v>
      </c>
      <c r="O10" s="123" t="s">
        <v>722</v>
      </c>
      <c r="P10" s="123" t="s">
        <v>713</v>
      </c>
      <c r="Q10" s="123" t="s">
        <v>347</v>
      </c>
      <c r="R10" s="117"/>
      <c r="S10" s="117"/>
      <c r="T10" s="117"/>
      <c r="U10" s="117"/>
      <c r="V10" s="117"/>
    </row>
    <row r="11" spans="1:22" ht="15" customHeight="1">
      <c r="A11" s="118" t="s">
        <v>923</v>
      </c>
      <c r="B11" s="118" t="s">
        <v>924</v>
      </c>
      <c r="C11" s="123" t="s">
        <v>344</v>
      </c>
      <c r="D11" s="124" t="s">
        <v>465</v>
      </c>
      <c r="E11" s="125" t="s">
        <v>374</v>
      </c>
      <c r="F11" s="126" t="s">
        <v>442</v>
      </c>
      <c r="G11" s="123" t="s">
        <v>443</v>
      </c>
      <c r="H11" s="127" t="s">
        <v>904</v>
      </c>
      <c r="I11" s="128" t="s">
        <v>905</v>
      </c>
      <c r="J11" s="129" t="s">
        <v>906</v>
      </c>
      <c r="K11" s="123" t="s">
        <v>347</v>
      </c>
      <c r="L11" s="130" t="s">
        <v>658</v>
      </c>
      <c r="M11" s="123" t="s">
        <v>655</v>
      </c>
      <c r="N11" s="123" t="s">
        <v>919</v>
      </c>
      <c r="O11" s="123" t="s">
        <v>722</v>
      </c>
      <c r="P11" s="123" t="s">
        <v>713</v>
      </c>
      <c r="Q11" s="123" t="s">
        <v>347</v>
      </c>
      <c r="R11" s="117"/>
      <c r="S11" s="117"/>
      <c r="T11" s="117"/>
      <c r="U11" s="117"/>
      <c r="V11" s="117"/>
    </row>
    <row r="12" spans="1:22" ht="15" customHeight="1">
      <c r="A12" s="118" t="s">
        <v>925</v>
      </c>
      <c r="B12" s="118" t="s">
        <v>918</v>
      </c>
      <c r="C12" s="123" t="s">
        <v>344</v>
      </c>
      <c r="D12" s="124" t="s">
        <v>465</v>
      </c>
      <c r="E12" s="125" t="s">
        <v>374</v>
      </c>
      <c r="F12" s="126" t="s">
        <v>442</v>
      </c>
      <c r="G12" s="123" t="s">
        <v>443</v>
      </c>
      <c r="H12" s="127" t="s">
        <v>904</v>
      </c>
      <c r="I12" s="128" t="s">
        <v>905</v>
      </c>
      <c r="J12" s="129" t="s">
        <v>906</v>
      </c>
      <c r="K12" s="123" t="s">
        <v>347</v>
      </c>
      <c r="L12" s="130" t="s">
        <v>658</v>
      </c>
      <c r="M12" s="123" t="s">
        <v>655</v>
      </c>
      <c r="N12" s="123" t="s">
        <v>919</v>
      </c>
      <c r="O12" s="123" t="s">
        <v>722</v>
      </c>
      <c r="P12" s="123" t="s">
        <v>713</v>
      </c>
      <c r="Q12" s="123" t="s">
        <v>347</v>
      </c>
      <c r="R12" s="117"/>
      <c r="S12" s="117"/>
      <c r="T12" s="117"/>
      <c r="U12" s="117"/>
      <c r="V12" s="117"/>
    </row>
    <row r="13" spans="1:22" ht="15" customHeight="1">
      <c r="A13" s="118" t="s">
        <v>926</v>
      </c>
      <c r="B13" s="118" t="s">
        <v>918</v>
      </c>
      <c r="C13" s="123" t="s">
        <v>344</v>
      </c>
      <c r="D13" s="124" t="s">
        <v>465</v>
      </c>
      <c r="E13" s="125" t="s">
        <v>374</v>
      </c>
      <c r="F13" s="126" t="s">
        <v>442</v>
      </c>
      <c r="G13" s="123" t="s">
        <v>443</v>
      </c>
      <c r="H13" s="127" t="s">
        <v>904</v>
      </c>
      <c r="I13" s="128" t="s">
        <v>905</v>
      </c>
      <c r="J13" s="129" t="s">
        <v>906</v>
      </c>
      <c r="K13" s="123" t="s">
        <v>347</v>
      </c>
      <c r="L13" s="130" t="s">
        <v>658</v>
      </c>
      <c r="M13" s="123" t="s">
        <v>655</v>
      </c>
      <c r="N13" s="123" t="s">
        <v>919</v>
      </c>
      <c r="O13" s="123" t="s">
        <v>722</v>
      </c>
      <c r="P13" s="123" t="s">
        <v>713</v>
      </c>
      <c r="Q13" s="123" t="s">
        <v>347</v>
      </c>
      <c r="R13" s="117"/>
      <c r="S13" s="117"/>
      <c r="T13" s="117"/>
      <c r="U13" s="117"/>
      <c r="V13" s="117"/>
    </row>
    <row r="14" spans="1:22" ht="15" customHeight="1">
      <c r="A14" s="118" t="s">
        <v>927</v>
      </c>
      <c r="B14" s="118" t="s">
        <v>928</v>
      </c>
      <c r="C14" s="123" t="s">
        <v>344</v>
      </c>
      <c r="D14" s="124" t="s">
        <v>465</v>
      </c>
      <c r="E14" s="125" t="s">
        <v>374</v>
      </c>
      <c r="F14" s="126" t="s">
        <v>442</v>
      </c>
      <c r="G14" s="123" t="s">
        <v>443</v>
      </c>
      <c r="H14" s="127" t="s">
        <v>904</v>
      </c>
      <c r="I14" s="128" t="s">
        <v>905</v>
      </c>
      <c r="J14" s="129" t="s">
        <v>906</v>
      </c>
      <c r="K14" s="123" t="s">
        <v>347</v>
      </c>
      <c r="L14" s="130" t="s">
        <v>577</v>
      </c>
      <c r="M14" s="123" t="s">
        <v>597</v>
      </c>
      <c r="N14" s="123" t="s">
        <v>598</v>
      </c>
      <c r="O14" s="123" t="s">
        <v>599</v>
      </c>
      <c r="P14" s="123" t="s">
        <v>347</v>
      </c>
      <c r="Q14" s="123" t="s">
        <v>347</v>
      </c>
      <c r="R14" s="117"/>
      <c r="S14" s="117"/>
      <c r="T14" s="117"/>
      <c r="U14" s="117"/>
      <c r="V14" s="117"/>
    </row>
    <row r="15" spans="1:22" ht="15" customHeight="1">
      <c r="A15" s="118" t="s">
        <v>929</v>
      </c>
      <c r="B15" s="118" t="s">
        <v>930</v>
      </c>
      <c r="C15" s="123" t="s">
        <v>344</v>
      </c>
      <c r="D15" s="124" t="s">
        <v>465</v>
      </c>
      <c r="E15" s="125" t="s">
        <v>374</v>
      </c>
      <c r="F15" s="126" t="s">
        <v>442</v>
      </c>
      <c r="G15" s="123" t="s">
        <v>443</v>
      </c>
      <c r="H15" s="127" t="s">
        <v>904</v>
      </c>
      <c r="I15" s="128" t="s">
        <v>905</v>
      </c>
      <c r="J15" s="129" t="s">
        <v>906</v>
      </c>
      <c r="K15" s="123" t="s">
        <v>347</v>
      </c>
      <c r="L15" s="130" t="s">
        <v>577</v>
      </c>
      <c r="M15" s="123" t="s">
        <v>597</v>
      </c>
      <c r="N15" s="123" t="s">
        <v>598</v>
      </c>
      <c r="O15" s="123" t="s">
        <v>599</v>
      </c>
      <c r="P15" s="123" t="s">
        <v>347</v>
      </c>
      <c r="Q15" s="123" t="s">
        <v>347</v>
      </c>
      <c r="R15" s="117"/>
      <c r="S15" s="117"/>
      <c r="T15" s="117"/>
      <c r="U15" s="117"/>
      <c r="V15" s="117"/>
    </row>
    <row r="16" spans="1:22" ht="15" customHeight="1">
      <c r="A16" s="118" t="s">
        <v>931</v>
      </c>
      <c r="B16" s="118" t="s">
        <v>932</v>
      </c>
      <c r="C16" s="123" t="s">
        <v>344</v>
      </c>
      <c r="D16" s="124" t="s">
        <v>465</v>
      </c>
      <c r="E16" s="125" t="s">
        <v>374</v>
      </c>
      <c r="F16" s="126" t="s">
        <v>442</v>
      </c>
      <c r="G16" s="123" t="s">
        <v>443</v>
      </c>
      <c r="H16" s="127" t="s">
        <v>904</v>
      </c>
      <c r="I16" s="128" t="s">
        <v>905</v>
      </c>
      <c r="J16" s="129" t="s">
        <v>906</v>
      </c>
      <c r="K16" s="123" t="s">
        <v>347</v>
      </c>
      <c r="L16" s="130" t="s">
        <v>577</v>
      </c>
      <c r="M16" s="123" t="s">
        <v>597</v>
      </c>
      <c r="N16" s="123" t="s">
        <v>598</v>
      </c>
      <c r="O16" s="123" t="s">
        <v>599</v>
      </c>
      <c r="P16" s="123" t="s">
        <v>347</v>
      </c>
      <c r="Q16" s="123" t="s">
        <v>347</v>
      </c>
      <c r="R16" s="117"/>
      <c r="S16" s="117"/>
      <c r="T16" s="117"/>
      <c r="U16" s="117"/>
      <c r="V16" s="117"/>
    </row>
    <row r="17" spans="1:22" ht="15" customHeight="1">
      <c r="A17" s="118" t="s">
        <v>933</v>
      </c>
      <c r="B17" s="118" t="s">
        <v>934</v>
      </c>
      <c r="C17" s="123" t="s">
        <v>344</v>
      </c>
      <c r="D17" s="124" t="s">
        <v>465</v>
      </c>
      <c r="E17" s="125" t="s">
        <v>374</v>
      </c>
      <c r="F17" s="126" t="s">
        <v>442</v>
      </c>
      <c r="G17" s="123" t="s">
        <v>443</v>
      </c>
      <c r="H17" s="127" t="s">
        <v>904</v>
      </c>
      <c r="I17" s="128" t="s">
        <v>905</v>
      </c>
      <c r="J17" s="129" t="s">
        <v>906</v>
      </c>
      <c r="K17" s="123" t="s">
        <v>347</v>
      </c>
      <c r="L17" s="130" t="s">
        <v>577</v>
      </c>
      <c r="M17" s="123" t="s">
        <v>597</v>
      </c>
      <c r="N17" s="123" t="s">
        <v>598</v>
      </c>
      <c r="O17" s="123" t="s">
        <v>599</v>
      </c>
      <c r="P17" s="123" t="s">
        <v>347</v>
      </c>
      <c r="Q17" s="123" t="s">
        <v>347</v>
      </c>
      <c r="R17" s="117"/>
      <c r="S17" s="117"/>
      <c r="T17" s="117"/>
      <c r="U17" s="117"/>
      <c r="V17" s="117"/>
    </row>
    <row r="18" spans="1:22" ht="15" customHeight="1">
      <c r="A18" s="118" t="s">
        <v>935</v>
      </c>
      <c r="B18" s="118" t="s">
        <v>936</v>
      </c>
      <c r="C18" s="123" t="s">
        <v>344</v>
      </c>
      <c r="D18" s="124" t="s">
        <v>465</v>
      </c>
      <c r="E18" s="125" t="s">
        <v>374</v>
      </c>
      <c r="F18" s="126" t="s">
        <v>442</v>
      </c>
      <c r="G18" s="123" t="s">
        <v>443</v>
      </c>
      <c r="H18" s="127" t="s">
        <v>904</v>
      </c>
      <c r="I18" s="128" t="s">
        <v>905</v>
      </c>
      <c r="J18" s="129" t="s">
        <v>906</v>
      </c>
      <c r="K18" s="123" t="s">
        <v>347</v>
      </c>
      <c r="L18" s="130" t="s">
        <v>577</v>
      </c>
      <c r="M18" s="123" t="s">
        <v>597</v>
      </c>
      <c r="N18" s="123" t="s">
        <v>598</v>
      </c>
      <c r="O18" s="123" t="s">
        <v>599</v>
      </c>
      <c r="P18" s="123" t="s">
        <v>347</v>
      </c>
      <c r="Q18" s="123" t="s">
        <v>347</v>
      </c>
      <c r="R18" s="117"/>
      <c r="S18" s="117"/>
      <c r="T18" s="117"/>
      <c r="U18" s="117"/>
      <c r="V18" s="117"/>
    </row>
    <row r="19" spans="1:22" ht="15" customHeight="1">
      <c r="A19" s="118" t="s">
        <v>937</v>
      </c>
      <c r="B19" s="118" t="s">
        <v>938</v>
      </c>
      <c r="C19" s="123" t="s">
        <v>344</v>
      </c>
      <c r="D19" s="124" t="s">
        <v>465</v>
      </c>
      <c r="E19" s="125" t="s">
        <v>374</v>
      </c>
      <c r="F19" s="126" t="s">
        <v>442</v>
      </c>
      <c r="G19" s="123" t="s">
        <v>443</v>
      </c>
      <c r="H19" s="127" t="s">
        <v>904</v>
      </c>
      <c r="I19" s="128" t="s">
        <v>905</v>
      </c>
      <c r="J19" s="129" t="s">
        <v>906</v>
      </c>
      <c r="K19" s="123" t="s">
        <v>347</v>
      </c>
      <c r="L19" s="130" t="s">
        <v>577</v>
      </c>
      <c r="M19" s="123" t="s">
        <v>597</v>
      </c>
      <c r="N19" s="123" t="s">
        <v>598</v>
      </c>
      <c r="O19" s="123" t="s">
        <v>599</v>
      </c>
      <c r="P19" s="123" t="s">
        <v>347</v>
      </c>
      <c r="Q19" s="123" t="s">
        <v>347</v>
      </c>
      <c r="R19" s="117"/>
      <c r="S19" s="117"/>
      <c r="T19" s="117"/>
      <c r="U19" s="117"/>
      <c r="V19" s="117"/>
    </row>
    <row r="20" spans="1:22" ht="15" customHeight="1">
      <c r="A20" s="118" t="s">
        <v>939</v>
      </c>
      <c r="B20" s="118" t="s">
        <v>940</v>
      </c>
      <c r="C20" s="123" t="s">
        <v>344</v>
      </c>
      <c r="D20" s="124" t="s">
        <v>465</v>
      </c>
      <c r="E20" s="125" t="s">
        <v>374</v>
      </c>
      <c r="F20" s="126" t="s">
        <v>442</v>
      </c>
      <c r="G20" s="123" t="s">
        <v>443</v>
      </c>
      <c r="H20" s="127" t="s">
        <v>904</v>
      </c>
      <c r="I20" s="128" t="s">
        <v>905</v>
      </c>
      <c r="J20" s="129" t="s">
        <v>906</v>
      </c>
      <c r="K20" s="123" t="s">
        <v>347</v>
      </c>
      <c r="L20" s="130" t="s">
        <v>577</v>
      </c>
      <c r="M20" s="123" t="s">
        <v>597</v>
      </c>
      <c r="N20" s="123" t="s">
        <v>598</v>
      </c>
      <c r="O20" s="123" t="s">
        <v>599</v>
      </c>
      <c r="P20" s="123" t="s">
        <v>347</v>
      </c>
      <c r="Q20" s="123" t="s">
        <v>347</v>
      </c>
      <c r="R20" s="117"/>
      <c r="S20" s="117"/>
      <c r="T20" s="117"/>
      <c r="U20" s="117"/>
      <c r="V20" s="117"/>
    </row>
    <row r="21" spans="1:22" ht="15" customHeight="1">
      <c r="A21" s="118" t="s">
        <v>941</v>
      </c>
      <c r="B21" s="118" t="s">
        <v>942</v>
      </c>
      <c r="C21" s="123" t="s">
        <v>344</v>
      </c>
      <c r="D21" s="123"/>
      <c r="E21" s="125" t="s">
        <v>374</v>
      </c>
      <c r="F21" s="123" t="s">
        <v>375</v>
      </c>
      <c r="G21" s="123" t="s">
        <v>347</v>
      </c>
      <c r="H21" s="123" t="s">
        <v>376</v>
      </c>
      <c r="I21" s="123" t="s">
        <v>377</v>
      </c>
      <c r="J21" s="123" t="s">
        <v>402</v>
      </c>
      <c r="K21" s="123" t="s">
        <v>347</v>
      </c>
      <c r="L21" s="123" t="s">
        <v>347</v>
      </c>
      <c r="M21" s="123" t="s">
        <v>403</v>
      </c>
      <c r="N21" s="123" t="s">
        <v>404</v>
      </c>
      <c r="O21" s="123" t="s">
        <v>347</v>
      </c>
      <c r="P21" s="123" t="s">
        <v>347</v>
      </c>
      <c r="Q21" s="123" t="s">
        <v>347</v>
      </c>
      <c r="R21" s="117"/>
      <c r="S21" s="131"/>
      <c r="T21" s="117"/>
      <c r="U21" s="117"/>
      <c r="V21" s="117"/>
    </row>
    <row r="22" spans="1:22" ht="15" customHeight="1">
      <c r="A22" s="118" t="s">
        <v>943</v>
      </c>
      <c r="B22" s="118" t="s">
        <v>942</v>
      </c>
      <c r="C22" s="123" t="s">
        <v>344</v>
      </c>
      <c r="D22" s="123"/>
      <c r="E22" s="125" t="s">
        <v>374</v>
      </c>
      <c r="F22" s="123" t="s">
        <v>375</v>
      </c>
      <c r="G22" s="123" t="s">
        <v>347</v>
      </c>
      <c r="H22" s="123" t="s">
        <v>376</v>
      </c>
      <c r="I22" s="123" t="s">
        <v>377</v>
      </c>
      <c r="J22" s="123" t="s">
        <v>402</v>
      </c>
      <c r="K22" s="123" t="s">
        <v>347</v>
      </c>
      <c r="L22" s="123" t="s">
        <v>347</v>
      </c>
      <c r="M22" s="123" t="s">
        <v>403</v>
      </c>
      <c r="N22" s="123" t="s">
        <v>404</v>
      </c>
      <c r="O22" s="123" t="s">
        <v>347</v>
      </c>
      <c r="P22" s="123" t="s">
        <v>347</v>
      </c>
      <c r="Q22" s="123" t="s">
        <v>347</v>
      </c>
      <c r="R22" s="117"/>
      <c r="S22" s="117"/>
      <c r="T22" s="117"/>
      <c r="U22" s="117"/>
      <c r="V22" s="117"/>
    </row>
    <row r="23" spans="1:22" ht="15" customHeight="1">
      <c r="A23" s="118" t="s">
        <v>944</v>
      </c>
      <c r="B23" s="118" t="s">
        <v>945</v>
      </c>
      <c r="C23" s="119" t="s">
        <v>344</v>
      </c>
      <c r="D23" s="116" t="s">
        <v>465</v>
      </c>
      <c r="E23" s="120" t="s">
        <v>374</v>
      </c>
      <c r="F23" s="120" t="s">
        <v>442</v>
      </c>
      <c r="G23" s="120" t="s">
        <v>443</v>
      </c>
      <c r="H23" s="120" t="s">
        <v>904</v>
      </c>
      <c r="I23" s="120" t="s">
        <v>905</v>
      </c>
      <c r="J23" s="120" t="s">
        <v>906</v>
      </c>
      <c r="K23" s="120" t="s">
        <v>347</v>
      </c>
      <c r="L23" s="120" t="s">
        <v>557</v>
      </c>
      <c r="M23" s="120" t="s">
        <v>558</v>
      </c>
      <c r="N23" s="120" t="s">
        <v>559</v>
      </c>
      <c r="O23" s="120" t="s">
        <v>347</v>
      </c>
      <c r="P23" s="120" t="s">
        <v>347</v>
      </c>
      <c r="Q23" s="120" t="s">
        <v>347</v>
      </c>
      <c r="R23" s="117"/>
      <c r="S23" s="117"/>
      <c r="T23" s="117"/>
      <c r="U23" s="117"/>
      <c r="V23" s="117"/>
    </row>
    <row r="24" spans="1:22" ht="15" customHeight="1">
      <c r="A24" s="118" t="s">
        <v>946</v>
      </c>
      <c r="B24" s="118" t="s">
        <v>945</v>
      </c>
      <c r="C24" s="119" t="s">
        <v>344</v>
      </c>
      <c r="D24" s="116" t="s">
        <v>465</v>
      </c>
      <c r="E24" s="120" t="s">
        <v>374</v>
      </c>
      <c r="F24" s="120" t="s">
        <v>442</v>
      </c>
      <c r="G24" s="120" t="s">
        <v>443</v>
      </c>
      <c r="H24" s="120" t="s">
        <v>904</v>
      </c>
      <c r="I24" s="120" t="s">
        <v>905</v>
      </c>
      <c r="J24" s="120" t="s">
        <v>906</v>
      </c>
      <c r="K24" s="120" t="s">
        <v>347</v>
      </c>
      <c r="L24" s="120" t="s">
        <v>557</v>
      </c>
      <c r="M24" s="120" t="s">
        <v>558</v>
      </c>
      <c r="N24" s="120" t="s">
        <v>559</v>
      </c>
      <c r="O24" s="120" t="s">
        <v>347</v>
      </c>
      <c r="P24" s="120" t="s">
        <v>347</v>
      </c>
      <c r="Q24" s="120" t="s">
        <v>347</v>
      </c>
      <c r="R24" s="117"/>
      <c r="S24" s="117"/>
      <c r="T24" s="117"/>
      <c r="U24" s="117"/>
      <c r="V24" s="117"/>
    </row>
    <row r="25" spans="1:22" ht="15" customHeight="1">
      <c r="A25" s="118" t="s">
        <v>947</v>
      </c>
      <c r="B25" s="118" t="s">
        <v>945</v>
      </c>
      <c r="C25" s="119" t="s">
        <v>344</v>
      </c>
      <c r="D25" s="116" t="s">
        <v>465</v>
      </c>
      <c r="E25" s="120" t="s">
        <v>374</v>
      </c>
      <c r="F25" s="120" t="s">
        <v>442</v>
      </c>
      <c r="G25" s="120" t="s">
        <v>443</v>
      </c>
      <c r="H25" s="120" t="s">
        <v>904</v>
      </c>
      <c r="I25" s="120" t="s">
        <v>905</v>
      </c>
      <c r="J25" s="120" t="s">
        <v>906</v>
      </c>
      <c r="K25" s="120" t="s">
        <v>347</v>
      </c>
      <c r="L25" s="120" t="s">
        <v>557</v>
      </c>
      <c r="M25" s="120" t="s">
        <v>558</v>
      </c>
      <c r="N25" s="120" t="s">
        <v>559</v>
      </c>
      <c r="O25" s="120" t="s">
        <v>347</v>
      </c>
      <c r="P25" s="120" t="s">
        <v>347</v>
      </c>
      <c r="Q25" s="120" t="s">
        <v>347</v>
      </c>
      <c r="R25" s="117"/>
      <c r="S25" s="117"/>
      <c r="T25" s="117"/>
      <c r="U25" s="117"/>
      <c r="V25" s="117"/>
    </row>
    <row r="26" spans="1:22" ht="14.25">
      <c r="A26" s="118" t="s">
        <v>948</v>
      </c>
      <c r="B26" s="118" t="s">
        <v>949</v>
      </c>
      <c r="C26" s="119" t="s">
        <v>344</v>
      </c>
      <c r="D26" s="116" t="s">
        <v>465</v>
      </c>
      <c r="E26" s="120" t="s">
        <v>374</v>
      </c>
      <c r="F26" s="120" t="s">
        <v>442</v>
      </c>
      <c r="G26" s="120" t="s">
        <v>443</v>
      </c>
      <c r="H26" s="120" t="s">
        <v>904</v>
      </c>
      <c r="I26" s="120" t="s">
        <v>905</v>
      </c>
      <c r="J26" s="120" t="s">
        <v>906</v>
      </c>
      <c r="K26" s="120" t="s">
        <v>347</v>
      </c>
      <c r="L26" s="120" t="s">
        <v>557</v>
      </c>
      <c r="M26" s="120" t="s">
        <v>558</v>
      </c>
      <c r="N26" s="120" t="s">
        <v>559</v>
      </c>
      <c r="O26" s="120" t="s">
        <v>347</v>
      </c>
      <c r="P26" s="120" t="s">
        <v>347</v>
      </c>
      <c r="Q26" s="120" t="s">
        <v>347</v>
      </c>
      <c r="R26" s="117"/>
      <c r="S26" s="117"/>
      <c r="T26" s="117"/>
      <c r="U26" s="117"/>
      <c r="V26" s="117"/>
    </row>
    <row r="27" spans="1:22" ht="14.25">
      <c r="A27" s="118" t="s">
        <v>950</v>
      </c>
      <c r="B27" s="118" t="s">
        <v>945</v>
      </c>
      <c r="C27" s="119" t="s">
        <v>344</v>
      </c>
      <c r="D27" s="116" t="s">
        <v>465</v>
      </c>
      <c r="E27" s="120" t="s">
        <v>374</v>
      </c>
      <c r="F27" s="120" t="s">
        <v>442</v>
      </c>
      <c r="G27" s="120" t="s">
        <v>443</v>
      </c>
      <c r="H27" s="120" t="s">
        <v>904</v>
      </c>
      <c r="I27" s="120" t="s">
        <v>905</v>
      </c>
      <c r="J27" s="120" t="s">
        <v>906</v>
      </c>
      <c r="K27" s="120" t="s">
        <v>347</v>
      </c>
      <c r="L27" s="120" t="s">
        <v>557</v>
      </c>
      <c r="M27" s="120" t="s">
        <v>558</v>
      </c>
      <c r="N27" s="120" t="s">
        <v>559</v>
      </c>
      <c r="O27" s="120" t="s">
        <v>347</v>
      </c>
      <c r="P27" s="120" t="s">
        <v>347</v>
      </c>
      <c r="Q27" s="120" t="s">
        <v>347</v>
      </c>
      <c r="R27" s="117"/>
      <c r="S27" s="117"/>
      <c r="T27" s="117"/>
      <c r="U27" s="117"/>
      <c r="V27" s="117"/>
    </row>
    <row r="28" spans="1:22" ht="14.25">
      <c r="A28" s="118" t="s">
        <v>951</v>
      </c>
      <c r="B28" s="118" t="s">
        <v>952</v>
      </c>
      <c r="C28" s="117" t="s">
        <v>344</v>
      </c>
      <c r="D28" s="132" t="s">
        <v>465</v>
      </c>
      <c r="E28" s="133" t="s">
        <v>374</v>
      </c>
      <c r="F28" s="134" t="s">
        <v>442</v>
      </c>
      <c r="G28" s="117" t="s">
        <v>443</v>
      </c>
      <c r="H28" s="135" t="s">
        <v>904</v>
      </c>
      <c r="I28" s="136" t="s">
        <v>905</v>
      </c>
      <c r="J28" s="137" t="s">
        <v>906</v>
      </c>
      <c r="K28" s="117" t="s">
        <v>347</v>
      </c>
      <c r="L28" s="138" t="s">
        <v>577</v>
      </c>
      <c r="M28" s="117" t="s">
        <v>430</v>
      </c>
      <c r="N28" s="117" t="s">
        <v>547</v>
      </c>
      <c r="O28" s="117" t="s">
        <v>618</v>
      </c>
      <c r="P28" s="117" t="s">
        <v>619</v>
      </c>
      <c r="Q28" s="117" t="s">
        <v>347</v>
      </c>
      <c r="R28" s="117"/>
      <c r="S28" s="117"/>
      <c r="T28" s="117"/>
      <c r="U28" s="117"/>
      <c r="V28" s="117"/>
    </row>
    <row r="29" spans="1:22" ht="14.25">
      <c r="A29" s="118" t="s">
        <v>953</v>
      </c>
      <c r="B29" s="118" t="s">
        <v>954</v>
      </c>
      <c r="C29" s="117" t="s">
        <v>344</v>
      </c>
      <c r="D29" s="132" t="s">
        <v>465</v>
      </c>
      <c r="E29" s="133" t="s">
        <v>374</v>
      </c>
      <c r="F29" s="134" t="s">
        <v>442</v>
      </c>
      <c r="G29" s="117" t="s">
        <v>443</v>
      </c>
      <c r="H29" s="135" t="s">
        <v>904</v>
      </c>
      <c r="I29" s="136" t="s">
        <v>905</v>
      </c>
      <c r="J29" s="137" t="s">
        <v>906</v>
      </c>
      <c r="K29" s="117" t="s">
        <v>347</v>
      </c>
      <c r="L29" s="138" t="s">
        <v>577</v>
      </c>
      <c r="M29" s="117" t="s">
        <v>430</v>
      </c>
      <c r="N29" s="117" t="s">
        <v>547</v>
      </c>
      <c r="O29" s="117" t="s">
        <v>618</v>
      </c>
      <c r="P29" s="117" t="s">
        <v>619</v>
      </c>
      <c r="Q29" s="117" t="s">
        <v>347</v>
      </c>
      <c r="R29" s="117"/>
      <c r="S29" s="117"/>
      <c r="T29" s="117"/>
      <c r="U29" s="117"/>
      <c r="V29" s="117"/>
    </row>
    <row r="30" spans="1:22" ht="14.25">
      <c r="A30" s="118" t="s">
        <v>955</v>
      </c>
      <c r="B30" s="118" t="s">
        <v>956</v>
      </c>
      <c r="C30" s="117" t="s">
        <v>344</v>
      </c>
      <c r="D30" s="132" t="s">
        <v>465</v>
      </c>
      <c r="E30" s="133" t="s">
        <v>374</v>
      </c>
      <c r="F30" s="134" t="s">
        <v>442</v>
      </c>
      <c r="G30" s="117" t="s">
        <v>443</v>
      </c>
      <c r="H30" s="135" t="s">
        <v>904</v>
      </c>
      <c r="I30" s="136" t="s">
        <v>905</v>
      </c>
      <c r="J30" s="137" t="s">
        <v>906</v>
      </c>
      <c r="K30" s="117" t="s">
        <v>347</v>
      </c>
      <c r="L30" s="138" t="s">
        <v>577</v>
      </c>
      <c r="M30" s="117" t="s">
        <v>430</v>
      </c>
      <c r="N30" s="117" t="s">
        <v>547</v>
      </c>
      <c r="O30" s="117" t="s">
        <v>618</v>
      </c>
      <c r="P30" s="117" t="s">
        <v>619</v>
      </c>
      <c r="Q30" s="117" t="s">
        <v>347</v>
      </c>
      <c r="R30" s="117"/>
      <c r="S30" s="117"/>
      <c r="T30" s="117"/>
      <c r="U30" s="117"/>
      <c r="V30" s="117"/>
    </row>
    <row r="31" spans="1:22" ht="14.25">
      <c r="A31" s="118" t="s">
        <v>957</v>
      </c>
      <c r="B31" s="118" t="s">
        <v>952</v>
      </c>
      <c r="C31" s="117" t="s">
        <v>344</v>
      </c>
      <c r="D31" s="132" t="s">
        <v>465</v>
      </c>
      <c r="E31" s="133" t="s">
        <v>374</v>
      </c>
      <c r="F31" s="134" t="s">
        <v>442</v>
      </c>
      <c r="G31" s="117" t="s">
        <v>443</v>
      </c>
      <c r="H31" s="135" t="s">
        <v>904</v>
      </c>
      <c r="I31" s="136" t="s">
        <v>905</v>
      </c>
      <c r="J31" s="137" t="s">
        <v>906</v>
      </c>
      <c r="K31" s="117" t="s">
        <v>347</v>
      </c>
      <c r="L31" s="138" t="s">
        <v>577</v>
      </c>
      <c r="M31" s="117" t="s">
        <v>430</v>
      </c>
      <c r="N31" s="117" t="s">
        <v>547</v>
      </c>
      <c r="O31" s="117" t="s">
        <v>618</v>
      </c>
      <c r="P31" s="117" t="s">
        <v>619</v>
      </c>
      <c r="Q31" s="117" t="s">
        <v>347</v>
      </c>
      <c r="R31" s="117"/>
      <c r="S31" s="117"/>
      <c r="T31" s="117"/>
      <c r="U31" s="117"/>
      <c r="V31" s="117"/>
    </row>
    <row r="32" spans="1:22" ht="14.25">
      <c r="A32" s="118" t="s">
        <v>958</v>
      </c>
      <c r="B32" s="118" t="s">
        <v>959</v>
      </c>
      <c r="C32" s="117" t="s">
        <v>344</v>
      </c>
      <c r="D32" s="132" t="s">
        <v>465</v>
      </c>
      <c r="E32" s="133" t="s">
        <v>374</v>
      </c>
      <c r="F32" s="134" t="s">
        <v>442</v>
      </c>
      <c r="G32" s="117" t="s">
        <v>443</v>
      </c>
      <c r="H32" s="135" t="s">
        <v>904</v>
      </c>
      <c r="I32" s="136" t="s">
        <v>905</v>
      </c>
      <c r="J32" s="137" t="s">
        <v>906</v>
      </c>
      <c r="K32" s="117" t="s">
        <v>347</v>
      </c>
      <c r="L32" s="138" t="s">
        <v>658</v>
      </c>
      <c r="M32" s="117" t="s">
        <v>659</v>
      </c>
      <c r="N32" s="117" t="s">
        <v>660</v>
      </c>
      <c r="O32" s="117" t="s">
        <v>347</v>
      </c>
      <c r="P32" s="117" t="s">
        <v>347</v>
      </c>
      <c r="Q32" s="117" t="s">
        <v>347</v>
      </c>
      <c r="R32" s="117"/>
      <c r="S32" s="117"/>
      <c r="T32" s="117"/>
      <c r="U32" s="117"/>
      <c r="V32" s="117"/>
    </row>
    <row r="33" spans="1:22" ht="14.25">
      <c r="A33" s="118" t="s">
        <v>960</v>
      </c>
      <c r="B33" s="118" t="s">
        <v>961</v>
      </c>
      <c r="C33" s="117" t="s">
        <v>344</v>
      </c>
      <c r="D33" s="132" t="s">
        <v>465</v>
      </c>
      <c r="E33" s="133" t="s">
        <v>374</v>
      </c>
      <c r="F33" s="134" t="s">
        <v>442</v>
      </c>
      <c r="G33" s="117" t="s">
        <v>443</v>
      </c>
      <c r="H33" s="135" t="s">
        <v>904</v>
      </c>
      <c r="I33" s="136" t="s">
        <v>905</v>
      </c>
      <c r="J33" s="137" t="s">
        <v>906</v>
      </c>
      <c r="K33" s="117" t="s">
        <v>347</v>
      </c>
      <c r="L33" s="138" t="s">
        <v>658</v>
      </c>
      <c r="M33" s="117" t="s">
        <v>659</v>
      </c>
      <c r="N33" s="117" t="s">
        <v>660</v>
      </c>
      <c r="O33" s="117" t="s">
        <v>347</v>
      </c>
      <c r="P33" s="117" t="s">
        <v>347</v>
      </c>
      <c r="Q33" s="117" t="s">
        <v>347</v>
      </c>
      <c r="R33" s="117"/>
      <c r="S33" s="117"/>
      <c r="T33" s="117"/>
      <c r="U33" s="117"/>
      <c r="V33" s="117"/>
    </row>
    <row r="34" spans="1:22" ht="14.25">
      <c r="A34" s="118" t="s">
        <v>962</v>
      </c>
      <c r="B34" s="118" t="s">
        <v>963</v>
      </c>
      <c r="C34" s="117" t="s">
        <v>344</v>
      </c>
      <c r="D34" s="132" t="s">
        <v>465</v>
      </c>
      <c r="E34" s="133" t="s">
        <v>374</v>
      </c>
      <c r="F34" s="134" t="s">
        <v>442</v>
      </c>
      <c r="G34" s="117" t="s">
        <v>443</v>
      </c>
      <c r="H34" s="135" t="s">
        <v>904</v>
      </c>
      <c r="I34" s="136" t="s">
        <v>905</v>
      </c>
      <c r="J34" s="137" t="s">
        <v>906</v>
      </c>
      <c r="K34" s="117" t="s">
        <v>347</v>
      </c>
      <c r="L34" s="138" t="s">
        <v>658</v>
      </c>
      <c r="M34" s="117" t="s">
        <v>659</v>
      </c>
      <c r="N34" s="117" t="s">
        <v>660</v>
      </c>
      <c r="O34" s="117" t="s">
        <v>347</v>
      </c>
      <c r="P34" s="117" t="s">
        <v>347</v>
      </c>
      <c r="Q34" s="117" t="s">
        <v>347</v>
      </c>
      <c r="R34" s="117"/>
      <c r="S34" s="117"/>
      <c r="T34" s="117"/>
      <c r="U34" s="117"/>
      <c r="V34" s="117"/>
    </row>
    <row r="35" spans="1:22" ht="14.25">
      <c r="A35" s="118" t="s">
        <v>964</v>
      </c>
      <c r="B35" s="118" t="s">
        <v>965</v>
      </c>
      <c r="C35" s="117" t="s">
        <v>344</v>
      </c>
      <c r="D35" s="132" t="s">
        <v>465</v>
      </c>
      <c r="E35" s="133" t="s">
        <v>374</v>
      </c>
      <c r="F35" s="134" t="s">
        <v>442</v>
      </c>
      <c r="G35" s="117" t="s">
        <v>443</v>
      </c>
      <c r="H35" s="135" t="s">
        <v>904</v>
      </c>
      <c r="I35" s="136" t="s">
        <v>905</v>
      </c>
      <c r="J35" s="137" t="s">
        <v>906</v>
      </c>
      <c r="K35" s="117" t="s">
        <v>347</v>
      </c>
      <c r="L35" s="138" t="s">
        <v>658</v>
      </c>
      <c r="M35" s="117" t="s">
        <v>659</v>
      </c>
      <c r="N35" s="117" t="s">
        <v>660</v>
      </c>
      <c r="O35" s="117" t="s">
        <v>347</v>
      </c>
      <c r="P35" s="117" t="s">
        <v>347</v>
      </c>
      <c r="Q35" s="117" t="s">
        <v>347</v>
      </c>
      <c r="R35" s="117"/>
      <c r="S35" s="117"/>
      <c r="T35" s="117"/>
      <c r="U35" s="117"/>
      <c r="V35" s="117"/>
    </row>
    <row r="36" spans="1:22" ht="14.25">
      <c r="A36" s="118" t="s">
        <v>966</v>
      </c>
      <c r="B36" s="118" t="s">
        <v>967</v>
      </c>
      <c r="C36" s="117" t="s">
        <v>344</v>
      </c>
      <c r="D36" s="132" t="s">
        <v>465</v>
      </c>
      <c r="E36" s="133" t="s">
        <v>374</v>
      </c>
      <c r="F36" s="134" t="s">
        <v>442</v>
      </c>
      <c r="G36" s="117" t="s">
        <v>443</v>
      </c>
      <c r="H36" s="135" t="s">
        <v>904</v>
      </c>
      <c r="I36" s="136" t="s">
        <v>905</v>
      </c>
      <c r="J36" s="137" t="s">
        <v>906</v>
      </c>
      <c r="K36" s="117" t="s">
        <v>347</v>
      </c>
      <c r="L36" s="138" t="s">
        <v>658</v>
      </c>
      <c r="M36" s="117" t="s">
        <v>659</v>
      </c>
      <c r="N36" s="117" t="s">
        <v>660</v>
      </c>
      <c r="O36" s="117" t="s">
        <v>347</v>
      </c>
      <c r="P36" s="117" t="s">
        <v>347</v>
      </c>
      <c r="Q36" s="117" t="s">
        <v>347</v>
      </c>
      <c r="R36" s="117"/>
      <c r="S36" s="117"/>
      <c r="T36" s="117"/>
      <c r="U36" s="117"/>
      <c r="V36" s="117"/>
    </row>
    <row r="37" spans="1:22" ht="14.25">
      <c r="A37" s="118" t="s">
        <v>968</v>
      </c>
      <c r="B37" s="118" t="s">
        <v>969</v>
      </c>
      <c r="C37" s="117" t="s">
        <v>344</v>
      </c>
      <c r="D37" s="132" t="s">
        <v>465</v>
      </c>
      <c r="E37" s="133" t="s">
        <v>374</v>
      </c>
      <c r="F37" s="134" t="s">
        <v>442</v>
      </c>
      <c r="G37" s="117" t="s">
        <v>443</v>
      </c>
      <c r="H37" s="135" t="s">
        <v>904</v>
      </c>
      <c r="I37" s="136" t="s">
        <v>905</v>
      </c>
      <c r="J37" s="137" t="s">
        <v>906</v>
      </c>
      <c r="K37" s="117" t="s">
        <v>347</v>
      </c>
      <c r="L37" s="138" t="s">
        <v>658</v>
      </c>
      <c r="M37" s="117" t="s">
        <v>659</v>
      </c>
      <c r="N37" s="117" t="s">
        <v>660</v>
      </c>
      <c r="O37" s="117" t="s">
        <v>347</v>
      </c>
      <c r="P37" s="117" t="s">
        <v>347</v>
      </c>
      <c r="Q37" s="117" t="s">
        <v>347</v>
      </c>
      <c r="R37" s="117"/>
      <c r="S37" s="117"/>
      <c r="T37" s="117"/>
      <c r="U37" s="117"/>
      <c r="V37" s="117"/>
    </row>
    <row r="38" spans="1:22" ht="14.25">
      <c r="A38" s="118" t="s">
        <v>970</v>
      </c>
      <c r="B38" s="118" t="s">
        <v>963</v>
      </c>
      <c r="C38" s="117" t="s">
        <v>344</v>
      </c>
      <c r="D38" s="132" t="s">
        <v>465</v>
      </c>
      <c r="E38" s="133" t="s">
        <v>374</v>
      </c>
      <c r="F38" s="134" t="s">
        <v>442</v>
      </c>
      <c r="G38" s="117" t="s">
        <v>443</v>
      </c>
      <c r="H38" s="135" t="s">
        <v>904</v>
      </c>
      <c r="I38" s="136" t="s">
        <v>905</v>
      </c>
      <c r="J38" s="137" t="s">
        <v>906</v>
      </c>
      <c r="K38" s="117" t="s">
        <v>347</v>
      </c>
      <c r="L38" s="138" t="s">
        <v>658</v>
      </c>
      <c r="M38" s="117" t="s">
        <v>659</v>
      </c>
      <c r="N38" s="117" t="s">
        <v>660</v>
      </c>
      <c r="O38" s="117" t="s">
        <v>347</v>
      </c>
      <c r="P38" s="117" t="s">
        <v>347</v>
      </c>
      <c r="Q38" s="117" t="s">
        <v>347</v>
      </c>
      <c r="R38" s="117"/>
      <c r="S38" s="117"/>
      <c r="T38" s="117"/>
      <c r="U38" s="117"/>
      <c r="V38" s="117"/>
    </row>
    <row r="39" spans="1:22" ht="14.25">
      <c r="A39" s="118" t="s">
        <v>971</v>
      </c>
      <c r="B39" s="118" t="s">
        <v>972</v>
      </c>
      <c r="C39" s="117" t="s">
        <v>344</v>
      </c>
      <c r="D39" s="132" t="s">
        <v>465</v>
      </c>
      <c r="E39" s="133" t="s">
        <v>374</v>
      </c>
      <c r="F39" s="134" t="s">
        <v>442</v>
      </c>
      <c r="G39" s="117" t="s">
        <v>443</v>
      </c>
      <c r="H39" s="135" t="s">
        <v>904</v>
      </c>
      <c r="I39" s="136" t="s">
        <v>905</v>
      </c>
      <c r="J39" s="137" t="s">
        <v>906</v>
      </c>
      <c r="K39" s="117" t="s">
        <v>347</v>
      </c>
      <c r="L39" s="138" t="s">
        <v>658</v>
      </c>
      <c r="M39" s="117" t="s">
        <v>659</v>
      </c>
      <c r="N39" s="117" t="s">
        <v>660</v>
      </c>
      <c r="O39" s="117" t="s">
        <v>347</v>
      </c>
      <c r="P39" s="117" t="s">
        <v>347</v>
      </c>
      <c r="Q39" s="117" t="s">
        <v>347</v>
      </c>
      <c r="R39" s="117"/>
      <c r="S39" s="117"/>
      <c r="T39" s="117"/>
      <c r="U39" s="117"/>
      <c r="V39" s="117"/>
    </row>
    <row r="40" spans="1:22" ht="14.25">
      <c r="A40" s="118" t="s">
        <v>973</v>
      </c>
      <c r="B40" s="118" t="s">
        <v>974</v>
      </c>
      <c r="C40" s="117" t="s">
        <v>344</v>
      </c>
      <c r="D40" s="132" t="s">
        <v>465</v>
      </c>
      <c r="E40" s="133" t="s">
        <v>374</v>
      </c>
      <c r="F40" s="134" t="s">
        <v>442</v>
      </c>
      <c r="G40" s="117" t="s">
        <v>443</v>
      </c>
      <c r="H40" s="135" t="s">
        <v>904</v>
      </c>
      <c r="I40" s="136" t="s">
        <v>905</v>
      </c>
      <c r="J40" s="137" t="s">
        <v>906</v>
      </c>
      <c r="K40" s="117" t="s">
        <v>347</v>
      </c>
      <c r="L40" s="138" t="s">
        <v>658</v>
      </c>
      <c r="M40" s="117" t="s">
        <v>655</v>
      </c>
      <c r="N40" s="117" t="s">
        <v>919</v>
      </c>
      <c r="O40" s="117" t="s">
        <v>722</v>
      </c>
      <c r="P40" s="117" t="s">
        <v>710</v>
      </c>
      <c r="Q40" s="117" t="s">
        <v>347</v>
      </c>
      <c r="R40" s="117"/>
      <c r="S40" s="117"/>
      <c r="T40" s="117"/>
      <c r="U40" s="117"/>
      <c r="V40" s="117"/>
    </row>
    <row r="41" spans="1:22" ht="14.25">
      <c r="A41" s="118" t="s">
        <v>975</v>
      </c>
      <c r="B41" s="118" t="s">
        <v>976</v>
      </c>
      <c r="C41" s="117" t="s">
        <v>344</v>
      </c>
      <c r="D41" s="132" t="s">
        <v>465</v>
      </c>
      <c r="E41" s="133" t="s">
        <v>374</v>
      </c>
      <c r="F41" s="134" t="s">
        <v>442</v>
      </c>
      <c r="G41" s="117" t="s">
        <v>443</v>
      </c>
      <c r="H41" s="135" t="s">
        <v>904</v>
      </c>
      <c r="I41" s="136" t="s">
        <v>905</v>
      </c>
      <c r="J41" s="137" t="s">
        <v>906</v>
      </c>
      <c r="K41" s="117" t="s">
        <v>347</v>
      </c>
      <c r="L41" s="138" t="s">
        <v>658</v>
      </c>
      <c r="M41" s="117" t="s">
        <v>655</v>
      </c>
      <c r="N41" s="117" t="s">
        <v>919</v>
      </c>
      <c r="O41" s="117" t="s">
        <v>722</v>
      </c>
      <c r="P41" s="117" t="s">
        <v>710</v>
      </c>
      <c r="Q41" s="117" t="s">
        <v>347</v>
      </c>
      <c r="R41" s="117"/>
      <c r="S41" s="117"/>
      <c r="T41" s="117"/>
      <c r="U41" s="117"/>
      <c r="V41" s="117"/>
    </row>
    <row r="42" spans="1:22" ht="14.25">
      <c r="A42" s="118" t="s">
        <v>977</v>
      </c>
      <c r="B42" s="118" t="s">
        <v>978</v>
      </c>
      <c r="C42" s="117" t="s">
        <v>344</v>
      </c>
      <c r="D42" s="132" t="s">
        <v>465</v>
      </c>
      <c r="E42" s="133" t="s">
        <v>374</v>
      </c>
      <c r="F42" s="134" t="s">
        <v>442</v>
      </c>
      <c r="G42" s="117" t="s">
        <v>443</v>
      </c>
      <c r="H42" s="135" t="s">
        <v>904</v>
      </c>
      <c r="I42" s="136" t="s">
        <v>905</v>
      </c>
      <c r="J42" s="137" t="s">
        <v>906</v>
      </c>
      <c r="K42" s="117" t="s">
        <v>347</v>
      </c>
      <c r="L42" s="138" t="s">
        <v>658</v>
      </c>
      <c r="M42" s="117" t="s">
        <v>655</v>
      </c>
      <c r="N42" s="117" t="s">
        <v>919</v>
      </c>
      <c r="O42" s="117" t="s">
        <v>722</v>
      </c>
      <c r="P42" s="117" t="s">
        <v>710</v>
      </c>
      <c r="Q42" s="117" t="s">
        <v>347</v>
      </c>
      <c r="R42" s="117"/>
      <c r="S42" s="117"/>
      <c r="T42" s="117"/>
      <c r="U42" s="117"/>
      <c r="V42" s="117"/>
    </row>
    <row r="43" spans="1:22" ht="14.25">
      <c r="A43" s="118" t="s">
        <v>979</v>
      </c>
      <c r="B43" s="118" t="s">
        <v>980</v>
      </c>
      <c r="C43" s="117" t="s">
        <v>344</v>
      </c>
      <c r="D43" s="132" t="s">
        <v>465</v>
      </c>
      <c r="E43" s="133" t="s">
        <v>374</v>
      </c>
      <c r="F43" s="134" t="s">
        <v>442</v>
      </c>
      <c r="G43" s="117" t="s">
        <v>443</v>
      </c>
      <c r="H43" s="135" t="s">
        <v>904</v>
      </c>
      <c r="I43" s="136" t="s">
        <v>905</v>
      </c>
      <c r="J43" s="137" t="s">
        <v>906</v>
      </c>
      <c r="K43" s="117" t="s">
        <v>347</v>
      </c>
      <c r="L43" s="138" t="s">
        <v>658</v>
      </c>
      <c r="M43" s="117" t="s">
        <v>655</v>
      </c>
      <c r="N43" s="117" t="s">
        <v>919</v>
      </c>
      <c r="O43" s="117" t="s">
        <v>722</v>
      </c>
      <c r="P43" s="117" t="s">
        <v>710</v>
      </c>
      <c r="Q43" s="117" t="s">
        <v>347</v>
      </c>
      <c r="R43" s="117"/>
      <c r="S43" s="117"/>
      <c r="T43" s="117"/>
      <c r="U43" s="117"/>
      <c r="V43" s="117"/>
    </row>
    <row r="44" spans="1:22" ht="14.25">
      <c r="A44" s="118" t="s">
        <v>981</v>
      </c>
      <c r="B44" s="118" t="s">
        <v>982</v>
      </c>
      <c r="C44" s="117" t="s">
        <v>344</v>
      </c>
      <c r="D44" s="132" t="s">
        <v>465</v>
      </c>
      <c r="E44" s="133" t="s">
        <v>374</v>
      </c>
      <c r="F44" s="134" t="s">
        <v>442</v>
      </c>
      <c r="G44" s="117" t="s">
        <v>443</v>
      </c>
      <c r="H44" s="135" t="s">
        <v>904</v>
      </c>
      <c r="I44" s="136" t="s">
        <v>905</v>
      </c>
      <c r="J44" s="137" t="s">
        <v>906</v>
      </c>
      <c r="K44" s="117" t="s">
        <v>347</v>
      </c>
      <c r="L44" s="138" t="s">
        <v>658</v>
      </c>
      <c r="M44" s="117" t="s">
        <v>655</v>
      </c>
      <c r="N44" s="117" t="s">
        <v>919</v>
      </c>
      <c r="O44" s="117" t="s">
        <v>722</v>
      </c>
      <c r="P44" s="117" t="s">
        <v>710</v>
      </c>
      <c r="Q44" s="117" t="s">
        <v>347</v>
      </c>
      <c r="R44" s="117"/>
      <c r="S44" s="117"/>
      <c r="T44" s="117"/>
      <c r="U44" s="117"/>
      <c r="V44" s="117"/>
    </row>
    <row r="45" spans="1:22" ht="14.25">
      <c r="A45" s="118" t="s">
        <v>983</v>
      </c>
      <c r="B45" s="118" t="s">
        <v>984</v>
      </c>
      <c r="C45" s="117" t="s">
        <v>344</v>
      </c>
      <c r="D45" s="132" t="s">
        <v>465</v>
      </c>
      <c r="E45" s="133" t="s">
        <v>374</v>
      </c>
      <c r="F45" s="134" t="s">
        <v>442</v>
      </c>
      <c r="G45" s="117" t="s">
        <v>443</v>
      </c>
      <c r="H45" s="135" t="s">
        <v>904</v>
      </c>
      <c r="I45" s="136" t="s">
        <v>905</v>
      </c>
      <c r="J45" s="137" t="s">
        <v>906</v>
      </c>
      <c r="K45" s="117" t="s">
        <v>347</v>
      </c>
      <c r="L45" s="138" t="s">
        <v>477</v>
      </c>
      <c r="M45" s="117" t="s">
        <v>518</v>
      </c>
      <c r="N45" s="117" t="s">
        <v>523</v>
      </c>
      <c r="O45" s="117" t="s">
        <v>524</v>
      </c>
      <c r="P45" s="117" t="s">
        <v>525</v>
      </c>
      <c r="Q45" s="117" t="s">
        <v>347</v>
      </c>
      <c r="R45" s="139"/>
      <c r="S45" s="140"/>
      <c r="T45" s="117"/>
      <c r="U45" s="117"/>
      <c r="V45" s="117"/>
    </row>
    <row r="46" spans="1:22" ht="14.25">
      <c r="A46" s="118" t="s">
        <v>985</v>
      </c>
      <c r="B46" s="118" t="s">
        <v>986</v>
      </c>
      <c r="C46" s="117" t="s">
        <v>344</v>
      </c>
      <c r="D46" s="132" t="s">
        <v>465</v>
      </c>
      <c r="E46" s="133" t="s">
        <v>374</v>
      </c>
      <c r="F46" s="134" t="s">
        <v>442</v>
      </c>
      <c r="G46" s="117" t="s">
        <v>443</v>
      </c>
      <c r="H46" s="135" t="s">
        <v>904</v>
      </c>
      <c r="I46" s="136" t="s">
        <v>905</v>
      </c>
      <c r="J46" s="137" t="s">
        <v>906</v>
      </c>
      <c r="K46" s="117" t="s">
        <v>347</v>
      </c>
      <c r="L46" s="138" t="s">
        <v>477</v>
      </c>
      <c r="M46" s="117" t="s">
        <v>518</v>
      </c>
      <c r="N46" s="117" t="s">
        <v>523</v>
      </c>
      <c r="O46" s="117" t="s">
        <v>524</v>
      </c>
      <c r="P46" s="117" t="s">
        <v>525</v>
      </c>
      <c r="Q46" s="117" t="s">
        <v>347</v>
      </c>
      <c r="R46" s="117"/>
      <c r="S46" s="117"/>
      <c r="T46" s="117"/>
      <c r="U46" s="117"/>
      <c r="V46" s="117"/>
    </row>
    <row r="47" spans="1:22" ht="14.25">
      <c r="A47" s="118" t="s">
        <v>987</v>
      </c>
      <c r="B47" s="118" t="s">
        <v>988</v>
      </c>
      <c r="C47" s="117" t="s">
        <v>344</v>
      </c>
      <c r="D47" s="132" t="s">
        <v>465</v>
      </c>
      <c r="E47" s="133" t="s">
        <v>374</v>
      </c>
      <c r="F47" s="134" t="s">
        <v>442</v>
      </c>
      <c r="G47" s="117" t="s">
        <v>443</v>
      </c>
      <c r="H47" s="135" t="s">
        <v>904</v>
      </c>
      <c r="I47" s="136" t="s">
        <v>905</v>
      </c>
      <c r="J47" s="137" t="s">
        <v>906</v>
      </c>
      <c r="K47" s="117" t="s">
        <v>347</v>
      </c>
      <c r="L47" s="138" t="s">
        <v>477</v>
      </c>
      <c r="M47" s="117" t="s">
        <v>518</v>
      </c>
      <c r="N47" s="117" t="s">
        <v>523</v>
      </c>
      <c r="O47" s="117" t="s">
        <v>524</v>
      </c>
      <c r="P47" s="117" t="s">
        <v>525</v>
      </c>
      <c r="Q47" s="117" t="s">
        <v>347</v>
      </c>
      <c r="R47" s="117"/>
      <c r="S47" s="117"/>
      <c r="T47" s="117"/>
      <c r="U47" s="117"/>
      <c r="V47" s="117"/>
    </row>
    <row r="48" spans="1:22" ht="14.25">
      <c r="A48" s="118" t="s">
        <v>989</v>
      </c>
      <c r="B48" s="118" t="s">
        <v>990</v>
      </c>
      <c r="C48" s="117" t="s">
        <v>344</v>
      </c>
      <c r="D48" s="132" t="s">
        <v>465</v>
      </c>
      <c r="E48" s="133" t="s">
        <v>374</v>
      </c>
      <c r="F48" s="134" t="s">
        <v>442</v>
      </c>
      <c r="G48" s="117" t="s">
        <v>443</v>
      </c>
      <c r="H48" s="135" t="s">
        <v>904</v>
      </c>
      <c r="I48" s="136" t="s">
        <v>905</v>
      </c>
      <c r="J48" s="137" t="s">
        <v>906</v>
      </c>
      <c r="K48" s="117" t="s">
        <v>347</v>
      </c>
      <c r="L48" s="138" t="s">
        <v>477</v>
      </c>
      <c r="M48" s="117" t="s">
        <v>518</v>
      </c>
      <c r="N48" s="117" t="s">
        <v>523</v>
      </c>
      <c r="O48" s="117" t="s">
        <v>524</v>
      </c>
      <c r="P48" s="117" t="s">
        <v>525</v>
      </c>
      <c r="Q48" s="117" t="s">
        <v>347</v>
      </c>
      <c r="R48" s="117"/>
      <c r="S48" s="117"/>
      <c r="T48" s="117"/>
      <c r="U48" s="117"/>
      <c r="V48" s="117"/>
    </row>
    <row r="49" spans="1:22" ht="14.25">
      <c r="A49" s="118" t="s">
        <v>991</v>
      </c>
      <c r="B49" s="118" t="s">
        <v>992</v>
      </c>
      <c r="C49" s="117" t="s">
        <v>344</v>
      </c>
      <c r="D49" s="132" t="s">
        <v>465</v>
      </c>
      <c r="E49" s="133" t="s">
        <v>374</v>
      </c>
      <c r="F49" s="134" t="s">
        <v>442</v>
      </c>
      <c r="G49" s="117" t="s">
        <v>443</v>
      </c>
      <c r="H49" s="135" t="s">
        <v>904</v>
      </c>
      <c r="I49" s="136" t="s">
        <v>905</v>
      </c>
      <c r="J49" s="137" t="s">
        <v>906</v>
      </c>
      <c r="K49" s="117" t="s">
        <v>347</v>
      </c>
      <c r="L49" s="138" t="s">
        <v>477</v>
      </c>
      <c r="M49" s="117" t="s">
        <v>518</v>
      </c>
      <c r="N49" s="117" t="s">
        <v>523</v>
      </c>
      <c r="O49" s="117" t="s">
        <v>524</v>
      </c>
      <c r="P49" s="117" t="s">
        <v>525</v>
      </c>
      <c r="Q49" s="117" t="s">
        <v>347</v>
      </c>
      <c r="R49" s="117"/>
      <c r="S49" s="117"/>
      <c r="T49" s="117"/>
      <c r="U49" s="117"/>
      <c r="V49" s="117"/>
    </row>
    <row r="50" spans="1:22" ht="14.25">
      <c r="A50" s="118" t="s">
        <v>993</v>
      </c>
      <c r="B50" s="118" t="s">
        <v>994</v>
      </c>
      <c r="C50" s="117" t="s">
        <v>344</v>
      </c>
      <c r="D50" s="132" t="s">
        <v>465</v>
      </c>
      <c r="E50" s="133" t="s">
        <v>374</v>
      </c>
      <c r="F50" s="134" t="s">
        <v>442</v>
      </c>
      <c r="G50" s="117" t="s">
        <v>443</v>
      </c>
      <c r="H50" s="135" t="s">
        <v>904</v>
      </c>
      <c r="I50" s="136" t="s">
        <v>905</v>
      </c>
      <c r="J50" s="137" t="s">
        <v>906</v>
      </c>
      <c r="K50" s="117" t="s">
        <v>347</v>
      </c>
      <c r="L50" s="138" t="s">
        <v>477</v>
      </c>
      <c r="M50" s="117" t="s">
        <v>518</v>
      </c>
      <c r="N50" s="117" t="s">
        <v>523</v>
      </c>
      <c r="O50" s="117" t="s">
        <v>524</v>
      </c>
      <c r="P50" s="117" t="s">
        <v>525</v>
      </c>
      <c r="Q50" s="117" t="s">
        <v>347</v>
      </c>
      <c r="R50" s="117"/>
      <c r="S50" s="117"/>
      <c r="T50" s="117"/>
      <c r="U50" s="117"/>
      <c r="V50" s="117"/>
    </row>
    <row r="51" spans="1:22" ht="14.25">
      <c r="A51" s="118" t="s">
        <v>995</v>
      </c>
      <c r="B51" s="118" t="s">
        <v>996</v>
      </c>
      <c r="C51" s="117" t="s">
        <v>344</v>
      </c>
      <c r="D51" s="132" t="s">
        <v>465</v>
      </c>
      <c r="E51" s="133" t="s">
        <v>374</v>
      </c>
      <c r="F51" s="134" t="s">
        <v>442</v>
      </c>
      <c r="G51" s="117" t="s">
        <v>443</v>
      </c>
      <c r="H51" s="135" t="s">
        <v>904</v>
      </c>
      <c r="I51" s="136" t="s">
        <v>905</v>
      </c>
      <c r="J51" s="137" t="s">
        <v>906</v>
      </c>
      <c r="K51" s="117" t="s">
        <v>347</v>
      </c>
      <c r="L51" s="138" t="s">
        <v>477</v>
      </c>
      <c r="M51" s="117" t="s">
        <v>518</v>
      </c>
      <c r="N51" s="117" t="s">
        <v>523</v>
      </c>
      <c r="O51" s="117" t="s">
        <v>524</v>
      </c>
      <c r="P51" s="117" t="s">
        <v>525</v>
      </c>
      <c r="Q51" s="117" t="s">
        <v>347</v>
      </c>
      <c r="R51" s="117"/>
      <c r="S51" s="117"/>
      <c r="T51" s="117"/>
      <c r="U51" s="117"/>
      <c r="V51" s="117"/>
    </row>
    <row r="52" spans="1:22" ht="14.25">
      <c r="A52" s="118" t="s">
        <v>997</v>
      </c>
      <c r="B52" s="118" t="s">
        <v>998</v>
      </c>
      <c r="C52" s="117" t="s">
        <v>344</v>
      </c>
      <c r="D52" s="132" t="s">
        <v>465</v>
      </c>
      <c r="E52" s="133" t="s">
        <v>374</v>
      </c>
      <c r="F52" s="134" t="s">
        <v>442</v>
      </c>
      <c r="G52" s="117" t="s">
        <v>443</v>
      </c>
      <c r="H52" s="135" t="s">
        <v>904</v>
      </c>
      <c r="I52" s="136" t="s">
        <v>905</v>
      </c>
      <c r="J52" s="137" t="s">
        <v>906</v>
      </c>
      <c r="K52" s="117" t="s">
        <v>347</v>
      </c>
      <c r="L52" s="138" t="s">
        <v>477</v>
      </c>
      <c r="M52" s="117" t="s">
        <v>518</v>
      </c>
      <c r="N52" s="117" t="s">
        <v>523</v>
      </c>
      <c r="O52" s="117" t="s">
        <v>524</v>
      </c>
      <c r="P52" s="117" t="s">
        <v>525</v>
      </c>
      <c r="Q52" s="117" t="s">
        <v>347</v>
      </c>
      <c r="R52" s="117"/>
      <c r="S52" s="117"/>
      <c r="T52" s="117"/>
      <c r="U52" s="117"/>
      <c r="V52" s="117"/>
    </row>
    <row r="53" spans="1:22" ht="14.25">
      <c r="A53" s="118" t="s">
        <v>999</v>
      </c>
      <c r="B53" s="118" t="s">
        <v>1000</v>
      </c>
      <c r="C53" s="117" t="s">
        <v>344</v>
      </c>
      <c r="D53" s="132" t="s">
        <v>465</v>
      </c>
      <c r="E53" s="133" t="s">
        <v>374</v>
      </c>
      <c r="F53" s="134" t="s">
        <v>442</v>
      </c>
      <c r="G53" s="117" t="s">
        <v>443</v>
      </c>
      <c r="H53" s="135" t="s">
        <v>904</v>
      </c>
      <c r="I53" s="136" t="s">
        <v>905</v>
      </c>
      <c r="J53" s="137" t="s">
        <v>906</v>
      </c>
      <c r="K53" s="117" t="s">
        <v>347</v>
      </c>
      <c r="L53" s="138" t="s">
        <v>477</v>
      </c>
      <c r="M53" s="117" t="s">
        <v>518</v>
      </c>
      <c r="N53" s="117" t="s">
        <v>523</v>
      </c>
      <c r="O53" s="117" t="s">
        <v>524</v>
      </c>
      <c r="P53" s="117" t="s">
        <v>525</v>
      </c>
      <c r="Q53" s="117" t="s">
        <v>347</v>
      </c>
      <c r="R53" s="117"/>
      <c r="S53" s="117"/>
      <c r="T53" s="117"/>
      <c r="U53" s="117"/>
      <c r="V53" s="117"/>
    </row>
    <row r="54" spans="1:22" ht="14.25">
      <c r="A54" s="118" t="s">
        <v>1001</v>
      </c>
      <c r="B54" s="122" t="s">
        <v>984</v>
      </c>
      <c r="C54" s="117" t="s">
        <v>344</v>
      </c>
      <c r="D54" s="132" t="s">
        <v>465</v>
      </c>
      <c r="E54" s="133" t="s">
        <v>374</v>
      </c>
      <c r="F54" s="134" t="s">
        <v>442</v>
      </c>
      <c r="G54" s="117" t="s">
        <v>443</v>
      </c>
      <c r="H54" s="135" t="s">
        <v>904</v>
      </c>
      <c r="I54" s="136" t="s">
        <v>905</v>
      </c>
      <c r="J54" s="137" t="s">
        <v>906</v>
      </c>
      <c r="K54" s="117" t="s">
        <v>347</v>
      </c>
      <c r="L54" s="138" t="s">
        <v>477</v>
      </c>
      <c r="M54" s="117" t="s">
        <v>518</v>
      </c>
      <c r="N54" s="117" t="s">
        <v>523</v>
      </c>
      <c r="O54" s="117" t="s">
        <v>524</v>
      </c>
      <c r="P54" s="117" t="s">
        <v>525</v>
      </c>
      <c r="Q54" s="117" t="s">
        <v>347</v>
      </c>
      <c r="R54" s="117"/>
      <c r="S54" s="117"/>
      <c r="T54" s="117"/>
      <c r="U54" s="117"/>
      <c r="V54" s="117"/>
    </row>
    <row r="55" spans="1:22" ht="14.25">
      <c r="A55" s="118" t="s">
        <v>1002</v>
      </c>
      <c r="B55" s="118" t="s">
        <v>1003</v>
      </c>
      <c r="C55" s="117" t="s">
        <v>344</v>
      </c>
      <c r="D55" s="132" t="s">
        <v>465</v>
      </c>
      <c r="E55" s="133" t="s">
        <v>374</v>
      </c>
      <c r="F55" s="134" t="s">
        <v>442</v>
      </c>
      <c r="G55" s="117" t="s">
        <v>443</v>
      </c>
      <c r="H55" s="135" t="s">
        <v>904</v>
      </c>
      <c r="I55" s="136" t="s">
        <v>905</v>
      </c>
      <c r="J55" s="137" t="s">
        <v>906</v>
      </c>
      <c r="K55" s="117" t="s">
        <v>347</v>
      </c>
      <c r="L55" s="138" t="s">
        <v>477</v>
      </c>
      <c r="M55" s="117" t="s">
        <v>518</v>
      </c>
      <c r="N55" s="117" t="s">
        <v>523</v>
      </c>
      <c r="O55" s="117" t="s">
        <v>524</v>
      </c>
      <c r="P55" s="117" t="s">
        <v>525</v>
      </c>
      <c r="Q55" s="117" t="s">
        <v>347</v>
      </c>
      <c r="R55" s="117"/>
      <c r="S55" s="117"/>
      <c r="T55" s="117"/>
      <c r="U55" s="117"/>
      <c r="V55" s="117"/>
    </row>
    <row r="56" spans="1:22" ht="14.25">
      <c r="A56" s="118" t="s">
        <v>1004</v>
      </c>
      <c r="B56" s="118" t="s">
        <v>1005</v>
      </c>
      <c r="C56" s="117" t="s">
        <v>344</v>
      </c>
      <c r="D56" s="132" t="s">
        <v>465</v>
      </c>
      <c r="E56" s="133" t="s">
        <v>374</v>
      </c>
      <c r="F56" s="134" t="s">
        <v>442</v>
      </c>
      <c r="G56" s="117" t="s">
        <v>443</v>
      </c>
      <c r="H56" s="135" t="s">
        <v>904</v>
      </c>
      <c r="I56" s="136" t="s">
        <v>905</v>
      </c>
      <c r="J56" s="137" t="s">
        <v>906</v>
      </c>
      <c r="K56" s="117" t="s">
        <v>347</v>
      </c>
      <c r="L56" s="138" t="s">
        <v>477</v>
      </c>
      <c r="M56" s="117" t="s">
        <v>518</v>
      </c>
      <c r="N56" s="117" t="s">
        <v>523</v>
      </c>
      <c r="O56" s="117" t="s">
        <v>524</v>
      </c>
      <c r="P56" s="117" t="s">
        <v>525</v>
      </c>
      <c r="Q56" s="117" t="s">
        <v>347</v>
      </c>
      <c r="R56" s="117"/>
      <c r="S56" s="117"/>
      <c r="T56" s="117"/>
      <c r="U56" s="117"/>
      <c r="V56" s="117"/>
    </row>
    <row r="57" spans="1:22" ht="14.25">
      <c r="A57" s="118" t="s">
        <v>1006</v>
      </c>
      <c r="B57" s="118" t="s">
        <v>1007</v>
      </c>
      <c r="C57" s="117" t="s">
        <v>344</v>
      </c>
      <c r="D57" s="132" t="s">
        <v>465</v>
      </c>
      <c r="E57" s="133" t="s">
        <v>374</v>
      </c>
      <c r="F57" s="134" t="s">
        <v>442</v>
      </c>
      <c r="G57" s="117" t="s">
        <v>443</v>
      </c>
      <c r="H57" s="135" t="s">
        <v>904</v>
      </c>
      <c r="I57" s="136" t="s">
        <v>905</v>
      </c>
      <c r="J57" s="137" t="s">
        <v>906</v>
      </c>
      <c r="K57" s="117" t="s">
        <v>347</v>
      </c>
      <c r="L57" s="138" t="s">
        <v>477</v>
      </c>
      <c r="M57" s="117" t="s">
        <v>518</v>
      </c>
      <c r="N57" s="117" t="s">
        <v>523</v>
      </c>
      <c r="O57" s="117" t="s">
        <v>524</v>
      </c>
      <c r="P57" s="117" t="s">
        <v>525</v>
      </c>
      <c r="Q57" s="117" t="s">
        <v>347</v>
      </c>
      <c r="R57" s="117"/>
      <c r="S57" s="117"/>
      <c r="T57" s="117"/>
      <c r="U57" s="117"/>
      <c r="V57" s="117"/>
    </row>
    <row r="58" spans="1:22" ht="14.25">
      <c r="A58" s="118" t="s">
        <v>1008</v>
      </c>
      <c r="B58" s="118" t="s">
        <v>1009</v>
      </c>
      <c r="C58" s="117" t="s">
        <v>344</v>
      </c>
      <c r="D58" s="132" t="s">
        <v>465</v>
      </c>
      <c r="E58" s="133" t="s">
        <v>374</v>
      </c>
      <c r="F58" s="134" t="s">
        <v>442</v>
      </c>
      <c r="G58" s="117" t="s">
        <v>443</v>
      </c>
      <c r="H58" s="135" t="s">
        <v>904</v>
      </c>
      <c r="I58" s="136" t="s">
        <v>905</v>
      </c>
      <c r="J58" s="137" t="s">
        <v>906</v>
      </c>
      <c r="K58" s="117" t="s">
        <v>347</v>
      </c>
      <c r="L58" s="138" t="s">
        <v>477</v>
      </c>
      <c r="M58" s="117" t="s">
        <v>518</v>
      </c>
      <c r="N58" s="117" t="s">
        <v>523</v>
      </c>
      <c r="O58" s="117" t="s">
        <v>524</v>
      </c>
      <c r="P58" s="117" t="s">
        <v>525</v>
      </c>
      <c r="Q58" s="117" t="s">
        <v>347</v>
      </c>
      <c r="R58" s="117"/>
      <c r="S58" s="117"/>
      <c r="T58" s="117"/>
      <c r="U58" s="117"/>
      <c r="V58" s="117"/>
    </row>
    <row r="59" spans="1:22" ht="14.25">
      <c r="A59" s="122" t="s">
        <v>1010</v>
      </c>
      <c r="B59" s="122" t="s">
        <v>1011</v>
      </c>
      <c r="C59" s="117" t="s">
        <v>344</v>
      </c>
      <c r="D59" s="132" t="s">
        <v>465</v>
      </c>
      <c r="E59" s="133" t="s">
        <v>374</v>
      </c>
      <c r="F59" s="134" t="s">
        <v>442</v>
      </c>
      <c r="G59" s="117" t="s">
        <v>443</v>
      </c>
      <c r="H59" s="135" t="s">
        <v>904</v>
      </c>
      <c r="I59" s="136" t="s">
        <v>905</v>
      </c>
      <c r="J59" s="137" t="s">
        <v>906</v>
      </c>
      <c r="K59" s="117" t="s">
        <v>347</v>
      </c>
      <c r="L59" s="138" t="s">
        <v>577</v>
      </c>
      <c r="M59" s="117" t="s">
        <v>558</v>
      </c>
      <c r="N59" s="117" t="s">
        <v>571</v>
      </c>
      <c r="O59" s="117" t="s">
        <v>565</v>
      </c>
      <c r="P59" s="117" t="s">
        <v>572</v>
      </c>
      <c r="Q59" s="117" t="s">
        <v>347</v>
      </c>
      <c r="R59" s="117"/>
      <c r="S59" s="117"/>
      <c r="T59" s="117"/>
      <c r="U59" s="117"/>
      <c r="V59" s="117"/>
    </row>
    <row r="60" spans="1:22" ht="14.25">
      <c r="A60" s="122" t="s">
        <v>1012</v>
      </c>
      <c r="B60" s="122" t="s">
        <v>1013</v>
      </c>
      <c r="C60" s="117" t="s">
        <v>344</v>
      </c>
      <c r="D60" s="132" t="s">
        <v>465</v>
      </c>
      <c r="E60" s="133" t="s">
        <v>374</v>
      </c>
      <c r="F60" s="134" t="s">
        <v>442</v>
      </c>
      <c r="G60" s="117" t="s">
        <v>443</v>
      </c>
      <c r="H60" s="135" t="s">
        <v>904</v>
      </c>
      <c r="I60" s="136" t="s">
        <v>905</v>
      </c>
      <c r="J60" s="137" t="s">
        <v>906</v>
      </c>
      <c r="K60" s="117" t="s">
        <v>347</v>
      </c>
      <c r="L60" s="138" t="s">
        <v>577</v>
      </c>
      <c r="M60" s="117" t="s">
        <v>558</v>
      </c>
      <c r="N60" s="117" t="s">
        <v>571</v>
      </c>
      <c r="O60" s="117" t="s">
        <v>565</v>
      </c>
      <c r="P60" s="117" t="s">
        <v>572</v>
      </c>
      <c r="Q60" s="117" t="s">
        <v>347</v>
      </c>
      <c r="R60" s="117"/>
      <c r="S60" s="117"/>
      <c r="T60" s="117"/>
      <c r="U60" s="117"/>
      <c r="V60" s="117"/>
    </row>
    <row r="61" spans="1:22" ht="14.25">
      <c r="A61" s="122" t="s">
        <v>1014</v>
      </c>
      <c r="B61" s="122" t="s">
        <v>1015</v>
      </c>
      <c r="C61" s="117" t="s">
        <v>344</v>
      </c>
      <c r="D61" s="132" t="s">
        <v>465</v>
      </c>
      <c r="E61" s="133" t="s">
        <v>374</v>
      </c>
      <c r="F61" s="134" t="s">
        <v>442</v>
      </c>
      <c r="G61" s="117" t="s">
        <v>443</v>
      </c>
      <c r="H61" s="135" t="s">
        <v>904</v>
      </c>
      <c r="I61" s="136" t="s">
        <v>905</v>
      </c>
      <c r="J61" s="137" t="s">
        <v>906</v>
      </c>
      <c r="K61" s="117" t="s">
        <v>347</v>
      </c>
      <c r="L61" s="138" t="s">
        <v>577</v>
      </c>
      <c r="M61" s="117" t="s">
        <v>558</v>
      </c>
      <c r="N61" s="117" t="s">
        <v>571</v>
      </c>
      <c r="O61" s="117" t="s">
        <v>565</v>
      </c>
      <c r="P61" s="117" t="s">
        <v>572</v>
      </c>
      <c r="Q61" s="117" t="s">
        <v>347</v>
      </c>
      <c r="R61" s="117"/>
      <c r="S61" s="117"/>
      <c r="T61" s="117"/>
      <c r="U61" s="117"/>
      <c r="V61" s="117"/>
    </row>
    <row r="62" spans="1:22" ht="14.25">
      <c r="A62" s="122" t="s">
        <v>1016</v>
      </c>
      <c r="B62" s="122" t="s">
        <v>1017</v>
      </c>
      <c r="C62" s="117" t="s">
        <v>344</v>
      </c>
      <c r="D62" s="132" t="s">
        <v>465</v>
      </c>
      <c r="E62" s="133" t="s">
        <v>374</v>
      </c>
      <c r="F62" s="134" t="s">
        <v>442</v>
      </c>
      <c r="G62" s="117" t="s">
        <v>443</v>
      </c>
      <c r="H62" s="135" t="s">
        <v>904</v>
      </c>
      <c r="I62" s="136" t="s">
        <v>905</v>
      </c>
      <c r="J62" s="137" t="s">
        <v>906</v>
      </c>
      <c r="K62" s="117" t="s">
        <v>347</v>
      </c>
      <c r="L62" s="138" t="s">
        <v>577</v>
      </c>
      <c r="M62" s="117" t="s">
        <v>558</v>
      </c>
      <c r="N62" s="117" t="s">
        <v>571</v>
      </c>
      <c r="O62" s="117" t="s">
        <v>565</v>
      </c>
      <c r="P62" s="117" t="s">
        <v>572</v>
      </c>
      <c r="Q62" s="117" t="s">
        <v>347</v>
      </c>
      <c r="R62" s="117"/>
      <c r="S62" s="117"/>
      <c r="T62" s="117"/>
      <c r="U62" s="117"/>
      <c r="V62" s="117"/>
    </row>
    <row r="63" spans="1:22" ht="14.25">
      <c r="A63" s="122" t="s">
        <v>1018</v>
      </c>
      <c r="B63" s="122" t="s">
        <v>1019</v>
      </c>
      <c r="C63" s="117" t="s">
        <v>344</v>
      </c>
      <c r="D63" s="132" t="s">
        <v>465</v>
      </c>
      <c r="E63" s="133" t="s">
        <v>374</v>
      </c>
      <c r="F63" s="134" t="s">
        <v>442</v>
      </c>
      <c r="G63" s="117" t="s">
        <v>443</v>
      </c>
      <c r="H63" s="135" t="s">
        <v>904</v>
      </c>
      <c r="I63" s="136" t="s">
        <v>905</v>
      </c>
      <c r="J63" s="137" t="s">
        <v>906</v>
      </c>
      <c r="K63" s="117" t="s">
        <v>347</v>
      </c>
      <c r="L63" s="138" t="s">
        <v>577</v>
      </c>
      <c r="M63" s="117" t="s">
        <v>558</v>
      </c>
      <c r="N63" s="117" t="s">
        <v>571</v>
      </c>
      <c r="O63" s="117" t="s">
        <v>565</v>
      </c>
      <c r="P63" s="117" t="s">
        <v>572</v>
      </c>
      <c r="Q63" s="117" t="s">
        <v>347</v>
      </c>
      <c r="R63" s="117"/>
      <c r="S63" s="117"/>
      <c r="T63" s="117"/>
      <c r="U63" s="117"/>
      <c r="V63" s="117"/>
    </row>
    <row r="64" spans="1:22" ht="14.25">
      <c r="A64" s="122" t="s">
        <v>1020</v>
      </c>
      <c r="B64" s="122" t="s">
        <v>1021</v>
      </c>
      <c r="C64" s="117" t="s">
        <v>344</v>
      </c>
      <c r="D64" s="132" t="s">
        <v>465</v>
      </c>
      <c r="E64" s="133" t="s">
        <v>374</v>
      </c>
      <c r="F64" s="134" t="s">
        <v>442</v>
      </c>
      <c r="G64" s="117" t="s">
        <v>443</v>
      </c>
      <c r="H64" s="135" t="s">
        <v>904</v>
      </c>
      <c r="I64" s="136" t="s">
        <v>905</v>
      </c>
      <c r="J64" s="137" t="s">
        <v>906</v>
      </c>
      <c r="K64" s="117" t="s">
        <v>347</v>
      </c>
      <c r="L64" s="138" t="s">
        <v>577</v>
      </c>
      <c r="M64" s="117" t="s">
        <v>558</v>
      </c>
      <c r="N64" s="117" t="s">
        <v>571</v>
      </c>
      <c r="O64" s="117" t="s">
        <v>565</v>
      </c>
      <c r="P64" s="117" t="s">
        <v>572</v>
      </c>
      <c r="Q64" s="117" t="s">
        <v>347</v>
      </c>
      <c r="R64" s="117"/>
      <c r="S64" s="117"/>
      <c r="T64" s="117"/>
      <c r="U64" s="117"/>
      <c r="V64" s="117"/>
    </row>
    <row r="65" spans="1:22" ht="14.25">
      <c r="A65" s="122" t="s">
        <v>1022</v>
      </c>
      <c r="B65" s="122" t="s">
        <v>1023</v>
      </c>
      <c r="C65" s="117" t="s">
        <v>344</v>
      </c>
      <c r="D65" s="132" t="s">
        <v>465</v>
      </c>
      <c r="E65" s="133" t="s">
        <v>374</v>
      </c>
      <c r="F65" s="134" t="s">
        <v>442</v>
      </c>
      <c r="G65" s="117" t="s">
        <v>443</v>
      </c>
      <c r="H65" s="135" t="s">
        <v>904</v>
      </c>
      <c r="I65" s="136" t="s">
        <v>905</v>
      </c>
      <c r="J65" s="137" t="s">
        <v>906</v>
      </c>
      <c r="K65" s="117" t="s">
        <v>347</v>
      </c>
      <c r="L65" s="138" t="s">
        <v>577</v>
      </c>
      <c r="M65" s="117" t="s">
        <v>558</v>
      </c>
      <c r="N65" s="117" t="s">
        <v>571</v>
      </c>
      <c r="O65" s="117" t="s">
        <v>565</v>
      </c>
      <c r="P65" s="117" t="s">
        <v>572</v>
      </c>
      <c r="Q65" s="117" t="s">
        <v>347</v>
      </c>
      <c r="R65" s="117"/>
      <c r="S65" s="117"/>
      <c r="T65" s="117"/>
      <c r="U65" s="117"/>
      <c r="V65" s="117"/>
    </row>
    <row r="66" spans="1:22" ht="14.25">
      <c r="A66" s="122" t="s">
        <v>1024</v>
      </c>
      <c r="B66" s="122" t="s">
        <v>1025</v>
      </c>
      <c r="C66" s="117" t="s">
        <v>344</v>
      </c>
      <c r="D66" s="132" t="s">
        <v>465</v>
      </c>
      <c r="E66" s="133" t="s">
        <v>374</v>
      </c>
      <c r="F66" s="134" t="s">
        <v>442</v>
      </c>
      <c r="G66" s="117" t="s">
        <v>443</v>
      </c>
      <c r="H66" s="135" t="s">
        <v>904</v>
      </c>
      <c r="I66" s="136" t="s">
        <v>905</v>
      </c>
      <c r="J66" s="137" t="s">
        <v>906</v>
      </c>
      <c r="K66" s="117" t="s">
        <v>347</v>
      </c>
      <c r="L66" s="138" t="s">
        <v>577</v>
      </c>
      <c r="M66" s="117" t="s">
        <v>558</v>
      </c>
      <c r="N66" s="117" t="s">
        <v>571</v>
      </c>
      <c r="O66" s="117" t="s">
        <v>565</v>
      </c>
      <c r="P66" s="117" t="s">
        <v>572</v>
      </c>
      <c r="Q66" s="117" t="s">
        <v>347</v>
      </c>
      <c r="R66" s="117"/>
      <c r="S66" s="117"/>
      <c r="T66" s="117"/>
      <c r="U66" s="117"/>
      <c r="V66" s="117"/>
    </row>
    <row r="67" spans="1:22" ht="14.25">
      <c r="A67" s="122" t="s">
        <v>1026</v>
      </c>
      <c r="B67" s="122" t="s">
        <v>1027</v>
      </c>
      <c r="C67" s="117" t="s">
        <v>344</v>
      </c>
      <c r="D67" s="132" t="s">
        <v>465</v>
      </c>
      <c r="E67" s="133" t="s">
        <v>374</v>
      </c>
      <c r="F67" s="134" t="s">
        <v>442</v>
      </c>
      <c r="G67" s="117" t="s">
        <v>443</v>
      </c>
      <c r="H67" s="135" t="s">
        <v>904</v>
      </c>
      <c r="I67" s="136" t="s">
        <v>905</v>
      </c>
      <c r="J67" s="137" t="s">
        <v>906</v>
      </c>
      <c r="K67" s="117" t="s">
        <v>347</v>
      </c>
      <c r="L67" s="138" t="s">
        <v>577</v>
      </c>
      <c r="M67" s="117" t="s">
        <v>558</v>
      </c>
      <c r="N67" s="117" t="s">
        <v>571</v>
      </c>
      <c r="O67" s="117" t="s">
        <v>565</v>
      </c>
      <c r="P67" s="117" t="s">
        <v>572</v>
      </c>
      <c r="Q67" s="117" t="s">
        <v>347</v>
      </c>
      <c r="R67" s="117"/>
      <c r="S67" s="117"/>
      <c r="T67" s="117"/>
      <c r="U67" s="117"/>
      <c r="V67" s="117"/>
    </row>
    <row r="68" spans="1:22" ht="14.25">
      <c r="A68" s="122" t="s">
        <v>1028</v>
      </c>
      <c r="B68" s="122" t="s">
        <v>1029</v>
      </c>
      <c r="C68" s="117" t="s">
        <v>344</v>
      </c>
      <c r="D68" s="132" t="s">
        <v>465</v>
      </c>
      <c r="E68" s="133" t="s">
        <v>374</v>
      </c>
      <c r="F68" s="134" t="s">
        <v>442</v>
      </c>
      <c r="G68" s="117" t="s">
        <v>443</v>
      </c>
      <c r="H68" s="135" t="s">
        <v>904</v>
      </c>
      <c r="I68" s="136" t="s">
        <v>905</v>
      </c>
      <c r="J68" s="137" t="s">
        <v>906</v>
      </c>
      <c r="K68" s="117" t="s">
        <v>347</v>
      </c>
      <c r="L68" s="138" t="s">
        <v>577</v>
      </c>
      <c r="M68" s="117" t="s">
        <v>558</v>
      </c>
      <c r="N68" s="117" t="s">
        <v>571</v>
      </c>
      <c r="O68" s="117" t="s">
        <v>565</v>
      </c>
      <c r="P68" s="117" t="s">
        <v>572</v>
      </c>
      <c r="Q68" s="117" t="s">
        <v>347</v>
      </c>
      <c r="R68" s="117"/>
      <c r="S68" s="117"/>
      <c r="T68" s="117"/>
      <c r="U68" s="117"/>
      <c r="V68" s="117"/>
    </row>
    <row r="69" spans="1:22" ht="14.25">
      <c r="A69" s="122" t="s">
        <v>1030</v>
      </c>
      <c r="B69" s="122" t="s">
        <v>1031</v>
      </c>
      <c r="C69" s="117" t="s">
        <v>344</v>
      </c>
      <c r="D69" s="132" t="s">
        <v>465</v>
      </c>
      <c r="E69" s="133" t="s">
        <v>374</v>
      </c>
      <c r="F69" s="134" t="s">
        <v>442</v>
      </c>
      <c r="G69" s="117" t="s">
        <v>443</v>
      </c>
      <c r="H69" s="135" t="s">
        <v>904</v>
      </c>
      <c r="I69" s="136" t="s">
        <v>905</v>
      </c>
      <c r="J69" s="137" t="s">
        <v>906</v>
      </c>
      <c r="K69" s="117" t="s">
        <v>347</v>
      </c>
      <c r="L69" s="138" t="s">
        <v>577</v>
      </c>
      <c r="M69" s="117" t="s">
        <v>558</v>
      </c>
      <c r="N69" s="117" t="s">
        <v>571</v>
      </c>
      <c r="O69" s="117" t="s">
        <v>565</v>
      </c>
      <c r="P69" s="117" t="s">
        <v>572</v>
      </c>
      <c r="Q69" s="117" t="s">
        <v>347</v>
      </c>
      <c r="R69" s="117"/>
      <c r="S69" s="117"/>
      <c r="T69" s="117"/>
      <c r="U69" s="117"/>
      <c r="V69" s="117"/>
    </row>
    <row r="70" spans="1:22" ht="14.25">
      <c r="A70" s="122" t="s">
        <v>1032</v>
      </c>
      <c r="B70" s="122" t="s">
        <v>1033</v>
      </c>
      <c r="C70" s="117" t="s">
        <v>344</v>
      </c>
      <c r="D70" s="132" t="s">
        <v>465</v>
      </c>
      <c r="E70" s="133" t="s">
        <v>374</v>
      </c>
      <c r="F70" s="134" t="s">
        <v>442</v>
      </c>
      <c r="G70" s="117" t="s">
        <v>443</v>
      </c>
      <c r="H70" s="135" t="s">
        <v>904</v>
      </c>
      <c r="I70" s="136" t="s">
        <v>905</v>
      </c>
      <c r="J70" s="137" t="s">
        <v>906</v>
      </c>
      <c r="K70" s="117" t="s">
        <v>347</v>
      </c>
      <c r="L70" s="138" t="s">
        <v>577</v>
      </c>
      <c r="M70" s="117" t="s">
        <v>558</v>
      </c>
      <c r="N70" s="117" t="s">
        <v>571</v>
      </c>
      <c r="O70" s="117" t="s">
        <v>565</v>
      </c>
      <c r="P70" s="117" t="s">
        <v>572</v>
      </c>
      <c r="Q70" s="117" t="s">
        <v>347</v>
      </c>
      <c r="R70" s="117"/>
      <c r="S70" s="117"/>
      <c r="T70" s="117"/>
      <c r="U70" s="117"/>
      <c r="V70" s="117"/>
    </row>
    <row r="71" spans="1:22" ht="14.25">
      <c r="A71" s="122" t="s">
        <v>1034</v>
      </c>
      <c r="B71" s="122" t="s">
        <v>1035</v>
      </c>
      <c r="C71" s="117" t="s">
        <v>344</v>
      </c>
      <c r="D71" s="132" t="s">
        <v>465</v>
      </c>
      <c r="E71" s="133" t="s">
        <v>374</v>
      </c>
      <c r="F71" s="134" t="s">
        <v>442</v>
      </c>
      <c r="G71" s="117" t="s">
        <v>443</v>
      </c>
      <c r="H71" s="135" t="s">
        <v>904</v>
      </c>
      <c r="I71" s="136" t="s">
        <v>905</v>
      </c>
      <c r="J71" s="137" t="s">
        <v>906</v>
      </c>
      <c r="K71" s="117" t="s">
        <v>347</v>
      </c>
      <c r="L71" s="138" t="s">
        <v>577</v>
      </c>
      <c r="M71" s="117" t="s">
        <v>558</v>
      </c>
      <c r="N71" s="117" t="s">
        <v>571</v>
      </c>
      <c r="O71" s="117" t="s">
        <v>565</v>
      </c>
      <c r="P71" s="117" t="s">
        <v>572</v>
      </c>
      <c r="Q71" s="117" t="s">
        <v>347</v>
      </c>
      <c r="R71" s="117"/>
      <c r="S71" s="117"/>
      <c r="T71" s="117"/>
      <c r="U71" s="117"/>
      <c r="V71" s="117"/>
    </row>
    <row r="72" spans="1:22" ht="14.25">
      <c r="A72" s="122" t="s">
        <v>1036</v>
      </c>
      <c r="B72" s="122" t="s">
        <v>1037</v>
      </c>
      <c r="C72" s="117" t="s">
        <v>344</v>
      </c>
      <c r="D72" s="132" t="s">
        <v>465</v>
      </c>
      <c r="E72" s="133" t="s">
        <v>374</v>
      </c>
      <c r="F72" s="134" t="s">
        <v>442</v>
      </c>
      <c r="G72" s="117" t="s">
        <v>443</v>
      </c>
      <c r="H72" s="135" t="s">
        <v>904</v>
      </c>
      <c r="I72" s="136" t="s">
        <v>905</v>
      </c>
      <c r="J72" s="137" t="s">
        <v>906</v>
      </c>
      <c r="K72" s="117" t="s">
        <v>347</v>
      </c>
      <c r="L72" s="138" t="s">
        <v>577</v>
      </c>
      <c r="M72" s="117" t="s">
        <v>558</v>
      </c>
      <c r="N72" s="117" t="s">
        <v>571</v>
      </c>
      <c r="O72" s="117" t="s">
        <v>565</v>
      </c>
      <c r="P72" s="117" t="s">
        <v>572</v>
      </c>
      <c r="Q72" s="117" t="s">
        <v>347</v>
      </c>
      <c r="R72" s="117"/>
      <c r="S72" s="117"/>
      <c r="T72" s="117"/>
      <c r="U72" s="117"/>
      <c r="V72" s="117"/>
    </row>
    <row r="73" spans="1:22" ht="14.25">
      <c r="A73" s="122" t="s">
        <v>1038</v>
      </c>
      <c r="B73" s="122" t="s">
        <v>1039</v>
      </c>
      <c r="C73" s="117" t="s">
        <v>344</v>
      </c>
      <c r="D73" s="132" t="s">
        <v>465</v>
      </c>
      <c r="E73" s="133" t="s">
        <v>374</v>
      </c>
      <c r="F73" s="134" t="s">
        <v>442</v>
      </c>
      <c r="G73" s="117" t="s">
        <v>443</v>
      </c>
      <c r="H73" s="135" t="s">
        <v>904</v>
      </c>
      <c r="I73" s="136" t="s">
        <v>905</v>
      </c>
      <c r="J73" s="137" t="s">
        <v>906</v>
      </c>
      <c r="K73" s="117" t="s">
        <v>347</v>
      </c>
      <c r="L73" s="138" t="s">
        <v>577</v>
      </c>
      <c r="M73" s="117" t="s">
        <v>558</v>
      </c>
      <c r="N73" s="117" t="s">
        <v>571</v>
      </c>
      <c r="O73" s="117" t="s">
        <v>565</v>
      </c>
      <c r="P73" s="117" t="s">
        <v>572</v>
      </c>
      <c r="Q73" s="117" t="s">
        <v>347</v>
      </c>
      <c r="R73" s="117"/>
      <c r="S73" s="117"/>
      <c r="T73" s="117"/>
      <c r="U73" s="117"/>
      <c r="V73" s="117"/>
    </row>
    <row r="74" spans="1:22" ht="14.25">
      <c r="A74" s="122" t="s">
        <v>1040</v>
      </c>
      <c r="B74" s="122" t="s">
        <v>1041</v>
      </c>
      <c r="C74" s="117" t="s">
        <v>344</v>
      </c>
      <c r="D74" s="132" t="s">
        <v>465</v>
      </c>
      <c r="E74" s="133" t="s">
        <v>374</v>
      </c>
      <c r="F74" s="134" t="s">
        <v>442</v>
      </c>
      <c r="G74" s="117" t="s">
        <v>443</v>
      </c>
      <c r="H74" s="135" t="s">
        <v>904</v>
      </c>
      <c r="I74" s="136" t="s">
        <v>905</v>
      </c>
      <c r="J74" s="137" t="s">
        <v>906</v>
      </c>
      <c r="K74" s="117" t="s">
        <v>347</v>
      </c>
      <c r="L74" s="138" t="s">
        <v>577</v>
      </c>
      <c r="M74" s="117" t="s">
        <v>558</v>
      </c>
      <c r="N74" s="117" t="s">
        <v>571</v>
      </c>
      <c r="O74" s="117" t="s">
        <v>565</v>
      </c>
      <c r="P74" s="117" t="s">
        <v>572</v>
      </c>
      <c r="Q74" s="117" t="s">
        <v>347</v>
      </c>
      <c r="R74" s="117"/>
      <c r="S74" s="117"/>
      <c r="T74" s="117"/>
      <c r="U74" s="117"/>
      <c r="V74" s="117"/>
    </row>
    <row r="75" spans="1:22" ht="14.25">
      <c r="A75" s="122" t="s">
        <v>1042</v>
      </c>
      <c r="B75" s="122" t="s">
        <v>1043</v>
      </c>
      <c r="C75" s="117" t="s">
        <v>344</v>
      </c>
      <c r="D75" s="132" t="s">
        <v>465</v>
      </c>
      <c r="E75" s="133" t="s">
        <v>374</v>
      </c>
      <c r="F75" s="134" t="s">
        <v>442</v>
      </c>
      <c r="G75" s="117" t="s">
        <v>443</v>
      </c>
      <c r="H75" s="135" t="s">
        <v>904</v>
      </c>
      <c r="I75" s="136" t="s">
        <v>905</v>
      </c>
      <c r="J75" s="137" t="s">
        <v>906</v>
      </c>
      <c r="K75" s="117" t="s">
        <v>347</v>
      </c>
      <c r="L75" s="138" t="s">
        <v>577</v>
      </c>
      <c r="M75" s="117" t="s">
        <v>558</v>
      </c>
      <c r="N75" s="117" t="s">
        <v>571</v>
      </c>
      <c r="O75" s="117" t="s">
        <v>565</v>
      </c>
      <c r="P75" s="117" t="s">
        <v>572</v>
      </c>
      <c r="Q75" s="117" t="s">
        <v>347</v>
      </c>
      <c r="R75" s="117"/>
      <c r="S75" s="117"/>
      <c r="T75" s="117"/>
      <c r="U75" s="117"/>
      <c r="V75" s="117"/>
    </row>
    <row r="76" spans="1:22" ht="14.25">
      <c r="A76" s="122" t="s">
        <v>1044</v>
      </c>
      <c r="B76" s="122" t="s">
        <v>1045</v>
      </c>
      <c r="C76" s="117" t="s">
        <v>344</v>
      </c>
      <c r="D76" s="132" t="s">
        <v>465</v>
      </c>
      <c r="E76" s="133" t="s">
        <v>374</v>
      </c>
      <c r="F76" s="134" t="s">
        <v>442</v>
      </c>
      <c r="G76" s="117" t="s">
        <v>443</v>
      </c>
      <c r="H76" s="135" t="s">
        <v>904</v>
      </c>
      <c r="I76" s="136" t="s">
        <v>905</v>
      </c>
      <c r="J76" s="137" t="s">
        <v>906</v>
      </c>
      <c r="K76" s="117" t="s">
        <v>347</v>
      </c>
      <c r="L76" s="138" t="s">
        <v>577</v>
      </c>
      <c r="M76" s="117" t="s">
        <v>558</v>
      </c>
      <c r="N76" s="117" t="s">
        <v>571</v>
      </c>
      <c r="O76" s="117" t="s">
        <v>565</v>
      </c>
      <c r="P76" s="117" t="s">
        <v>572</v>
      </c>
      <c r="Q76" s="117" t="s">
        <v>347</v>
      </c>
      <c r="R76" s="117"/>
      <c r="S76" s="117"/>
      <c r="T76" s="117"/>
      <c r="U76" s="117"/>
      <c r="V76" s="117"/>
    </row>
    <row r="77" spans="1:22" ht="14.25">
      <c r="A77" s="122" t="s">
        <v>1046</v>
      </c>
      <c r="B77" s="122" t="s">
        <v>1047</v>
      </c>
      <c r="C77" s="117" t="s">
        <v>344</v>
      </c>
      <c r="D77" s="132" t="s">
        <v>465</v>
      </c>
      <c r="E77" s="133" t="s">
        <v>374</v>
      </c>
      <c r="F77" s="134" t="s">
        <v>442</v>
      </c>
      <c r="G77" s="117" t="s">
        <v>443</v>
      </c>
      <c r="H77" s="135" t="s">
        <v>904</v>
      </c>
      <c r="I77" s="136" t="s">
        <v>905</v>
      </c>
      <c r="J77" s="137" t="s">
        <v>906</v>
      </c>
      <c r="K77" s="117" t="s">
        <v>347</v>
      </c>
      <c r="L77" s="138" t="s">
        <v>577</v>
      </c>
      <c r="M77" s="117" t="s">
        <v>558</v>
      </c>
      <c r="N77" s="117" t="s">
        <v>571</v>
      </c>
      <c r="O77" s="117" t="s">
        <v>565</v>
      </c>
      <c r="P77" s="117" t="s">
        <v>572</v>
      </c>
      <c r="Q77" s="117" t="s">
        <v>347</v>
      </c>
      <c r="R77" s="117"/>
      <c r="S77" s="117"/>
      <c r="T77" s="117"/>
      <c r="U77" s="117"/>
      <c r="V77" s="117"/>
    </row>
    <row r="78" spans="1:22" ht="14.25">
      <c r="A78" s="122" t="s">
        <v>1048</v>
      </c>
      <c r="B78" s="122" t="s">
        <v>1049</v>
      </c>
      <c r="C78" s="117" t="s">
        <v>344</v>
      </c>
      <c r="D78" s="132" t="s">
        <v>465</v>
      </c>
      <c r="E78" s="133" t="s">
        <v>374</v>
      </c>
      <c r="F78" s="134" t="s">
        <v>442</v>
      </c>
      <c r="G78" s="117" t="s">
        <v>443</v>
      </c>
      <c r="H78" s="135" t="s">
        <v>904</v>
      </c>
      <c r="I78" s="136" t="s">
        <v>905</v>
      </c>
      <c r="J78" s="137" t="s">
        <v>906</v>
      </c>
      <c r="K78" s="117" t="s">
        <v>347</v>
      </c>
      <c r="L78" s="138" t="s">
        <v>577</v>
      </c>
      <c r="M78" s="117" t="s">
        <v>558</v>
      </c>
      <c r="N78" s="117" t="s">
        <v>571</v>
      </c>
      <c r="O78" s="117" t="s">
        <v>565</v>
      </c>
      <c r="P78" s="117" t="s">
        <v>572</v>
      </c>
      <c r="Q78" s="117" t="s">
        <v>347</v>
      </c>
      <c r="R78" s="117"/>
      <c r="S78" s="117"/>
      <c r="T78" s="117"/>
      <c r="U78" s="117"/>
      <c r="V78" s="117"/>
    </row>
    <row r="79" spans="1:22" ht="14.25">
      <c r="A79" s="122" t="s">
        <v>1050</v>
      </c>
      <c r="B79" s="122" t="s">
        <v>1051</v>
      </c>
      <c r="C79" s="117" t="s">
        <v>344</v>
      </c>
      <c r="D79" s="132" t="s">
        <v>465</v>
      </c>
      <c r="E79" s="133" t="s">
        <v>374</v>
      </c>
      <c r="F79" s="134" t="s">
        <v>442</v>
      </c>
      <c r="G79" s="117" t="s">
        <v>443</v>
      </c>
      <c r="H79" s="135" t="s">
        <v>904</v>
      </c>
      <c r="I79" s="136" t="s">
        <v>905</v>
      </c>
      <c r="J79" s="137" t="s">
        <v>906</v>
      </c>
      <c r="K79" s="117" t="s">
        <v>347</v>
      </c>
      <c r="L79" s="138" t="s">
        <v>577</v>
      </c>
      <c r="M79" s="117" t="s">
        <v>558</v>
      </c>
      <c r="N79" s="117" t="s">
        <v>571</v>
      </c>
      <c r="O79" s="117" t="s">
        <v>565</v>
      </c>
      <c r="P79" s="117" t="s">
        <v>572</v>
      </c>
      <c r="Q79" s="117" t="s">
        <v>347</v>
      </c>
      <c r="R79" s="117"/>
      <c r="S79" s="117"/>
      <c r="T79" s="117"/>
      <c r="U79" s="117"/>
      <c r="V79" s="117"/>
    </row>
    <row r="80" spans="1:22" ht="14.25">
      <c r="A80" s="122" t="s">
        <v>1052</v>
      </c>
      <c r="B80" s="122" t="s">
        <v>1053</v>
      </c>
      <c r="C80" s="117" t="s">
        <v>344</v>
      </c>
      <c r="D80" s="132" t="s">
        <v>465</v>
      </c>
      <c r="E80" s="133" t="s">
        <v>374</v>
      </c>
      <c r="F80" s="134" t="s">
        <v>442</v>
      </c>
      <c r="G80" s="117" t="s">
        <v>443</v>
      </c>
      <c r="H80" s="135" t="s">
        <v>904</v>
      </c>
      <c r="I80" s="136" t="s">
        <v>905</v>
      </c>
      <c r="J80" s="137" t="s">
        <v>906</v>
      </c>
      <c r="K80" s="117" t="s">
        <v>347</v>
      </c>
      <c r="L80" s="138" t="s">
        <v>577</v>
      </c>
      <c r="M80" s="117" t="s">
        <v>558</v>
      </c>
      <c r="N80" s="117" t="s">
        <v>571</v>
      </c>
      <c r="O80" s="117" t="s">
        <v>565</v>
      </c>
      <c r="P80" s="117" t="s">
        <v>572</v>
      </c>
      <c r="Q80" s="117" t="s">
        <v>347</v>
      </c>
      <c r="R80" s="117"/>
      <c r="S80" s="117"/>
      <c r="T80" s="117"/>
      <c r="U80" s="117"/>
      <c r="V80" s="117"/>
    </row>
    <row r="81" spans="1:22" ht="14.25">
      <c r="A81" s="122" t="s">
        <v>1054</v>
      </c>
      <c r="B81" s="122" t="s">
        <v>1055</v>
      </c>
      <c r="C81" s="117" t="s">
        <v>344</v>
      </c>
      <c r="D81" s="132" t="s">
        <v>465</v>
      </c>
      <c r="E81" s="133" t="s">
        <v>374</v>
      </c>
      <c r="F81" s="134" t="s">
        <v>442</v>
      </c>
      <c r="G81" s="117" t="s">
        <v>443</v>
      </c>
      <c r="H81" s="135" t="s">
        <v>904</v>
      </c>
      <c r="I81" s="136" t="s">
        <v>905</v>
      </c>
      <c r="J81" s="137" t="s">
        <v>906</v>
      </c>
      <c r="K81" s="117" t="s">
        <v>347</v>
      </c>
      <c r="L81" s="138" t="s">
        <v>577</v>
      </c>
      <c r="M81" s="117" t="s">
        <v>558</v>
      </c>
      <c r="N81" s="117" t="s">
        <v>571</v>
      </c>
      <c r="O81" s="117" t="s">
        <v>565</v>
      </c>
      <c r="P81" s="117" t="s">
        <v>572</v>
      </c>
      <c r="Q81" s="117" t="s">
        <v>347</v>
      </c>
      <c r="R81" s="117"/>
      <c r="S81" s="117"/>
      <c r="T81" s="117"/>
      <c r="U81" s="117"/>
      <c r="V81" s="117"/>
    </row>
    <row r="82" spans="1:22" ht="14.25">
      <c r="A82" s="122" t="s">
        <v>1056</v>
      </c>
      <c r="B82" s="122" t="s">
        <v>1057</v>
      </c>
      <c r="C82" s="117" t="s">
        <v>344</v>
      </c>
      <c r="D82" s="132" t="s">
        <v>465</v>
      </c>
      <c r="E82" s="133" t="s">
        <v>374</v>
      </c>
      <c r="F82" s="134" t="s">
        <v>442</v>
      </c>
      <c r="G82" s="117" t="s">
        <v>443</v>
      </c>
      <c r="H82" s="135" t="s">
        <v>904</v>
      </c>
      <c r="I82" s="136" t="s">
        <v>905</v>
      </c>
      <c r="J82" s="137" t="s">
        <v>906</v>
      </c>
      <c r="K82" s="117" t="s">
        <v>347</v>
      </c>
      <c r="L82" s="138" t="s">
        <v>577</v>
      </c>
      <c r="M82" s="117" t="s">
        <v>558</v>
      </c>
      <c r="N82" s="117" t="s">
        <v>571</v>
      </c>
      <c r="O82" s="117" t="s">
        <v>565</v>
      </c>
      <c r="P82" s="117" t="s">
        <v>572</v>
      </c>
      <c r="Q82" s="117" t="s">
        <v>347</v>
      </c>
      <c r="R82" s="117"/>
      <c r="S82" s="117"/>
      <c r="T82" s="117"/>
      <c r="U82" s="117"/>
      <c r="V82" s="117"/>
    </row>
    <row r="83" spans="1:22" ht="14.25">
      <c r="A83" s="122" t="s">
        <v>1058</v>
      </c>
      <c r="B83" s="122" t="s">
        <v>1059</v>
      </c>
      <c r="C83" s="117" t="s">
        <v>344</v>
      </c>
      <c r="D83" s="132" t="s">
        <v>465</v>
      </c>
      <c r="E83" s="133" t="s">
        <v>374</v>
      </c>
      <c r="F83" s="134" t="s">
        <v>442</v>
      </c>
      <c r="G83" s="117" t="s">
        <v>443</v>
      </c>
      <c r="H83" s="135" t="s">
        <v>904</v>
      </c>
      <c r="I83" s="136" t="s">
        <v>905</v>
      </c>
      <c r="J83" s="137" t="s">
        <v>906</v>
      </c>
      <c r="K83" s="117" t="s">
        <v>347</v>
      </c>
      <c r="L83" s="138" t="s">
        <v>577</v>
      </c>
      <c r="M83" s="117" t="s">
        <v>558</v>
      </c>
      <c r="N83" s="117" t="s">
        <v>571</v>
      </c>
      <c r="O83" s="117" t="s">
        <v>565</v>
      </c>
      <c r="P83" s="117" t="s">
        <v>572</v>
      </c>
      <c r="Q83" s="117" t="s">
        <v>347</v>
      </c>
      <c r="R83" s="117"/>
      <c r="S83" s="117"/>
      <c r="T83" s="117"/>
      <c r="U83" s="117"/>
      <c r="V83" s="117"/>
    </row>
    <row r="84" spans="1:22" ht="14.25">
      <c r="A84" s="122" t="s">
        <v>1060</v>
      </c>
      <c r="B84" s="122" t="s">
        <v>1061</v>
      </c>
      <c r="C84" s="117" t="s">
        <v>344</v>
      </c>
      <c r="D84" s="132" t="s">
        <v>465</v>
      </c>
      <c r="E84" s="133" t="s">
        <v>374</v>
      </c>
      <c r="F84" s="134" t="s">
        <v>442</v>
      </c>
      <c r="G84" s="117" t="s">
        <v>443</v>
      </c>
      <c r="H84" s="135" t="s">
        <v>904</v>
      </c>
      <c r="I84" s="136" t="s">
        <v>905</v>
      </c>
      <c r="J84" s="137" t="s">
        <v>906</v>
      </c>
      <c r="K84" s="117" t="s">
        <v>347</v>
      </c>
      <c r="L84" s="138" t="s">
        <v>577</v>
      </c>
      <c r="M84" s="117" t="s">
        <v>558</v>
      </c>
      <c r="N84" s="117" t="s">
        <v>571</v>
      </c>
      <c r="O84" s="117" t="s">
        <v>565</v>
      </c>
      <c r="P84" s="117" t="s">
        <v>572</v>
      </c>
      <c r="Q84" s="117" t="s">
        <v>347</v>
      </c>
      <c r="R84" s="117"/>
      <c r="S84" s="117"/>
      <c r="T84" s="117"/>
      <c r="U84" s="117"/>
      <c r="V84" s="117"/>
    </row>
    <row r="85" spans="1:22" ht="14.25">
      <c r="A85" s="122" t="s">
        <v>1062</v>
      </c>
      <c r="B85" s="122" t="s">
        <v>1063</v>
      </c>
      <c r="C85" s="117" t="s">
        <v>344</v>
      </c>
      <c r="D85" s="117"/>
      <c r="E85" s="141" t="s">
        <v>345</v>
      </c>
      <c r="F85" s="117" t="s">
        <v>346</v>
      </c>
      <c r="G85" s="117" t="s">
        <v>347</v>
      </c>
      <c r="H85" s="117" t="s">
        <v>348</v>
      </c>
      <c r="I85" s="117" t="s">
        <v>349</v>
      </c>
      <c r="J85" s="117" t="s">
        <v>363</v>
      </c>
      <c r="K85" s="117" t="s">
        <v>364</v>
      </c>
      <c r="L85" s="117" t="s">
        <v>347</v>
      </c>
      <c r="M85" s="117" t="s">
        <v>365</v>
      </c>
      <c r="N85" s="117" t="s">
        <v>366</v>
      </c>
      <c r="O85" s="117" t="s">
        <v>347</v>
      </c>
      <c r="P85" s="117" t="s">
        <v>347</v>
      </c>
      <c r="Q85" s="117" t="s">
        <v>347</v>
      </c>
      <c r="R85" s="117"/>
      <c r="S85" s="117"/>
      <c r="T85" s="117"/>
      <c r="U85" s="117"/>
      <c r="V85" s="117"/>
    </row>
    <row r="86" spans="1:22" ht="14.25">
      <c r="A86" s="122" t="s">
        <v>1064</v>
      </c>
      <c r="B86" s="122" t="s">
        <v>1063</v>
      </c>
      <c r="C86" s="117" t="s">
        <v>344</v>
      </c>
      <c r="D86" s="117"/>
      <c r="E86" s="141" t="s">
        <v>345</v>
      </c>
      <c r="F86" s="117" t="s">
        <v>346</v>
      </c>
      <c r="G86" s="117" t="s">
        <v>347</v>
      </c>
      <c r="H86" s="117" t="s">
        <v>348</v>
      </c>
      <c r="I86" s="117" t="s">
        <v>349</v>
      </c>
      <c r="J86" s="117" t="s">
        <v>363</v>
      </c>
      <c r="K86" s="117" t="s">
        <v>364</v>
      </c>
      <c r="L86" s="117" t="s">
        <v>347</v>
      </c>
      <c r="M86" s="117" t="s">
        <v>365</v>
      </c>
      <c r="N86" s="117" t="s">
        <v>366</v>
      </c>
      <c r="O86" s="117" t="s">
        <v>347</v>
      </c>
      <c r="P86" s="117" t="s">
        <v>347</v>
      </c>
      <c r="Q86" s="117" t="s">
        <v>347</v>
      </c>
      <c r="R86" s="117"/>
      <c r="S86" s="117"/>
      <c r="T86" s="117"/>
      <c r="U86" s="117"/>
      <c r="V86" s="117"/>
    </row>
    <row r="87" spans="1:22" ht="14.25">
      <c r="A87" s="122" t="s">
        <v>1065</v>
      </c>
      <c r="B87" s="122" t="s">
        <v>1066</v>
      </c>
      <c r="C87" s="117" t="s">
        <v>344</v>
      </c>
      <c r="D87" s="117"/>
      <c r="E87" s="141" t="s">
        <v>345</v>
      </c>
      <c r="F87" s="117" t="s">
        <v>346</v>
      </c>
      <c r="G87" s="117" t="s">
        <v>347</v>
      </c>
      <c r="H87" s="117" t="s">
        <v>348</v>
      </c>
      <c r="I87" s="117" t="s">
        <v>349</v>
      </c>
      <c r="J87" s="117" t="s">
        <v>363</v>
      </c>
      <c r="K87" s="117" t="s">
        <v>364</v>
      </c>
      <c r="L87" s="117" t="s">
        <v>347</v>
      </c>
      <c r="M87" s="117" t="s">
        <v>365</v>
      </c>
      <c r="N87" s="117" t="s">
        <v>366</v>
      </c>
      <c r="O87" s="117" t="s">
        <v>347</v>
      </c>
      <c r="P87" s="117" t="s">
        <v>347</v>
      </c>
      <c r="Q87" s="117" t="s">
        <v>347</v>
      </c>
      <c r="R87" s="117"/>
      <c r="S87" s="117"/>
      <c r="T87" s="117"/>
      <c r="U87" s="117"/>
      <c r="V87" s="117"/>
    </row>
    <row r="88" spans="1:22" ht="14.25">
      <c r="A88" s="122" t="s">
        <v>1067</v>
      </c>
      <c r="B88" s="122" t="s">
        <v>1068</v>
      </c>
      <c r="C88" s="117" t="s">
        <v>344</v>
      </c>
      <c r="D88" s="117"/>
      <c r="E88" s="141" t="s">
        <v>345</v>
      </c>
      <c r="F88" s="117" t="s">
        <v>346</v>
      </c>
      <c r="G88" s="117" t="s">
        <v>347</v>
      </c>
      <c r="H88" s="117" t="s">
        <v>348</v>
      </c>
      <c r="I88" s="117" t="s">
        <v>349</v>
      </c>
      <c r="J88" s="117" t="s">
        <v>363</v>
      </c>
      <c r="K88" s="117" t="s">
        <v>364</v>
      </c>
      <c r="L88" s="117" t="s">
        <v>347</v>
      </c>
      <c r="M88" s="117" t="s">
        <v>365</v>
      </c>
      <c r="N88" s="117" t="s">
        <v>366</v>
      </c>
      <c r="O88" s="117" t="s">
        <v>347</v>
      </c>
      <c r="P88" s="117" t="s">
        <v>347</v>
      </c>
      <c r="Q88" s="117" t="s">
        <v>347</v>
      </c>
      <c r="R88" s="117"/>
      <c r="S88" s="117"/>
      <c r="T88" s="117"/>
      <c r="U88" s="117"/>
      <c r="V88" s="117"/>
    </row>
    <row r="89" spans="1:22" ht="14.25">
      <c r="A89" s="122" t="s">
        <v>1069</v>
      </c>
      <c r="B89" s="122" t="s">
        <v>1068</v>
      </c>
      <c r="C89" s="117" t="s">
        <v>344</v>
      </c>
      <c r="D89" s="117"/>
      <c r="E89" s="141" t="s">
        <v>345</v>
      </c>
      <c r="F89" s="117" t="s">
        <v>346</v>
      </c>
      <c r="G89" s="117" t="s">
        <v>347</v>
      </c>
      <c r="H89" s="117" t="s">
        <v>348</v>
      </c>
      <c r="I89" s="117" t="s">
        <v>349</v>
      </c>
      <c r="J89" s="117" t="s">
        <v>363</v>
      </c>
      <c r="K89" s="117" t="s">
        <v>364</v>
      </c>
      <c r="L89" s="117" t="s">
        <v>347</v>
      </c>
      <c r="M89" s="117" t="s">
        <v>365</v>
      </c>
      <c r="N89" s="117" t="s">
        <v>366</v>
      </c>
      <c r="O89" s="117" t="s">
        <v>347</v>
      </c>
      <c r="P89" s="117" t="s">
        <v>347</v>
      </c>
      <c r="Q89" s="117" t="s">
        <v>347</v>
      </c>
      <c r="R89" s="117"/>
      <c r="S89" s="117"/>
      <c r="T89" s="117"/>
      <c r="U89" s="117"/>
      <c r="V89" s="117"/>
    </row>
    <row r="90" spans="1:22" ht="14.25">
      <c r="A90" s="122" t="s">
        <v>1070</v>
      </c>
      <c r="B90" s="122" t="s">
        <v>1066</v>
      </c>
      <c r="C90" s="117" t="s">
        <v>344</v>
      </c>
      <c r="D90" s="117"/>
      <c r="E90" s="141" t="s">
        <v>345</v>
      </c>
      <c r="F90" s="117" t="s">
        <v>346</v>
      </c>
      <c r="G90" s="117" t="s">
        <v>347</v>
      </c>
      <c r="H90" s="117" t="s">
        <v>348</v>
      </c>
      <c r="I90" s="117" t="s">
        <v>349</v>
      </c>
      <c r="J90" s="117" t="s">
        <v>363</v>
      </c>
      <c r="K90" s="117" t="s">
        <v>364</v>
      </c>
      <c r="L90" s="117" t="s">
        <v>347</v>
      </c>
      <c r="M90" s="117" t="s">
        <v>365</v>
      </c>
      <c r="N90" s="117" t="s">
        <v>366</v>
      </c>
      <c r="O90" s="117" t="s">
        <v>347</v>
      </c>
      <c r="P90" s="117" t="s">
        <v>347</v>
      </c>
      <c r="Q90" s="117" t="s">
        <v>347</v>
      </c>
      <c r="R90" s="117"/>
      <c r="S90" s="117"/>
      <c r="T90" s="117"/>
      <c r="U90" s="117"/>
      <c r="V90" s="117"/>
    </row>
    <row r="91" spans="1:22" ht="14.25">
      <c r="A91" s="122" t="s">
        <v>1071</v>
      </c>
      <c r="B91" s="122" t="s">
        <v>1072</v>
      </c>
      <c r="C91" s="117" t="s">
        <v>344</v>
      </c>
      <c r="D91" s="132" t="s">
        <v>465</v>
      </c>
      <c r="E91" s="133" t="s">
        <v>374</v>
      </c>
      <c r="F91" s="134" t="s">
        <v>442</v>
      </c>
      <c r="G91" s="117" t="s">
        <v>443</v>
      </c>
      <c r="H91" s="135" t="s">
        <v>904</v>
      </c>
      <c r="I91" s="136" t="s">
        <v>905</v>
      </c>
      <c r="J91" s="137" t="s">
        <v>906</v>
      </c>
      <c r="K91" s="117" t="s">
        <v>347</v>
      </c>
      <c r="L91" s="138" t="s">
        <v>658</v>
      </c>
      <c r="M91" s="117" t="s">
        <v>655</v>
      </c>
      <c r="N91" s="117" t="s">
        <v>919</v>
      </c>
      <c r="O91" s="117" t="s">
        <v>722</v>
      </c>
      <c r="P91" s="117" t="s">
        <v>732</v>
      </c>
      <c r="Q91" s="117" t="s">
        <v>347</v>
      </c>
      <c r="R91" s="117"/>
      <c r="S91" s="117"/>
      <c r="T91" s="117"/>
      <c r="U91" s="117"/>
      <c r="V91" s="117"/>
    </row>
    <row r="92" spans="1:22" ht="14.25">
      <c r="A92" s="122" t="s">
        <v>1073</v>
      </c>
      <c r="B92" s="122" t="s">
        <v>1074</v>
      </c>
      <c r="C92" s="117" t="s">
        <v>344</v>
      </c>
      <c r="D92" s="132" t="s">
        <v>465</v>
      </c>
      <c r="E92" s="133" t="s">
        <v>374</v>
      </c>
      <c r="F92" s="134" t="s">
        <v>442</v>
      </c>
      <c r="G92" s="117" t="s">
        <v>443</v>
      </c>
      <c r="H92" s="135" t="s">
        <v>904</v>
      </c>
      <c r="I92" s="136" t="s">
        <v>905</v>
      </c>
      <c r="J92" s="137" t="s">
        <v>906</v>
      </c>
      <c r="K92" s="117" t="s">
        <v>347</v>
      </c>
      <c r="L92" s="138" t="s">
        <v>658</v>
      </c>
      <c r="M92" s="117" t="s">
        <v>436</v>
      </c>
      <c r="N92" s="117" t="s">
        <v>670</v>
      </c>
      <c r="O92" s="117" t="s">
        <v>347</v>
      </c>
      <c r="P92" s="117" t="s">
        <v>347</v>
      </c>
      <c r="Q92" s="117" t="s">
        <v>347</v>
      </c>
      <c r="R92" s="117"/>
      <c r="S92" s="117"/>
      <c r="T92" s="117"/>
      <c r="U92" s="117"/>
      <c r="V92" s="117"/>
    </row>
    <row r="93" spans="1:22" ht="14.25">
      <c r="A93" s="122" t="s">
        <v>1075</v>
      </c>
      <c r="B93" s="122" t="s">
        <v>1076</v>
      </c>
      <c r="C93" s="117" t="s">
        <v>344</v>
      </c>
      <c r="D93" s="132" t="s">
        <v>465</v>
      </c>
      <c r="E93" s="133" t="s">
        <v>374</v>
      </c>
      <c r="F93" s="134" t="s">
        <v>442</v>
      </c>
      <c r="G93" s="117" t="s">
        <v>443</v>
      </c>
      <c r="H93" s="135" t="s">
        <v>904</v>
      </c>
      <c r="I93" s="136" t="s">
        <v>905</v>
      </c>
      <c r="J93" s="137" t="s">
        <v>906</v>
      </c>
      <c r="K93" s="117" t="s">
        <v>347</v>
      </c>
      <c r="L93" s="138" t="s">
        <v>658</v>
      </c>
      <c r="M93" s="117" t="s">
        <v>436</v>
      </c>
      <c r="N93" s="117" t="s">
        <v>670</v>
      </c>
      <c r="O93" s="117" t="s">
        <v>347</v>
      </c>
      <c r="P93" s="117" t="s">
        <v>347</v>
      </c>
      <c r="Q93" s="117" t="s">
        <v>347</v>
      </c>
      <c r="R93" s="117"/>
      <c r="S93" s="117"/>
      <c r="T93" s="117"/>
      <c r="U93" s="117"/>
      <c r="V93" s="117"/>
    </row>
    <row r="94" spans="1:22" ht="14.25">
      <c r="A94" s="122" t="s">
        <v>1077</v>
      </c>
      <c r="B94" s="122" t="s">
        <v>1078</v>
      </c>
      <c r="C94" s="117" t="s">
        <v>344</v>
      </c>
      <c r="D94" s="132" t="s">
        <v>465</v>
      </c>
      <c r="E94" s="133" t="s">
        <v>374</v>
      </c>
      <c r="F94" s="134" t="s">
        <v>442</v>
      </c>
      <c r="G94" s="117" t="s">
        <v>443</v>
      </c>
      <c r="H94" s="135" t="s">
        <v>904</v>
      </c>
      <c r="I94" s="136" t="s">
        <v>905</v>
      </c>
      <c r="J94" s="137" t="s">
        <v>906</v>
      </c>
      <c r="K94" s="117" t="s">
        <v>347</v>
      </c>
      <c r="L94" s="138" t="s">
        <v>658</v>
      </c>
      <c r="M94" s="117" t="s">
        <v>436</v>
      </c>
      <c r="N94" s="117" t="s">
        <v>670</v>
      </c>
      <c r="O94" s="117" t="s">
        <v>347</v>
      </c>
      <c r="P94" s="117" t="s">
        <v>347</v>
      </c>
      <c r="Q94" s="117" t="s">
        <v>347</v>
      </c>
      <c r="R94" s="117"/>
      <c r="S94" s="117"/>
      <c r="T94" s="117"/>
      <c r="U94" s="117"/>
      <c r="V94" s="117"/>
    </row>
    <row r="95" spans="1:22" ht="14.25">
      <c r="A95" s="122" t="s">
        <v>1079</v>
      </c>
      <c r="B95" s="122" t="s">
        <v>1080</v>
      </c>
      <c r="C95" s="117" t="s">
        <v>344</v>
      </c>
      <c r="D95" s="132" t="s">
        <v>465</v>
      </c>
      <c r="E95" s="133" t="s">
        <v>374</v>
      </c>
      <c r="F95" s="134" t="s">
        <v>442</v>
      </c>
      <c r="G95" s="117" t="s">
        <v>443</v>
      </c>
      <c r="H95" s="135" t="s">
        <v>904</v>
      </c>
      <c r="I95" s="136" t="s">
        <v>905</v>
      </c>
      <c r="J95" s="137" t="s">
        <v>906</v>
      </c>
      <c r="K95" s="117" t="s">
        <v>347</v>
      </c>
      <c r="L95" s="138" t="s">
        <v>658</v>
      </c>
      <c r="M95" s="117" t="s">
        <v>436</v>
      </c>
      <c r="N95" s="117" t="s">
        <v>670</v>
      </c>
      <c r="O95" s="117" t="s">
        <v>347</v>
      </c>
      <c r="P95" s="117" t="s">
        <v>347</v>
      </c>
      <c r="Q95" s="117" t="s">
        <v>347</v>
      </c>
      <c r="R95" s="117"/>
      <c r="S95" s="117"/>
      <c r="T95" s="117"/>
      <c r="U95" s="117"/>
      <c r="V95" s="117"/>
    </row>
    <row r="96" spans="1:22" ht="14.25">
      <c r="A96" s="122" t="s">
        <v>1081</v>
      </c>
      <c r="B96" s="122" t="s">
        <v>1082</v>
      </c>
      <c r="C96" s="117" t="s">
        <v>344</v>
      </c>
      <c r="D96" s="132" t="s">
        <v>465</v>
      </c>
      <c r="E96" s="133" t="s">
        <v>374</v>
      </c>
      <c r="F96" s="134" t="s">
        <v>442</v>
      </c>
      <c r="G96" s="117" t="s">
        <v>443</v>
      </c>
      <c r="H96" s="135" t="s">
        <v>904</v>
      </c>
      <c r="I96" s="136" t="s">
        <v>905</v>
      </c>
      <c r="J96" s="137" t="s">
        <v>906</v>
      </c>
      <c r="K96" s="117" t="s">
        <v>347</v>
      </c>
      <c r="L96" s="138" t="s">
        <v>658</v>
      </c>
      <c r="M96" s="117" t="s">
        <v>436</v>
      </c>
      <c r="N96" s="117" t="s">
        <v>670</v>
      </c>
      <c r="O96" s="117" t="s">
        <v>347</v>
      </c>
      <c r="P96" s="117" t="s">
        <v>347</v>
      </c>
      <c r="Q96" s="117" t="s">
        <v>347</v>
      </c>
      <c r="R96" s="117"/>
      <c r="S96" s="117"/>
      <c r="T96" s="117"/>
      <c r="U96" s="117"/>
      <c r="V96" s="117"/>
    </row>
    <row r="97" spans="1:22" ht="14.25">
      <c r="A97" s="122" t="s">
        <v>1083</v>
      </c>
      <c r="B97" s="122" t="s">
        <v>1084</v>
      </c>
      <c r="C97" s="117" t="s">
        <v>344</v>
      </c>
      <c r="D97" s="132" t="s">
        <v>465</v>
      </c>
      <c r="E97" s="133" t="s">
        <v>374</v>
      </c>
      <c r="F97" s="134" t="s">
        <v>442</v>
      </c>
      <c r="G97" s="117" t="s">
        <v>443</v>
      </c>
      <c r="H97" s="135" t="s">
        <v>904</v>
      </c>
      <c r="I97" s="136" t="s">
        <v>905</v>
      </c>
      <c r="J97" s="137" t="s">
        <v>906</v>
      </c>
      <c r="K97" s="117" t="s">
        <v>347</v>
      </c>
      <c r="L97" s="138" t="s">
        <v>658</v>
      </c>
      <c r="M97" s="117" t="s">
        <v>436</v>
      </c>
      <c r="N97" s="117" t="s">
        <v>670</v>
      </c>
      <c r="O97" s="117" t="s">
        <v>347</v>
      </c>
      <c r="P97" s="117" t="s">
        <v>347</v>
      </c>
      <c r="Q97" s="117" t="s">
        <v>347</v>
      </c>
      <c r="R97" s="117"/>
      <c r="S97" s="117"/>
      <c r="T97" s="117"/>
      <c r="U97" s="117"/>
      <c r="V97" s="117"/>
    </row>
    <row r="98" spans="1:22" ht="14.25">
      <c r="A98" s="122" t="s">
        <v>1085</v>
      </c>
      <c r="B98" s="122" t="s">
        <v>1086</v>
      </c>
      <c r="C98" s="117" t="s">
        <v>344</v>
      </c>
      <c r="D98" s="132" t="s">
        <v>465</v>
      </c>
      <c r="E98" s="133" t="s">
        <v>374</v>
      </c>
      <c r="F98" s="134" t="s">
        <v>442</v>
      </c>
      <c r="G98" s="117" t="s">
        <v>443</v>
      </c>
      <c r="H98" s="135" t="s">
        <v>904</v>
      </c>
      <c r="I98" s="136" t="s">
        <v>905</v>
      </c>
      <c r="J98" s="137" t="s">
        <v>906</v>
      </c>
      <c r="K98" s="117" t="s">
        <v>347</v>
      </c>
      <c r="L98" s="138" t="s">
        <v>658</v>
      </c>
      <c r="M98" s="117" t="s">
        <v>436</v>
      </c>
      <c r="N98" s="117" t="s">
        <v>670</v>
      </c>
      <c r="O98" s="117" t="s">
        <v>347</v>
      </c>
      <c r="P98" s="117" t="s">
        <v>347</v>
      </c>
      <c r="Q98" s="117" t="s">
        <v>347</v>
      </c>
      <c r="R98" s="117"/>
      <c r="S98" s="117"/>
      <c r="T98" s="117"/>
      <c r="U98" s="117"/>
      <c r="V98" s="117"/>
    </row>
    <row r="99" spans="1:22" ht="14.25">
      <c r="A99" s="122" t="s">
        <v>1087</v>
      </c>
      <c r="B99" s="122" t="s">
        <v>1088</v>
      </c>
      <c r="C99" s="117" t="s">
        <v>344</v>
      </c>
      <c r="D99" s="132" t="s">
        <v>465</v>
      </c>
      <c r="E99" s="133" t="s">
        <v>374</v>
      </c>
      <c r="F99" s="134" t="s">
        <v>442</v>
      </c>
      <c r="G99" s="117" t="s">
        <v>443</v>
      </c>
      <c r="H99" s="135" t="s">
        <v>904</v>
      </c>
      <c r="I99" s="136" t="s">
        <v>905</v>
      </c>
      <c r="J99" s="137" t="s">
        <v>906</v>
      </c>
      <c r="K99" s="117" t="s">
        <v>347</v>
      </c>
      <c r="L99" s="138" t="s">
        <v>658</v>
      </c>
      <c r="M99" s="117" t="s">
        <v>436</v>
      </c>
      <c r="N99" s="117" t="s">
        <v>670</v>
      </c>
      <c r="O99" s="117" t="s">
        <v>347</v>
      </c>
      <c r="P99" s="117" t="s">
        <v>347</v>
      </c>
      <c r="Q99" s="117" t="s">
        <v>347</v>
      </c>
      <c r="R99" s="117"/>
      <c r="S99" s="117"/>
      <c r="T99" s="117"/>
      <c r="U99" s="117"/>
      <c r="V99" s="117"/>
    </row>
    <row r="100" spans="1:22" ht="14.25">
      <c r="A100" s="122" t="s">
        <v>1089</v>
      </c>
      <c r="B100" s="122" t="s">
        <v>1090</v>
      </c>
      <c r="C100" s="117" t="s">
        <v>344</v>
      </c>
      <c r="D100" s="132" t="s">
        <v>465</v>
      </c>
      <c r="E100" s="133" t="s">
        <v>374</v>
      </c>
      <c r="F100" s="134" t="s">
        <v>442</v>
      </c>
      <c r="G100" s="117" t="s">
        <v>443</v>
      </c>
      <c r="H100" s="135" t="s">
        <v>904</v>
      </c>
      <c r="I100" s="136" t="s">
        <v>905</v>
      </c>
      <c r="J100" s="137" t="s">
        <v>906</v>
      </c>
      <c r="K100" s="117" t="s">
        <v>347</v>
      </c>
      <c r="L100" s="138" t="s">
        <v>658</v>
      </c>
      <c r="M100" s="117" t="s">
        <v>436</v>
      </c>
      <c r="N100" s="117" t="s">
        <v>670</v>
      </c>
      <c r="O100" s="117" t="s">
        <v>347</v>
      </c>
      <c r="P100" s="117" t="s">
        <v>347</v>
      </c>
      <c r="Q100" s="117" t="s">
        <v>347</v>
      </c>
      <c r="R100" s="117"/>
      <c r="S100" s="117"/>
      <c r="T100" s="117"/>
      <c r="U100" s="117"/>
      <c r="V100" s="117"/>
    </row>
    <row r="101" spans="1:22" ht="14.25">
      <c r="A101" s="122" t="s">
        <v>1091</v>
      </c>
      <c r="B101" s="122" t="s">
        <v>1092</v>
      </c>
      <c r="C101" s="117" t="s">
        <v>344</v>
      </c>
      <c r="D101" s="132" t="s">
        <v>465</v>
      </c>
      <c r="E101" s="133" t="s">
        <v>374</v>
      </c>
      <c r="F101" s="134" t="s">
        <v>442</v>
      </c>
      <c r="G101" s="117" t="s">
        <v>443</v>
      </c>
      <c r="H101" s="135" t="s">
        <v>904</v>
      </c>
      <c r="I101" s="136" t="s">
        <v>905</v>
      </c>
      <c r="J101" s="137" t="s">
        <v>906</v>
      </c>
      <c r="K101" s="117" t="s">
        <v>347</v>
      </c>
      <c r="L101" s="138" t="s">
        <v>658</v>
      </c>
      <c r="M101" s="117" t="s">
        <v>436</v>
      </c>
      <c r="N101" s="117" t="s">
        <v>670</v>
      </c>
      <c r="O101" s="117" t="s">
        <v>347</v>
      </c>
      <c r="P101" s="117" t="s">
        <v>347</v>
      </c>
      <c r="Q101" s="117" t="s">
        <v>347</v>
      </c>
      <c r="R101" s="117"/>
      <c r="S101" s="117"/>
      <c r="T101" s="117"/>
      <c r="U101" s="117"/>
      <c r="V101" s="117"/>
    </row>
    <row r="102" spans="1:22" ht="14.25">
      <c r="A102" s="122" t="s">
        <v>1093</v>
      </c>
      <c r="B102" s="122" t="s">
        <v>1094</v>
      </c>
      <c r="C102" s="117" t="s">
        <v>344</v>
      </c>
      <c r="D102" s="132" t="s">
        <v>465</v>
      </c>
      <c r="E102" s="133" t="s">
        <v>374</v>
      </c>
      <c r="F102" s="134" t="s">
        <v>442</v>
      </c>
      <c r="G102" s="117" t="s">
        <v>443</v>
      </c>
      <c r="H102" s="135" t="s">
        <v>904</v>
      </c>
      <c r="I102" s="136" t="s">
        <v>905</v>
      </c>
      <c r="J102" s="137" t="s">
        <v>906</v>
      </c>
      <c r="K102" s="117" t="s">
        <v>347</v>
      </c>
      <c r="L102" s="138" t="s">
        <v>658</v>
      </c>
      <c r="M102" s="117" t="s">
        <v>436</v>
      </c>
      <c r="N102" s="117" t="s">
        <v>670</v>
      </c>
      <c r="O102" s="117" t="s">
        <v>347</v>
      </c>
      <c r="P102" s="117" t="s">
        <v>347</v>
      </c>
      <c r="Q102" s="117" t="s">
        <v>347</v>
      </c>
      <c r="R102" s="117"/>
      <c r="S102" s="117"/>
      <c r="T102" s="117"/>
      <c r="U102" s="117"/>
      <c r="V102" s="117"/>
    </row>
    <row r="103" spans="1:22" ht="14.25">
      <c r="A103" s="122" t="s">
        <v>1095</v>
      </c>
      <c r="B103" s="122" t="s">
        <v>1096</v>
      </c>
      <c r="C103" s="117" t="s">
        <v>344</v>
      </c>
      <c r="D103" s="132" t="s">
        <v>465</v>
      </c>
      <c r="E103" s="133" t="s">
        <v>374</v>
      </c>
      <c r="F103" s="134" t="s">
        <v>442</v>
      </c>
      <c r="G103" s="117" t="s">
        <v>443</v>
      </c>
      <c r="H103" s="135" t="s">
        <v>904</v>
      </c>
      <c r="I103" s="136" t="s">
        <v>905</v>
      </c>
      <c r="J103" s="137" t="s">
        <v>906</v>
      </c>
      <c r="K103" s="117" t="s">
        <v>347</v>
      </c>
      <c r="L103" s="138" t="s">
        <v>658</v>
      </c>
      <c r="M103" s="117" t="s">
        <v>436</v>
      </c>
      <c r="N103" s="117" t="s">
        <v>670</v>
      </c>
      <c r="O103" s="117" t="s">
        <v>347</v>
      </c>
      <c r="P103" s="117" t="s">
        <v>347</v>
      </c>
      <c r="Q103" s="117" t="s">
        <v>347</v>
      </c>
      <c r="R103" s="117"/>
      <c r="S103" s="117"/>
      <c r="T103" s="117"/>
      <c r="U103" s="117"/>
      <c r="V103" s="117"/>
    </row>
    <row r="104" spans="1:22" ht="14.25">
      <c r="A104" s="122" t="s">
        <v>1097</v>
      </c>
      <c r="B104" s="122" t="s">
        <v>1098</v>
      </c>
      <c r="C104" s="117" t="s">
        <v>344</v>
      </c>
      <c r="D104" s="117"/>
      <c r="E104" s="133" t="s">
        <v>374</v>
      </c>
      <c r="F104" s="117" t="s">
        <v>375</v>
      </c>
      <c r="G104" s="117" t="s">
        <v>347</v>
      </c>
      <c r="H104" s="117" t="s">
        <v>376</v>
      </c>
      <c r="I104" s="117" t="s">
        <v>377</v>
      </c>
      <c r="J104" s="117" t="s">
        <v>402</v>
      </c>
      <c r="K104" s="117" t="s">
        <v>347</v>
      </c>
      <c r="L104" s="117" t="s">
        <v>347</v>
      </c>
      <c r="M104" s="117" t="s">
        <v>347</v>
      </c>
      <c r="N104" s="117" t="s">
        <v>347</v>
      </c>
      <c r="O104" s="117" t="s">
        <v>347</v>
      </c>
      <c r="P104" s="117" t="s">
        <v>347</v>
      </c>
      <c r="Q104" s="117" t="s">
        <v>347</v>
      </c>
      <c r="R104" s="117"/>
      <c r="S104" s="117"/>
      <c r="T104" s="117"/>
      <c r="U104" s="117"/>
      <c r="V104" s="117"/>
    </row>
    <row r="105" spans="1:22" ht="14.25">
      <c r="A105" s="122" t="s">
        <v>1099</v>
      </c>
      <c r="B105" s="122" t="s">
        <v>1098</v>
      </c>
      <c r="C105" s="117" t="s">
        <v>344</v>
      </c>
      <c r="D105" s="117"/>
      <c r="E105" s="133" t="s">
        <v>374</v>
      </c>
      <c r="F105" s="117" t="s">
        <v>375</v>
      </c>
      <c r="G105" s="117" t="s">
        <v>347</v>
      </c>
      <c r="H105" s="117" t="s">
        <v>376</v>
      </c>
      <c r="I105" s="117" t="s">
        <v>377</v>
      </c>
      <c r="J105" s="117" t="s">
        <v>402</v>
      </c>
      <c r="K105" s="117" t="s">
        <v>347</v>
      </c>
      <c r="L105" s="117" t="s">
        <v>347</v>
      </c>
      <c r="M105" s="117" t="s">
        <v>347</v>
      </c>
      <c r="N105" s="117" t="s">
        <v>347</v>
      </c>
      <c r="O105" s="117" t="s">
        <v>347</v>
      </c>
      <c r="P105" s="117" t="s">
        <v>347</v>
      </c>
      <c r="Q105" s="117" t="s">
        <v>347</v>
      </c>
      <c r="R105" s="117"/>
      <c r="S105" s="117"/>
      <c r="T105" s="117"/>
      <c r="U105" s="117"/>
      <c r="V105" s="117"/>
    </row>
    <row r="106" spans="1:22" ht="14.25">
      <c r="A106" s="122" t="s">
        <v>1100</v>
      </c>
      <c r="B106" s="122" t="s">
        <v>1098</v>
      </c>
      <c r="C106" s="117" t="s">
        <v>344</v>
      </c>
      <c r="D106" s="117"/>
      <c r="E106" s="133" t="s">
        <v>374</v>
      </c>
      <c r="F106" s="117" t="s">
        <v>375</v>
      </c>
      <c r="G106" s="117" t="s">
        <v>347</v>
      </c>
      <c r="H106" s="117" t="s">
        <v>376</v>
      </c>
      <c r="I106" s="117" t="s">
        <v>377</v>
      </c>
      <c r="J106" s="117" t="s">
        <v>402</v>
      </c>
      <c r="K106" s="117" t="s">
        <v>347</v>
      </c>
      <c r="L106" s="117" t="s">
        <v>347</v>
      </c>
      <c r="M106" s="117" t="s">
        <v>347</v>
      </c>
      <c r="N106" s="117" t="s">
        <v>347</v>
      </c>
      <c r="O106" s="117" t="s">
        <v>347</v>
      </c>
      <c r="P106" s="117" t="s">
        <v>347</v>
      </c>
      <c r="Q106" s="117" t="s">
        <v>347</v>
      </c>
      <c r="R106" s="117"/>
      <c r="S106" s="117"/>
      <c r="T106" s="117"/>
      <c r="U106" s="117"/>
      <c r="V106" s="117"/>
    </row>
    <row r="107" spans="1:22" ht="14.25">
      <c r="A107" s="122" t="s">
        <v>1101</v>
      </c>
      <c r="B107" s="122" t="s">
        <v>1098</v>
      </c>
      <c r="C107" s="117" t="s">
        <v>344</v>
      </c>
      <c r="D107" s="117"/>
      <c r="E107" s="133" t="s">
        <v>374</v>
      </c>
      <c r="F107" s="117" t="s">
        <v>375</v>
      </c>
      <c r="G107" s="117" t="s">
        <v>347</v>
      </c>
      <c r="H107" s="117" t="s">
        <v>376</v>
      </c>
      <c r="I107" s="117" t="s">
        <v>377</v>
      </c>
      <c r="J107" s="117" t="s">
        <v>402</v>
      </c>
      <c r="K107" s="117" t="s">
        <v>347</v>
      </c>
      <c r="L107" s="117" t="s">
        <v>347</v>
      </c>
      <c r="M107" s="117" t="s">
        <v>347</v>
      </c>
      <c r="N107" s="117" t="s">
        <v>347</v>
      </c>
      <c r="O107" s="117" t="s">
        <v>347</v>
      </c>
      <c r="P107" s="117" t="s">
        <v>347</v>
      </c>
      <c r="Q107" s="117" t="s">
        <v>347</v>
      </c>
      <c r="R107" s="117"/>
      <c r="S107" s="117"/>
      <c r="T107" s="117"/>
      <c r="U107" s="117"/>
      <c r="V107" s="117"/>
    </row>
    <row r="108" spans="1:22" ht="14.25">
      <c r="A108" s="122" t="s">
        <v>1102</v>
      </c>
      <c r="B108" s="122" t="s">
        <v>1098</v>
      </c>
      <c r="C108" s="117" t="s">
        <v>344</v>
      </c>
      <c r="D108" s="117"/>
      <c r="E108" s="133" t="s">
        <v>374</v>
      </c>
      <c r="F108" s="117" t="s">
        <v>375</v>
      </c>
      <c r="G108" s="117" t="s">
        <v>347</v>
      </c>
      <c r="H108" s="117" t="s">
        <v>376</v>
      </c>
      <c r="I108" s="117" t="s">
        <v>377</v>
      </c>
      <c r="J108" s="117" t="s">
        <v>402</v>
      </c>
      <c r="K108" s="117" t="s">
        <v>347</v>
      </c>
      <c r="L108" s="117" t="s">
        <v>347</v>
      </c>
      <c r="M108" s="117" t="s">
        <v>347</v>
      </c>
      <c r="N108" s="117" t="s">
        <v>347</v>
      </c>
      <c r="O108" s="117" t="s">
        <v>347</v>
      </c>
      <c r="P108" s="117" t="s">
        <v>347</v>
      </c>
      <c r="Q108" s="117" t="s">
        <v>347</v>
      </c>
      <c r="R108" s="117"/>
      <c r="S108" s="117"/>
      <c r="T108" s="117"/>
      <c r="U108" s="117"/>
      <c r="V108" s="117"/>
    </row>
    <row r="109" spans="1:22" ht="14.25">
      <c r="A109" s="122" t="s">
        <v>1103</v>
      </c>
      <c r="B109" s="122" t="s">
        <v>1098</v>
      </c>
      <c r="C109" s="117" t="s">
        <v>344</v>
      </c>
      <c r="D109" s="117"/>
      <c r="E109" s="133" t="s">
        <v>374</v>
      </c>
      <c r="F109" s="117" t="s">
        <v>375</v>
      </c>
      <c r="G109" s="117" t="s">
        <v>347</v>
      </c>
      <c r="H109" s="117" t="s">
        <v>376</v>
      </c>
      <c r="I109" s="117" t="s">
        <v>377</v>
      </c>
      <c r="J109" s="117" t="s">
        <v>402</v>
      </c>
      <c r="K109" s="117" t="s">
        <v>347</v>
      </c>
      <c r="L109" s="117" t="s">
        <v>347</v>
      </c>
      <c r="M109" s="117" t="s">
        <v>347</v>
      </c>
      <c r="N109" s="117" t="s">
        <v>347</v>
      </c>
      <c r="O109" s="117" t="s">
        <v>347</v>
      </c>
      <c r="P109" s="117" t="s">
        <v>347</v>
      </c>
      <c r="Q109" s="117" t="s">
        <v>347</v>
      </c>
      <c r="R109" s="117"/>
      <c r="S109" s="117"/>
      <c r="T109" s="117"/>
      <c r="U109" s="117"/>
      <c r="V109" s="117"/>
    </row>
    <row r="110" spans="1:22" ht="14.25">
      <c r="A110" s="122" t="s">
        <v>1104</v>
      </c>
      <c r="B110" s="122" t="s">
        <v>1098</v>
      </c>
      <c r="C110" s="117" t="s">
        <v>344</v>
      </c>
      <c r="D110" s="117"/>
      <c r="E110" s="133" t="s">
        <v>374</v>
      </c>
      <c r="F110" s="117" t="s">
        <v>375</v>
      </c>
      <c r="G110" s="117" t="s">
        <v>347</v>
      </c>
      <c r="H110" s="117" t="s">
        <v>376</v>
      </c>
      <c r="I110" s="117" t="s">
        <v>377</v>
      </c>
      <c r="J110" s="117" t="s">
        <v>402</v>
      </c>
      <c r="K110" s="117" t="s">
        <v>347</v>
      </c>
      <c r="L110" s="117" t="s">
        <v>347</v>
      </c>
      <c r="M110" s="117" t="s">
        <v>347</v>
      </c>
      <c r="N110" s="117" t="s">
        <v>347</v>
      </c>
      <c r="O110" s="117" t="s">
        <v>347</v>
      </c>
      <c r="P110" s="117" t="s">
        <v>347</v>
      </c>
      <c r="Q110" s="117" t="s">
        <v>347</v>
      </c>
      <c r="R110" s="117"/>
      <c r="S110" s="117"/>
      <c r="T110" s="117"/>
      <c r="U110" s="117"/>
      <c r="V110" s="117"/>
    </row>
    <row r="111" spans="1:22" ht="14.25">
      <c r="A111" s="122" t="s">
        <v>1105</v>
      </c>
      <c r="B111" s="122" t="s">
        <v>1098</v>
      </c>
      <c r="C111" s="117" t="s">
        <v>344</v>
      </c>
      <c r="D111" s="117"/>
      <c r="E111" s="133" t="s">
        <v>374</v>
      </c>
      <c r="F111" s="117" t="s">
        <v>375</v>
      </c>
      <c r="G111" s="117" t="s">
        <v>347</v>
      </c>
      <c r="H111" s="117" t="s">
        <v>376</v>
      </c>
      <c r="I111" s="117" t="s">
        <v>377</v>
      </c>
      <c r="J111" s="117" t="s">
        <v>402</v>
      </c>
      <c r="K111" s="117" t="s">
        <v>347</v>
      </c>
      <c r="L111" s="117" t="s">
        <v>347</v>
      </c>
      <c r="M111" s="117" t="s">
        <v>347</v>
      </c>
      <c r="N111" s="117" t="s">
        <v>347</v>
      </c>
      <c r="O111" s="117" t="s">
        <v>347</v>
      </c>
      <c r="P111" s="117" t="s">
        <v>347</v>
      </c>
      <c r="Q111" s="117" t="s">
        <v>347</v>
      </c>
      <c r="R111" s="117"/>
      <c r="S111" s="117"/>
      <c r="T111" s="117"/>
      <c r="U111" s="117"/>
      <c r="V111" s="117"/>
    </row>
    <row r="112" spans="1:22" ht="14.25">
      <c r="A112" s="122" t="s">
        <v>1106</v>
      </c>
      <c r="B112" s="122" t="s">
        <v>1098</v>
      </c>
      <c r="C112" s="117" t="s">
        <v>344</v>
      </c>
      <c r="D112" s="117"/>
      <c r="E112" s="133" t="s">
        <v>374</v>
      </c>
      <c r="F112" s="117" t="s">
        <v>375</v>
      </c>
      <c r="G112" s="117" t="s">
        <v>347</v>
      </c>
      <c r="H112" s="117" t="s">
        <v>376</v>
      </c>
      <c r="I112" s="117" t="s">
        <v>377</v>
      </c>
      <c r="J112" s="117" t="s">
        <v>402</v>
      </c>
      <c r="K112" s="117" t="s">
        <v>347</v>
      </c>
      <c r="L112" s="117" t="s">
        <v>347</v>
      </c>
      <c r="M112" s="117" t="s">
        <v>347</v>
      </c>
      <c r="N112" s="117" t="s">
        <v>347</v>
      </c>
      <c r="O112" s="117" t="s">
        <v>347</v>
      </c>
      <c r="P112" s="117" t="s">
        <v>347</v>
      </c>
      <c r="Q112" s="117" t="s">
        <v>347</v>
      </c>
      <c r="R112" s="117"/>
      <c r="S112" s="117"/>
      <c r="T112" s="117"/>
      <c r="U112" s="117"/>
      <c r="V112" s="117"/>
    </row>
    <row r="113" spans="1:22" ht="14.25">
      <c r="A113" s="122" t="s">
        <v>1107</v>
      </c>
      <c r="B113" s="122" t="s">
        <v>1098</v>
      </c>
      <c r="C113" s="117" t="s">
        <v>344</v>
      </c>
      <c r="D113" s="117"/>
      <c r="E113" s="133" t="s">
        <v>374</v>
      </c>
      <c r="F113" s="117" t="s">
        <v>375</v>
      </c>
      <c r="G113" s="117" t="s">
        <v>347</v>
      </c>
      <c r="H113" s="117" t="s">
        <v>376</v>
      </c>
      <c r="I113" s="117" t="s">
        <v>377</v>
      </c>
      <c r="J113" s="117" t="s">
        <v>402</v>
      </c>
      <c r="K113" s="117" t="s">
        <v>347</v>
      </c>
      <c r="L113" s="117" t="s">
        <v>347</v>
      </c>
      <c r="M113" s="117" t="s">
        <v>347</v>
      </c>
      <c r="N113" s="117" t="s">
        <v>347</v>
      </c>
      <c r="O113" s="117" t="s">
        <v>347</v>
      </c>
      <c r="P113" s="117" t="s">
        <v>347</v>
      </c>
      <c r="Q113" s="117" t="s">
        <v>347</v>
      </c>
      <c r="R113" s="117"/>
      <c r="S113" s="117"/>
      <c r="T113" s="117"/>
      <c r="U113" s="117"/>
      <c r="V113" s="117"/>
    </row>
    <row r="114" spans="1:22" ht="14.25">
      <c r="A114" s="122" t="s">
        <v>1108</v>
      </c>
      <c r="B114" s="122" t="s">
        <v>1098</v>
      </c>
      <c r="C114" s="117" t="s">
        <v>344</v>
      </c>
      <c r="D114" s="117"/>
      <c r="E114" s="133" t="s">
        <v>374</v>
      </c>
      <c r="F114" s="117" t="s">
        <v>375</v>
      </c>
      <c r="G114" s="117" t="s">
        <v>347</v>
      </c>
      <c r="H114" s="117" t="s">
        <v>376</v>
      </c>
      <c r="I114" s="117" t="s">
        <v>377</v>
      </c>
      <c r="J114" s="117" t="s">
        <v>402</v>
      </c>
      <c r="K114" s="117" t="s">
        <v>347</v>
      </c>
      <c r="L114" s="117" t="s">
        <v>347</v>
      </c>
      <c r="M114" s="117" t="s">
        <v>347</v>
      </c>
      <c r="N114" s="117" t="s">
        <v>347</v>
      </c>
      <c r="O114" s="117" t="s">
        <v>347</v>
      </c>
      <c r="P114" s="117" t="s">
        <v>347</v>
      </c>
      <c r="Q114" s="117" t="s">
        <v>347</v>
      </c>
      <c r="R114" s="117"/>
      <c r="S114" s="117"/>
      <c r="T114" s="117"/>
      <c r="U114" s="117"/>
      <c r="V114" s="117"/>
    </row>
    <row r="115" spans="1:22" ht="14.25">
      <c r="A115" s="122" t="s">
        <v>1109</v>
      </c>
      <c r="B115" s="122" t="s">
        <v>1098</v>
      </c>
      <c r="C115" s="117" t="s">
        <v>344</v>
      </c>
      <c r="D115" s="117"/>
      <c r="E115" s="133" t="s">
        <v>374</v>
      </c>
      <c r="F115" s="117" t="s">
        <v>375</v>
      </c>
      <c r="G115" s="117" t="s">
        <v>347</v>
      </c>
      <c r="H115" s="117" t="s">
        <v>376</v>
      </c>
      <c r="I115" s="117" t="s">
        <v>377</v>
      </c>
      <c r="J115" s="117" t="s">
        <v>402</v>
      </c>
      <c r="K115" s="117" t="s">
        <v>347</v>
      </c>
      <c r="L115" s="117" t="s">
        <v>347</v>
      </c>
      <c r="M115" s="117" t="s">
        <v>347</v>
      </c>
      <c r="N115" s="117" t="s">
        <v>347</v>
      </c>
      <c r="O115" s="117" t="s">
        <v>347</v>
      </c>
      <c r="P115" s="117" t="s">
        <v>347</v>
      </c>
      <c r="Q115" s="117" t="s">
        <v>347</v>
      </c>
      <c r="R115" s="117"/>
      <c r="S115" s="117"/>
      <c r="T115" s="117"/>
      <c r="U115" s="117"/>
      <c r="V115" s="117"/>
    </row>
    <row r="116" spans="1:22" ht="14.25">
      <c r="A116" s="122" t="s">
        <v>1110</v>
      </c>
      <c r="B116" s="122" t="s">
        <v>1098</v>
      </c>
      <c r="C116" s="117" t="s">
        <v>344</v>
      </c>
      <c r="D116" s="117"/>
      <c r="E116" s="133" t="s">
        <v>374</v>
      </c>
      <c r="F116" s="117" t="s">
        <v>375</v>
      </c>
      <c r="G116" s="117" t="s">
        <v>347</v>
      </c>
      <c r="H116" s="117" t="s">
        <v>376</v>
      </c>
      <c r="I116" s="117" t="s">
        <v>377</v>
      </c>
      <c r="J116" s="117" t="s">
        <v>402</v>
      </c>
      <c r="K116" s="117" t="s">
        <v>347</v>
      </c>
      <c r="L116" s="117" t="s">
        <v>347</v>
      </c>
      <c r="M116" s="117" t="s">
        <v>347</v>
      </c>
      <c r="N116" s="117" t="s">
        <v>347</v>
      </c>
      <c r="O116" s="117" t="s">
        <v>347</v>
      </c>
      <c r="P116" s="117" t="s">
        <v>347</v>
      </c>
      <c r="Q116" s="117" t="s">
        <v>347</v>
      </c>
      <c r="R116" s="117"/>
      <c r="S116" s="117"/>
      <c r="T116" s="117"/>
      <c r="U116" s="117"/>
      <c r="V116" s="117"/>
    </row>
    <row r="117" spans="1:22" ht="14.25">
      <c r="A117" s="122" t="s">
        <v>1111</v>
      </c>
      <c r="B117" s="122" t="s">
        <v>1098</v>
      </c>
      <c r="C117" s="117" t="s">
        <v>344</v>
      </c>
      <c r="D117" s="117"/>
      <c r="E117" s="133" t="s">
        <v>374</v>
      </c>
      <c r="F117" s="117" t="s">
        <v>375</v>
      </c>
      <c r="G117" s="117" t="s">
        <v>347</v>
      </c>
      <c r="H117" s="117" t="s">
        <v>376</v>
      </c>
      <c r="I117" s="117" t="s">
        <v>377</v>
      </c>
      <c r="J117" s="117" t="s">
        <v>402</v>
      </c>
      <c r="K117" s="117" t="s">
        <v>347</v>
      </c>
      <c r="L117" s="117" t="s">
        <v>347</v>
      </c>
      <c r="M117" s="117" t="s">
        <v>347</v>
      </c>
      <c r="N117" s="117" t="s">
        <v>347</v>
      </c>
      <c r="O117" s="117" t="s">
        <v>347</v>
      </c>
      <c r="P117" s="117" t="s">
        <v>347</v>
      </c>
      <c r="Q117" s="117" t="s">
        <v>347</v>
      </c>
      <c r="R117" s="117"/>
      <c r="S117" s="117"/>
      <c r="T117" s="117"/>
      <c r="U117" s="117"/>
      <c r="V117" s="117"/>
    </row>
    <row r="118" spans="1:22" ht="14.25">
      <c r="A118" s="122" t="s">
        <v>1112</v>
      </c>
      <c r="B118" s="122" t="s">
        <v>1098</v>
      </c>
      <c r="C118" s="117" t="s">
        <v>344</v>
      </c>
      <c r="D118" s="117"/>
      <c r="E118" s="133" t="s">
        <v>374</v>
      </c>
      <c r="F118" s="117" t="s">
        <v>375</v>
      </c>
      <c r="G118" s="117" t="s">
        <v>347</v>
      </c>
      <c r="H118" s="117" t="s">
        <v>376</v>
      </c>
      <c r="I118" s="117" t="s">
        <v>377</v>
      </c>
      <c r="J118" s="117" t="s">
        <v>402</v>
      </c>
      <c r="K118" s="117" t="s">
        <v>347</v>
      </c>
      <c r="L118" s="117" t="s">
        <v>347</v>
      </c>
      <c r="M118" s="117" t="s">
        <v>347</v>
      </c>
      <c r="N118" s="117" t="s">
        <v>347</v>
      </c>
      <c r="O118" s="117" t="s">
        <v>347</v>
      </c>
      <c r="P118" s="117" t="s">
        <v>347</v>
      </c>
      <c r="Q118" s="117" t="s">
        <v>347</v>
      </c>
      <c r="R118" s="117"/>
      <c r="S118" s="117"/>
      <c r="T118" s="117"/>
      <c r="U118" s="117"/>
      <c r="V118" s="117"/>
    </row>
    <row r="119" spans="1:22" ht="14.25">
      <c r="A119" s="122" t="s">
        <v>1113</v>
      </c>
      <c r="B119" s="118" t="s">
        <v>1114</v>
      </c>
      <c r="C119" s="117" t="s">
        <v>344</v>
      </c>
      <c r="D119" s="132" t="s">
        <v>465</v>
      </c>
      <c r="E119" s="133" t="s">
        <v>374</v>
      </c>
      <c r="F119" s="134" t="s">
        <v>442</v>
      </c>
      <c r="G119" s="117" t="s">
        <v>443</v>
      </c>
      <c r="H119" s="135" t="s">
        <v>904</v>
      </c>
      <c r="I119" s="136" t="s">
        <v>905</v>
      </c>
      <c r="J119" s="137" t="s">
        <v>906</v>
      </c>
      <c r="K119" s="117" t="s">
        <v>347</v>
      </c>
      <c r="L119" s="138" t="s">
        <v>658</v>
      </c>
      <c r="M119" s="117" t="s">
        <v>701</v>
      </c>
      <c r="N119" s="117" t="s">
        <v>529</v>
      </c>
      <c r="O119" s="117" t="s">
        <v>347</v>
      </c>
      <c r="P119" s="117" t="s">
        <v>702</v>
      </c>
      <c r="Q119" s="117" t="s">
        <v>347</v>
      </c>
      <c r="R119" s="117"/>
      <c r="S119" s="117"/>
      <c r="T119" s="117"/>
      <c r="U119" s="117"/>
      <c r="V119" s="117"/>
    </row>
    <row r="120" spans="1:22" ht="14.25">
      <c r="A120" s="122" t="s">
        <v>1115</v>
      </c>
      <c r="B120" s="122" t="s">
        <v>1116</v>
      </c>
      <c r="C120" s="117" t="s">
        <v>344</v>
      </c>
      <c r="D120" s="132" t="s">
        <v>465</v>
      </c>
      <c r="E120" s="133" t="s">
        <v>374</v>
      </c>
      <c r="F120" s="134" t="s">
        <v>442</v>
      </c>
      <c r="G120" s="117" t="s">
        <v>443</v>
      </c>
      <c r="H120" s="135" t="s">
        <v>904</v>
      </c>
      <c r="I120" s="136" t="s">
        <v>905</v>
      </c>
      <c r="J120" s="137" t="s">
        <v>906</v>
      </c>
      <c r="K120" s="117" t="s">
        <v>347</v>
      </c>
      <c r="L120" s="138" t="s">
        <v>658</v>
      </c>
      <c r="M120" s="117" t="s">
        <v>701</v>
      </c>
      <c r="N120" s="117" t="s">
        <v>529</v>
      </c>
      <c r="O120" s="117" t="s">
        <v>347</v>
      </c>
      <c r="P120" s="117" t="s">
        <v>702</v>
      </c>
      <c r="Q120" s="117" t="s">
        <v>347</v>
      </c>
      <c r="R120" s="117"/>
      <c r="S120" s="117"/>
      <c r="T120" s="117"/>
      <c r="U120" s="117"/>
      <c r="V120" s="117"/>
    </row>
    <row r="121" spans="1:22" ht="14.25">
      <c r="A121" s="122" t="s">
        <v>1117</v>
      </c>
      <c r="B121" s="122" t="s">
        <v>1118</v>
      </c>
      <c r="C121" s="117" t="s">
        <v>344</v>
      </c>
      <c r="D121" s="132" t="s">
        <v>465</v>
      </c>
      <c r="E121" s="133" t="s">
        <v>374</v>
      </c>
      <c r="F121" s="134" t="s">
        <v>442</v>
      </c>
      <c r="G121" s="117" t="s">
        <v>443</v>
      </c>
      <c r="H121" s="135" t="s">
        <v>904</v>
      </c>
      <c r="I121" s="136" t="s">
        <v>905</v>
      </c>
      <c r="J121" s="137" t="s">
        <v>906</v>
      </c>
      <c r="K121" s="117" t="s">
        <v>347</v>
      </c>
      <c r="L121" s="138" t="s">
        <v>658</v>
      </c>
      <c r="M121" s="117" t="s">
        <v>701</v>
      </c>
      <c r="N121" s="117" t="s">
        <v>529</v>
      </c>
      <c r="O121" s="117" t="s">
        <v>347</v>
      </c>
      <c r="P121" s="117" t="s">
        <v>702</v>
      </c>
      <c r="Q121" s="117" t="s">
        <v>347</v>
      </c>
      <c r="R121" s="117"/>
      <c r="S121" s="117"/>
      <c r="T121" s="117"/>
      <c r="U121" s="117"/>
      <c r="V121" s="117"/>
    </row>
    <row r="122" spans="1:22" ht="14.25">
      <c r="A122" s="122" t="s">
        <v>1119</v>
      </c>
      <c r="B122" s="122" t="s">
        <v>1120</v>
      </c>
      <c r="C122" s="117" t="s">
        <v>344</v>
      </c>
      <c r="D122" s="132" t="s">
        <v>465</v>
      </c>
      <c r="E122" s="133" t="s">
        <v>374</v>
      </c>
      <c r="F122" s="134" t="s">
        <v>442</v>
      </c>
      <c r="G122" s="117" t="s">
        <v>443</v>
      </c>
      <c r="H122" s="135" t="s">
        <v>904</v>
      </c>
      <c r="I122" s="136" t="s">
        <v>905</v>
      </c>
      <c r="J122" s="137" t="s">
        <v>906</v>
      </c>
      <c r="K122" s="117" t="s">
        <v>347</v>
      </c>
      <c r="L122" s="138" t="s">
        <v>658</v>
      </c>
      <c r="M122" s="117" t="s">
        <v>701</v>
      </c>
      <c r="N122" s="117" t="s">
        <v>529</v>
      </c>
      <c r="O122" s="117" t="s">
        <v>347</v>
      </c>
      <c r="P122" s="117" t="s">
        <v>702</v>
      </c>
      <c r="Q122" s="117" t="s">
        <v>347</v>
      </c>
      <c r="R122" s="117"/>
      <c r="S122" s="117"/>
      <c r="T122" s="117"/>
      <c r="U122" s="117"/>
      <c r="V122" s="117"/>
    </row>
    <row r="123" spans="1:22" ht="14.25">
      <c r="A123" s="122" t="s">
        <v>1121</v>
      </c>
      <c r="B123" s="122" t="s">
        <v>1122</v>
      </c>
      <c r="C123" s="117" t="s">
        <v>344</v>
      </c>
      <c r="D123" s="132" t="s">
        <v>465</v>
      </c>
      <c r="E123" s="133" t="s">
        <v>374</v>
      </c>
      <c r="F123" s="134" t="s">
        <v>442</v>
      </c>
      <c r="G123" s="117" t="s">
        <v>443</v>
      </c>
      <c r="H123" s="135" t="s">
        <v>904</v>
      </c>
      <c r="I123" s="136" t="s">
        <v>905</v>
      </c>
      <c r="J123" s="137" t="s">
        <v>906</v>
      </c>
      <c r="K123" s="117" t="s">
        <v>347</v>
      </c>
      <c r="L123" s="138" t="s">
        <v>658</v>
      </c>
      <c r="M123" s="117" t="s">
        <v>701</v>
      </c>
      <c r="N123" s="117" t="s">
        <v>529</v>
      </c>
      <c r="O123" s="117" t="s">
        <v>347</v>
      </c>
      <c r="P123" s="117" t="s">
        <v>702</v>
      </c>
      <c r="Q123" s="117" t="s">
        <v>347</v>
      </c>
      <c r="R123" s="117"/>
      <c r="S123" s="117"/>
      <c r="T123" s="117"/>
      <c r="U123" s="117"/>
      <c r="V123" s="117"/>
    </row>
    <row r="124" spans="1:22" ht="14.25">
      <c r="A124" s="122" t="s">
        <v>1123</v>
      </c>
      <c r="B124" s="122" t="s">
        <v>1124</v>
      </c>
      <c r="C124" s="117" t="s">
        <v>344</v>
      </c>
      <c r="D124" s="132" t="s">
        <v>465</v>
      </c>
      <c r="E124" s="133" t="s">
        <v>374</v>
      </c>
      <c r="F124" s="134" t="s">
        <v>442</v>
      </c>
      <c r="G124" s="117" t="s">
        <v>443</v>
      </c>
      <c r="H124" s="135" t="s">
        <v>904</v>
      </c>
      <c r="I124" s="136" t="s">
        <v>905</v>
      </c>
      <c r="J124" s="137" t="s">
        <v>906</v>
      </c>
      <c r="K124" s="117" t="s">
        <v>347</v>
      </c>
      <c r="L124" s="138" t="s">
        <v>658</v>
      </c>
      <c r="M124" s="117" t="s">
        <v>701</v>
      </c>
      <c r="N124" s="117" t="s">
        <v>529</v>
      </c>
      <c r="O124" s="117" t="s">
        <v>347</v>
      </c>
      <c r="P124" s="117" t="s">
        <v>702</v>
      </c>
      <c r="Q124" s="117" t="s">
        <v>347</v>
      </c>
      <c r="R124" s="117"/>
      <c r="S124" s="117"/>
      <c r="T124" s="117"/>
      <c r="U124" s="117"/>
      <c r="V124" s="117"/>
    </row>
    <row r="125" spans="1:22" ht="14.25">
      <c r="A125" s="122" t="s">
        <v>1125</v>
      </c>
      <c r="B125" s="122" t="s">
        <v>1126</v>
      </c>
      <c r="C125" s="117" t="s">
        <v>344</v>
      </c>
      <c r="D125" s="132" t="s">
        <v>465</v>
      </c>
      <c r="E125" s="133" t="s">
        <v>374</v>
      </c>
      <c r="F125" s="134" t="s">
        <v>442</v>
      </c>
      <c r="G125" s="117" t="s">
        <v>443</v>
      </c>
      <c r="H125" s="135" t="s">
        <v>904</v>
      </c>
      <c r="I125" s="136" t="s">
        <v>905</v>
      </c>
      <c r="J125" s="137" t="s">
        <v>906</v>
      </c>
      <c r="K125" s="117" t="s">
        <v>347</v>
      </c>
      <c r="L125" s="138" t="s">
        <v>658</v>
      </c>
      <c r="M125" s="117" t="s">
        <v>701</v>
      </c>
      <c r="N125" s="117" t="s">
        <v>529</v>
      </c>
      <c r="O125" s="117" t="s">
        <v>347</v>
      </c>
      <c r="P125" s="117" t="s">
        <v>702</v>
      </c>
      <c r="Q125" s="117" t="s">
        <v>347</v>
      </c>
      <c r="R125" s="117"/>
      <c r="S125" s="117"/>
      <c r="T125" s="117"/>
      <c r="U125" s="117"/>
      <c r="V125" s="117"/>
    </row>
    <row r="126" spans="1:22" ht="14.25">
      <c r="A126" s="122" t="s">
        <v>1127</v>
      </c>
      <c r="B126" s="122" t="s">
        <v>1128</v>
      </c>
      <c r="C126" s="117" t="s">
        <v>344</v>
      </c>
      <c r="D126" s="132" t="s">
        <v>465</v>
      </c>
      <c r="E126" s="133" t="s">
        <v>374</v>
      </c>
      <c r="F126" s="134" t="s">
        <v>442</v>
      </c>
      <c r="G126" s="117" t="s">
        <v>443</v>
      </c>
      <c r="H126" s="135" t="s">
        <v>904</v>
      </c>
      <c r="I126" s="136" t="s">
        <v>905</v>
      </c>
      <c r="J126" s="137" t="s">
        <v>906</v>
      </c>
      <c r="K126" s="117" t="s">
        <v>347</v>
      </c>
      <c r="L126" s="138" t="s">
        <v>658</v>
      </c>
      <c r="M126" s="117" t="s">
        <v>701</v>
      </c>
      <c r="N126" s="117" t="s">
        <v>529</v>
      </c>
      <c r="O126" s="117" t="s">
        <v>347</v>
      </c>
      <c r="P126" s="117" t="s">
        <v>702</v>
      </c>
      <c r="Q126" s="117" t="s">
        <v>347</v>
      </c>
      <c r="R126" s="117"/>
      <c r="S126" s="117"/>
      <c r="T126" s="117"/>
      <c r="U126" s="117"/>
      <c r="V126" s="117"/>
    </row>
    <row r="127" spans="1:22" ht="14.25">
      <c r="A127" s="122" t="s">
        <v>1129</v>
      </c>
      <c r="B127" s="122" t="s">
        <v>1130</v>
      </c>
      <c r="C127" s="117" t="s">
        <v>344</v>
      </c>
      <c r="D127" s="132" t="s">
        <v>465</v>
      </c>
      <c r="E127" s="133" t="s">
        <v>374</v>
      </c>
      <c r="F127" s="134" t="s">
        <v>442</v>
      </c>
      <c r="G127" s="117" t="s">
        <v>443</v>
      </c>
      <c r="H127" s="135" t="s">
        <v>904</v>
      </c>
      <c r="I127" s="136" t="s">
        <v>905</v>
      </c>
      <c r="J127" s="137" t="s">
        <v>906</v>
      </c>
      <c r="K127" s="117" t="s">
        <v>347</v>
      </c>
      <c r="L127" s="138" t="s">
        <v>658</v>
      </c>
      <c r="M127" s="117" t="s">
        <v>701</v>
      </c>
      <c r="N127" s="117" t="s">
        <v>529</v>
      </c>
      <c r="O127" s="117" t="s">
        <v>347</v>
      </c>
      <c r="P127" s="117" t="s">
        <v>702</v>
      </c>
      <c r="Q127" s="117" t="s">
        <v>347</v>
      </c>
      <c r="R127" s="117"/>
      <c r="S127" s="117"/>
      <c r="T127" s="117"/>
      <c r="U127" s="117"/>
      <c r="V127" s="117"/>
    </row>
    <row r="128" spans="1:22" ht="14.25">
      <c r="A128" s="122" t="s">
        <v>1131</v>
      </c>
      <c r="B128" s="122" t="s">
        <v>1132</v>
      </c>
      <c r="C128" s="117" t="s">
        <v>344</v>
      </c>
      <c r="D128" s="132" t="s">
        <v>465</v>
      </c>
      <c r="E128" s="133" t="s">
        <v>374</v>
      </c>
      <c r="F128" s="134" t="s">
        <v>442</v>
      </c>
      <c r="G128" s="117" t="s">
        <v>443</v>
      </c>
      <c r="H128" s="135" t="s">
        <v>904</v>
      </c>
      <c r="I128" s="136" t="s">
        <v>905</v>
      </c>
      <c r="J128" s="137" t="s">
        <v>906</v>
      </c>
      <c r="K128" s="117" t="s">
        <v>347</v>
      </c>
      <c r="L128" s="138" t="s">
        <v>658</v>
      </c>
      <c r="M128" s="117" t="s">
        <v>701</v>
      </c>
      <c r="N128" s="117" t="s">
        <v>529</v>
      </c>
      <c r="O128" s="117" t="s">
        <v>347</v>
      </c>
      <c r="P128" s="117" t="s">
        <v>702</v>
      </c>
      <c r="Q128" s="117" t="s">
        <v>347</v>
      </c>
      <c r="R128" s="117"/>
      <c r="S128" s="117"/>
      <c r="T128" s="117"/>
      <c r="U128" s="117"/>
      <c r="V128" s="117"/>
    </row>
    <row r="129" spans="1:22" ht="14.25">
      <c r="A129" s="122" t="s">
        <v>1133</v>
      </c>
      <c r="B129" s="122" t="s">
        <v>1134</v>
      </c>
      <c r="C129" s="123"/>
      <c r="D129" s="123"/>
      <c r="E129" s="123"/>
      <c r="F129" s="123"/>
      <c r="G129" s="123"/>
      <c r="H129" s="123"/>
      <c r="I129" s="123"/>
      <c r="J129" s="123"/>
      <c r="K129" s="123"/>
      <c r="L129" s="123"/>
      <c r="M129" s="123"/>
      <c r="N129" s="123"/>
      <c r="O129" s="123"/>
      <c r="P129" s="123"/>
      <c r="Q129" s="123"/>
      <c r="R129" s="117"/>
      <c r="S129" s="117"/>
      <c r="T129" s="117"/>
      <c r="U129" s="117"/>
      <c r="V129" s="117"/>
    </row>
    <row r="130" spans="1:22" ht="14.25">
      <c r="A130" s="122" t="s">
        <v>1135</v>
      </c>
      <c r="B130" s="117"/>
      <c r="C130" s="123"/>
      <c r="D130" s="123"/>
      <c r="E130" s="123"/>
      <c r="F130" s="123"/>
      <c r="G130" s="123"/>
      <c r="H130" s="123"/>
      <c r="I130" s="123"/>
      <c r="J130" s="123"/>
      <c r="K130" s="123"/>
      <c r="L130" s="123"/>
      <c r="M130" s="123"/>
      <c r="N130" s="123"/>
      <c r="O130" s="123"/>
      <c r="P130" s="123"/>
      <c r="Q130" s="123"/>
      <c r="R130" s="117"/>
      <c r="S130" s="117"/>
      <c r="T130" s="117"/>
      <c r="U130" s="117"/>
      <c r="V130" s="117"/>
    </row>
    <row r="131" spans="1:22" ht="14.25">
      <c r="A131" s="122" t="s">
        <v>1136</v>
      </c>
      <c r="B131" s="117"/>
      <c r="C131" s="123"/>
      <c r="D131" s="123"/>
      <c r="E131" s="123"/>
      <c r="F131" s="123"/>
      <c r="G131" s="123"/>
      <c r="H131" s="123"/>
      <c r="I131" s="123"/>
      <c r="J131" s="123"/>
      <c r="K131" s="123"/>
      <c r="L131" s="123"/>
      <c r="M131" s="123"/>
      <c r="N131" s="123"/>
      <c r="O131" s="123"/>
      <c r="P131" s="123"/>
      <c r="Q131" s="123"/>
      <c r="R131" s="117"/>
      <c r="S131" s="117"/>
      <c r="T131" s="117"/>
      <c r="U131" s="117"/>
      <c r="V131" s="117"/>
    </row>
    <row r="132" spans="1:22" ht="14.25">
      <c r="A132" s="122" t="s">
        <v>1137</v>
      </c>
      <c r="B132" s="117"/>
      <c r="C132" s="123"/>
      <c r="D132" s="123"/>
      <c r="E132" s="123"/>
      <c r="F132" s="123"/>
      <c r="G132" s="123"/>
      <c r="H132" s="123"/>
      <c r="I132" s="123"/>
      <c r="J132" s="123"/>
      <c r="K132" s="123"/>
      <c r="L132" s="123"/>
      <c r="M132" s="123"/>
      <c r="N132" s="123"/>
      <c r="O132" s="123"/>
      <c r="P132" s="123"/>
      <c r="Q132" s="123"/>
      <c r="R132" s="117"/>
      <c r="S132" s="117"/>
      <c r="T132" s="117"/>
      <c r="U132" s="117"/>
      <c r="V132" s="117"/>
    </row>
    <row r="133" spans="1:22" ht="14.25">
      <c r="A133" s="122" t="s">
        <v>1138</v>
      </c>
      <c r="B133" s="122" t="s">
        <v>1139</v>
      </c>
      <c r="C133" s="123"/>
      <c r="D133" s="123"/>
      <c r="E133" s="123"/>
      <c r="F133" s="123"/>
      <c r="G133" s="123"/>
      <c r="H133" s="123"/>
      <c r="I133" s="123"/>
      <c r="J133" s="123"/>
      <c r="K133" s="123"/>
      <c r="L133" s="123"/>
      <c r="M133" s="123"/>
      <c r="N133" s="123"/>
      <c r="O133" s="123"/>
      <c r="P133" s="123"/>
      <c r="Q133" s="123"/>
      <c r="R133" s="117"/>
      <c r="S133" s="117"/>
      <c r="T133" s="117"/>
      <c r="U133" s="117"/>
      <c r="V133" s="117"/>
    </row>
    <row r="134" spans="1:22" ht="14.25">
      <c r="A134" s="122" t="s">
        <v>1140</v>
      </c>
      <c r="B134" s="117"/>
      <c r="C134" s="123"/>
      <c r="D134" s="123"/>
      <c r="E134" s="123"/>
      <c r="F134" s="123"/>
      <c r="G134" s="123"/>
      <c r="H134" s="123"/>
      <c r="I134" s="123"/>
      <c r="J134" s="123"/>
      <c r="K134" s="123"/>
      <c r="L134" s="123"/>
      <c r="M134" s="123"/>
      <c r="N134" s="123"/>
      <c r="O134" s="123"/>
      <c r="P134" s="123"/>
      <c r="Q134" s="123"/>
      <c r="R134" s="117"/>
      <c r="S134" s="117"/>
      <c r="T134" s="117"/>
      <c r="U134" s="117"/>
      <c r="V134" s="117"/>
    </row>
    <row r="135" spans="1:22" ht="14.25">
      <c r="A135" s="122" t="s">
        <v>1141</v>
      </c>
      <c r="B135" s="117"/>
      <c r="C135" s="123"/>
      <c r="D135" s="123"/>
      <c r="E135" s="123"/>
      <c r="F135" s="123"/>
      <c r="G135" s="123"/>
      <c r="H135" s="123"/>
      <c r="I135" s="123"/>
      <c r="J135" s="123"/>
      <c r="K135" s="123"/>
      <c r="L135" s="123"/>
      <c r="M135" s="123"/>
      <c r="N135" s="123"/>
      <c r="O135" s="123"/>
      <c r="P135" s="123"/>
      <c r="Q135" s="123"/>
      <c r="R135" s="117"/>
      <c r="S135" s="117"/>
      <c r="T135" s="117"/>
      <c r="U135" s="117"/>
      <c r="V135" s="117"/>
    </row>
    <row r="136" spans="1:22" ht="14.25">
      <c r="A136" s="122" t="s">
        <v>1142</v>
      </c>
      <c r="B136" s="117"/>
      <c r="C136" s="123"/>
      <c r="D136" s="123"/>
      <c r="E136" s="123"/>
      <c r="F136" s="123"/>
      <c r="G136" s="123"/>
      <c r="H136" s="123"/>
      <c r="I136" s="123"/>
      <c r="J136" s="123"/>
      <c r="K136" s="123"/>
      <c r="L136" s="123"/>
      <c r="M136" s="123"/>
      <c r="N136" s="123"/>
      <c r="O136" s="123"/>
      <c r="P136" s="123"/>
      <c r="Q136" s="123"/>
      <c r="R136" s="117"/>
      <c r="S136" s="117"/>
      <c r="T136" s="117"/>
      <c r="U136" s="117"/>
      <c r="V136" s="117"/>
    </row>
    <row r="137" spans="1:22" ht="14.25">
      <c r="A137" s="122" t="s">
        <v>1143</v>
      </c>
      <c r="B137" s="117"/>
      <c r="C137" s="123"/>
      <c r="D137" s="123"/>
      <c r="E137" s="123"/>
      <c r="F137" s="123"/>
      <c r="G137" s="123"/>
      <c r="H137" s="123"/>
      <c r="I137" s="123"/>
      <c r="J137" s="123"/>
      <c r="K137" s="123"/>
      <c r="L137" s="123"/>
      <c r="M137" s="123"/>
      <c r="N137" s="123"/>
      <c r="O137" s="123"/>
      <c r="P137" s="123"/>
      <c r="Q137" s="123"/>
      <c r="R137" s="117"/>
      <c r="S137" s="117"/>
      <c r="T137" s="117"/>
      <c r="U137" s="117"/>
      <c r="V137" s="117"/>
    </row>
    <row r="138" spans="1:22" ht="14.25">
      <c r="A138" s="122" t="s">
        <v>1144</v>
      </c>
      <c r="B138" s="117"/>
      <c r="C138" s="123"/>
      <c r="D138" s="123"/>
      <c r="E138" s="123"/>
      <c r="F138" s="123"/>
      <c r="G138" s="123"/>
      <c r="H138" s="123"/>
      <c r="I138" s="123"/>
      <c r="J138" s="123"/>
      <c r="K138" s="123"/>
      <c r="L138" s="123"/>
      <c r="M138" s="123"/>
      <c r="N138" s="123"/>
      <c r="O138" s="123"/>
      <c r="P138" s="123"/>
      <c r="Q138" s="123"/>
      <c r="R138" s="117"/>
      <c r="S138" s="117"/>
      <c r="T138" s="117"/>
      <c r="U138" s="117"/>
      <c r="V138" s="117"/>
    </row>
    <row r="139" spans="1:22" ht="14.25">
      <c r="A139" s="122" t="s">
        <v>1145</v>
      </c>
      <c r="B139" s="117"/>
      <c r="C139" s="123"/>
      <c r="D139" s="123"/>
      <c r="E139" s="123"/>
      <c r="F139" s="123"/>
      <c r="G139" s="123"/>
      <c r="H139" s="123"/>
      <c r="I139" s="123"/>
      <c r="J139" s="123"/>
      <c r="K139" s="123"/>
      <c r="L139" s="123"/>
      <c r="M139" s="123"/>
      <c r="N139" s="123"/>
      <c r="O139" s="123"/>
      <c r="P139" s="123"/>
      <c r="Q139" s="123"/>
      <c r="R139" s="117"/>
      <c r="S139" s="117"/>
      <c r="T139" s="117"/>
      <c r="U139" s="117"/>
      <c r="V139" s="117"/>
    </row>
    <row r="140" spans="1:22" ht="14.25">
      <c r="A140" s="122" t="s">
        <v>1146</v>
      </c>
      <c r="B140" s="117"/>
      <c r="C140" s="123"/>
      <c r="D140" s="123"/>
      <c r="E140" s="123"/>
      <c r="F140" s="123"/>
      <c r="G140" s="123"/>
      <c r="H140" s="123"/>
      <c r="I140" s="123"/>
      <c r="J140" s="123"/>
      <c r="K140" s="123"/>
      <c r="L140" s="123"/>
      <c r="M140" s="123"/>
      <c r="N140" s="123"/>
      <c r="O140" s="123"/>
      <c r="P140" s="123"/>
      <c r="Q140" s="123"/>
      <c r="R140" s="117"/>
      <c r="S140" s="117"/>
      <c r="T140" s="117"/>
      <c r="U140" s="117"/>
      <c r="V140" s="117"/>
    </row>
    <row r="141" spans="1:22" ht="14.25">
      <c r="A141" s="122" t="s">
        <v>1147</v>
      </c>
      <c r="B141" s="117"/>
      <c r="C141" s="123"/>
      <c r="D141" s="123"/>
      <c r="E141" s="123"/>
      <c r="F141" s="123"/>
      <c r="G141" s="123"/>
      <c r="H141" s="123"/>
      <c r="I141" s="123"/>
      <c r="J141" s="123"/>
      <c r="K141" s="123"/>
      <c r="L141" s="123"/>
      <c r="M141" s="123"/>
      <c r="N141" s="123"/>
      <c r="O141" s="123"/>
      <c r="P141" s="123"/>
      <c r="Q141" s="123"/>
      <c r="R141" s="117"/>
      <c r="S141" s="117"/>
      <c r="T141" s="117"/>
      <c r="U141" s="117"/>
      <c r="V141" s="117"/>
    </row>
    <row r="142" spans="1:22" ht="14.25">
      <c r="A142" s="122" t="s">
        <v>1148</v>
      </c>
      <c r="B142" s="117"/>
      <c r="C142" s="123"/>
      <c r="D142" s="123"/>
      <c r="E142" s="123"/>
      <c r="F142" s="123"/>
      <c r="G142" s="123"/>
      <c r="H142" s="123"/>
      <c r="I142" s="123"/>
      <c r="J142" s="123"/>
      <c r="K142" s="123"/>
      <c r="L142" s="123"/>
      <c r="M142" s="123"/>
      <c r="N142" s="123"/>
      <c r="O142" s="123"/>
      <c r="P142" s="123"/>
      <c r="Q142" s="123"/>
      <c r="R142" s="117"/>
      <c r="S142" s="117"/>
      <c r="T142" s="117"/>
      <c r="U142" s="117"/>
      <c r="V142" s="117"/>
    </row>
    <row r="143" spans="1:22" ht="14.25">
      <c r="A143" s="122" t="s">
        <v>1149</v>
      </c>
      <c r="B143" s="117"/>
      <c r="C143" s="123"/>
      <c r="D143" s="123"/>
      <c r="E143" s="123"/>
      <c r="F143" s="123"/>
      <c r="G143" s="123"/>
      <c r="H143" s="123"/>
      <c r="I143" s="123"/>
      <c r="J143" s="123"/>
      <c r="K143" s="123"/>
      <c r="L143" s="123"/>
      <c r="M143" s="123"/>
      <c r="N143" s="123"/>
      <c r="O143" s="123"/>
      <c r="P143" s="123"/>
      <c r="Q143" s="123"/>
      <c r="R143" s="117"/>
      <c r="S143" s="117"/>
      <c r="T143" s="117"/>
      <c r="U143" s="117"/>
      <c r="V143" s="117"/>
    </row>
    <row r="144" spans="1:22" ht="14.25">
      <c r="A144" s="122" t="s">
        <v>1150</v>
      </c>
      <c r="B144" s="117"/>
      <c r="C144" s="123"/>
      <c r="D144" s="123"/>
      <c r="E144" s="123"/>
      <c r="F144" s="123"/>
      <c r="G144" s="123"/>
      <c r="H144" s="123"/>
      <c r="I144" s="123"/>
      <c r="J144" s="123"/>
      <c r="K144" s="123"/>
      <c r="L144" s="123"/>
      <c r="M144" s="123"/>
      <c r="N144" s="123"/>
      <c r="O144" s="123"/>
      <c r="P144" s="123"/>
      <c r="Q144" s="123"/>
      <c r="R144" s="117"/>
      <c r="S144" s="117"/>
      <c r="T144" s="117"/>
      <c r="U144" s="117"/>
      <c r="V144" s="117"/>
    </row>
    <row r="145" spans="1:22" ht="14.25">
      <c r="A145" s="122" t="s">
        <v>1151</v>
      </c>
      <c r="B145" s="117"/>
      <c r="C145" s="123"/>
      <c r="D145" s="123"/>
      <c r="E145" s="123"/>
      <c r="F145" s="123"/>
      <c r="G145" s="123"/>
      <c r="H145" s="123"/>
      <c r="I145" s="123"/>
      <c r="J145" s="123"/>
      <c r="K145" s="123"/>
      <c r="L145" s="123"/>
      <c r="M145" s="123"/>
      <c r="N145" s="123"/>
      <c r="O145" s="123"/>
      <c r="P145" s="123"/>
      <c r="Q145" s="123"/>
      <c r="R145" s="117"/>
      <c r="S145" s="117"/>
      <c r="T145" s="117"/>
      <c r="U145" s="117"/>
      <c r="V145" s="117"/>
    </row>
    <row r="146" spans="1:22" ht="14.25">
      <c r="A146" s="122" t="s">
        <v>1152</v>
      </c>
      <c r="B146" s="117"/>
      <c r="C146" s="123"/>
      <c r="D146" s="123"/>
      <c r="E146" s="123"/>
      <c r="F146" s="123"/>
      <c r="G146" s="123"/>
      <c r="H146" s="123"/>
      <c r="I146" s="123"/>
      <c r="J146" s="123"/>
      <c r="K146" s="123"/>
      <c r="L146" s="123"/>
      <c r="M146" s="123"/>
      <c r="N146" s="123"/>
      <c r="O146" s="123"/>
      <c r="P146" s="123"/>
      <c r="Q146" s="123"/>
      <c r="R146" s="117"/>
      <c r="S146" s="117"/>
      <c r="T146" s="117"/>
      <c r="U146" s="117"/>
      <c r="V146" s="117"/>
    </row>
    <row r="147" spans="1:22" ht="14.25">
      <c r="A147" s="122" t="s">
        <v>1153</v>
      </c>
      <c r="B147" s="123"/>
      <c r="C147" s="123"/>
      <c r="D147" s="123"/>
      <c r="E147" s="123"/>
      <c r="F147" s="123"/>
      <c r="G147" s="123"/>
      <c r="H147" s="123"/>
      <c r="I147" s="123"/>
      <c r="J147" s="123"/>
      <c r="K147" s="123"/>
      <c r="L147" s="123"/>
      <c r="M147" s="123"/>
      <c r="N147" s="123"/>
      <c r="O147" s="123"/>
      <c r="P147" s="123"/>
      <c r="Q147" s="123"/>
      <c r="R147" s="117"/>
      <c r="S147" s="117"/>
      <c r="T147" s="117"/>
      <c r="U147" s="117"/>
      <c r="V147" s="117"/>
    </row>
    <row r="148" spans="1:22" ht="14.25">
      <c r="A148" s="122" t="s">
        <v>1154</v>
      </c>
      <c r="B148" s="123"/>
      <c r="C148" s="123"/>
      <c r="D148" s="123"/>
      <c r="E148" s="123"/>
      <c r="F148" s="123"/>
      <c r="G148" s="123"/>
      <c r="H148" s="123"/>
      <c r="I148" s="123"/>
      <c r="J148" s="123"/>
      <c r="K148" s="123"/>
      <c r="L148" s="123"/>
      <c r="M148" s="123"/>
      <c r="N148" s="123"/>
      <c r="O148" s="123"/>
      <c r="P148" s="123"/>
      <c r="Q148" s="123"/>
      <c r="R148" s="117"/>
      <c r="S148" s="117"/>
      <c r="T148" s="117"/>
      <c r="U148" s="117"/>
      <c r="V148" s="117"/>
    </row>
    <row r="149" spans="1:22" ht="14.25">
      <c r="A149" s="122" t="s">
        <v>1155</v>
      </c>
      <c r="B149" s="123"/>
      <c r="C149" s="123"/>
      <c r="D149" s="123"/>
      <c r="E149" s="123"/>
      <c r="F149" s="123"/>
      <c r="G149" s="123"/>
      <c r="H149" s="123"/>
      <c r="I149" s="123"/>
      <c r="J149" s="123"/>
      <c r="K149" s="123"/>
      <c r="L149" s="123"/>
      <c r="M149" s="123"/>
      <c r="N149" s="123"/>
      <c r="O149" s="123"/>
      <c r="P149" s="123"/>
      <c r="Q149" s="123"/>
      <c r="R149" s="117"/>
      <c r="S149" s="117"/>
      <c r="T149" s="117"/>
      <c r="U149" s="117"/>
      <c r="V149" s="117"/>
    </row>
    <row r="150" spans="1:22" ht="14.25">
      <c r="A150" s="122" t="s">
        <v>1156</v>
      </c>
      <c r="B150" s="123"/>
      <c r="C150" s="123"/>
      <c r="D150" s="123"/>
      <c r="E150" s="123"/>
      <c r="F150" s="123"/>
      <c r="G150" s="123"/>
      <c r="H150" s="123"/>
      <c r="I150" s="123"/>
      <c r="J150" s="123"/>
      <c r="K150" s="123"/>
      <c r="L150" s="123"/>
      <c r="M150" s="123"/>
      <c r="N150" s="123"/>
      <c r="O150" s="123"/>
      <c r="P150" s="123"/>
      <c r="Q150" s="123"/>
      <c r="R150" s="117"/>
      <c r="S150" s="117"/>
      <c r="T150" s="117"/>
      <c r="U150" s="117"/>
      <c r="V150" s="117"/>
    </row>
    <row r="151" spans="1:22" ht="14.25">
      <c r="A151" s="122" t="s">
        <v>1157</v>
      </c>
      <c r="B151" s="123"/>
      <c r="C151" s="123"/>
      <c r="D151" s="123"/>
      <c r="E151" s="123"/>
      <c r="F151" s="123"/>
      <c r="G151" s="123"/>
      <c r="H151" s="123"/>
      <c r="I151" s="123"/>
      <c r="J151" s="123"/>
      <c r="K151" s="123"/>
      <c r="L151" s="123"/>
      <c r="M151" s="123"/>
      <c r="N151" s="123"/>
      <c r="O151" s="123"/>
      <c r="P151" s="123"/>
      <c r="Q151" s="123"/>
      <c r="R151" s="117"/>
      <c r="S151" s="117"/>
      <c r="T151" s="117"/>
      <c r="U151" s="117"/>
      <c r="V151" s="117"/>
    </row>
    <row r="152" spans="1:22" ht="14.25">
      <c r="A152" s="122" t="s">
        <v>1158</v>
      </c>
      <c r="B152" s="123"/>
      <c r="C152" s="123"/>
      <c r="D152" s="123"/>
      <c r="E152" s="123"/>
      <c r="F152" s="123"/>
      <c r="G152" s="123"/>
      <c r="H152" s="123"/>
      <c r="I152" s="123"/>
      <c r="J152" s="123"/>
      <c r="K152" s="123"/>
      <c r="L152" s="123"/>
      <c r="M152" s="123"/>
      <c r="N152" s="123"/>
      <c r="O152" s="123"/>
      <c r="P152" s="123"/>
      <c r="Q152" s="123"/>
      <c r="R152" s="117"/>
      <c r="S152" s="117"/>
      <c r="T152" s="117"/>
      <c r="U152" s="117"/>
      <c r="V152" s="117"/>
    </row>
    <row r="153" spans="1:22" ht="14.25">
      <c r="A153" s="122" t="s">
        <v>1159</v>
      </c>
      <c r="B153" s="123"/>
      <c r="C153" s="123"/>
      <c r="D153" s="123"/>
      <c r="E153" s="123"/>
      <c r="F153" s="123"/>
      <c r="G153" s="123"/>
      <c r="H153" s="123"/>
      <c r="I153" s="123"/>
      <c r="J153" s="123"/>
      <c r="K153" s="123"/>
      <c r="L153" s="123"/>
      <c r="M153" s="123"/>
      <c r="N153" s="123"/>
      <c r="O153" s="123"/>
      <c r="P153" s="123"/>
      <c r="Q153" s="123"/>
      <c r="R153" s="117"/>
      <c r="S153" s="117"/>
      <c r="T153" s="117"/>
      <c r="U153" s="117"/>
      <c r="V153" s="117"/>
    </row>
    <row r="154" spans="1:22" ht="14.25">
      <c r="A154" s="122" t="s">
        <v>1160</v>
      </c>
      <c r="B154" s="123"/>
      <c r="C154" s="123"/>
      <c r="D154" s="123"/>
      <c r="E154" s="123"/>
      <c r="F154" s="123"/>
      <c r="G154" s="123"/>
      <c r="H154" s="123"/>
      <c r="I154" s="123"/>
      <c r="J154" s="123"/>
      <c r="K154" s="123"/>
      <c r="L154" s="123"/>
      <c r="M154" s="123"/>
      <c r="N154" s="123"/>
      <c r="O154" s="123"/>
      <c r="P154" s="123"/>
      <c r="Q154" s="123"/>
      <c r="R154" s="117"/>
      <c r="S154" s="117"/>
      <c r="T154" s="117"/>
      <c r="U154" s="117"/>
      <c r="V154" s="117"/>
    </row>
    <row r="155" spans="1:22" ht="14.25">
      <c r="A155" s="122" t="s">
        <v>1161</v>
      </c>
      <c r="B155" s="123"/>
      <c r="C155" s="123"/>
      <c r="D155" s="123"/>
      <c r="E155" s="123"/>
      <c r="F155" s="123"/>
      <c r="G155" s="123"/>
      <c r="H155" s="123"/>
      <c r="I155" s="123"/>
      <c r="J155" s="123"/>
      <c r="K155" s="123"/>
      <c r="L155" s="123"/>
      <c r="M155" s="123"/>
      <c r="N155" s="123"/>
      <c r="O155" s="123"/>
      <c r="P155" s="123"/>
      <c r="Q155" s="123"/>
      <c r="R155" s="117"/>
      <c r="S155" s="117"/>
      <c r="T155" s="117"/>
      <c r="U155" s="117"/>
      <c r="V155" s="117"/>
    </row>
    <row r="156" spans="1:22" ht="14.25">
      <c r="A156" s="122" t="s">
        <v>159</v>
      </c>
      <c r="B156" s="117"/>
      <c r="C156" s="123"/>
      <c r="D156" s="123"/>
      <c r="E156" s="123"/>
      <c r="F156" s="123"/>
      <c r="G156" s="123"/>
      <c r="H156" s="123"/>
      <c r="I156" s="123"/>
      <c r="J156" s="123"/>
      <c r="K156" s="123"/>
      <c r="L156" s="123"/>
      <c r="M156" s="123"/>
      <c r="N156" s="123"/>
      <c r="O156" s="123"/>
      <c r="P156" s="123"/>
      <c r="Q156" s="123"/>
      <c r="R156" s="117"/>
      <c r="S156" s="117"/>
      <c r="T156" s="117"/>
      <c r="U156" s="117"/>
      <c r="V156" s="117"/>
    </row>
    <row r="157" spans="1:22" ht="14.25">
      <c r="A157" s="122" t="s">
        <v>1162</v>
      </c>
      <c r="B157" s="117"/>
      <c r="C157" s="123"/>
      <c r="D157" s="123"/>
      <c r="E157" s="123"/>
      <c r="F157" s="123"/>
      <c r="G157" s="123"/>
      <c r="H157" s="123"/>
      <c r="I157" s="123"/>
      <c r="J157" s="123"/>
      <c r="K157" s="123"/>
      <c r="L157" s="123"/>
      <c r="M157" s="123"/>
      <c r="N157" s="123"/>
      <c r="O157" s="123"/>
      <c r="P157" s="123"/>
      <c r="Q157" s="123"/>
      <c r="R157" s="117"/>
      <c r="S157" s="117"/>
      <c r="T157" s="117"/>
      <c r="U157" s="117"/>
      <c r="V157" s="117"/>
    </row>
    <row r="158" spans="1:22" ht="14.25">
      <c r="A158" s="122" t="s">
        <v>1163</v>
      </c>
      <c r="B158" s="117"/>
      <c r="C158" s="123"/>
      <c r="D158" s="123"/>
      <c r="E158" s="123"/>
      <c r="F158" s="123"/>
      <c r="G158" s="123"/>
      <c r="H158" s="123"/>
      <c r="I158" s="123"/>
      <c r="J158" s="123"/>
      <c r="K158" s="123"/>
      <c r="L158" s="123"/>
      <c r="M158" s="123"/>
      <c r="N158" s="123"/>
      <c r="O158" s="123"/>
      <c r="P158" s="123"/>
      <c r="Q158" s="123"/>
      <c r="R158" s="117"/>
      <c r="S158" s="117"/>
      <c r="T158" s="117"/>
      <c r="U158" s="117"/>
      <c r="V158" s="117"/>
    </row>
    <row r="159" spans="1:22" ht="14.25">
      <c r="A159" s="122" t="s">
        <v>1164</v>
      </c>
      <c r="B159" s="117"/>
      <c r="C159" s="123"/>
      <c r="D159" s="123"/>
      <c r="E159" s="123"/>
      <c r="F159" s="123"/>
      <c r="G159" s="123"/>
      <c r="H159" s="123"/>
      <c r="I159" s="123"/>
      <c r="J159" s="123"/>
      <c r="K159" s="123"/>
      <c r="L159" s="123"/>
      <c r="M159" s="123"/>
      <c r="N159" s="123"/>
      <c r="O159" s="123"/>
      <c r="P159" s="123"/>
      <c r="Q159" s="123"/>
      <c r="R159" s="117"/>
      <c r="S159" s="117"/>
      <c r="T159" s="117"/>
      <c r="U159" s="117"/>
      <c r="V159" s="117"/>
    </row>
    <row r="160" spans="1:22" ht="14.25">
      <c r="A160" s="122" t="s">
        <v>1165</v>
      </c>
      <c r="B160" s="117"/>
      <c r="C160" s="123"/>
      <c r="D160" s="123"/>
      <c r="E160" s="123"/>
      <c r="F160" s="123"/>
      <c r="G160" s="123"/>
      <c r="H160" s="123"/>
      <c r="I160" s="123"/>
      <c r="J160" s="123"/>
      <c r="K160" s="123"/>
      <c r="L160" s="123"/>
      <c r="M160" s="123"/>
      <c r="N160" s="123"/>
      <c r="O160" s="123"/>
      <c r="P160" s="123"/>
      <c r="Q160" s="123"/>
      <c r="R160" s="117"/>
      <c r="S160" s="117"/>
      <c r="T160" s="117"/>
      <c r="U160" s="117"/>
      <c r="V160" s="117"/>
    </row>
    <row r="161" spans="1:22" ht="14.25">
      <c r="A161" s="122" t="s">
        <v>1166</v>
      </c>
      <c r="B161" s="122"/>
      <c r="C161" s="123"/>
      <c r="D161" s="123"/>
      <c r="E161" s="123"/>
      <c r="F161" s="123"/>
      <c r="G161" s="123"/>
      <c r="H161" s="123"/>
      <c r="I161" s="123"/>
      <c r="J161" s="123"/>
      <c r="K161" s="123"/>
      <c r="L161" s="123"/>
      <c r="M161" s="123"/>
      <c r="N161" s="123"/>
      <c r="O161" s="123"/>
      <c r="P161" s="123"/>
      <c r="Q161" s="123"/>
      <c r="R161" s="117"/>
      <c r="S161" s="117"/>
      <c r="T161" s="117"/>
      <c r="U161" s="117"/>
      <c r="V161" s="117"/>
    </row>
    <row r="162" spans="1:22" ht="14.25">
      <c r="A162" s="122" t="s">
        <v>1167</v>
      </c>
      <c r="B162" s="117"/>
      <c r="C162" s="123"/>
      <c r="D162" s="123"/>
      <c r="E162" s="123"/>
      <c r="F162" s="123"/>
      <c r="G162" s="123"/>
      <c r="H162" s="123"/>
      <c r="I162" s="123"/>
      <c r="J162" s="123"/>
      <c r="K162" s="123"/>
      <c r="L162" s="123"/>
      <c r="M162" s="123"/>
      <c r="N162" s="123"/>
      <c r="O162" s="123"/>
      <c r="P162" s="123"/>
      <c r="Q162" s="123"/>
      <c r="R162" s="117"/>
      <c r="S162" s="117"/>
      <c r="T162" s="117"/>
      <c r="U162" s="117"/>
      <c r="V162" s="117"/>
    </row>
    <row r="163" spans="1:22" ht="14.25">
      <c r="A163" s="122" t="s">
        <v>1168</v>
      </c>
      <c r="B163" s="117"/>
      <c r="C163" s="123"/>
      <c r="D163" s="123"/>
      <c r="E163" s="123"/>
      <c r="F163" s="123"/>
      <c r="G163" s="123"/>
      <c r="H163" s="123"/>
      <c r="I163" s="123"/>
      <c r="J163" s="123"/>
      <c r="K163" s="123"/>
      <c r="L163" s="123"/>
      <c r="M163" s="123"/>
      <c r="N163" s="123"/>
      <c r="O163" s="123"/>
      <c r="P163" s="123"/>
      <c r="Q163" s="123"/>
      <c r="R163" s="117"/>
      <c r="S163" s="117"/>
      <c r="T163" s="117"/>
      <c r="U163" s="117"/>
      <c r="V163" s="117"/>
    </row>
    <row r="164" spans="1:22" ht="14.25">
      <c r="A164" s="122" t="s">
        <v>1169</v>
      </c>
      <c r="B164" s="117"/>
      <c r="C164" s="123"/>
      <c r="D164" s="123"/>
      <c r="E164" s="123"/>
      <c r="F164" s="123"/>
      <c r="G164" s="123"/>
      <c r="H164" s="123"/>
      <c r="I164" s="123"/>
      <c r="J164" s="123"/>
      <c r="K164" s="123"/>
      <c r="L164" s="123"/>
      <c r="M164" s="123"/>
      <c r="N164" s="123"/>
      <c r="O164" s="123"/>
      <c r="P164" s="123"/>
      <c r="Q164" s="123"/>
      <c r="R164" s="117"/>
      <c r="S164" s="117"/>
      <c r="T164" s="117"/>
      <c r="U164" s="117"/>
      <c r="V164" s="117"/>
    </row>
    <row r="165" spans="1:22" ht="14.25">
      <c r="A165" s="122" t="s">
        <v>1170</v>
      </c>
      <c r="B165" s="117"/>
      <c r="C165" s="123"/>
      <c r="D165" s="123"/>
      <c r="E165" s="123"/>
      <c r="F165" s="123"/>
      <c r="G165" s="123"/>
      <c r="H165" s="123"/>
      <c r="I165" s="123"/>
      <c r="J165" s="123"/>
      <c r="K165" s="123"/>
      <c r="L165" s="123"/>
      <c r="M165" s="123"/>
      <c r="N165" s="123"/>
      <c r="O165" s="123"/>
      <c r="P165" s="123"/>
      <c r="Q165" s="123"/>
      <c r="R165" s="117"/>
      <c r="S165" s="117"/>
      <c r="T165" s="117"/>
      <c r="U165" s="117"/>
      <c r="V165" s="117"/>
    </row>
    <row r="166" spans="1:22" ht="14.25">
      <c r="A166" s="122" t="s">
        <v>1171</v>
      </c>
      <c r="B166" s="117"/>
      <c r="C166" s="123"/>
      <c r="D166" s="123"/>
      <c r="E166" s="123"/>
      <c r="F166" s="123"/>
      <c r="G166" s="123"/>
      <c r="H166" s="123"/>
      <c r="I166" s="123"/>
      <c r="J166" s="123"/>
      <c r="K166" s="123"/>
      <c r="L166" s="123"/>
      <c r="M166" s="123"/>
      <c r="N166" s="123"/>
      <c r="O166" s="123"/>
      <c r="P166" s="123"/>
      <c r="Q166" s="123"/>
      <c r="R166" s="117"/>
      <c r="S166" s="117"/>
      <c r="T166" s="117"/>
      <c r="U166" s="117"/>
      <c r="V166" s="117"/>
    </row>
    <row r="167" spans="1:22" ht="14.25">
      <c r="A167" s="122" t="s">
        <v>1172</v>
      </c>
      <c r="B167" s="117"/>
      <c r="C167" s="123"/>
      <c r="D167" s="123"/>
      <c r="E167" s="123"/>
      <c r="F167" s="123"/>
      <c r="G167" s="123"/>
      <c r="H167" s="123"/>
      <c r="I167" s="123"/>
      <c r="J167" s="123"/>
      <c r="K167" s="123"/>
      <c r="L167" s="123"/>
      <c r="M167" s="123"/>
      <c r="N167" s="123"/>
      <c r="O167" s="123"/>
      <c r="P167" s="123"/>
      <c r="Q167" s="123"/>
      <c r="R167" s="117"/>
      <c r="S167" s="117"/>
      <c r="T167" s="117"/>
      <c r="U167" s="117"/>
      <c r="V167" s="117"/>
    </row>
    <row r="168" spans="1:22" ht="14.25">
      <c r="A168" s="122" t="s">
        <v>1173</v>
      </c>
      <c r="B168" s="117"/>
      <c r="C168" s="123"/>
      <c r="D168" s="123"/>
      <c r="E168" s="123"/>
      <c r="F168" s="123"/>
      <c r="G168" s="123"/>
      <c r="H168" s="123"/>
      <c r="I168" s="123"/>
      <c r="J168" s="123"/>
      <c r="K168" s="123"/>
      <c r="L168" s="123"/>
      <c r="M168" s="123"/>
      <c r="N168" s="123"/>
      <c r="O168" s="123"/>
      <c r="P168" s="123"/>
      <c r="Q168" s="123"/>
      <c r="R168" s="117"/>
      <c r="S168" s="117"/>
      <c r="T168" s="117"/>
      <c r="U168" s="117"/>
      <c r="V168" s="117"/>
    </row>
    <row r="169" spans="1:22" ht="14.25">
      <c r="A169" s="122" t="s">
        <v>1174</v>
      </c>
      <c r="B169" s="117"/>
      <c r="C169" s="123"/>
      <c r="D169" s="123"/>
      <c r="E169" s="123"/>
      <c r="F169" s="123"/>
      <c r="G169" s="123"/>
      <c r="H169" s="123"/>
      <c r="I169" s="123"/>
      <c r="J169" s="123"/>
      <c r="K169" s="123"/>
      <c r="L169" s="123"/>
      <c r="M169" s="123"/>
      <c r="N169" s="123"/>
      <c r="O169" s="123"/>
      <c r="P169" s="123"/>
      <c r="Q169" s="123"/>
      <c r="R169" s="117"/>
      <c r="S169" s="117"/>
      <c r="T169" s="117"/>
      <c r="U169" s="117"/>
      <c r="V169" s="117"/>
    </row>
    <row r="170" spans="1:22" ht="14.25">
      <c r="A170" s="122" t="s">
        <v>1175</v>
      </c>
      <c r="B170" s="117"/>
      <c r="C170" s="123"/>
      <c r="D170" s="123"/>
      <c r="E170" s="123"/>
      <c r="F170" s="123"/>
      <c r="G170" s="123"/>
      <c r="H170" s="123"/>
      <c r="I170" s="123"/>
      <c r="J170" s="123"/>
      <c r="K170" s="123"/>
      <c r="L170" s="123"/>
      <c r="M170" s="123"/>
      <c r="N170" s="123"/>
      <c r="O170" s="123"/>
      <c r="P170" s="123"/>
      <c r="Q170" s="123"/>
      <c r="R170" s="117"/>
      <c r="S170" s="117"/>
      <c r="T170" s="117"/>
      <c r="U170" s="117"/>
      <c r="V170" s="117"/>
    </row>
    <row r="171" spans="1:22" ht="14.25">
      <c r="A171" s="122" t="s">
        <v>1176</v>
      </c>
      <c r="B171" s="117"/>
      <c r="C171" s="123"/>
      <c r="D171" s="123"/>
      <c r="E171" s="123"/>
      <c r="F171" s="123"/>
      <c r="G171" s="123"/>
      <c r="H171" s="123"/>
      <c r="I171" s="123"/>
      <c r="J171" s="123"/>
      <c r="K171" s="123"/>
      <c r="L171" s="123"/>
      <c r="M171" s="123"/>
      <c r="N171" s="123"/>
      <c r="O171" s="123"/>
      <c r="P171" s="123"/>
      <c r="Q171" s="123"/>
      <c r="R171" s="117"/>
      <c r="S171" s="117"/>
      <c r="T171" s="117"/>
      <c r="U171" s="117"/>
      <c r="V171" s="117"/>
    </row>
    <row r="172" spans="1:22" ht="14.25">
      <c r="A172" s="122" t="s">
        <v>1177</v>
      </c>
      <c r="B172" s="117"/>
      <c r="C172" s="123"/>
      <c r="D172" s="123"/>
      <c r="E172" s="123"/>
      <c r="F172" s="123"/>
      <c r="G172" s="123"/>
      <c r="H172" s="123"/>
      <c r="I172" s="123"/>
      <c r="J172" s="123"/>
      <c r="K172" s="123"/>
      <c r="L172" s="123"/>
      <c r="M172" s="123"/>
      <c r="N172" s="123"/>
      <c r="O172" s="123"/>
      <c r="P172" s="123"/>
      <c r="Q172" s="123"/>
      <c r="R172" s="117"/>
      <c r="S172" s="117"/>
      <c r="T172" s="117"/>
      <c r="U172" s="117"/>
      <c r="V172" s="117"/>
    </row>
    <row r="173" spans="1:22" ht="14.25">
      <c r="A173" s="122" t="s">
        <v>1178</v>
      </c>
      <c r="B173" s="117"/>
      <c r="C173" s="123"/>
      <c r="D173" s="123"/>
      <c r="E173" s="123"/>
      <c r="F173" s="123"/>
      <c r="G173" s="123"/>
      <c r="H173" s="123"/>
      <c r="I173" s="123"/>
      <c r="J173" s="123"/>
      <c r="K173" s="123"/>
      <c r="L173" s="123"/>
      <c r="M173" s="123"/>
      <c r="N173" s="123"/>
      <c r="O173" s="123"/>
      <c r="P173" s="123"/>
      <c r="Q173" s="123"/>
      <c r="R173" s="117"/>
      <c r="S173" s="117"/>
      <c r="T173" s="117"/>
      <c r="U173" s="117"/>
      <c r="V173" s="117"/>
    </row>
    <row r="174" spans="1:22" ht="14.25">
      <c r="A174" s="122" t="s">
        <v>1179</v>
      </c>
      <c r="B174" s="117"/>
      <c r="C174" s="123"/>
      <c r="D174" s="123"/>
      <c r="E174" s="123"/>
      <c r="F174" s="123"/>
      <c r="G174" s="123"/>
      <c r="H174" s="123"/>
      <c r="I174" s="123"/>
      <c r="J174" s="123"/>
      <c r="K174" s="123"/>
      <c r="L174" s="123"/>
      <c r="M174" s="123"/>
      <c r="N174" s="123"/>
      <c r="O174" s="123"/>
      <c r="P174" s="123"/>
      <c r="Q174" s="123"/>
      <c r="R174" s="117"/>
      <c r="S174" s="117"/>
      <c r="T174" s="117"/>
      <c r="U174" s="117"/>
      <c r="V174" s="117"/>
    </row>
    <row r="175" spans="1:22" ht="14.25">
      <c r="A175" s="122" t="s">
        <v>1180</v>
      </c>
      <c r="B175" s="117"/>
      <c r="C175" s="123"/>
      <c r="D175" s="123"/>
      <c r="E175" s="123"/>
      <c r="F175" s="123"/>
      <c r="G175" s="123"/>
      <c r="H175" s="123"/>
      <c r="I175" s="123"/>
      <c r="J175" s="123"/>
      <c r="K175" s="123"/>
      <c r="L175" s="123"/>
      <c r="M175" s="123"/>
      <c r="N175" s="123"/>
      <c r="O175" s="123"/>
      <c r="P175" s="123"/>
      <c r="Q175" s="123"/>
      <c r="R175" s="117"/>
      <c r="S175" s="117"/>
      <c r="T175" s="117"/>
      <c r="U175" s="117"/>
      <c r="V175" s="117"/>
    </row>
    <row r="176" spans="1:22" ht="14.25">
      <c r="A176" s="122" t="s">
        <v>1181</v>
      </c>
      <c r="B176" s="117"/>
      <c r="C176" s="123"/>
      <c r="D176" s="123"/>
      <c r="E176" s="123"/>
      <c r="F176" s="123"/>
      <c r="G176" s="123"/>
      <c r="H176" s="123"/>
      <c r="I176" s="123"/>
      <c r="J176" s="123"/>
      <c r="K176" s="123"/>
      <c r="L176" s="123"/>
      <c r="M176" s="123"/>
      <c r="N176" s="123"/>
      <c r="O176" s="123"/>
      <c r="P176" s="123"/>
      <c r="Q176" s="123"/>
      <c r="R176" s="117"/>
      <c r="S176" s="117"/>
      <c r="T176" s="117"/>
      <c r="U176" s="117"/>
      <c r="V176" s="117"/>
    </row>
    <row r="177" spans="1:22" ht="14.25">
      <c r="A177" s="122" t="s">
        <v>1182</v>
      </c>
      <c r="B177" s="117"/>
      <c r="C177" s="123"/>
      <c r="D177" s="123"/>
      <c r="E177" s="123"/>
      <c r="F177" s="123"/>
      <c r="G177" s="123"/>
      <c r="H177" s="123"/>
      <c r="I177" s="123"/>
      <c r="J177" s="123"/>
      <c r="K177" s="123"/>
      <c r="L177" s="123"/>
      <c r="M177" s="123"/>
      <c r="N177" s="123"/>
      <c r="O177" s="123"/>
      <c r="P177" s="123"/>
      <c r="Q177" s="123"/>
      <c r="R177" s="117"/>
      <c r="S177" s="117"/>
      <c r="T177" s="117"/>
      <c r="U177" s="117"/>
      <c r="V177" s="117"/>
    </row>
    <row r="178" spans="1:22" ht="14.25">
      <c r="A178" s="122" t="s">
        <v>1183</v>
      </c>
      <c r="B178" s="117"/>
      <c r="C178" s="123"/>
      <c r="D178" s="123"/>
      <c r="E178" s="123"/>
      <c r="F178" s="123"/>
      <c r="G178" s="123"/>
      <c r="H178" s="123"/>
      <c r="I178" s="123"/>
      <c r="J178" s="123"/>
      <c r="K178" s="123"/>
      <c r="L178" s="123"/>
      <c r="M178" s="123"/>
      <c r="N178" s="123"/>
      <c r="O178" s="123"/>
      <c r="P178" s="123"/>
      <c r="Q178" s="123"/>
      <c r="R178" s="117"/>
      <c r="S178" s="117"/>
      <c r="T178" s="117"/>
      <c r="U178" s="117"/>
      <c r="V178" s="117"/>
    </row>
    <row r="179" spans="1:22" ht="14.25">
      <c r="A179" s="122" t="s">
        <v>1184</v>
      </c>
      <c r="B179" s="117"/>
      <c r="C179" s="123"/>
      <c r="D179" s="123"/>
      <c r="E179" s="123"/>
      <c r="F179" s="123"/>
      <c r="G179" s="123"/>
      <c r="H179" s="123"/>
      <c r="I179" s="123"/>
      <c r="J179" s="123"/>
      <c r="K179" s="123"/>
      <c r="L179" s="123"/>
      <c r="M179" s="123"/>
      <c r="N179" s="123"/>
      <c r="O179" s="123"/>
      <c r="P179" s="123"/>
      <c r="Q179" s="123"/>
      <c r="R179" s="117"/>
      <c r="S179" s="117"/>
      <c r="T179" s="117"/>
      <c r="U179" s="117"/>
      <c r="V179" s="117"/>
    </row>
    <row r="180" spans="1:22" ht="14.25">
      <c r="A180" s="122" t="s">
        <v>1185</v>
      </c>
      <c r="B180" s="117"/>
      <c r="C180" s="123"/>
      <c r="D180" s="123"/>
      <c r="E180" s="123"/>
      <c r="F180" s="123"/>
      <c r="G180" s="123"/>
      <c r="H180" s="123"/>
      <c r="I180" s="123"/>
      <c r="J180" s="123"/>
      <c r="K180" s="123"/>
      <c r="L180" s="123"/>
      <c r="M180" s="123"/>
      <c r="N180" s="123"/>
      <c r="O180" s="123"/>
      <c r="P180" s="123"/>
      <c r="Q180" s="123"/>
      <c r="R180" s="117"/>
      <c r="S180" s="117"/>
      <c r="T180" s="117"/>
      <c r="U180" s="117"/>
      <c r="V180" s="117"/>
    </row>
    <row r="181" spans="1:22" ht="14.25">
      <c r="A181" s="122" t="s">
        <v>1186</v>
      </c>
      <c r="B181" s="117"/>
      <c r="C181" s="123"/>
      <c r="D181" s="123"/>
      <c r="E181" s="123"/>
      <c r="F181" s="123"/>
      <c r="G181" s="123"/>
      <c r="H181" s="123"/>
      <c r="I181" s="123"/>
      <c r="J181" s="123"/>
      <c r="K181" s="123"/>
      <c r="L181" s="123"/>
      <c r="M181" s="123"/>
      <c r="N181" s="123"/>
      <c r="O181" s="123"/>
      <c r="P181" s="123"/>
      <c r="Q181" s="123"/>
      <c r="R181" s="117"/>
      <c r="S181" s="117"/>
      <c r="T181" s="117"/>
      <c r="U181" s="117"/>
      <c r="V181" s="117"/>
    </row>
    <row r="182" spans="1:22" ht="14.25">
      <c r="A182" s="122" t="s">
        <v>1187</v>
      </c>
      <c r="B182" s="117"/>
      <c r="C182" s="123"/>
      <c r="D182" s="123"/>
      <c r="E182" s="123"/>
      <c r="F182" s="123"/>
      <c r="G182" s="123"/>
      <c r="H182" s="123"/>
      <c r="I182" s="123"/>
      <c r="J182" s="123"/>
      <c r="K182" s="123"/>
      <c r="L182" s="123"/>
      <c r="M182" s="123"/>
      <c r="N182" s="123"/>
      <c r="O182" s="123"/>
      <c r="P182" s="123"/>
      <c r="Q182" s="123"/>
      <c r="R182" s="117"/>
      <c r="S182" s="117"/>
      <c r="T182" s="117"/>
      <c r="U182" s="117"/>
      <c r="V182" s="117"/>
    </row>
    <row r="183" spans="1:22" ht="14.25">
      <c r="A183" s="122" t="s">
        <v>1188</v>
      </c>
      <c r="B183" s="117"/>
      <c r="C183" s="123"/>
      <c r="D183" s="123"/>
      <c r="E183" s="123"/>
      <c r="F183" s="123"/>
      <c r="G183" s="123"/>
      <c r="H183" s="123"/>
      <c r="I183" s="123"/>
      <c r="J183" s="123"/>
      <c r="K183" s="123"/>
      <c r="L183" s="123"/>
      <c r="M183" s="123"/>
      <c r="N183" s="123"/>
      <c r="O183" s="123"/>
      <c r="P183" s="123"/>
      <c r="Q183" s="123"/>
      <c r="R183" s="117"/>
      <c r="S183" s="117"/>
      <c r="T183" s="117"/>
      <c r="U183" s="117"/>
      <c r="V183" s="117"/>
    </row>
    <row r="184" spans="1:22" ht="14.25">
      <c r="A184" s="122" t="s">
        <v>1189</v>
      </c>
      <c r="B184" s="117"/>
      <c r="C184" s="123"/>
      <c r="D184" s="123"/>
      <c r="E184" s="123"/>
      <c r="F184" s="123"/>
      <c r="G184" s="123"/>
      <c r="H184" s="123"/>
      <c r="I184" s="123"/>
      <c r="J184" s="123"/>
      <c r="K184" s="123"/>
      <c r="L184" s="123"/>
      <c r="M184" s="123"/>
      <c r="N184" s="123"/>
      <c r="O184" s="123"/>
      <c r="P184" s="123"/>
      <c r="Q184" s="123"/>
      <c r="R184" s="117"/>
      <c r="S184" s="117"/>
      <c r="T184" s="117"/>
      <c r="U184" s="117"/>
      <c r="V184" s="117"/>
    </row>
    <row r="185" spans="1:22" ht="14.25">
      <c r="A185" s="122" t="s">
        <v>1190</v>
      </c>
      <c r="B185" s="117"/>
      <c r="C185" s="123"/>
      <c r="D185" s="123"/>
      <c r="E185" s="123"/>
      <c r="F185" s="123"/>
      <c r="G185" s="123"/>
      <c r="H185" s="123"/>
      <c r="I185" s="123"/>
      <c r="J185" s="123"/>
      <c r="K185" s="123"/>
      <c r="L185" s="123"/>
      <c r="M185" s="123"/>
      <c r="N185" s="123"/>
      <c r="O185" s="123"/>
      <c r="P185" s="123"/>
      <c r="Q185" s="123"/>
      <c r="R185" s="117"/>
      <c r="S185" s="117"/>
      <c r="T185" s="117"/>
      <c r="U185" s="117"/>
      <c r="V185" s="117"/>
    </row>
    <row r="186" spans="1:22" ht="14.25">
      <c r="A186" s="122" t="s">
        <v>1191</v>
      </c>
      <c r="B186" s="122"/>
      <c r="C186" s="123"/>
      <c r="D186" s="123"/>
      <c r="E186" s="123"/>
      <c r="F186" s="123"/>
      <c r="G186" s="123"/>
      <c r="H186" s="123"/>
      <c r="I186" s="123"/>
      <c r="J186" s="123"/>
      <c r="K186" s="123"/>
      <c r="L186" s="123"/>
      <c r="M186" s="123"/>
      <c r="N186" s="123"/>
      <c r="O186" s="123"/>
      <c r="P186" s="123"/>
      <c r="Q186" s="123"/>
      <c r="R186" s="117"/>
      <c r="S186" s="117"/>
      <c r="T186" s="117"/>
      <c r="U186" s="117"/>
      <c r="V186" s="117"/>
    </row>
    <row r="187" spans="1:22" ht="14.25">
      <c r="A187" s="122" t="s">
        <v>1192</v>
      </c>
      <c r="B187" s="117"/>
      <c r="C187" s="123"/>
      <c r="D187" s="123"/>
      <c r="E187" s="123"/>
      <c r="F187" s="123"/>
      <c r="G187" s="123"/>
      <c r="H187" s="123"/>
      <c r="I187" s="123"/>
      <c r="J187" s="123"/>
      <c r="K187" s="123"/>
      <c r="L187" s="123"/>
      <c r="M187" s="123"/>
      <c r="N187" s="123"/>
      <c r="O187" s="123"/>
      <c r="P187" s="123"/>
      <c r="Q187" s="123"/>
      <c r="R187" s="117"/>
      <c r="S187" s="117"/>
      <c r="T187" s="117"/>
      <c r="U187" s="117"/>
      <c r="V187" s="117"/>
    </row>
    <row r="188" spans="1:22" ht="14.25">
      <c r="A188" s="122" t="s">
        <v>1193</v>
      </c>
      <c r="B188" s="117"/>
      <c r="C188" s="123"/>
      <c r="D188" s="123"/>
      <c r="E188" s="123"/>
      <c r="F188" s="123"/>
      <c r="G188" s="123"/>
      <c r="H188" s="123"/>
      <c r="I188" s="123"/>
      <c r="J188" s="123"/>
      <c r="K188" s="123"/>
      <c r="L188" s="123"/>
      <c r="M188" s="123"/>
      <c r="N188" s="123"/>
      <c r="O188" s="123"/>
      <c r="P188" s="123"/>
      <c r="Q188" s="123"/>
      <c r="R188" s="117"/>
      <c r="S188" s="117"/>
      <c r="T188" s="117"/>
      <c r="U188" s="117"/>
      <c r="V188" s="117"/>
    </row>
    <row r="189" spans="1:22" ht="14.25">
      <c r="A189" s="122" t="s">
        <v>1194</v>
      </c>
      <c r="B189" s="117"/>
      <c r="C189" s="123"/>
      <c r="D189" s="123"/>
      <c r="E189" s="123"/>
      <c r="F189" s="123"/>
      <c r="G189" s="123"/>
      <c r="H189" s="123"/>
      <c r="I189" s="123"/>
      <c r="J189" s="123"/>
      <c r="K189" s="123"/>
      <c r="L189" s="123"/>
      <c r="M189" s="123"/>
      <c r="N189" s="123"/>
      <c r="O189" s="123"/>
      <c r="P189" s="123"/>
      <c r="Q189" s="123"/>
      <c r="R189" s="117"/>
      <c r="S189" s="117"/>
      <c r="T189" s="117"/>
      <c r="U189" s="117"/>
      <c r="V189" s="117"/>
    </row>
    <row r="190" spans="1:22" ht="14.25">
      <c r="A190" s="122" t="s">
        <v>1195</v>
      </c>
      <c r="B190" s="122" t="s">
        <v>1196</v>
      </c>
      <c r="C190" s="123"/>
      <c r="D190" s="123"/>
      <c r="E190" s="123"/>
      <c r="F190" s="123"/>
      <c r="G190" s="123"/>
      <c r="H190" s="123"/>
      <c r="I190" s="123"/>
      <c r="J190" s="123"/>
      <c r="K190" s="123"/>
      <c r="L190" s="123"/>
      <c r="M190" s="123"/>
      <c r="N190" s="123"/>
      <c r="O190" s="123"/>
      <c r="P190" s="123"/>
      <c r="Q190" s="123"/>
      <c r="R190" s="117"/>
      <c r="S190" s="117"/>
      <c r="T190" s="117"/>
      <c r="U190" s="117"/>
      <c r="V190" s="117"/>
    </row>
    <row r="191" spans="1:22" ht="14.25">
      <c r="A191" s="122" t="s">
        <v>1197</v>
      </c>
      <c r="B191" s="122" t="s">
        <v>1198</v>
      </c>
      <c r="C191" s="123"/>
      <c r="D191" s="123"/>
      <c r="E191" s="123"/>
      <c r="F191" s="123"/>
      <c r="G191" s="123"/>
      <c r="H191" s="123"/>
      <c r="I191" s="123"/>
      <c r="J191" s="123"/>
      <c r="K191" s="123"/>
      <c r="L191" s="123"/>
      <c r="M191" s="123"/>
      <c r="N191" s="123"/>
      <c r="O191" s="123"/>
      <c r="P191" s="123"/>
      <c r="Q191" s="123"/>
      <c r="R191" s="117"/>
      <c r="S191" s="117"/>
      <c r="T191" s="117"/>
      <c r="U191" s="117"/>
      <c r="V191" s="117"/>
    </row>
    <row r="192" spans="1:22" ht="14.25">
      <c r="A192" s="122" t="s">
        <v>1199</v>
      </c>
      <c r="B192" s="122" t="s">
        <v>1196</v>
      </c>
      <c r="C192" s="123"/>
      <c r="D192" s="123"/>
      <c r="E192" s="123"/>
      <c r="F192" s="123"/>
      <c r="G192" s="123"/>
      <c r="H192" s="123"/>
      <c r="I192" s="123"/>
      <c r="J192" s="123"/>
      <c r="K192" s="123"/>
      <c r="L192" s="123"/>
      <c r="M192" s="123"/>
      <c r="N192" s="123"/>
      <c r="O192" s="123"/>
      <c r="P192" s="123"/>
      <c r="Q192" s="123"/>
      <c r="R192" s="117"/>
      <c r="S192" s="117"/>
      <c r="T192" s="117"/>
      <c r="U192" s="117"/>
      <c r="V192" s="117"/>
    </row>
    <row r="193" spans="1:22" ht="14.25">
      <c r="A193" s="122" t="s">
        <v>1200</v>
      </c>
      <c r="B193" s="122" t="s">
        <v>1196</v>
      </c>
      <c r="C193" s="123"/>
      <c r="D193" s="123"/>
      <c r="E193" s="123"/>
      <c r="F193" s="123"/>
      <c r="G193" s="123"/>
      <c r="H193" s="123"/>
      <c r="I193" s="123"/>
      <c r="J193" s="123"/>
      <c r="K193" s="123"/>
      <c r="L193" s="123"/>
      <c r="M193" s="123"/>
      <c r="N193" s="123"/>
      <c r="O193" s="123"/>
      <c r="P193" s="123"/>
      <c r="Q193" s="123"/>
      <c r="R193" s="117"/>
      <c r="S193" s="117"/>
      <c r="T193" s="117"/>
      <c r="U193" s="117"/>
      <c r="V193" s="117"/>
    </row>
    <row r="194" spans="1:22" ht="14.25">
      <c r="A194" s="122" t="s">
        <v>1201</v>
      </c>
      <c r="B194" s="122" t="s">
        <v>1196</v>
      </c>
      <c r="C194" s="123"/>
      <c r="D194" s="123"/>
      <c r="E194" s="123"/>
      <c r="F194" s="123"/>
      <c r="G194" s="123"/>
      <c r="H194" s="123"/>
      <c r="I194" s="123"/>
      <c r="J194" s="123"/>
      <c r="K194" s="123"/>
      <c r="L194" s="123"/>
      <c r="M194" s="123"/>
      <c r="N194" s="123"/>
      <c r="O194" s="123"/>
      <c r="P194" s="123"/>
      <c r="Q194" s="123"/>
      <c r="R194" s="117"/>
      <c r="S194" s="117"/>
      <c r="T194" s="117"/>
      <c r="U194" s="117"/>
      <c r="V194" s="117"/>
    </row>
    <row r="195" spans="1:22" ht="14.25">
      <c r="A195" s="122" t="s">
        <v>1202</v>
      </c>
      <c r="B195" s="122" t="s">
        <v>1196</v>
      </c>
      <c r="C195" s="123"/>
      <c r="D195" s="123"/>
      <c r="E195" s="123"/>
      <c r="F195" s="123"/>
      <c r="G195" s="123"/>
      <c r="H195" s="123"/>
      <c r="I195" s="123"/>
      <c r="J195" s="123"/>
      <c r="K195" s="123"/>
      <c r="L195" s="123"/>
      <c r="M195" s="123"/>
      <c r="N195" s="123"/>
      <c r="O195" s="123"/>
      <c r="P195" s="123"/>
      <c r="Q195" s="123"/>
      <c r="R195" s="117"/>
      <c r="S195" s="117"/>
      <c r="T195" s="117"/>
      <c r="U195" s="117"/>
      <c r="V195" s="117"/>
    </row>
    <row r="196" spans="1:22" ht="14.25">
      <c r="A196" s="122" t="s">
        <v>1203</v>
      </c>
      <c r="B196" s="122" t="s">
        <v>1204</v>
      </c>
      <c r="C196" s="123"/>
      <c r="D196" s="123"/>
      <c r="E196" s="123"/>
      <c r="F196" s="123"/>
      <c r="G196" s="123"/>
      <c r="H196" s="123"/>
      <c r="I196" s="123"/>
      <c r="J196" s="123"/>
      <c r="K196" s="123"/>
      <c r="L196" s="123"/>
      <c r="M196" s="123"/>
      <c r="N196" s="123"/>
      <c r="O196" s="123"/>
      <c r="P196" s="123"/>
      <c r="Q196" s="123"/>
      <c r="R196" s="117"/>
      <c r="S196" s="117"/>
      <c r="T196" s="117"/>
      <c r="U196" s="117"/>
      <c r="V196" s="117"/>
    </row>
    <row r="197" spans="1:22" ht="14.25">
      <c r="A197" s="122" t="s">
        <v>1205</v>
      </c>
      <c r="B197" s="122" t="s">
        <v>1206</v>
      </c>
      <c r="C197" s="123"/>
      <c r="D197" s="123"/>
      <c r="E197" s="123"/>
      <c r="F197" s="123"/>
      <c r="G197" s="123"/>
      <c r="H197" s="123"/>
      <c r="I197" s="123"/>
      <c r="J197" s="123"/>
      <c r="K197" s="123"/>
      <c r="L197" s="123"/>
      <c r="M197" s="123"/>
      <c r="N197" s="123"/>
      <c r="O197" s="123"/>
      <c r="P197" s="123"/>
      <c r="Q197" s="123"/>
      <c r="R197" s="117"/>
      <c r="S197" s="117"/>
      <c r="T197" s="117"/>
      <c r="U197" s="117"/>
      <c r="V197" s="117"/>
    </row>
    <row r="198" spans="1:22" ht="14.25">
      <c r="A198" s="122" t="s">
        <v>1207</v>
      </c>
      <c r="B198" s="122" t="s">
        <v>1196</v>
      </c>
      <c r="C198" s="123"/>
      <c r="D198" s="123"/>
      <c r="E198" s="123"/>
      <c r="F198" s="123"/>
      <c r="G198" s="123"/>
      <c r="H198" s="123"/>
      <c r="I198" s="123"/>
      <c r="J198" s="123"/>
      <c r="K198" s="123"/>
      <c r="L198" s="123"/>
      <c r="M198" s="123"/>
      <c r="N198" s="123"/>
      <c r="O198" s="123"/>
      <c r="P198" s="123"/>
      <c r="Q198" s="123"/>
      <c r="R198" s="117"/>
      <c r="S198" s="117"/>
      <c r="T198" s="117"/>
      <c r="U198" s="117"/>
      <c r="V198" s="117"/>
    </row>
    <row r="199" spans="1:22" ht="14.25">
      <c r="A199" s="122" t="s">
        <v>1208</v>
      </c>
      <c r="B199" s="122" t="s">
        <v>1209</v>
      </c>
      <c r="C199" s="123"/>
      <c r="D199" s="123"/>
      <c r="E199" s="123"/>
      <c r="F199" s="123"/>
      <c r="G199" s="123"/>
      <c r="H199" s="123"/>
      <c r="I199" s="123"/>
      <c r="J199" s="123"/>
      <c r="K199" s="123"/>
      <c r="L199" s="123"/>
      <c r="M199" s="123"/>
      <c r="N199" s="123"/>
      <c r="O199" s="123"/>
      <c r="P199" s="123"/>
      <c r="Q199" s="123"/>
      <c r="R199" s="117"/>
      <c r="S199" s="117"/>
      <c r="T199" s="117"/>
      <c r="U199" s="117"/>
      <c r="V199" s="117"/>
    </row>
    <row r="200" spans="1:22" ht="14.25">
      <c r="A200" s="122" t="s">
        <v>1210</v>
      </c>
      <c r="B200" s="122" t="s">
        <v>1211</v>
      </c>
      <c r="C200" s="123"/>
      <c r="D200" s="123"/>
      <c r="E200" s="123"/>
      <c r="F200" s="123"/>
      <c r="G200" s="123"/>
      <c r="H200" s="123"/>
      <c r="I200" s="123"/>
      <c r="J200" s="123"/>
      <c r="K200" s="123"/>
      <c r="L200" s="123"/>
      <c r="M200" s="123"/>
      <c r="N200" s="123"/>
      <c r="O200" s="123"/>
      <c r="P200" s="123"/>
      <c r="Q200" s="123"/>
      <c r="R200" s="117"/>
      <c r="S200" s="117"/>
      <c r="T200" s="117"/>
      <c r="U200" s="117"/>
      <c r="V200" s="117"/>
    </row>
    <row r="201" spans="1:22" ht="14.25">
      <c r="A201" s="122" t="s">
        <v>1212</v>
      </c>
      <c r="B201" s="122" t="s">
        <v>1196</v>
      </c>
      <c r="C201" s="123"/>
      <c r="D201" s="123"/>
      <c r="E201" s="123"/>
      <c r="F201" s="123"/>
      <c r="G201" s="123"/>
      <c r="H201" s="123"/>
      <c r="I201" s="123"/>
      <c r="J201" s="123"/>
      <c r="K201" s="123"/>
      <c r="L201" s="123"/>
      <c r="M201" s="123"/>
      <c r="N201" s="123"/>
      <c r="O201" s="123"/>
      <c r="P201" s="123"/>
      <c r="Q201" s="123"/>
      <c r="R201" s="117"/>
      <c r="S201" s="117"/>
      <c r="T201" s="117"/>
      <c r="U201" s="117"/>
      <c r="V201" s="117"/>
    </row>
    <row r="202" spans="1:22" ht="14.25">
      <c r="A202" s="122" t="s">
        <v>1213</v>
      </c>
      <c r="B202" s="122" t="s">
        <v>1196</v>
      </c>
      <c r="C202" s="123"/>
      <c r="D202" s="123"/>
      <c r="E202" s="123"/>
      <c r="F202" s="123"/>
      <c r="G202" s="123"/>
      <c r="H202" s="123"/>
      <c r="I202" s="123"/>
      <c r="J202" s="123"/>
      <c r="K202" s="123"/>
      <c r="L202" s="123"/>
      <c r="M202" s="123"/>
      <c r="N202" s="123"/>
      <c r="O202" s="123"/>
      <c r="P202" s="123"/>
      <c r="Q202" s="123"/>
      <c r="R202" s="117"/>
      <c r="S202" s="117"/>
      <c r="T202" s="117"/>
      <c r="U202" s="117"/>
      <c r="V202" s="117"/>
    </row>
    <row r="203" spans="1:22" ht="14.25">
      <c r="A203" s="122" t="s">
        <v>1214</v>
      </c>
      <c r="B203" s="122" t="s">
        <v>1215</v>
      </c>
      <c r="C203" s="123"/>
      <c r="D203" s="123"/>
      <c r="E203" s="123"/>
      <c r="F203" s="123"/>
      <c r="G203" s="123"/>
      <c r="H203" s="123"/>
      <c r="I203" s="123"/>
      <c r="J203" s="123"/>
      <c r="K203" s="123"/>
      <c r="L203" s="123"/>
      <c r="M203" s="123"/>
      <c r="N203" s="123"/>
      <c r="O203" s="123"/>
      <c r="P203" s="123"/>
      <c r="Q203" s="123"/>
      <c r="R203" s="117"/>
      <c r="S203" s="117"/>
      <c r="T203" s="117"/>
      <c r="U203" s="117"/>
      <c r="V203" s="117"/>
    </row>
    <row r="204" spans="1:22" ht="14.25">
      <c r="A204" s="122" t="s">
        <v>1216</v>
      </c>
      <c r="B204" s="122" t="s">
        <v>1196</v>
      </c>
      <c r="C204" s="123"/>
      <c r="D204" s="123"/>
      <c r="E204" s="123"/>
      <c r="F204" s="123"/>
      <c r="G204" s="123"/>
      <c r="H204" s="123"/>
      <c r="I204" s="123"/>
      <c r="J204" s="123"/>
      <c r="K204" s="123"/>
      <c r="L204" s="123"/>
      <c r="M204" s="123"/>
      <c r="N204" s="123"/>
      <c r="O204" s="123"/>
      <c r="P204" s="123"/>
      <c r="Q204" s="123"/>
      <c r="R204" s="117"/>
      <c r="S204" s="117"/>
      <c r="T204" s="117"/>
      <c r="U204" s="117"/>
      <c r="V204" s="117"/>
    </row>
    <row r="205" spans="1:22" ht="14.25">
      <c r="A205" s="122" t="s">
        <v>1217</v>
      </c>
      <c r="B205" s="122" t="s">
        <v>1196</v>
      </c>
      <c r="C205" s="123"/>
      <c r="D205" s="123"/>
      <c r="E205" s="123"/>
      <c r="F205" s="123"/>
      <c r="G205" s="123"/>
      <c r="H205" s="123"/>
      <c r="I205" s="123"/>
      <c r="J205" s="123"/>
      <c r="K205" s="123"/>
      <c r="L205" s="123"/>
      <c r="M205" s="123"/>
      <c r="N205" s="123"/>
      <c r="O205" s="123"/>
      <c r="P205" s="123"/>
      <c r="Q205" s="123"/>
      <c r="R205" s="117"/>
      <c r="S205" s="117"/>
      <c r="T205" s="117"/>
      <c r="U205" s="117"/>
      <c r="V205" s="117"/>
    </row>
    <row r="206" spans="1:22" ht="14.25">
      <c r="A206" s="122" t="s">
        <v>1218</v>
      </c>
      <c r="B206" s="122" t="s">
        <v>1196</v>
      </c>
      <c r="C206" s="123"/>
      <c r="D206" s="123"/>
      <c r="E206" s="123"/>
      <c r="F206" s="123"/>
      <c r="G206" s="123"/>
      <c r="H206" s="123"/>
      <c r="I206" s="123"/>
      <c r="J206" s="123"/>
      <c r="K206" s="123"/>
      <c r="L206" s="123"/>
      <c r="M206" s="123"/>
      <c r="N206" s="123"/>
      <c r="O206" s="123"/>
      <c r="P206" s="123"/>
      <c r="Q206" s="123"/>
      <c r="R206" s="117"/>
      <c r="S206" s="117"/>
      <c r="T206" s="117"/>
      <c r="U206" s="117"/>
      <c r="V206" s="117"/>
    </row>
    <row r="207" spans="1:22" ht="14.25">
      <c r="A207" s="122" t="s">
        <v>1219</v>
      </c>
      <c r="B207" s="122" t="s">
        <v>1196</v>
      </c>
      <c r="C207" s="123"/>
      <c r="D207" s="123"/>
      <c r="E207" s="123"/>
      <c r="F207" s="123"/>
      <c r="G207" s="123"/>
      <c r="H207" s="123"/>
      <c r="I207" s="123"/>
      <c r="J207" s="123"/>
      <c r="K207" s="123"/>
      <c r="L207" s="123"/>
      <c r="M207" s="123"/>
      <c r="N207" s="123"/>
      <c r="O207" s="123"/>
      <c r="P207" s="123"/>
      <c r="Q207" s="123"/>
      <c r="R207" s="117"/>
      <c r="S207" s="117"/>
      <c r="T207" s="117"/>
      <c r="U207" s="117"/>
      <c r="V207" s="117"/>
    </row>
    <row r="208" spans="1:22" ht="14.25">
      <c r="A208" s="122" t="s">
        <v>1220</v>
      </c>
      <c r="B208" s="122" t="s">
        <v>1196</v>
      </c>
      <c r="C208" s="123"/>
      <c r="D208" s="123"/>
      <c r="E208" s="123"/>
      <c r="F208" s="123"/>
      <c r="G208" s="123"/>
      <c r="H208" s="123"/>
      <c r="I208" s="123"/>
      <c r="J208" s="123"/>
      <c r="K208" s="123"/>
      <c r="L208" s="123"/>
      <c r="M208" s="123"/>
      <c r="N208" s="123"/>
      <c r="O208" s="123"/>
      <c r="P208" s="123"/>
      <c r="Q208" s="123"/>
      <c r="R208" s="117"/>
      <c r="S208" s="117"/>
      <c r="T208" s="117"/>
      <c r="U208" s="117"/>
      <c r="V208" s="117"/>
    </row>
    <row r="209" spans="1:22" ht="14.25">
      <c r="A209" s="122" t="s">
        <v>1221</v>
      </c>
      <c r="B209" s="122" t="s">
        <v>1222</v>
      </c>
      <c r="C209" s="123"/>
      <c r="D209" s="123"/>
      <c r="E209" s="123"/>
      <c r="F209" s="123"/>
      <c r="G209" s="123"/>
      <c r="H209" s="123"/>
      <c r="I209" s="123"/>
      <c r="J209" s="123"/>
      <c r="K209" s="123"/>
      <c r="L209" s="123"/>
      <c r="M209" s="123"/>
      <c r="N209" s="123"/>
      <c r="O209" s="123"/>
      <c r="P209" s="123"/>
      <c r="Q209" s="123"/>
      <c r="R209" s="117"/>
      <c r="S209" s="117"/>
      <c r="T209" s="117"/>
      <c r="U209" s="117"/>
      <c r="V209" s="117"/>
    </row>
    <row r="210" spans="1:22" ht="14.25">
      <c r="A210" s="122" t="s">
        <v>1223</v>
      </c>
      <c r="B210" s="117"/>
      <c r="C210" s="123"/>
      <c r="D210" s="123"/>
      <c r="E210" s="123"/>
      <c r="F210" s="123"/>
      <c r="G210" s="123"/>
      <c r="H210" s="123"/>
      <c r="I210" s="123"/>
      <c r="J210" s="123"/>
      <c r="K210" s="123"/>
      <c r="L210" s="123"/>
      <c r="M210" s="123"/>
      <c r="N210" s="123"/>
      <c r="O210" s="123"/>
      <c r="P210" s="123"/>
      <c r="Q210" s="123"/>
      <c r="R210" s="117"/>
      <c r="S210" s="117"/>
      <c r="T210" s="117"/>
      <c r="U210" s="117"/>
      <c r="V210" s="117"/>
    </row>
    <row r="211" spans="1:22" ht="14.25">
      <c r="A211" s="122" t="s">
        <v>1224</v>
      </c>
      <c r="B211" s="117"/>
      <c r="C211" s="123"/>
      <c r="D211" s="123"/>
      <c r="E211" s="123"/>
      <c r="F211" s="123"/>
      <c r="G211" s="123"/>
      <c r="H211" s="123"/>
      <c r="I211" s="123"/>
      <c r="J211" s="123"/>
      <c r="K211" s="123"/>
      <c r="L211" s="123"/>
      <c r="M211" s="123"/>
      <c r="N211" s="123"/>
      <c r="O211" s="123"/>
      <c r="P211" s="123"/>
      <c r="Q211" s="123"/>
      <c r="R211" s="117"/>
      <c r="S211" s="117"/>
      <c r="T211" s="117"/>
      <c r="U211" s="117"/>
      <c r="V211" s="117"/>
    </row>
    <row r="212" spans="1:22" ht="14.25">
      <c r="A212" s="122" t="s">
        <v>1225</v>
      </c>
      <c r="B212" s="117"/>
      <c r="C212" s="123"/>
      <c r="D212" s="123"/>
      <c r="E212" s="123"/>
      <c r="F212" s="123"/>
      <c r="G212" s="123"/>
      <c r="H212" s="123"/>
      <c r="I212" s="123"/>
      <c r="J212" s="123"/>
      <c r="K212" s="123"/>
      <c r="L212" s="123"/>
      <c r="M212" s="123"/>
      <c r="N212" s="123"/>
      <c r="O212" s="123"/>
      <c r="P212" s="123"/>
      <c r="Q212" s="123"/>
      <c r="R212" s="117"/>
      <c r="S212" s="117"/>
      <c r="T212" s="117"/>
      <c r="U212" s="117"/>
      <c r="V212" s="117"/>
    </row>
    <row r="213" spans="1:22" ht="14.25">
      <c r="A213" s="122" t="s">
        <v>1226</v>
      </c>
      <c r="B213" s="117"/>
      <c r="C213" s="123"/>
      <c r="D213" s="123"/>
      <c r="E213" s="123"/>
      <c r="F213" s="123"/>
      <c r="G213" s="123"/>
      <c r="H213" s="123"/>
      <c r="I213" s="123"/>
      <c r="J213" s="123"/>
      <c r="K213" s="123"/>
      <c r="L213" s="123"/>
      <c r="M213" s="123"/>
      <c r="N213" s="123"/>
      <c r="O213" s="123"/>
      <c r="P213" s="123"/>
      <c r="Q213" s="123"/>
      <c r="R213" s="117"/>
      <c r="S213" s="117"/>
      <c r="T213" s="117"/>
      <c r="U213" s="117"/>
      <c r="V213" s="117"/>
    </row>
    <row r="214" spans="1:22" ht="14.25">
      <c r="A214" s="122" t="s">
        <v>1227</v>
      </c>
      <c r="B214" s="117"/>
      <c r="C214" s="123"/>
      <c r="D214" s="123"/>
      <c r="E214" s="123"/>
      <c r="F214" s="123"/>
      <c r="G214" s="123"/>
      <c r="H214" s="123"/>
      <c r="I214" s="123"/>
      <c r="J214" s="123"/>
      <c r="K214" s="123"/>
      <c r="L214" s="123"/>
      <c r="M214" s="123"/>
      <c r="N214" s="123"/>
      <c r="O214" s="123"/>
      <c r="P214" s="123"/>
      <c r="Q214" s="123"/>
      <c r="R214" s="117"/>
      <c r="S214" s="117"/>
      <c r="T214" s="117"/>
      <c r="U214" s="117"/>
      <c r="V214" s="117"/>
    </row>
    <row r="215" spans="1:22" ht="14.25">
      <c r="A215" s="122" t="s">
        <v>1228</v>
      </c>
      <c r="B215" s="123"/>
      <c r="C215" s="123"/>
      <c r="D215" s="123"/>
      <c r="E215" s="123"/>
      <c r="F215" s="123"/>
      <c r="G215" s="123"/>
      <c r="H215" s="123"/>
      <c r="I215" s="123"/>
      <c r="J215" s="123"/>
      <c r="K215" s="123"/>
      <c r="L215" s="123"/>
      <c r="M215" s="123"/>
      <c r="N215" s="123"/>
      <c r="O215" s="123"/>
      <c r="P215" s="123"/>
      <c r="Q215" s="123"/>
      <c r="R215" s="117"/>
      <c r="S215" s="117"/>
      <c r="T215" s="117"/>
      <c r="U215" s="117"/>
      <c r="V215" s="117"/>
    </row>
    <row r="216" spans="1:22" ht="14.25">
      <c r="A216" s="122" t="s">
        <v>1229</v>
      </c>
      <c r="B216" s="123"/>
      <c r="C216" s="123"/>
      <c r="D216" s="123"/>
      <c r="E216" s="123"/>
      <c r="F216" s="123"/>
      <c r="G216" s="123"/>
      <c r="H216" s="123"/>
      <c r="I216" s="123"/>
      <c r="J216" s="123"/>
      <c r="K216" s="123"/>
      <c r="L216" s="123"/>
      <c r="M216" s="123"/>
      <c r="N216" s="123"/>
      <c r="O216" s="123"/>
      <c r="P216" s="123"/>
      <c r="Q216" s="123"/>
      <c r="R216" s="117"/>
      <c r="S216" s="117"/>
      <c r="T216" s="117"/>
      <c r="U216" s="117"/>
      <c r="V216" s="117"/>
    </row>
    <row r="217" spans="1:22" ht="14.25">
      <c r="A217" s="122" t="s">
        <v>1230</v>
      </c>
      <c r="B217" s="123"/>
      <c r="C217" s="123"/>
      <c r="D217" s="123"/>
      <c r="E217" s="123"/>
      <c r="F217" s="123"/>
      <c r="G217" s="123"/>
      <c r="H217" s="123"/>
      <c r="I217" s="123"/>
      <c r="J217" s="123"/>
      <c r="K217" s="123"/>
      <c r="L217" s="123"/>
      <c r="M217" s="123"/>
      <c r="N217" s="123"/>
      <c r="O217" s="123"/>
      <c r="P217" s="123"/>
      <c r="Q217" s="123"/>
      <c r="R217" s="117"/>
      <c r="S217" s="117"/>
      <c r="T217" s="117"/>
      <c r="U217" s="117"/>
      <c r="V217" s="117"/>
    </row>
    <row r="218" spans="1:22" ht="14.25">
      <c r="A218" s="122" t="s">
        <v>1231</v>
      </c>
      <c r="B218" s="123"/>
      <c r="C218" s="123"/>
      <c r="D218" s="123"/>
      <c r="E218" s="123"/>
      <c r="F218" s="123"/>
      <c r="G218" s="123"/>
      <c r="H218" s="123"/>
      <c r="I218" s="123"/>
      <c r="J218" s="123"/>
      <c r="K218" s="123"/>
      <c r="L218" s="123"/>
      <c r="M218" s="123"/>
      <c r="N218" s="123"/>
      <c r="O218" s="123"/>
      <c r="P218" s="123"/>
      <c r="Q218" s="123"/>
      <c r="R218" s="117"/>
      <c r="S218" s="117"/>
      <c r="T218" s="117"/>
      <c r="U218" s="117"/>
      <c r="V218" s="117"/>
    </row>
    <row r="219" spans="1:22" ht="14.25">
      <c r="A219" s="122" t="s">
        <v>1232</v>
      </c>
      <c r="B219" s="123"/>
      <c r="C219" s="123"/>
      <c r="D219" s="123"/>
      <c r="E219" s="123"/>
      <c r="F219" s="123"/>
      <c r="G219" s="123"/>
      <c r="H219" s="123"/>
      <c r="I219" s="123"/>
      <c r="J219" s="123"/>
      <c r="K219" s="123"/>
      <c r="L219" s="123"/>
      <c r="M219" s="123"/>
      <c r="N219" s="123"/>
      <c r="O219" s="123"/>
      <c r="P219" s="123"/>
      <c r="Q219" s="123"/>
      <c r="R219" s="117"/>
      <c r="S219" s="117"/>
      <c r="T219" s="117"/>
      <c r="U219" s="117"/>
      <c r="V219" s="117"/>
    </row>
    <row r="220" spans="1:22" ht="14.25">
      <c r="A220" s="122" t="s">
        <v>1233</v>
      </c>
      <c r="B220" s="123"/>
      <c r="C220" s="123"/>
      <c r="D220" s="123"/>
      <c r="E220" s="123"/>
      <c r="F220" s="123"/>
      <c r="G220" s="123"/>
      <c r="H220" s="123"/>
      <c r="I220" s="123"/>
      <c r="J220" s="123"/>
      <c r="K220" s="123"/>
      <c r="L220" s="123"/>
      <c r="M220" s="123"/>
      <c r="N220" s="123"/>
      <c r="O220" s="123"/>
      <c r="P220" s="123"/>
      <c r="Q220" s="123"/>
      <c r="R220" s="117"/>
      <c r="S220" s="117"/>
      <c r="T220" s="117"/>
      <c r="U220" s="117"/>
      <c r="V220" s="117"/>
    </row>
    <row r="221" spans="1:22" ht="14.25">
      <c r="A221" s="122" t="s">
        <v>1234</v>
      </c>
      <c r="B221" s="123"/>
      <c r="C221" s="123"/>
      <c r="D221" s="123"/>
      <c r="E221" s="123"/>
      <c r="F221" s="123"/>
      <c r="G221" s="123"/>
      <c r="H221" s="123"/>
      <c r="I221" s="123"/>
      <c r="J221" s="123"/>
      <c r="K221" s="123"/>
      <c r="L221" s="123"/>
      <c r="M221" s="123"/>
      <c r="N221" s="123"/>
      <c r="O221" s="123"/>
      <c r="P221" s="123"/>
      <c r="Q221" s="123"/>
      <c r="R221" s="117"/>
      <c r="S221" s="117"/>
      <c r="T221" s="117"/>
      <c r="U221" s="117"/>
      <c r="V221" s="117"/>
    </row>
    <row r="222" spans="1:22" ht="14.25">
      <c r="A222" s="122" t="s">
        <v>1235</v>
      </c>
      <c r="B222" s="123"/>
      <c r="C222" s="123"/>
      <c r="D222" s="123"/>
      <c r="E222" s="123"/>
      <c r="F222" s="123"/>
      <c r="G222" s="123"/>
      <c r="H222" s="123"/>
      <c r="I222" s="123"/>
      <c r="J222" s="123"/>
      <c r="K222" s="123"/>
      <c r="L222" s="123"/>
      <c r="M222" s="123"/>
      <c r="N222" s="123"/>
      <c r="O222" s="123"/>
      <c r="P222" s="123"/>
      <c r="Q222" s="123"/>
      <c r="R222" s="117"/>
      <c r="S222" s="117"/>
      <c r="T222" s="117"/>
      <c r="U222" s="117"/>
      <c r="V222" s="117"/>
    </row>
    <row r="223" spans="1:22" ht="14.25">
      <c r="A223" s="122" t="s">
        <v>1236</v>
      </c>
      <c r="B223" s="123"/>
      <c r="C223" s="123"/>
      <c r="D223" s="123"/>
      <c r="E223" s="123"/>
      <c r="F223" s="123"/>
      <c r="G223" s="123"/>
      <c r="H223" s="123"/>
      <c r="I223" s="123"/>
      <c r="J223" s="123"/>
      <c r="K223" s="123"/>
      <c r="L223" s="123"/>
      <c r="M223" s="123"/>
      <c r="N223" s="123"/>
      <c r="O223" s="123"/>
      <c r="P223" s="123"/>
      <c r="Q223" s="123"/>
      <c r="R223" s="117"/>
      <c r="S223" s="117"/>
      <c r="T223" s="117"/>
      <c r="U223" s="117"/>
      <c r="V223" s="117"/>
    </row>
    <row r="224" spans="1:22" ht="14.25">
      <c r="A224" s="122" t="s">
        <v>1237</v>
      </c>
      <c r="B224" s="123"/>
      <c r="C224" s="123"/>
      <c r="D224" s="123"/>
      <c r="E224" s="123"/>
      <c r="F224" s="123"/>
      <c r="G224" s="123"/>
      <c r="H224" s="123"/>
      <c r="I224" s="123"/>
      <c r="J224" s="123"/>
      <c r="K224" s="123"/>
      <c r="L224" s="123"/>
      <c r="M224" s="123"/>
      <c r="N224" s="123"/>
      <c r="O224" s="123"/>
      <c r="P224" s="123"/>
      <c r="Q224" s="123"/>
      <c r="R224" s="117"/>
      <c r="S224" s="117"/>
      <c r="T224" s="117"/>
      <c r="U224" s="117"/>
      <c r="V224" s="117"/>
    </row>
    <row r="225" spans="1:22" ht="14.25">
      <c r="A225" s="122" t="s">
        <v>1238</v>
      </c>
      <c r="B225" s="123"/>
      <c r="C225" s="123"/>
      <c r="D225" s="123"/>
      <c r="E225" s="123"/>
      <c r="F225" s="123"/>
      <c r="G225" s="123"/>
      <c r="H225" s="123"/>
      <c r="I225" s="123"/>
      <c r="J225" s="123"/>
      <c r="K225" s="123"/>
      <c r="L225" s="123"/>
      <c r="M225" s="123"/>
      <c r="N225" s="123"/>
      <c r="O225" s="123"/>
      <c r="P225" s="123"/>
      <c r="Q225" s="123"/>
      <c r="R225" s="117"/>
      <c r="S225" s="117"/>
      <c r="T225" s="117"/>
      <c r="U225" s="117"/>
      <c r="V225" s="117"/>
    </row>
    <row r="226" spans="1:22" ht="14.25">
      <c r="A226" s="122" t="s">
        <v>1239</v>
      </c>
      <c r="B226" s="123"/>
      <c r="C226" s="123"/>
      <c r="D226" s="123"/>
      <c r="E226" s="123"/>
      <c r="F226" s="123"/>
      <c r="G226" s="123"/>
      <c r="H226" s="123"/>
      <c r="I226" s="123"/>
      <c r="J226" s="123"/>
      <c r="K226" s="123"/>
      <c r="L226" s="123"/>
      <c r="M226" s="123"/>
      <c r="N226" s="123"/>
      <c r="O226" s="123"/>
      <c r="P226" s="123"/>
      <c r="Q226" s="123"/>
      <c r="R226" s="117"/>
      <c r="S226" s="117"/>
      <c r="T226" s="117"/>
      <c r="U226" s="117"/>
      <c r="V226" s="117"/>
    </row>
    <row r="227" spans="1:22" ht="14.25">
      <c r="A227" s="123"/>
      <c r="B227" s="123"/>
      <c r="C227" s="123"/>
      <c r="D227" s="123"/>
      <c r="E227" s="123"/>
      <c r="F227" s="123"/>
      <c r="G227" s="123"/>
      <c r="H227" s="123"/>
      <c r="I227" s="123"/>
      <c r="J227" s="123"/>
      <c r="K227" s="123"/>
      <c r="L227" s="123"/>
      <c r="M227" s="123"/>
      <c r="N227" s="123"/>
      <c r="O227" s="123"/>
      <c r="P227" s="123"/>
      <c r="Q227" s="123"/>
      <c r="R227" s="117"/>
      <c r="S227" s="117"/>
      <c r="T227" s="117"/>
      <c r="U227" s="117"/>
      <c r="V227" s="117"/>
    </row>
    <row r="228" spans="1:22" ht="14.25">
      <c r="A228" s="123"/>
      <c r="B228" s="123"/>
      <c r="C228" s="123"/>
      <c r="D228" s="123"/>
      <c r="E228" s="123"/>
      <c r="F228" s="123"/>
      <c r="G228" s="123"/>
      <c r="H228" s="123"/>
      <c r="I228" s="123"/>
      <c r="J228" s="123"/>
      <c r="K228" s="123"/>
      <c r="L228" s="123"/>
      <c r="M228" s="123"/>
      <c r="N228" s="123"/>
      <c r="O228" s="123"/>
      <c r="P228" s="123"/>
      <c r="Q228" s="123"/>
      <c r="R228" s="117"/>
      <c r="S228" s="117"/>
      <c r="T228" s="117"/>
      <c r="U228" s="117"/>
      <c r="V228" s="117"/>
    </row>
    <row r="229" spans="1:22" ht="14.25">
      <c r="A229" s="123"/>
      <c r="B229" s="123"/>
      <c r="C229" s="123"/>
      <c r="D229" s="123"/>
      <c r="E229" s="123"/>
      <c r="F229" s="123"/>
      <c r="G229" s="123"/>
      <c r="H229" s="123"/>
      <c r="I229" s="123"/>
      <c r="J229" s="123"/>
      <c r="K229" s="123"/>
      <c r="L229" s="123"/>
      <c r="M229" s="123"/>
      <c r="N229" s="123"/>
      <c r="O229" s="123"/>
      <c r="P229" s="123"/>
      <c r="Q229" s="123"/>
      <c r="R229" s="117"/>
      <c r="S229" s="117"/>
      <c r="T229" s="117"/>
      <c r="U229" s="117"/>
      <c r="V229" s="117"/>
    </row>
    <row r="230" spans="1:22" ht="14.25">
      <c r="A230" s="123"/>
      <c r="B230" s="123"/>
      <c r="C230" s="123"/>
      <c r="D230" s="123"/>
      <c r="E230" s="123"/>
      <c r="F230" s="123"/>
      <c r="G230" s="123"/>
      <c r="H230" s="123"/>
      <c r="I230" s="123"/>
      <c r="J230" s="123"/>
      <c r="K230" s="123"/>
      <c r="L230" s="123"/>
      <c r="M230" s="123"/>
      <c r="N230" s="123"/>
      <c r="O230" s="123"/>
      <c r="P230" s="123"/>
      <c r="Q230" s="123"/>
      <c r="R230" s="117"/>
      <c r="S230" s="117"/>
      <c r="T230" s="117"/>
      <c r="U230" s="117"/>
      <c r="V230" s="117"/>
    </row>
    <row r="231" spans="1:22" ht="14.25">
      <c r="A231" s="123"/>
      <c r="B231" s="123"/>
      <c r="C231" s="123"/>
      <c r="D231" s="123"/>
      <c r="E231" s="123"/>
      <c r="F231" s="123"/>
      <c r="G231" s="123"/>
      <c r="H231" s="123"/>
      <c r="I231" s="123"/>
      <c r="J231" s="123"/>
      <c r="K231" s="123"/>
      <c r="L231" s="123"/>
      <c r="M231" s="123"/>
      <c r="N231" s="123"/>
      <c r="O231" s="123"/>
      <c r="P231" s="123"/>
      <c r="Q231" s="123"/>
      <c r="R231" s="117"/>
      <c r="S231" s="117"/>
      <c r="T231" s="117"/>
      <c r="U231" s="117"/>
      <c r="V231" s="117"/>
    </row>
    <row r="232" spans="1:22" ht="14.25">
      <c r="A232" s="123"/>
      <c r="B232" s="123"/>
      <c r="C232" s="123"/>
      <c r="D232" s="123"/>
      <c r="E232" s="123"/>
      <c r="F232" s="123"/>
      <c r="G232" s="123"/>
      <c r="H232" s="123"/>
      <c r="I232" s="123"/>
      <c r="J232" s="123"/>
      <c r="K232" s="123"/>
      <c r="L232" s="123"/>
      <c r="M232" s="123"/>
      <c r="N232" s="123"/>
      <c r="O232" s="123"/>
      <c r="P232" s="123"/>
      <c r="Q232" s="123"/>
      <c r="R232" s="117"/>
      <c r="S232" s="117"/>
      <c r="T232" s="117"/>
      <c r="U232" s="117"/>
      <c r="V232" s="117"/>
    </row>
    <row r="233" spans="1:22" ht="14.25">
      <c r="A233" s="123"/>
      <c r="B233" s="123"/>
      <c r="C233" s="123"/>
      <c r="D233" s="123"/>
      <c r="E233" s="123"/>
      <c r="F233" s="123"/>
      <c r="G233" s="123"/>
      <c r="H233" s="123"/>
      <c r="I233" s="123"/>
      <c r="J233" s="123"/>
      <c r="K233" s="123"/>
      <c r="L233" s="123"/>
      <c r="M233" s="123"/>
      <c r="N233" s="123"/>
      <c r="O233" s="123"/>
      <c r="P233" s="123"/>
      <c r="Q233" s="123"/>
      <c r="R233" s="117"/>
      <c r="S233" s="117"/>
      <c r="T233" s="117"/>
      <c r="U233" s="117"/>
      <c r="V233" s="117"/>
    </row>
    <row r="234" spans="1:22" ht="14.25">
      <c r="A234" s="123"/>
      <c r="B234" s="123"/>
      <c r="C234" s="123"/>
      <c r="D234" s="123"/>
      <c r="E234" s="123"/>
      <c r="F234" s="123"/>
      <c r="G234" s="123"/>
      <c r="H234" s="123"/>
      <c r="I234" s="123"/>
      <c r="J234" s="123"/>
      <c r="K234" s="123"/>
      <c r="L234" s="123"/>
      <c r="M234" s="123"/>
      <c r="N234" s="123"/>
      <c r="O234" s="123"/>
      <c r="P234" s="123"/>
      <c r="Q234" s="123"/>
      <c r="R234" s="117"/>
      <c r="S234" s="117"/>
      <c r="T234" s="117"/>
      <c r="U234" s="117"/>
      <c r="V234" s="117"/>
    </row>
    <row r="235" spans="1:22" ht="14.25">
      <c r="A235" s="123"/>
      <c r="B235" s="123"/>
      <c r="C235" s="123"/>
      <c r="D235" s="123"/>
      <c r="E235" s="123"/>
      <c r="F235" s="123"/>
      <c r="G235" s="123"/>
      <c r="H235" s="123"/>
      <c r="I235" s="123"/>
      <c r="J235" s="123"/>
      <c r="K235" s="123"/>
      <c r="L235" s="123"/>
      <c r="M235" s="123"/>
      <c r="N235" s="123"/>
      <c r="O235" s="123"/>
      <c r="P235" s="123"/>
      <c r="Q235" s="123"/>
      <c r="R235" s="117"/>
      <c r="S235" s="117"/>
      <c r="T235" s="117"/>
      <c r="U235" s="117"/>
      <c r="V235" s="117"/>
    </row>
    <row r="236" spans="1:22" ht="14.25">
      <c r="A236" s="123"/>
      <c r="B236" s="123"/>
      <c r="C236" s="123"/>
      <c r="D236" s="123"/>
      <c r="E236" s="123"/>
      <c r="F236" s="123"/>
      <c r="G236" s="123"/>
      <c r="H236" s="123"/>
      <c r="I236" s="123"/>
      <c r="J236" s="123"/>
      <c r="K236" s="123"/>
      <c r="L236" s="123"/>
      <c r="M236" s="123"/>
      <c r="N236" s="123"/>
      <c r="O236" s="123"/>
      <c r="P236" s="123"/>
      <c r="Q236" s="123"/>
      <c r="R236" s="117"/>
      <c r="S236" s="117"/>
      <c r="T236" s="117"/>
      <c r="U236" s="117"/>
      <c r="V236" s="117"/>
    </row>
    <row r="237" spans="1:22" ht="14.25">
      <c r="A237" s="123"/>
      <c r="B237" s="123"/>
      <c r="C237" s="123"/>
      <c r="D237" s="123"/>
      <c r="E237" s="123"/>
      <c r="F237" s="123"/>
      <c r="G237" s="123"/>
      <c r="H237" s="123"/>
      <c r="I237" s="123"/>
      <c r="J237" s="123"/>
      <c r="K237" s="123"/>
      <c r="L237" s="123"/>
      <c r="M237" s="123"/>
      <c r="N237" s="123"/>
      <c r="O237" s="123"/>
      <c r="P237" s="123"/>
      <c r="Q237" s="123"/>
      <c r="R237" s="117"/>
      <c r="S237" s="117"/>
      <c r="T237" s="117"/>
      <c r="U237" s="117"/>
      <c r="V237" s="117"/>
    </row>
    <row r="238" spans="1:22" ht="14.25">
      <c r="A238" s="123"/>
      <c r="B238" s="123"/>
      <c r="C238" s="123"/>
      <c r="D238" s="123"/>
      <c r="E238" s="123"/>
      <c r="F238" s="123"/>
      <c r="G238" s="123"/>
      <c r="H238" s="123"/>
      <c r="I238" s="123"/>
      <c r="J238" s="123"/>
      <c r="K238" s="123"/>
      <c r="L238" s="123"/>
      <c r="M238" s="123"/>
      <c r="N238" s="123"/>
      <c r="O238" s="123"/>
      <c r="P238" s="123"/>
      <c r="Q238" s="123"/>
      <c r="R238" s="117"/>
      <c r="S238" s="117"/>
      <c r="T238" s="117"/>
      <c r="U238" s="117"/>
      <c r="V238" s="117"/>
    </row>
    <row r="239" spans="1:22" ht="14.25">
      <c r="A239" s="123"/>
      <c r="B239" s="123"/>
      <c r="C239" s="123"/>
      <c r="D239" s="123"/>
      <c r="E239" s="123"/>
      <c r="F239" s="123"/>
      <c r="G239" s="123"/>
      <c r="H239" s="123"/>
      <c r="I239" s="123"/>
      <c r="J239" s="123"/>
      <c r="K239" s="123"/>
      <c r="L239" s="123"/>
      <c r="M239" s="123"/>
      <c r="N239" s="123"/>
      <c r="O239" s="123"/>
      <c r="P239" s="123"/>
      <c r="Q239" s="123"/>
      <c r="R239" s="117"/>
      <c r="S239" s="117"/>
      <c r="T239" s="117"/>
      <c r="U239" s="117"/>
      <c r="V239" s="117"/>
    </row>
    <row r="240" spans="1:22" ht="14.25">
      <c r="A240" s="123"/>
      <c r="B240" s="123"/>
      <c r="C240" s="123"/>
      <c r="D240" s="123"/>
      <c r="E240" s="123"/>
      <c r="F240" s="123"/>
      <c r="G240" s="123"/>
      <c r="H240" s="123"/>
      <c r="I240" s="123"/>
      <c r="J240" s="123"/>
      <c r="K240" s="123"/>
      <c r="L240" s="123"/>
      <c r="M240" s="123"/>
      <c r="N240" s="123"/>
      <c r="O240" s="123"/>
      <c r="P240" s="123"/>
      <c r="Q240" s="123"/>
      <c r="R240" s="117"/>
      <c r="S240" s="117"/>
      <c r="T240" s="117"/>
      <c r="U240" s="117"/>
      <c r="V240" s="117"/>
    </row>
    <row r="241" spans="1:22" ht="14.25">
      <c r="A241" s="123"/>
      <c r="B241" s="123"/>
      <c r="C241" s="123"/>
      <c r="D241" s="123"/>
      <c r="E241" s="123"/>
      <c r="F241" s="123"/>
      <c r="G241" s="123"/>
      <c r="H241" s="123"/>
      <c r="I241" s="123"/>
      <c r="J241" s="123"/>
      <c r="K241" s="123"/>
      <c r="L241" s="123"/>
      <c r="M241" s="123"/>
      <c r="N241" s="123"/>
      <c r="O241" s="123"/>
      <c r="P241" s="123"/>
      <c r="Q241" s="123"/>
      <c r="R241" s="117"/>
      <c r="S241" s="117"/>
      <c r="T241" s="117"/>
      <c r="U241" s="117"/>
      <c r="V241" s="117"/>
    </row>
    <row r="242" spans="1:22" ht="14.25">
      <c r="A242" s="123"/>
      <c r="B242" s="123"/>
      <c r="C242" s="123"/>
      <c r="D242" s="123"/>
      <c r="E242" s="123"/>
      <c r="F242" s="123"/>
      <c r="G242" s="123"/>
      <c r="H242" s="123"/>
      <c r="I242" s="123"/>
      <c r="J242" s="123"/>
      <c r="K242" s="123"/>
      <c r="L242" s="123"/>
      <c r="M242" s="123"/>
      <c r="N242" s="123"/>
      <c r="O242" s="123"/>
      <c r="P242" s="123"/>
      <c r="Q242" s="123"/>
      <c r="R242" s="117"/>
      <c r="S242" s="117"/>
      <c r="T242" s="117"/>
      <c r="U242" s="117"/>
      <c r="V242" s="117"/>
    </row>
    <row r="243" spans="1:22" ht="14.25">
      <c r="A243" s="123"/>
      <c r="B243" s="123"/>
      <c r="C243" s="123"/>
      <c r="D243" s="123"/>
      <c r="E243" s="123"/>
      <c r="F243" s="123"/>
      <c r="G243" s="123"/>
      <c r="H243" s="123"/>
      <c r="I243" s="123"/>
      <c r="J243" s="123"/>
      <c r="K243" s="123"/>
      <c r="L243" s="123"/>
      <c r="M243" s="123"/>
      <c r="N243" s="123"/>
      <c r="O243" s="123"/>
      <c r="P243" s="123"/>
      <c r="Q243" s="123"/>
      <c r="R243" s="117"/>
      <c r="S243" s="117"/>
      <c r="T243" s="117"/>
      <c r="U243" s="117"/>
      <c r="V243" s="117"/>
    </row>
    <row r="244" spans="1:22" ht="14.25">
      <c r="A244" s="123"/>
      <c r="B244" s="123"/>
      <c r="C244" s="123"/>
      <c r="D244" s="123"/>
      <c r="E244" s="123"/>
      <c r="F244" s="123"/>
      <c r="G244" s="123"/>
      <c r="H244" s="123"/>
      <c r="I244" s="123"/>
      <c r="J244" s="123"/>
      <c r="K244" s="123"/>
      <c r="L244" s="123"/>
      <c r="M244" s="123"/>
      <c r="N244" s="123"/>
      <c r="O244" s="123"/>
      <c r="P244" s="123"/>
      <c r="Q244" s="123"/>
      <c r="R244" s="117"/>
      <c r="S244" s="117"/>
      <c r="T244" s="117"/>
      <c r="U244" s="117"/>
      <c r="V244" s="117"/>
    </row>
    <row r="245" spans="1:22" ht="14.25">
      <c r="A245" s="123"/>
      <c r="B245" s="123"/>
      <c r="C245" s="123"/>
      <c r="D245" s="123"/>
      <c r="E245" s="123"/>
      <c r="F245" s="123"/>
      <c r="G245" s="123"/>
      <c r="H245" s="123"/>
      <c r="I245" s="123"/>
      <c r="J245" s="123"/>
      <c r="K245" s="123"/>
      <c r="L245" s="123"/>
      <c r="M245" s="123"/>
      <c r="N245" s="123"/>
      <c r="O245" s="123"/>
      <c r="P245" s="123"/>
      <c r="Q245" s="123"/>
      <c r="R245" s="117"/>
      <c r="S245" s="117"/>
      <c r="T245" s="117"/>
      <c r="U245" s="117"/>
      <c r="V245" s="117"/>
    </row>
    <row r="246" spans="1:22" ht="14.25">
      <c r="A246" s="123"/>
      <c r="B246" s="123"/>
      <c r="C246" s="123"/>
      <c r="D246" s="123"/>
      <c r="E246" s="123"/>
      <c r="F246" s="123"/>
      <c r="G246" s="123"/>
      <c r="H246" s="123"/>
      <c r="I246" s="123"/>
      <c r="J246" s="123"/>
      <c r="K246" s="123"/>
      <c r="L246" s="123"/>
      <c r="M246" s="123"/>
      <c r="N246" s="123"/>
      <c r="O246" s="123"/>
      <c r="P246" s="123"/>
      <c r="Q246" s="123"/>
      <c r="R246" s="117"/>
      <c r="S246" s="117"/>
      <c r="T246" s="117"/>
      <c r="U246" s="117"/>
      <c r="V246" s="117"/>
    </row>
    <row r="247" spans="1:22" ht="14.25">
      <c r="A247" s="123"/>
      <c r="B247" s="123"/>
      <c r="C247" s="123"/>
      <c r="D247" s="123"/>
      <c r="E247" s="123"/>
      <c r="F247" s="123"/>
      <c r="G247" s="123"/>
      <c r="H247" s="123"/>
      <c r="I247" s="123"/>
      <c r="J247" s="123"/>
      <c r="K247" s="123"/>
      <c r="L247" s="123"/>
      <c r="M247" s="123"/>
      <c r="N247" s="123"/>
      <c r="O247" s="123"/>
      <c r="P247" s="123"/>
      <c r="Q247" s="123"/>
      <c r="R247" s="117"/>
      <c r="S247" s="117"/>
      <c r="T247" s="117"/>
      <c r="U247" s="117"/>
      <c r="V247" s="117"/>
    </row>
    <row r="248" spans="1:22" ht="14.25">
      <c r="A248" s="123"/>
      <c r="B248" s="123"/>
      <c r="C248" s="123"/>
      <c r="D248" s="123"/>
      <c r="E248" s="123"/>
      <c r="F248" s="123"/>
      <c r="G248" s="123"/>
      <c r="H248" s="123"/>
      <c r="I248" s="123"/>
      <c r="J248" s="123"/>
      <c r="K248" s="123"/>
      <c r="L248" s="123"/>
      <c r="M248" s="123"/>
      <c r="N248" s="123"/>
      <c r="O248" s="123"/>
      <c r="P248" s="123"/>
      <c r="Q248" s="123"/>
      <c r="R248" s="117"/>
      <c r="S248" s="117"/>
      <c r="T248" s="117"/>
      <c r="U248" s="117"/>
      <c r="V248" s="117"/>
    </row>
    <row r="249" spans="1:22" ht="14.25">
      <c r="A249" s="123"/>
      <c r="B249" s="123"/>
      <c r="C249" s="123"/>
      <c r="D249" s="123"/>
      <c r="E249" s="123"/>
      <c r="F249" s="123"/>
      <c r="G249" s="123"/>
      <c r="H249" s="123"/>
      <c r="I249" s="123"/>
      <c r="J249" s="123"/>
      <c r="K249" s="123"/>
      <c r="L249" s="123"/>
      <c r="M249" s="123"/>
      <c r="N249" s="123"/>
      <c r="O249" s="123"/>
      <c r="P249" s="123"/>
      <c r="Q249" s="123"/>
      <c r="R249" s="117"/>
      <c r="S249" s="117"/>
      <c r="T249" s="117"/>
      <c r="U249" s="117"/>
      <c r="V249" s="117"/>
    </row>
    <row r="250" spans="1:22" ht="14.25">
      <c r="A250" s="123"/>
      <c r="B250" s="123"/>
      <c r="C250" s="123"/>
      <c r="D250" s="123"/>
      <c r="E250" s="123"/>
      <c r="F250" s="123"/>
      <c r="G250" s="123"/>
      <c r="H250" s="123"/>
      <c r="I250" s="123"/>
      <c r="J250" s="123"/>
      <c r="K250" s="123"/>
      <c r="L250" s="123"/>
      <c r="M250" s="123"/>
      <c r="N250" s="123"/>
      <c r="O250" s="123"/>
      <c r="P250" s="123"/>
      <c r="Q250" s="123"/>
      <c r="R250" s="117"/>
      <c r="S250" s="117"/>
      <c r="T250" s="117"/>
      <c r="U250" s="117"/>
      <c r="V250" s="117"/>
    </row>
    <row r="251" spans="1:22" ht="14.25">
      <c r="A251" s="123"/>
      <c r="B251" s="123"/>
      <c r="C251" s="123"/>
      <c r="D251" s="123"/>
      <c r="E251" s="123"/>
      <c r="F251" s="123"/>
      <c r="G251" s="123"/>
      <c r="H251" s="123"/>
      <c r="I251" s="123"/>
      <c r="J251" s="123"/>
      <c r="K251" s="123"/>
      <c r="L251" s="123"/>
      <c r="M251" s="123"/>
      <c r="N251" s="123"/>
      <c r="O251" s="123"/>
      <c r="P251" s="123"/>
      <c r="Q251" s="123"/>
      <c r="R251" s="117"/>
      <c r="S251" s="117"/>
      <c r="T251" s="117"/>
      <c r="U251" s="117"/>
      <c r="V251" s="117"/>
    </row>
    <row r="252" spans="1:22" ht="14.25">
      <c r="A252" s="123"/>
      <c r="B252" s="123"/>
      <c r="C252" s="123"/>
      <c r="D252" s="123"/>
      <c r="E252" s="123"/>
      <c r="F252" s="123"/>
      <c r="G252" s="123"/>
      <c r="H252" s="123"/>
      <c r="I252" s="123"/>
      <c r="J252" s="123"/>
      <c r="K252" s="123"/>
      <c r="L252" s="123"/>
      <c r="M252" s="123"/>
      <c r="N252" s="123"/>
      <c r="O252" s="123"/>
      <c r="P252" s="123"/>
      <c r="Q252" s="123"/>
      <c r="R252" s="117"/>
      <c r="S252" s="117"/>
      <c r="T252" s="117"/>
      <c r="U252" s="117"/>
      <c r="V252" s="117"/>
    </row>
    <row r="253" spans="1:22" ht="14.25">
      <c r="A253" s="123"/>
      <c r="B253" s="123"/>
      <c r="C253" s="123"/>
      <c r="D253" s="123"/>
      <c r="E253" s="123"/>
      <c r="F253" s="123"/>
      <c r="G253" s="123"/>
      <c r="H253" s="123"/>
      <c r="I253" s="123"/>
      <c r="J253" s="123"/>
      <c r="K253" s="123"/>
      <c r="L253" s="123"/>
      <c r="M253" s="123"/>
      <c r="N253" s="123"/>
      <c r="O253" s="123"/>
      <c r="P253" s="123"/>
      <c r="Q253" s="123"/>
      <c r="R253" s="117"/>
      <c r="S253" s="117"/>
      <c r="T253" s="117"/>
      <c r="U253" s="117"/>
      <c r="V253" s="117"/>
    </row>
    <row r="254" spans="1:22" ht="14.25">
      <c r="A254" s="123"/>
      <c r="B254" s="123"/>
      <c r="C254" s="123"/>
      <c r="D254" s="123"/>
      <c r="E254" s="123"/>
      <c r="F254" s="123"/>
      <c r="G254" s="123"/>
      <c r="H254" s="123"/>
      <c r="I254" s="123"/>
      <c r="J254" s="123"/>
      <c r="K254" s="123"/>
      <c r="L254" s="123"/>
      <c r="M254" s="123"/>
      <c r="N254" s="123"/>
      <c r="O254" s="123"/>
      <c r="P254" s="123"/>
      <c r="Q254" s="123"/>
      <c r="R254" s="117"/>
      <c r="S254" s="117"/>
      <c r="T254" s="117"/>
      <c r="U254" s="117"/>
      <c r="V254" s="117"/>
    </row>
    <row r="255" spans="1:22" ht="14.25">
      <c r="A255" s="123"/>
      <c r="B255" s="123"/>
      <c r="C255" s="123"/>
      <c r="D255" s="123"/>
      <c r="E255" s="123"/>
      <c r="F255" s="123"/>
      <c r="G255" s="123"/>
      <c r="H255" s="123"/>
      <c r="I255" s="123"/>
      <c r="J255" s="123"/>
      <c r="K255" s="123"/>
      <c r="L255" s="123"/>
      <c r="M255" s="123"/>
      <c r="N255" s="123"/>
      <c r="O255" s="123"/>
      <c r="P255" s="123"/>
      <c r="Q255" s="123"/>
      <c r="R255" s="117"/>
      <c r="S255" s="117"/>
      <c r="T255" s="117"/>
      <c r="U255" s="117"/>
      <c r="V255" s="117"/>
    </row>
    <row r="256" spans="1:22" ht="14.25">
      <c r="A256" s="123"/>
      <c r="B256" s="123"/>
      <c r="C256" s="123"/>
      <c r="D256" s="123"/>
      <c r="E256" s="123"/>
      <c r="F256" s="123"/>
      <c r="G256" s="123"/>
      <c r="H256" s="123"/>
      <c r="I256" s="123"/>
      <c r="J256" s="123"/>
      <c r="K256" s="123"/>
      <c r="L256" s="123"/>
      <c r="M256" s="123"/>
      <c r="N256" s="123"/>
      <c r="O256" s="123"/>
      <c r="P256" s="123"/>
      <c r="Q256" s="123"/>
      <c r="R256" s="117"/>
      <c r="S256" s="117"/>
      <c r="T256" s="117"/>
      <c r="U256" s="117"/>
      <c r="V256" s="117"/>
    </row>
    <row r="257" spans="1:22" ht="14.25">
      <c r="A257" s="123"/>
      <c r="B257" s="123"/>
      <c r="C257" s="123"/>
      <c r="D257" s="123"/>
      <c r="E257" s="123"/>
      <c r="F257" s="123"/>
      <c r="G257" s="123"/>
      <c r="H257" s="123"/>
      <c r="I257" s="123"/>
      <c r="J257" s="123"/>
      <c r="K257" s="123"/>
      <c r="L257" s="123"/>
      <c r="M257" s="123"/>
      <c r="N257" s="123"/>
      <c r="O257" s="123"/>
      <c r="P257" s="123"/>
      <c r="Q257" s="123"/>
      <c r="R257" s="117"/>
      <c r="S257" s="117"/>
      <c r="T257" s="117"/>
      <c r="U257" s="117"/>
      <c r="V257" s="117"/>
    </row>
    <row r="258" spans="1:22" ht="14.25">
      <c r="A258" s="123"/>
      <c r="B258" s="123"/>
      <c r="C258" s="123"/>
      <c r="D258" s="123"/>
      <c r="E258" s="123"/>
      <c r="F258" s="123"/>
      <c r="G258" s="123"/>
      <c r="H258" s="123"/>
      <c r="I258" s="123"/>
      <c r="J258" s="123"/>
      <c r="K258" s="123"/>
      <c r="L258" s="123"/>
      <c r="M258" s="123"/>
      <c r="N258" s="123"/>
      <c r="O258" s="123"/>
      <c r="P258" s="123"/>
      <c r="Q258" s="123"/>
      <c r="R258" s="117"/>
      <c r="S258" s="117"/>
      <c r="T258" s="117"/>
      <c r="U258" s="117"/>
      <c r="V258" s="117"/>
    </row>
    <row r="259" spans="1:22" ht="14.25">
      <c r="A259" s="123"/>
      <c r="B259" s="123"/>
      <c r="C259" s="123"/>
      <c r="D259" s="123"/>
      <c r="E259" s="123"/>
      <c r="F259" s="123"/>
      <c r="G259" s="123"/>
      <c r="H259" s="123"/>
      <c r="I259" s="123"/>
      <c r="J259" s="123"/>
      <c r="K259" s="123"/>
      <c r="L259" s="123"/>
      <c r="M259" s="123"/>
      <c r="N259" s="123"/>
      <c r="O259" s="123"/>
      <c r="P259" s="123"/>
      <c r="Q259" s="123"/>
      <c r="R259" s="117"/>
      <c r="S259" s="117"/>
      <c r="T259" s="117"/>
      <c r="U259" s="117"/>
      <c r="V259" s="117"/>
    </row>
    <row r="260" spans="1:22" ht="14.25">
      <c r="A260" s="123"/>
      <c r="B260" s="123"/>
      <c r="C260" s="123"/>
      <c r="D260" s="123"/>
      <c r="E260" s="123"/>
      <c r="F260" s="123"/>
      <c r="G260" s="123"/>
      <c r="H260" s="123"/>
      <c r="I260" s="123"/>
      <c r="J260" s="123"/>
      <c r="K260" s="123"/>
      <c r="L260" s="123"/>
      <c r="M260" s="123"/>
      <c r="N260" s="123"/>
      <c r="O260" s="123"/>
      <c r="P260" s="123"/>
      <c r="Q260" s="123"/>
      <c r="R260" s="117"/>
      <c r="S260" s="117"/>
      <c r="T260" s="117"/>
      <c r="U260" s="117"/>
      <c r="V260" s="117"/>
    </row>
    <row r="261" spans="1:22" ht="14.25">
      <c r="A261" s="123"/>
      <c r="B261" s="123"/>
      <c r="C261" s="123"/>
      <c r="D261" s="123"/>
      <c r="E261" s="123"/>
      <c r="F261" s="123"/>
      <c r="G261" s="123"/>
      <c r="H261" s="123"/>
      <c r="I261" s="123"/>
      <c r="J261" s="123"/>
      <c r="K261" s="123"/>
      <c r="L261" s="123"/>
      <c r="M261" s="123"/>
      <c r="N261" s="123"/>
      <c r="O261" s="123"/>
      <c r="P261" s="123"/>
      <c r="Q261" s="123"/>
      <c r="R261" s="117"/>
      <c r="S261" s="117"/>
      <c r="T261" s="117"/>
      <c r="U261" s="117"/>
      <c r="V261" s="117"/>
    </row>
    <row r="262" spans="1:22" ht="14.25">
      <c r="A262" s="123"/>
      <c r="B262" s="123"/>
      <c r="C262" s="123"/>
      <c r="D262" s="123"/>
      <c r="E262" s="123"/>
      <c r="F262" s="123"/>
      <c r="G262" s="123"/>
      <c r="H262" s="123"/>
      <c r="I262" s="123"/>
      <c r="J262" s="123"/>
      <c r="K262" s="123"/>
      <c r="L262" s="123"/>
      <c r="M262" s="123"/>
      <c r="N262" s="123"/>
      <c r="O262" s="123"/>
      <c r="P262" s="123"/>
      <c r="Q262" s="123"/>
      <c r="R262" s="117"/>
      <c r="S262" s="117"/>
      <c r="T262" s="117"/>
      <c r="U262" s="117"/>
      <c r="V262" s="117"/>
    </row>
    <row r="263" spans="1:22" ht="14.25">
      <c r="A263" s="123"/>
      <c r="B263" s="123"/>
      <c r="C263" s="123"/>
      <c r="D263" s="123"/>
      <c r="E263" s="123"/>
      <c r="F263" s="123"/>
      <c r="G263" s="123"/>
      <c r="H263" s="123"/>
      <c r="I263" s="123"/>
      <c r="J263" s="123"/>
      <c r="K263" s="123"/>
      <c r="L263" s="123"/>
      <c r="M263" s="123"/>
      <c r="N263" s="123"/>
      <c r="O263" s="123"/>
      <c r="P263" s="123"/>
      <c r="Q263" s="123"/>
      <c r="R263" s="117"/>
      <c r="S263" s="117"/>
      <c r="T263" s="117"/>
      <c r="U263" s="117"/>
      <c r="V263" s="117"/>
    </row>
    <row r="264" spans="1:22" ht="14.25">
      <c r="A264" s="123"/>
      <c r="B264" s="123"/>
      <c r="C264" s="123"/>
      <c r="D264" s="123"/>
      <c r="E264" s="123"/>
      <c r="F264" s="123"/>
      <c r="G264" s="123"/>
      <c r="H264" s="123"/>
      <c r="I264" s="123"/>
      <c r="J264" s="123"/>
      <c r="K264" s="123"/>
      <c r="L264" s="123"/>
      <c r="M264" s="123"/>
      <c r="N264" s="123"/>
      <c r="O264" s="123"/>
      <c r="P264" s="123"/>
      <c r="Q264" s="123"/>
      <c r="R264" s="117"/>
      <c r="S264" s="117"/>
      <c r="T264" s="117"/>
      <c r="U264" s="117"/>
      <c r="V264" s="117"/>
    </row>
    <row r="265" spans="1:22" ht="14.25">
      <c r="A265" s="123"/>
      <c r="B265" s="123"/>
      <c r="C265" s="123"/>
      <c r="D265" s="123"/>
      <c r="E265" s="123"/>
      <c r="F265" s="123"/>
      <c r="G265" s="123"/>
      <c r="H265" s="123"/>
      <c r="I265" s="123"/>
      <c r="J265" s="123"/>
      <c r="K265" s="123"/>
      <c r="L265" s="123"/>
      <c r="M265" s="123"/>
      <c r="N265" s="123"/>
      <c r="O265" s="123"/>
      <c r="P265" s="123"/>
      <c r="Q265" s="123"/>
      <c r="R265" s="117"/>
      <c r="S265" s="117"/>
      <c r="T265" s="117"/>
      <c r="U265" s="117"/>
      <c r="V265" s="117"/>
    </row>
    <row r="266" spans="1:22" ht="14.25">
      <c r="A266" s="123"/>
      <c r="B266" s="123"/>
      <c r="C266" s="123"/>
      <c r="D266" s="123"/>
      <c r="E266" s="123"/>
      <c r="F266" s="123"/>
      <c r="G266" s="123"/>
      <c r="H266" s="123"/>
      <c r="I266" s="123"/>
      <c r="J266" s="123"/>
      <c r="K266" s="123"/>
      <c r="L266" s="123"/>
      <c r="M266" s="123"/>
      <c r="N266" s="123"/>
      <c r="O266" s="123"/>
      <c r="P266" s="123"/>
      <c r="Q266" s="123"/>
      <c r="R266" s="117"/>
      <c r="S266" s="117"/>
      <c r="T266" s="117"/>
      <c r="U266" s="117"/>
      <c r="V266" s="117"/>
    </row>
    <row r="267" spans="1:22" ht="14.25">
      <c r="A267" s="123"/>
      <c r="B267" s="123"/>
      <c r="C267" s="123"/>
      <c r="D267" s="123"/>
      <c r="E267" s="123"/>
      <c r="F267" s="123"/>
      <c r="G267" s="123"/>
      <c r="H267" s="123"/>
      <c r="I267" s="123"/>
      <c r="J267" s="123"/>
      <c r="K267" s="123"/>
      <c r="L267" s="123"/>
      <c r="M267" s="123"/>
      <c r="N267" s="123"/>
      <c r="O267" s="123"/>
      <c r="P267" s="123"/>
      <c r="Q267" s="123"/>
      <c r="R267" s="117"/>
      <c r="S267" s="117"/>
      <c r="T267" s="117"/>
      <c r="U267" s="117"/>
      <c r="V267" s="117"/>
    </row>
    <row r="268" spans="1:22" ht="14.25">
      <c r="A268" s="123"/>
      <c r="B268" s="123"/>
      <c r="C268" s="123"/>
      <c r="D268" s="123"/>
      <c r="E268" s="123"/>
      <c r="F268" s="123"/>
      <c r="G268" s="123"/>
      <c r="H268" s="123"/>
      <c r="I268" s="123"/>
      <c r="J268" s="123"/>
      <c r="K268" s="123"/>
      <c r="L268" s="123"/>
      <c r="M268" s="123"/>
      <c r="N268" s="123"/>
      <c r="O268" s="123"/>
      <c r="P268" s="123"/>
      <c r="Q268" s="123"/>
      <c r="R268" s="117"/>
      <c r="S268" s="117"/>
      <c r="T268" s="117"/>
      <c r="U268" s="117"/>
      <c r="V268" s="117"/>
    </row>
    <row r="269" spans="1:22" ht="14.25">
      <c r="A269" s="123"/>
      <c r="B269" s="123"/>
      <c r="C269" s="123"/>
      <c r="D269" s="123"/>
      <c r="E269" s="123"/>
      <c r="F269" s="123"/>
      <c r="G269" s="123"/>
      <c r="H269" s="123"/>
      <c r="I269" s="123"/>
      <c r="J269" s="123"/>
      <c r="K269" s="123"/>
      <c r="L269" s="123"/>
      <c r="M269" s="123"/>
      <c r="N269" s="123"/>
      <c r="O269" s="123"/>
      <c r="P269" s="123"/>
      <c r="Q269" s="123"/>
      <c r="R269" s="117"/>
      <c r="S269" s="117"/>
      <c r="T269" s="117"/>
      <c r="U269" s="117"/>
      <c r="V269" s="117"/>
    </row>
    <row r="270" spans="1:22" ht="14.25">
      <c r="A270" s="123"/>
      <c r="B270" s="123"/>
      <c r="C270" s="123"/>
      <c r="D270" s="123"/>
      <c r="E270" s="123"/>
      <c r="F270" s="123"/>
      <c r="G270" s="123"/>
      <c r="H270" s="123"/>
      <c r="I270" s="123"/>
      <c r="J270" s="123"/>
      <c r="K270" s="123"/>
      <c r="L270" s="123"/>
      <c r="M270" s="123"/>
      <c r="N270" s="123"/>
      <c r="O270" s="123"/>
      <c r="P270" s="123"/>
      <c r="Q270" s="123"/>
      <c r="R270" s="117"/>
      <c r="S270" s="117"/>
      <c r="T270" s="117"/>
      <c r="U270" s="117"/>
      <c r="V270" s="117"/>
    </row>
    <row r="271" spans="1:22" ht="14.25">
      <c r="A271" s="123"/>
      <c r="B271" s="123"/>
      <c r="C271" s="123"/>
      <c r="D271" s="123"/>
      <c r="E271" s="123"/>
      <c r="F271" s="123"/>
      <c r="G271" s="123"/>
      <c r="H271" s="123"/>
      <c r="I271" s="123"/>
      <c r="J271" s="123"/>
      <c r="K271" s="123"/>
      <c r="L271" s="123"/>
      <c r="M271" s="123"/>
      <c r="N271" s="123"/>
      <c r="O271" s="123"/>
      <c r="P271" s="123"/>
      <c r="Q271" s="123"/>
      <c r="R271" s="117"/>
      <c r="S271" s="117"/>
      <c r="T271" s="117"/>
      <c r="U271" s="117"/>
      <c r="V271" s="117"/>
    </row>
    <row r="272" spans="1:22" ht="14.25">
      <c r="A272" s="123"/>
      <c r="B272" s="123"/>
      <c r="C272" s="123"/>
      <c r="D272" s="123"/>
      <c r="E272" s="123"/>
      <c r="F272" s="123"/>
      <c r="G272" s="123"/>
      <c r="H272" s="123"/>
      <c r="I272" s="123"/>
      <c r="J272" s="123"/>
      <c r="K272" s="123"/>
      <c r="L272" s="123"/>
      <c r="M272" s="123"/>
      <c r="N272" s="123"/>
      <c r="O272" s="123"/>
      <c r="P272" s="123"/>
      <c r="Q272" s="123"/>
      <c r="R272" s="117"/>
      <c r="S272" s="117"/>
      <c r="T272" s="117"/>
      <c r="U272" s="117"/>
      <c r="V272" s="117"/>
    </row>
    <row r="273" spans="1:22" ht="14.25">
      <c r="A273" s="123"/>
      <c r="B273" s="123"/>
      <c r="C273" s="123"/>
      <c r="D273" s="123"/>
      <c r="E273" s="123"/>
      <c r="F273" s="123"/>
      <c r="G273" s="123"/>
      <c r="H273" s="123"/>
      <c r="I273" s="123"/>
      <c r="J273" s="123"/>
      <c r="K273" s="123"/>
      <c r="L273" s="123"/>
      <c r="M273" s="123"/>
      <c r="N273" s="123"/>
      <c r="O273" s="123"/>
      <c r="P273" s="123"/>
      <c r="Q273" s="123"/>
      <c r="R273" s="117"/>
      <c r="S273" s="117"/>
      <c r="T273" s="117"/>
      <c r="U273" s="117"/>
      <c r="V273" s="117"/>
    </row>
    <row r="274" spans="1:22" ht="14.25">
      <c r="A274" s="123"/>
      <c r="B274" s="123"/>
      <c r="C274" s="123"/>
      <c r="D274" s="123"/>
      <c r="E274" s="123"/>
      <c r="F274" s="123"/>
      <c r="G274" s="123"/>
      <c r="H274" s="123"/>
      <c r="I274" s="123"/>
      <c r="J274" s="123"/>
      <c r="K274" s="123"/>
      <c r="L274" s="123"/>
      <c r="M274" s="123"/>
      <c r="N274" s="123"/>
      <c r="O274" s="123"/>
      <c r="P274" s="123"/>
      <c r="Q274" s="123"/>
      <c r="R274" s="117"/>
      <c r="S274" s="117"/>
      <c r="T274" s="117"/>
      <c r="U274" s="117"/>
      <c r="V274" s="117"/>
    </row>
    <row r="275" spans="1:22" ht="14.25">
      <c r="A275" s="123"/>
      <c r="B275" s="123"/>
      <c r="C275" s="123"/>
      <c r="D275" s="123"/>
      <c r="E275" s="123"/>
      <c r="F275" s="123"/>
      <c r="G275" s="123"/>
      <c r="H275" s="123"/>
      <c r="I275" s="123"/>
      <c r="J275" s="123"/>
      <c r="K275" s="123"/>
      <c r="L275" s="123"/>
      <c r="M275" s="123"/>
      <c r="N275" s="123"/>
      <c r="O275" s="123"/>
      <c r="P275" s="123"/>
      <c r="Q275" s="123"/>
      <c r="R275" s="117"/>
      <c r="S275" s="117"/>
      <c r="T275" s="117"/>
      <c r="U275" s="117"/>
      <c r="V275" s="117"/>
    </row>
    <row r="276" spans="1:22" ht="14.25">
      <c r="A276" s="123"/>
      <c r="B276" s="123"/>
      <c r="C276" s="123"/>
      <c r="D276" s="123"/>
      <c r="E276" s="123"/>
      <c r="F276" s="123"/>
      <c r="G276" s="123"/>
      <c r="H276" s="123"/>
      <c r="I276" s="123"/>
      <c r="J276" s="123"/>
      <c r="K276" s="123"/>
      <c r="L276" s="123"/>
      <c r="M276" s="123"/>
      <c r="N276" s="123"/>
      <c r="O276" s="123"/>
      <c r="P276" s="123"/>
      <c r="Q276" s="123"/>
      <c r="R276" s="117"/>
      <c r="S276" s="117"/>
      <c r="T276" s="117"/>
      <c r="U276" s="117"/>
      <c r="V276" s="117"/>
    </row>
    <row r="277" spans="1:22" ht="14.25">
      <c r="A277" s="123"/>
      <c r="B277" s="123"/>
      <c r="C277" s="123"/>
      <c r="D277" s="123"/>
      <c r="E277" s="123"/>
      <c r="F277" s="123"/>
      <c r="G277" s="123"/>
      <c r="H277" s="123"/>
      <c r="I277" s="123"/>
      <c r="J277" s="123"/>
      <c r="K277" s="123"/>
      <c r="L277" s="123"/>
      <c r="M277" s="123"/>
      <c r="N277" s="123"/>
      <c r="O277" s="123"/>
      <c r="P277" s="123"/>
      <c r="Q277" s="123"/>
      <c r="R277" s="117"/>
      <c r="S277" s="117"/>
      <c r="T277" s="117"/>
      <c r="U277" s="117"/>
      <c r="V277" s="117"/>
    </row>
    <row r="278" spans="1:22" ht="14.25">
      <c r="A278" s="123"/>
      <c r="B278" s="123"/>
      <c r="C278" s="123"/>
      <c r="D278" s="123"/>
      <c r="E278" s="123"/>
      <c r="F278" s="123"/>
      <c r="G278" s="123"/>
      <c r="H278" s="123"/>
      <c r="I278" s="123"/>
      <c r="J278" s="123"/>
      <c r="K278" s="123"/>
      <c r="L278" s="123"/>
      <c r="M278" s="123"/>
      <c r="N278" s="123"/>
      <c r="O278" s="123"/>
      <c r="P278" s="123"/>
      <c r="Q278" s="123"/>
      <c r="R278" s="117"/>
      <c r="S278" s="117"/>
      <c r="T278" s="117"/>
      <c r="U278" s="117"/>
      <c r="V278" s="117"/>
    </row>
    <row r="279" spans="1:22" ht="14.25">
      <c r="A279" s="123"/>
      <c r="B279" s="123"/>
      <c r="C279" s="123"/>
      <c r="D279" s="123"/>
      <c r="E279" s="123"/>
      <c r="F279" s="123"/>
      <c r="G279" s="123"/>
      <c r="H279" s="123"/>
      <c r="I279" s="123"/>
      <c r="J279" s="123"/>
      <c r="K279" s="123"/>
      <c r="L279" s="123"/>
      <c r="M279" s="123"/>
      <c r="N279" s="123"/>
      <c r="O279" s="123"/>
      <c r="P279" s="123"/>
      <c r="Q279" s="123"/>
      <c r="R279" s="117"/>
      <c r="S279" s="117"/>
      <c r="T279" s="117"/>
      <c r="U279" s="117"/>
      <c r="V279" s="117"/>
    </row>
    <row r="280" spans="1:22" ht="14.25">
      <c r="A280" s="123"/>
      <c r="B280" s="123"/>
      <c r="C280" s="123"/>
      <c r="D280" s="123"/>
      <c r="E280" s="123"/>
      <c r="F280" s="123"/>
      <c r="G280" s="123"/>
      <c r="H280" s="123"/>
      <c r="I280" s="123"/>
      <c r="J280" s="123"/>
      <c r="K280" s="123"/>
      <c r="L280" s="123"/>
      <c r="M280" s="123"/>
      <c r="N280" s="123"/>
      <c r="O280" s="123"/>
      <c r="P280" s="123"/>
      <c r="Q280" s="123"/>
      <c r="R280" s="117"/>
      <c r="S280" s="117"/>
      <c r="T280" s="117"/>
      <c r="U280" s="117"/>
      <c r="V280" s="117"/>
    </row>
    <row r="281" spans="1:22" ht="14.25">
      <c r="A281" s="123"/>
      <c r="B281" s="123"/>
      <c r="C281" s="123"/>
      <c r="D281" s="123"/>
      <c r="E281" s="123"/>
      <c r="F281" s="123"/>
      <c r="G281" s="123"/>
      <c r="H281" s="123"/>
      <c r="I281" s="123"/>
      <c r="J281" s="123"/>
      <c r="K281" s="123"/>
      <c r="L281" s="123"/>
      <c r="M281" s="123"/>
      <c r="N281" s="123"/>
      <c r="O281" s="123"/>
      <c r="P281" s="123"/>
      <c r="Q281" s="123"/>
      <c r="R281" s="117"/>
      <c r="S281" s="117"/>
      <c r="T281" s="117"/>
      <c r="U281" s="117"/>
      <c r="V281" s="117"/>
    </row>
    <row r="282" spans="1:22" ht="14.25">
      <c r="A282" s="123"/>
      <c r="B282" s="123"/>
      <c r="C282" s="123"/>
      <c r="D282" s="123"/>
      <c r="E282" s="123"/>
      <c r="F282" s="123"/>
      <c r="G282" s="123"/>
      <c r="H282" s="123"/>
      <c r="I282" s="123"/>
      <c r="J282" s="123"/>
      <c r="K282" s="123"/>
      <c r="L282" s="123"/>
      <c r="M282" s="123"/>
      <c r="N282" s="123"/>
      <c r="O282" s="123"/>
      <c r="P282" s="123"/>
      <c r="Q282" s="123"/>
      <c r="R282" s="117"/>
      <c r="S282" s="117"/>
      <c r="T282" s="117"/>
      <c r="U282" s="117"/>
      <c r="V282" s="117"/>
    </row>
    <row r="283" spans="1:22" ht="14.25">
      <c r="A283" s="123"/>
      <c r="B283" s="123"/>
      <c r="C283" s="123"/>
      <c r="D283" s="123"/>
      <c r="E283" s="123"/>
      <c r="F283" s="123"/>
      <c r="G283" s="123"/>
      <c r="H283" s="123"/>
      <c r="I283" s="123"/>
      <c r="J283" s="123"/>
      <c r="K283" s="123"/>
      <c r="L283" s="123"/>
      <c r="M283" s="123"/>
      <c r="N283" s="123"/>
      <c r="O283" s="123"/>
      <c r="P283" s="123"/>
      <c r="Q283" s="123"/>
      <c r="R283" s="117"/>
      <c r="S283" s="117"/>
      <c r="T283" s="117"/>
      <c r="U283" s="117"/>
      <c r="V283" s="117"/>
    </row>
    <row r="284" spans="1:22" ht="14.25">
      <c r="A284" s="123"/>
      <c r="B284" s="123"/>
      <c r="C284" s="123"/>
      <c r="D284" s="123"/>
      <c r="E284" s="123"/>
      <c r="F284" s="123"/>
      <c r="G284" s="123"/>
      <c r="H284" s="123"/>
      <c r="I284" s="123"/>
      <c r="J284" s="123"/>
      <c r="K284" s="123"/>
      <c r="L284" s="123"/>
      <c r="M284" s="123"/>
      <c r="N284" s="123"/>
      <c r="O284" s="123"/>
      <c r="P284" s="123"/>
      <c r="Q284" s="123"/>
      <c r="R284" s="117"/>
      <c r="S284" s="117"/>
      <c r="T284" s="117"/>
      <c r="U284" s="117"/>
      <c r="V284" s="117"/>
    </row>
    <row r="285" spans="1:22" ht="14.25">
      <c r="A285" s="123"/>
      <c r="B285" s="123"/>
      <c r="C285" s="123"/>
      <c r="D285" s="123"/>
      <c r="E285" s="123"/>
      <c r="F285" s="123"/>
      <c r="G285" s="123"/>
      <c r="H285" s="123"/>
      <c r="I285" s="123"/>
      <c r="J285" s="123"/>
      <c r="K285" s="123"/>
      <c r="L285" s="123"/>
      <c r="M285" s="123"/>
      <c r="N285" s="123"/>
      <c r="O285" s="123"/>
      <c r="P285" s="123"/>
      <c r="Q285" s="123"/>
      <c r="R285" s="117"/>
      <c r="S285" s="117"/>
      <c r="T285" s="117"/>
      <c r="U285" s="117"/>
      <c r="V285" s="117"/>
    </row>
    <row r="286" spans="1:22" ht="14.25">
      <c r="A286" s="123"/>
      <c r="B286" s="123"/>
      <c r="C286" s="123"/>
      <c r="D286" s="123"/>
      <c r="E286" s="123"/>
      <c r="F286" s="123"/>
      <c r="G286" s="123"/>
      <c r="H286" s="123"/>
      <c r="I286" s="123"/>
      <c r="J286" s="123"/>
      <c r="K286" s="123"/>
      <c r="L286" s="123"/>
      <c r="M286" s="123"/>
      <c r="N286" s="123"/>
      <c r="O286" s="123"/>
      <c r="P286" s="123"/>
      <c r="Q286" s="123"/>
      <c r="R286" s="117"/>
      <c r="S286" s="117"/>
      <c r="T286" s="117"/>
      <c r="U286" s="117"/>
      <c r="V286" s="117"/>
    </row>
    <row r="287" spans="1:22" ht="14.25">
      <c r="A287" s="123"/>
      <c r="B287" s="123"/>
      <c r="C287" s="123"/>
      <c r="D287" s="123"/>
      <c r="E287" s="123"/>
      <c r="F287" s="123"/>
      <c r="G287" s="123"/>
      <c r="H287" s="123"/>
      <c r="I287" s="123"/>
      <c r="J287" s="123"/>
      <c r="K287" s="123"/>
      <c r="L287" s="123"/>
      <c r="M287" s="123"/>
      <c r="N287" s="123"/>
      <c r="O287" s="123"/>
      <c r="P287" s="123"/>
      <c r="Q287" s="123"/>
      <c r="R287" s="117"/>
      <c r="S287" s="117"/>
      <c r="T287" s="117"/>
      <c r="U287" s="117"/>
      <c r="V287" s="117"/>
    </row>
    <row r="288" spans="1:22" ht="14.25">
      <c r="A288" s="123"/>
      <c r="B288" s="123"/>
      <c r="C288" s="123"/>
      <c r="D288" s="123"/>
      <c r="E288" s="123"/>
      <c r="F288" s="123"/>
      <c r="G288" s="123"/>
      <c r="H288" s="123"/>
      <c r="I288" s="123"/>
      <c r="J288" s="123"/>
      <c r="K288" s="123"/>
      <c r="L288" s="123"/>
      <c r="M288" s="123"/>
      <c r="N288" s="123"/>
      <c r="O288" s="123"/>
      <c r="P288" s="123"/>
      <c r="Q288" s="123"/>
      <c r="R288" s="117"/>
      <c r="S288" s="117"/>
      <c r="T288" s="117"/>
      <c r="U288" s="117"/>
      <c r="V288" s="117"/>
    </row>
    <row r="289" spans="1:22" ht="14.25">
      <c r="A289" s="123"/>
      <c r="B289" s="123"/>
      <c r="C289" s="123"/>
      <c r="D289" s="123"/>
      <c r="E289" s="123"/>
      <c r="F289" s="123"/>
      <c r="G289" s="123"/>
      <c r="H289" s="123"/>
      <c r="I289" s="123"/>
      <c r="J289" s="123"/>
      <c r="K289" s="123"/>
      <c r="L289" s="123"/>
      <c r="M289" s="123"/>
      <c r="N289" s="123"/>
      <c r="O289" s="123"/>
      <c r="P289" s="123"/>
      <c r="Q289" s="123"/>
      <c r="R289" s="117"/>
      <c r="S289" s="117"/>
      <c r="T289" s="117"/>
      <c r="U289" s="117"/>
      <c r="V289" s="117"/>
    </row>
    <row r="290" spans="1:22" ht="14.25">
      <c r="A290" s="123"/>
      <c r="B290" s="123"/>
      <c r="C290" s="123"/>
      <c r="D290" s="123"/>
      <c r="E290" s="123"/>
      <c r="F290" s="123"/>
      <c r="G290" s="123"/>
      <c r="H290" s="123"/>
      <c r="I290" s="123"/>
      <c r="J290" s="123"/>
      <c r="K290" s="123"/>
      <c r="L290" s="123"/>
      <c r="M290" s="123"/>
      <c r="N290" s="123"/>
      <c r="O290" s="123"/>
      <c r="P290" s="123"/>
      <c r="Q290" s="123"/>
      <c r="R290" s="117"/>
      <c r="S290" s="117"/>
      <c r="T290" s="117"/>
      <c r="U290" s="117"/>
      <c r="V290" s="117"/>
    </row>
    <row r="291" spans="1:22" ht="14.25">
      <c r="A291" s="123"/>
      <c r="B291" s="123"/>
      <c r="C291" s="123"/>
      <c r="D291" s="123"/>
      <c r="E291" s="123"/>
      <c r="F291" s="123"/>
      <c r="G291" s="123"/>
      <c r="H291" s="123"/>
      <c r="I291" s="123"/>
      <c r="J291" s="123"/>
      <c r="K291" s="123"/>
      <c r="L291" s="123"/>
      <c r="M291" s="123"/>
      <c r="N291" s="123"/>
      <c r="O291" s="123"/>
      <c r="P291" s="123"/>
      <c r="Q291" s="123"/>
      <c r="R291" s="117"/>
      <c r="S291" s="117"/>
      <c r="T291" s="117"/>
      <c r="U291" s="117"/>
      <c r="V291" s="117"/>
    </row>
    <row r="292" spans="1:22" ht="14.25">
      <c r="A292" s="123"/>
      <c r="B292" s="123"/>
      <c r="C292" s="123"/>
      <c r="D292" s="123"/>
      <c r="E292" s="123"/>
      <c r="F292" s="123"/>
      <c r="G292" s="123"/>
      <c r="H292" s="123"/>
      <c r="I292" s="123"/>
      <c r="J292" s="123"/>
      <c r="K292" s="123"/>
      <c r="L292" s="123"/>
      <c r="M292" s="123"/>
      <c r="N292" s="123"/>
      <c r="O292" s="123"/>
      <c r="P292" s="123"/>
      <c r="Q292" s="123"/>
      <c r="R292" s="117"/>
      <c r="S292" s="117"/>
      <c r="T292" s="117"/>
      <c r="U292" s="117"/>
      <c r="V292" s="117"/>
    </row>
    <row r="293" spans="1:22" ht="14.25">
      <c r="A293" s="123"/>
      <c r="B293" s="123"/>
      <c r="C293" s="123"/>
      <c r="D293" s="123"/>
      <c r="E293" s="123"/>
      <c r="F293" s="123"/>
      <c r="G293" s="123"/>
      <c r="H293" s="123"/>
      <c r="I293" s="123"/>
      <c r="J293" s="123"/>
      <c r="K293" s="123"/>
      <c r="L293" s="123"/>
      <c r="M293" s="123"/>
      <c r="N293" s="123"/>
      <c r="O293" s="123"/>
      <c r="P293" s="123"/>
      <c r="Q293" s="123"/>
      <c r="R293" s="117"/>
      <c r="S293" s="117"/>
      <c r="T293" s="117"/>
      <c r="U293" s="117"/>
      <c r="V293" s="117"/>
    </row>
    <row r="294" spans="1:22" ht="14.25">
      <c r="A294" s="123"/>
      <c r="B294" s="123"/>
      <c r="C294" s="123"/>
      <c r="D294" s="123"/>
      <c r="E294" s="123"/>
      <c r="F294" s="123"/>
      <c r="G294" s="123"/>
      <c r="H294" s="123"/>
      <c r="I294" s="123"/>
      <c r="J294" s="123"/>
      <c r="K294" s="123"/>
      <c r="L294" s="123"/>
      <c r="M294" s="123"/>
      <c r="N294" s="123"/>
      <c r="O294" s="123"/>
      <c r="P294" s="123"/>
      <c r="Q294" s="123"/>
      <c r="R294" s="117"/>
      <c r="S294" s="117"/>
      <c r="T294" s="117"/>
      <c r="U294" s="117"/>
      <c r="V294" s="117"/>
    </row>
    <row r="295" spans="1:22" ht="14.25">
      <c r="A295" s="123"/>
      <c r="B295" s="123"/>
      <c r="C295" s="123"/>
      <c r="D295" s="123"/>
      <c r="E295" s="123"/>
      <c r="F295" s="123"/>
      <c r="G295" s="123"/>
      <c r="H295" s="123"/>
      <c r="I295" s="123"/>
      <c r="J295" s="123"/>
      <c r="K295" s="123"/>
      <c r="L295" s="123"/>
      <c r="M295" s="123"/>
      <c r="N295" s="123"/>
      <c r="O295" s="123"/>
      <c r="P295" s="123"/>
      <c r="Q295" s="123"/>
      <c r="R295" s="117"/>
      <c r="S295" s="117"/>
      <c r="T295" s="117"/>
      <c r="U295" s="117"/>
      <c r="V295" s="117"/>
    </row>
    <row r="296" spans="1:22" ht="14.25">
      <c r="A296" s="123"/>
      <c r="B296" s="123"/>
      <c r="C296" s="123"/>
      <c r="D296" s="123"/>
      <c r="E296" s="123"/>
      <c r="F296" s="123"/>
      <c r="G296" s="123"/>
      <c r="H296" s="123"/>
      <c r="I296" s="123"/>
      <c r="J296" s="123"/>
      <c r="K296" s="123"/>
      <c r="L296" s="123"/>
      <c r="M296" s="123"/>
      <c r="N296" s="123"/>
      <c r="O296" s="123"/>
      <c r="P296" s="123"/>
      <c r="Q296" s="123"/>
      <c r="R296" s="117"/>
      <c r="S296" s="117"/>
      <c r="T296" s="117"/>
      <c r="U296" s="117"/>
      <c r="V296" s="117"/>
    </row>
    <row r="297" spans="1:22" ht="14.25">
      <c r="A297" s="123"/>
      <c r="B297" s="123"/>
      <c r="C297" s="123"/>
      <c r="D297" s="123"/>
      <c r="E297" s="123"/>
      <c r="F297" s="123"/>
      <c r="G297" s="123"/>
      <c r="H297" s="123"/>
      <c r="I297" s="123"/>
      <c r="J297" s="123"/>
      <c r="K297" s="123"/>
      <c r="L297" s="123"/>
      <c r="M297" s="123"/>
      <c r="N297" s="123"/>
      <c r="O297" s="123"/>
      <c r="P297" s="123"/>
      <c r="Q297" s="123"/>
      <c r="R297" s="117"/>
      <c r="S297" s="117"/>
      <c r="T297" s="117"/>
      <c r="U297" s="117"/>
      <c r="V297" s="117"/>
    </row>
    <row r="298" spans="1:22" ht="14.25">
      <c r="A298" s="123"/>
      <c r="B298" s="123"/>
      <c r="C298" s="123"/>
      <c r="D298" s="123"/>
      <c r="E298" s="123"/>
      <c r="F298" s="123"/>
      <c r="G298" s="123"/>
      <c r="H298" s="123"/>
      <c r="I298" s="123"/>
      <c r="J298" s="123"/>
      <c r="K298" s="123"/>
      <c r="L298" s="123"/>
      <c r="M298" s="123"/>
      <c r="N298" s="123"/>
      <c r="O298" s="123"/>
      <c r="P298" s="123"/>
      <c r="Q298" s="123"/>
      <c r="R298" s="117"/>
      <c r="S298" s="117"/>
      <c r="T298" s="117"/>
      <c r="U298" s="117"/>
      <c r="V298" s="117"/>
    </row>
    <row r="299" spans="1:22" ht="14.25">
      <c r="A299" s="123"/>
      <c r="B299" s="123"/>
      <c r="C299" s="123"/>
      <c r="D299" s="123"/>
      <c r="E299" s="123"/>
      <c r="F299" s="123"/>
      <c r="G299" s="123"/>
      <c r="H299" s="123"/>
      <c r="I299" s="123"/>
      <c r="J299" s="123"/>
      <c r="K299" s="123"/>
      <c r="L299" s="123"/>
      <c r="M299" s="123"/>
      <c r="N299" s="123"/>
      <c r="O299" s="123"/>
      <c r="P299" s="123"/>
      <c r="Q299" s="123"/>
      <c r="R299" s="117"/>
      <c r="S299" s="117"/>
      <c r="T299" s="117"/>
      <c r="U299" s="117"/>
      <c r="V299" s="117"/>
    </row>
    <row r="300" spans="1:22" ht="14.25">
      <c r="A300" s="123"/>
      <c r="B300" s="123"/>
      <c r="C300" s="123"/>
      <c r="D300" s="123"/>
      <c r="E300" s="123"/>
      <c r="F300" s="123"/>
      <c r="G300" s="123"/>
      <c r="H300" s="123"/>
      <c r="I300" s="123"/>
      <c r="J300" s="123"/>
      <c r="K300" s="123"/>
      <c r="L300" s="123"/>
      <c r="M300" s="123"/>
      <c r="N300" s="123"/>
      <c r="O300" s="123"/>
      <c r="P300" s="123"/>
      <c r="Q300" s="123"/>
      <c r="R300" s="117"/>
      <c r="S300" s="117"/>
      <c r="T300" s="117"/>
      <c r="U300" s="117"/>
      <c r="V300" s="117"/>
    </row>
    <row r="301" spans="1:22" ht="14.25">
      <c r="A301" s="123"/>
      <c r="B301" s="123"/>
      <c r="C301" s="123"/>
      <c r="D301" s="123"/>
      <c r="E301" s="123"/>
      <c r="F301" s="123"/>
      <c r="G301" s="123"/>
      <c r="H301" s="123"/>
      <c r="I301" s="123"/>
      <c r="J301" s="123"/>
      <c r="K301" s="123"/>
      <c r="L301" s="123"/>
      <c r="M301" s="123"/>
      <c r="N301" s="123"/>
      <c r="O301" s="123"/>
      <c r="P301" s="123"/>
      <c r="Q301" s="123"/>
      <c r="R301" s="117"/>
      <c r="S301" s="117"/>
      <c r="T301" s="117"/>
      <c r="U301" s="117"/>
      <c r="V301" s="117"/>
    </row>
    <row r="302" spans="1:22" ht="14.25">
      <c r="A302" s="123"/>
      <c r="B302" s="123"/>
      <c r="C302" s="123"/>
      <c r="D302" s="123"/>
      <c r="E302" s="123"/>
      <c r="F302" s="123"/>
      <c r="G302" s="123"/>
      <c r="H302" s="123"/>
      <c r="I302" s="123"/>
      <c r="J302" s="123"/>
      <c r="K302" s="123"/>
      <c r="L302" s="123"/>
      <c r="M302" s="123"/>
      <c r="N302" s="123"/>
      <c r="O302" s="123"/>
      <c r="P302" s="123"/>
      <c r="Q302" s="123"/>
      <c r="R302" s="117"/>
      <c r="S302" s="117"/>
      <c r="T302" s="117"/>
      <c r="U302" s="117"/>
      <c r="V302" s="117"/>
    </row>
    <row r="303" spans="1:22" ht="14.25">
      <c r="A303" s="123"/>
      <c r="B303" s="123"/>
      <c r="C303" s="123"/>
      <c r="D303" s="123"/>
      <c r="E303" s="123"/>
      <c r="F303" s="123"/>
      <c r="G303" s="123"/>
      <c r="H303" s="123"/>
      <c r="I303" s="123"/>
      <c r="J303" s="123"/>
      <c r="K303" s="123"/>
      <c r="L303" s="123"/>
      <c r="M303" s="123"/>
      <c r="N303" s="123"/>
      <c r="O303" s="123"/>
      <c r="P303" s="123"/>
      <c r="Q303" s="123"/>
      <c r="R303" s="117"/>
      <c r="S303" s="117"/>
      <c r="T303" s="117"/>
      <c r="U303" s="117"/>
      <c r="V303" s="117"/>
    </row>
    <row r="304" spans="1:22" ht="14.25">
      <c r="A304" s="123"/>
      <c r="B304" s="123"/>
      <c r="C304" s="123"/>
      <c r="D304" s="123"/>
      <c r="E304" s="123"/>
      <c r="F304" s="123"/>
      <c r="G304" s="123"/>
      <c r="H304" s="123"/>
      <c r="I304" s="123"/>
      <c r="J304" s="123"/>
      <c r="K304" s="123"/>
      <c r="L304" s="123"/>
      <c r="M304" s="123"/>
      <c r="N304" s="123"/>
      <c r="O304" s="123"/>
      <c r="P304" s="123"/>
      <c r="Q304" s="123"/>
      <c r="R304" s="117"/>
      <c r="S304" s="117"/>
      <c r="T304" s="117"/>
      <c r="U304" s="117"/>
      <c r="V304" s="117"/>
    </row>
    <row r="305" spans="1:22" ht="14.25">
      <c r="A305" s="123"/>
      <c r="B305" s="123"/>
      <c r="C305" s="123"/>
      <c r="D305" s="123"/>
      <c r="E305" s="123"/>
      <c r="F305" s="123"/>
      <c r="G305" s="123"/>
      <c r="H305" s="123"/>
      <c r="I305" s="123"/>
      <c r="J305" s="123"/>
      <c r="K305" s="123"/>
      <c r="L305" s="123"/>
      <c r="M305" s="123"/>
      <c r="N305" s="123"/>
      <c r="O305" s="123"/>
      <c r="P305" s="123"/>
      <c r="Q305" s="123"/>
      <c r="R305" s="117"/>
      <c r="S305" s="117"/>
      <c r="T305" s="117"/>
      <c r="U305" s="117"/>
      <c r="V305" s="117"/>
    </row>
    <row r="306" spans="1:22" ht="14.25">
      <c r="A306" s="123"/>
      <c r="B306" s="123"/>
      <c r="C306" s="123"/>
      <c r="D306" s="123"/>
      <c r="E306" s="123"/>
      <c r="F306" s="123"/>
      <c r="G306" s="123"/>
      <c r="H306" s="123"/>
      <c r="I306" s="123"/>
      <c r="J306" s="123"/>
      <c r="K306" s="123"/>
      <c r="L306" s="123"/>
      <c r="M306" s="123"/>
      <c r="N306" s="123"/>
      <c r="O306" s="123"/>
      <c r="P306" s="123"/>
      <c r="Q306" s="123"/>
      <c r="R306" s="117"/>
      <c r="S306" s="117"/>
      <c r="T306" s="117"/>
      <c r="U306" s="117"/>
      <c r="V306" s="117"/>
    </row>
    <row r="307" spans="1:22" ht="14.25">
      <c r="A307" s="123"/>
      <c r="B307" s="123"/>
      <c r="C307" s="123"/>
      <c r="D307" s="123"/>
      <c r="E307" s="123"/>
      <c r="F307" s="123"/>
      <c r="G307" s="123"/>
      <c r="H307" s="123"/>
      <c r="I307" s="123"/>
      <c r="J307" s="123"/>
      <c r="K307" s="123"/>
      <c r="L307" s="123"/>
      <c r="M307" s="123"/>
      <c r="N307" s="123"/>
      <c r="O307" s="123"/>
      <c r="P307" s="123"/>
      <c r="Q307" s="123"/>
      <c r="R307" s="117"/>
      <c r="S307" s="117"/>
      <c r="T307" s="117"/>
      <c r="U307" s="117"/>
      <c r="V307" s="117"/>
    </row>
    <row r="308" spans="1:22" ht="14.25">
      <c r="A308" s="123"/>
      <c r="B308" s="123"/>
      <c r="C308" s="123"/>
      <c r="D308" s="123"/>
      <c r="E308" s="123"/>
      <c r="F308" s="123"/>
      <c r="G308" s="123"/>
      <c r="H308" s="123"/>
      <c r="I308" s="123"/>
      <c r="J308" s="123"/>
      <c r="K308" s="123"/>
      <c r="L308" s="123"/>
      <c r="M308" s="123"/>
      <c r="N308" s="123"/>
      <c r="O308" s="123"/>
      <c r="P308" s="123"/>
      <c r="Q308" s="123"/>
      <c r="R308" s="117"/>
      <c r="S308" s="117"/>
      <c r="T308" s="117"/>
      <c r="U308" s="117"/>
      <c r="V308" s="117"/>
    </row>
    <row r="309" spans="1:22" ht="14.25">
      <c r="A309" s="123"/>
      <c r="B309" s="123"/>
      <c r="C309" s="123"/>
      <c r="D309" s="123"/>
      <c r="E309" s="123"/>
      <c r="F309" s="123"/>
      <c r="G309" s="123"/>
      <c r="H309" s="123"/>
      <c r="I309" s="123"/>
      <c r="J309" s="123"/>
      <c r="K309" s="123"/>
      <c r="L309" s="123"/>
      <c r="M309" s="123"/>
      <c r="N309" s="123"/>
      <c r="O309" s="123"/>
      <c r="P309" s="123"/>
      <c r="Q309" s="123"/>
      <c r="R309" s="117"/>
      <c r="S309" s="117"/>
      <c r="T309" s="117"/>
      <c r="U309" s="117"/>
      <c r="V309" s="117"/>
    </row>
    <row r="310" spans="1:22" ht="14.25">
      <c r="A310" s="123"/>
      <c r="B310" s="123"/>
      <c r="C310" s="123"/>
      <c r="D310" s="123"/>
      <c r="E310" s="123"/>
      <c r="F310" s="123"/>
      <c r="G310" s="123"/>
      <c r="H310" s="123"/>
      <c r="I310" s="123"/>
      <c r="J310" s="123"/>
      <c r="K310" s="123"/>
      <c r="L310" s="123"/>
      <c r="M310" s="123"/>
      <c r="N310" s="123"/>
      <c r="O310" s="123"/>
      <c r="P310" s="123"/>
      <c r="Q310" s="123"/>
      <c r="R310" s="117"/>
      <c r="S310" s="117"/>
      <c r="T310" s="117"/>
      <c r="U310" s="117"/>
      <c r="V310" s="117"/>
    </row>
    <row r="311" spans="1:22" ht="14.25">
      <c r="A311" s="123"/>
      <c r="B311" s="123"/>
      <c r="C311" s="123"/>
      <c r="D311" s="123"/>
      <c r="E311" s="123"/>
      <c r="F311" s="123"/>
      <c r="G311" s="123"/>
      <c r="H311" s="123"/>
      <c r="I311" s="123"/>
      <c r="J311" s="123"/>
      <c r="K311" s="123"/>
      <c r="L311" s="123"/>
      <c r="M311" s="123"/>
      <c r="N311" s="123"/>
      <c r="O311" s="123"/>
      <c r="P311" s="123"/>
      <c r="Q311" s="123"/>
      <c r="R311" s="117"/>
      <c r="S311" s="117"/>
      <c r="T311" s="117"/>
      <c r="U311" s="117"/>
      <c r="V311" s="117"/>
    </row>
    <row r="312" spans="1:22" ht="14.25">
      <c r="A312" s="123"/>
      <c r="B312" s="123"/>
      <c r="C312" s="123"/>
      <c r="D312" s="123"/>
      <c r="E312" s="123"/>
      <c r="F312" s="123"/>
      <c r="G312" s="123"/>
      <c r="H312" s="123"/>
      <c r="I312" s="123"/>
      <c r="J312" s="123"/>
      <c r="K312" s="123"/>
      <c r="L312" s="123"/>
      <c r="M312" s="123"/>
      <c r="N312" s="123"/>
      <c r="O312" s="123"/>
      <c r="P312" s="123"/>
      <c r="Q312" s="123"/>
      <c r="R312" s="117"/>
      <c r="S312" s="117"/>
      <c r="T312" s="117"/>
      <c r="U312" s="117"/>
      <c r="V312" s="117"/>
    </row>
    <row r="313" spans="1:22" ht="14.25">
      <c r="A313" s="123"/>
      <c r="B313" s="123"/>
      <c r="C313" s="123"/>
      <c r="D313" s="123"/>
      <c r="E313" s="123"/>
      <c r="F313" s="123"/>
      <c r="G313" s="123"/>
      <c r="H313" s="123"/>
      <c r="I313" s="123"/>
      <c r="J313" s="123"/>
      <c r="K313" s="123"/>
      <c r="L313" s="123"/>
      <c r="M313" s="123"/>
      <c r="N313" s="123"/>
      <c r="O313" s="123"/>
      <c r="P313" s="123"/>
      <c r="Q313" s="123"/>
      <c r="R313" s="117"/>
      <c r="S313" s="117"/>
      <c r="T313" s="117"/>
      <c r="U313" s="117"/>
      <c r="V313" s="117"/>
    </row>
    <row r="314" spans="1:22" ht="14.25">
      <c r="A314" s="123"/>
      <c r="B314" s="123"/>
      <c r="C314" s="123"/>
      <c r="D314" s="123"/>
      <c r="E314" s="123"/>
      <c r="F314" s="123"/>
      <c r="G314" s="123"/>
      <c r="H314" s="123"/>
      <c r="I314" s="123"/>
      <c r="J314" s="123"/>
      <c r="K314" s="123"/>
      <c r="L314" s="123"/>
      <c r="M314" s="123"/>
      <c r="N314" s="123"/>
      <c r="O314" s="123"/>
      <c r="P314" s="123"/>
      <c r="Q314" s="123"/>
      <c r="R314" s="117"/>
      <c r="S314" s="117"/>
      <c r="T314" s="117"/>
      <c r="U314" s="117"/>
      <c r="V314" s="117"/>
    </row>
    <row r="315" spans="1:22" ht="14.25">
      <c r="A315" s="123"/>
      <c r="B315" s="123"/>
      <c r="C315" s="123"/>
      <c r="D315" s="123"/>
      <c r="E315" s="123"/>
      <c r="F315" s="123"/>
      <c r="G315" s="123"/>
      <c r="H315" s="123"/>
      <c r="I315" s="123"/>
      <c r="J315" s="123"/>
      <c r="K315" s="123"/>
      <c r="L315" s="123"/>
      <c r="M315" s="123"/>
      <c r="N315" s="123"/>
      <c r="O315" s="123"/>
      <c r="P315" s="123"/>
      <c r="Q315" s="123"/>
      <c r="R315" s="117"/>
      <c r="S315" s="117"/>
      <c r="T315" s="117"/>
      <c r="U315" s="117"/>
      <c r="V315" s="117"/>
    </row>
    <row r="316" spans="1:22" ht="14.25">
      <c r="A316" s="123"/>
      <c r="B316" s="123"/>
      <c r="C316" s="123"/>
      <c r="D316" s="123"/>
      <c r="E316" s="123"/>
      <c r="F316" s="123"/>
      <c r="G316" s="123"/>
      <c r="H316" s="123"/>
      <c r="I316" s="123"/>
      <c r="J316" s="123"/>
      <c r="K316" s="123"/>
      <c r="L316" s="123"/>
      <c r="M316" s="123"/>
      <c r="N316" s="123"/>
      <c r="O316" s="123"/>
      <c r="P316" s="123"/>
      <c r="Q316" s="123"/>
      <c r="R316" s="117"/>
      <c r="S316" s="117"/>
      <c r="T316" s="117"/>
      <c r="U316" s="117"/>
      <c r="V316" s="117"/>
    </row>
    <row r="317" spans="1:22" ht="14.25">
      <c r="A317" s="123"/>
      <c r="B317" s="123"/>
      <c r="C317" s="123"/>
      <c r="D317" s="123"/>
      <c r="E317" s="123"/>
      <c r="F317" s="123"/>
      <c r="G317" s="123"/>
      <c r="H317" s="123"/>
      <c r="I317" s="123"/>
      <c r="J317" s="123"/>
      <c r="K317" s="123"/>
      <c r="L317" s="123"/>
      <c r="M317" s="123"/>
      <c r="N317" s="123"/>
      <c r="O317" s="123"/>
      <c r="P317" s="123"/>
      <c r="Q317" s="123"/>
      <c r="R317" s="117"/>
      <c r="S317" s="117"/>
      <c r="T317" s="117"/>
      <c r="U317" s="117"/>
      <c r="V317" s="117"/>
    </row>
    <row r="318" spans="1:22" ht="14.25">
      <c r="A318" s="123"/>
      <c r="B318" s="123"/>
      <c r="C318" s="123"/>
      <c r="D318" s="123"/>
      <c r="E318" s="123"/>
      <c r="F318" s="123"/>
      <c r="G318" s="123"/>
      <c r="H318" s="123"/>
      <c r="I318" s="123"/>
      <c r="J318" s="123"/>
      <c r="K318" s="123"/>
      <c r="L318" s="123"/>
      <c r="M318" s="123"/>
      <c r="N318" s="123"/>
      <c r="O318" s="123"/>
      <c r="P318" s="123"/>
      <c r="Q318" s="123"/>
      <c r="R318" s="117"/>
      <c r="S318" s="117"/>
      <c r="T318" s="117"/>
      <c r="U318" s="117"/>
      <c r="V318" s="117"/>
    </row>
    <row r="319" spans="1:22" ht="14.25">
      <c r="A319" s="123"/>
      <c r="B319" s="123"/>
      <c r="C319" s="123"/>
      <c r="D319" s="123"/>
      <c r="E319" s="123"/>
      <c r="F319" s="123"/>
      <c r="G319" s="123"/>
      <c r="H319" s="123"/>
      <c r="I319" s="123"/>
      <c r="J319" s="123"/>
      <c r="K319" s="123"/>
      <c r="L319" s="123"/>
      <c r="M319" s="123"/>
      <c r="N319" s="123"/>
      <c r="O319" s="123"/>
      <c r="P319" s="123"/>
      <c r="Q319" s="123"/>
      <c r="R319" s="117"/>
      <c r="S319" s="117"/>
      <c r="T319" s="117"/>
      <c r="U319" s="117"/>
      <c r="V319" s="117"/>
    </row>
    <row r="320" spans="1:22" ht="14.25">
      <c r="A320" s="123"/>
      <c r="B320" s="123"/>
      <c r="C320" s="123"/>
      <c r="D320" s="123"/>
      <c r="E320" s="123"/>
      <c r="F320" s="123"/>
      <c r="G320" s="123"/>
      <c r="H320" s="123"/>
      <c r="I320" s="123"/>
      <c r="J320" s="123"/>
      <c r="K320" s="123"/>
      <c r="L320" s="123"/>
      <c r="M320" s="123"/>
      <c r="N320" s="123"/>
      <c r="O320" s="123"/>
      <c r="P320" s="123"/>
      <c r="Q320" s="123"/>
      <c r="R320" s="117"/>
      <c r="S320" s="117"/>
      <c r="T320" s="117"/>
      <c r="U320" s="117"/>
      <c r="V320" s="117"/>
    </row>
    <row r="321" spans="1:22" ht="14.25">
      <c r="A321" s="123"/>
      <c r="B321" s="123"/>
      <c r="C321" s="123"/>
      <c r="D321" s="123"/>
      <c r="E321" s="123"/>
      <c r="F321" s="123"/>
      <c r="G321" s="123"/>
      <c r="H321" s="123"/>
      <c r="I321" s="123"/>
      <c r="J321" s="123"/>
      <c r="K321" s="123"/>
      <c r="L321" s="123"/>
      <c r="M321" s="123"/>
      <c r="N321" s="123"/>
      <c r="O321" s="123"/>
      <c r="P321" s="123"/>
      <c r="Q321" s="123"/>
      <c r="R321" s="117"/>
      <c r="S321" s="117"/>
      <c r="T321" s="117"/>
      <c r="U321" s="117"/>
      <c r="V321" s="117"/>
    </row>
    <row r="322" spans="1:22" ht="14.25">
      <c r="A322" s="123"/>
      <c r="B322" s="123"/>
      <c r="C322" s="123"/>
      <c r="D322" s="123"/>
      <c r="E322" s="123"/>
      <c r="F322" s="123"/>
      <c r="G322" s="123"/>
      <c r="H322" s="123"/>
      <c r="I322" s="123"/>
      <c r="J322" s="123"/>
      <c r="K322" s="123"/>
      <c r="L322" s="123"/>
      <c r="M322" s="123"/>
      <c r="N322" s="123"/>
      <c r="O322" s="123"/>
      <c r="P322" s="123"/>
      <c r="Q322" s="123"/>
      <c r="R322" s="117"/>
      <c r="S322" s="117"/>
      <c r="T322" s="117"/>
      <c r="U322" s="117"/>
      <c r="V322" s="117"/>
    </row>
    <row r="323" spans="1:22" ht="14.25">
      <c r="A323" s="123"/>
      <c r="B323" s="123"/>
      <c r="C323" s="123"/>
      <c r="D323" s="123"/>
      <c r="E323" s="123"/>
      <c r="F323" s="123"/>
      <c r="G323" s="123"/>
      <c r="H323" s="123"/>
      <c r="I323" s="123"/>
      <c r="J323" s="123"/>
      <c r="K323" s="123"/>
      <c r="L323" s="123"/>
      <c r="M323" s="123"/>
      <c r="N323" s="123"/>
      <c r="O323" s="123"/>
      <c r="P323" s="123"/>
      <c r="Q323" s="123"/>
      <c r="R323" s="117"/>
      <c r="S323" s="117"/>
      <c r="T323" s="117"/>
      <c r="U323" s="117"/>
      <c r="V323" s="117"/>
    </row>
    <row r="324" spans="1:22" ht="14.25">
      <c r="A324" s="123"/>
      <c r="B324" s="123"/>
      <c r="C324" s="123"/>
      <c r="D324" s="123"/>
      <c r="E324" s="123"/>
      <c r="F324" s="123"/>
      <c r="G324" s="123"/>
      <c r="H324" s="123"/>
      <c r="I324" s="123"/>
      <c r="J324" s="123"/>
      <c r="K324" s="123"/>
      <c r="L324" s="123"/>
      <c r="M324" s="123"/>
      <c r="N324" s="123"/>
      <c r="O324" s="123"/>
      <c r="P324" s="123"/>
      <c r="Q324" s="123"/>
      <c r="R324" s="117"/>
      <c r="S324" s="117"/>
      <c r="T324" s="117"/>
      <c r="U324" s="117"/>
      <c r="V324" s="117"/>
    </row>
    <row r="325" spans="1:22" ht="14.25">
      <c r="A325" s="123"/>
      <c r="B325" s="123"/>
      <c r="C325" s="123"/>
      <c r="D325" s="123"/>
      <c r="E325" s="123"/>
      <c r="F325" s="123"/>
      <c r="G325" s="123"/>
      <c r="H325" s="123"/>
      <c r="I325" s="123"/>
      <c r="J325" s="123"/>
      <c r="K325" s="123"/>
      <c r="L325" s="123"/>
      <c r="M325" s="123"/>
      <c r="N325" s="123"/>
      <c r="O325" s="123"/>
      <c r="P325" s="123"/>
      <c r="Q325" s="123"/>
      <c r="R325" s="117"/>
      <c r="S325" s="117"/>
      <c r="T325" s="117"/>
      <c r="U325" s="117"/>
      <c r="V325" s="117"/>
    </row>
    <row r="326" spans="1:22" ht="14.25">
      <c r="A326" s="123"/>
      <c r="B326" s="123"/>
      <c r="C326" s="123"/>
      <c r="D326" s="123"/>
      <c r="E326" s="123"/>
      <c r="F326" s="123"/>
      <c r="G326" s="123"/>
      <c r="H326" s="123"/>
      <c r="I326" s="123"/>
      <c r="J326" s="123"/>
      <c r="K326" s="123"/>
      <c r="L326" s="123"/>
      <c r="M326" s="123"/>
      <c r="N326" s="123"/>
      <c r="O326" s="123"/>
      <c r="P326" s="123"/>
      <c r="Q326" s="123"/>
      <c r="R326" s="117"/>
      <c r="S326" s="117"/>
      <c r="T326" s="117"/>
      <c r="U326" s="117"/>
      <c r="V326" s="117"/>
    </row>
    <row r="327" spans="1:22" ht="14.25">
      <c r="A327" s="123"/>
      <c r="B327" s="123"/>
      <c r="C327" s="123"/>
      <c r="D327" s="123"/>
      <c r="E327" s="123"/>
      <c r="F327" s="123"/>
      <c r="G327" s="123"/>
      <c r="H327" s="123"/>
      <c r="I327" s="123"/>
      <c r="J327" s="123"/>
      <c r="K327" s="123"/>
      <c r="L327" s="123"/>
      <c r="M327" s="123"/>
      <c r="N327" s="123"/>
      <c r="O327" s="123"/>
      <c r="P327" s="123"/>
      <c r="Q327" s="123"/>
      <c r="R327" s="117"/>
      <c r="S327" s="117"/>
      <c r="T327" s="117"/>
      <c r="U327" s="117"/>
      <c r="V327" s="117"/>
    </row>
    <row r="328" spans="1:22" ht="14.25">
      <c r="A328" s="123"/>
      <c r="B328" s="123"/>
      <c r="C328" s="123"/>
      <c r="D328" s="123"/>
      <c r="E328" s="123"/>
      <c r="F328" s="123"/>
      <c r="G328" s="123"/>
      <c r="H328" s="123"/>
      <c r="I328" s="123"/>
      <c r="J328" s="123"/>
      <c r="K328" s="123"/>
      <c r="L328" s="123"/>
      <c r="M328" s="123"/>
      <c r="N328" s="123"/>
      <c r="O328" s="123"/>
      <c r="P328" s="123"/>
      <c r="Q328" s="123"/>
      <c r="R328" s="117"/>
      <c r="S328" s="117"/>
      <c r="T328" s="117"/>
      <c r="U328" s="117"/>
      <c r="V328" s="117"/>
    </row>
    <row r="329" spans="1:22" ht="14.25">
      <c r="A329" s="123"/>
      <c r="B329" s="123"/>
      <c r="C329" s="123"/>
      <c r="D329" s="123"/>
      <c r="E329" s="123"/>
      <c r="F329" s="123"/>
      <c r="G329" s="123"/>
      <c r="H329" s="123"/>
      <c r="I329" s="123"/>
      <c r="J329" s="123"/>
      <c r="K329" s="123"/>
      <c r="L329" s="123"/>
      <c r="M329" s="123"/>
      <c r="N329" s="123"/>
      <c r="O329" s="123"/>
      <c r="P329" s="123"/>
      <c r="Q329" s="123"/>
      <c r="R329" s="117"/>
      <c r="S329" s="117"/>
      <c r="T329" s="117"/>
      <c r="U329" s="117"/>
      <c r="V329" s="117"/>
    </row>
    <row r="330" spans="1:22" ht="14.25">
      <c r="A330" s="123"/>
      <c r="B330" s="123"/>
      <c r="C330" s="123"/>
      <c r="D330" s="123"/>
      <c r="E330" s="123"/>
      <c r="F330" s="123"/>
      <c r="G330" s="123"/>
      <c r="H330" s="123"/>
      <c r="I330" s="123"/>
      <c r="J330" s="123"/>
      <c r="K330" s="123"/>
      <c r="L330" s="123"/>
      <c r="M330" s="123"/>
      <c r="N330" s="123"/>
      <c r="O330" s="123"/>
      <c r="P330" s="123"/>
      <c r="Q330" s="123"/>
      <c r="R330" s="117"/>
      <c r="S330" s="117"/>
      <c r="T330" s="117"/>
      <c r="U330" s="117"/>
      <c r="V330" s="117"/>
    </row>
    <row r="331" spans="1:22" ht="14.25">
      <c r="A331" s="123"/>
      <c r="B331" s="123"/>
      <c r="C331" s="123"/>
      <c r="D331" s="123"/>
      <c r="E331" s="123"/>
      <c r="F331" s="123"/>
      <c r="G331" s="123"/>
      <c r="H331" s="123"/>
      <c r="I331" s="123"/>
      <c r="J331" s="123"/>
      <c r="K331" s="123"/>
      <c r="L331" s="123"/>
      <c r="M331" s="123"/>
      <c r="N331" s="123"/>
      <c r="O331" s="123"/>
      <c r="P331" s="123"/>
      <c r="Q331" s="123"/>
      <c r="R331" s="117"/>
      <c r="S331" s="117"/>
      <c r="T331" s="117"/>
      <c r="U331" s="117"/>
      <c r="V331" s="117"/>
    </row>
    <row r="332" spans="1:22" ht="14.25">
      <c r="A332" s="123"/>
      <c r="B332" s="123"/>
      <c r="C332" s="123"/>
      <c r="D332" s="123"/>
      <c r="E332" s="123"/>
      <c r="F332" s="123"/>
      <c r="G332" s="123"/>
      <c r="H332" s="123"/>
      <c r="I332" s="123"/>
      <c r="J332" s="123"/>
      <c r="K332" s="123"/>
      <c r="L332" s="123"/>
      <c r="M332" s="123"/>
      <c r="N332" s="123"/>
      <c r="O332" s="123"/>
      <c r="P332" s="123"/>
      <c r="Q332" s="123"/>
      <c r="R332" s="117"/>
      <c r="S332" s="117"/>
      <c r="T332" s="117"/>
      <c r="U332" s="117"/>
      <c r="V332" s="117"/>
    </row>
    <row r="333" spans="1:22" ht="14.25">
      <c r="A333" s="123"/>
      <c r="B333" s="123"/>
      <c r="C333" s="123"/>
      <c r="D333" s="123"/>
      <c r="E333" s="123"/>
      <c r="F333" s="123"/>
      <c r="G333" s="123"/>
      <c r="H333" s="123"/>
      <c r="I333" s="123"/>
      <c r="J333" s="123"/>
      <c r="K333" s="123"/>
      <c r="L333" s="123"/>
      <c r="M333" s="123"/>
      <c r="N333" s="123"/>
      <c r="O333" s="123"/>
      <c r="P333" s="123"/>
      <c r="Q333" s="123"/>
      <c r="R333" s="117"/>
      <c r="S333" s="117"/>
      <c r="T333" s="117"/>
      <c r="U333" s="117"/>
      <c r="V333" s="117"/>
    </row>
    <row r="334" spans="1:22" ht="14.25">
      <c r="A334" s="123"/>
      <c r="B334" s="123"/>
      <c r="C334" s="123"/>
      <c r="D334" s="123"/>
      <c r="E334" s="123"/>
      <c r="F334" s="123"/>
      <c r="G334" s="123"/>
      <c r="H334" s="123"/>
      <c r="I334" s="123"/>
      <c r="J334" s="123"/>
      <c r="K334" s="123"/>
      <c r="L334" s="123"/>
      <c r="M334" s="123"/>
      <c r="N334" s="123"/>
      <c r="O334" s="123"/>
      <c r="P334" s="123"/>
      <c r="Q334" s="123"/>
      <c r="R334" s="117"/>
      <c r="S334" s="117"/>
      <c r="T334" s="117"/>
      <c r="U334" s="117"/>
      <c r="V334" s="117"/>
    </row>
    <row r="335" spans="1:22" ht="14.25">
      <c r="A335" s="123"/>
      <c r="B335" s="123"/>
      <c r="C335" s="123"/>
      <c r="D335" s="123"/>
      <c r="E335" s="123"/>
      <c r="F335" s="123"/>
      <c r="G335" s="123"/>
      <c r="H335" s="123"/>
      <c r="I335" s="123"/>
      <c r="J335" s="123"/>
      <c r="K335" s="123"/>
      <c r="L335" s="123"/>
      <c r="M335" s="123"/>
      <c r="N335" s="123"/>
      <c r="O335" s="123"/>
      <c r="P335" s="123"/>
      <c r="Q335" s="123"/>
      <c r="R335" s="117"/>
      <c r="S335" s="117"/>
      <c r="T335" s="117"/>
      <c r="U335" s="117"/>
      <c r="V335" s="117"/>
    </row>
    <row r="336" spans="1:22" ht="14.25">
      <c r="A336" s="123"/>
      <c r="B336" s="123"/>
      <c r="C336" s="123"/>
      <c r="D336" s="123"/>
      <c r="E336" s="123"/>
      <c r="F336" s="123"/>
      <c r="G336" s="123"/>
      <c r="H336" s="123"/>
      <c r="I336" s="123"/>
      <c r="J336" s="123"/>
      <c r="K336" s="123"/>
      <c r="L336" s="123"/>
      <c r="M336" s="123"/>
      <c r="N336" s="123"/>
      <c r="O336" s="123"/>
      <c r="P336" s="123"/>
      <c r="Q336" s="123"/>
      <c r="R336" s="117"/>
      <c r="S336" s="117"/>
      <c r="T336" s="117"/>
      <c r="U336" s="117"/>
      <c r="V336" s="117"/>
    </row>
    <row r="337" spans="1:22" ht="14.25">
      <c r="A337" s="123"/>
      <c r="B337" s="123"/>
      <c r="C337" s="123"/>
      <c r="D337" s="123"/>
      <c r="E337" s="123"/>
      <c r="F337" s="123"/>
      <c r="G337" s="123"/>
      <c r="H337" s="123"/>
      <c r="I337" s="123"/>
      <c r="J337" s="123"/>
      <c r="K337" s="123"/>
      <c r="L337" s="123"/>
      <c r="M337" s="123"/>
      <c r="N337" s="123"/>
      <c r="O337" s="123"/>
      <c r="P337" s="123"/>
      <c r="Q337" s="123"/>
      <c r="R337" s="117"/>
      <c r="S337" s="117"/>
      <c r="T337" s="117"/>
      <c r="U337" s="117"/>
      <c r="V337" s="117"/>
    </row>
    <row r="338" spans="1:22" ht="14.25">
      <c r="A338" s="123"/>
      <c r="B338" s="123"/>
      <c r="C338" s="123"/>
      <c r="D338" s="123"/>
      <c r="E338" s="123"/>
      <c r="F338" s="123"/>
      <c r="G338" s="123"/>
      <c r="H338" s="123"/>
      <c r="I338" s="123"/>
      <c r="J338" s="123"/>
      <c r="K338" s="123"/>
      <c r="L338" s="123"/>
      <c r="M338" s="123"/>
      <c r="N338" s="123"/>
      <c r="O338" s="123"/>
      <c r="P338" s="123"/>
      <c r="Q338" s="123"/>
      <c r="R338" s="117"/>
      <c r="S338" s="117"/>
      <c r="T338" s="117"/>
      <c r="U338" s="117"/>
      <c r="V338" s="117"/>
    </row>
    <row r="339" spans="1:22" ht="14.25">
      <c r="A339" s="123"/>
      <c r="B339" s="123"/>
      <c r="C339" s="123"/>
      <c r="D339" s="123"/>
      <c r="E339" s="123"/>
      <c r="F339" s="123"/>
      <c r="G339" s="123"/>
      <c r="H339" s="123"/>
      <c r="I339" s="123"/>
      <c r="J339" s="123"/>
      <c r="K339" s="123"/>
      <c r="L339" s="123"/>
      <c r="M339" s="123"/>
      <c r="N339" s="123"/>
      <c r="O339" s="123"/>
      <c r="P339" s="123"/>
      <c r="Q339" s="123"/>
      <c r="R339" s="117"/>
      <c r="S339" s="117"/>
      <c r="T339" s="117"/>
      <c r="U339" s="117"/>
      <c r="V339" s="117"/>
    </row>
    <row r="340" spans="1:22" ht="14.25">
      <c r="A340" s="123"/>
      <c r="B340" s="123"/>
      <c r="C340" s="123"/>
      <c r="D340" s="123"/>
      <c r="E340" s="123"/>
      <c r="F340" s="123"/>
      <c r="G340" s="123"/>
      <c r="H340" s="123"/>
      <c r="I340" s="123"/>
      <c r="J340" s="123"/>
      <c r="K340" s="123"/>
      <c r="L340" s="123"/>
      <c r="M340" s="123"/>
      <c r="N340" s="123"/>
      <c r="O340" s="123"/>
      <c r="P340" s="123"/>
      <c r="Q340" s="123"/>
      <c r="R340" s="117"/>
      <c r="S340" s="117"/>
      <c r="T340" s="117"/>
      <c r="U340" s="117"/>
      <c r="V340" s="117"/>
    </row>
    <row r="341" spans="1:22" ht="14.25">
      <c r="A341" s="123"/>
      <c r="B341" s="123"/>
      <c r="C341" s="123"/>
      <c r="D341" s="123"/>
      <c r="E341" s="123"/>
      <c r="F341" s="123"/>
      <c r="G341" s="123"/>
      <c r="H341" s="123"/>
      <c r="I341" s="123"/>
      <c r="J341" s="123"/>
      <c r="K341" s="123"/>
      <c r="L341" s="123"/>
      <c r="M341" s="123"/>
      <c r="N341" s="123"/>
      <c r="O341" s="123"/>
      <c r="P341" s="123"/>
      <c r="Q341" s="123"/>
      <c r="R341" s="117"/>
      <c r="S341" s="117"/>
      <c r="T341" s="117"/>
      <c r="U341" s="117"/>
      <c r="V341" s="117"/>
    </row>
    <row r="342" spans="1:22" ht="14.25">
      <c r="A342" s="123"/>
      <c r="B342" s="123"/>
      <c r="C342" s="123"/>
      <c r="D342" s="123"/>
      <c r="E342" s="123"/>
      <c r="F342" s="123"/>
      <c r="G342" s="123"/>
      <c r="H342" s="123"/>
      <c r="I342" s="123"/>
      <c r="J342" s="123"/>
      <c r="K342" s="123"/>
      <c r="L342" s="123"/>
      <c r="M342" s="123"/>
      <c r="N342" s="123"/>
      <c r="O342" s="123"/>
      <c r="P342" s="123"/>
      <c r="Q342" s="123"/>
      <c r="R342" s="117"/>
      <c r="S342" s="117"/>
      <c r="T342" s="117"/>
      <c r="U342" s="117"/>
      <c r="V342" s="117"/>
    </row>
    <row r="343" spans="1:22" ht="14.25">
      <c r="A343" s="123"/>
      <c r="B343" s="123"/>
      <c r="C343" s="123"/>
      <c r="D343" s="123"/>
      <c r="E343" s="123"/>
      <c r="F343" s="123"/>
      <c r="G343" s="123"/>
      <c r="H343" s="123"/>
      <c r="I343" s="123"/>
      <c r="J343" s="123"/>
      <c r="K343" s="123"/>
      <c r="L343" s="123"/>
      <c r="M343" s="123"/>
      <c r="N343" s="123"/>
      <c r="O343" s="123"/>
      <c r="P343" s="123"/>
      <c r="Q343" s="123"/>
      <c r="R343" s="117"/>
      <c r="S343" s="117"/>
      <c r="T343" s="117"/>
      <c r="U343" s="117"/>
      <c r="V343" s="117"/>
    </row>
    <row r="344" spans="1:22" ht="14.25">
      <c r="A344" s="123"/>
      <c r="B344" s="123"/>
      <c r="C344" s="123"/>
      <c r="D344" s="123"/>
      <c r="E344" s="123"/>
      <c r="F344" s="123"/>
      <c r="G344" s="123"/>
      <c r="H344" s="123"/>
      <c r="I344" s="123"/>
      <c r="J344" s="123"/>
      <c r="K344" s="123"/>
      <c r="L344" s="123"/>
      <c r="M344" s="123"/>
      <c r="N344" s="123"/>
      <c r="O344" s="123"/>
      <c r="P344" s="123"/>
      <c r="Q344" s="123"/>
      <c r="R344" s="117"/>
      <c r="S344" s="117"/>
      <c r="T344" s="117"/>
      <c r="U344" s="117"/>
      <c r="V344" s="117"/>
    </row>
    <row r="345" spans="1:22" ht="14.25">
      <c r="A345" s="123"/>
      <c r="B345" s="123"/>
      <c r="C345" s="123"/>
      <c r="D345" s="123"/>
      <c r="E345" s="123"/>
      <c r="F345" s="123"/>
      <c r="G345" s="123"/>
      <c r="H345" s="123"/>
      <c r="I345" s="123"/>
      <c r="J345" s="123"/>
      <c r="K345" s="123"/>
      <c r="L345" s="123"/>
      <c r="M345" s="123"/>
      <c r="N345" s="123"/>
      <c r="O345" s="123"/>
      <c r="P345" s="123"/>
      <c r="Q345" s="123"/>
      <c r="R345" s="117"/>
      <c r="S345" s="117"/>
      <c r="T345" s="117"/>
      <c r="U345" s="117"/>
      <c r="V345" s="117"/>
    </row>
    <row r="346" spans="1:22" ht="14.25">
      <c r="A346" s="123"/>
      <c r="B346" s="123"/>
      <c r="C346" s="123"/>
      <c r="D346" s="123"/>
      <c r="E346" s="123"/>
      <c r="F346" s="123"/>
      <c r="G346" s="123"/>
      <c r="H346" s="123"/>
      <c r="I346" s="123"/>
      <c r="J346" s="123"/>
      <c r="K346" s="123"/>
      <c r="L346" s="123"/>
      <c r="M346" s="123"/>
      <c r="N346" s="123"/>
      <c r="O346" s="123"/>
      <c r="P346" s="123"/>
      <c r="Q346" s="123"/>
      <c r="R346" s="117"/>
      <c r="S346" s="117"/>
      <c r="T346" s="117"/>
      <c r="U346" s="117"/>
      <c r="V346" s="117"/>
    </row>
    <row r="347" spans="1:22" ht="14.25">
      <c r="A347" s="123"/>
      <c r="B347" s="123"/>
      <c r="C347" s="123"/>
      <c r="D347" s="123"/>
      <c r="E347" s="123"/>
      <c r="F347" s="123"/>
      <c r="G347" s="123"/>
      <c r="H347" s="123"/>
      <c r="I347" s="123"/>
      <c r="J347" s="123"/>
      <c r="K347" s="123"/>
      <c r="L347" s="123"/>
      <c r="M347" s="123"/>
      <c r="N347" s="123"/>
      <c r="O347" s="123"/>
      <c r="P347" s="123"/>
      <c r="Q347" s="123"/>
      <c r="R347" s="117"/>
      <c r="S347" s="117"/>
      <c r="T347" s="117"/>
      <c r="U347" s="117"/>
      <c r="V347" s="117"/>
    </row>
    <row r="348" spans="1:22" ht="14.25">
      <c r="A348" s="123"/>
      <c r="B348" s="123"/>
      <c r="C348" s="123"/>
      <c r="D348" s="123"/>
      <c r="E348" s="123"/>
      <c r="F348" s="123"/>
      <c r="G348" s="123"/>
      <c r="H348" s="123"/>
      <c r="I348" s="123"/>
      <c r="J348" s="123"/>
      <c r="K348" s="123"/>
      <c r="L348" s="123"/>
      <c r="M348" s="123"/>
      <c r="N348" s="123"/>
      <c r="O348" s="123"/>
      <c r="P348" s="123"/>
      <c r="Q348" s="123"/>
      <c r="R348" s="117"/>
      <c r="S348" s="117"/>
      <c r="T348" s="117"/>
      <c r="U348" s="117"/>
      <c r="V348" s="117"/>
    </row>
    <row r="349" spans="1:22" ht="14.25">
      <c r="A349" s="123"/>
      <c r="B349" s="123"/>
      <c r="C349" s="123"/>
      <c r="D349" s="123"/>
      <c r="E349" s="123"/>
      <c r="F349" s="123"/>
      <c r="G349" s="123"/>
      <c r="H349" s="123"/>
      <c r="I349" s="123"/>
      <c r="J349" s="123"/>
      <c r="K349" s="123"/>
      <c r="L349" s="123"/>
      <c r="M349" s="123"/>
      <c r="N349" s="123"/>
      <c r="O349" s="123"/>
      <c r="P349" s="123"/>
      <c r="Q349" s="123"/>
      <c r="R349" s="117"/>
      <c r="S349" s="117"/>
      <c r="T349" s="117"/>
      <c r="U349" s="117"/>
      <c r="V349" s="117"/>
    </row>
    <row r="350" spans="1:22" ht="14.25">
      <c r="A350" s="123"/>
      <c r="B350" s="123"/>
      <c r="C350" s="123"/>
      <c r="D350" s="123"/>
      <c r="E350" s="123"/>
      <c r="F350" s="123"/>
      <c r="G350" s="123"/>
      <c r="H350" s="123"/>
      <c r="I350" s="123"/>
      <c r="J350" s="123"/>
      <c r="K350" s="123"/>
      <c r="L350" s="123"/>
      <c r="M350" s="123"/>
      <c r="N350" s="123"/>
      <c r="O350" s="123"/>
      <c r="P350" s="123"/>
      <c r="Q350" s="123"/>
      <c r="R350" s="117"/>
      <c r="S350" s="117"/>
      <c r="T350" s="117"/>
      <c r="U350" s="117"/>
      <c r="V350" s="117"/>
    </row>
    <row r="351" spans="1:22" ht="14.25">
      <c r="A351" s="123"/>
      <c r="B351" s="123"/>
      <c r="C351" s="123"/>
      <c r="D351" s="123"/>
      <c r="E351" s="123"/>
      <c r="F351" s="123"/>
      <c r="G351" s="123"/>
      <c r="H351" s="123"/>
      <c r="I351" s="123"/>
      <c r="J351" s="123"/>
      <c r="K351" s="123"/>
      <c r="L351" s="123"/>
      <c r="M351" s="123"/>
      <c r="N351" s="123"/>
      <c r="O351" s="123"/>
      <c r="P351" s="123"/>
      <c r="Q351" s="123"/>
      <c r="R351" s="117"/>
      <c r="S351" s="117"/>
      <c r="T351" s="117"/>
      <c r="U351" s="117"/>
      <c r="V351" s="117"/>
    </row>
    <row r="352" spans="1:22" ht="14.25">
      <c r="A352" s="123"/>
      <c r="B352" s="123"/>
      <c r="C352" s="123"/>
      <c r="D352" s="123"/>
      <c r="E352" s="123"/>
      <c r="F352" s="123"/>
      <c r="G352" s="123"/>
      <c r="H352" s="123"/>
      <c r="I352" s="123"/>
      <c r="J352" s="123"/>
      <c r="K352" s="123"/>
      <c r="L352" s="123"/>
      <c r="M352" s="123"/>
      <c r="N352" s="123"/>
      <c r="O352" s="123"/>
      <c r="P352" s="123"/>
      <c r="Q352" s="123"/>
      <c r="R352" s="117"/>
      <c r="S352" s="117"/>
      <c r="T352" s="117"/>
      <c r="U352" s="117"/>
      <c r="V352" s="117"/>
    </row>
    <row r="353" spans="1:22" ht="14.25">
      <c r="A353" s="123"/>
      <c r="B353" s="123"/>
      <c r="C353" s="123"/>
      <c r="D353" s="123"/>
      <c r="E353" s="123"/>
      <c r="F353" s="123"/>
      <c r="G353" s="123"/>
      <c r="H353" s="123"/>
      <c r="I353" s="123"/>
      <c r="J353" s="123"/>
      <c r="K353" s="123"/>
      <c r="L353" s="123"/>
      <c r="M353" s="123"/>
      <c r="N353" s="123"/>
      <c r="O353" s="123"/>
      <c r="P353" s="123"/>
      <c r="Q353" s="123"/>
      <c r="R353" s="117"/>
      <c r="S353" s="117"/>
      <c r="T353" s="117"/>
      <c r="U353" s="117"/>
      <c r="V353" s="117"/>
    </row>
    <row r="354" spans="1:22" ht="14.25">
      <c r="A354" s="123"/>
      <c r="B354" s="123"/>
      <c r="C354" s="123"/>
      <c r="D354" s="123"/>
      <c r="E354" s="123"/>
      <c r="F354" s="123"/>
      <c r="G354" s="123"/>
      <c r="H354" s="123"/>
      <c r="I354" s="123"/>
      <c r="J354" s="123"/>
      <c r="K354" s="123"/>
      <c r="L354" s="123"/>
      <c r="M354" s="123"/>
      <c r="N354" s="123"/>
      <c r="O354" s="123"/>
      <c r="P354" s="123"/>
      <c r="Q354" s="123"/>
      <c r="R354" s="117"/>
      <c r="S354" s="117"/>
      <c r="T354" s="117"/>
      <c r="U354" s="117"/>
      <c r="V354" s="117"/>
    </row>
    <row r="355" spans="1:22" ht="14.25">
      <c r="A355" s="123"/>
      <c r="B355" s="123"/>
      <c r="C355" s="123"/>
      <c r="D355" s="123"/>
      <c r="E355" s="123"/>
      <c r="F355" s="123"/>
      <c r="G355" s="123"/>
      <c r="H355" s="123"/>
      <c r="I355" s="123"/>
      <c r="J355" s="123"/>
      <c r="K355" s="123"/>
      <c r="L355" s="123"/>
      <c r="M355" s="123"/>
      <c r="N355" s="123"/>
      <c r="O355" s="123"/>
      <c r="P355" s="123"/>
      <c r="Q355" s="123"/>
      <c r="R355" s="117"/>
      <c r="S355" s="117"/>
      <c r="T355" s="117"/>
      <c r="U355" s="117"/>
      <c r="V355" s="117"/>
    </row>
    <row r="356" spans="1:22" ht="14.25">
      <c r="A356" s="123"/>
      <c r="B356" s="123"/>
      <c r="C356" s="123"/>
      <c r="D356" s="123"/>
      <c r="E356" s="123"/>
      <c r="F356" s="123"/>
      <c r="G356" s="123"/>
      <c r="H356" s="123"/>
      <c r="I356" s="123"/>
      <c r="J356" s="123"/>
      <c r="K356" s="123"/>
      <c r="L356" s="123"/>
      <c r="M356" s="123"/>
      <c r="N356" s="123"/>
      <c r="O356" s="123"/>
      <c r="P356" s="123"/>
      <c r="Q356" s="123"/>
      <c r="R356" s="117"/>
      <c r="S356" s="117"/>
      <c r="T356" s="117"/>
      <c r="U356" s="117"/>
      <c r="V356" s="117"/>
    </row>
    <row r="357" spans="1:22" ht="14.25">
      <c r="A357" s="123"/>
      <c r="B357" s="123"/>
      <c r="C357" s="123"/>
      <c r="D357" s="123"/>
      <c r="E357" s="123"/>
      <c r="F357" s="123"/>
      <c r="G357" s="123"/>
      <c r="H357" s="123"/>
      <c r="I357" s="123"/>
      <c r="J357" s="123"/>
      <c r="K357" s="123"/>
      <c r="L357" s="123"/>
      <c r="M357" s="123"/>
      <c r="N357" s="123"/>
      <c r="O357" s="123"/>
      <c r="P357" s="123"/>
      <c r="Q357" s="123"/>
      <c r="R357" s="117"/>
      <c r="S357" s="117"/>
      <c r="T357" s="117"/>
      <c r="U357" s="117"/>
      <c r="V357" s="117"/>
    </row>
    <row r="358" spans="1:22" ht="14.25">
      <c r="A358" s="123"/>
      <c r="B358" s="123"/>
      <c r="C358" s="123"/>
      <c r="D358" s="123"/>
      <c r="E358" s="123"/>
      <c r="F358" s="123"/>
      <c r="G358" s="123"/>
      <c r="H358" s="123"/>
      <c r="I358" s="123"/>
      <c r="J358" s="123"/>
      <c r="K358" s="123"/>
      <c r="L358" s="123"/>
      <c r="M358" s="123"/>
      <c r="N358" s="123"/>
      <c r="O358" s="123"/>
      <c r="P358" s="123"/>
      <c r="Q358" s="123"/>
      <c r="R358" s="117"/>
      <c r="S358" s="117"/>
      <c r="T358" s="117"/>
      <c r="U358" s="117"/>
      <c r="V358" s="117"/>
    </row>
    <row r="359" spans="1:22" ht="14.25">
      <c r="A359" s="123"/>
      <c r="B359" s="123"/>
      <c r="C359" s="123"/>
      <c r="D359" s="123"/>
      <c r="E359" s="123"/>
      <c r="F359" s="123"/>
      <c r="G359" s="123"/>
      <c r="H359" s="123"/>
      <c r="I359" s="123"/>
      <c r="J359" s="123"/>
      <c r="K359" s="123"/>
      <c r="L359" s="123"/>
      <c r="M359" s="123"/>
      <c r="N359" s="123"/>
      <c r="O359" s="123"/>
      <c r="P359" s="123"/>
      <c r="Q359" s="123"/>
      <c r="R359" s="117"/>
      <c r="S359" s="117"/>
      <c r="T359" s="117"/>
      <c r="U359" s="117"/>
      <c r="V359" s="117"/>
    </row>
    <row r="360" spans="1:22" ht="14.25">
      <c r="A360" s="123"/>
      <c r="B360" s="123"/>
      <c r="C360" s="123"/>
      <c r="D360" s="123"/>
      <c r="E360" s="123"/>
      <c r="F360" s="123"/>
      <c r="G360" s="123"/>
      <c r="H360" s="123"/>
      <c r="I360" s="123"/>
      <c r="J360" s="123"/>
      <c r="K360" s="123"/>
      <c r="L360" s="123"/>
      <c r="M360" s="123"/>
      <c r="N360" s="123"/>
      <c r="O360" s="123"/>
      <c r="P360" s="123"/>
      <c r="Q360" s="123"/>
      <c r="R360" s="117"/>
      <c r="S360" s="117"/>
      <c r="T360" s="117"/>
      <c r="U360" s="117"/>
      <c r="V360" s="117"/>
    </row>
    <row r="361" spans="1:22" ht="14.25">
      <c r="A361" s="123"/>
      <c r="B361" s="123"/>
      <c r="C361" s="123"/>
      <c r="D361" s="123"/>
      <c r="E361" s="123"/>
      <c r="F361" s="123"/>
      <c r="G361" s="123"/>
      <c r="H361" s="123"/>
      <c r="I361" s="123"/>
      <c r="J361" s="123"/>
      <c r="K361" s="123"/>
      <c r="L361" s="123"/>
      <c r="M361" s="123"/>
      <c r="N361" s="123"/>
      <c r="O361" s="123"/>
      <c r="P361" s="123"/>
      <c r="Q361" s="123"/>
      <c r="R361" s="117"/>
      <c r="S361" s="117"/>
      <c r="T361" s="117"/>
      <c r="U361" s="117"/>
      <c r="V361" s="117"/>
    </row>
    <row r="362" spans="1:22" ht="14.25">
      <c r="A362" s="123"/>
      <c r="B362" s="123"/>
      <c r="C362" s="123"/>
      <c r="D362" s="123"/>
      <c r="E362" s="123"/>
      <c r="F362" s="123"/>
      <c r="G362" s="123"/>
      <c r="H362" s="123"/>
      <c r="I362" s="123"/>
      <c r="J362" s="123"/>
      <c r="K362" s="123"/>
      <c r="L362" s="123"/>
      <c r="M362" s="123"/>
      <c r="N362" s="123"/>
      <c r="O362" s="123"/>
      <c r="P362" s="123"/>
      <c r="Q362" s="123"/>
      <c r="R362" s="117"/>
      <c r="S362" s="117"/>
      <c r="T362" s="117"/>
      <c r="U362" s="117"/>
      <c r="V362" s="117"/>
    </row>
    <row r="363" spans="1:22" ht="14.25">
      <c r="A363" s="123"/>
      <c r="B363" s="123"/>
      <c r="C363" s="123"/>
      <c r="D363" s="123"/>
      <c r="E363" s="123"/>
      <c r="F363" s="123"/>
      <c r="G363" s="123"/>
      <c r="H363" s="123"/>
      <c r="I363" s="123"/>
      <c r="J363" s="123"/>
      <c r="K363" s="123"/>
      <c r="L363" s="123"/>
      <c r="M363" s="123"/>
      <c r="N363" s="123"/>
      <c r="O363" s="123"/>
      <c r="P363" s="123"/>
      <c r="Q363" s="123"/>
      <c r="R363" s="117"/>
      <c r="S363" s="117"/>
      <c r="T363" s="117"/>
      <c r="U363" s="117"/>
      <c r="V363" s="117"/>
    </row>
    <row r="364" spans="1:22" ht="14.25">
      <c r="A364" s="123"/>
      <c r="B364" s="123"/>
      <c r="C364" s="123"/>
      <c r="D364" s="123"/>
      <c r="E364" s="123"/>
      <c r="F364" s="123"/>
      <c r="G364" s="123"/>
      <c r="H364" s="123"/>
      <c r="I364" s="123"/>
      <c r="J364" s="123"/>
      <c r="K364" s="123"/>
      <c r="L364" s="123"/>
      <c r="M364" s="123"/>
      <c r="N364" s="123"/>
      <c r="O364" s="123"/>
      <c r="P364" s="123"/>
      <c r="Q364" s="123"/>
      <c r="R364" s="117"/>
      <c r="S364" s="117"/>
      <c r="T364" s="117"/>
      <c r="U364" s="117"/>
      <c r="V364" s="117"/>
    </row>
    <row r="365" spans="1:22" ht="14.25">
      <c r="A365" s="123"/>
      <c r="B365" s="123"/>
      <c r="C365" s="123"/>
      <c r="D365" s="123"/>
      <c r="E365" s="123"/>
      <c r="F365" s="123"/>
      <c r="G365" s="123"/>
      <c r="H365" s="123"/>
      <c r="I365" s="123"/>
      <c r="J365" s="123"/>
      <c r="K365" s="123"/>
      <c r="L365" s="123"/>
      <c r="M365" s="123"/>
      <c r="N365" s="123"/>
      <c r="O365" s="123"/>
      <c r="P365" s="123"/>
      <c r="Q365" s="123"/>
      <c r="R365" s="117"/>
      <c r="S365" s="117"/>
      <c r="T365" s="117"/>
      <c r="U365" s="117"/>
      <c r="V365" s="117"/>
    </row>
    <row r="366" spans="1:22" ht="14.25">
      <c r="A366" s="123"/>
      <c r="B366" s="123"/>
      <c r="C366" s="123"/>
      <c r="D366" s="123"/>
      <c r="E366" s="123"/>
      <c r="F366" s="123"/>
      <c r="G366" s="123"/>
      <c r="H366" s="123"/>
      <c r="I366" s="123"/>
      <c r="J366" s="123"/>
      <c r="K366" s="123"/>
      <c r="L366" s="123"/>
      <c r="M366" s="123"/>
      <c r="N366" s="123"/>
      <c r="O366" s="123"/>
      <c r="P366" s="123"/>
      <c r="Q366" s="123"/>
      <c r="R366" s="117"/>
      <c r="S366" s="117"/>
      <c r="T366" s="117"/>
      <c r="U366" s="117"/>
      <c r="V366" s="117"/>
    </row>
    <row r="367" spans="1:22" ht="14.25">
      <c r="A367" s="123"/>
      <c r="B367" s="123"/>
      <c r="C367" s="123"/>
      <c r="D367" s="123"/>
      <c r="E367" s="123"/>
      <c r="F367" s="123"/>
      <c r="G367" s="123"/>
      <c r="H367" s="123"/>
      <c r="I367" s="123"/>
      <c r="J367" s="123"/>
      <c r="K367" s="123"/>
      <c r="L367" s="123"/>
      <c r="M367" s="123"/>
      <c r="N367" s="123"/>
      <c r="O367" s="123"/>
      <c r="P367" s="123"/>
      <c r="Q367" s="123"/>
      <c r="R367" s="117"/>
      <c r="S367" s="117"/>
      <c r="T367" s="117"/>
      <c r="U367" s="117"/>
      <c r="V367" s="117"/>
    </row>
    <row r="368" spans="1:22" ht="14.25">
      <c r="A368" s="123"/>
      <c r="B368" s="123"/>
      <c r="C368" s="123"/>
      <c r="D368" s="123"/>
      <c r="E368" s="123"/>
      <c r="F368" s="123"/>
      <c r="G368" s="123"/>
      <c r="H368" s="123"/>
      <c r="I368" s="123"/>
      <c r="J368" s="123"/>
      <c r="K368" s="123"/>
      <c r="L368" s="123"/>
      <c r="M368" s="123"/>
      <c r="N368" s="123"/>
      <c r="O368" s="123"/>
      <c r="P368" s="123"/>
      <c r="Q368" s="123"/>
      <c r="R368" s="117"/>
      <c r="S368" s="117"/>
      <c r="T368" s="117"/>
      <c r="U368" s="117"/>
      <c r="V368" s="117"/>
    </row>
    <row r="369" spans="1:22" ht="14.25">
      <c r="A369" s="123"/>
      <c r="B369" s="123"/>
      <c r="C369" s="123"/>
      <c r="D369" s="123"/>
      <c r="E369" s="123"/>
      <c r="F369" s="123"/>
      <c r="G369" s="123"/>
      <c r="H369" s="123"/>
      <c r="I369" s="123"/>
      <c r="J369" s="123"/>
      <c r="K369" s="123"/>
      <c r="L369" s="123"/>
      <c r="M369" s="123"/>
      <c r="N369" s="123"/>
      <c r="O369" s="123"/>
      <c r="P369" s="123"/>
      <c r="Q369" s="123"/>
      <c r="R369" s="117"/>
      <c r="S369" s="117"/>
      <c r="T369" s="117"/>
      <c r="U369" s="117"/>
      <c r="V369" s="117"/>
    </row>
    <row r="370" spans="1:22" ht="14.25">
      <c r="A370" s="123"/>
      <c r="B370" s="123"/>
      <c r="C370" s="123"/>
      <c r="D370" s="123"/>
      <c r="E370" s="123"/>
      <c r="F370" s="123"/>
      <c r="G370" s="123"/>
      <c r="H370" s="123"/>
      <c r="I370" s="123"/>
      <c r="J370" s="123"/>
      <c r="K370" s="123"/>
      <c r="L370" s="123"/>
      <c r="M370" s="123"/>
      <c r="N370" s="123"/>
      <c r="O370" s="123"/>
      <c r="P370" s="123"/>
      <c r="Q370" s="123"/>
      <c r="R370" s="117"/>
      <c r="S370" s="117"/>
      <c r="T370" s="117"/>
      <c r="U370" s="117"/>
      <c r="V370" s="117"/>
    </row>
    <row r="371" spans="1:22" ht="14.25">
      <c r="A371" s="123"/>
      <c r="B371" s="123"/>
      <c r="C371" s="123"/>
      <c r="D371" s="123"/>
      <c r="E371" s="123"/>
      <c r="F371" s="123"/>
      <c r="G371" s="123"/>
      <c r="H371" s="123"/>
      <c r="I371" s="123"/>
      <c r="J371" s="123"/>
      <c r="K371" s="123"/>
      <c r="L371" s="123"/>
      <c r="M371" s="123"/>
      <c r="N371" s="123"/>
      <c r="O371" s="123"/>
      <c r="P371" s="123"/>
      <c r="Q371" s="123"/>
      <c r="R371" s="117"/>
      <c r="S371" s="117"/>
      <c r="T371" s="117"/>
      <c r="U371" s="117"/>
      <c r="V371" s="117"/>
    </row>
    <row r="372" spans="1:22" ht="14.25">
      <c r="A372" s="123"/>
      <c r="B372" s="123"/>
      <c r="C372" s="123"/>
      <c r="D372" s="123"/>
      <c r="E372" s="123"/>
      <c r="F372" s="123"/>
      <c r="G372" s="123"/>
      <c r="H372" s="123"/>
      <c r="I372" s="123"/>
      <c r="J372" s="123"/>
      <c r="K372" s="123"/>
      <c r="L372" s="123"/>
      <c r="M372" s="123"/>
      <c r="N372" s="123"/>
      <c r="O372" s="123"/>
      <c r="P372" s="123"/>
      <c r="Q372" s="123"/>
      <c r="R372" s="117"/>
      <c r="S372" s="117"/>
      <c r="T372" s="117"/>
      <c r="U372" s="117"/>
      <c r="V372" s="117"/>
    </row>
    <row r="373" spans="1:22" ht="14.25">
      <c r="A373" s="123"/>
      <c r="B373" s="123"/>
      <c r="C373" s="123"/>
      <c r="D373" s="123"/>
      <c r="E373" s="123"/>
      <c r="F373" s="123"/>
      <c r="G373" s="123"/>
      <c r="H373" s="123"/>
      <c r="I373" s="123"/>
      <c r="J373" s="123"/>
      <c r="K373" s="123"/>
      <c r="L373" s="123"/>
      <c r="M373" s="123"/>
      <c r="N373" s="123"/>
      <c r="O373" s="123"/>
      <c r="P373" s="123"/>
      <c r="Q373" s="123"/>
      <c r="R373" s="117"/>
      <c r="S373" s="117"/>
      <c r="T373" s="117"/>
      <c r="U373" s="117"/>
      <c r="V373" s="117"/>
    </row>
    <row r="374" spans="1:22" ht="14.25">
      <c r="A374" s="123"/>
      <c r="B374" s="123"/>
      <c r="C374" s="123"/>
      <c r="D374" s="123"/>
      <c r="E374" s="123"/>
      <c r="F374" s="123"/>
      <c r="G374" s="123"/>
      <c r="H374" s="123"/>
      <c r="I374" s="123"/>
      <c r="J374" s="123"/>
      <c r="K374" s="123"/>
      <c r="L374" s="123"/>
      <c r="M374" s="123"/>
      <c r="N374" s="123"/>
      <c r="O374" s="123"/>
      <c r="P374" s="123"/>
      <c r="Q374" s="123"/>
      <c r="R374" s="117"/>
      <c r="S374" s="117"/>
      <c r="T374" s="117"/>
      <c r="U374" s="117"/>
      <c r="V374" s="117"/>
    </row>
    <row r="375" spans="1:22" ht="14.25">
      <c r="A375" s="123"/>
      <c r="B375" s="123"/>
      <c r="C375" s="123"/>
      <c r="D375" s="123"/>
      <c r="E375" s="123"/>
      <c r="F375" s="123"/>
      <c r="G375" s="123"/>
      <c r="H375" s="123"/>
      <c r="I375" s="123"/>
      <c r="J375" s="123"/>
      <c r="K375" s="123"/>
      <c r="L375" s="123"/>
      <c r="M375" s="123"/>
      <c r="N375" s="123"/>
      <c r="O375" s="123"/>
      <c r="P375" s="123"/>
      <c r="Q375" s="123"/>
      <c r="R375" s="117"/>
      <c r="S375" s="117"/>
      <c r="T375" s="117"/>
      <c r="U375" s="117"/>
      <c r="V375" s="117"/>
    </row>
    <row r="376" spans="1:22" ht="14.25">
      <c r="A376" s="123"/>
      <c r="B376" s="123"/>
      <c r="C376" s="123"/>
      <c r="D376" s="123"/>
      <c r="E376" s="123"/>
      <c r="F376" s="123"/>
      <c r="G376" s="123"/>
      <c r="H376" s="123"/>
      <c r="I376" s="123"/>
      <c r="J376" s="123"/>
      <c r="K376" s="123"/>
      <c r="L376" s="123"/>
      <c r="M376" s="123"/>
      <c r="N376" s="123"/>
      <c r="O376" s="123"/>
      <c r="P376" s="123"/>
      <c r="Q376" s="123"/>
      <c r="R376" s="117"/>
      <c r="S376" s="117"/>
      <c r="T376" s="117"/>
      <c r="U376" s="117"/>
      <c r="V376" s="117"/>
    </row>
    <row r="377" spans="1:22" ht="14.25">
      <c r="A377" s="123"/>
      <c r="B377" s="123"/>
      <c r="C377" s="123"/>
      <c r="D377" s="123"/>
      <c r="E377" s="123"/>
      <c r="F377" s="123"/>
      <c r="G377" s="123"/>
      <c r="H377" s="123"/>
      <c r="I377" s="123"/>
      <c r="J377" s="123"/>
      <c r="K377" s="123"/>
      <c r="L377" s="123"/>
      <c r="M377" s="123"/>
      <c r="N377" s="123"/>
      <c r="O377" s="123"/>
      <c r="P377" s="123"/>
      <c r="Q377" s="123"/>
      <c r="R377" s="117"/>
      <c r="S377" s="117"/>
      <c r="T377" s="117"/>
      <c r="U377" s="117"/>
      <c r="V377" s="117"/>
    </row>
    <row r="378" spans="1:22" ht="14.25">
      <c r="A378" s="123"/>
      <c r="B378" s="123"/>
      <c r="C378" s="123"/>
      <c r="D378" s="123"/>
      <c r="E378" s="123"/>
      <c r="F378" s="123"/>
      <c r="G378" s="123"/>
      <c r="H378" s="123"/>
      <c r="I378" s="123"/>
      <c r="J378" s="123"/>
      <c r="K378" s="123"/>
      <c r="L378" s="123"/>
      <c r="M378" s="123"/>
      <c r="N378" s="123"/>
      <c r="O378" s="123"/>
      <c r="P378" s="123"/>
      <c r="Q378" s="123"/>
      <c r="R378" s="117"/>
      <c r="S378" s="117"/>
      <c r="T378" s="117"/>
      <c r="U378" s="117"/>
      <c r="V378" s="117"/>
    </row>
    <row r="379" spans="1:22" ht="14.25">
      <c r="A379" s="123"/>
      <c r="B379" s="123"/>
      <c r="C379" s="123"/>
      <c r="D379" s="123"/>
      <c r="E379" s="123"/>
      <c r="F379" s="123"/>
      <c r="G379" s="123"/>
      <c r="H379" s="123"/>
      <c r="I379" s="123"/>
      <c r="J379" s="123"/>
      <c r="K379" s="123"/>
      <c r="L379" s="123"/>
      <c r="M379" s="123"/>
      <c r="N379" s="123"/>
      <c r="O379" s="123"/>
      <c r="P379" s="123"/>
      <c r="Q379" s="123"/>
      <c r="R379" s="117"/>
      <c r="S379" s="117"/>
      <c r="T379" s="117"/>
      <c r="U379" s="117"/>
      <c r="V379" s="117"/>
    </row>
    <row r="380" spans="1:22" ht="14.25">
      <c r="A380" s="123"/>
      <c r="B380" s="123"/>
      <c r="C380" s="123"/>
      <c r="D380" s="123"/>
      <c r="E380" s="123"/>
      <c r="F380" s="123"/>
      <c r="G380" s="123"/>
      <c r="H380" s="123"/>
      <c r="I380" s="123"/>
      <c r="J380" s="123"/>
      <c r="K380" s="123"/>
      <c r="L380" s="123"/>
      <c r="M380" s="123"/>
      <c r="N380" s="123"/>
      <c r="O380" s="123"/>
      <c r="P380" s="123"/>
      <c r="Q380" s="123"/>
      <c r="R380" s="117"/>
      <c r="S380" s="117"/>
      <c r="T380" s="117"/>
      <c r="U380" s="117"/>
      <c r="V380" s="117"/>
    </row>
    <row r="381" spans="1:22" ht="14.25">
      <c r="A381" s="123"/>
      <c r="B381" s="123"/>
      <c r="C381" s="123"/>
      <c r="D381" s="123"/>
      <c r="E381" s="123"/>
      <c r="F381" s="123"/>
      <c r="G381" s="123"/>
      <c r="H381" s="123"/>
      <c r="I381" s="123"/>
      <c r="J381" s="123"/>
      <c r="K381" s="123"/>
      <c r="L381" s="123"/>
      <c r="M381" s="123"/>
      <c r="N381" s="123"/>
      <c r="O381" s="123"/>
      <c r="P381" s="123"/>
      <c r="Q381" s="123"/>
      <c r="R381" s="117"/>
      <c r="S381" s="117"/>
      <c r="T381" s="117"/>
      <c r="U381" s="117"/>
      <c r="V381" s="117"/>
    </row>
    <row r="382" spans="1:22" ht="14.25">
      <c r="A382" s="123"/>
      <c r="B382" s="123"/>
      <c r="C382" s="123"/>
      <c r="D382" s="123"/>
      <c r="E382" s="123"/>
      <c r="F382" s="123"/>
      <c r="G382" s="123"/>
      <c r="H382" s="123"/>
      <c r="I382" s="123"/>
      <c r="J382" s="123"/>
      <c r="K382" s="123"/>
      <c r="L382" s="123"/>
      <c r="M382" s="123"/>
      <c r="N382" s="123"/>
      <c r="O382" s="123"/>
      <c r="P382" s="123"/>
      <c r="Q382" s="123"/>
      <c r="R382" s="117"/>
      <c r="S382" s="117"/>
      <c r="T382" s="117"/>
      <c r="U382" s="117"/>
      <c r="V382" s="117"/>
    </row>
    <row r="383" spans="1:22" ht="14.25">
      <c r="A383" s="123"/>
      <c r="B383" s="123"/>
      <c r="C383" s="123"/>
      <c r="D383" s="123"/>
      <c r="E383" s="123"/>
      <c r="F383" s="123"/>
      <c r="G383" s="123"/>
      <c r="H383" s="123"/>
      <c r="I383" s="123"/>
      <c r="J383" s="123"/>
      <c r="K383" s="123"/>
      <c r="L383" s="123"/>
      <c r="M383" s="123"/>
      <c r="N383" s="123"/>
      <c r="O383" s="123"/>
      <c r="P383" s="123"/>
      <c r="Q383" s="123"/>
      <c r="R383" s="117"/>
      <c r="S383" s="117"/>
      <c r="T383" s="117"/>
      <c r="U383" s="117"/>
      <c r="V383" s="117"/>
    </row>
    <row r="384" spans="1:22" ht="14.25">
      <c r="A384" s="123"/>
      <c r="B384" s="123"/>
      <c r="C384" s="123"/>
      <c r="D384" s="123"/>
      <c r="E384" s="123"/>
      <c r="F384" s="123"/>
      <c r="G384" s="123"/>
      <c r="H384" s="123"/>
      <c r="I384" s="123"/>
      <c r="J384" s="123"/>
      <c r="K384" s="123"/>
      <c r="L384" s="123"/>
      <c r="M384" s="123"/>
      <c r="N384" s="123"/>
      <c r="O384" s="123"/>
      <c r="P384" s="123"/>
      <c r="Q384" s="123"/>
      <c r="R384" s="117"/>
      <c r="S384" s="117"/>
      <c r="T384" s="117"/>
      <c r="U384" s="117"/>
      <c r="V384" s="117"/>
    </row>
    <row r="385" spans="1:22" ht="14.25">
      <c r="A385" s="123"/>
      <c r="B385" s="123"/>
      <c r="C385" s="123"/>
      <c r="D385" s="123"/>
      <c r="E385" s="123"/>
      <c r="F385" s="123"/>
      <c r="G385" s="123"/>
      <c r="H385" s="123"/>
      <c r="I385" s="123"/>
      <c r="J385" s="123"/>
      <c r="K385" s="123"/>
      <c r="L385" s="123"/>
      <c r="M385" s="123"/>
      <c r="N385" s="123"/>
      <c r="O385" s="123"/>
      <c r="P385" s="123"/>
      <c r="Q385" s="123"/>
      <c r="R385" s="117"/>
      <c r="S385" s="117"/>
      <c r="T385" s="117"/>
      <c r="U385" s="117"/>
      <c r="V385" s="117"/>
    </row>
    <row r="386" spans="1:22" ht="14.25">
      <c r="A386" s="123"/>
      <c r="B386" s="123"/>
      <c r="C386" s="123"/>
      <c r="D386" s="123"/>
      <c r="E386" s="123"/>
      <c r="F386" s="123"/>
      <c r="G386" s="123"/>
      <c r="H386" s="123"/>
      <c r="I386" s="123"/>
      <c r="J386" s="123"/>
      <c r="K386" s="123"/>
      <c r="L386" s="123"/>
      <c r="M386" s="123"/>
      <c r="N386" s="123"/>
      <c r="O386" s="123"/>
      <c r="P386" s="123"/>
      <c r="Q386" s="123"/>
      <c r="R386" s="117"/>
      <c r="S386" s="117"/>
      <c r="T386" s="117"/>
      <c r="U386" s="117"/>
      <c r="V386" s="117"/>
    </row>
    <row r="387" spans="1:22" ht="14.25">
      <c r="A387" s="123"/>
      <c r="B387" s="123"/>
      <c r="C387" s="123"/>
      <c r="D387" s="123"/>
      <c r="E387" s="123"/>
      <c r="F387" s="123"/>
      <c r="G387" s="123"/>
      <c r="H387" s="123"/>
      <c r="I387" s="123"/>
      <c r="J387" s="123"/>
      <c r="K387" s="123"/>
      <c r="L387" s="123"/>
      <c r="M387" s="123"/>
      <c r="N387" s="123"/>
      <c r="O387" s="123"/>
      <c r="P387" s="123"/>
      <c r="Q387" s="123"/>
      <c r="R387" s="117"/>
      <c r="S387" s="117"/>
      <c r="T387" s="117"/>
      <c r="U387" s="117"/>
      <c r="V387" s="117"/>
    </row>
    <row r="388" spans="1:22" ht="14.25">
      <c r="A388" s="123"/>
      <c r="B388" s="123"/>
      <c r="C388" s="123"/>
      <c r="D388" s="123"/>
      <c r="E388" s="123"/>
      <c r="F388" s="123"/>
      <c r="G388" s="123"/>
      <c r="H388" s="123"/>
      <c r="I388" s="123"/>
      <c r="J388" s="123"/>
      <c r="K388" s="123"/>
      <c r="L388" s="123"/>
      <c r="M388" s="123"/>
      <c r="N388" s="123"/>
      <c r="O388" s="123"/>
      <c r="P388" s="123"/>
      <c r="Q388" s="123"/>
      <c r="R388" s="117"/>
      <c r="S388" s="117"/>
      <c r="T388" s="117"/>
      <c r="U388" s="117"/>
      <c r="V388" s="117"/>
    </row>
    <row r="389" spans="1:22" ht="14.25">
      <c r="A389" s="123"/>
      <c r="B389" s="123"/>
      <c r="C389" s="123"/>
      <c r="D389" s="123"/>
      <c r="E389" s="123"/>
      <c r="F389" s="123"/>
      <c r="G389" s="123"/>
      <c r="H389" s="123"/>
      <c r="I389" s="123"/>
      <c r="J389" s="123"/>
      <c r="K389" s="123"/>
      <c r="L389" s="123"/>
      <c r="M389" s="123"/>
      <c r="N389" s="123"/>
      <c r="O389" s="123"/>
      <c r="P389" s="123"/>
      <c r="Q389" s="123"/>
      <c r="R389" s="117"/>
      <c r="S389" s="117"/>
      <c r="T389" s="117"/>
      <c r="U389" s="117"/>
      <c r="V389" s="117"/>
    </row>
    <row r="390" spans="1:22" ht="14.25">
      <c r="A390" s="123"/>
      <c r="B390" s="123"/>
      <c r="C390" s="123"/>
      <c r="D390" s="123"/>
      <c r="E390" s="123"/>
      <c r="F390" s="123"/>
      <c r="G390" s="123"/>
      <c r="H390" s="123"/>
      <c r="I390" s="123"/>
      <c r="J390" s="123"/>
      <c r="K390" s="123"/>
      <c r="L390" s="123"/>
      <c r="M390" s="123"/>
      <c r="N390" s="123"/>
      <c r="O390" s="123"/>
      <c r="P390" s="123"/>
      <c r="Q390" s="123"/>
      <c r="R390" s="117"/>
      <c r="S390" s="117"/>
      <c r="T390" s="117"/>
      <c r="U390" s="117"/>
      <c r="V390" s="117"/>
    </row>
    <row r="391" spans="1:22" ht="14.25">
      <c r="A391" s="123"/>
      <c r="B391" s="123"/>
      <c r="C391" s="123"/>
      <c r="D391" s="123"/>
      <c r="E391" s="123"/>
      <c r="F391" s="123"/>
      <c r="G391" s="123"/>
      <c r="H391" s="123"/>
      <c r="I391" s="123"/>
      <c r="J391" s="123"/>
      <c r="K391" s="123"/>
      <c r="L391" s="123"/>
      <c r="M391" s="123"/>
      <c r="N391" s="123"/>
      <c r="O391" s="123"/>
      <c r="P391" s="123"/>
      <c r="Q391" s="123"/>
      <c r="R391" s="117"/>
      <c r="S391" s="117"/>
      <c r="T391" s="117"/>
      <c r="U391" s="117"/>
      <c r="V391" s="117"/>
    </row>
    <row r="392" spans="1:22" ht="14.25">
      <c r="A392" s="123"/>
      <c r="B392" s="123"/>
      <c r="C392" s="123"/>
      <c r="D392" s="123"/>
      <c r="E392" s="123"/>
      <c r="F392" s="123"/>
      <c r="G392" s="123"/>
      <c r="H392" s="123"/>
      <c r="I392" s="123"/>
      <c r="J392" s="123"/>
      <c r="K392" s="123"/>
      <c r="L392" s="123"/>
      <c r="M392" s="123"/>
      <c r="N392" s="123"/>
      <c r="O392" s="123"/>
      <c r="P392" s="123"/>
      <c r="Q392" s="123"/>
      <c r="R392" s="117"/>
      <c r="S392" s="117"/>
      <c r="T392" s="117"/>
      <c r="U392" s="117"/>
      <c r="V392" s="117"/>
    </row>
    <row r="393" spans="1:22" ht="14.25">
      <c r="A393" s="123"/>
      <c r="B393" s="123"/>
      <c r="C393" s="123"/>
      <c r="D393" s="123"/>
      <c r="E393" s="123"/>
      <c r="F393" s="123"/>
      <c r="G393" s="123"/>
      <c r="H393" s="123"/>
      <c r="I393" s="123"/>
      <c r="J393" s="123"/>
      <c r="K393" s="123"/>
      <c r="L393" s="123"/>
      <c r="M393" s="123"/>
      <c r="N393" s="123"/>
      <c r="O393" s="123"/>
      <c r="P393" s="123"/>
      <c r="Q393" s="123"/>
      <c r="R393" s="117"/>
      <c r="S393" s="117"/>
      <c r="T393" s="117"/>
      <c r="U393" s="117"/>
      <c r="V393" s="117"/>
    </row>
    <row r="394" spans="1:22" ht="14.25">
      <c r="A394" s="123"/>
      <c r="B394" s="123"/>
      <c r="C394" s="123"/>
      <c r="D394" s="123"/>
      <c r="E394" s="123"/>
      <c r="F394" s="123"/>
      <c r="G394" s="123"/>
      <c r="H394" s="123"/>
      <c r="I394" s="123"/>
      <c r="J394" s="123"/>
      <c r="K394" s="123"/>
      <c r="L394" s="123"/>
      <c r="M394" s="123"/>
      <c r="N394" s="123"/>
      <c r="O394" s="123"/>
      <c r="P394" s="123"/>
      <c r="Q394" s="123"/>
      <c r="R394" s="117"/>
      <c r="S394" s="117"/>
      <c r="T394" s="117"/>
      <c r="U394" s="117"/>
      <c r="V394" s="117"/>
    </row>
    <row r="395" spans="1:22" ht="14.25">
      <c r="A395" s="123"/>
      <c r="B395" s="123"/>
      <c r="C395" s="123"/>
      <c r="D395" s="123"/>
      <c r="E395" s="123"/>
      <c r="F395" s="123"/>
      <c r="G395" s="123"/>
      <c r="H395" s="123"/>
      <c r="I395" s="123"/>
      <c r="J395" s="123"/>
      <c r="K395" s="123"/>
      <c r="L395" s="123"/>
      <c r="M395" s="123"/>
      <c r="N395" s="123"/>
      <c r="O395" s="123"/>
      <c r="P395" s="123"/>
      <c r="Q395" s="123"/>
      <c r="R395" s="117"/>
      <c r="S395" s="117"/>
      <c r="T395" s="117"/>
      <c r="U395" s="117"/>
      <c r="V395" s="117"/>
    </row>
    <row r="396" spans="1:22" ht="14.25">
      <c r="A396" s="123"/>
      <c r="B396" s="123"/>
      <c r="C396" s="123"/>
      <c r="D396" s="123"/>
      <c r="E396" s="123"/>
      <c r="F396" s="123"/>
      <c r="G396" s="123"/>
      <c r="H396" s="123"/>
      <c r="I396" s="123"/>
      <c r="J396" s="123"/>
      <c r="K396" s="123"/>
      <c r="L396" s="123"/>
      <c r="M396" s="123"/>
      <c r="N396" s="123"/>
      <c r="O396" s="123"/>
      <c r="P396" s="123"/>
      <c r="Q396" s="123"/>
      <c r="R396" s="117"/>
      <c r="S396" s="117"/>
      <c r="T396" s="117"/>
      <c r="U396" s="117"/>
      <c r="V396" s="117"/>
    </row>
    <row r="397" spans="1:22" ht="14.25">
      <c r="A397" s="123"/>
      <c r="B397" s="123"/>
      <c r="C397" s="123"/>
      <c r="D397" s="123"/>
      <c r="E397" s="123"/>
      <c r="F397" s="123"/>
      <c r="G397" s="123"/>
      <c r="H397" s="123"/>
      <c r="I397" s="123"/>
      <c r="J397" s="123"/>
      <c r="K397" s="123"/>
      <c r="L397" s="123"/>
      <c r="M397" s="123"/>
      <c r="N397" s="123"/>
      <c r="O397" s="123"/>
      <c r="P397" s="123"/>
      <c r="Q397" s="123"/>
      <c r="R397" s="117"/>
      <c r="S397" s="117"/>
      <c r="T397" s="117"/>
      <c r="U397" s="117"/>
      <c r="V397" s="117"/>
    </row>
    <row r="398" spans="1:22" ht="14.25">
      <c r="A398" s="123"/>
      <c r="B398" s="123"/>
      <c r="C398" s="123"/>
      <c r="D398" s="123"/>
      <c r="E398" s="123"/>
      <c r="F398" s="123"/>
      <c r="G398" s="123"/>
      <c r="H398" s="123"/>
      <c r="I398" s="123"/>
      <c r="J398" s="123"/>
      <c r="K398" s="123"/>
      <c r="L398" s="123"/>
      <c r="M398" s="123"/>
      <c r="N398" s="123"/>
      <c r="O398" s="123"/>
      <c r="P398" s="123"/>
      <c r="Q398" s="123"/>
      <c r="R398" s="117"/>
      <c r="S398" s="117"/>
      <c r="T398" s="117"/>
      <c r="U398" s="117"/>
      <c r="V398" s="117"/>
    </row>
    <row r="399" spans="1:22" ht="14.25">
      <c r="A399" s="123"/>
      <c r="B399" s="123"/>
      <c r="C399" s="123"/>
      <c r="D399" s="123"/>
      <c r="E399" s="123"/>
      <c r="F399" s="123"/>
      <c r="G399" s="123"/>
      <c r="H399" s="123"/>
      <c r="I399" s="123"/>
      <c r="J399" s="123"/>
      <c r="K399" s="123"/>
      <c r="L399" s="123"/>
      <c r="M399" s="123"/>
      <c r="N399" s="123"/>
      <c r="O399" s="123"/>
      <c r="P399" s="123"/>
      <c r="Q399" s="123"/>
      <c r="R399" s="117"/>
      <c r="S399" s="117"/>
      <c r="T399" s="117"/>
      <c r="U399" s="117"/>
      <c r="V399" s="117"/>
    </row>
    <row r="400" spans="1:22" ht="14.25">
      <c r="A400" s="123"/>
      <c r="B400" s="123"/>
      <c r="C400" s="123"/>
      <c r="D400" s="123"/>
      <c r="E400" s="123"/>
      <c r="F400" s="123"/>
      <c r="G400" s="123"/>
      <c r="H400" s="123"/>
      <c r="I400" s="123"/>
      <c r="J400" s="123"/>
      <c r="K400" s="123"/>
      <c r="L400" s="123"/>
      <c r="M400" s="123"/>
      <c r="N400" s="123"/>
      <c r="O400" s="123"/>
      <c r="P400" s="123"/>
      <c r="Q400" s="123"/>
      <c r="R400" s="117"/>
      <c r="S400" s="117"/>
      <c r="T400" s="117"/>
      <c r="U400" s="117"/>
      <c r="V400" s="117"/>
    </row>
    <row r="401" spans="1:22" ht="14.25">
      <c r="A401" s="123"/>
      <c r="B401" s="123"/>
      <c r="C401" s="123"/>
      <c r="D401" s="123"/>
      <c r="E401" s="123"/>
      <c r="F401" s="123"/>
      <c r="G401" s="123"/>
      <c r="H401" s="123"/>
      <c r="I401" s="123"/>
      <c r="J401" s="123"/>
      <c r="K401" s="123"/>
      <c r="L401" s="123"/>
      <c r="M401" s="123"/>
      <c r="N401" s="123"/>
      <c r="O401" s="123"/>
      <c r="P401" s="123"/>
      <c r="Q401" s="123"/>
      <c r="R401" s="117"/>
      <c r="S401" s="117"/>
      <c r="T401" s="117"/>
      <c r="U401" s="117"/>
      <c r="V401" s="117"/>
    </row>
    <row r="402" spans="1:22" ht="14.25">
      <c r="A402" s="123"/>
      <c r="B402" s="123"/>
      <c r="C402" s="123"/>
      <c r="D402" s="123"/>
      <c r="E402" s="123"/>
      <c r="F402" s="123"/>
      <c r="G402" s="123"/>
      <c r="H402" s="123"/>
      <c r="I402" s="123"/>
      <c r="J402" s="123"/>
      <c r="K402" s="123"/>
      <c r="L402" s="123"/>
      <c r="M402" s="123"/>
      <c r="N402" s="123"/>
      <c r="O402" s="123"/>
      <c r="P402" s="123"/>
      <c r="Q402" s="123"/>
      <c r="R402" s="117"/>
      <c r="S402" s="117"/>
      <c r="T402" s="117"/>
      <c r="U402" s="117"/>
      <c r="V402" s="117"/>
    </row>
    <row r="403" spans="1:22" ht="14.25">
      <c r="A403" s="123"/>
      <c r="B403" s="123"/>
      <c r="C403" s="123"/>
      <c r="D403" s="123"/>
      <c r="E403" s="123"/>
      <c r="F403" s="123"/>
      <c r="G403" s="123"/>
      <c r="H403" s="123"/>
      <c r="I403" s="123"/>
      <c r="J403" s="123"/>
      <c r="K403" s="123"/>
      <c r="L403" s="123"/>
      <c r="M403" s="123"/>
      <c r="N403" s="123"/>
      <c r="O403" s="123"/>
      <c r="P403" s="123"/>
      <c r="Q403" s="123"/>
      <c r="R403" s="117"/>
      <c r="S403" s="117"/>
      <c r="T403" s="117"/>
      <c r="U403" s="117"/>
      <c r="V403" s="117"/>
    </row>
    <row r="404" spans="1:22" ht="14.25">
      <c r="A404" s="123"/>
      <c r="B404" s="123"/>
      <c r="C404" s="123"/>
      <c r="D404" s="123"/>
      <c r="E404" s="123"/>
      <c r="F404" s="123"/>
      <c r="G404" s="123"/>
      <c r="H404" s="123"/>
      <c r="I404" s="123"/>
      <c r="J404" s="123"/>
      <c r="K404" s="123"/>
      <c r="L404" s="123"/>
      <c r="M404" s="123"/>
      <c r="N404" s="123"/>
      <c r="O404" s="123"/>
      <c r="P404" s="123"/>
      <c r="Q404" s="123"/>
      <c r="R404" s="117"/>
      <c r="S404" s="117"/>
      <c r="T404" s="117"/>
      <c r="U404" s="117"/>
      <c r="V404" s="117"/>
    </row>
    <row r="405" spans="1:22" ht="14.25">
      <c r="A405" s="123"/>
      <c r="B405" s="123"/>
      <c r="C405" s="123"/>
      <c r="D405" s="123"/>
      <c r="E405" s="123"/>
      <c r="F405" s="123"/>
      <c r="G405" s="123"/>
      <c r="H405" s="123"/>
      <c r="I405" s="123"/>
      <c r="J405" s="123"/>
      <c r="K405" s="123"/>
      <c r="L405" s="123"/>
      <c r="M405" s="123"/>
      <c r="N405" s="123"/>
      <c r="O405" s="123"/>
      <c r="P405" s="123"/>
      <c r="Q405" s="123"/>
      <c r="R405" s="117"/>
      <c r="S405" s="117"/>
      <c r="T405" s="117"/>
      <c r="U405" s="117"/>
      <c r="V405" s="117"/>
    </row>
    <row r="406" spans="1:22" ht="14.25">
      <c r="A406" s="123"/>
      <c r="B406" s="123"/>
      <c r="C406" s="123"/>
      <c r="D406" s="123"/>
      <c r="E406" s="123"/>
      <c r="F406" s="123"/>
      <c r="G406" s="123"/>
      <c r="H406" s="123"/>
      <c r="I406" s="123"/>
      <c r="J406" s="123"/>
      <c r="K406" s="123"/>
      <c r="L406" s="123"/>
      <c r="M406" s="123"/>
      <c r="N406" s="123"/>
      <c r="O406" s="123"/>
      <c r="P406" s="123"/>
      <c r="Q406" s="123"/>
      <c r="R406" s="117"/>
      <c r="S406" s="117"/>
      <c r="T406" s="117"/>
      <c r="U406" s="117"/>
      <c r="V406" s="117"/>
    </row>
    <row r="407" spans="1:22" ht="14.25">
      <c r="A407" s="123"/>
      <c r="B407" s="123"/>
      <c r="C407" s="123"/>
      <c r="D407" s="123"/>
      <c r="E407" s="123"/>
      <c r="F407" s="123"/>
      <c r="G407" s="123"/>
      <c r="H407" s="123"/>
      <c r="I407" s="123"/>
      <c r="J407" s="123"/>
      <c r="K407" s="123"/>
      <c r="L407" s="123"/>
      <c r="M407" s="123"/>
      <c r="N407" s="123"/>
      <c r="O407" s="123"/>
      <c r="P407" s="123"/>
      <c r="Q407" s="123"/>
      <c r="R407" s="117"/>
      <c r="S407" s="117"/>
      <c r="T407" s="117"/>
      <c r="U407" s="117"/>
      <c r="V407" s="117"/>
    </row>
    <row r="408" spans="1:22" ht="14.25">
      <c r="A408" s="123"/>
      <c r="B408" s="123"/>
      <c r="C408" s="123"/>
      <c r="D408" s="123"/>
      <c r="E408" s="123"/>
      <c r="F408" s="123"/>
      <c r="G408" s="123"/>
      <c r="H408" s="123"/>
      <c r="I408" s="123"/>
      <c r="J408" s="123"/>
      <c r="K408" s="123"/>
      <c r="L408" s="123"/>
      <c r="M408" s="123"/>
      <c r="N408" s="123"/>
      <c r="O408" s="123"/>
      <c r="P408" s="123"/>
      <c r="Q408" s="123"/>
      <c r="R408" s="117"/>
      <c r="S408" s="117"/>
      <c r="T408" s="117"/>
      <c r="U408" s="117"/>
      <c r="V408" s="117"/>
    </row>
    <row r="409" spans="1:22" ht="14.25">
      <c r="A409" s="123"/>
      <c r="B409" s="123"/>
      <c r="C409" s="123"/>
      <c r="D409" s="123"/>
      <c r="E409" s="123"/>
      <c r="F409" s="123"/>
      <c r="G409" s="123"/>
      <c r="H409" s="123"/>
      <c r="I409" s="123"/>
      <c r="J409" s="123"/>
      <c r="K409" s="123"/>
      <c r="L409" s="123"/>
      <c r="M409" s="123"/>
      <c r="N409" s="123"/>
      <c r="O409" s="123"/>
      <c r="P409" s="123"/>
      <c r="Q409" s="123"/>
      <c r="R409" s="117"/>
      <c r="S409" s="117"/>
      <c r="T409" s="117"/>
      <c r="U409" s="117"/>
      <c r="V409" s="117"/>
    </row>
    <row r="410" spans="1:22" ht="14.25">
      <c r="A410" s="123"/>
      <c r="B410" s="123"/>
      <c r="C410" s="123"/>
      <c r="D410" s="123"/>
      <c r="E410" s="123"/>
      <c r="F410" s="123"/>
      <c r="G410" s="123"/>
      <c r="H410" s="123"/>
      <c r="I410" s="123"/>
      <c r="J410" s="123"/>
      <c r="K410" s="123"/>
      <c r="L410" s="123"/>
      <c r="M410" s="123"/>
      <c r="N410" s="123"/>
      <c r="O410" s="123"/>
      <c r="P410" s="123"/>
      <c r="Q410" s="123"/>
      <c r="R410" s="117"/>
      <c r="S410" s="117"/>
      <c r="T410" s="117"/>
      <c r="U410" s="117"/>
      <c r="V410" s="117"/>
    </row>
    <row r="411" spans="1:22" ht="14.25">
      <c r="A411" s="123"/>
      <c r="B411" s="123"/>
      <c r="C411" s="123"/>
      <c r="D411" s="123"/>
      <c r="E411" s="123"/>
      <c r="F411" s="123"/>
      <c r="G411" s="123"/>
      <c r="H411" s="123"/>
      <c r="I411" s="123"/>
      <c r="J411" s="123"/>
      <c r="K411" s="123"/>
      <c r="L411" s="123"/>
      <c r="M411" s="123"/>
      <c r="N411" s="123"/>
      <c r="O411" s="123"/>
      <c r="P411" s="123"/>
      <c r="Q411" s="123"/>
      <c r="R411" s="117"/>
      <c r="S411" s="117"/>
      <c r="T411" s="117"/>
      <c r="U411" s="117"/>
      <c r="V411" s="117"/>
    </row>
    <row r="412" spans="1:22" ht="14.25">
      <c r="A412" s="123"/>
      <c r="B412" s="123"/>
      <c r="C412" s="123"/>
      <c r="D412" s="123"/>
      <c r="E412" s="123"/>
      <c r="F412" s="123"/>
      <c r="G412" s="123"/>
      <c r="H412" s="123"/>
      <c r="I412" s="123"/>
      <c r="J412" s="123"/>
      <c r="K412" s="123"/>
      <c r="L412" s="123"/>
      <c r="M412" s="123"/>
      <c r="N412" s="123"/>
      <c r="O412" s="123"/>
      <c r="P412" s="123"/>
      <c r="Q412" s="123"/>
      <c r="R412" s="117"/>
      <c r="S412" s="117"/>
      <c r="T412" s="117"/>
      <c r="U412" s="117"/>
      <c r="V412" s="117"/>
    </row>
    <row r="413" spans="1:22" ht="14.25">
      <c r="A413" s="123"/>
      <c r="B413" s="123"/>
      <c r="C413" s="123"/>
      <c r="D413" s="123"/>
      <c r="E413" s="123"/>
      <c r="F413" s="123"/>
      <c r="G413" s="123"/>
      <c r="H413" s="123"/>
      <c r="I413" s="123"/>
      <c r="J413" s="123"/>
      <c r="K413" s="123"/>
      <c r="L413" s="123"/>
      <c r="M413" s="123"/>
      <c r="N413" s="123"/>
      <c r="O413" s="123"/>
      <c r="P413" s="123"/>
      <c r="Q413" s="123"/>
      <c r="R413" s="117"/>
      <c r="S413" s="117"/>
      <c r="T413" s="117"/>
      <c r="U413" s="117"/>
      <c r="V413" s="117"/>
    </row>
    <row r="414" spans="1:22" ht="14.25">
      <c r="A414" s="123"/>
      <c r="B414" s="123"/>
      <c r="C414" s="123"/>
      <c r="D414" s="123"/>
      <c r="E414" s="123"/>
      <c r="F414" s="123"/>
      <c r="G414" s="123"/>
      <c r="H414" s="123"/>
      <c r="I414" s="123"/>
      <c r="J414" s="123"/>
      <c r="K414" s="123"/>
      <c r="L414" s="123"/>
      <c r="M414" s="123"/>
      <c r="N414" s="123"/>
      <c r="O414" s="123"/>
      <c r="P414" s="123"/>
      <c r="Q414" s="123"/>
      <c r="R414" s="117"/>
      <c r="S414" s="117"/>
      <c r="T414" s="117"/>
      <c r="U414" s="117"/>
      <c r="V414" s="117"/>
    </row>
    <row r="415" spans="1:22" ht="14.25">
      <c r="A415" s="123"/>
      <c r="B415" s="123"/>
      <c r="C415" s="123"/>
      <c r="D415" s="123"/>
      <c r="E415" s="123"/>
      <c r="F415" s="123"/>
      <c r="G415" s="123"/>
      <c r="H415" s="123"/>
      <c r="I415" s="123"/>
      <c r="J415" s="123"/>
      <c r="K415" s="123"/>
      <c r="L415" s="123"/>
      <c r="M415" s="123"/>
      <c r="N415" s="123"/>
      <c r="O415" s="123"/>
      <c r="P415" s="123"/>
      <c r="Q415" s="123"/>
      <c r="R415" s="117"/>
      <c r="S415" s="117"/>
      <c r="T415" s="117"/>
      <c r="U415" s="117"/>
      <c r="V415" s="117"/>
    </row>
    <row r="416" spans="1:22" ht="14.25">
      <c r="A416" s="123"/>
      <c r="B416" s="123"/>
      <c r="C416" s="123"/>
      <c r="D416" s="123"/>
      <c r="E416" s="123"/>
      <c r="F416" s="123"/>
      <c r="G416" s="123"/>
      <c r="H416" s="123"/>
      <c r="I416" s="123"/>
      <c r="J416" s="123"/>
      <c r="K416" s="123"/>
      <c r="L416" s="123"/>
      <c r="M416" s="123"/>
      <c r="N416" s="123"/>
      <c r="O416" s="123"/>
      <c r="P416" s="123"/>
      <c r="Q416" s="123"/>
      <c r="R416" s="117"/>
      <c r="S416" s="117"/>
      <c r="T416" s="117"/>
      <c r="U416" s="117"/>
      <c r="V416" s="117"/>
    </row>
    <row r="417" spans="1:22" ht="14.25">
      <c r="A417" s="123"/>
      <c r="B417" s="123"/>
      <c r="C417" s="123"/>
      <c r="D417" s="123"/>
      <c r="E417" s="123"/>
      <c r="F417" s="123"/>
      <c r="G417" s="123"/>
      <c r="H417" s="123"/>
      <c r="I417" s="123"/>
      <c r="J417" s="123"/>
      <c r="K417" s="123"/>
      <c r="L417" s="123"/>
      <c r="M417" s="123"/>
      <c r="N417" s="123"/>
      <c r="O417" s="123"/>
      <c r="P417" s="123"/>
      <c r="Q417" s="123"/>
      <c r="R417" s="117"/>
      <c r="S417" s="117"/>
      <c r="T417" s="117"/>
      <c r="U417" s="117"/>
      <c r="V417" s="117"/>
    </row>
    <row r="418" spans="1:22" ht="14.25">
      <c r="A418" s="123"/>
      <c r="B418" s="123"/>
      <c r="C418" s="123"/>
      <c r="D418" s="123"/>
      <c r="E418" s="123"/>
      <c r="F418" s="123"/>
      <c r="G418" s="123"/>
      <c r="H418" s="123"/>
      <c r="I418" s="123"/>
      <c r="J418" s="123"/>
      <c r="K418" s="123"/>
      <c r="L418" s="123"/>
      <c r="M418" s="123"/>
      <c r="N418" s="123"/>
      <c r="O418" s="123"/>
      <c r="P418" s="123"/>
      <c r="Q418" s="123"/>
      <c r="R418" s="117"/>
      <c r="S418" s="117"/>
      <c r="T418" s="117"/>
      <c r="U418" s="117"/>
      <c r="V418" s="117"/>
    </row>
    <row r="419" spans="1:22" ht="14.25">
      <c r="A419" s="123"/>
      <c r="B419" s="123"/>
      <c r="C419" s="123"/>
      <c r="D419" s="123"/>
      <c r="E419" s="123"/>
      <c r="F419" s="123"/>
      <c r="G419" s="123"/>
      <c r="H419" s="123"/>
      <c r="I419" s="123"/>
      <c r="J419" s="123"/>
      <c r="K419" s="123"/>
      <c r="L419" s="123"/>
      <c r="M419" s="123"/>
      <c r="N419" s="123"/>
      <c r="O419" s="123"/>
      <c r="P419" s="123"/>
      <c r="Q419" s="123"/>
      <c r="R419" s="117"/>
      <c r="S419" s="117"/>
      <c r="T419" s="117"/>
      <c r="U419" s="117"/>
      <c r="V419" s="117"/>
    </row>
    <row r="420" spans="1:22" ht="14.25">
      <c r="A420" s="123"/>
      <c r="B420" s="123"/>
      <c r="C420" s="123"/>
      <c r="D420" s="123"/>
      <c r="E420" s="123"/>
      <c r="F420" s="123"/>
      <c r="G420" s="123"/>
      <c r="H420" s="123"/>
      <c r="I420" s="123"/>
      <c r="J420" s="123"/>
      <c r="K420" s="123"/>
      <c r="L420" s="123"/>
      <c r="M420" s="123"/>
      <c r="N420" s="123"/>
      <c r="O420" s="123"/>
      <c r="P420" s="123"/>
      <c r="Q420" s="123"/>
      <c r="R420" s="117"/>
      <c r="S420" s="117"/>
      <c r="T420" s="117"/>
      <c r="U420" s="117"/>
      <c r="V420" s="117"/>
    </row>
    <row r="421" spans="1:22" ht="14.25">
      <c r="A421" s="123"/>
      <c r="B421" s="123"/>
      <c r="C421" s="123"/>
      <c r="D421" s="123"/>
      <c r="E421" s="123"/>
      <c r="F421" s="123"/>
      <c r="G421" s="123"/>
      <c r="H421" s="123"/>
      <c r="I421" s="123"/>
      <c r="J421" s="123"/>
      <c r="K421" s="123"/>
      <c r="L421" s="123"/>
      <c r="M421" s="123"/>
      <c r="N421" s="123"/>
      <c r="O421" s="123"/>
      <c r="P421" s="123"/>
      <c r="Q421" s="123"/>
      <c r="R421" s="117"/>
      <c r="S421" s="117"/>
      <c r="T421" s="117"/>
      <c r="U421" s="117"/>
      <c r="V421" s="117"/>
    </row>
    <row r="422" spans="1:22" ht="14.25">
      <c r="A422" s="123"/>
      <c r="B422" s="123"/>
      <c r="C422" s="123"/>
      <c r="D422" s="123"/>
      <c r="E422" s="123"/>
      <c r="F422" s="123"/>
      <c r="G422" s="123"/>
      <c r="H422" s="123"/>
      <c r="I422" s="123"/>
      <c r="J422" s="123"/>
      <c r="K422" s="123"/>
      <c r="L422" s="123"/>
      <c r="M422" s="123"/>
      <c r="N422" s="123"/>
      <c r="O422" s="123"/>
      <c r="P422" s="123"/>
      <c r="Q422" s="123"/>
      <c r="R422" s="117"/>
      <c r="S422" s="117"/>
      <c r="T422" s="117"/>
      <c r="U422" s="117"/>
      <c r="V422" s="117"/>
    </row>
    <row r="423" spans="1:22" ht="14.25">
      <c r="A423" s="123"/>
      <c r="B423" s="123"/>
      <c r="C423" s="123"/>
      <c r="D423" s="123"/>
      <c r="E423" s="123"/>
      <c r="F423" s="123"/>
      <c r="G423" s="123"/>
      <c r="H423" s="123"/>
      <c r="I423" s="123"/>
      <c r="J423" s="123"/>
      <c r="K423" s="123"/>
      <c r="L423" s="123"/>
      <c r="M423" s="123"/>
      <c r="N423" s="123"/>
      <c r="O423" s="123"/>
      <c r="P423" s="123"/>
      <c r="Q423" s="123"/>
      <c r="R423" s="117"/>
      <c r="S423" s="117"/>
      <c r="T423" s="117"/>
      <c r="U423" s="117"/>
      <c r="V423" s="117"/>
    </row>
    <row r="424" spans="1:22" ht="14.25">
      <c r="A424" s="123"/>
      <c r="B424" s="123"/>
      <c r="C424" s="123"/>
      <c r="D424" s="123"/>
      <c r="E424" s="123"/>
      <c r="F424" s="123"/>
      <c r="G424" s="123"/>
      <c r="H424" s="123"/>
      <c r="I424" s="123"/>
      <c r="J424" s="123"/>
      <c r="K424" s="123"/>
      <c r="L424" s="123"/>
      <c r="M424" s="123"/>
      <c r="N424" s="123"/>
      <c r="O424" s="123"/>
      <c r="P424" s="123"/>
      <c r="Q424" s="123"/>
      <c r="R424" s="117"/>
      <c r="S424" s="117"/>
      <c r="T424" s="117"/>
      <c r="U424" s="117"/>
      <c r="V424" s="117"/>
    </row>
    <row r="425" spans="1:22" ht="14.25">
      <c r="A425" s="123"/>
      <c r="B425" s="123"/>
      <c r="C425" s="123"/>
      <c r="D425" s="123"/>
      <c r="E425" s="123"/>
      <c r="F425" s="123"/>
      <c r="G425" s="123"/>
      <c r="H425" s="123"/>
      <c r="I425" s="123"/>
      <c r="J425" s="123"/>
      <c r="K425" s="123"/>
      <c r="L425" s="123"/>
      <c r="M425" s="123"/>
      <c r="N425" s="123"/>
      <c r="O425" s="123"/>
      <c r="P425" s="123"/>
      <c r="Q425" s="123"/>
      <c r="R425" s="117"/>
      <c r="S425" s="117"/>
      <c r="T425" s="117"/>
      <c r="U425" s="117"/>
      <c r="V425" s="117"/>
    </row>
    <row r="426" spans="1:22" ht="14.25">
      <c r="A426" s="123"/>
      <c r="B426" s="123"/>
      <c r="C426" s="123"/>
      <c r="D426" s="123"/>
      <c r="E426" s="123"/>
      <c r="F426" s="123"/>
      <c r="G426" s="123"/>
      <c r="H426" s="123"/>
      <c r="I426" s="123"/>
      <c r="J426" s="123"/>
      <c r="K426" s="123"/>
      <c r="L426" s="123"/>
      <c r="M426" s="123"/>
      <c r="N426" s="123"/>
      <c r="O426" s="123"/>
      <c r="P426" s="123"/>
      <c r="Q426" s="123"/>
      <c r="R426" s="117"/>
      <c r="S426" s="117"/>
      <c r="T426" s="117"/>
      <c r="U426" s="117"/>
      <c r="V426" s="117"/>
    </row>
    <row r="427" spans="1:22" ht="14.25">
      <c r="A427" s="123"/>
      <c r="B427" s="123"/>
      <c r="C427" s="123"/>
      <c r="D427" s="123"/>
      <c r="E427" s="123"/>
      <c r="F427" s="123"/>
      <c r="G427" s="123"/>
      <c r="H427" s="123"/>
      <c r="I427" s="123"/>
      <c r="J427" s="123"/>
      <c r="K427" s="123"/>
      <c r="L427" s="123"/>
      <c r="M427" s="123"/>
      <c r="N427" s="123"/>
      <c r="O427" s="123"/>
      <c r="P427" s="123"/>
      <c r="Q427" s="123"/>
      <c r="R427" s="117"/>
      <c r="S427" s="117"/>
      <c r="T427" s="117"/>
      <c r="U427" s="117"/>
      <c r="V427" s="117"/>
    </row>
    <row r="428" spans="1:22" ht="14.25">
      <c r="A428" s="123"/>
      <c r="B428" s="123"/>
      <c r="C428" s="123"/>
      <c r="D428" s="123"/>
      <c r="E428" s="123"/>
      <c r="F428" s="123"/>
      <c r="G428" s="123"/>
      <c r="H428" s="123"/>
      <c r="I428" s="123"/>
      <c r="J428" s="123"/>
      <c r="K428" s="123"/>
      <c r="L428" s="123"/>
      <c r="M428" s="123"/>
      <c r="N428" s="123"/>
      <c r="O428" s="123"/>
      <c r="P428" s="123"/>
      <c r="Q428" s="123"/>
      <c r="R428" s="117"/>
      <c r="S428" s="117"/>
      <c r="T428" s="117"/>
      <c r="U428" s="117"/>
      <c r="V428" s="117"/>
    </row>
    <row r="429" spans="1:22" ht="14.25">
      <c r="A429" s="123"/>
      <c r="B429" s="123"/>
      <c r="C429" s="123"/>
      <c r="D429" s="123"/>
      <c r="E429" s="123"/>
      <c r="F429" s="123"/>
      <c r="G429" s="123"/>
      <c r="H429" s="123"/>
      <c r="I429" s="123"/>
      <c r="J429" s="123"/>
      <c r="K429" s="123"/>
      <c r="L429" s="123"/>
      <c r="M429" s="123"/>
      <c r="N429" s="123"/>
      <c r="O429" s="123"/>
      <c r="P429" s="123"/>
      <c r="Q429" s="123"/>
      <c r="R429" s="117"/>
      <c r="S429" s="117"/>
      <c r="T429" s="117"/>
      <c r="U429" s="117"/>
      <c r="V429" s="117"/>
    </row>
    <row r="430" spans="1:22" ht="14.25">
      <c r="A430" s="123"/>
      <c r="B430" s="123"/>
      <c r="C430" s="123"/>
      <c r="D430" s="123"/>
      <c r="E430" s="123"/>
      <c r="F430" s="123"/>
      <c r="G430" s="123"/>
      <c r="H430" s="123"/>
      <c r="I430" s="123"/>
      <c r="J430" s="123"/>
      <c r="K430" s="123"/>
      <c r="L430" s="123"/>
      <c r="M430" s="123"/>
      <c r="N430" s="123"/>
      <c r="O430" s="123"/>
      <c r="P430" s="123"/>
      <c r="Q430" s="123"/>
      <c r="R430" s="117"/>
      <c r="S430" s="117"/>
      <c r="T430" s="117"/>
      <c r="U430" s="117"/>
      <c r="V430" s="117"/>
    </row>
    <row r="431" spans="1:22" ht="14.25">
      <c r="A431" s="123"/>
      <c r="B431" s="123"/>
      <c r="C431" s="123"/>
      <c r="D431" s="123"/>
      <c r="E431" s="123"/>
      <c r="F431" s="123"/>
      <c r="G431" s="123"/>
      <c r="H431" s="123"/>
      <c r="I431" s="123"/>
      <c r="J431" s="123"/>
      <c r="K431" s="123"/>
      <c r="L431" s="123"/>
      <c r="M431" s="123"/>
      <c r="N431" s="123"/>
      <c r="O431" s="123"/>
      <c r="P431" s="123"/>
      <c r="Q431" s="123"/>
      <c r="R431" s="117"/>
      <c r="S431" s="117"/>
      <c r="T431" s="117"/>
      <c r="U431" s="117"/>
      <c r="V431" s="117"/>
    </row>
    <row r="432" spans="1:22" ht="14.25">
      <c r="A432" s="123"/>
      <c r="B432" s="123"/>
      <c r="C432" s="123"/>
      <c r="D432" s="123"/>
      <c r="E432" s="123"/>
      <c r="F432" s="123"/>
      <c r="G432" s="123"/>
      <c r="H432" s="123"/>
      <c r="I432" s="123"/>
      <c r="J432" s="123"/>
      <c r="K432" s="123"/>
      <c r="L432" s="123"/>
      <c r="M432" s="123"/>
      <c r="N432" s="123"/>
      <c r="O432" s="123"/>
      <c r="P432" s="123"/>
      <c r="Q432" s="123"/>
      <c r="R432" s="117"/>
      <c r="S432" s="117"/>
      <c r="T432" s="117"/>
      <c r="U432" s="117"/>
      <c r="V432" s="117"/>
    </row>
    <row r="433" spans="1:22" ht="14.25">
      <c r="A433" s="123"/>
      <c r="B433" s="123"/>
      <c r="C433" s="123"/>
      <c r="D433" s="123"/>
      <c r="E433" s="123"/>
      <c r="F433" s="123"/>
      <c r="G433" s="123"/>
      <c r="H433" s="123"/>
      <c r="I433" s="123"/>
      <c r="J433" s="123"/>
      <c r="K433" s="123"/>
      <c r="L433" s="123"/>
      <c r="M433" s="123"/>
      <c r="N433" s="123"/>
      <c r="O433" s="123"/>
      <c r="P433" s="123"/>
      <c r="Q433" s="123"/>
      <c r="R433" s="117"/>
      <c r="S433" s="117"/>
      <c r="T433" s="117"/>
      <c r="U433" s="117"/>
      <c r="V433" s="117"/>
    </row>
    <row r="434" spans="1:22" ht="14.25">
      <c r="A434" s="123"/>
      <c r="B434" s="123"/>
      <c r="C434" s="123"/>
      <c r="D434" s="123"/>
      <c r="E434" s="123"/>
      <c r="F434" s="123"/>
      <c r="G434" s="123"/>
      <c r="H434" s="123"/>
      <c r="I434" s="123"/>
      <c r="J434" s="123"/>
      <c r="K434" s="123"/>
      <c r="L434" s="123"/>
      <c r="M434" s="123"/>
      <c r="N434" s="123"/>
      <c r="O434" s="123"/>
      <c r="P434" s="123"/>
      <c r="Q434" s="123"/>
      <c r="R434" s="117"/>
      <c r="S434" s="117"/>
      <c r="T434" s="117"/>
      <c r="U434" s="117"/>
      <c r="V434" s="117"/>
    </row>
    <row r="435" spans="1:22" ht="14.25">
      <c r="A435" s="123"/>
      <c r="B435" s="123"/>
      <c r="C435" s="123"/>
      <c r="D435" s="123"/>
      <c r="E435" s="123"/>
      <c r="F435" s="123"/>
      <c r="G435" s="123"/>
      <c r="H435" s="123"/>
      <c r="I435" s="123"/>
      <c r="J435" s="123"/>
      <c r="K435" s="123"/>
      <c r="L435" s="123"/>
      <c r="M435" s="123"/>
      <c r="N435" s="123"/>
      <c r="O435" s="123"/>
      <c r="P435" s="123"/>
      <c r="Q435" s="123"/>
      <c r="R435" s="117"/>
      <c r="S435" s="117"/>
      <c r="T435" s="117"/>
      <c r="U435" s="117"/>
      <c r="V435" s="117"/>
    </row>
    <row r="436" spans="1:22" ht="14.25">
      <c r="A436" s="123"/>
      <c r="B436" s="123"/>
      <c r="C436" s="123"/>
      <c r="D436" s="123"/>
      <c r="E436" s="123"/>
      <c r="F436" s="123"/>
      <c r="G436" s="123"/>
      <c r="H436" s="123"/>
      <c r="I436" s="123"/>
      <c r="J436" s="123"/>
      <c r="K436" s="123"/>
      <c r="L436" s="123"/>
      <c r="M436" s="123"/>
      <c r="N436" s="123"/>
      <c r="O436" s="123"/>
      <c r="P436" s="123"/>
      <c r="Q436" s="123"/>
      <c r="R436" s="117"/>
      <c r="S436" s="117"/>
      <c r="T436" s="117"/>
      <c r="U436" s="117"/>
      <c r="V436" s="117"/>
    </row>
    <row r="437" spans="1:22" ht="14.25">
      <c r="A437" s="123"/>
      <c r="B437" s="123"/>
      <c r="C437" s="123"/>
      <c r="D437" s="123"/>
      <c r="E437" s="123"/>
      <c r="F437" s="123"/>
      <c r="G437" s="123"/>
      <c r="H437" s="123"/>
      <c r="I437" s="123"/>
      <c r="J437" s="123"/>
      <c r="K437" s="123"/>
      <c r="L437" s="123"/>
      <c r="M437" s="123"/>
      <c r="N437" s="123"/>
      <c r="O437" s="123"/>
      <c r="P437" s="123"/>
      <c r="Q437" s="123"/>
      <c r="R437" s="117"/>
      <c r="S437" s="117"/>
      <c r="T437" s="117"/>
      <c r="U437" s="117"/>
      <c r="V437" s="117"/>
    </row>
    <row r="438" spans="1:22" ht="14.25">
      <c r="A438" s="123"/>
      <c r="B438" s="123"/>
      <c r="C438" s="123"/>
      <c r="D438" s="123"/>
      <c r="E438" s="123"/>
      <c r="F438" s="123"/>
      <c r="G438" s="123"/>
      <c r="H438" s="123"/>
      <c r="I438" s="123"/>
      <c r="J438" s="123"/>
      <c r="K438" s="123"/>
      <c r="L438" s="123"/>
      <c r="M438" s="123"/>
      <c r="N438" s="123"/>
      <c r="O438" s="123"/>
      <c r="P438" s="123"/>
      <c r="Q438" s="123"/>
      <c r="R438" s="117"/>
      <c r="S438" s="117"/>
      <c r="T438" s="117"/>
      <c r="U438" s="117"/>
      <c r="V438" s="117"/>
    </row>
    <row r="439" spans="1:22" ht="14.25">
      <c r="A439" s="123"/>
      <c r="B439" s="123"/>
      <c r="C439" s="123"/>
      <c r="D439" s="123"/>
      <c r="E439" s="123"/>
      <c r="F439" s="123"/>
      <c r="G439" s="123"/>
      <c r="H439" s="123"/>
      <c r="I439" s="123"/>
      <c r="J439" s="123"/>
      <c r="K439" s="123"/>
      <c r="L439" s="123"/>
      <c r="M439" s="123"/>
      <c r="N439" s="123"/>
      <c r="O439" s="123"/>
      <c r="P439" s="123"/>
      <c r="Q439" s="123"/>
      <c r="R439" s="117"/>
      <c r="S439" s="117"/>
      <c r="T439" s="117"/>
      <c r="U439" s="117"/>
      <c r="V439" s="117"/>
    </row>
    <row r="440" spans="1:22" ht="14.25">
      <c r="A440" s="123"/>
      <c r="B440" s="123"/>
      <c r="C440" s="123"/>
      <c r="D440" s="123"/>
      <c r="E440" s="123"/>
      <c r="F440" s="123"/>
      <c r="G440" s="123"/>
      <c r="H440" s="123"/>
      <c r="I440" s="123"/>
      <c r="J440" s="123"/>
      <c r="K440" s="123"/>
      <c r="L440" s="123"/>
      <c r="M440" s="123"/>
      <c r="N440" s="123"/>
      <c r="O440" s="123"/>
      <c r="P440" s="123"/>
      <c r="Q440" s="123"/>
      <c r="R440" s="117"/>
      <c r="S440" s="117"/>
      <c r="T440" s="117"/>
      <c r="U440" s="117"/>
      <c r="V440" s="117"/>
    </row>
    <row r="441" spans="1:22" ht="14.25">
      <c r="A441" s="123"/>
      <c r="B441" s="123"/>
      <c r="C441" s="123"/>
      <c r="D441" s="123"/>
      <c r="E441" s="123"/>
      <c r="F441" s="123"/>
      <c r="G441" s="123"/>
      <c r="H441" s="123"/>
      <c r="I441" s="123"/>
      <c r="J441" s="123"/>
      <c r="K441" s="123"/>
      <c r="L441" s="123"/>
      <c r="M441" s="123"/>
      <c r="N441" s="123"/>
      <c r="O441" s="123"/>
      <c r="P441" s="123"/>
      <c r="Q441" s="123"/>
      <c r="R441" s="117"/>
      <c r="S441" s="117"/>
      <c r="T441" s="117"/>
      <c r="U441" s="117"/>
      <c r="V441" s="117"/>
    </row>
    <row r="442" spans="1:22" ht="14.25">
      <c r="A442" s="123"/>
      <c r="B442" s="123"/>
      <c r="C442" s="123"/>
      <c r="D442" s="123"/>
      <c r="E442" s="123"/>
      <c r="F442" s="123"/>
      <c r="G442" s="123"/>
      <c r="H442" s="123"/>
      <c r="I442" s="123"/>
      <c r="J442" s="123"/>
      <c r="K442" s="123"/>
      <c r="L442" s="123"/>
      <c r="M442" s="123"/>
      <c r="N442" s="123"/>
      <c r="O442" s="123"/>
      <c r="P442" s="123"/>
      <c r="Q442" s="123"/>
      <c r="R442" s="117"/>
      <c r="S442" s="117"/>
      <c r="T442" s="117"/>
      <c r="U442" s="117"/>
      <c r="V442" s="117"/>
    </row>
    <row r="443" spans="1:22" ht="14.25">
      <c r="A443" s="123"/>
      <c r="B443" s="123"/>
      <c r="C443" s="123"/>
      <c r="D443" s="123"/>
      <c r="E443" s="123"/>
      <c r="F443" s="123"/>
      <c r="G443" s="123"/>
      <c r="H443" s="123"/>
      <c r="I443" s="123"/>
      <c r="J443" s="123"/>
      <c r="K443" s="123"/>
      <c r="L443" s="123"/>
      <c r="M443" s="123"/>
      <c r="N443" s="123"/>
      <c r="O443" s="123"/>
      <c r="P443" s="123"/>
      <c r="Q443" s="123"/>
      <c r="R443" s="117"/>
      <c r="S443" s="117"/>
      <c r="T443" s="117"/>
      <c r="U443" s="117"/>
      <c r="V443" s="117"/>
    </row>
    <row r="444" spans="1:22" ht="14.25">
      <c r="A444" s="123"/>
      <c r="B444" s="123"/>
      <c r="C444" s="123"/>
      <c r="D444" s="123"/>
      <c r="E444" s="123"/>
      <c r="F444" s="123"/>
      <c r="G444" s="123"/>
      <c r="H444" s="123"/>
      <c r="I444" s="123"/>
      <c r="J444" s="123"/>
      <c r="K444" s="123"/>
      <c r="L444" s="123"/>
      <c r="M444" s="123"/>
      <c r="N444" s="123"/>
      <c r="O444" s="123"/>
      <c r="P444" s="123"/>
      <c r="Q444" s="123"/>
      <c r="R444" s="117"/>
      <c r="S444" s="117"/>
      <c r="T444" s="117"/>
      <c r="U444" s="117"/>
      <c r="V444" s="117"/>
    </row>
    <row r="445" spans="1:22" ht="14.25">
      <c r="A445" s="123"/>
      <c r="B445" s="123"/>
      <c r="C445" s="123"/>
      <c r="D445" s="123"/>
      <c r="E445" s="123"/>
      <c r="F445" s="123"/>
      <c r="G445" s="123"/>
      <c r="H445" s="123"/>
      <c r="I445" s="123"/>
      <c r="J445" s="123"/>
      <c r="K445" s="123"/>
      <c r="L445" s="123"/>
      <c r="M445" s="123"/>
      <c r="N445" s="123"/>
      <c r="O445" s="123"/>
      <c r="P445" s="123"/>
      <c r="Q445" s="123"/>
      <c r="R445" s="117"/>
      <c r="S445" s="117"/>
      <c r="T445" s="117"/>
      <c r="U445" s="117"/>
      <c r="V445" s="117"/>
    </row>
    <row r="446" spans="1:22" ht="14.25">
      <c r="A446" s="123"/>
      <c r="B446" s="123"/>
      <c r="C446" s="123"/>
      <c r="D446" s="123"/>
      <c r="E446" s="123"/>
      <c r="F446" s="123"/>
      <c r="G446" s="123"/>
      <c r="H446" s="123"/>
      <c r="I446" s="123"/>
      <c r="J446" s="123"/>
      <c r="K446" s="123"/>
      <c r="L446" s="123"/>
      <c r="M446" s="123"/>
      <c r="N446" s="123"/>
      <c r="O446" s="123"/>
      <c r="P446" s="123"/>
      <c r="Q446" s="123"/>
      <c r="R446" s="117"/>
      <c r="S446" s="117"/>
      <c r="T446" s="117"/>
      <c r="U446" s="117"/>
      <c r="V446" s="117"/>
    </row>
    <row r="447" spans="1:22" ht="14.25">
      <c r="A447" s="123"/>
      <c r="B447" s="123"/>
      <c r="C447" s="123"/>
      <c r="D447" s="123"/>
      <c r="E447" s="123"/>
      <c r="F447" s="123"/>
      <c r="G447" s="123"/>
      <c r="H447" s="123"/>
      <c r="I447" s="123"/>
      <c r="J447" s="123"/>
      <c r="K447" s="123"/>
      <c r="L447" s="123"/>
      <c r="M447" s="123"/>
      <c r="N447" s="123"/>
      <c r="O447" s="123"/>
      <c r="P447" s="123"/>
      <c r="Q447" s="123"/>
      <c r="R447" s="117"/>
      <c r="S447" s="117"/>
      <c r="T447" s="117"/>
      <c r="U447" s="117"/>
      <c r="V447" s="117"/>
    </row>
    <row r="448" spans="1:22" ht="14.25">
      <c r="A448" s="123"/>
      <c r="B448" s="123"/>
      <c r="C448" s="123"/>
      <c r="D448" s="123"/>
      <c r="E448" s="123"/>
      <c r="F448" s="123"/>
      <c r="G448" s="123"/>
      <c r="H448" s="123"/>
      <c r="I448" s="123"/>
      <c r="J448" s="123"/>
      <c r="K448" s="123"/>
      <c r="L448" s="123"/>
      <c r="M448" s="123"/>
      <c r="N448" s="123"/>
      <c r="O448" s="123"/>
      <c r="P448" s="123"/>
      <c r="Q448" s="123"/>
      <c r="R448" s="117"/>
      <c r="S448" s="117"/>
      <c r="T448" s="117"/>
      <c r="U448" s="117"/>
      <c r="V448" s="117"/>
    </row>
    <row r="449" spans="1:22" ht="14.25">
      <c r="A449" s="123"/>
      <c r="B449" s="123"/>
      <c r="C449" s="123"/>
      <c r="D449" s="123"/>
      <c r="E449" s="123"/>
      <c r="F449" s="123"/>
      <c r="G449" s="123"/>
      <c r="H449" s="123"/>
      <c r="I449" s="123"/>
      <c r="J449" s="123"/>
      <c r="K449" s="123"/>
      <c r="L449" s="123"/>
      <c r="M449" s="123"/>
      <c r="N449" s="123"/>
      <c r="O449" s="123"/>
      <c r="P449" s="123"/>
      <c r="Q449" s="123"/>
      <c r="R449" s="117"/>
      <c r="S449" s="117"/>
      <c r="T449" s="117"/>
      <c r="U449" s="117"/>
      <c r="V449" s="117"/>
    </row>
    <row r="450" spans="1:22" ht="14.25">
      <c r="A450" s="123"/>
      <c r="B450" s="123"/>
      <c r="C450" s="123"/>
      <c r="D450" s="123"/>
      <c r="E450" s="123"/>
      <c r="F450" s="123"/>
      <c r="G450" s="123"/>
      <c r="H450" s="123"/>
      <c r="I450" s="123"/>
      <c r="J450" s="123"/>
      <c r="K450" s="123"/>
      <c r="L450" s="123"/>
      <c r="M450" s="123"/>
      <c r="N450" s="123"/>
      <c r="O450" s="123"/>
      <c r="P450" s="123"/>
      <c r="Q450" s="123"/>
      <c r="R450" s="117"/>
      <c r="S450" s="117"/>
      <c r="T450" s="117"/>
      <c r="U450" s="117"/>
      <c r="V450" s="117"/>
    </row>
    <row r="451" spans="1:22" ht="14.25">
      <c r="A451" s="123"/>
      <c r="B451" s="123"/>
      <c r="C451" s="123"/>
      <c r="D451" s="123"/>
      <c r="E451" s="123"/>
      <c r="F451" s="123"/>
      <c r="G451" s="123"/>
      <c r="H451" s="123"/>
      <c r="I451" s="123"/>
      <c r="J451" s="123"/>
      <c r="K451" s="123"/>
      <c r="L451" s="123"/>
      <c r="M451" s="123"/>
      <c r="N451" s="123"/>
      <c r="O451" s="123"/>
      <c r="P451" s="123"/>
      <c r="Q451" s="123"/>
      <c r="R451" s="117"/>
      <c r="S451" s="117"/>
      <c r="T451" s="117"/>
      <c r="U451" s="117"/>
      <c r="V451" s="117"/>
    </row>
    <row r="452" spans="1:22" ht="14.25">
      <c r="A452" s="123"/>
      <c r="B452" s="123"/>
      <c r="C452" s="123"/>
      <c r="D452" s="123"/>
      <c r="E452" s="123"/>
      <c r="F452" s="123"/>
      <c r="G452" s="123"/>
      <c r="H452" s="123"/>
      <c r="I452" s="123"/>
      <c r="J452" s="123"/>
      <c r="K452" s="123"/>
      <c r="L452" s="123"/>
      <c r="M452" s="123"/>
      <c r="N452" s="123"/>
      <c r="O452" s="123"/>
      <c r="P452" s="123"/>
      <c r="Q452" s="123"/>
      <c r="R452" s="117"/>
      <c r="S452" s="117"/>
      <c r="T452" s="117"/>
      <c r="U452" s="117"/>
      <c r="V452" s="117"/>
    </row>
    <row r="453" spans="1:22" ht="14.25">
      <c r="A453" s="123"/>
      <c r="B453" s="123"/>
      <c r="C453" s="123"/>
      <c r="D453" s="123"/>
      <c r="E453" s="123"/>
      <c r="F453" s="123"/>
      <c r="G453" s="123"/>
      <c r="H453" s="123"/>
      <c r="I453" s="123"/>
      <c r="J453" s="123"/>
      <c r="K453" s="123"/>
      <c r="L453" s="123"/>
      <c r="M453" s="123"/>
      <c r="N453" s="123"/>
      <c r="O453" s="123"/>
      <c r="P453" s="123"/>
      <c r="Q453" s="123"/>
      <c r="R453" s="117"/>
      <c r="S453" s="117"/>
      <c r="T453" s="117"/>
      <c r="U453" s="117"/>
      <c r="V453" s="117"/>
    </row>
    <row r="454" spans="1:22" ht="14.25">
      <c r="A454" s="123"/>
      <c r="B454" s="123"/>
      <c r="C454" s="123"/>
      <c r="D454" s="123"/>
      <c r="E454" s="123"/>
      <c r="F454" s="123"/>
      <c r="G454" s="123"/>
      <c r="H454" s="123"/>
      <c r="I454" s="123"/>
      <c r="J454" s="123"/>
      <c r="K454" s="123"/>
      <c r="L454" s="123"/>
      <c r="M454" s="123"/>
      <c r="N454" s="123"/>
      <c r="O454" s="123"/>
      <c r="P454" s="123"/>
      <c r="Q454" s="123"/>
      <c r="R454" s="117"/>
      <c r="S454" s="117"/>
      <c r="T454" s="117"/>
      <c r="U454" s="117"/>
      <c r="V454" s="117"/>
    </row>
    <row r="455" spans="1:22" ht="14.25">
      <c r="A455" s="123"/>
      <c r="B455" s="123"/>
      <c r="C455" s="123"/>
      <c r="D455" s="123"/>
      <c r="E455" s="123"/>
      <c r="F455" s="123"/>
      <c r="G455" s="123"/>
      <c r="H455" s="123"/>
      <c r="I455" s="123"/>
      <c r="J455" s="123"/>
      <c r="K455" s="123"/>
      <c r="L455" s="123"/>
      <c r="M455" s="123"/>
      <c r="N455" s="123"/>
      <c r="O455" s="123"/>
      <c r="P455" s="123"/>
      <c r="Q455" s="123"/>
      <c r="R455" s="117"/>
      <c r="S455" s="117"/>
      <c r="T455" s="117"/>
      <c r="U455" s="117"/>
      <c r="V455" s="117"/>
    </row>
    <row r="456" spans="1:22" ht="14.25">
      <c r="A456" s="123"/>
      <c r="B456" s="123"/>
      <c r="C456" s="123"/>
      <c r="D456" s="123"/>
      <c r="E456" s="123"/>
      <c r="F456" s="123"/>
      <c r="G456" s="123"/>
      <c r="H456" s="123"/>
      <c r="I456" s="123"/>
      <c r="J456" s="123"/>
      <c r="K456" s="123"/>
      <c r="L456" s="123"/>
      <c r="M456" s="123"/>
      <c r="N456" s="123"/>
      <c r="O456" s="123"/>
      <c r="P456" s="123"/>
      <c r="Q456" s="123"/>
      <c r="R456" s="117"/>
      <c r="S456" s="117"/>
      <c r="T456" s="117"/>
      <c r="U456" s="117"/>
      <c r="V456" s="117"/>
    </row>
    <row r="457" spans="1:22" ht="14.25">
      <c r="A457" s="123"/>
      <c r="B457" s="123"/>
      <c r="C457" s="123"/>
      <c r="D457" s="123"/>
      <c r="E457" s="123"/>
      <c r="F457" s="123"/>
      <c r="G457" s="123"/>
      <c r="H457" s="123"/>
      <c r="I457" s="123"/>
      <c r="J457" s="123"/>
      <c r="K457" s="123"/>
      <c r="L457" s="123"/>
      <c r="M457" s="123"/>
      <c r="N457" s="123"/>
      <c r="O457" s="123"/>
      <c r="P457" s="123"/>
      <c r="Q457" s="123"/>
      <c r="R457" s="117"/>
      <c r="S457" s="117"/>
      <c r="T457" s="117"/>
      <c r="U457" s="117"/>
      <c r="V457" s="117"/>
    </row>
    <row r="458" spans="1:22" ht="14.25">
      <c r="A458" s="123"/>
      <c r="B458" s="123"/>
      <c r="C458" s="123"/>
      <c r="D458" s="123"/>
      <c r="E458" s="123"/>
      <c r="F458" s="123"/>
      <c r="G458" s="123"/>
      <c r="H458" s="123"/>
      <c r="I458" s="123"/>
      <c r="J458" s="123"/>
      <c r="K458" s="123"/>
      <c r="L458" s="123"/>
      <c r="M458" s="123"/>
      <c r="N458" s="123"/>
      <c r="O458" s="123"/>
      <c r="P458" s="123"/>
      <c r="Q458" s="123"/>
      <c r="R458" s="117"/>
      <c r="S458" s="117"/>
      <c r="T458" s="117"/>
      <c r="U458" s="117"/>
      <c r="V458" s="117"/>
    </row>
    <row r="459" spans="1:22" ht="14.25">
      <c r="A459" s="123"/>
      <c r="B459" s="123"/>
      <c r="C459" s="123"/>
      <c r="D459" s="123"/>
      <c r="E459" s="123"/>
      <c r="F459" s="123"/>
      <c r="G459" s="123"/>
      <c r="H459" s="123"/>
      <c r="I459" s="123"/>
      <c r="J459" s="123"/>
      <c r="K459" s="123"/>
      <c r="L459" s="123"/>
      <c r="M459" s="123"/>
      <c r="N459" s="123"/>
      <c r="O459" s="123"/>
      <c r="P459" s="123"/>
      <c r="Q459" s="123"/>
      <c r="R459" s="117"/>
      <c r="S459" s="117"/>
      <c r="T459" s="117"/>
      <c r="U459" s="117"/>
      <c r="V459" s="117"/>
    </row>
    <row r="460" spans="1:22" ht="14.25">
      <c r="A460" s="123"/>
      <c r="B460" s="123"/>
      <c r="C460" s="123"/>
      <c r="D460" s="123"/>
      <c r="E460" s="123"/>
      <c r="F460" s="123"/>
      <c r="G460" s="123"/>
      <c r="H460" s="123"/>
      <c r="I460" s="123"/>
      <c r="J460" s="123"/>
      <c r="K460" s="123"/>
      <c r="L460" s="123"/>
      <c r="M460" s="123"/>
      <c r="N460" s="123"/>
      <c r="O460" s="123"/>
      <c r="P460" s="123"/>
      <c r="Q460" s="123"/>
      <c r="R460" s="117"/>
      <c r="S460" s="117"/>
      <c r="T460" s="117"/>
      <c r="U460" s="117"/>
      <c r="V460" s="117"/>
    </row>
    <row r="461" spans="1:22" ht="14.25">
      <c r="A461" s="123"/>
      <c r="B461" s="123"/>
      <c r="C461" s="123"/>
      <c r="D461" s="123"/>
      <c r="E461" s="123"/>
      <c r="F461" s="123"/>
      <c r="G461" s="123"/>
      <c r="H461" s="123"/>
      <c r="I461" s="123"/>
      <c r="J461" s="123"/>
      <c r="K461" s="123"/>
      <c r="L461" s="123"/>
      <c r="M461" s="123"/>
      <c r="N461" s="123"/>
      <c r="O461" s="123"/>
      <c r="P461" s="123"/>
      <c r="Q461" s="123"/>
      <c r="R461" s="117"/>
      <c r="S461" s="117"/>
      <c r="T461" s="117"/>
      <c r="U461" s="117"/>
      <c r="V461" s="117"/>
    </row>
    <row r="462" spans="1:22" ht="14.25">
      <c r="A462" s="123"/>
      <c r="B462" s="123"/>
      <c r="C462" s="123"/>
      <c r="D462" s="123"/>
      <c r="E462" s="123"/>
      <c r="F462" s="123"/>
      <c r="G462" s="123"/>
      <c r="H462" s="123"/>
      <c r="I462" s="123"/>
      <c r="J462" s="123"/>
      <c r="K462" s="123"/>
      <c r="L462" s="123"/>
      <c r="M462" s="123"/>
      <c r="N462" s="123"/>
      <c r="O462" s="123"/>
      <c r="P462" s="123"/>
      <c r="Q462" s="123"/>
      <c r="R462" s="117"/>
      <c r="S462" s="117"/>
      <c r="T462" s="117"/>
      <c r="U462" s="117"/>
      <c r="V462" s="117"/>
    </row>
    <row r="463" spans="1:22" ht="14.25">
      <c r="A463" s="123"/>
      <c r="B463" s="123"/>
      <c r="C463" s="123"/>
      <c r="D463" s="123"/>
      <c r="E463" s="123"/>
      <c r="F463" s="123"/>
      <c r="G463" s="123"/>
      <c r="H463" s="123"/>
      <c r="I463" s="123"/>
      <c r="J463" s="123"/>
      <c r="K463" s="123"/>
      <c r="L463" s="123"/>
      <c r="M463" s="123"/>
      <c r="N463" s="123"/>
      <c r="O463" s="123"/>
      <c r="P463" s="123"/>
      <c r="Q463" s="123"/>
      <c r="R463" s="117"/>
      <c r="S463" s="117"/>
      <c r="T463" s="117"/>
      <c r="U463" s="117"/>
      <c r="V463" s="117"/>
    </row>
    <row r="464" spans="1:22" ht="14.25">
      <c r="A464" s="123"/>
      <c r="B464" s="123"/>
      <c r="C464" s="123"/>
      <c r="D464" s="123"/>
      <c r="E464" s="123"/>
      <c r="F464" s="123"/>
      <c r="G464" s="123"/>
      <c r="H464" s="123"/>
      <c r="I464" s="123"/>
      <c r="J464" s="123"/>
      <c r="K464" s="123"/>
      <c r="L464" s="123"/>
      <c r="M464" s="123"/>
      <c r="N464" s="123"/>
      <c r="O464" s="123"/>
      <c r="P464" s="123"/>
      <c r="Q464" s="123"/>
      <c r="R464" s="117"/>
      <c r="S464" s="117"/>
      <c r="T464" s="117"/>
      <c r="U464" s="117"/>
      <c r="V464" s="117"/>
    </row>
    <row r="465" spans="1:22" ht="14.25">
      <c r="A465" s="123"/>
      <c r="B465" s="123"/>
      <c r="C465" s="123"/>
      <c r="D465" s="123"/>
      <c r="E465" s="123"/>
      <c r="F465" s="123"/>
      <c r="G465" s="123"/>
      <c r="H465" s="123"/>
      <c r="I465" s="123"/>
      <c r="J465" s="123"/>
      <c r="K465" s="123"/>
      <c r="L465" s="123"/>
      <c r="M465" s="123"/>
      <c r="N465" s="123"/>
      <c r="O465" s="123"/>
      <c r="P465" s="123"/>
      <c r="Q465" s="123"/>
      <c r="R465" s="117"/>
      <c r="S465" s="117"/>
      <c r="T465" s="117"/>
      <c r="U465" s="117"/>
      <c r="V465" s="117"/>
    </row>
    <row r="466" spans="1:22" ht="14.25">
      <c r="A466" s="123"/>
      <c r="B466" s="123"/>
      <c r="C466" s="123"/>
      <c r="D466" s="123"/>
      <c r="E466" s="123"/>
      <c r="F466" s="123"/>
      <c r="G466" s="123"/>
      <c r="H466" s="123"/>
      <c r="I466" s="123"/>
      <c r="J466" s="123"/>
      <c r="K466" s="123"/>
      <c r="L466" s="123"/>
      <c r="M466" s="123"/>
      <c r="N466" s="123"/>
      <c r="O466" s="123"/>
      <c r="P466" s="123"/>
      <c r="Q466" s="123"/>
      <c r="R466" s="117"/>
      <c r="S466" s="117"/>
      <c r="T466" s="117"/>
      <c r="U466" s="117"/>
      <c r="V466" s="117"/>
    </row>
    <row r="467" spans="1:22" ht="14.25">
      <c r="A467" s="123"/>
      <c r="B467" s="123"/>
      <c r="C467" s="123"/>
      <c r="D467" s="123"/>
      <c r="E467" s="123"/>
      <c r="F467" s="123"/>
      <c r="G467" s="123"/>
      <c r="H467" s="123"/>
      <c r="I467" s="123"/>
      <c r="J467" s="123"/>
      <c r="K467" s="123"/>
      <c r="L467" s="123"/>
      <c r="M467" s="123"/>
      <c r="N467" s="123"/>
      <c r="O467" s="123"/>
      <c r="P467" s="123"/>
      <c r="Q467" s="123"/>
      <c r="R467" s="117"/>
      <c r="S467" s="117"/>
      <c r="T467" s="117"/>
      <c r="U467" s="117"/>
      <c r="V467" s="117"/>
    </row>
    <row r="468" spans="1:22" ht="14.25">
      <c r="A468" s="123"/>
      <c r="B468" s="123"/>
      <c r="C468" s="123"/>
      <c r="D468" s="123"/>
      <c r="E468" s="123"/>
      <c r="F468" s="123"/>
      <c r="G468" s="123"/>
      <c r="H468" s="123"/>
      <c r="I468" s="123"/>
      <c r="J468" s="123"/>
      <c r="K468" s="123"/>
      <c r="L468" s="123"/>
      <c r="M468" s="123"/>
      <c r="N468" s="123"/>
      <c r="O468" s="123"/>
      <c r="P468" s="123"/>
      <c r="Q468" s="123"/>
      <c r="R468" s="117"/>
      <c r="S468" s="117"/>
      <c r="T468" s="117"/>
      <c r="U468" s="117"/>
      <c r="V468" s="117"/>
    </row>
    <row r="469" spans="1:22" ht="14.25">
      <c r="A469" s="123"/>
      <c r="B469" s="123"/>
      <c r="C469" s="123"/>
      <c r="D469" s="123"/>
      <c r="E469" s="123"/>
      <c r="F469" s="123"/>
      <c r="G469" s="123"/>
      <c r="H469" s="123"/>
      <c r="I469" s="123"/>
      <c r="J469" s="123"/>
      <c r="K469" s="123"/>
      <c r="L469" s="123"/>
      <c r="M469" s="123"/>
      <c r="N469" s="123"/>
      <c r="O469" s="123"/>
      <c r="P469" s="123"/>
      <c r="Q469" s="123"/>
      <c r="R469" s="117"/>
      <c r="S469" s="117"/>
      <c r="T469" s="117"/>
      <c r="U469" s="117"/>
      <c r="V469" s="117"/>
    </row>
    <row r="470" spans="1:22" ht="14.25">
      <c r="A470" s="123"/>
      <c r="B470" s="123"/>
      <c r="C470" s="123"/>
      <c r="D470" s="123"/>
      <c r="E470" s="123"/>
      <c r="F470" s="123"/>
      <c r="G470" s="123"/>
      <c r="H470" s="123"/>
      <c r="I470" s="123"/>
      <c r="J470" s="123"/>
      <c r="K470" s="123"/>
      <c r="L470" s="123"/>
      <c r="M470" s="123"/>
      <c r="N470" s="123"/>
      <c r="O470" s="123"/>
      <c r="P470" s="123"/>
      <c r="Q470" s="123"/>
      <c r="R470" s="117"/>
      <c r="S470" s="117"/>
      <c r="T470" s="117"/>
      <c r="U470" s="117"/>
      <c r="V470" s="117"/>
    </row>
    <row r="471" spans="1:22" ht="14.25">
      <c r="A471" s="123"/>
      <c r="B471" s="123"/>
      <c r="C471" s="123"/>
      <c r="D471" s="123"/>
      <c r="E471" s="123"/>
      <c r="F471" s="123"/>
      <c r="G471" s="123"/>
      <c r="H471" s="123"/>
      <c r="I471" s="123"/>
      <c r="J471" s="123"/>
      <c r="K471" s="123"/>
      <c r="L471" s="123"/>
      <c r="M471" s="123"/>
      <c r="N471" s="123"/>
      <c r="O471" s="123"/>
      <c r="P471" s="123"/>
      <c r="Q471" s="123"/>
      <c r="R471" s="117"/>
      <c r="S471" s="117"/>
      <c r="T471" s="117"/>
      <c r="U471" s="117"/>
      <c r="V471" s="117"/>
    </row>
    <row r="472" spans="1:22" ht="14.25">
      <c r="A472" s="123"/>
      <c r="B472" s="123"/>
      <c r="C472" s="123"/>
      <c r="D472" s="123"/>
      <c r="E472" s="123"/>
      <c r="F472" s="123"/>
      <c r="G472" s="123"/>
      <c r="H472" s="123"/>
      <c r="I472" s="123"/>
      <c r="J472" s="123"/>
      <c r="K472" s="123"/>
      <c r="L472" s="123"/>
      <c r="M472" s="123"/>
      <c r="N472" s="123"/>
      <c r="O472" s="123"/>
      <c r="P472" s="123"/>
      <c r="Q472" s="123"/>
      <c r="R472" s="117"/>
      <c r="S472" s="117"/>
      <c r="T472" s="117"/>
      <c r="U472" s="117"/>
      <c r="V472" s="117"/>
    </row>
    <row r="473" spans="1:22" ht="14.25">
      <c r="A473" s="123"/>
      <c r="B473" s="123"/>
      <c r="C473" s="123"/>
      <c r="D473" s="123"/>
      <c r="E473" s="123"/>
      <c r="F473" s="123"/>
      <c r="G473" s="123"/>
      <c r="H473" s="123"/>
      <c r="I473" s="123"/>
      <c r="J473" s="123"/>
      <c r="K473" s="123"/>
      <c r="L473" s="123"/>
      <c r="M473" s="123"/>
      <c r="N473" s="123"/>
      <c r="O473" s="123"/>
      <c r="P473" s="123"/>
      <c r="Q473" s="123"/>
      <c r="R473" s="117"/>
      <c r="S473" s="117"/>
      <c r="T473" s="117"/>
      <c r="U473" s="117"/>
      <c r="V473" s="117"/>
    </row>
    <row r="474" spans="1:22" ht="14.25">
      <c r="A474" s="123"/>
      <c r="B474" s="123"/>
      <c r="C474" s="123"/>
      <c r="D474" s="123"/>
      <c r="E474" s="123"/>
      <c r="F474" s="123"/>
      <c r="G474" s="123"/>
      <c r="H474" s="123"/>
      <c r="I474" s="123"/>
      <c r="J474" s="123"/>
      <c r="K474" s="123"/>
      <c r="L474" s="123"/>
      <c r="M474" s="123"/>
      <c r="N474" s="123"/>
      <c r="O474" s="123"/>
      <c r="P474" s="123"/>
      <c r="Q474" s="123"/>
      <c r="R474" s="117"/>
      <c r="S474" s="117"/>
      <c r="T474" s="117"/>
      <c r="U474" s="117"/>
      <c r="V474" s="117"/>
    </row>
    <row r="475" spans="1:22" ht="14.25">
      <c r="A475" s="123"/>
      <c r="B475" s="123"/>
      <c r="C475" s="123"/>
      <c r="D475" s="123"/>
      <c r="E475" s="123"/>
      <c r="F475" s="123"/>
      <c r="G475" s="123"/>
      <c r="H475" s="123"/>
      <c r="I475" s="123"/>
      <c r="J475" s="123"/>
      <c r="K475" s="123"/>
      <c r="L475" s="123"/>
      <c r="M475" s="123"/>
      <c r="N475" s="123"/>
      <c r="O475" s="123"/>
      <c r="P475" s="123"/>
      <c r="Q475" s="123"/>
      <c r="R475" s="117"/>
      <c r="S475" s="117"/>
      <c r="T475" s="117"/>
      <c r="U475" s="117"/>
      <c r="V475" s="117"/>
    </row>
    <row r="476" spans="1:22" ht="14.25">
      <c r="A476" s="123"/>
      <c r="B476" s="123"/>
      <c r="C476" s="123"/>
      <c r="D476" s="123"/>
      <c r="E476" s="123"/>
      <c r="F476" s="123"/>
      <c r="G476" s="123"/>
      <c r="H476" s="123"/>
      <c r="I476" s="123"/>
      <c r="J476" s="123"/>
      <c r="K476" s="123"/>
      <c r="L476" s="123"/>
      <c r="M476" s="123"/>
      <c r="N476" s="123"/>
      <c r="O476" s="123"/>
      <c r="P476" s="123"/>
      <c r="Q476" s="123"/>
      <c r="R476" s="117"/>
      <c r="S476" s="117"/>
      <c r="T476" s="117"/>
      <c r="U476" s="117"/>
      <c r="V476" s="117"/>
    </row>
    <row r="477" spans="1:22" ht="14.25">
      <c r="A477" s="123"/>
      <c r="B477" s="123"/>
      <c r="C477" s="123"/>
      <c r="D477" s="123"/>
      <c r="E477" s="123"/>
      <c r="F477" s="123"/>
      <c r="G477" s="123"/>
      <c r="H477" s="123"/>
      <c r="I477" s="123"/>
      <c r="J477" s="123"/>
      <c r="K477" s="123"/>
      <c r="L477" s="123"/>
      <c r="M477" s="123"/>
      <c r="N477" s="123"/>
      <c r="O477" s="123"/>
      <c r="P477" s="123"/>
      <c r="Q477" s="123"/>
      <c r="R477" s="117"/>
      <c r="S477" s="117"/>
      <c r="T477" s="117"/>
      <c r="U477" s="117"/>
      <c r="V477" s="117"/>
    </row>
    <row r="478" spans="1:22" ht="14.25">
      <c r="A478" s="123"/>
      <c r="B478" s="123"/>
      <c r="C478" s="123"/>
      <c r="D478" s="123"/>
      <c r="E478" s="123"/>
      <c r="F478" s="123"/>
      <c r="G478" s="123"/>
      <c r="H478" s="123"/>
      <c r="I478" s="123"/>
      <c r="J478" s="123"/>
      <c r="K478" s="123"/>
      <c r="L478" s="123"/>
      <c r="M478" s="123"/>
      <c r="N478" s="123"/>
      <c r="O478" s="123"/>
      <c r="P478" s="123"/>
      <c r="Q478" s="123"/>
      <c r="R478" s="117"/>
      <c r="S478" s="117"/>
      <c r="T478" s="117"/>
      <c r="U478" s="117"/>
      <c r="V478" s="117"/>
    </row>
    <row r="479" spans="1:22" ht="14.25">
      <c r="A479" s="123"/>
      <c r="B479" s="123"/>
      <c r="C479" s="123"/>
      <c r="D479" s="123"/>
      <c r="E479" s="123"/>
      <c r="F479" s="123"/>
      <c r="G479" s="123"/>
      <c r="H479" s="123"/>
      <c r="I479" s="123"/>
      <c r="J479" s="123"/>
      <c r="K479" s="123"/>
      <c r="L479" s="123"/>
      <c r="M479" s="123"/>
      <c r="N479" s="123"/>
      <c r="O479" s="123"/>
      <c r="P479" s="123"/>
      <c r="Q479" s="123"/>
      <c r="R479" s="117"/>
      <c r="S479" s="117"/>
      <c r="T479" s="117"/>
      <c r="U479" s="117"/>
      <c r="V479" s="117"/>
    </row>
    <row r="480" spans="1:22" ht="14.25">
      <c r="A480" s="123"/>
      <c r="B480" s="123"/>
      <c r="C480" s="123"/>
      <c r="D480" s="123"/>
      <c r="E480" s="123"/>
      <c r="F480" s="123"/>
      <c r="G480" s="123"/>
      <c r="H480" s="123"/>
      <c r="I480" s="123"/>
      <c r="J480" s="123"/>
      <c r="K480" s="123"/>
      <c r="L480" s="123"/>
      <c r="M480" s="123"/>
      <c r="N480" s="123"/>
      <c r="O480" s="123"/>
      <c r="P480" s="123"/>
      <c r="Q480" s="123"/>
      <c r="R480" s="117"/>
      <c r="S480" s="117"/>
      <c r="T480" s="117"/>
      <c r="U480" s="117"/>
      <c r="V480" s="117"/>
    </row>
    <row r="481" spans="1:22" ht="14.25">
      <c r="A481" s="123"/>
      <c r="B481" s="123"/>
      <c r="C481" s="123"/>
      <c r="D481" s="123"/>
      <c r="E481" s="123"/>
      <c r="F481" s="123"/>
      <c r="G481" s="123"/>
      <c r="H481" s="123"/>
      <c r="I481" s="123"/>
      <c r="J481" s="123"/>
      <c r="K481" s="123"/>
      <c r="L481" s="123"/>
      <c r="M481" s="123"/>
      <c r="N481" s="123"/>
      <c r="O481" s="123"/>
      <c r="P481" s="123"/>
      <c r="Q481" s="123"/>
      <c r="R481" s="117"/>
      <c r="S481" s="117"/>
      <c r="T481" s="117"/>
      <c r="U481" s="117"/>
      <c r="V481" s="117"/>
    </row>
    <row r="482" spans="1:22" ht="14.25">
      <c r="A482" s="123"/>
      <c r="B482" s="123"/>
      <c r="C482" s="123"/>
      <c r="D482" s="123"/>
      <c r="E482" s="123"/>
      <c r="F482" s="123"/>
      <c r="G482" s="123"/>
      <c r="H482" s="123"/>
      <c r="I482" s="123"/>
      <c r="J482" s="123"/>
      <c r="K482" s="123"/>
      <c r="L482" s="123"/>
      <c r="M482" s="123"/>
      <c r="N482" s="123"/>
      <c r="O482" s="123"/>
      <c r="P482" s="123"/>
      <c r="Q482" s="123"/>
      <c r="R482" s="117"/>
      <c r="S482" s="117"/>
      <c r="T482" s="117"/>
      <c r="U482" s="117"/>
      <c r="V482" s="117"/>
    </row>
    <row r="483" spans="1:22" ht="14.25">
      <c r="A483" s="123"/>
      <c r="B483" s="123"/>
      <c r="C483" s="123"/>
      <c r="D483" s="123"/>
      <c r="E483" s="123"/>
      <c r="F483" s="123"/>
      <c r="G483" s="123"/>
      <c r="H483" s="123"/>
      <c r="I483" s="123"/>
      <c r="J483" s="123"/>
      <c r="K483" s="123"/>
      <c r="L483" s="123"/>
      <c r="M483" s="123"/>
      <c r="N483" s="123"/>
      <c r="O483" s="123"/>
      <c r="P483" s="123"/>
      <c r="Q483" s="123"/>
      <c r="R483" s="117"/>
      <c r="S483" s="117"/>
      <c r="T483" s="117"/>
      <c r="U483" s="117"/>
      <c r="V483" s="117"/>
    </row>
    <row r="484" spans="1:22" ht="14.25">
      <c r="A484" s="123"/>
      <c r="B484" s="123"/>
      <c r="C484" s="123"/>
      <c r="D484" s="123"/>
      <c r="E484" s="123"/>
      <c r="F484" s="123"/>
      <c r="G484" s="123"/>
      <c r="H484" s="123"/>
      <c r="I484" s="123"/>
      <c r="J484" s="123"/>
      <c r="K484" s="123"/>
      <c r="L484" s="123"/>
      <c r="M484" s="123"/>
      <c r="N484" s="123"/>
      <c r="O484" s="123"/>
      <c r="P484" s="123"/>
      <c r="Q484" s="123"/>
      <c r="R484" s="117"/>
      <c r="S484" s="117"/>
      <c r="T484" s="117"/>
      <c r="U484" s="117"/>
      <c r="V484" s="117"/>
    </row>
    <row r="485" spans="1:22" ht="14.25">
      <c r="A485" s="123"/>
      <c r="B485" s="123"/>
      <c r="C485" s="123"/>
      <c r="D485" s="123"/>
      <c r="E485" s="123"/>
      <c r="F485" s="123"/>
      <c r="G485" s="123"/>
      <c r="H485" s="123"/>
      <c r="I485" s="123"/>
      <c r="J485" s="123"/>
      <c r="K485" s="123"/>
      <c r="L485" s="123"/>
      <c r="M485" s="123"/>
      <c r="N485" s="123"/>
      <c r="O485" s="123"/>
      <c r="P485" s="123"/>
      <c r="Q485" s="123"/>
      <c r="R485" s="117"/>
      <c r="S485" s="117"/>
      <c r="T485" s="117"/>
      <c r="U485" s="117"/>
      <c r="V485" s="117"/>
    </row>
    <row r="486" spans="1:22" ht="14.25">
      <c r="A486" s="123"/>
      <c r="B486" s="123"/>
      <c r="C486" s="123"/>
      <c r="D486" s="123"/>
      <c r="E486" s="123"/>
      <c r="F486" s="123"/>
      <c r="G486" s="123"/>
      <c r="H486" s="123"/>
      <c r="I486" s="123"/>
      <c r="J486" s="123"/>
      <c r="K486" s="123"/>
      <c r="L486" s="123"/>
      <c r="M486" s="123"/>
      <c r="N486" s="123"/>
      <c r="O486" s="123"/>
      <c r="P486" s="123"/>
      <c r="Q486" s="123"/>
      <c r="R486" s="117"/>
      <c r="S486" s="117"/>
      <c r="T486" s="117"/>
      <c r="U486" s="117"/>
      <c r="V486" s="117"/>
    </row>
    <row r="487" spans="1:22" ht="14.25">
      <c r="A487" s="123"/>
      <c r="B487" s="123"/>
      <c r="C487" s="123"/>
      <c r="D487" s="123"/>
      <c r="E487" s="123"/>
      <c r="F487" s="123"/>
      <c r="G487" s="123"/>
      <c r="H487" s="123"/>
      <c r="I487" s="123"/>
      <c r="J487" s="123"/>
      <c r="K487" s="123"/>
      <c r="L487" s="123"/>
      <c r="M487" s="123"/>
      <c r="N487" s="123"/>
      <c r="O487" s="123"/>
      <c r="P487" s="123"/>
      <c r="Q487" s="123"/>
      <c r="R487" s="117"/>
      <c r="S487" s="117"/>
      <c r="T487" s="117"/>
      <c r="U487" s="117"/>
      <c r="V487" s="117"/>
    </row>
    <row r="488" spans="1:22" ht="14.25">
      <c r="A488" s="123"/>
      <c r="B488" s="123"/>
      <c r="C488" s="123"/>
      <c r="D488" s="123"/>
      <c r="E488" s="123"/>
      <c r="F488" s="123"/>
      <c r="G488" s="123"/>
      <c r="H488" s="123"/>
      <c r="I488" s="123"/>
      <c r="J488" s="123"/>
      <c r="K488" s="123"/>
      <c r="L488" s="123"/>
      <c r="M488" s="123"/>
      <c r="N488" s="123"/>
      <c r="O488" s="123"/>
      <c r="P488" s="123"/>
      <c r="Q488" s="123"/>
      <c r="R488" s="117"/>
      <c r="S488" s="117"/>
      <c r="T488" s="117"/>
      <c r="U488" s="117"/>
      <c r="V488" s="117"/>
    </row>
    <row r="489" spans="1:22" ht="14.25">
      <c r="A489" s="123"/>
      <c r="B489" s="123"/>
      <c r="C489" s="123"/>
      <c r="D489" s="123"/>
      <c r="E489" s="123"/>
      <c r="F489" s="123"/>
      <c r="G489" s="123"/>
      <c r="H489" s="123"/>
      <c r="I489" s="123"/>
      <c r="J489" s="123"/>
      <c r="K489" s="123"/>
      <c r="L489" s="123"/>
      <c r="M489" s="123"/>
      <c r="N489" s="123"/>
      <c r="O489" s="123"/>
      <c r="P489" s="123"/>
      <c r="Q489" s="123"/>
      <c r="R489" s="117"/>
      <c r="S489" s="117"/>
      <c r="T489" s="117"/>
      <c r="U489" s="117"/>
      <c r="V489" s="117"/>
    </row>
    <row r="490" spans="1:22" ht="14.25">
      <c r="A490" s="123"/>
      <c r="B490" s="123"/>
      <c r="C490" s="123"/>
      <c r="D490" s="123"/>
      <c r="E490" s="123"/>
      <c r="F490" s="123"/>
      <c r="G490" s="123"/>
      <c r="H490" s="123"/>
      <c r="I490" s="123"/>
      <c r="J490" s="123"/>
      <c r="K490" s="123"/>
      <c r="L490" s="123"/>
      <c r="M490" s="123"/>
      <c r="N490" s="123"/>
      <c r="O490" s="123"/>
      <c r="P490" s="123"/>
      <c r="Q490" s="123"/>
      <c r="R490" s="117"/>
      <c r="S490" s="117"/>
      <c r="T490" s="117"/>
      <c r="U490" s="117"/>
      <c r="V490" s="117"/>
    </row>
    <row r="491" spans="1:22" ht="14.25">
      <c r="A491" s="123"/>
      <c r="B491" s="123"/>
      <c r="C491" s="123"/>
      <c r="D491" s="123"/>
      <c r="E491" s="123"/>
      <c r="F491" s="123"/>
      <c r="G491" s="123"/>
      <c r="H491" s="123"/>
      <c r="I491" s="123"/>
      <c r="J491" s="123"/>
      <c r="K491" s="123"/>
      <c r="L491" s="123"/>
      <c r="M491" s="123"/>
      <c r="N491" s="123"/>
      <c r="O491" s="123"/>
      <c r="P491" s="123"/>
      <c r="Q491" s="123"/>
      <c r="R491" s="117"/>
      <c r="S491" s="117"/>
      <c r="T491" s="117"/>
      <c r="U491" s="117"/>
      <c r="V491" s="117"/>
    </row>
    <row r="492" spans="1:22" ht="14.25">
      <c r="A492" s="123"/>
      <c r="B492" s="123"/>
      <c r="C492" s="123"/>
      <c r="D492" s="123"/>
      <c r="E492" s="123"/>
      <c r="F492" s="123"/>
      <c r="G492" s="123"/>
      <c r="H492" s="123"/>
      <c r="I492" s="123"/>
      <c r="J492" s="123"/>
      <c r="K492" s="123"/>
      <c r="L492" s="123"/>
      <c r="M492" s="123"/>
      <c r="N492" s="123"/>
      <c r="O492" s="123"/>
      <c r="P492" s="123"/>
      <c r="Q492" s="123"/>
      <c r="R492" s="117"/>
      <c r="S492" s="117"/>
      <c r="T492" s="117"/>
      <c r="U492" s="117"/>
      <c r="V492" s="117"/>
    </row>
    <row r="493" spans="1:22" ht="14.25">
      <c r="A493" s="123"/>
      <c r="B493" s="123"/>
      <c r="C493" s="123"/>
      <c r="D493" s="123"/>
      <c r="E493" s="123"/>
      <c r="F493" s="123"/>
      <c r="G493" s="123"/>
      <c r="H493" s="123"/>
      <c r="I493" s="123"/>
      <c r="J493" s="123"/>
      <c r="K493" s="123"/>
      <c r="L493" s="123"/>
      <c r="M493" s="123"/>
      <c r="N493" s="123"/>
      <c r="O493" s="123"/>
      <c r="P493" s="123"/>
      <c r="Q493" s="123"/>
      <c r="R493" s="117"/>
      <c r="S493" s="117"/>
      <c r="T493" s="117"/>
      <c r="U493" s="117"/>
      <c r="V493" s="117"/>
    </row>
    <row r="494" spans="1:22" ht="14.25">
      <c r="A494" s="123"/>
      <c r="B494" s="123"/>
      <c r="C494" s="123"/>
      <c r="D494" s="123"/>
      <c r="E494" s="123"/>
      <c r="F494" s="123"/>
      <c r="G494" s="123"/>
      <c r="H494" s="123"/>
      <c r="I494" s="123"/>
      <c r="J494" s="123"/>
      <c r="K494" s="123"/>
      <c r="L494" s="123"/>
      <c r="M494" s="123"/>
      <c r="N494" s="123"/>
      <c r="O494" s="123"/>
      <c r="P494" s="123"/>
      <c r="Q494" s="123"/>
      <c r="R494" s="117"/>
      <c r="S494" s="117"/>
      <c r="T494" s="117"/>
      <c r="U494" s="117"/>
      <c r="V494" s="117"/>
    </row>
    <row r="495" spans="1:22" ht="14.25">
      <c r="A495" s="123"/>
      <c r="B495" s="123"/>
      <c r="C495" s="123"/>
      <c r="D495" s="123"/>
      <c r="E495" s="123"/>
      <c r="F495" s="123"/>
      <c r="G495" s="123"/>
      <c r="H495" s="123"/>
      <c r="I495" s="123"/>
      <c r="J495" s="123"/>
      <c r="K495" s="123"/>
      <c r="L495" s="123"/>
      <c r="M495" s="123"/>
      <c r="N495" s="123"/>
      <c r="O495" s="123"/>
      <c r="P495" s="123"/>
      <c r="Q495" s="123"/>
      <c r="R495" s="117"/>
      <c r="S495" s="117"/>
      <c r="T495" s="117"/>
      <c r="U495" s="117"/>
      <c r="V495" s="117"/>
    </row>
    <row r="496" spans="1:22" ht="14.25">
      <c r="A496" s="123"/>
      <c r="B496" s="123"/>
      <c r="C496" s="123"/>
      <c r="D496" s="123"/>
      <c r="E496" s="123"/>
      <c r="F496" s="123"/>
      <c r="G496" s="123"/>
      <c r="H496" s="123"/>
      <c r="I496" s="123"/>
      <c r="J496" s="123"/>
      <c r="K496" s="123"/>
      <c r="L496" s="123"/>
      <c r="M496" s="123"/>
      <c r="N496" s="123"/>
      <c r="O496" s="123"/>
      <c r="P496" s="123"/>
      <c r="Q496" s="123"/>
      <c r="R496" s="117"/>
      <c r="S496" s="117"/>
      <c r="T496" s="117"/>
      <c r="U496" s="117"/>
      <c r="V496" s="117"/>
    </row>
    <row r="497" spans="1:22" ht="14.25">
      <c r="A497" s="123"/>
      <c r="B497" s="123"/>
      <c r="C497" s="123"/>
      <c r="D497" s="123"/>
      <c r="E497" s="123"/>
      <c r="F497" s="123"/>
      <c r="G497" s="123"/>
      <c r="H497" s="123"/>
      <c r="I497" s="123"/>
      <c r="J497" s="123"/>
      <c r="K497" s="123"/>
      <c r="L497" s="123"/>
      <c r="M497" s="123"/>
      <c r="N497" s="123"/>
      <c r="O497" s="123"/>
      <c r="P497" s="123"/>
      <c r="Q497" s="123"/>
      <c r="R497" s="117"/>
      <c r="S497" s="117"/>
      <c r="T497" s="117"/>
      <c r="U497" s="117"/>
      <c r="V497" s="117"/>
    </row>
    <row r="498" spans="1:22" ht="14.25">
      <c r="A498" s="123"/>
      <c r="B498" s="123"/>
      <c r="C498" s="123"/>
      <c r="D498" s="123"/>
      <c r="E498" s="123"/>
      <c r="F498" s="123"/>
      <c r="G498" s="123"/>
      <c r="H498" s="123"/>
      <c r="I498" s="123"/>
      <c r="J498" s="123"/>
      <c r="K498" s="123"/>
      <c r="L498" s="123"/>
      <c r="M498" s="123"/>
      <c r="N498" s="123"/>
      <c r="O498" s="123"/>
      <c r="P498" s="123"/>
      <c r="Q498" s="123"/>
      <c r="R498" s="117"/>
      <c r="S498" s="117"/>
      <c r="T498" s="117"/>
      <c r="U498" s="117"/>
      <c r="V498" s="117"/>
    </row>
    <row r="499" spans="1:22" ht="14.25">
      <c r="A499" s="123"/>
      <c r="B499" s="123"/>
      <c r="C499" s="123"/>
      <c r="D499" s="123"/>
      <c r="E499" s="123"/>
      <c r="F499" s="123"/>
      <c r="G499" s="123"/>
      <c r="H499" s="123"/>
      <c r="I499" s="123"/>
      <c r="J499" s="123"/>
      <c r="K499" s="123"/>
      <c r="L499" s="123"/>
      <c r="M499" s="123"/>
      <c r="N499" s="123"/>
      <c r="O499" s="123"/>
      <c r="P499" s="123"/>
      <c r="Q499" s="123"/>
      <c r="R499" s="117"/>
      <c r="S499" s="117"/>
      <c r="T499" s="117"/>
      <c r="U499" s="117"/>
      <c r="V499" s="117"/>
    </row>
    <row r="500" spans="1:22" ht="14.25">
      <c r="A500" s="123"/>
      <c r="B500" s="123"/>
      <c r="C500" s="123"/>
      <c r="D500" s="123"/>
      <c r="E500" s="123"/>
      <c r="F500" s="123"/>
      <c r="G500" s="123"/>
      <c r="H500" s="123"/>
      <c r="I500" s="123"/>
      <c r="J500" s="123"/>
      <c r="K500" s="123"/>
      <c r="L500" s="123"/>
      <c r="M500" s="123"/>
      <c r="N500" s="123"/>
      <c r="O500" s="123"/>
      <c r="P500" s="123"/>
      <c r="Q500" s="123"/>
      <c r="R500" s="117"/>
      <c r="S500" s="117"/>
      <c r="T500" s="117"/>
      <c r="U500" s="117"/>
      <c r="V500" s="117"/>
    </row>
    <row r="501" spans="1:22" ht="14.25">
      <c r="A501" s="123"/>
      <c r="B501" s="123"/>
      <c r="C501" s="123"/>
      <c r="D501" s="123"/>
      <c r="E501" s="123"/>
      <c r="F501" s="123"/>
      <c r="G501" s="123"/>
      <c r="H501" s="123"/>
      <c r="I501" s="123"/>
      <c r="J501" s="123"/>
      <c r="K501" s="123"/>
      <c r="L501" s="123"/>
      <c r="M501" s="123"/>
      <c r="N501" s="123"/>
      <c r="O501" s="123"/>
      <c r="P501" s="123"/>
      <c r="Q501" s="123"/>
      <c r="R501" s="117"/>
      <c r="S501" s="117"/>
      <c r="T501" s="117"/>
      <c r="U501" s="117"/>
      <c r="V501" s="117"/>
    </row>
    <row r="502" spans="1:22" ht="14.25">
      <c r="A502" s="123"/>
      <c r="B502" s="123"/>
      <c r="C502" s="123"/>
      <c r="D502" s="123"/>
      <c r="E502" s="123"/>
      <c r="F502" s="123"/>
      <c r="G502" s="123"/>
      <c r="H502" s="123"/>
      <c r="I502" s="123"/>
      <c r="J502" s="123"/>
      <c r="K502" s="123"/>
      <c r="L502" s="123"/>
      <c r="M502" s="123"/>
      <c r="N502" s="123"/>
      <c r="O502" s="123"/>
      <c r="P502" s="123"/>
      <c r="Q502" s="123"/>
      <c r="R502" s="117"/>
      <c r="S502" s="117"/>
      <c r="T502" s="117"/>
      <c r="U502" s="117"/>
      <c r="V502" s="117"/>
    </row>
    <row r="503" spans="1:22" ht="14.25">
      <c r="A503" s="123"/>
      <c r="B503" s="123"/>
      <c r="C503" s="123"/>
      <c r="D503" s="123"/>
      <c r="E503" s="123"/>
      <c r="F503" s="123"/>
      <c r="G503" s="123"/>
      <c r="H503" s="123"/>
      <c r="I503" s="123"/>
      <c r="J503" s="123"/>
      <c r="K503" s="123"/>
      <c r="L503" s="123"/>
      <c r="M503" s="123"/>
      <c r="N503" s="123"/>
      <c r="O503" s="123"/>
      <c r="P503" s="123"/>
      <c r="Q503" s="123"/>
      <c r="R503" s="117"/>
      <c r="S503" s="117"/>
      <c r="T503" s="117"/>
      <c r="U503" s="117"/>
      <c r="V503" s="117"/>
    </row>
    <row r="504" spans="1:22" ht="14.25">
      <c r="A504" s="123"/>
      <c r="B504" s="123"/>
      <c r="C504" s="123"/>
      <c r="D504" s="123"/>
      <c r="E504" s="123"/>
      <c r="F504" s="123"/>
      <c r="G504" s="123"/>
      <c r="H504" s="123"/>
      <c r="I504" s="123"/>
      <c r="J504" s="123"/>
      <c r="K504" s="123"/>
      <c r="L504" s="123"/>
      <c r="M504" s="123"/>
      <c r="N504" s="123"/>
      <c r="O504" s="123"/>
      <c r="P504" s="123"/>
      <c r="Q504" s="123"/>
      <c r="R504" s="117"/>
      <c r="S504" s="117"/>
      <c r="T504" s="117"/>
      <c r="U504" s="117"/>
      <c r="V504" s="117"/>
    </row>
    <row r="505" spans="1:22" ht="14.25">
      <c r="A505" s="123"/>
      <c r="B505" s="123"/>
      <c r="C505" s="123"/>
      <c r="D505" s="123"/>
      <c r="E505" s="123"/>
      <c r="F505" s="123"/>
      <c r="G505" s="123"/>
      <c r="H505" s="123"/>
      <c r="I505" s="123"/>
      <c r="J505" s="123"/>
      <c r="K505" s="123"/>
      <c r="L505" s="123"/>
      <c r="M505" s="123"/>
      <c r="N505" s="123"/>
      <c r="O505" s="123"/>
      <c r="P505" s="123"/>
      <c r="Q505" s="123"/>
      <c r="R505" s="117"/>
      <c r="S505" s="117"/>
      <c r="T505" s="117"/>
      <c r="U505" s="117"/>
      <c r="V505" s="117"/>
    </row>
    <row r="506" spans="1:22" ht="14.25">
      <c r="A506" s="123"/>
      <c r="B506" s="123"/>
      <c r="C506" s="123"/>
      <c r="D506" s="123"/>
      <c r="E506" s="123"/>
      <c r="F506" s="123"/>
      <c r="G506" s="123"/>
      <c r="H506" s="123"/>
      <c r="I506" s="123"/>
      <c r="J506" s="123"/>
      <c r="K506" s="123"/>
      <c r="L506" s="123"/>
      <c r="M506" s="123"/>
      <c r="N506" s="123"/>
      <c r="O506" s="123"/>
      <c r="P506" s="123"/>
      <c r="Q506" s="123"/>
      <c r="R506" s="117"/>
      <c r="S506" s="117"/>
      <c r="T506" s="117"/>
      <c r="U506" s="117"/>
      <c r="V506" s="117"/>
    </row>
    <row r="507" spans="1:22" ht="14.25">
      <c r="A507" s="123"/>
      <c r="B507" s="123"/>
      <c r="C507" s="123"/>
      <c r="D507" s="123"/>
      <c r="E507" s="123"/>
      <c r="F507" s="123"/>
      <c r="G507" s="123"/>
      <c r="H507" s="123"/>
      <c r="I507" s="123"/>
      <c r="J507" s="123"/>
      <c r="K507" s="123"/>
      <c r="L507" s="123"/>
      <c r="M507" s="123"/>
      <c r="N507" s="123"/>
      <c r="O507" s="123"/>
      <c r="P507" s="123"/>
      <c r="Q507" s="123"/>
      <c r="R507" s="117"/>
      <c r="S507" s="117"/>
      <c r="T507" s="117"/>
      <c r="U507" s="117"/>
      <c r="V507" s="117"/>
    </row>
    <row r="508" spans="1:22" ht="14.25">
      <c r="A508" s="123"/>
      <c r="B508" s="123"/>
      <c r="C508" s="123"/>
      <c r="D508" s="123"/>
      <c r="E508" s="123"/>
      <c r="F508" s="123"/>
      <c r="G508" s="123"/>
      <c r="H508" s="123"/>
      <c r="I508" s="123"/>
      <c r="J508" s="123"/>
      <c r="K508" s="123"/>
      <c r="L508" s="123"/>
      <c r="M508" s="123"/>
      <c r="N508" s="123"/>
      <c r="O508" s="123"/>
      <c r="P508" s="123"/>
      <c r="Q508" s="123"/>
      <c r="R508" s="117"/>
      <c r="S508" s="117"/>
      <c r="T508" s="117"/>
      <c r="U508" s="117"/>
      <c r="V508" s="117"/>
    </row>
    <row r="509" spans="1:22" ht="14.25">
      <c r="A509" s="123"/>
      <c r="B509" s="123"/>
      <c r="C509" s="123"/>
      <c r="D509" s="123"/>
      <c r="E509" s="123"/>
      <c r="F509" s="123"/>
      <c r="G509" s="123"/>
      <c r="H509" s="123"/>
      <c r="I509" s="123"/>
      <c r="J509" s="123"/>
      <c r="K509" s="123"/>
      <c r="L509" s="123"/>
      <c r="M509" s="123"/>
      <c r="N509" s="123"/>
      <c r="O509" s="123"/>
      <c r="P509" s="123"/>
      <c r="Q509" s="123"/>
      <c r="R509" s="117"/>
      <c r="S509" s="117"/>
      <c r="T509" s="117"/>
      <c r="U509" s="117"/>
      <c r="V509" s="117"/>
    </row>
    <row r="510" spans="1:22" ht="14.25">
      <c r="A510" s="123"/>
      <c r="B510" s="123"/>
      <c r="C510" s="123"/>
      <c r="D510" s="123"/>
      <c r="E510" s="123"/>
      <c r="F510" s="123"/>
      <c r="G510" s="123"/>
      <c r="H510" s="123"/>
      <c r="I510" s="123"/>
      <c r="J510" s="123"/>
      <c r="K510" s="123"/>
      <c r="L510" s="123"/>
      <c r="M510" s="123"/>
      <c r="N510" s="123"/>
      <c r="O510" s="123"/>
      <c r="P510" s="123"/>
      <c r="Q510" s="123"/>
      <c r="R510" s="117"/>
      <c r="S510" s="117"/>
      <c r="T510" s="117"/>
      <c r="U510" s="117"/>
      <c r="V510" s="117"/>
    </row>
    <row r="511" spans="1:22" ht="14.25">
      <c r="A511" s="123"/>
      <c r="B511" s="123"/>
      <c r="C511" s="123"/>
      <c r="D511" s="123"/>
      <c r="E511" s="123"/>
      <c r="F511" s="123"/>
      <c r="G511" s="123"/>
      <c r="H511" s="123"/>
      <c r="I511" s="123"/>
      <c r="J511" s="123"/>
      <c r="K511" s="123"/>
      <c r="L511" s="123"/>
      <c r="M511" s="123"/>
      <c r="N511" s="123"/>
      <c r="O511" s="123"/>
      <c r="P511" s="123"/>
      <c r="Q511" s="123"/>
      <c r="R511" s="117"/>
      <c r="S511" s="117"/>
      <c r="T511" s="117"/>
      <c r="U511" s="117"/>
      <c r="V511" s="117"/>
    </row>
    <row r="512" spans="1:22" ht="14.25">
      <c r="A512" s="123"/>
      <c r="B512" s="123"/>
      <c r="C512" s="123"/>
      <c r="D512" s="123"/>
      <c r="E512" s="123"/>
      <c r="F512" s="123"/>
      <c r="G512" s="123"/>
      <c r="H512" s="123"/>
      <c r="I512" s="123"/>
      <c r="J512" s="123"/>
      <c r="K512" s="123"/>
      <c r="L512" s="123"/>
      <c r="M512" s="123"/>
      <c r="N512" s="123"/>
      <c r="O512" s="123"/>
      <c r="P512" s="123"/>
      <c r="Q512" s="123"/>
      <c r="R512" s="117"/>
      <c r="S512" s="117"/>
      <c r="T512" s="117"/>
      <c r="U512" s="117"/>
      <c r="V512" s="117"/>
    </row>
    <row r="513" spans="1:22" ht="14.25">
      <c r="A513" s="123"/>
      <c r="B513" s="123"/>
      <c r="C513" s="123"/>
      <c r="D513" s="123"/>
      <c r="E513" s="123"/>
      <c r="F513" s="123"/>
      <c r="G513" s="123"/>
      <c r="H513" s="123"/>
      <c r="I513" s="123"/>
      <c r="J513" s="123"/>
      <c r="K513" s="123"/>
      <c r="L513" s="123"/>
      <c r="M513" s="123"/>
      <c r="N513" s="123"/>
      <c r="O513" s="123"/>
      <c r="P513" s="123"/>
      <c r="Q513" s="123"/>
      <c r="R513" s="117"/>
      <c r="S513" s="117"/>
      <c r="T513" s="117"/>
      <c r="U513" s="117"/>
      <c r="V513" s="117"/>
    </row>
    <row r="514" spans="1:22" ht="14.25">
      <c r="A514" s="123"/>
      <c r="B514" s="123"/>
      <c r="C514" s="123"/>
      <c r="D514" s="123"/>
      <c r="E514" s="123"/>
      <c r="F514" s="123"/>
      <c r="G514" s="123"/>
      <c r="H514" s="123"/>
      <c r="I514" s="123"/>
      <c r="J514" s="123"/>
      <c r="K514" s="123"/>
      <c r="L514" s="123"/>
      <c r="M514" s="123"/>
      <c r="N514" s="123"/>
      <c r="O514" s="123"/>
      <c r="P514" s="123"/>
      <c r="Q514" s="123"/>
      <c r="R514" s="117"/>
      <c r="S514" s="117"/>
      <c r="T514" s="117"/>
      <c r="U514" s="117"/>
      <c r="V514" s="117"/>
    </row>
    <row r="515" spans="1:22" ht="14.25">
      <c r="A515" s="123"/>
      <c r="B515" s="123"/>
      <c r="C515" s="123"/>
      <c r="D515" s="123"/>
      <c r="E515" s="123"/>
      <c r="F515" s="123"/>
      <c r="G515" s="123"/>
      <c r="H515" s="123"/>
      <c r="I515" s="123"/>
      <c r="J515" s="123"/>
      <c r="K515" s="123"/>
      <c r="L515" s="123"/>
      <c r="M515" s="123"/>
      <c r="N515" s="123"/>
      <c r="O515" s="123"/>
      <c r="P515" s="123"/>
      <c r="Q515" s="123"/>
      <c r="R515" s="117"/>
      <c r="S515" s="117"/>
      <c r="T515" s="117"/>
      <c r="U515" s="117"/>
      <c r="V515" s="117"/>
    </row>
    <row r="516" spans="1:22" ht="14.25">
      <c r="A516" s="123"/>
      <c r="B516" s="123"/>
      <c r="C516" s="123"/>
      <c r="D516" s="123"/>
      <c r="E516" s="123"/>
      <c r="F516" s="123"/>
      <c r="G516" s="123"/>
      <c r="H516" s="123"/>
      <c r="I516" s="123"/>
      <c r="J516" s="123"/>
      <c r="K516" s="123"/>
      <c r="L516" s="123"/>
      <c r="M516" s="123"/>
      <c r="N516" s="123"/>
      <c r="O516" s="123"/>
      <c r="P516" s="123"/>
      <c r="Q516" s="123"/>
      <c r="R516" s="117"/>
      <c r="S516" s="117"/>
      <c r="T516" s="117"/>
      <c r="U516" s="117"/>
      <c r="V516" s="117"/>
    </row>
    <row r="517" spans="1:22" ht="14.25">
      <c r="A517" s="123"/>
      <c r="B517" s="123"/>
      <c r="C517" s="123"/>
      <c r="D517" s="123"/>
      <c r="E517" s="123"/>
      <c r="F517" s="123"/>
      <c r="G517" s="123"/>
      <c r="H517" s="123"/>
      <c r="I517" s="123"/>
      <c r="J517" s="123"/>
      <c r="K517" s="123"/>
      <c r="L517" s="123"/>
      <c r="M517" s="123"/>
      <c r="N517" s="123"/>
      <c r="O517" s="123"/>
      <c r="P517" s="123"/>
      <c r="Q517" s="123"/>
      <c r="R517" s="117"/>
      <c r="S517" s="117"/>
      <c r="T517" s="117"/>
      <c r="U517" s="117"/>
      <c r="V517" s="117"/>
    </row>
    <row r="518" spans="1:22" ht="14.25">
      <c r="A518" s="123"/>
      <c r="B518" s="123"/>
      <c r="C518" s="123"/>
      <c r="D518" s="123"/>
      <c r="E518" s="123"/>
      <c r="F518" s="123"/>
      <c r="G518" s="123"/>
      <c r="H518" s="123"/>
      <c r="I518" s="123"/>
      <c r="J518" s="123"/>
      <c r="K518" s="123"/>
      <c r="L518" s="123"/>
      <c r="M518" s="123"/>
      <c r="N518" s="123"/>
      <c r="O518" s="123"/>
      <c r="P518" s="123"/>
      <c r="Q518" s="123"/>
      <c r="R518" s="117"/>
      <c r="S518" s="117"/>
      <c r="T518" s="117"/>
      <c r="U518" s="117"/>
      <c r="V518" s="117"/>
    </row>
    <row r="519" spans="1:22" ht="14.25">
      <c r="A519" s="123"/>
      <c r="B519" s="123"/>
      <c r="C519" s="123"/>
      <c r="D519" s="123"/>
      <c r="E519" s="123"/>
      <c r="F519" s="123"/>
      <c r="G519" s="123"/>
      <c r="H519" s="123"/>
      <c r="I519" s="123"/>
      <c r="J519" s="123"/>
      <c r="K519" s="123"/>
      <c r="L519" s="123"/>
      <c r="M519" s="123"/>
      <c r="N519" s="123"/>
      <c r="O519" s="123"/>
      <c r="P519" s="123"/>
      <c r="Q519" s="123"/>
      <c r="R519" s="117"/>
      <c r="S519" s="117"/>
      <c r="T519" s="117"/>
      <c r="U519" s="117"/>
      <c r="V519" s="117"/>
    </row>
    <row r="520" spans="1:22" ht="14.25">
      <c r="A520" s="123"/>
      <c r="B520" s="123"/>
      <c r="C520" s="123"/>
      <c r="D520" s="123"/>
      <c r="E520" s="123"/>
      <c r="F520" s="123"/>
      <c r="G520" s="123"/>
      <c r="H520" s="123"/>
      <c r="I520" s="123"/>
      <c r="J520" s="123"/>
      <c r="K520" s="123"/>
      <c r="L520" s="123"/>
      <c r="M520" s="123"/>
      <c r="N520" s="123"/>
      <c r="O520" s="123"/>
      <c r="P520" s="123"/>
      <c r="Q520" s="123"/>
      <c r="R520" s="117"/>
      <c r="S520" s="117"/>
      <c r="T520" s="117"/>
      <c r="U520" s="117"/>
      <c r="V520" s="117"/>
    </row>
    <row r="521" spans="1:22" ht="14.25">
      <c r="A521" s="123"/>
      <c r="B521" s="123"/>
      <c r="C521" s="123"/>
      <c r="D521" s="123"/>
      <c r="E521" s="123"/>
      <c r="F521" s="123"/>
      <c r="G521" s="123"/>
      <c r="H521" s="123"/>
      <c r="I521" s="123"/>
      <c r="J521" s="123"/>
      <c r="K521" s="123"/>
      <c r="L521" s="123"/>
      <c r="M521" s="123"/>
      <c r="N521" s="123"/>
      <c r="O521" s="123"/>
      <c r="P521" s="123"/>
      <c r="Q521" s="123"/>
      <c r="R521" s="117"/>
      <c r="S521" s="117"/>
      <c r="T521" s="117"/>
      <c r="U521" s="117"/>
      <c r="V521" s="117"/>
    </row>
    <row r="522" spans="1:22" ht="14.25">
      <c r="A522" s="123"/>
      <c r="B522" s="123"/>
      <c r="C522" s="123"/>
      <c r="D522" s="123"/>
      <c r="E522" s="123"/>
      <c r="F522" s="123"/>
      <c r="G522" s="123"/>
      <c r="H522" s="123"/>
      <c r="I522" s="123"/>
      <c r="J522" s="123"/>
      <c r="K522" s="123"/>
      <c r="L522" s="123"/>
      <c r="M522" s="123"/>
      <c r="N522" s="123"/>
      <c r="O522" s="123"/>
      <c r="P522" s="123"/>
      <c r="Q522" s="123"/>
      <c r="R522" s="117"/>
      <c r="S522" s="117"/>
      <c r="T522" s="117"/>
      <c r="U522" s="117"/>
      <c r="V522" s="117"/>
    </row>
    <row r="523" spans="1:22" ht="14.25">
      <c r="A523" s="123"/>
      <c r="B523" s="123"/>
      <c r="C523" s="123"/>
      <c r="D523" s="123"/>
      <c r="E523" s="123"/>
      <c r="F523" s="123"/>
      <c r="G523" s="123"/>
      <c r="H523" s="123"/>
      <c r="I523" s="123"/>
      <c r="J523" s="123"/>
      <c r="K523" s="123"/>
      <c r="L523" s="123"/>
      <c r="M523" s="123"/>
      <c r="N523" s="123"/>
      <c r="O523" s="123"/>
      <c r="P523" s="123"/>
      <c r="Q523" s="123"/>
      <c r="R523" s="117"/>
      <c r="S523" s="117"/>
      <c r="T523" s="117"/>
      <c r="U523" s="117"/>
      <c r="V523" s="117"/>
    </row>
    <row r="524" spans="1:22" ht="14.25">
      <c r="A524" s="123"/>
      <c r="B524" s="123"/>
      <c r="C524" s="123"/>
      <c r="D524" s="123"/>
      <c r="E524" s="123"/>
      <c r="F524" s="123"/>
      <c r="G524" s="123"/>
      <c r="H524" s="123"/>
      <c r="I524" s="123"/>
      <c r="J524" s="123"/>
      <c r="K524" s="123"/>
      <c r="L524" s="123"/>
      <c r="M524" s="123"/>
      <c r="N524" s="123"/>
      <c r="O524" s="123"/>
      <c r="P524" s="123"/>
      <c r="Q524" s="123"/>
      <c r="R524" s="117"/>
      <c r="S524" s="117"/>
      <c r="T524" s="117"/>
      <c r="U524" s="117"/>
      <c r="V524" s="117"/>
    </row>
    <row r="525" spans="1:22" ht="14.25">
      <c r="A525" s="123"/>
      <c r="B525" s="123"/>
      <c r="C525" s="123"/>
      <c r="D525" s="123"/>
      <c r="E525" s="123"/>
      <c r="F525" s="123"/>
      <c r="G525" s="123"/>
      <c r="H525" s="123"/>
      <c r="I525" s="123"/>
      <c r="J525" s="123"/>
      <c r="K525" s="123"/>
      <c r="L525" s="123"/>
      <c r="M525" s="123"/>
      <c r="N525" s="123"/>
      <c r="O525" s="123"/>
      <c r="P525" s="123"/>
      <c r="Q525" s="123"/>
      <c r="R525" s="117"/>
      <c r="S525" s="117"/>
      <c r="T525" s="117"/>
      <c r="U525" s="117"/>
      <c r="V525" s="117"/>
    </row>
    <row r="526" spans="1:22" ht="14.25">
      <c r="A526" s="123"/>
      <c r="B526" s="123"/>
      <c r="C526" s="123"/>
      <c r="D526" s="123"/>
      <c r="E526" s="123"/>
      <c r="F526" s="123"/>
      <c r="G526" s="123"/>
      <c r="H526" s="123"/>
      <c r="I526" s="123"/>
      <c r="J526" s="123"/>
      <c r="K526" s="123"/>
      <c r="L526" s="123"/>
      <c r="M526" s="123"/>
      <c r="N526" s="123"/>
      <c r="O526" s="123"/>
      <c r="P526" s="123"/>
      <c r="Q526" s="123"/>
      <c r="R526" s="117"/>
      <c r="S526" s="117"/>
      <c r="T526" s="117"/>
      <c r="U526" s="117"/>
      <c r="V526" s="117"/>
    </row>
    <row r="527" spans="1:22" ht="14.25">
      <c r="A527" s="123"/>
      <c r="B527" s="123"/>
      <c r="C527" s="123"/>
      <c r="D527" s="123"/>
      <c r="E527" s="123"/>
      <c r="F527" s="123"/>
      <c r="G527" s="123"/>
      <c r="H527" s="123"/>
      <c r="I527" s="123"/>
      <c r="J527" s="123"/>
      <c r="K527" s="123"/>
      <c r="L527" s="123"/>
      <c r="M527" s="123"/>
      <c r="N527" s="123"/>
      <c r="O527" s="123"/>
      <c r="P527" s="123"/>
      <c r="Q527" s="123"/>
      <c r="R527" s="117"/>
      <c r="S527" s="117"/>
      <c r="T527" s="117"/>
      <c r="U527" s="117"/>
      <c r="V527" s="117"/>
    </row>
    <row r="528" spans="1:22" ht="14.25">
      <c r="A528" s="123"/>
      <c r="B528" s="123"/>
      <c r="C528" s="123"/>
      <c r="D528" s="123"/>
      <c r="E528" s="123"/>
      <c r="F528" s="123"/>
      <c r="G528" s="123"/>
      <c r="H528" s="123"/>
      <c r="I528" s="123"/>
      <c r="J528" s="123"/>
      <c r="K528" s="123"/>
      <c r="L528" s="123"/>
      <c r="M528" s="123"/>
      <c r="N528" s="123"/>
      <c r="O528" s="123"/>
      <c r="P528" s="123"/>
      <c r="Q528" s="123"/>
      <c r="R528" s="117"/>
      <c r="S528" s="117"/>
      <c r="T528" s="117"/>
      <c r="U528" s="117"/>
      <c r="V528" s="117"/>
    </row>
    <row r="529" spans="1:22" ht="14.25">
      <c r="A529" s="123"/>
      <c r="B529" s="123"/>
      <c r="C529" s="123"/>
      <c r="D529" s="123"/>
      <c r="E529" s="123"/>
      <c r="F529" s="123"/>
      <c r="G529" s="123"/>
      <c r="H529" s="123"/>
      <c r="I529" s="123"/>
      <c r="J529" s="123"/>
      <c r="K529" s="123"/>
      <c r="L529" s="123"/>
      <c r="M529" s="123"/>
      <c r="N529" s="123"/>
      <c r="O529" s="123"/>
      <c r="P529" s="123"/>
      <c r="Q529" s="123"/>
      <c r="R529" s="117"/>
      <c r="S529" s="117"/>
      <c r="T529" s="117"/>
      <c r="U529" s="117"/>
      <c r="V529" s="117"/>
    </row>
    <row r="530" spans="1:22" ht="14.25">
      <c r="A530" s="123"/>
      <c r="B530" s="123"/>
      <c r="C530" s="123"/>
      <c r="D530" s="123"/>
      <c r="E530" s="123"/>
      <c r="F530" s="123"/>
      <c r="G530" s="123"/>
      <c r="H530" s="123"/>
      <c r="I530" s="123"/>
      <c r="J530" s="123"/>
      <c r="K530" s="123"/>
      <c r="L530" s="123"/>
      <c r="M530" s="123"/>
      <c r="N530" s="123"/>
      <c r="O530" s="123"/>
      <c r="P530" s="123"/>
      <c r="Q530" s="123"/>
      <c r="R530" s="117"/>
      <c r="S530" s="117"/>
      <c r="T530" s="117"/>
      <c r="U530" s="117"/>
      <c r="V530" s="117"/>
    </row>
    <row r="531" spans="1:22" ht="14.25">
      <c r="A531" s="123"/>
      <c r="B531" s="123"/>
      <c r="C531" s="123"/>
      <c r="D531" s="123"/>
      <c r="E531" s="123"/>
      <c r="F531" s="123"/>
      <c r="G531" s="123"/>
      <c r="H531" s="123"/>
      <c r="I531" s="123"/>
      <c r="J531" s="123"/>
      <c r="K531" s="123"/>
      <c r="L531" s="123"/>
      <c r="M531" s="123"/>
      <c r="N531" s="123"/>
      <c r="O531" s="123"/>
      <c r="P531" s="123"/>
      <c r="Q531" s="123"/>
      <c r="R531" s="117"/>
      <c r="S531" s="117"/>
      <c r="T531" s="117"/>
      <c r="U531" s="117"/>
      <c r="V531" s="117"/>
    </row>
    <row r="532" spans="1:22" ht="14.25">
      <c r="A532" s="123"/>
      <c r="B532" s="123"/>
      <c r="C532" s="123"/>
      <c r="D532" s="123"/>
      <c r="E532" s="123"/>
      <c r="F532" s="123"/>
      <c r="G532" s="123"/>
      <c r="H532" s="123"/>
      <c r="I532" s="123"/>
      <c r="J532" s="123"/>
      <c r="K532" s="123"/>
      <c r="L532" s="123"/>
      <c r="M532" s="123"/>
      <c r="N532" s="123"/>
      <c r="O532" s="123"/>
      <c r="P532" s="123"/>
      <c r="Q532" s="123"/>
      <c r="R532" s="117"/>
      <c r="S532" s="117"/>
      <c r="T532" s="117"/>
      <c r="U532" s="117"/>
      <c r="V532" s="117"/>
    </row>
    <row r="533" spans="1:22" ht="14.25">
      <c r="A533" s="123"/>
      <c r="B533" s="123"/>
      <c r="C533" s="123"/>
      <c r="D533" s="123"/>
      <c r="E533" s="123"/>
      <c r="F533" s="123"/>
      <c r="G533" s="123"/>
      <c r="H533" s="123"/>
      <c r="I533" s="123"/>
      <c r="J533" s="123"/>
      <c r="K533" s="123"/>
      <c r="L533" s="123"/>
      <c r="M533" s="123"/>
      <c r="N533" s="123"/>
      <c r="O533" s="123"/>
      <c r="P533" s="123"/>
      <c r="Q533" s="123"/>
      <c r="R533" s="117"/>
      <c r="S533" s="117"/>
      <c r="T533" s="117"/>
      <c r="U533" s="117"/>
      <c r="V533" s="117"/>
    </row>
    <row r="534" spans="1:22" ht="14.25">
      <c r="A534" s="123"/>
      <c r="B534" s="123"/>
      <c r="C534" s="123"/>
      <c r="D534" s="123"/>
      <c r="E534" s="123"/>
      <c r="F534" s="123"/>
      <c r="G534" s="123"/>
      <c r="H534" s="123"/>
      <c r="I534" s="123"/>
      <c r="J534" s="123"/>
      <c r="K534" s="123"/>
      <c r="L534" s="123"/>
      <c r="M534" s="123"/>
      <c r="N534" s="123"/>
      <c r="O534" s="123"/>
      <c r="P534" s="123"/>
      <c r="Q534" s="123"/>
      <c r="R534" s="117"/>
      <c r="S534" s="117"/>
      <c r="T534" s="117"/>
      <c r="U534" s="117"/>
      <c r="V534" s="117"/>
    </row>
    <row r="535" spans="1:22" ht="14.25">
      <c r="A535" s="123"/>
      <c r="B535" s="123"/>
      <c r="C535" s="123"/>
      <c r="D535" s="123"/>
      <c r="E535" s="123"/>
      <c r="F535" s="123"/>
      <c r="G535" s="123"/>
      <c r="H535" s="123"/>
      <c r="I535" s="123"/>
      <c r="J535" s="123"/>
      <c r="K535" s="123"/>
      <c r="L535" s="123"/>
      <c r="M535" s="123"/>
      <c r="N535" s="123"/>
      <c r="O535" s="123"/>
      <c r="P535" s="123"/>
      <c r="Q535" s="123"/>
      <c r="R535" s="117"/>
      <c r="S535" s="117"/>
      <c r="T535" s="117"/>
      <c r="U535" s="117"/>
      <c r="V535" s="117"/>
    </row>
    <row r="536" spans="1:22" ht="14.25">
      <c r="A536" s="123"/>
      <c r="B536" s="123"/>
      <c r="C536" s="123"/>
      <c r="D536" s="123"/>
      <c r="E536" s="123"/>
      <c r="F536" s="123"/>
      <c r="G536" s="123"/>
      <c r="H536" s="123"/>
      <c r="I536" s="123"/>
      <c r="J536" s="123"/>
      <c r="K536" s="123"/>
      <c r="L536" s="123"/>
      <c r="M536" s="123"/>
      <c r="N536" s="123"/>
      <c r="O536" s="123"/>
      <c r="P536" s="123"/>
      <c r="Q536" s="123"/>
      <c r="R536" s="117"/>
      <c r="S536" s="117"/>
      <c r="T536" s="117"/>
      <c r="U536" s="117"/>
      <c r="V536" s="117"/>
    </row>
    <row r="537" spans="1:22" ht="14.25">
      <c r="A537" s="123"/>
      <c r="B537" s="123"/>
      <c r="C537" s="123"/>
      <c r="D537" s="123"/>
      <c r="E537" s="123"/>
      <c r="F537" s="123"/>
      <c r="G537" s="123"/>
      <c r="H537" s="123"/>
      <c r="I537" s="123"/>
      <c r="J537" s="123"/>
      <c r="K537" s="123"/>
      <c r="L537" s="123"/>
      <c r="M537" s="123"/>
      <c r="N537" s="123"/>
      <c r="O537" s="123"/>
      <c r="P537" s="123"/>
      <c r="Q537" s="123"/>
      <c r="R537" s="117"/>
      <c r="S537" s="117"/>
      <c r="T537" s="117"/>
      <c r="U537" s="117"/>
      <c r="V537" s="117"/>
    </row>
    <row r="538" spans="1:22" ht="14.25">
      <c r="A538" s="123"/>
      <c r="B538" s="123"/>
      <c r="C538" s="123"/>
      <c r="D538" s="123"/>
      <c r="E538" s="123"/>
      <c r="F538" s="123"/>
      <c r="G538" s="123"/>
      <c r="H538" s="123"/>
      <c r="I538" s="123"/>
      <c r="J538" s="123"/>
      <c r="K538" s="123"/>
      <c r="L538" s="123"/>
      <c r="M538" s="123"/>
      <c r="N538" s="123"/>
      <c r="O538" s="123"/>
      <c r="P538" s="123"/>
      <c r="Q538" s="123"/>
      <c r="R538" s="117"/>
      <c r="S538" s="117"/>
      <c r="T538" s="117"/>
      <c r="U538" s="117"/>
      <c r="V538" s="117"/>
    </row>
    <row r="539" spans="1:22" ht="14.25">
      <c r="A539" s="123"/>
      <c r="B539" s="123"/>
      <c r="C539" s="123"/>
      <c r="D539" s="123"/>
      <c r="E539" s="123"/>
      <c r="F539" s="123"/>
      <c r="G539" s="123"/>
      <c r="H539" s="123"/>
      <c r="I539" s="123"/>
      <c r="J539" s="123"/>
      <c r="K539" s="123"/>
      <c r="L539" s="123"/>
      <c r="M539" s="123"/>
      <c r="N539" s="123"/>
      <c r="O539" s="123"/>
      <c r="P539" s="123"/>
      <c r="Q539" s="123"/>
      <c r="R539" s="117"/>
      <c r="S539" s="117"/>
      <c r="T539" s="117"/>
      <c r="U539" s="117"/>
      <c r="V539" s="117"/>
    </row>
    <row r="540" spans="1:22" ht="14.25">
      <c r="A540" s="123"/>
      <c r="B540" s="123"/>
      <c r="C540" s="123"/>
      <c r="D540" s="123"/>
      <c r="E540" s="123"/>
      <c r="F540" s="123"/>
      <c r="G540" s="123"/>
      <c r="H540" s="123"/>
      <c r="I540" s="123"/>
      <c r="J540" s="123"/>
      <c r="K540" s="123"/>
      <c r="L540" s="123"/>
      <c r="M540" s="123"/>
      <c r="N540" s="123"/>
      <c r="O540" s="123"/>
      <c r="P540" s="123"/>
      <c r="Q540" s="123"/>
      <c r="R540" s="117"/>
      <c r="S540" s="117"/>
      <c r="T540" s="117"/>
      <c r="U540" s="117"/>
      <c r="V540" s="117"/>
    </row>
    <row r="541" spans="1:22" ht="14.25">
      <c r="A541" s="123"/>
      <c r="B541" s="123"/>
      <c r="C541" s="123"/>
      <c r="D541" s="123"/>
      <c r="E541" s="123"/>
      <c r="F541" s="123"/>
      <c r="G541" s="123"/>
      <c r="H541" s="123"/>
      <c r="I541" s="123"/>
      <c r="J541" s="123"/>
      <c r="K541" s="123"/>
      <c r="L541" s="123"/>
      <c r="M541" s="123"/>
      <c r="N541" s="123"/>
      <c r="O541" s="123"/>
      <c r="P541" s="123"/>
      <c r="Q541" s="123"/>
      <c r="R541" s="117"/>
      <c r="S541" s="117"/>
      <c r="T541" s="117"/>
      <c r="U541" s="117"/>
      <c r="V541" s="117"/>
    </row>
    <row r="542" spans="1:22" ht="14.25">
      <c r="A542" s="123"/>
      <c r="B542" s="123"/>
      <c r="C542" s="123"/>
      <c r="D542" s="123"/>
      <c r="E542" s="123"/>
      <c r="F542" s="123"/>
      <c r="G542" s="123"/>
      <c r="H542" s="123"/>
      <c r="I542" s="123"/>
      <c r="J542" s="123"/>
      <c r="K542" s="123"/>
      <c r="L542" s="123"/>
      <c r="M542" s="123"/>
      <c r="N542" s="123"/>
      <c r="O542" s="123"/>
      <c r="P542" s="123"/>
      <c r="Q542" s="123"/>
      <c r="R542" s="117"/>
      <c r="S542" s="117"/>
      <c r="T542" s="117"/>
      <c r="U542" s="117"/>
      <c r="V542" s="117"/>
    </row>
    <row r="543" spans="1:22" ht="14.25">
      <c r="A543" s="123"/>
      <c r="B543" s="123"/>
      <c r="C543" s="123"/>
      <c r="D543" s="123"/>
      <c r="E543" s="123"/>
      <c r="F543" s="123"/>
      <c r="G543" s="123"/>
      <c r="H543" s="123"/>
      <c r="I543" s="123"/>
      <c r="J543" s="123"/>
      <c r="K543" s="123"/>
      <c r="L543" s="123"/>
      <c r="M543" s="123"/>
      <c r="N543" s="123"/>
      <c r="O543" s="123"/>
      <c r="P543" s="123"/>
      <c r="Q543" s="123"/>
      <c r="R543" s="117"/>
      <c r="S543" s="117"/>
      <c r="T543" s="117"/>
      <c r="U543" s="117"/>
      <c r="V543" s="117"/>
    </row>
    <row r="544" spans="1:22" ht="14.25">
      <c r="A544" s="123"/>
      <c r="B544" s="123"/>
      <c r="C544" s="123"/>
      <c r="D544" s="123"/>
      <c r="E544" s="123"/>
      <c r="F544" s="123"/>
      <c r="G544" s="123"/>
      <c r="H544" s="123"/>
      <c r="I544" s="123"/>
      <c r="J544" s="123"/>
      <c r="K544" s="123"/>
      <c r="L544" s="123"/>
      <c r="M544" s="123"/>
      <c r="N544" s="123"/>
      <c r="O544" s="123"/>
      <c r="P544" s="123"/>
      <c r="Q544" s="123"/>
      <c r="R544" s="117"/>
      <c r="S544" s="117"/>
      <c r="T544" s="117"/>
      <c r="U544" s="117"/>
      <c r="V544" s="117"/>
    </row>
    <row r="545" spans="1:22" ht="14.25">
      <c r="A545" s="123"/>
      <c r="B545" s="123"/>
      <c r="C545" s="123"/>
      <c r="D545" s="123"/>
      <c r="E545" s="123"/>
      <c r="F545" s="123"/>
      <c r="G545" s="123"/>
      <c r="H545" s="123"/>
      <c r="I545" s="123"/>
      <c r="J545" s="123"/>
      <c r="K545" s="123"/>
      <c r="L545" s="123"/>
      <c r="M545" s="123"/>
      <c r="N545" s="123"/>
      <c r="O545" s="123"/>
      <c r="P545" s="123"/>
      <c r="Q545" s="123"/>
      <c r="R545" s="117"/>
      <c r="S545" s="117"/>
      <c r="T545" s="117"/>
      <c r="U545" s="117"/>
      <c r="V545" s="117"/>
    </row>
    <row r="546" spans="1:22" ht="14.25">
      <c r="A546" s="123"/>
      <c r="B546" s="123"/>
      <c r="C546" s="123"/>
      <c r="D546" s="123"/>
      <c r="E546" s="123"/>
      <c r="F546" s="123"/>
      <c r="G546" s="123"/>
      <c r="H546" s="123"/>
      <c r="I546" s="123"/>
      <c r="J546" s="123"/>
      <c r="K546" s="123"/>
      <c r="L546" s="123"/>
      <c r="M546" s="123"/>
      <c r="N546" s="123"/>
      <c r="O546" s="123"/>
      <c r="P546" s="123"/>
      <c r="Q546" s="123"/>
      <c r="R546" s="117"/>
      <c r="S546" s="117"/>
      <c r="T546" s="117"/>
      <c r="U546" s="117"/>
      <c r="V546" s="117"/>
    </row>
    <row r="547" spans="1:22" ht="14.25">
      <c r="A547" s="123"/>
      <c r="B547" s="123"/>
      <c r="C547" s="123"/>
      <c r="D547" s="123"/>
      <c r="E547" s="123"/>
      <c r="F547" s="123"/>
      <c r="G547" s="123"/>
      <c r="H547" s="123"/>
      <c r="I547" s="123"/>
      <c r="J547" s="123"/>
      <c r="K547" s="123"/>
      <c r="L547" s="123"/>
      <c r="M547" s="123"/>
      <c r="N547" s="123"/>
      <c r="O547" s="123"/>
      <c r="P547" s="123"/>
      <c r="Q547" s="123"/>
      <c r="R547" s="117"/>
      <c r="S547" s="117"/>
      <c r="T547" s="117"/>
      <c r="U547" s="117"/>
      <c r="V547" s="117"/>
    </row>
    <row r="548" spans="1:22" ht="14.25">
      <c r="A548" s="123"/>
      <c r="B548" s="123"/>
      <c r="C548" s="123"/>
      <c r="D548" s="123"/>
      <c r="E548" s="123"/>
      <c r="F548" s="123"/>
      <c r="G548" s="123"/>
      <c r="H548" s="123"/>
      <c r="I548" s="123"/>
      <c r="J548" s="123"/>
      <c r="K548" s="123"/>
      <c r="L548" s="123"/>
      <c r="M548" s="123"/>
      <c r="N548" s="123"/>
      <c r="O548" s="123"/>
      <c r="P548" s="123"/>
      <c r="Q548" s="123"/>
      <c r="R548" s="117"/>
      <c r="S548" s="117"/>
      <c r="T548" s="117"/>
      <c r="U548" s="117"/>
      <c r="V548" s="117"/>
    </row>
    <row r="549" spans="1:22" ht="14.25">
      <c r="A549" s="123"/>
      <c r="B549" s="123"/>
      <c r="C549" s="123"/>
      <c r="D549" s="123"/>
      <c r="E549" s="123"/>
      <c r="F549" s="123"/>
      <c r="G549" s="123"/>
      <c r="H549" s="123"/>
      <c r="I549" s="123"/>
      <c r="J549" s="123"/>
      <c r="K549" s="123"/>
      <c r="L549" s="123"/>
      <c r="M549" s="123"/>
      <c r="N549" s="123"/>
      <c r="O549" s="123"/>
      <c r="P549" s="123"/>
      <c r="Q549" s="123"/>
      <c r="R549" s="117"/>
      <c r="S549" s="117"/>
      <c r="T549" s="117"/>
      <c r="U549" s="117"/>
      <c r="V549" s="117"/>
    </row>
    <row r="550" spans="1:22" ht="14.25">
      <c r="A550" s="123"/>
      <c r="B550" s="123"/>
      <c r="C550" s="123"/>
      <c r="D550" s="123"/>
      <c r="E550" s="123"/>
      <c r="F550" s="123"/>
      <c r="G550" s="123"/>
      <c r="H550" s="123"/>
      <c r="I550" s="123"/>
      <c r="J550" s="123"/>
      <c r="K550" s="123"/>
      <c r="L550" s="123"/>
      <c r="M550" s="123"/>
      <c r="N550" s="123"/>
      <c r="O550" s="123"/>
      <c r="P550" s="123"/>
      <c r="Q550" s="123"/>
      <c r="R550" s="117"/>
      <c r="S550" s="117"/>
      <c r="T550" s="117"/>
      <c r="U550" s="117"/>
      <c r="V550" s="117"/>
    </row>
    <row r="551" spans="1:22" ht="14.25">
      <c r="A551" s="123"/>
      <c r="B551" s="123"/>
      <c r="C551" s="123"/>
      <c r="D551" s="123"/>
      <c r="E551" s="123"/>
      <c r="F551" s="123"/>
      <c r="G551" s="123"/>
      <c r="H551" s="123"/>
      <c r="I551" s="123"/>
      <c r="J551" s="123"/>
      <c r="K551" s="123"/>
      <c r="L551" s="123"/>
      <c r="M551" s="123"/>
      <c r="N551" s="123"/>
      <c r="O551" s="123"/>
      <c r="P551" s="123"/>
      <c r="Q551" s="123"/>
      <c r="R551" s="117"/>
      <c r="S551" s="117"/>
      <c r="T551" s="117"/>
      <c r="U551" s="117"/>
      <c r="V551" s="117"/>
    </row>
    <row r="552" spans="1:22" ht="14.25">
      <c r="A552" s="123"/>
      <c r="B552" s="123"/>
      <c r="C552" s="123"/>
      <c r="D552" s="123"/>
      <c r="E552" s="123"/>
      <c r="F552" s="123"/>
      <c r="G552" s="123"/>
      <c r="H552" s="123"/>
      <c r="I552" s="123"/>
      <c r="J552" s="123"/>
      <c r="K552" s="123"/>
      <c r="L552" s="123"/>
      <c r="M552" s="123"/>
      <c r="N552" s="123"/>
      <c r="O552" s="123"/>
      <c r="P552" s="123"/>
      <c r="Q552" s="123"/>
      <c r="R552" s="117"/>
      <c r="S552" s="117"/>
      <c r="T552" s="117"/>
      <c r="U552" s="117"/>
      <c r="V552" s="117"/>
    </row>
    <row r="553" spans="1:22" ht="14.25">
      <c r="A553" s="123"/>
      <c r="B553" s="123"/>
      <c r="C553" s="123"/>
      <c r="D553" s="123"/>
      <c r="E553" s="123"/>
      <c r="F553" s="123"/>
      <c r="G553" s="123"/>
      <c r="H553" s="123"/>
      <c r="I553" s="123"/>
      <c r="J553" s="123"/>
      <c r="K553" s="123"/>
      <c r="L553" s="123"/>
      <c r="M553" s="123"/>
      <c r="N553" s="123"/>
      <c r="O553" s="123"/>
      <c r="P553" s="123"/>
      <c r="Q553" s="123"/>
      <c r="R553" s="117"/>
      <c r="S553" s="117"/>
      <c r="T553" s="117"/>
      <c r="U553" s="117"/>
      <c r="V553" s="117"/>
    </row>
    <row r="554" spans="1:22" ht="14.25">
      <c r="A554" s="123"/>
      <c r="B554" s="123"/>
      <c r="C554" s="123"/>
      <c r="D554" s="123"/>
      <c r="E554" s="123"/>
      <c r="F554" s="123"/>
      <c r="G554" s="123"/>
      <c r="H554" s="123"/>
      <c r="I554" s="123"/>
      <c r="J554" s="123"/>
      <c r="K554" s="123"/>
      <c r="L554" s="123"/>
      <c r="M554" s="123"/>
      <c r="N554" s="123"/>
      <c r="O554" s="123"/>
      <c r="P554" s="123"/>
      <c r="Q554" s="123"/>
      <c r="R554" s="117"/>
      <c r="S554" s="117"/>
      <c r="T554" s="117"/>
      <c r="U554" s="117"/>
      <c r="V554" s="117"/>
    </row>
    <row r="555" spans="1:22" ht="14.25">
      <c r="A555" s="123"/>
      <c r="B555" s="123"/>
      <c r="C555" s="123"/>
      <c r="D555" s="123"/>
      <c r="E555" s="123"/>
      <c r="F555" s="123"/>
      <c r="G555" s="123"/>
      <c r="H555" s="123"/>
      <c r="I555" s="123"/>
      <c r="J555" s="123"/>
      <c r="K555" s="123"/>
      <c r="L555" s="123"/>
      <c r="M555" s="123"/>
      <c r="N555" s="123"/>
      <c r="O555" s="123"/>
      <c r="P555" s="123"/>
      <c r="Q555" s="123"/>
      <c r="R555" s="117"/>
      <c r="S555" s="117"/>
      <c r="T555" s="117"/>
      <c r="U555" s="117"/>
      <c r="V555" s="117"/>
    </row>
    <row r="556" spans="1:22" ht="14.25">
      <c r="A556" s="123"/>
      <c r="B556" s="123"/>
      <c r="C556" s="123"/>
      <c r="D556" s="123"/>
      <c r="E556" s="123"/>
      <c r="F556" s="123"/>
      <c r="G556" s="123"/>
      <c r="H556" s="123"/>
      <c r="I556" s="123"/>
      <c r="J556" s="123"/>
      <c r="K556" s="123"/>
      <c r="L556" s="123"/>
      <c r="M556" s="123"/>
      <c r="N556" s="123"/>
      <c r="O556" s="123"/>
      <c r="P556" s="123"/>
      <c r="Q556" s="123"/>
      <c r="R556" s="117"/>
      <c r="S556" s="117"/>
      <c r="T556" s="117"/>
      <c r="U556" s="117"/>
      <c r="V556" s="117"/>
    </row>
    <row r="557" spans="1:22" ht="14.25">
      <c r="A557" s="123"/>
      <c r="B557" s="123"/>
      <c r="C557" s="123"/>
      <c r="D557" s="123"/>
      <c r="E557" s="123"/>
      <c r="F557" s="123"/>
      <c r="G557" s="123"/>
      <c r="H557" s="123"/>
      <c r="I557" s="123"/>
      <c r="J557" s="123"/>
      <c r="K557" s="123"/>
      <c r="L557" s="123"/>
      <c r="M557" s="123"/>
      <c r="N557" s="123"/>
      <c r="O557" s="123"/>
      <c r="P557" s="123"/>
      <c r="Q557" s="123"/>
      <c r="R557" s="117"/>
      <c r="S557" s="117"/>
      <c r="T557" s="117"/>
      <c r="U557" s="117"/>
      <c r="V557" s="117"/>
    </row>
    <row r="558" spans="1:22" ht="14.25">
      <c r="A558" s="123"/>
      <c r="B558" s="123"/>
      <c r="C558" s="123"/>
      <c r="D558" s="123"/>
      <c r="E558" s="123"/>
      <c r="F558" s="123"/>
      <c r="G558" s="123"/>
      <c r="H558" s="123"/>
      <c r="I558" s="123"/>
      <c r="J558" s="123"/>
      <c r="K558" s="123"/>
      <c r="L558" s="123"/>
      <c r="M558" s="123"/>
      <c r="N558" s="123"/>
      <c r="O558" s="123"/>
      <c r="P558" s="123"/>
      <c r="Q558" s="123"/>
      <c r="R558" s="117"/>
      <c r="S558" s="117"/>
      <c r="T558" s="117"/>
      <c r="U558" s="117"/>
      <c r="V558" s="117"/>
    </row>
    <row r="559" spans="1:22" ht="14.25">
      <c r="A559" s="123"/>
      <c r="B559" s="123"/>
      <c r="C559" s="123"/>
      <c r="D559" s="123"/>
      <c r="E559" s="123"/>
      <c r="F559" s="123"/>
      <c r="G559" s="123"/>
      <c r="H559" s="123"/>
      <c r="I559" s="123"/>
      <c r="J559" s="123"/>
      <c r="K559" s="123"/>
      <c r="L559" s="123"/>
      <c r="M559" s="123"/>
      <c r="N559" s="123"/>
      <c r="O559" s="123"/>
      <c r="P559" s="123"/>
      <c r="Q559" s="123"/>
      <c r="R559" s="117"/>
      <c r="S559" s="117"/>
      <c r="T559" s="117"/>
      <c r="U559" s="117"/>
      <c r="V559" s="117"/>
    </row>
    <row r="560" spans="1:22" ht="14.25">
      <c r="A560" s="123"/>
      <c r="B560" s="123"/>
      <c r="C560" s="123"/>
      <c r="D560" s="123"/>
      <c r="E560" s="123"/>
      <c r="F560" s="123"/>
      <c r="G560" s="123"/>
      <c r="H560" s="123"/>
      <c r="I560" s="123"/>
      <c r="J560" s="123"/>
      <c r="K560" s="123"/>
      <c r="L560" s="123"/>
      <c r="M560" s="123"/>
      <c r="N560" s="123"/>
      <c r="O560" s="123"/>
      <c r="P560" s="123"/>
      <c r="Q560" s="123"/>
      <c r="R560" s="117"/>
      <c r="S560" s="117"/>
      <c r="T560" s="117"/>
      <c r="U560" s="117"/>
      <c r="V560" s="117"/>
    </row>
    <row r="561" spans="1:22" ht="14.25">
      <c r="A561" s="123"/>
      <c r="B561" s="123"/>
      <c r="C561" s="123"/>
      <c r="D561" s="123"/>
      <c r="E561" s="123"/>
      <c r="F561" s="123"/>
      <c r="G561" s="123"/>
      <c r="H561" s="123"/>
      <c r="I561" s="123"/>
      <c r="J561" s="123"/>
      <c r="K561" s="123"/>
      <c r="L561" s="123"/>
      <c r="M561" s="123"/>
      <c r="N561" s="123"/>
      <c r="O561" s="123"/>
      <c r="P561" s="123"/>
      <c r="Q561" s="123"/>
      <c r="R561" s="117"/>
      <c r="S561" s="117"/>
      <c r="T561" s="117"/>
      <c r="U561" s="117"/>
      <c r="V561" s="117"/>
    </row>
    <row r="562" spans="1:22" ht="14.25">
      <c r="A562" s="123"/>
      <c r="B562" s="123"/>
      <c r="C562" s="123"/>
      <c r="D562" s="123"/>
      <c r="E562" s="123"/>
      <c r="F562" s="123"/>
      <c r="G562" s="123"/>
      <c r="H562" s="123"/>
      <c r="I562" s="123"/>
      <c r="J562" s="123"/>
      <c r="K562" s="123"/>
      <c r="L562" s="123"/>
      <c r="M562" s="123"/>
      <c r="N562" s="123"/>
      <c r="O562" s="123"/>
      <c r="P562" s="123"/>
      <c r="Q562" s="123"/>
      <c r="R562" s="117"/>
      <c r="S562" s="117"/>
      <c r="T562" s="117"/>
      <c r="U562" s="117"/>
      <c r="V562" s="117"/>
    </row>
    <row r="563" spans="1:22" ht="14.25">
      <c r="A563" s="123"/>
      <c r="B563" s="123"/>
      <c r="C563" s="123"/>
      <c r="D563" s="123"/>
      <c r="E563" s="123"/>
      <c r="F563" s="123"/>
      <c r="G563" s="123"/>
      <c r="H563" s="123"/>
      <c r="I563" s="123"/>
      <c r="J563" s="123"/>
      <c r="K563" s="123"/>
      <c r="L563" s="123"/>
      <c r="M563" s="123"/>
      <c r="N563" s="123"/>
      <c r="O563" s="123"/>
      <c r="P563" s="123"/>
      <c r="Q563" s="123"/>
      <c r="R563" s="117"/>
      <c r="S563" s="117"/>
      <c r="T563" s="117"/>
      <c r="U563" s="117"/>
      <c r="V563" s="117"/>
    </row>
    <row r="564" spans="1:22" ht="14.25">
      <c r="A564" s="123"/>
      <c r="B564" s="123"/>
      <c r="C564" s="123"/>
      <c r="D564" s="123"/>
      <c r="E564" s="123"/>
      <c r="F564" s="123"/>
      <c r="G564" s="123"/>
      <c r="H564" s="123"/>
      <c r="I564" s="123"/>
      <c r="J564" s="123"/>
      <c r="K564" s="123"/>
      <c r="L564" s="123"/>
      <c r="M564" s="123"/>
      <c r="N564" s="123"/>
      <c r="O564" s="123"/>
      <c r="P564" s="123"/>
      <c r="Q564" s="123"/>
      <c r="R564" s="117"/>
      <c r="S564" s="117"/>
      <c r="T564" s="117"/>
      <c r="U564" s="117"/>
      <c r="V564" s="117"/>
    </row>
    <row r="565" spans="1:22" ht="14.25">
      <c r="A565" s="123"/>
      <c r="B565" s="123"/>
      <c r="C565" s="123"/>
      <c r="D565" s="123"/>
      <c r="E565" s="123"/>
      <c r="F565" s="123"/>
      <c r="G565" s="123"/>
      <c r="H565" s="123"/>
      <c r="I565" s="123"/>
      <c r="J565" s="123"/>
      <c r="K565" s="123"/>
      <c r="L565" s="123"/>
      <c r="M565" s="123"/>
      <c r="N565" s="123"/>
      <c r="O565" s="123"/>
      <c r="P565" s="123"/>
      <c r="Q565" s="123"/>
      <c r="R565" s="117"/>
      <c r="S565" s="117"/>
      <c r="T565" s="117"/>
      <c r="U565" s="117"/>
      <c r="V565" s="117"/>
    </row>
    <row r="566" spans="1:22" ht="14.25">
      <c r="A566" s="123"/>
      <c r="B566" s="123"/>
      <c r="C566" s="123"/>
      <c r="D566" s="123"/>
      <c r="E566" s="123"/>
      <c r="F566" s="123"/>
      <c r="G566" s="123"/>
      <c r="H566" s="123"/>
      <c r="I566" s="123"/>
      <c r="J566" s="123"/>
      <c r="K566" s="123"/>
      <c r="L566" s="123"/>
      <c r="M566" s="123"/>
      <c r="N566" s="123"/>
      <c r="O566" s="123"/>
      <c r="P566" s="123"/>
      <c r="Q566" s="123"/>
      <c r="R566" s="117"/>
      <c r="S566" s="117"/>
      <c r="T566" s="117"/>
      <c r="U566" s="117"/>
      <c r="V566" s="117"/>
    </row>
    <row r="567" spans="1:22" ht="14.25">
      <c r="A567" s="123"/>
      <c r="B567" s="123"/>
      <c r="C567" s="123"/>
      <c r="D567" s="123"/>
      <c r="E567" s="123"/>
      <c r="F567" s="123"/>
      <c r="G567" s="123"/>
      <c r="H567" s="123"/>
      <c r="I567" s="123"/>
      <c r="J567" s="123"/>
      <c r="K567" s="123"/>
      <c r="L567" s="123"/>
      <c r="M567" s="123"/>
      <c r="N567" s="123"/>
      <c r="O567" s="123"/>
      <c r="P567" s="123"/>
      <c r="Q567" s="123"/>
      <c r="R567" s="117"/>
      <c r="S567" s="117"/>
      <c r="T567" s="117"/>
      <c r="U567" s="117"/>
      <c r="V567" s="117"/>
    </row>
    <row r="568" spans="1:22" ht="14.25">
      <c r="A568" s="123"/>
      <c r="B568" s="123"/>
      <c r="C568" s="123"/>
      <c r="D568" s="123"/>
      <c r="E568" s="123"/>
      <c r="F568" s="123"/>
      <c r="G568" s="123"/>
      <c r="H568" s="123"/>
      <c r="I568" s="123"/>
      <c r="J568" s="123"/>
      <c r="K568" s="123"/>
      <c r="L568" s="123"/>
      <c r="M568" s="123"/>
      <c r="N568" s="123"/>
      <c r="O568" s="123"/>
      <c r="P568" s="123"/>
      <c r="Q568" s="123"/>
      <c r="R568" s="117"/>
      <c r="S568" s="117"/>
      <c r="T568" s="117"/>
      <c r="U568" s="117"/>
      <c r="V568" s="117"/>
    </row>
    <row r="569" spans="1:22" ht="14.25">
      <c r="A569" s="123"/>
      <c r="B569" s="123"/>
      <c r="C569" s="123"/>
      <c r="D569" s="123"/>
      <c r="E569" s="123"/>
      <c r="F569" s="123"/>
      <c r="G569" s="123"/>
      <c r="H569" s="123"/>
      <c r="I569" s="123"/>
      <c r="J569" s="123"/>
      <c r="K569" s="123"/>
      <c r="L569" s="123"/>
      <c r="M569" s="123"/>
      <c r="N569" s="123"/>
      <c r="O569" s="123"/>
      <c r="P569" s="123"/>
      <c r="Q569" s="123"/>
      <c r="R569" s="117"/>
      <c r="S569" s="117"/>
      <c r="T569" s="117"/>
      <c r="U569" s="117"/>
      <c r="V569" s="117"/>
    </row>
    <row r="570" spans="1:22" ht="14.25">
      <c r="A570" s="123"/>
      <c r="B570" s="123"/>
      <c r="C570" s="123"/>
      <c r="D570" s="123"/>
      <c r="E570" s="123"/>
      <c r="F570" s="123"/>
      <c r="G570" s="123"/>
      <c r="H570" s="123"/>
      <c r="I570" s="123"/>
      <c r="J570" s="123"/>
      <c r="K570" s="123"/>
      <c r="L570" s="123"/>
      <c r="M570" s="123"/>
      <c r="N570" s="123"/>
      <c r="O570" s="123"/>
      <c r="P570" s="123"/>
      <c r="Q570" s="123"/>
      <c r="R570" s="117"/>
      <c r="S570" s="117"/>
      <c r="T570" s="117"/>
      <c r="U570" s="117"/>
      <c r="V570" s="117"/>
    </row>
    <row r="571" spans="1:22" ht="14.25">
      <c r="A571" s="123"/>
      <c r="B571" s="123"/>
      <c r="C571" s="123"/>
      <c r="D571" s="123"/>
      <c r="E571" s="123"/>
      <c r="F571" s="123"/>
      <c r="G571" s="123"/>
      <c r="H571" s="123"/>
      <c r="I571" s="123"/>
      <c r="J571" s="123"/>
      <c r="K571" s="123"/>
      <c r="L571" s="123"/>
      <c r="M571" s="123"/>
      <c r="N571" s="123"/>
      <c r="O571" s="123"/>
      <c r="P571" s="123"/>
      <c r="Q571" s="123"/>
      <c r="R571" s="117"/>
      <c r="S571" s="117"/>
      <c r="T571" s="117"/>
      <c r="U571" s="117"/>
      <c r="V571" s="117"/>
    </row>
    <row r="572" spans="1:22" ht="14.25">
      <c r="A572" s="123"/>
      <c r="B572" s="123"/>
      <c r="C572" s="123"/>
      <c r="D572" s="123"/>
      <c r="E572" s="123"/>
      <c r="F572" s="123"/>
      <c r="G572" s="123"/>
      <c r="H572" s="123"/>
      <c r="I572" s="123"/>
      <c r="J572" s="123"/>
      <c r="K572" s="123"/>
      <c r="L572" s="123"/>
      <c r="M572" s="123"/>
      <c r="N572" s="123"/>
      <c r="O572" s="123"/>
      <c r="P572" s="123"/>
      <c r="Q572" s="123"/>
      <c r="R572" s="117"/>
      <c r="S572" s="117"/>
      <c r="T572" s="117"/>
      <c r="U572" s="117"/>
      <c r="V572" s="117"/>
    </row>
    <row r="573" spans="1:22" ht="14.25">
      <c r="A573" s="123"/>
      <c r="B573" s="123"/>
      <c r="C573" s="123"/>
      <c r="D573" s="123"/>
      <c r="E573" s="123"/>
      <c r="F573" s="123"/>
      <c r="G573" s="123"/>
      <c r="H573" s="123"/>
      <c r="I573" s="123"/>
      <c r="J573" s="123"/>
      <c r="K573" s="123"/>
      <c r="L573" s="123"/>
      <c r="M573" s="123"/>
      <c r="N573" s="123"/>
      <c r="O573" s="123"/>
      <c r="P573" s="123"/>
      <c r="Q573" s="123"/>
      <c r="R573" s="117"/>
      <c r="S573" s="117"/>
      <c r="T573" s="117"/>
      <c r="U573" s="117"/>
      <c r="V573" s="117"/>
    </row>
    <row r="574" spans="1:22" ht="14.25">
      <c r="A574" s="123"/>
      <c r="B574" s="123"/>
      <c r="C574" s="123"/>
      <c r="D574" s="123"/>
      <c r="E574" s="123"/>
      <c r="F574" s="123"/>
      <c r="G574" s="123"/>
      <c r="H574" s="123"/>
      <c r="I574" s="123"/>
      <c r="J574" s="123"/>
      <c r="K574" s="123"/>
      <c r="L574" s="123"/>
      <c r="M574" s="123"/>
      <c r="N574" s="123"/>
      <c r="O574" s="123"/>
      <c r="P574" s="123"/>
      <c r="Q574" s="123"/>
      <c r="R574" s="117"/>
      <c r="S574" s="117"/>
      <c r="T574" s="117"/>
      <c r="U574" s="117"/>
      <c r="V574" s="117"/>
    </row>
    <row r="575" spans="1:22" ht="14.25">
      <c r="A575" s="123"/>
      <c r="B575" s="123"/>
      <c r="C575" s="123"/>
      <c r="D575" s="123"/>
      <c r="E575" s="123"/>
      <c r="F575" s="123"/>
      <c r="G575" s="123"/>
      <c r="H575" s="123"/>
      <c r="I575" s="123"/>
      <c r="J575" s="123"/>
      <c r="K575" s="123"/>
      <c r="L575" s="123"/>
      <c r="M575" s="123"/>
      <c r="N575" s="123"/>
      <c r="O575" s="123"/>
      <c r="P575" s="123"/>
      <c r="Q575" s="123"/>
      <c r="R575" s="117"/>
      <c r="S575" s="117"/>
      <c r="T575" s="117"/>
      <c r="U575" s="117"/>
      <c r="V575" s="117"/>
    </row>
    <row r="576" spans="1:22" ht="14.25">
      <c r="A576" s="123"/>
      <c r="B576" s="123"/>
      <c r="C576" s="123"/>
      <c r="D576" s="123"/>
      <c r="E576" s="123"/>
      <c r="F576" s="123"/>
      <c r="G576" s="123"/>
      <c r="H576" s="123"/>
      <c r="I576" s="123"/>
      <c r="J576" s="123"/>
      <c r="K576" s="123"/>
      <c r="L576" s="123"/>
      <c r="M576" s="123"/>
      <c r="N576" s="123"/>
      <c r="O576" s="123"/>
      <c r="P576" s="123"/>
      <c r="Q576" s="123"/>
      <c r="R576" s="117"/>
      <c r="S576" s="117"/>
      <c r="T576" s="117"/>
      <c r="U576" s="117"/>
      <c r="V576" s="117"/>
    </row>
    <row r="577" spans="1:22" ht="14.25">
      <c r="A577" s="123"/>
      <c r="B577" s="123"/>
      <c r="C577" s="123"/>
      <c r="D577" s="123"/>
      <c r="E577" s="123"/>
      <c r="F577" s="123"/>
      <c r="G577" s="123"/>
      <c r="H577" s="123"/>
      <c r="I577" s="123"/>
      <c r="J577" s="123"/>
      <c r="K577" s="123"/>
      <c r="L577" s="123"/>
      <c r="M577" s="123"/>
      <c r="N577" s="123"/>
      <c r="O577" s="123"/>
      <c r="P577" s="123"/>
      <c r="Q577" s="123"/>
      <c r="R577" s="117"/>
      <c r="S577" s="117"/>
      <c r="T577" s="117"/>
      <c r="U577" s="117"/>
      <c r="V577" s="117"/>
    </row>
    <row r="578" spans="1:22" ht="14.25">
      <c r="A578" s="123"/>
      <c r="B578" s="123"/>
      <c r="C578" s="123"/>
      <c r="D578" s="123"/>
      <c r="E578" s="123"/>
      <c r="F578" s="123"/>
      <c r="G578" s="123"/>
      <c r="H578" s="123"/>
      <c r="I578" s="123"/>
      <c r="J578" s="123"/>
      <c r="K578" s="123"/>
      <c r="L578" s="123"/>
      <c r="M578" s="123"/>
      <c r="N578" s="123"/>
      <c r="O578" s="123"/>
      <c r="P578" s="123"/>
      <c r="Q578" s="123"/>
      <c r="R578" s="117"/>
      <c r="S578" s="117"/>
      <c r="T578" s="117"/>
      <c r="U578" s="117"/>
      <c r="V578" s="117"/>
    </row>
    <row r="579" spans="1:22" ht="14.25">
      <c r="A579" s="123"/>
      <c r="B579" s="123"/>
      <c r="C579" s="123"/>
      <c r="D579" s="123"/>
      <c r="E579" s="123"/>
      <c r="F579" s="123"/>
      <c r="G579" s="123"/>
      <c r="H579" s="123"/>
      <c r="I579" s="123"/>
      <c r="J579" s="123"/>
      <c r="K579" s="123"/>
      <c r="L579" s="123"/>
      <c r="M579" s="123"/>
      <c r="N579" s="123"/>
      <c r="O579" s="123"/>
      <c r="P579" s="123"/>
      <c r="Q579" s="123"/>
      <c r="R579" s="117"/>
      <c r="S579" s="117"/>
      <c r="T579" s="117"/>
      <c r="U579" s="117"/>
      <c r="V579" s="117"/>
    </row>
    <row r="580" spans="1:22" ht="14.25">
      <c r="A580" s="123"/>
      <c r="B580" s="123"/>
      <c r="C580" s="123"/>
      <c r="D580" s="123"/>
      <c r="E580" s="123"/>
      <c r="F580" s="123"/>
      <c r="G580" s="123"/>
      <c r="H580" s="123"/>
      <c r="I580" s="123"/>
      <c r="J580" s="123"/>
      <c r="K580" s="123"/>
      <c r="L580" s="123"/>
      <c r="M580" s="123"/>
      <c r="N580" s="123"/>
      <c r="O580" s="123"/>
      <c r="P580" s="123"/>
      <c r="Q580" s="123"/>
      <c r="R580" s="117"/>
      <c r="S580" s="117"/>
      <c r="T580" s="117"/>
      <c r="U580" s="117"/>
      <c r="V580" s="117"/>
    </row>
    <row r="581" spans="1:22" ht="14.25">
      <c r="A581" s="123"/>
      <c r="B581" s="123"/>
      <c r="C581" s="123"/>
      <c r="D581" s="123"/>
      <c r="E581" s="123"/>
      <c r="F581" s="123"/>
      <c r="G581" s="123"/>
      <c r="H581" s="123"/>
      <c r="I581" s="123"/>
      <c r="J581" s="123"/>
      <c r="K581" s="123"/>
      <c r="L581" s="123"/>
      <c r="M581" s="123"/>
      <c r="N581" s="123"/>
      <c r="O581" s="123"/>
      <c r="P581" s="123"/>
      <c r="Q581" s="123"/>
      <c r="R581" s="117"/>
      <c r="S581" s="117"/>
      <c r="T581" s="117"/>
      <c r="U581" s="117"/>
      <c r="V581" s="117"/>
    </row>
    <row r="582" spans="1:22" ht="14.25">
      <c r="A582" s="123"/>
      <c r="B582" s="123"/>
      <c r="C582" s="123"/>
      <c r="D582" s="123"/>
      <c r="E582" s="123"/>
      <c r="F582" s="123"/>
      <c r="G582" s="123"/>
      <c r="H582" s="123"/>
      <c r="I582" s="123"/>
      <c r="J582" s="123"/>
      <c r="K582" s="123"/>
      <c r="L582" s="123"/>
      <c r="M582" s="123"/>
      <c r="N582" s="123"/>
      <c r="O582" s="123"/>
      <c r="P582" s="123"/>
      <c r="Q582" s="123"/>
      <c r="R582" s="117"/>
      <c r="S582" s="117"/>
      <c r="T582" s="117"/>
      <c r="U582" s="117"/>
      <c r="V582" s="117"/>
    </row>
    <row r="583" spans="1:22" ht="14.25">
      <c r="A583" s="123"/>
      <c r="B583" s="123"/>
      <c r="C583" s="123"/>
      <c r="D583" s="123"/>
      <c r="E583" s="123"/>
      <c r="F583" s="123"/>
      <c r="G583" s="123"/>
      <c r="H583" s="123"/>
      <c r="I583" s="123"/>
      <c r="J583" s="123"/>
      <c r="K583" s="123"/>
      <c r="L583" s="123"/>
      <c r="M583" s="123"/>
      <c r="N583" s="123"/>
      <c r="O583" s="123"/>
      <c r="P583" s="123"/>
      <c r="Q583" s="123"/>
      <c r="R583" s="117"/>
      <c r="S583" s="117"/>
      <c r="T583" s="117"/>
      <c r="U583" s="117"/>
      <c r="V583" s="117"/>
    </row>
    <row r="584" spans="1:22" ht="14.25">
      <c r="A584" s="123"/>
      <c r="B584" s="123"/>
      <c r="C584" s="123"/>
      <c r="D584" s="123"/>
      <c r="E584" s="123"/>
      <c r="F584" s="123"/>
      <c r="G584" s="123"/>
      <c r="H584" s="123"/>
      <c r="I584" s="123"/>
      <c r="J584" s="123"/>
      <c r="K584" s="123"/>
      <c r="L584" s="123"/>
      <c r="M584" s="123"/>
      <c r="N584" s="123"/>
      <c r="O584" s="123"/>
      <c r="P584" s="123"/>
      <c r="Q584" s="123"/>
      <c r="R584" s="117"/>
      <c r="S584" s="117"/>
      <c r="T584" s="117"/>
      <c r="U584" s="117"/>
      <c r="V584" s="117"/>
    </row>
    <row r="585" spans="1:22" ht="14.25">
      <c r="A585" s="123"/>
      <c r="B585" s="123"/>
      <c r="C585" s="123"/>
      <c r="D585" s="123"/>
      <c r="E585" s="123"/>
      <c r="F585" s="123"/>
      <c r="G585" s="123"/>
      <c r="H585" s="123"/>
      <c r="I585" s="123"/>
      <c r="J585" s="123"/>
      <c r="K585" s="123"/>
      <c r="L585" s="123"/>
      <c r="M585" s="123"/>
      <c r="N585" s="123"/>
      <c r="O585" s="123"/>
      <c r="P585" s="123"/>
      <c r="Q585" s="123"/>
      <c r="R585" s="117"/>
      <c r="S585" s="117"/>
      <c r="T585" s="117"/>
      <c r="U585" s="117"/>
      <c r="V585" s="117"/>
    </row>
    <row r="586" spans="1:22" ht="14.25">
      <c r="A586" s="123"/>
      <c r="B586" s="123"/>
      <c r="C586" s="123"/>
      <c r="D586" s="123"/>
      <c r="E586" s="123"/>
      <c r="F586" s="123"/>
      <c r="G586" s="123"/>
      <c r="H586" s="123"/>
      <c r="I586" s="123"/>
      <c r="J586" s="123"/>
      <c r="K586" s="123"/>
      <c r="L586" s="123"/>
      <c r="M586" s="123"/>
      <c r="N586" s="123"/>
      <c r="O586" s="123"/>
      <c r="P586" s="123"/>
      <c r="Q586" s="123"/>
      <c r="R586" s="117"/>
      <c r="S586" s="117"/>
      <c r="T586" s="117"/>
      <c r="U586" s="117"/>
      <c r="V586" s="117"/>
    </row>
    <row r="587" spans="1:22" ht="14.25">
      <c r="A587" s="123"/>
      <c r="B587" s="123"/>
      <c r="C587" s="123"/>
      <c r="D587" s="123"/>
      <c r="E587" s="123"/>
      <c r="F587" s="123"/>
      <c r="G587" s="123"/>
      <c r="H587" s="123"/>
      <c r="I587" s="123"/>
      <c r="J587" s="123"/>
      <c r="K587" s="123"/>
      <c r="L587" s="123"/>
      <c r="M587" s="123"/>
      <c r="N587" s="123"/>
      <c r="O587" s="123"/>
      <c r="P587" s="123"/>
      <c r="Q587" s="123"/>
      <c r="R587" s="117"/>
      <c r="S587" s="117"/>
      <c r="T587" s="117"/>
      <c r="U587" s="117"/>
      <c r="V587" s="117"/>
    </row>
    <row r="588" spans="1:22" ht="14.25">
      <c r="A588" s="123"/>
      <c r="B588" s="123"/>
      <c r="C588" s="123"/>
      <c r="D588" s="123"/>
      <c r="E588" s="123"/>
      <c r="F588" s="123"/>
      <c r="G588" s="123"/>
      <c r="H588" s="123"/>
      <c r="I588" s="123"/>
      <c r="J588" s="123"/>
      <c r="K588" s="123"/>
      <c r="L588" s="123"/>
      <c r="M588" s="123"/>
      <c r="N588" s="123"/>
      <c r="O588" s="123"/>
      <c r="P588" s="123"/>
      <c r="Q588" s="123"/>
      <c r="R588" s="117"/>
      <c r="S588" s="117"/>
      <c r="T588" s="117"/>
      <c r="U588" s="117"/>
      <c r="V588" s="117"/>
    </row>
    <row r="589" spans="1:22" ht="14.25">
      <c r="A589" s="123"/>
      <c r="B589" s="123"/>
      <c r="C589" s="123"/>
      <c r="D589" s="123"/>
      <c r="E589" s="123"/>
      <c r="F589" s="123"/>
      <c r="G589" s="123"/>
      <c r="H589" s="123"/>
      <c r="I589" s="123"/>
      <c r="J589" s="123"/>
      <c r="K589" s="123"/>
      <c r="L589" s="123"/>
      <c r="M589" s="123"/>
      <c r="N589" s="123"/>
      <c r="O589" s="123"/>
      <c r="P589" s="123"/>
      <c r="Q589" s="123"/>
      <c r="R589" s="117"/>
      <c r="S589" s="117"/>
      <c r="T589" s="117"/>
      <c r="U589" s="117"/>
      <c r="V589" s="117"/>
    </row>
    <row r="590" spans="1:22" ht="14.25">
      <c r="A590" s="123"/>
      <c r="B590" s="123"/>
      <c r="C590" s="123"/>
      <c r="D590" s="123"/>
      <c r="E590" s="123"/>
      <c r="F590" s="123"/>
      <c r="G590" s="123"/>
      <c r="H590" s="123"/>
      <c r="I590" s="123"/>
      <c r="J590" s="123"/>
      <c r="K590" s="123"/>
      <c r="L590" s="123"/>
      <c r="M590" s="123"/>
      <c r="N590" s="123"/>
      <c r="O590" s="123"/>
      <c r="P590" s="123"/>
      <c r="Q590" s="123"/>
      <c r="R590" s="117"/>
      <c r="S590" s="117"/>
      <c r="T590" s="117"/>
      <c r="U590" s="117"/>
      <c r="V590" s="117"/>
    </row>
    <row r="591" spans="1:22" ht="14.25">
      <c r="A591" s="123"/>
      <c r="B591" s="123"/>
      <c r="C591" s="123"/>
      <c r="D591" s="123"/>
      <c r="E591" s="123"/>
      <c r="F591" s="123"/>
      <c r="G591" s="123"/>
      <c r="H591" s="123"/>
      <c r="I591" s="123"/>
      <c r="J591" s="123"/>
      <c r="K591" s="123"/>
      <c r="L591" s="123"/>
      <c r="M591" s="123"/>
      <c r="N591" s="123"/>
      <c r="O591" s="123"/>
      <c r="P591" s="123"/>
      <c r="Q591" s="123"/>
      <c r="R591" s="117"/>
      <c r="S591" s="117"/>
      <c r="T591" s="117"/>
      <c r="U591" s="117"/>
      <c r="V591" s="117"/>
    </row>
    <row r="592" spans="1:22" ht="14.25">
      <c r="A592" s="123"/>
      <c r="B592" s="123"/>
      <c r="C592" s="123"/>
      <c r="D592" s="123"/>
      <c r="E592" s="123"/>
      <c r="F592" s="123"/>
      <c r="G592" s="123"/>
      <c r="H592" s="123"/>
      <c r="I592" s="123"/>
      <c r="J592" s="123"/>
      <c r="K592" s="123"/>
      <c r="L592" s="123"/>
      <c r="M592" s="123"/>
      <c r="N592" s="123"/>
      <c r="O592" s="123"/>
      <c r="P592" s="123"/>
      <c r="Q592" s="123"/>
      <c r="R592" s="117"/>
      <c r="S592" s="117"/>
      <c r="T592" s="117"/>
      <c r="U592" s="117"/>
      <c r="V592" s="117"/>
    </row>
    <row r="593" spans="1:22" ht="14.25">
      <c r="A593" s="123"/>
      <c r="B593" s="123"/>
      <c r="C593" s="123"/>
      <c r="D593" s="123"/>
      <c r="E593" s="123"/>
      <c r="F593" s="123"/>
      <c r="G593" s="123"/>
      <c r="H593" s="123"/>
      <c r="I593" s="123"/>
      <c r="J593" s="123"/>
      <c r="K593" s="123"/>
      <c r="L593" s="123"/>
      <c r="M593" s="123"/>
      <c r="N593" s="123"/>
      <c r="O593" s="123"/>
      <c r="P593" s="123"/>
      <c r="Q593" s="123"/>
      <c r="R593" s="117"/>
      <c r="S593" s="117"/>
      <c r="T593" s="117"/>
      <c r="U593" s="117"/>
      <c r="V593" s="117"/>
    </row>
    <row r="594" spans="1:22" ht="14.25">
      <c r="A594" s="123"/>
      <c r="B594" s="123"/>
      <c r="C594" s="123"/>
      <c r="D594" s="123"/>
      <c r="E594" s="123"/>
      <c r="F594" s="123"/>
      <c r="G594" s="123"/>
      <c r="H594" s="123"/>
      <c r="I594" s="123"/>
      <c r="J594" s="123"/>
      <c r="K594" s="123"/>
      <c r="L594" s="123"/>
      <c r="M594" s="123"/>
      <c r="N594" s="123"/>
      <c r="O594" s="123"/>
      <c r="P594" s="123"/>
      <c r="Q594" s="123"/>
      <c r="R594" s="117"/>
      <c r="S594" s="117"/>
      <c r="T594" s="117"/>
      <c r="U594" s="117"/>
      <c r="V594" s="117"/>
    </row>
    <row r="595" spans="1:22" ht="14.25">
      <c r="A595" s="123"/>
      <c r="B595" s="123"/>
      <c r="C595" s="123"/>
      <c r="D595" s="123"/>
      <c r="E595" s="123"/>
      <c r="F595" s="123"/>
      <c r="G595" s="123"/>
      <c r="H595" s="123"/>
      <c r="I595" s="123"/>
      <c r="J595" s="123"/>
      <c r="K595" s="123"/>
      <c r="L595" s="123"/>
      <c r="M595" s="123"/>
      <c r="N595" s="123"/>
      <c r="O595" s="123"/>
      <c r="P595" s="123"/>
      <c r="Q595" s="123"/>
      <c r="R595" s="117"/>
      <c r="S595" s="117"/>
      <c r="T595" s="117"/>
      <c r="U595" s="117"/>
      <c r="V595" s="117"/>
    </row>
    <row r="596" spans="1:22" ht="14.25">
      <c r="A596" s="123"/>
      <c r="B596" s="123"/>
      <c r="C596" s="123"/>
      <c r="D596" s="123"/>
      <c r="E596" s="123"/>
      <c r="F596" s="123"/>
      <c r="G596" s="123"/>
      <c r="H596" s="123"/>
      <c r="I596" s="123"/>
      <c r="J596" s="123"/>
      <c r="K596" s="123"/>
      <c r="L596" s="123"/>
      <c r="M596" s="123"/>
      <c r="N596" s="123"/>
      <c r="O596" s="123"/>
      <c r="P596" s="123"/>
      <c r="Q596" s="123"/>
      <c r="R596" s="117"/>
      <c r="S596" s="117"/>
      <c r="T596" s="117"/>
      <c r="U596" s="117"/>
      <c r="V596" s="117"/>
    </row>
    <row r="597" spans="1:22" ht="14.25">
      <c r="A597" s="123"/>
      <c r="B597" s="123"/>
      <c r="C597" s="123"/>
      <c r="D597" s="123"/>
      <c r="E597" s="123"/>
      <c r="F597" s="123"/>
      <c r="G597" s="123"/>
      <c r="H597" s="123"/>
      <c r="I597" s="123"/>
      <c r="J597" s="123"/>
      <c r="K597" s="123"/>
      <c r="L597" s="123"/>
      <c r="M597" s="123"/>
      <c r="N597" s="123"/>
      <c r="O597" s="123"/>
      <c r="P597" s="123"/>
      <c r="Q597" s="123"/>
      <c r="R597" s="117"/>
      <c r="S597" s="117"/>
      <c r="T597" s="117"/>
      <c r="U597" s="117"/>
      <c r="V597" s="117"/>
    </row>
    <row r="598" spans="1:22" ht="14.25">
      <c r="A598" s="123"/>
      <c r="B598" s="123"/>
      <c r="C598" s="123"/>
      <c r="D598" s="123"/>
      <c r="E598" s="123"/>
      <c r="F598" s="123"/>
      <c r="G598" s="123"/>
      <c r="H598" s="123"/>
      <c r="I598" s="123"/>
      <c r="J598" s="123"/>
      <c r="K598" s="123"/>
      <c r="L598" s="123"/>
      <c r="M598" s="123"/>
      <c r="N598" s="123"/>
      <c r="O598" s="123"/>
      <c r="P598" s="123"/>
      <c r="Q598" s="123"/>
      <c r="R598" s="117"/>
      <c r="S598" s="117"/>
      <c r="T598" s="117"/>
      <c r="U598" s="117"/>
      <c r="V598" s="117"/>
    </row>
    <row r="599" spans="1:22" ht="14.25">
      <c r="A599" s="123"/>
      <c r="B599" s="123"/>
      <c r="C599" s="123"/>
      <c r="D599" s="123"/>
      <c r="E599" s="123"/>
      <c r="F599" s="123"/>
      <c r="G599" s="123"/>
      <c r="H599" s="123"/>
      <c r="I599" s="123"/>
      <c r="J599" s="123"/>
      <c r="K599" s="123"/>
      <c r="L599" s="123"/>
      <c r="M599" s="123"/>
      <c r="N599" s="123"/>
      <c r="O599" s="123"/>
      <c r="P599" s="123"/>
      <c r="Q599" s="123"/>
      <c r="R599" s="117"/>
      <c r="S599" s="117"/>
      <c r="T599" s="117"/>
      <c r="U599" s="117"/>
      <c r="V599" s="117"/>
    </row>
    <row r="600" spans="1:22" ht="14.25">
      <c r="A600" s="123"/>
      <c r="B600" s="123"/>
      <c r="C600" s="123"/>
      <c r="D600" s="123"/>
      <c r="E600" s="123"/>
      <c r="F600" s="123"/>
      <c r="G600" s="123"/>
      <c r="H600" s="123"/>
      <c r="I600" s="123"/>
      <c r="J600" s="123"/>
      <c r="K600" s="123"/>
      <c r="L600" s="123"/>
      <c r="M600" s="123"/>
      <c r="N600" s="123"/>
      <c r="O600" s="123"/>
      <c r="P600" s="123"/>
      <c r="Q600" s="123"/>
      <c r="R600" s="117"/>
      <c r="S600" s="117"/>
      <c r="T600" s="117"/>
      <c r="U600" s="117"/>
      <c r="V600" s="117"/>
    </row>
    <row r="601" spans="1:22" ht="14.25">
      <c r="A601" s="123"/>
      <c r="B601" s="123"/>
      <c r="C601" s="123"/>
      <c r="D601" s="123"/>
      <c r="E601" s="123"/>
      <c r="F601" s="123"/>
      <c r="G601" s="123"/>
      <c r="H601" s="123"/>
      <c r="I601" s="123"/>
      <c r="J601" s="123"/>
      <c r="K601" s="123"/>
      <c r="L601" s="123"/>
      <c r="M601" s="123"/>
      <c r="N601" s="123"/>
      <c r="O601" s="123"/>
      <c r="P601" s="123"/>
      <c r="Q601" s="123"/>
      <c r="R601" s="117"/>
      <c r="S601" s="117"/>
      <c r="T601" s="117"/>
      <c r="U601" s="117"/>
      <c r="V601" s="117"/>
    </row>
    <row r="602" spans="1:22" ht="14.25">
      <c r="A602" s="123"/>
      <c r="B602" s="123"/>
      <c r="C602" s="123"/>
      <c r="D602" s="123"/>
      <c r="E602" s="123"/>
      <c r="F602" s="123"/>
      <c r="G602" s="123"/>
      <c r="H602" s="123"/>
      <c r="I602" s="123"/>
      <c r="J602" s="123"/>
      <c r="K602" s="123"/>
      <c r="L602" s="123"/>
      <c r="M602" s="123"/>
      <c r="N602" s="123"/>
      <c r="O602" s="123"/>
      <c r="P602" s="123"/>
      <c r="Q602" s="123"/>
      <c r="R602" s="117"/>
      <c r="S602" s="117"/>
      <c r="T602" s="117"/>
      <c r="U602" s="117"/>
      <c r="V602" s="117"/>
    </row>
    <row r="603" spans="1:22" ht="14.25">
      <c r="A603" s="123"/>
      <c r="B603" s="123"/>
      <c r="C603" s="123"/>
      <c r="D603" s="123"/>
      <c r="E603" s="123"/>
      <c r="F603" s="123"/>
      <c r="G603" s="123"/>
      <c r="H603" s="123"/>
      <c r="I603" s="123"/>
      <c r="J603" s="123"/>
      <c r="K603" s="123"/>
      <c r="L603" s="123"/>
      <c r="M603" s="123"/>
      <c r="N603" s="123"/>
      <c r="O603" s="123"/>
      <c r="P603" s="123"/>
      <c r="Q603" s="123"/>
      <c r="R603" s="117"/>
      <c r="S603" s="117"/>
      <c r="T603" s="117"/>
      <c r="U603" s="117"/>
      <c r="V603" s="117"/>
    </row>
    <row r="604" spans="1:22" ht="14.25">
      <c r="A604" s="123"/>
      <c r="B604" s="123"/>
      <c r="C604" s="123"/>
      <c r="D604" s="123"/>
      <c r="E604" s="123"/>
      <c r="F604" s="123"/>
      <c r="G604" s="123"/>
      <c r="H604" s="123"/>
      <c r="I604" s="123"/>
      <c r="J604" s="123"/>
      <c r="K604" s="123"/>
      <c r="L604" s="123"/>
      <c r="M604" s="123"/>
      <c r="N604" s="123"/>
      <c r="O604" s="123"/>
      <c r="P604" s="123"/>
      <c r="Q604" s="123"/>
      <c r="R604" s="117"/>
      <c r="S604" s="117"/>
      <c r="T604" s="117"/>
      <c r="U604" s="117"/>
      <c r="V604" s="117"/>
    </row>
    <row r="605" spans="1:22" ht="14.25">
      <c r="A605" s="123"/>
      <c r="B605" s="123"/>
      <c r="C605" s="123"/>
      <c r="D605" s="123"/>
      <c r="E605" s="123"/>
      <c r="F605" s="123"/>
      <c r="G605" s="123"/>
      <c r="H605" s="123"/>
      <c r="I605" s="123"/>
      <c r="J605" s="123"/>
      <c r="K605" s="123"/>
      <c r="L605" s="123"/>
      <c r="M605" s="123"/>
      <c r="N605" s="123"/>
      <c r="O605" s="123"/>
      <c r="P605" s="123"/>
      <c r="Q605" s="123"/>
      <c r="R605" s="117"/>
      <c r="S605" s="117"/>
      <c r="T605" s="117"/>
      <c r="U605" s="117"/>
      <c r="V605" s="117"/>
    </row>
    <row r="606" spans="1:22" ht="14.25">
      <c r="A606" s="123"/>
      <c r="B606" s="123"/>
      <c r="C606" s="123"/>
      <c r="D606" s="123"/>
      <c r="E606" s="123"/>
      <c r="F606" s="123"/>
      <c r="G606" s="123"/>
      <c r="H606" s="123"/>
      <c r="I606" s="123"/>
      <c r="J606" s="123"/>
      <c r="K606" s="123"/>
      <c r="L606" s="123"/>
      <c r="M606" s="123"/>
      <c r="N606" s="123"/>
      <c r="O606" s="123"/>
      <c r="P606" s="123"/>
      <c r="Q606" s="123"/>
      <c r="R606" s="117"/>
      <c r="S606" s="117"/>
      <c r="T606" s="117"/>
      <c r="U606" s="117"/>
      <c r="V606" s="117"/>
    </row>
    <row r="607" spans="1:22" ht="14.25">
      <c r="A607" s="123"/>
      <c r="B607" s="123"/>
      <c r="C607" s="123"/>
      <c r="D607" s="123"/>
      <c r="E607" s="123"/>
      <c r="F607" s="123"/>
      <c r="G607" s="123"/>
      <c r="H607" s="123"/>
      <c r="I607" s="123"/>
      <c r="J607" s="123"/>
      <c r="K607" s="123"/>
      <c r="L607" s="123"/>
      <c r="M607" s="123"/>
      <c r="N607" s="123"/>
      <c r="O607" s="123"/>
      <c r="P607" s="123"/>
      <c r="Q607" s="123"/>
      <c r="R607" s="117"/>
      <c r="S607" s="117"/>
      <c r="T607" s="117"/>
      <c r="U607" s="117"/>
      <c r="V607" s="117"/>
    </row>
    <row r="608" spans="1:22" ht="14.25">
      <c r="A608" s="123"/>
      <c r="B608" s="123"/>
      <c r="C608" s="123"/>
      <c r="D608" s="123"/>
      <c r="E608" s="123"/>
      <c r="F608" s="123"/>
      <c r="G608" s="123"/>
      <c r="H608" s="123"/>
      <c r="I608" s="123"/>
      <c r="J608" s="123"/>
      <c r="K608" s="123"/>
      <c r="L608" s="123"/>
      <c r="M608" s="123"/>
      <c r="N608" s="123"/>
      <c r="O608" s="123"/>
      <c r="P608" s="123"/>
      <c r="Q608" s="123"/>
      <c r="R608" s="117"/>
      <c r="S608" s="117"/>
      <c r="T608" s="117"/>
      <c r="U608" s="117"/>
      <c r="V608" s="117"/>
    </row>
    <row r="609" spans="1:22" ht="14.25">
      <c r="A609" s="123"/>
      <c r="B609" s="123"/>
      <c r="C609" s="123"/>
      <c r="D609" s="123"/>
      <c r="E609" s="123"/>
      <c r="F609" s="123"/>
      <c r="G609" s="123"/>
      <c r="H609" s="123"/>
      <c r="I609" s="123"/>
      <c r="J609" s="123"/>
      <c r="K609" s="123"/>
      <c r="L609" s="123"/>
      <c r="M609" s="123"/>
      <c r="N609" s="123"/>
      <c r="O609" s="123"/>
      <c r="P609" s="123"/>
      <c r="Q609" s="123"/>
      <c r="R609" s="117"/>
      <c r="S609" s="117"/>
      <c r="T609" s="117"/>
      <c r="U609" s="117"/>
      <c r="V609" s="117"/>
    </row>
    <row r="610" spans="1:22" ht="14.25">
      <c r="A610" s="123"/>
      <c r="B610" s="123"/>
      <c r="C610" s="123"/>
      <c r="D610" s="123"/>
      <c r="E610" s="123"/>
      <c r="F610" s="123"/>
      <c r="G610" s="123"/>
      <c r="H610" s="123"/>
      <c r="I610" s="123"/>
      <c r="J610" s="123"/>
      <c r="K610" s="123"/>
      <c r="L610" s="123"/>
      <c r="M610" s="123"/>
      <c r="N610" s="123"/>
      <c r="O610" s="123"/>
      <c r="P610" s="123"/>
      <c r="Q610" s="123"/>
      <c r="R610" s="117"/>
      <c r="S610" s="117"/>
      <c r="T610" s="117"/>
      <c r="U610" s="117"/>
      <c r="V610" s="117"/>
    </row>
    <row r="611" spans="1:22" ht="14.25">
      <c r="A611" s="123"/>
      <c r="B611" s="123"/>
      <c r="C611" s="123"/>
      <c r="D611" s="123"/>
      <c r="E611" s="123"/>
      <c r="F611" s="123"/>
      <c r="G611" s="123"/>
      <c r="H611" s="123"/>
      <c r="I611" s="123"/>
      <c r="J611" s="123"/>
      <c r="K611" s="123"/>
      <c r="L611" s="123"/>
      <c r="M611" s="123"/>
      <c r="N611" s="123"/>
      <c r="O611" s="123"/>
      <c r="P611" s="123"/>
      <c r="Q611" s="123"/>
      <c r="R611" s="117"/>
      <c r="S611" s="117"/>
      <c r="T611" s="117"/>
      <c r="U611" s="117"/>
      <c r="V611" s="117"/>
    </row>
    <row r="612" spans="1:22" ht="14.25">
      <c r="A612" s="123"/>
      <c r="B612" s="123"/>
      <c r="C612" s="123"/>
      <c r="D612" s="123"/>
      <c r="E612" s="123"/>
      <c r="F612" s="123"/>
      <c r="G612" s="123"/>
      <c r="H612" s="123"/>
      <c r="I612" s="123"/>
      <c r="J612" s="123"/>
      <c r="K612" s="123"/>
      <c r="L612" s="123"/>
      <c r="M612" s="123"/>
      <c r="N612" s="123"/>
      <c r="O612" s="123"/>
      <c r="P612" s="123"/>
      <c r="Q612" s="123"/>
      <c r="R612" s="117"/>
      <c r="S612" s="117"/>
      <c r="T612" s="117"/>
      <c r="U612" s="117"/>
      <c r="V612" s="117"/>
    </row>
    <row r="613" spans="1:22" ht="14.25">
      <c r="A613" s="123"/>
      <c r="B613" s="123"/>
      <c r="C613" s="123"/>
      <c r="D613" s="123"/>
      <c r="E613" s="123"/>
      <c r="F613" s="123"/>
      <c r="G613" s="123"/>
      <c r="H613" s="123"/>
      <c r="I613" s="123"/>
      <c r="J613" s="123"/>
      <c r="K613" s="123"/>
      <c r="L613" s="123"/>
      <c r="M613" s="123"/>
      <c r="N613" s="123"/>
      <c r="O613" s="123"/>
      <c r="P613" s="123"/>
      <c r="Q613" s="123"/>
      <c r="R613" s="117"/>
      <c r="S613" s="117"/>
      <c r="T613" s="117"/>
      <c r="U613" s="117"/>
      <c r="V613" s="117"/>
    </row>
    <row r="614" spans="1:22" ht="14.25">
      <c r="A614" s="123"/>
      <c r="B614" s="123"/>
      <c r="C614" s="123"/>
      <c r="D614" s="123"/>
      <c r="E614" s="123"/>
      <c r="F614" s="123"/>
      <c r="G614" s="123"/>
      <c r="H614" s="123"/>
      <c r="I614" s="123"/>
      <c r="J614" s="123"/>
      <c r="K614" s="123"/>
      <c r="L614" s="123"/>
      <c r="M614" s="123"/>
      <c r="N614" s="123"/>
      <c r="O614" s="123"/>
      <c r="P614" s="123"/>
      <c r="Q614" s="123"/>
      <c r="R614" s="117"/>
      <c r="S614" s="117"/>
      <c r="T614" s="117"/>
      <c r="U614" s="117"/>
      <c r="V614" s="117"/>
    </row>
    <row r="615" spans="1:22" ht="14.25">
      <c r="A615" s="123"/>
      <c r="B615" s="123"/>
      <c r="C615" s="123"/>
      <c r="D615" s="123"/>
      <c r="E615" s="123"/>
      <c r="F615" s="123"/>
      <c r="G615" s="123"/>
      <c r="H615" s="123"/>
      <c r="I615" s="123"/>
      <c r="J615" s="123"/>
      <c r="K615" s="123"/>
      <c r="L615" s="123"/>
      <c r="M615" s="123"/>
      <c r="N615" s="123"/>
      <c r="O615" s="123"/>
      <c r="P615" s="123"/>
      <c r="Q615" s="123"/>
      <c r="R615" s="117"/>
      <c r="S615" s="117"/>
      <c r="T615" s="117"/>
      <c r="U615" s="117"/>
      <c r="V615" s="117"/>
    </row>
    <row r="616" spans="1:22" ht="14.25">
      <c r="A616" s="123"/>
      <c r="B616" s="123"/>
      <c r="C616" s="123"/>
      <c r="D616" s="123"/>
      <c r="E616" s="123"/>
      <c r="F616" s="123"/>
      <c r="G616" s="123"/>
      <c r="H616" s="123"/>
      <c r="I616" s="123"/>
      <c r="J616" s="123"/>
      <c r="K616" s="123"/>
      <c r="L616" s="123"/>
      <c r="M616" s="123"/>
      <c r="N616" s="123"/>
      <c r="O616" s="123"/>
      <c r="P616" s="123"/>
      <c r="Q616" s="123"/>
      <c r="R616" s="117"/>
      <c r="S616" s="117"/>
      <c r="T616" s="117"/>
      <c r="U616" s="117"/>
      <c r="V616" s="117"/>
    </row>
    <row r="617" spans="1:22" ht="14.25">
      <c r="A617" s="123"/>
      <c r="B617" s="123"/>
      <c r="C617" s="123"/>
      <c r="D617" s="123"/>
      <c r="E617" s="123"/>
      <c r="F617" s="123"/>
      <c r="G617" s="123"/>
      <c r="H617" s="123"/>
      <c r="I617" s="123"/>
      <c r="J617" s="123"/>
      <c r="K617" s="123"/>
      <c r="L617" s="123"/>
      <c r="M617" s="123"/>
      <c r="N617" s="123"/>
      <c r="O617" s="123"/>
      <c r="P617" s="123"/>
      <c r="Q617" s="123"/>
      <c r="R617" s="117"/>
      <c r="S617" s="117"/>
      <c r="T617" s="117"/>
      <c r="U617" s="117"/>
      <c r="V617" s="117"/>
    </row>
    <row r="618" spans="1:22" ht="14.25">
      <c r="A618" s="123"/>
      <c r="B618" s="123"/>
      <c r="C618" s="123"/>
      <c r="D618" s="123"/>
      <c r="E618" s="123"/>
      <c r="F618" s="123"/>
      <c r="G618" s="123"/>
      <c r="H618" s="123"/>
      <c r="I618" s="123"/>
      <c r="J618" s="123"/>
      <c r="K618" s="123"/>
      <c r="L618" s="123"/>
      <c r="M618" s="123"/>
      <c r="N618" s="123"/>
      <c r="O618" s="123"/>
      <c r="P618" s="123"/>
      <c r="Q618" s="123"/>
      <c r="R618" s="117"/>
      <c r="S618" s="117"/>
      <c r="T618" s="117"/>
      <c r="U618" s="117"/>
      <c r="V618" s="117"/>
    </row>
    <row r="619" spans="1:22" ht="14.25">
      <c r="A619" s="123"/>
      <c r="B619" s="123"/>
      <c r="C619" s="123"/>
      <c r="D619" s="123"/>
      <c r="E619" s="123"/>
      <c r="F619" s="123"/>
      <c r="G619" s="123"/>
      <c r="H619" s="123"/>
      <c r="I619" s="123"/>
      <c r="J619" s="123"/>
      <c r="K619" s="123"/>
      <c r="L619" s="123"/>
      <c r="M619" s="123"/>
      <c r="N619" s="123"/>
      <c r="O619" s="123"/>
      <c r="P619" s="123"/>
      <c r="Q619" s="123"/>
      <c r="R619" s="117"/>
      <c r="S619" s="117"/>
      <c r="T619" s="117"/>
      <c r="U619" s="117"/>
      <c r="V619" s="117"/>
    </row>
    <row r="620" spans="1:22" ht="14.25">
      <c r="A620" s="123"/>
      <c r="B620" s="123"/>
      <c r="C620" s="123"/>
      <c r="D620" s="123"/>
      <c r="E620" s="123"/>
      <c r="F620" s="123"/>
      <c r="G620" s="123"/>
      <c r="H620" s="123"/>
      <c r="I620" s="123"/>
      <c r="J620" s="123"/>
      <c r="K620" s="123"/>
      <c r="L620" s="123"/>
      <c r="M620" s="123"/>
      <c r="N620" s="123"/>
      <c r="O620" s="123"/>
      <c r="P620" s="123"/>
      <c r="Q620" s="123"/>
      <c r="R620" s="117"/>
      <c r="S620" s="117"/>
      <c r="T620" s="117"/>
      <c r="U620" s="117"/>
      <c r="V620" s="117"/>
    </row>
    <row r="621" spans="1:22" ht="14.25">
      <c r="A621" s="123"/>
      <c r="B621" s="123"/>
      <c r="C621" s="123"/>
      <c r="D621" s="123"/>
      <c r="E621" s="123"/>
      <c r="F621" s="123"/>
      <c r="G621" s="123"/>
      <c r="H621" s="123"/>
      <c r="I621" s="123"/>
      <c r="J621" s="123"/>
      <c r="K621" s="123"/>
      <c r="L621" s="123"/>
      <c r="M621" s="123"/>
      <c r="N621" s="123"/>
      <c r="O621" s="123"/>
      <c r="P621" s="123"/>
      <c r="Q621" s="123"/>
      <c r="R621" s="117"/>
      <c r="S621" s="117"/>
      <c r="T621" s="117"/>
      <c r="U621" s="117"/>
      <c r="V621" s="117"/>
    </row>
    <row r="622" spans="1:22" ht="14.25">
      <c r="A622" s="123"/>
      <c r="B622" s="123"/>
      <c r="C622" s="123"/>
      <c r="D622" s="123"/>
      <c r="E622" s="123"/>
      <c r="F622" s="123"/>
      <c r="G622" s="123"/>
      <c r="H622" s="123"/>
      <c r="I622" s="123"/>
      <c r="J622" s="123"/>
      <c r="K622" s="123"/>
      <c r="L622" s="123"/>
      <c r="M622" s="123"/>
      <c r="N622" s="123"/>
      <c r="O622" s="123"/>
      <c r="P622" s="123"/>
      <c r="Q622" s="123"/>
      <c r="R622" s="117"/>
      <c r="S622" s="117"/>
      <c r="T622" s="117"/>
      <c r="U622" s="117"/>
      <c r="V622" s="117"/>
    </row>
    <row r="623" spans="1:22" ht="14.25">
      <c r="A623" s="123"/>
      <c r="B623" s="123"/>
      <c r="C623" s="123"/>
      <c r="D623" s="123"/>
      <c r="E623" s="123"/>
      <c r="F623" s="123"/>
      <c r="G623" s="123"/>
      <c r="H623" s="123"/>
      <c r="I623" s="123"/>
      <c r="J623" s="123"/>
      <c r="K623" s="123"/>
      <c r="L623" s="123"/>
      <c r="M623" s="123"/>
      <c r="N623" s="123"/>
      <c r="O623" s="123"/>
      <c r="P623" s="123"/>
      <c r="Q623" s="123"/>
      <c r="R623" s="117"/>
      <c r="S623" s="117"/>
      <c r="T623" s="117"/>
      <c r="U623" s="117"/>
      <c r="V623" s="117"/>
    </row>
    <row r="624" spans="1:22" ht="14.25">
      <c r="A624" s="123"/>
      <c r="B624" s="123"/>
      <c r="C624" s="123"/>
      <c r="D624" s="123"/>
      <c r="E624" s="123"/>
      <c r="F624" s="123"/>
      <c r="G624" s="123"/>
      <c r="H624" s="123"/>
      <c r="I624" s="123"/>
      <c r="J624" s="123"/>
      <c r="K624" s="123"/>
      <c r="L624" s="123"/>
      <c r="M624" s="123"/>
      <c r="N624" s="123"/>
      <c r="O624" s="123"/>
      <c r="P624" s="123"/>
      <c r="Q624" s="123"/>
      <c r="R624" s="117"/>
      <c r="S624" s="117"/>
      <c r="T624" s="117"/>
      <c r="U624" s="117"/>
      <c r="V624" s="117"/>
    </row>
    <row r="625" spans="1:22" ht="14.25">
      <c r="A625" s="123"/>
      <c r="B625" s="123"/>
      <c r="C625" s="123"/>
      <c r="D625" s="123"/>
      <c r="E625" s="123"/>
      <c r="F625" s="123"/>
      <c r="G625" s="123"/>
      <c r="H625" s="123"/>
      <c r="I625" s="123"/>
      <c r="J625" s="123"/>
      <c r="K625" s="123"/>
      <c r="L625" s="123"/>
      <c r="M625" s="123"/>
      <c r="N625" s="123"/>
      <c r="O625" s="123"/>
      <c r="P625" s="123"/>
      <c r="Q625" s="123"/>
      <c r="R625" s="117"/>
      <c r="S625" s="117"/>
      <c r="T625" s="117"/>
      <c r="U625" s="117"/>
      <c r="V625" s="117"/>
    </row>
    <row r="626" spans="1:22" ht="14.25">
      <c r="A626" s="123"/>
      <c r="B626" s="123"/>
      <c r="C626" s="123"/>
      <c r="D626" s="123"/>
      <c r="E626" s="123"/>
      <c r="F626" s="123"/>
      <c r="G626" s="123"/>
      <c r="H626" s="123"/>
      <c r="I626" s="123"/>
      <c r="J626" s="123"/>
      <c r="K626" s="123"/>
      <c r="L626" s="123"/>
      <c r="M626" s="123"/>
      <c r="N626" s="123"/>
      <c r="O626" s="123"/>
      <c r="P626" s="123"/>
      <c r="Q626" s="123"/>
      <c r="R626" s="117"/>
      <c r="S626" s="117"/>
      <c r="T626" s="117"/>
      <c r="U626" s="117"/>
      <c r="V626" s="117"/>
    </row>
    <row r="627" spans="1:22" ht="14.25">
      <c r="A627" s="123"/>
      <c r="B627" s="123"/>
      <c r="C627" s="123"/>
      <c r="D627" s="123"/>
      <c r="E627" s="123"/>
      <c r="F627" s="123"/>
      <c r="G627" s="123"/>
      <c r="H627" s="123"/>
      <c r="I627" s="123"/>
      <c r="J627" s="123"/>
      <c r="K627" s="123"/>
      <c r="L627" s="123"/>
      <c r="M627" s="123"/>
      <c r="N627" s="123"/>
      <c r="O627" s="123"/>
      <c r="P627" s="123"/>
      <c r="Q627" s="123"/>
      <c r="R627" s="117"/>
      <c r="S627" s="117"/>
      <c r="T627" s="117"/>
      <c r="U627" s="117"/>
      <c r="V627" s="117"/>
    </row>
    <row r="628" spans="1:22" ht="14.25">
      <c r="A628" s="123"/>
      <c r="B628" s="123"/>
      <c r="C628" s="123"/>
      <c r="D628" s="123"/>
      <c r="E628" s="123"/>
      <c r="F628" s="123"/>
      <c r="G628" s="123"/>
      <c r="H628" s="123"/>
      <c r="I628" s="123"/>
      <c r="J628" s="123"/>
      <c r="K628" s="123"/>
      <c r="L628" s="123"/>
      <c r="M628" s="123"/>
      <c r="N628" s="123"/>
      <c r="O628" s="123"/>
      <c r="P628" s="123"/>
      <c r="Q628" s="123"/>
      <c r="R628" s="117"/>
      <c r="S628" s="117"/>
      <c r="T628" s="117"/>
      <c r="U628" s="117"/>
      <c r="V628" s="117"/>
    </row>
    <row r="629" spans="1:22" ht="14.25">
      <c r="A629" s="123"/>
      <c r="B629" s="123"/>
      <c r="C629" s="123"/>
      <c r="D629" s="123"/>
      <c r="E629" s="123"/>
      <c r="F629" s="123"/>
      <c r="G629" s="123"/>
      <c r="H629" s="123"/>
      <c r="I629" s="123"/>
      <c r="J629" s="123"/>
      <c r="K629" s="123"/>
      <c r="L629" s="123"/>
      <c r="M629" s="123"/>
      <c r="N629" s="123"/>
      <c r="O629" s="123"/>
      <c r="P629" s="123"/>
      <c r="Q629" s="123"/>
      <c r="R629" s="117"/>
      <c r="S629" s="117"/>
      <c r="T629" s="117"/>
      <c r="U629" s="117"/>
      <c r="V629" s="117"/>
    </row>
    <row r="630" spans="1:22" ht="14.25">
      <c r="A630" s="123"/>
      <c r="B630" s="123"/>
      <c r="C630" s="123"/>
      <c r="D630" s="123"/>
      <c r="E630" s="123"/>
      <c r="F630" s="123"/>
      <c r="G630" s="123"/>
      <c r="H630" s="123"/>
      <c r="I630" s="123"/>
      <c r="J630" s="123"/>
      <c r="K630" s="123"/>
      <c r="L630" s="123"/>
      <c r="M630" s="123"/>
      <c r="N630" s="123"/>
      <c r="O630" s="123"/>
      <c r="P630" s="123"/>
      <c r="Q630" s="123"/>
      <c r="R630" s="117"/>
      <c r="S630" s="117"/>
      <c r="T630" s="117"/>
      <c r="U630" s="117"/>
      <c r="V630" s="117"/>
    </row>
    <row r="631" spans="1:22" ht="14.25">
      <c r="A631" s="123"/>
      <c r="B631" s="123"/>
      <c r="C631" s="123"/>
      <c r="D631" s="123"/>
      <c r="E631" s="123"/>
      <c r="F631" s="123"/>
      <c r="G631" s="123"/>
      <c r="H631" s="123"/>
      <c r="I631" s="123"/>
      <c r="J631" s="123"/>
      <c r="K631" s="123"/>
      <c r="L631" s="123"/>
      <c r="M631" s="123"/>
      <c r="N631" s="123"/>
      <c r="O631" s="123"/>
      <c r="P631" s="123"/>
      <c r="Q631" s="123"/>
      <c r="R631" s="117"/>
      <c r="S631" s="117"/>
      <c r="T631" s="117"/>
      <c r="U631" s="117"/>
      <c r="V631" s="117"/>
    </row>
    <row r="632" spans="1:22" ht="14.25">
      <c r="A632" s="123"/>
      <c r="B632" s="123"/>
      <c r="C632" s="123"/>
      <c r="D632" s="123"/>
      <c r="E632" s="123"/>
      <c r="F632" s="123"/>
      <c r="G632" s="123"/>
      <c r="H632" s="123"/>
      <c r="I632" s="123"/>
      <c r="J632" s="123"/>
      <c r="K632" s="123"/>
      <c r="L632" s="123"/>
      <c r="M632" s="123"/>
      <c r="N632" s="123"/>
      <c r="O632" s="123"/>
      <c r="P632" s="123"/>
      <c r="Q632" s="123"/>
      <c r="R632" s="117"/>
      <c r="S632" s="117"/>
      <c r="T632" s="117"/>
      <c r="U632" s="117"/>
      <c r="V632" s="117"/>
    </row>
    <row r="633" spans="1:22" ht="14.25">
      <c r="A633" s="123"/>
      <c r="B633" s="123"/>
      <c r="C633" s="123"/>
      <c r="D633" s="123"/>
      <c r="E633" s="123"/>
      <c r="F633" s="123"/>
      <c r="G633" s="123"/>
      <c r="H633" s="123"/>
      <c r="I633" s="123"/>
      <c r="J633" s="123"/>
      <c r="K633" s="123"/>
      <c r="L633" s="123"/>
      <c r="M633" s="123"/>
      <c r="N633" s="123"/>
      <c r="O633" s="123"/>
      <c r="P633" s="123"/>
      <c r="Q633" s="123"/>
      <c r="R633" s="117"/>
      <c r="S633" s="117"/>
      <c r="T633" s="117"/>
      <c r="U633" s="117"/>
      <c r="V633" s="117"/>
    </row>
    <row r="634" spans="1:22" ht="14.25">
      <c r="A634" s="123"/>
      <c r="B634" s="123"/>
      <c r="C634" s="123"/>
      <c r="D634" s="123"/>
      <c r="E634" s="123"/>
      <c r="F634" s="123"/>
      <c r="G634" s="123"/>
      <c r="H634" s="123"/>
      <c r="I634" s="123"/>
      <c r="J634" s="123"/>
      <c r="K634" s="123"/>
      <c r="L634" s="123"/>
      <c r="M634" s="123"/>
      <c r="N634" s="123"/>
      <c r="O634" s="123"/>
      <c r="P634" s="123"/>
      <c r="Q634" s="123"/>
      <c r="R634" s="117"/>
      <c r="S634" s="117"/>
      <c r="T634" s="117"/>
      <c r="U634" s="117"/>
      <c r="V634" s="117"/>
    </row>
    <row r="635" spans="1:22" ht="14.25">
      <c r="A635" s="123"/>
      <c r="B635" s="123"/>
      <c r="C635" s="123"/>
      <c r="D635" s="123"/>
      <c r="E635" s="123"/>
      <c r="F635" s="123"/>
      <c r="G635" s="123"/>
      <c r="H635" s="123"/>
      <c r="I635" s="123"/>
      <c r="J635" s="123"/>
      <c r="K635" s="123"/>
      <c r="L635" s="123"/>
      <c r="M635" s="123"/>
      <c r="N635" s="123"/>
      <c r="O635" s="123"/>
      <c r="P635" s="123"/>
      <c r="Q635" s="123"/>
      <c r="R635" s="117"/>
      <c r="S635" s="117"/>
      <c r="T635" s="117"/>
      <c r="U635" s="117"/>
      <c r="V635" s="117"/>
    </row>
    <row r="636" spans="1:22" ht="14.25">
      <c r="A636" s="123"/>
      <c r="B636" s="123"/>
      <c r="C636" s="123"/>
      <c r="D636" s="123"/>
      <c r="E636" s="123"/>
      <c r="F636" s="123"/>
      <c r="G636" s="123"/>
      <c r="H636" s="123"/>
      <c r="I636" s="123"/>
      <c r="J636" s="123"/>
      <c r="K636" s="123"/>
      <c r="L636" s="123"/>
      <c r="M636" s="123"/>
      <c r="N636" s="123"/>
      <c r="O636" s="123"/>
      <c r="P636" s="123"/>
      <c r="Q636" s="123"/>
      <c r="R636" s="117"/>
      <c r="S636" s="117"/>
      <c r="T636" s="117"/>
      <c r="U636" s="117"/>
      <c r="V636" s="117"/>
    </row>
    <row r="637" spans="1:22" ht="14.25">
      <c r="A637" s="123"/>
      <c r="B637" s="123"/>
      <c r="C637" s="123"/>
      <c r="D637" s="123"/>
      <c r="E637" s="123"/>
      <c r="F637" s="123"/>
      <c r="G637" s="123"/>
      <c r="H637" s="123"/>
      <c r="I637" s="123"/>
      <c r="J637" s="123"/>
      <c r="K637" s="123"/>
      <c r="L637" s="123"/>
      <c r="M637" s="123"/>
      <c r="N637" s="123"/>
      <c r="O637" s="123"/>
      <c r="P637" s="123"/>
      <c r="Q637" s="123"/>
      <c r="R637" s="117"/>
      <c r="S637" s="117"/>
      <c r="T637" s="117"/>
      <c r="U637" s="117"/>
      <c r="V637" s="117"/>
    </row>
    <row r="638" spans="1:22" ht="14.25">
      <c r="A638" s="123"/>
      <c r="B638" s="123"/>
      <c r="C638" s="123"/>
      <c r="D638" s="123"/>
      <c r="E638" s="123"/>
      <c r="F638" s="123"/>
      <c r="G638" s="123"/>
      <c r="H638" s="123"/>
      <c r="I638" s="123"/>
      <c r="J638" s="123"/>
      <c r="K638" s="123"/>
      <c r="L638" s="123"/>
      <c r="M638" s="123"/>
      <c r="N638" s="123"/>
      <c r="O638" s="123"/>
      <c r="P638" s="123"/>
      <c r="Q638" s="123"/>
      <c r="R638" s="117"/>
      <c r="S638" s="117"/>
      <c r="T638" s="117"/>
      <c r="U638" s="117"/>
      <c r="V638" s="117"/>
    </row>
    <row r="639" spans="1:22" ht="14.25">
      <c r="A639" s="123"/>
      <c r="B639" s="123"/>
      <c r="C639" s="123"/>
      <c r="D639" s="123"/>
      <c r="E639" s="123"/>
      <c r="F639" s="123"/>
      <c r="G639" s="123"/>
      <c r="H639" s="123"/>
      <c r="I639" s="123"/>
      <c r="J639" s="123"/>
      <c r="K639" s="123"/>
      <c r="L639" s="123"/>
      <c r="M639" s="123"/>
      <c r="N639" s="123"/>
      <c r="O639" s="123"/>
      <c r="P639" s="123"/>
      <c r="Q639" s="123"/>
      <c r="R639" s="117"/>
      <c r="S639" s="117"/>
      <c r="T639" s="117"/>
      <c r="U639" s="117"/>
      <c r="V639" s="117"/>
    </row>
    <row r="640" spans="1:22" ht="14.25">
      <c r="A640" s="123"/>
      <c r="B640" s="123"/>
      <c r="C640" s="123"/>
      <c r="D640" s="123"/>
      <c r="E640" s="123"/>
      <c r="F640" s="123"/>
      <c r="G640" s="123"/>
      <c r="H640" s="123"/>
      <c r="I640" s="123"/>
      <c r="J640" s="123"/>
      <c r="K640" s="123"/>
      <c r="L640" s="123"/>
      <c r="M640" s="123"/>
      <c r="N640" s="123"/>
      <c r="O640" s="123"/>
      <c r="P640" s="123"/>
      <c r="Q640" s="123"/>
      <c r="R640" s="117"/>
      <c r="S640" s="117"/>
      <c r="T640" s="117"/>
      <c r="U640" s="117"/>
      <c r="V640" s="117"/>
    </row>
    <row r="641" spans="1:22" ht="14.25">
      <c r="A641" s="123"/>
      <c r="B641" s="123"/>
      <c r="C641" s="123"/>
      <c r="D641" s="123"/>
      <c r="E641" s="123"/>
      <c r="F641" s="123"/>
      <c r="G641" s="123"/>
      <c r="H641" s="123"/>
      <c r="I641" s="123"/>
      <c r="J641" s="123"/>
      <c r="K641" s="123"/>
      <c r="L641" s="123"/>
      <c r="M641" s="123"/>
      <c r="N641" s="123"/>
      <c r="O641" s="123"/>
      <c r="P641" s="123"/>
      <c r="Q641" s="123"/>
      <c r="R641" s="117"/>
      <c r="S641" s="117"/>
      <c r="T641" s="117"/>
      <c r="U641" s="117"/>
      <c r="V641" s="117"/>
    </row>
    <row r="642" spans="1:22" ht="14.25">
      <c r="A642" s="123"/>
      <c r="B642" s="123"/>
      <c r="C642" s="123"/>
      <c r="D642" s="123"/>
      <c r="E642" s="123"/>
      <c r="F642" s="123"/>
      <c r="G642" s="123"/>
      <c r="H642" s="123"/>
      <c r="I642" s="123"/>
      <c r="J642" s="123"/>
      <c r="K642" s="123"/>
      <c r="L642" s="123"/>
      <c r="M642" s="123"/>
      <c r="N642" s="123"/>
      <c r="O642" s="123"/>
      <c r="P642" s="123"/>
      <c r="Q642" s="123"/>
      <c r="R642" s="117"/>
      <c r="S642" s="117"/>
      <c r="T642" s="117"/>
      <c r="U642" s="117"/>
      <c r="V642" s="117"/>
    </row>
    <row r="643" spans="1:22" ht="14.25">
      <c r="A643" s="123"/>
      <c r="B643" s="123"/>
      <c r="C643" s="123"/>
      <c r="D643" s="123"/>
      <c r="E643" s="123"/>
      <c r="F643" s="123"/>
      <c r="G643" s="123"/>
      <c r="H643" s="123"/>
      <c r="I643" s="123"/>
      <c r="J643" s="123"/>
      <c r="K643" s="123"/>
      <c r="L643" s="123"/>
      <c r="M643" s="123"/>
      <c r="N643" s="123"/>
      <c r="O643" s="123"/>
      <c r="P643" s="123"/>
      <c r="Q643" s="123"/>
      <c r="R643" s="117"/>
      <c r="S643" s="117"/>
      <c r="T643" s="117"/>
      <c r="U643" s="117"/>
      <c r="V643" s="117"/>
    </row>
    <row r="644" spans="1:22" ht="14.25">
      <c r="A644" s="123"/>
      <c r="B644" s="123"/>
      <c r="C644" s="123"/>
      <c r="D644" s="123"/>
      <c r="E644" s="123"/>
      <c r="F644" s="123"/>
      <c r="G644" s="123"/>
      <c r="H644" s="123"/>
      <c r="I644" s="123"/>
      <c r="J644" s="123"/>
      <c r="K644" s="123"/>
      <c r="L644" s="123"/>
      <c r="M644" s="123"/>
      <c r="N644" s="123"/>
      <c r="O644" s="123"/>
      <c r="P644" s="123"/>
      <c r="Q644" s="123"/>
      <c r="R644" s="117"/>
      <c r="S644" s="117"/>
      <c r="T644" s="117"/>
      <c r="U644" s="117"/>
      <c r="V644" s="117"/>
    </row>
    <row r="645" spans="1:22" ht="14.25">
      <c r="A645" s="123"/>
      <c r="B645" s="123"/>
      <c r="C645" s="123"/>
      <c r="D645" s="123"/>
      <c r="E645" s="123"/>
      <c r="F645" s="123"/>
      <c r="G645" s="123"/>
      <c r="H645" s="123"/>
      <c r="I645" s="123"/>
      <c r="J645" s="123"/>
      <c r="K645" s="123"/>
      <c r="L645" s="123"/>
      <c r="M645" s="123"/>
      <c r="N645" s="123"/>
      <c r="O645" s="123"/>
      <c r="P645" s="123"/>
      <c r="Q645" s="123"/>
      <c r="R645" s="117"/>
      <c r="S645" s="117"/>
      <c r="T645" s="117"/>
      <c r="U645" s="117"/>
      <c r="V645" s="117"/>
    </row>
    <row r="646" spans="1:22" ht="14.25">
      <c r="A646" s="123"/>
      <c r="B646" s="123"/>
      <c r="C646" s="123"/>
      <c r="D646" s="123"/>
      <c r="E646" s="123"/>
      <c r="F646" s="123"/>
      <c r="G646" s="123"/>
      <c r="H646" s="123"/>
      <c r="I646" s="123"/>
      <c r="J646" s="123"/>
      <c r="K646" s="123"/>
      <c r="L646" s="123"/>
      <c r="M646" s="123"/>
      <c r="N646" s="123"/>
      <c r="O646" s="123"/>
      <c r="P646" s="123"/>
      <c r="Q646" s="123"/>
      <c r="R646" s="117"/>
      <c r="S646" s="117"/>
      <c r="T646" s="117"/>
      <c r="U646" s="117"/>
      <c r="V646" s="117"/>
    </row>
    <row r="647" spans="1:22" ht="14.25">
      <c r="A647" s="123"/>
      <c r="B647" s="123"/>
      <c r="C647" s="123"/>
      <c r="D647" s="123"/>
      <c r="E647" s="123"/>
      <c r="F647" s="123"/>
      <c r="G647" s="123"/>
      <c r="H647" s="123"/>
      <c r="I647" s="123"/>
      <c r="J647" s="123"/>
      <c r="K647" s="123"/>
      <c r="L647" s="123"/>
      <c r="M647" s="123"/>
      <c r="N647" s="123"/>
      <c r="O647" s="123"/>
      <c r="P647" s="123"/>
      <c r="Q647" s="123"/>
      <c r="R647" s="117"/>
      <c r="S647" s="117"/>
      <c r="T647" s="117"/>
      <c r="U647" s="117"/>
      <c r="V647" s="117"/>
    </row>
    <row r="648" spans="1:22" ht="14.25">
      <c r="A648" s="123"/>
      <c r="B648" s="123"/>
      <c r="C648" s="123"/>
      <c r="D648" s="123"/>
      <c r="E648" s="123"/>
      <c r="F648" s="123"/>
      <c r="G648" s="123"/>
      <c r="H648" s="123"/>
      <c r="I648" s="123"/>
      <c r="J648" s="123"/>
      <c r="K648" s="123"/>
      <c r="L648" s="123"/>
      <c r="M648" s="123"/>
      <c r="N648" s="123"/>
      <c r="O648" s="123"/>
      <c r="P648" s="123"/>
      <c r="Q648" s="123"/>
      <c r="R648" s="117"/>
      <c r="S648" s="117"/>
      <c r="T648" s="117"/>
      <c r="U648" s="117"/>
      <c r="V648" s="117"/>
    </row>
    <row r="649" spans="1:22" ht="14.25">
      <c r="A649" s="123"/>
      <c r="B649" s="123"/>
      <c r="C649" s="123"/>
      <c r="D649" s="123"/>
      <c r="E649" s="123"/>
      <c r="F649" s="123"/>
      <c r="G649" s="123"/>
      <c r="H649" s="123"/>
      <c r="I649" s="123"/>
      <c r="J649" s="123"/>
      <c r="K649" s="123"/>
      <c r="L649" s="123"/>
      <c r="M649" s="123"/>
      <c r="N649" s="123"/>
      <c r="O649" s="123"/>
      <c r="P649" s="123"/>
      <c r="Q649" s="123"/>
      <c r="R649" s="117"/>
      <c r="S649" s="117"/>
      <c r="T649" s="117"/>
      <c r="U649" s="117"/>
      <c r="V649" s="117"/>
    </row>
    <row r="650" spans="1:22" ht="14.25">
      <c r="A650" s="123"/>
      <c r="B650" s="123"/>
      <c r="C650" s="123"/>
      <c r="D650" s="123"/>
      <c r="E650" s="123"/>
      <c r="F650" s="123"/>
      <c r="G650" s="123"/>
      <c r="H650" s="123"/>
      <c r="I650" s="123"/>
      <c r="J650" s="123"/>
      <c r="K650" s="123"/>
      <c r="L650" s="123"/>
      <c r="M650" s="123"/>
      <c r="N650" s="123"/>
      <c r="O650" s="123"/>
      <c r="P650" s="123"/>
      <c r="Q650" s="123"/>
      <c r="R650" s="117"/>
      <c r="S650" s="117"/>
      <c r="T650" s="117"/>
      <c r="U650" s="117"/>
      <c r="V650" s="117"/>
    </row>
    <row r="651" spans="1:22" ht="14.25">
      <c r="A651" s="123"/>
      <c r="B651" s="123"/>
      <c r="C651" s="123"/>
      <c r="D651" s="123"/>
      <c r="E651" s="123"/>
      <c r="F651" s="123"/>
      <c r="G651" s="123"/>
      <c r="H651" s="123"/>
      <c r="I651" s="123"/>
      <c r="J651" s="123"/>
      <c r="K651" s="123"/>
      <c r="L651" s="123"/>
      <c r="M651" s="123"/>
      <c r="N651" s="123"/>
      <c r="O651" s="123"/>
      <c r="P651" s="123"/>
      <c r="Q651" s="123"/>
      <c r="R651" s="117"/>
      <c r="S651" s="117"/>
      <c r="T651" s="117"/>
      <c r="U651" s="117"/>
      <c r="V651" s="117"/>
    </row>
    <row r="652" spans="1:22" ht="14.25">
      <c r="A652" s="123"/>
      <c r="B652" s="123"/>
      <c r="C652" s="123"/>
      <c r="D652" s="123"/>
      <c r="E652" s="123"/>
      <c r="F652" s="123"/>
      <c r="G652" s="123"/>
      <c r="H652" s="123"/>
      <c r="I652" s="123"/>
      <c r="J652" s="123"/>
      <c r="K652" s="123"/>
      <c r="L652" s="123"/>
      <c r="M652" s="123"/>
      <c r="N652" s="123"/>
      <c r="O652" s="123"/>
      <c r="P652" s="123"/>
      <c r="Q652" s="123"/>
      <c r="R652" s="117"/>
      <c r="S652" s="117"/>
      <c r="T652" s="117"/>
      <c r="U652" s="117"/>
      <c r="V652" s="117"/>
    </row>
    <row r="653" spans="1:22" ht="14.25">
      <c r="A653" s="123"/>
      <c r="B653" s="123"/>
      <c r="C653" s="123"/>
      <c r="D653" s="123"/>
      <c r="E653" s="123"/>
      <c r="F653" s="123"/>
      <c r="G653" s="123"/>
      <c r="H653" s="123"/>
      <c r="I653" s="123"/>
      <c r="J653" s="123"/>
      <c r="K653" s="123"/>
      <c r="L653" s="123"/>
      <c r="M653" s="123"/>
      <c r="N653" s="123"/>
      <c r="O653" s="123"/>
      <c r="P653" s="123"/>
      <c r="Q653" s="123"/>
      <c r="R653" s="117"/>
      <c r="S653" s="117"/>
      <c r="T653" s="117"/>
      <c r="U653" s="117"/>
      <c r="V653" s="117"/>
    </row>
    <row r="654" spans="1:22" ht="14.25">
      <c r="A654" s="123"/>
      <c r="B654" s="123"/>
      <c r="C654" s="123"/>
      <c r="D654" s="123"/>
      <c r="E654" s="123"/>
      <c r="F654" s="123"/>
      <c r="G654" s="123"/>
      <c r="H654" s="123"/>
      <c r="I654" s="123"/>
      <c r="J654" s="123"/>
      <c r="K654" s="123"/>
      <c r="L654" s="123"/>
      <c r="M654" s="123"/>
      <c r="N654" s="123"/>
      <c r="O654" s="123"/>
      <c r="P654" s="123"/>
      <c r="Q654" s="123"/>
      <c r="R654" s="117"/>
      <c r="S654" s="117"/>
      <c r="T654" s="117"/>
      <c r="U654" s="117"/>
      <c r="V654" s="117"/>
    </row>
    <row r="655" spans="1:22" ht="14.25">
      <c r="A655" s="123"/>
      <c r="B655" s="123"/>
      <c r="C655" s="123"/>
      <c r="D655" s="123"/>
      <c r="E655" s="123"/>
      <c r="F655" s="123"/>
      <c r="G655" s="123"/>
      <c r="H655" s="123"/>
      <c r="I655" s="123"/>
      <c r="J655" s="123"/>
      <c r="K655" s="123"/>
      <c r="L655" s="123"/>
      <c r="M655" s="123"/>
      <c r="N655" s="123"/>
      <c r="O655" s="123"/>
      <c r="P655" s="123"/>
      <c r="Q655" s="123"/>
      <c r="R655" s="117"/>
      <c r="S655" s="117"/>
      <c r="T655" s="117"/>
      <c r="U655" s="117"/>
      <c r="V655" s="117"/>
    </row>
    <row r="656" spans="1:22" ht="14.25">
      <c r="A656" s="123"/>
      <c r="B656" s="123"/>
      <c r="C656" s="123"/>
      <c r="D656" s="123"/>
      <c r="E656" s="123"/>
      <c r="F656" s="123"/>
      <c r="G656" s="123"/>
      <c r="H656" s="123"/>
      <c r="I656" s="123"/>
      <c r="J656" s="123"/>
      <c r="K656" s="123"/>
      <c r="L656" s="123"/>
      <c r="M656" s="123"/>
      <c r="N656" s="123"/>
      <c r="O656" s="123"/>
      <c r="P656" s="123"/>
      <c r="Q656" s="123"/>
      <c r="R656" s="117"/>
      <c r="S656" s="117"/>
      <c r="T656" s="117"/>
      <c r="U656" s="117"/>
      <c r="V656" s="117"/>
    </row>
    <row r="657" spans="1:22" ht="14.25">
      <c r="A657" s="123"/>
      <c r="B657" s="123"/>
      <c r="C657" s="123"/>
      <c r="D657" s="123"/>
      <c r="E657" s="123"/>
      <c r="F657" s="123"/>
      <c r="G657" s="123"/>
      <c r="H657" s="123"/>
      <c r="I657" s="123"/>
      <c r="J657" s="123"/>
      <c r="K657" s="123"/>
      <c r="L657" s="123"/>
      <c r="M657" s="123"/>
      <c r="N657" s="123"/>
      <c r="O657" s="123"/>
      <c r="P657" s="123"/>
      <c r="Q657" s="123"/>
      <c r="R657" s="117"/>
      <c r="S657" s="117"/>
      <c r="T657" s="117"/>
      <c r="U657" s="117"/>
      <c r="V657" s="117"/>
    </row>
    <row r="658" spans="1:22" ht="14.25">
      <c r="A658" s="123"/>
      <c r="B658" s="123"/>
      <c r="C658" s="123"/>
      <c r="D658" s="123"/>
      <c r="E658" s="123"/>
      <c r="F658" s="123"/>
      <c r="G658" s="123"/>
      <c r="H658" s="123"/>
      <c r="I658" s="123"/>
      <c r="J658" s="123"/>
      <c r="K658" s="123"/>
      <c r="L658" s="123"/>
      <c r="M658" s="123"/>
      <c r="N658" s="123"/>
      <c r="O658" s="123"/>
      <c r="P658" s="123"/>
      <c r="Q658" s="123"/>
      <c r="R658" s="117"/>
      <c r="S658" s="117"/>
      <c r="T658" s="117"/>
      <c r="U658" s="117"/>
      <c r="V658" s="117"/>
    </row>
    <row r="659" spans="1:22" ht="14.25">
      <c r="A659" s="123"/>
      <c r="B659" s="123"/>
      <c r="C659" s="123"/>
      <c r="D659" s="123"/>
      <c r="E659" s="123"/>
      <c r="F659" s="123"/>
      <c r="G659" s="123"/>
      <c r="H659" s="123"/>
      <c r="I659" s="123"/>
      <c r="J659" s="123"/>
      <c r="K659" s="123"/>
      <c r="L659" s="123"/>
      <c r="M659" s="123"/>
      <c r="N659" s="123"/>
      <c r="O659" s="123"/>
      <c r="P659" s="123"/>
      <c r="Q659" s="123"/>
      <c r="R659" s="117"/>
      <c r="S659" s="117"/>
      <c r="T659" s="117"/>
      <c r="U659" s="117"/>
      <c r="V659" s="117"/>
    </row>
    <row r="660" spans="1:22" ht="14.25">
      <c r="A660" s="123"/>
      <c r="B660" s="123"/>
      <c r="C660" s="123"/>
      <c r="D660" s="123"/>
      <c r="E660" s="123"/>
      <c r="F660" s="123"/>
      <c r="G660" s="123"/>
      <c r="H660" s="123"/>
      <c r="I660" s="123"/>
      <c r="J660" s="123"/>
      <c r="K660" s="123"/>
      <c r="L660" s="123"/>
      <c r="M660" s="123"/>
      <c r="N660" s="123"/>
      <c r="O660" s="123"/>
      <c r="P660" s="123"/>
      <c r="Q660" s="123"/>
      <c r="R660" s="117"/>
      <c r="S660" s="117"/>
      <c r="T660" s="117"/>
      <c r="U660" s="117"/>
      <c r="V660" s="117"/>
    </row>
    <row r="661" spans="1:22" ht="14.25">
      <c r="A661" s="123"/>
      <c r="B661" s="123"/>
      <c r="C661" s="123"/>
      <c r="D661" s="123"/>
      <c r="E661" s="123"/>
      <c r="F661" s="123"/>
      <c r="G661" s="123"/>
      <c r="H661" s="123"/>
      <c r="I661" s="123"/>
      <c r="J661" s="123"/>
      <c r="K661" s="123"/>
      <c r="L661" s="123"/>
      <c r="M661" s="123"/>
      <c r="N661" s="123"/>
      <c r="O661" s="123"/>
      <c r="P661" s="123"/>
      <c r="Q661" s="123"/>
      <c r="R661" s="117"/>
      <c r="S661" s="117"/>
      <c r="T661" s="117"/>
      <c r="U661" s="117"/>
      <c r="V661" s="117"/>
    </row>
    <row r="662" spans="1:22" ht="14.25">
      <c r="A662" s="123"/>
      <c r="B662" s="123"/>
      <c r="C662" s="123"/>
      <c r="D662" s="123"/>
      <c r="E662" s="123"/>
      <c r="F662" s="123"/>
      <c r="G662" s="123"/>
      <c r="H662" s="123"/>
      <c r="I662" s="123"/>
      <c r="J662" s="123"/>
      <c r="K662" s="123"/>
      <c r="L662" s="123"/>
      <c r="M662" s="123"/>
      <c r="N662" s="123"/>
      <c r="O662" s="123"/>
      <c r="P662" s="123"/>
      <c r="Q662" s="123"/>
      <c r="R662" s="117"/>
      <c r="S662" s="117"/>
      <c r="T662" s="117"/>
      <c r="U662" s="117"/>
      <c r="V662" s="117"/>
    </row>
    <row r="663" spans="1:22" ht="14.25">
      <c r="A663" s="123"/>
      <c r="B663" s="123"/>
      <c r="C663" s="123"/>
      <c r="D663" s="123"/>
      <c r="E663" s="123"/>
      <c r="F663" s="123"/>
      <c r="G663" s="123"/>
      <c r="H663" s="123"/>
      <c r="I663" s="123"/>
      <c r="J663" s="123"/>
      <c r="K663" s="123"/>
      <c r="L663" s="123"/>
      <c r="M663" s="123"/>
      <c r="N663" s="123"/>
      <c r="O663" s="123"/>
      <c r="P663" s="123"/>
      <c r="Q663" s="123"/>
      <c r="R663" s="117"/>
      <c r="S663" s="117"/>
      <c r="T663" s="117"/>
      <c r="U663" s="117"/>
      <c r="V663" s="117"/>
    </row>
    <row r="664" spans="1:22" ht="14.25">
      <c r="A664" s="123"/>
      <c r="B664" s="123"/>
      <c r="C664" s="123"/>
      <c r="D664" s="123"/>
      <c r="E664" s="123"/>
      <c r="F664" s="123"/>
      <c r="G664" s="123"/>
      <c r="H664" s="123"/>
      <c r="I664" s="123"/>
      <c r="J664" s="123"/>
      <c r="K664" s="123"/>
      <c r="L664" s="123"/>
      <c r="M664" s="123"/>
      <c r="N664" s="123"/>
      <c r="O664" s="123"/>
      <c r="P664" s="123"/>
      <c r="Q664" s="123"/>
      <c r="R664" s="117"/>
      <c r="S664" s="117"/>
      <c r="T664" s="117"/>
      <c r="U664" s="117"/>
      <c r="V664" s="117"/>
    </row>
    <row r="665" spans="1:22" ht="14.25">
      <c r="A665" s="123"/>
      <c r="B665" s="123"/>
      <c r="C665" s="123"/>
      <c r="D665" s="123"/>
      <c r="E665" s="123"/>
      <c r="F665" s="123"/>
      <c r="G665" s="123"/>
      <c r="H665" s="123"/>
      <c r="I665" s="123"/>
      <c r="J665" s="123"/>
      <c r="K665" s="123"/>
      <c r="L665" s="123"/>
      <c r="M665" s="123"/>
      <c r="N665" s="123"/>
      <c r="O665" s="123"/>
      <c r="P665" s="123"/>
      <c r="Q665" s="123"/>
      <c r="R665" s="117"/>
      <c r="S665" s="117"/>
      <c r="T665" s="117"/>
      <c r="U665" s="117"/>
      <c r="V665" s="117"/>
    </row>
    <row r="666" spans="1:22" ht="14.25">
      <c r="A666" s="123"/>
      <c r="B666" s="123"/>
      <c r="C666" s="123"/>
      <c r="D666" s="123"/>
      <c r="E666" s="123"/>
      <c r="F666" s="123"/>
      <c r="G666" s="123"/>
      <c r="H666" s="123"/>
      <c r="I666" s="123"/>
      <c r="J666" s="123"/>
      <c r="K666" s="123"/>
      <c r="L666" s="123"/>
      <c r="M666" s="123"/>
      <c r="N666" s="123"/>
      <c r="O666" s="123"/>
      <c r="P666" s="123"/>
      <c r="Q666" s="123"/>
      <c r="R666" s="117"/>
      <c r="S666" s="117"/>
      <c r="T666" s="117"/>
      <c r="U666" s="117"/>
      <c r="V666" s="117"/>
    </row>
    <row r="667" spans="1:22" ht="14.25">
      <c r="A667" s="123"/>
      <c r="B667" s="123"/>
      <c r="C667" s="123"/>
      <c r="D667" s="123"/>
      <c r="E667" s="123"/>
      <c r="F667" s="123"/>
      <c r="G667" s="123"/>
      <c r="H667" s="123"/>
      <c r="I667" s="123"/>
      <c r="J667" s="123"/>
      <c r="K667" s="123"/>
      <c r="L667" s="123"/>
      <c r="M667" s="123"/>
      <c r="N667" s="123"/>
      <c r="O667" s="123"/>
      <c r="P667" s="123"/>
      <c r="Q667" s="123"/>
      <c r="R667" s="117"/>
      <c r="S667" s="117"/>
      <c r="T667" s="117"/>
      <c r="U667" s="117"/>
      <c r="V667" s="117"/>
    </row>
    <row r="668" spans="1:22" ht="14.25">
      <c r="A668" s="123"/>
      <c r="B668" s="123"/>
      <c r="C668" s="123"/>
      <c r="D668" s="123"/>
      <c r="E668" s="123"/>
      <c r="F668" s="123"/>
      <c r="G668" s="123"/>
      <c r="H668" s="123"/>
      <c r="I668" s="123"/>
      <c r="J668" s="123"/>
      <c r="K668" s="123"/>
      <c r="L668" s="123"/>
      <c r="M668" s="123"/>
      <c r="N668" s="123"/>
      <c r="O668" s="123"/>
      <c r="P668" s="123"/>
      <c r="Q668" s="123"/>
      <c r="R668" s="117"/>
      <c r="S668" s="117"/>
      <c r="T668" s="117"/>
      <c r="U668" s="117"/>
      <c r="V668" s="117"/>
    </row>
    <row r="669" spans="1:22" ht="14.25">
      <c r="A669" s="123"/>
      <c r="B669" s="123"/>
      <c r="C669" s="123"/>
      <c r="D669" s="123"/>
      <c r="E669" s="123"/>
      <c r="F669" s="123"/>
      <c r="G669" s="123"/>
      <c r="H669" s="123"/>
      <c r="I669" s="123"/>
      <c r="J669" s="123"/>
      <c r="K669" s="123"/>
      <c r="L669" s="123"/>
      <c r="M669" s="123"/>
      <c r="N669" s="123"/>
      <c r="O669" s="123"/>
      <c r="P669" s="123"/>
      <c r="Q669" s="123"/>
      <c r="R669" s="117"/>
      <c r="S669" s="117"/>
      <c r="T669" s="117"/>
      <c r="U669" s="117"/>
      <c r="V669" s="117"/>
    </row>
    <row r="670" spans="1:22" ht="14.25">
      <c r="A670" s="123"/>
      <c r="B670" s="123"/>
      <c r="C670" s="123"/>
      <c r="D670" s="123"/>
      <c r="E670" s="123"/>
      <c r="F670" s="123"/>
      <c r="G670" s="123"/>
      <c r="H670" s="123"/>
      <c r="I670" s="123"/>
      <c r="J670" s="123"/>
      <c r="K670" s="123"/>
      <c r="L670" s="123"/>
      <c r="M670" s="123"/>
      <c r="N670" s="123"/>
      <c r="O670" s="123"/>
      <c r="P670" s="123"/>
      <c r="Q670" s="123"/>
      <c r="R670" s="117"/>
      <c r="S670" s="117"/>
      <c r="T670" s="117"/>
      <c r="U670" s="117"/>
      <c r="V670" s="117"/>
    </row>
    <row r="671" spans="1:22" ht="14.25">
      <c r="A671" s="123"/>
      <c r="B671" s="123"/>
      <c r="C671" s="123"/>
      <c r="D671" s="123"/>
      <c r="E671" s="123"/>
      <c r="F671" s="123"/>
      <c r="G671" s="123"/>
      <c r="H671" s="123"/>
      <c r="I671" s="123"/>
      <c r="J671" s="123"/>
      <c r="K671" s="123"/>
      <c r="L671" s="123"/>
      <c r="M671" s="123"/>
      <c r="N671" s="123"/>
      <c r="O671" s="123"/>
      <c r="P671" s="123"/>
      <c r="Q671" s="123"/>
      <c r="R671" s="117"/>
      <c r="S671" s="117"/>
      <c r="T671" s="117"/>
      <c r="U671" s="117"/>
      <c r="V671" s="117"/>
    </row>
    <row r="672" spans="1:22" ht="14.25">
      <c r="A672" s="123"/>
      <c r="B672" s="123"/>
      <c r="C672" s="123"/>
      <c r="D672" s="123"/>
      <c r="E672" s="123"/>
      <c r="F672" s="123"/>
      <c r="G672" s="123"/>
      <c r="H672" s="123"/>
      <c r="I672" s="123"/>
      <c r="J672" s="123"/>
      <c r="K672" s="123"/>
      <c r="L672" s="123"/>
      <c r="M672" s="123"/>
      <c r="N672" s="123"/>
      <c r="O672" s="123"/>
      <c r="P672" s="123"/>
      <c r="Q672" s="123"/>
      <c r="R672" s="117"/>
      <c r="S672" s="117"/>
      <c r="T672" s="117"/>
      <c r="U672" s="117"/>
      <c r="V672" s="117"/>
    </row>
    <row r="673" spans="1:22" ht="14.25">
      <c r="A673" s="123"/>
      <c r="B673" s="123"/>
      <c r="C673" s="123"/>
      <c r="D673" s="123"/>
      <c r="E673" s="123"/>
      <c r="F673" s="123"/>
      <c r="G673" s="123"/>
      <c r="H673" s="123"/>
      <c r="I673" s="123"/>
      <c r="J673" s="123"/>
      <c r="K673" s="123"/>
      <c r="L673" s="123"/>
      <c r="M673" s="123"/>
      <c r="N673" s="123"/>
      <c r="O673" s="123"/>
      <c r="P673" s="123"/>
      <c r="Q673" s="123"/>
      <c r="R673" s="117"/>
      <c r="S673" s="117"/>
      <c r="T673" s="117"/>
      <c r="U673" s="117"/>
      <c r="V673" s="117"/>
    </row>
    <row r="674" spans="1:22" ht="14.25">
      <c r="A674" s="123"/>
      <c r="B674" s="123"/>
      <c r="C674" s="123"/>
      <c r="D674" s="123"/>
      <c r="E674" s="123"/>
      <c r="F674" s="123"/>
      <c r="G674" s="123"/>
      <c r="H674" s="123"/>
      <c r="I674" s="123"/>
      <c r="J674" s="123"/>
      <c r="K674" s="123"/>
      <c r="L674" s="123"/>
      <c r="M674" s="123"/>
      <c r="N674" s="123"/>
      <c r="O674" s="123"/>
      <c r="P674" s="123"/>
      <c r="Q674" s="123"/>
      <c r="R674" s="117"/>
      <c r="S674" s="117"/>
      <c r="T674" s="117"/>
      <c r="U674" s="117"/>
      <c r="V674" s="117"/>
    </row>
    <row r="675" spans="1:22" ht="14.25">
      <c r="A675" s="123"/>
      <c r="B675" s="123"/>
      <c r="C675" s="123"/>
      <c r="D675" s="123"/>
      <c r="E675" s="123"/>
      <c r="F675" s="123"/>
      <c r="G675" s="123"/>
      <c r="H675" s="123"/>
      <c r="I675" s="123"/>
      <c r="J675" s="123"/>
      <c r="K675" s="123"/>
      <c r="L675" s="123"/>
      <c r="M675" s="123"/>
      <c r="N675" s="123"/>
      <c r="O675" s="123"/>
      <c r="P675" s="123"/>
      <c r="Q675" s="123"/>
      <c r="R675" s="117"/>
      <c r="S675" s="117"/>
      <c r="T675" s="117"/>
      <c r="U675" s="117"/>
      <c r="V675" s="117"/>
    </row>
    <row r="676" spans="1:22" ht="14.25">
      <c r="A676" s="123"/>
      <c r="B676" s="123"/>
      <c r="C676" s="123"/>
      <c r="D676" s="123"/>
      <c r="E676" s="123"/>
      <c r="F676" s="123"/>
      <c r="G676" s="123"/>
      <c r="H676" s="123"/>
      <c r="I676" s="123"/>
      <c r="J676" s="123"/>
      <c r="K676" s="123"/>
      <c r="L676" s="123"/>
      <c r="M676" s="123"/>
      <c r="N676" s="123"/>
      <c r="O676" s="123"/>
      <c r="P676" s="123"/>
      <c r="Q676" s="123"/>
      <c r="R676" s="117"/>
      <c r="S676" s="117"/>
      <c r="T676" s="117"/>
      <c r="U676" s="117"/>
      <c r="V676" s="117"/>
    </row>
    <row r="677" spans="1:22" ht="14.25">
      <c r="A677" s="123"/>
      <c r="B677" s="123"/>
      <c r="C677" s="123"/>
      <c r="D677" s="123"/>
      <c r="E677" s="123"/>
      <c r="F677" s="123"/>
      <c r="G677" s="123"/>
      <c r="H677" s="123"/>
      <c r="I677" s="123"/>
      <c r="J677" s="123"/>
      <c r="K677" s="123"/>
      <c r="L677" s="123"/>
      <c r="M677" s="123"/>
      <c r="N677" s="123"/>
      <c r="O677" s="123"/>
      <c r="P677" s="123"/>
      <c r="Q677" s="123"/>
      <c r="R677" s="117"/>
      <c r="S677" s="117"/>
      <c r="T677" s="117"/>
      <c r="U677" s="117"/>
      <c r="V677" s="117"/>
    </row>
    <row r="678" spans="1:22" ht="14.25">
      <c r="A678" s="123"/>
      <c r="B678" s="123"/>
      <c r="C678" s="123"/>
      <c r="D678" s="123"/>
      <c r="E678" s="123"/>
      <c r="F678" s="123"/>
      <c r="G678" s="123"/>
      <c r="H678" s="123"/>
      <c r="I678" s="123"/>
      <c r="J678" s="123"/>
      <c r="K678" s="123"/>
      <c r="L678" s="123"/>
      <c r="M678" s="123"/>
      <c r="N678" s="123"/>
      <c r="O678" s="123"/>
      <c r="P678" s="123"/>
      <c r="Q678" s="123"/>
      <c r="R678" s="117"/>
      <c r="S678" s="117"/>
      <c r="T678" s="117"/>
      <c r="U678" s="117"/>
      <c r="V678" s="117"/>
    </row>
    <row r="679" spans="1:22" ht="14.25">
      <c r="A679" s="123"/>
      <c r="B679" s="123"/>
      <c r="C679" s="123"/>
      <c r="D679" s="123"/>
      <c r="E679" s="123"/>
      <c r="F679" s="123"/>
      <c r="G679" s="123"/>
      <c r="H679" s="123"/>
      <c r="I679" s="123"/>
      <c r="J679" s="123"/>
      <c r="K679" s="123"/>
      <c r="L679" s="123"/>
      <c r="M679" s="123"/>
      <c r="N679" s="123"/>
      <c r="O679" s="123"/>
      <c r="P679" s="123"/>
      <c r="Q679" s="123"/>
      <c r="R679" s="117"/>
      <c r="S679" s="117"/>
      <c r="T679" s="117"/>
      <c r="U679" s="117"/>
      <c r="V679" s="117"/>
    </row>
    <row r="680" spans="1:22" ht="14.25">
      <c r="A680" s="123"/>
      <c r="B680" s="123"/>
      <c r="C680" s="123"/>
      <c r="D680" s="123"/>
      <c r="E680" s="123"/>
      <c r="F680" s="123"/>
      <c r="G680" s="123"/>
      <c r="H680" s="123"/>
      <c r="I680" s="123"/>
      <c r="J680" s="123"/>
      <c r="K680" s="123"/>
      <c r="L680" s="123"/>
      <c r="M680" s="123"/>
      <c r="N680" s="123"/>
      <c r="O680" s="123"/>
      <c r="P680" s="123"/>
      <c r="Q680" s="123"/>
      <c r="R680" s="117"/>
      <c r="S680" s="117"/>
      <c r="T680" s="117"/>
      <c r="U680" s="117"/>
      <c r="V680" s="117"/>
    </row>
    <row r="681" spans="1:22" ht="14.25">
      <c r="A681" s="123"/>
      <c r="B681" s="123"/>
      <c r="C681" s="123"/>
      <c r="D681" s="123"/>
      <c r="E681" s="123"/>
      <c r="F681" s="123"/>
      <c r="G681" s="123"/>
      <c r="H681" s="123"/>
      <c r="I681" s="123"/>
      <c r="J681" s="123"/>
      <c r="K681" s="123"/>
      <c r="L681" s="123"/>
      <c r="M681" s="123"/>
      <c r="N681" s="123"/>
      <c r="O681" s="123"/>
      <c r="P681" s="123"/>
      <c r="Q681" s="123"/>
      <c r="R681" s="117"/>
      <c r="S681" s="117"/>
      <c r="T681" s="117"/>
      <c r="U681" s="117"/>
      <c r="V681" s="117"/>
    </row>
    <row r="682" spans="1:22" ht="14.25">
      <c r="A682" s="123"/>
      <c r="B682" s="123"/>
      <c r="C682" s="123"/>
      <c r="D682" s="123"/>
      <c r="E682" s="123"/>
      <c r="F682" s="123"/>
      <c r="G682" s="123"/>
      <c r="H682" s="123"/>
      <c r="I682" s="123"/>
      <c r="J682" s="123"/>
      <c r="K682" s="123"/>
      <c r="L682" s="123"/>
      <c r="M682" s="123"/>
      <c r="N682" s="123"/>
      <c r="O682" s="123"/>
      <c r="P682" s="123"/>
      <c r="Q682" s="123"/>
      <c r="R682" s="117"/>
      <c r="S682" s="117"/>
      <c r="T682" s="117"/>
      <c r="U682" s="117"/>
      <c r="V682" s="117"/>
    </row>
    <row r="683" spans="1:22" ht="14.25">
      <c r="A683" s="123"/>
      <c r="B683" s="123"/>
      <c r="C683" s="123"/>
      <c r="D683" s="123"/>
      <c r="E683" s="123"/>
      <c r="F683" s="123"/>
      <c r="G683" s="123"/>
      <c r="H683" s="123"/>
      <c r="I683" s="123"/>
      <c r="J683" s="123"/>
      <c r="K683" s="123"/>
      <c r="L683" s="123"/>
      <c r="M683" s="123"/>
      <c r="N683" s="123"/>
      <c r="O683" s="123"/>
      <c r="P683" s="123"/>
      <c r="Q683" s="123"/>
      <c r="R683" s="117"/>
      <c r="S683" s="117"/>
      <c r="T683" s="117"/>
      <c r="U683" s="117"/>
      <c r="V683" s="117"/>
    </row>
    <row r="684" spans="1:22" ht="14.25">
      <c r="A684" s="123"/>
      <c r="B684" s="123"/>
      <c r="C684" s="123"/>
      <c r="D684" s="123"/>
      <c r="E684" s="123"/>
      <c r="F684" s="123"/>
      <c r="G684" s="123"/>
      <c r="H684" s="123"/>
      <c r="I684" s="123"/>
      <c r="J684" s="123"/>
      <c r="K684" s="123"/>
      <c r="L684" s="123"/>
      <c r="M684" s="123"/>
      <c r="N684" s="123"/>
      <c r="O684" s="123"/>
      <c r="P684" s="123"/>
      <c r="Q684" s="123"/>
      <c r="R684" s="117"/>
      <c r="S684" s="117"/>
      <c r="T684" s="117"/>
      <c r="U684" s="117"/>
      <c r="V684" s="117"/>
    </row>
    <row r="685" spans="1:22" ht="14.25">
      <c r="A685" s="123"/>
      <c r="B685" s="123"/>
      <c r="C685" s="123"/>
      <c r="D685" s="123"/>
      <c r="E685" s="123"/>
      <c r="F685" s="123"/>
      <c r="G685" s="123"/>
      <c r="H685" s="123"/>
      <c r="I685" s="123"/>
      <c r="J685" s="123"/>
      <c r="K685" s="123"/>
      <c r="L685" s="123"/>
      <c r="M685" s="123"/>
      <c r="N685" s="123"/>
      <c r="O685" s="123"/>
      <c r="P685" s="123"/>
      <c r="Q685" s="123"/>
      <c r="R685" s="117"/>
      <c r="S685" s="117"/>
      <c r="T685" s="117"/>
      <c r="U685" s="117"/>
      <c r="V685" s="117"/>
    </row>
    <row r="686" spans="1:22" ht="14.25">
      <c r="A686" s="123"/>
      <c r="B686" s="123"/>
      <c r="C686" s="123"/>
      <c r="D686" s="123"/>
      <c r="E686" s="123"/>
      <c r="F686" s="123"/>
      <c r="G686" s="123"/>
      <c r="H686" s="123"/>
      <c r="I686" s="123"/>
      <c r="J686" s="123"/>
      <c r="K686" s="123"/>
      <c r="L686" s="123"/>
      <c r="M686" s="123"/>
      <c r="N686" s="123"/>
      <c r="O686" s="123"/>
      <c r="P686" s="123"/>
      <c r="Q686" s="123"/>
      <c r="R686" s="117"/>
      <c r="S686" s="117"/>
      <c r="T686" s="117"/>
      <c r="U686" s="117"/>
      <c r="V686" s="117"/>
    </row>
    <row r="687" spans="1:22" ht="14.25">
      <c r="A687" s="123"/>
      <c r="B687" s="123"/>
      <c r="C687" s="123"/>
      <c r="D687" s="123"/>
      <c r="E687" s="123"/>
      <c r="F687" s="123"/>
      <c r="G687" s="123"/>
      <c r="H687" s="123"/>
      <c r="I687" s="123"/>
      <c r="J687" s="123"/>
      <c r="K687" s="123"/>
      <c r="L687" s="123"/>
      <c r="M687" s="123"/>
      <c r="N687" s="123"/>
      <c r="O687" s="123"/>
      <c r="P687" s="123"/>
      <c r="Q687" s="123"/>
      <c r="R687" s="117"/>
      <c r="S687" s="117"/>
      <c r="T687" s="117"/>
      <c r="U687" s="117"/>
      <c r="V687" s="117"/>
    </row>
    <row r="688" spans="1:22" ht="14.25">
      <c r="A688" s="123"/>
      <c r="B688" s="123"/>
      <c r="C688" s="123"/>
      <c r="D688" s="123"/>
      <c r="E688" s="123"/>
      <c r="F688" s="123"/>
      <c r="G688" s="123"/>
      <c r="H688" s="123"/>
      <c r="I688" s="123"/>
      <c r="J688" s="123"/>
      <c r="K688" s="123"/>
      <c r="L688" s="123"/>
      <c r="M688" s="123"/>
      <c r="N688" s="123"/>
      <c r="O688" s="123"/>
      <c r="P688" s="123"/>
      <c r="Q688" s="123"/>
      <c r="R688" s="117"/>
      <c r="S688" s="117"/>
      <c r="T688" s="117"/>
      <c r="U688" s="117"/>
      <c r="V688" s="117"/>
    </row>
    <row r="689" spans="1:22" ht="14.25">
      <c r="A689" s="123"/>
      <c r="B689" s="123"/>
      <c r="C689" s="123"/>
      <c r="D689" s="123"/>
      <c r="E689" s="123"/>
      <c r="F689" s="123"/>
      <c r="G689" s="123"/>
      <c r="H689" s="123"/>
      <c r="I689" s="123"/>
      <c r="J689" s="123"/>
      <c r="K689" s="123"/>
      <c r="L689" s="123"/>
      <c r="M689" s="123"/>
      <c r="N689" s="123"/>
      <c r="O689" s="123"/>
      <c r="P689" s="123"/>
      <c r="Q689" s="123"/>
      <c r="R689" s="117"/>
      <c r="S689" s="117"/>
      <c r="T689" s="117"/>
      <c r="U689" s="117"/>
      <c r="V689" s="117"/>
    </row>
    <row r="690" spans="1:22" ht="14.25">
      <c r="A690" s="123"/>
      <c r="B690" s="123"/>
      <c r="C690" s="123"/>
      <c r="D690" s="123"/>
      <c r="E690" s="123"/>
      <c r="F690" s="123"/>
      <c r="G690" s="123"/>
      <c r="H690" s="123"/>
      <c r="I690" s="123"/>
      <c r="J690" s="123"/>
      <c r="K690" s="123"/>
      <c r="L690" s="123"/>
      <c r="M690" s="123"/>
      <c r="N690" s="123"/>
      <c r="O690" s="123"/>
      <c r="P690" s="123"/>
      <c r="Q690" s="123"/>
      <c r="R690" s="117"/>
      <c r="S690" s="117"/>
      <c r="T690" s="117"/>
      <c r="U690" s="117"/>
      <c r="V690" s="117"/>
    </row>
    <row r="691" spans="1:22" ht="14.25">
      <c r="A691" s="123"/>
      <c r="B691" s="123"/>
      <c r="C691" s="123"/>
      <c r="D691" s="123"/>
      <c r="E691" s="123"/>
      <c r="F691" s="123"/>
      <c r="G691" s="123"/>
      <c r="H691" s="123"/>
      <c r="I691" s="123"/>
      <c r="J691" s="123"/>
      <c r="K691" s="123"/>
      <c r="L691" s="123"/>
      <c r="M691" s="123"/>
      <c r="N691" s="123"/>
      <c r="O691" s="123"/>
      <c r="P691" s="123"/>
      <c r="Q691" s="123"/>
      <c r="R691" s="117"/>
      <c r="S691" s="117"/>
      <c r="T691" s="117"/>
      <c r="U691" s="117"/>
      <c r="V691" s="117"/>
    </row>
    <row r="692" spans="1:22" ht="14.25">
      <c r="A692" s="123"/>
      <c r="B692" s="123"/>
      <c r="C692" s="123"/>
      <c r="D692" s="123"/>
      <c r="E692" s="123"/>
      <c r="F692" s="123"/>
      <c r="G692" s="123"/>
      <c r="H692" s="123"/>
      <c r="I692" s="123"/>
      <c r="J692" s="123"/>
      <c r="K692" s="123"/>
      <c r="L692" s="123"/>
      <c r="M692" s="123"/>
      <c r="N692" s="123"/>
      <c r="O692" s="123"/>
      <c r="P692" s="123"/>
      <c r="Q692" s="123"/>
      <c r="R692" s="117"/>
      <c r="S692" s="117"/>
      <c r="T692" s="117"/>
      <c r="U692" s="117"/>
      <c r="V692" s="117"/>
    </row>
    <row r="693" spans="1:22" ht="14.25">
      <c r="A693" s="123"/>
      <c r="B693" s="123"/>
      <c r="C693" s="123"/>
      <c r="D693" s="123"/>
      <c r="E693" s="123"/>
      <c r="F693" s="123"/>
      <c r="G693" s="123"/>
      <c r="H693" s="123"/>
      <c r="I693" s="123"/>
      <c r="J693" s="123"/>
      <c r="K693" s="123"/>
      <c r="L693" s="123"/>
      <c r="M693" s="123"/>
      <c r="N693" s="123"/>
      <c r="O693" s="123"/>
      <c r="P693" s="123"/>
      <c r="Q693" s="123"/>
      <c r="R693" s="117"/>
      <c r="S693" s="117"/>
      <c r="T693" s="117"/>
      <c r="U693" s="117"/>
      <c r="V693" s="117"/>
    </row>
    <row r="694" spans="1:22" ht="14.25">
      <c r="A694" s="123"/>
      <c r="B694" s="123"/>
      <c r="C694" s="123"/>
      <c r="D694" s="123"/>
      <c r="E694" s="123"/>
      <c r="F694" s="123"/>
      <c r="G694" s="123"/>
      <c r="H694" s="123"/>
      <c r="I694" s="123"/>
      <c r="J694" s="123"/>
      <c r="K694" s="123"/>
      <c r="L694" s="123"/>
      <c r="M694" s="123"/>
      <c r="N694" s="123"/>
      <c r="O694" s="123"/>
      <c r="P694" s="123"/>
      <c r="Q694" s="123"/>
      <c r="R694" s="117"/>
      <c r="S694" s="117"/>
      <c r="T694" s="117"/>
      <c r="U694" s="117"/>
      <c r="V694" s="117"/>
    </row>
    <row r="695" spans="1:22" ht="14.25">
      <c r="A695" s="123"/>
      <c r="B695" s="123"/>
      <c r="C695" s="123"/>
      <c r="D695" s="123"/>
      <c r="E695" s="123"/>
      <c r="F695" s="123"/>
      <c r="G695" s="123"/>
      <c r="H695" s="123"/>
      <c r="I695" s="123"/>
      <c r="J695" s="123"/>
      <c r="K695" s="123"/>
      <c r="L695" s="123"/>
      <c r="M695" s="123"/>
      <c r="N695" s="123"/>
      <c r="O695" s="123"/>
      <c r="P695" s="123"/>
      <c r="Q695" s="123"/>
      <c r="R695" s="117"/>
      <c r="S695" s="117"/>
      <c r="T695" s="117"/>
      <c r="U695" s="117"/>
      <c r="V695" s="117"/>
    </row>
    <row r="696" spans="1:22" ht="14.25">
      <c r="A696" s="123"/>
      <c r="B696" s="123"/>
      <c r="C696" s="123"/>
      <c r="D696" s="123"/>
      <c r="E696" s="123"/>
      <c r="F696" s="123"/>
      <c r="G696" s="123"/>
      <c r="H696" s="123"/>
      <c r="I696" s="123"/>
      <c r="J696" s="123"/>
      <c r="K696" s="123"/>
      <c r="L696" s="123"/>
      <c r="M696" s="123"/>
      <c r="N696" s="123"/>
      <c r="O696" s="123"/>
      <c r="P696" s="123"/>
      <c r="Q696" s="123"/>
      <c r="R696" s="117"/>
      <c r="S696" s="117"/>
      <c r="T696" s="117"/>
      <c r="U696" s="117"/>
      <c r="V696" s="117"/>
    </row>
    <row r="697" spans="1:22" ht="14.25">
      <c r="A697" s="123"/>
      <c r="B697" s="123"/>
      <c r="C697" s="123"/>
      <c r="D697" s="123"/>
      <c r="E697" s="123"/>
      <c r="F697" s="123"/>
      <c r="G697" s="123"/>
      <c r="H697" s="123"/>
      <c r="I697" s="123"/>
      <c r="J697" s="123"/>
      <c r="K697" s="123"/>
      <c r="L697" s="123"/>
      <c r="M697" s="123"/>
      <c r="N697" s="123"/>
      <c r="O697" s="123"/>
      <c r="P697" s="123"/>
      <c r="Q697" s="123"/>
      <c r="R697" s="117"/>
      <c r="S697" s="117"/>
      <c r="T697" s="117"/>
      <c r="U697" s="117"/>
      <c r="V697" s="117"/>
    </row>
    <row r="698" spans="1:22" ht="14.25">
      <c r="A698" s="123"/>
      <c r="B698" s="123"/>
      <c r="C698" s="123"/>
      <c r="D698" s="123"/>
      <c r="E698" s="123"/>
      <c r="F698" s="123"/>
      <c r="G698" s="123"/>
      <c r="H698" s="123"/>
      <c r="I698" s="123"/>
      <c r="J698" s="123"/>
      <c r="K698" s="123"/>
      <c r="L698" s="123"/>
      <c r="M698" s="123"/>
      <c r="N698" s="123"/>
      <c r="O698" s="123"/>
      <c r="P698" s="123"/>
      <c r="Q698" s="123"/>
      <c r="R698" s="117"/>
      <c r="S698" s="117"/>
      <c r="T698" s="117"/>
      <c r="U698" s="117"/>
      <c r="V698" s="117"/>
    </row>
    <row r="699" spans="1:22" ht="14.25">
      <c r="A699" s="123"/>
      <c r="B699" s="123"/>
      <c r="C699" s="123"/>
      <c r="D699" s="123"/>
      <c r="E699" s="123"/>
      <c r="F699" s="123"/>
      <c r="G699" s="123"/>
      <c r="H699" s="123"/>
      <c r="I699" s="123"/>
      <c r="J699" s="123"/>
      <c r="K699" s="123"/>
      <c r="L699" s="123"/>
      <c r="M699" s="123"/>
      <c r="N699" s="123"/>
      <c r="O699" s="123"/>
      <c r="P699" s="123"/>
      <c r="Q699" s="123"/>
      <c r="R699" s="117"/>
      <c r="S699" s="117"/>
      <c r="T699" s="117"/>
      <c r="U699" s="117"/>
      <c r="V699" s="117"/>
    </row>
    <row r="700" spans="1:22" ht="14.25">
      <c r="A700" s="123"/>
      <c r="B700" s="123"/>
      <c r="C700" s="123"/>
      <c r="D700" s="123"/>
      <c r="E700" s="123"/>
      <c r="F700" s="123"/>
      <c r="G700" s="123"/>
      <c r="H700" s="123"/>
      <c r="I700" s="123"/>
      <c r="J700" s="123"/>
      <c r="K700" s="123"/>
      <c r="L700" s="123"/>
      <c r="M700" s="123"/>
      <c r="N700" s="123"/>
      <c r="O700" s="123"/>
      <c r="P700" s="123"/>
      <c r="Q700" s="123"/>
      <c r="R700" s="117"/>
      <c r="S700" s="117"/>
      <c r="T700" s="117"/>
      <c r="U700" s="117"/>
      <c r="V700" s="117"/>
    </row>
    <row r="701" spans="1:22" ht="14.25">
      <c r="A701" s="123"/>
      <c r="B701" s="123"/>
      <c r="C701" s="123"/>
      <c r="D701" s="123"/>
      <c r="E701" s="123"/>
      <c r="F701" s="123"/>
      <c r="G701" s="123"/>
      <c r="H701" s="123"/>
      <c r="I701" s="123"/>
      <c r="J701" s="123"/>
      <c r="K701" s="123"/>
      <c r="L701" s="123"/>
      <c r="M701" s="123"/>
      <c r="N701" s="123"/>
      <c r="O701" s="123"/>
      <c r="P701" s="123"/>
      <c r="Q701" s="123"/>
      <c r="R701" s="117"/>
      <c r="S701" s="117"/>
      <c r="T701" s="117"/>
      <c r="U701" s="117"/>
      <c r="V701" s="117"/>
    </row>
    <row r="702" spans="1:22" ht="14.25">
      <c r="A702" s="123"/>
      <c r="B702" s="123"/>
      <c r="C702" s="123"/>
      <c r="D702" s="123"/>
      <c r="E702" s="123"/>
      <c r="F702" s="123"/>
      <c r="G702" s="123"/>
      <c r="H702" s="123"/>
      <c r="I702" s="123"/>
      <c r="J702" s="123"/>
      <c r="K702" s="123"/>
      <c r="L702" s="123"/>
      <c r="M702" s="123"/>
      <c r="N702" s="123"/>
      <c r="O702" s="123"/>
      <c r="P702" s="123"/>
      <c r="Q702" s="123"/>
      <c r="R702" s="117"/>
      <c r="S702" s="117"/>
      <c r="T702" s="117"/>
      <c r="U702" s="117"/>
      <c r="V702" s="117"/>
    </row>
    <row r="703" spans="1:22" ht="14.25">
      <c r="A703" s="123"/>
      <c r="B703" s="123"/>
      <c r="C703" s="123"/>
      <c r="D703" s="123"/>
      <c r="E703" s="123"/>
      <c r="F703" s="123"/>
      <c r="G703" s="123"/>
      <c r="H703" s="123"/>
      <c r="I703" s="123"/>
      <c r="J703" s="123"/>
      <c r="K703" s="123"/>
      <c r="L703" s="123"/>
      <c r="M703" s="123"/>
      <c r="N703" s="123"/>
      <c r="O703" s="123"/>
      <c r="P703" s="123"/>
      <c r="Q703" s="123"/>
      <c r="R703" s="117"/>
      <c r="S703" s="117"/>
      <c r="T703" s="117"/>
      <c r="U703" s="117"/>
      <c r="V703" s="117"/>
    </row>
    <row r="704" spans="1:22" ht="14.25">
      <c r="A704" s="123"/>
      <c r="B704" s="123"/>
      <c r="C704" s="123"/>
      <c r="D704" s="123"/>
      <c r="E704" s="123"/>
      <c r="F704" s="123"/>
      <c r="G704" s="123"/>
      <c r="H704" s="123"/>
      <c r="I704" s="123"/>
      <c r="J704" s="123"/>
      <c r="K704" s="123"/>
      <c r="L704" s="123"/>
      <c r="M704" s="123"/>
      <c r="N704" s="123"/>
      <c r="O704" s="123"/>
      <c r="P704" s="123"/>
      <c r="Q704" s="123"/>
      <c r="R704" s="117"/>
      <c r="S704" s="117"/>
      <c r="T704" s="117"/>
      <c r="U704" s="117"/>
      <c r="V704" s="117"/>
    </row>
    <row r="705" spans="1:22" ht="14.25">
      <c r="A705" s="123"/>
      <c r="B705" s="123"/>
      <c r="C705" s="123"/>
      <c r="D705" s="123"/>
      <c r="E705" s="123"/>
      <c r="F705" s="123"/>
      <c r="G705" s="123"/>
      <c r="H705" s="123"/>
      <c r="I705" s="123"/>
      <c r="J705" s="123"/>
      <c r="K705" s="123"/>
      <c r="L705" s="123"/>
      <c r="M705" s="123"/>
      <c r="N705" s="123"/>
      <c r="O705" s="123"/>
      <c r="P705" s="123"/>
      <c r="Q705" s="123"/>
      <c r="R705" s="117"/>
      <c r="S705" s="117"/>
      <c r="T705" s="117"/>
      <c r="U705" s="117"/>
      <c r="V705" s="117"/>
    </row>
    <row r="706" spans="1:22" ht="14.25">
      <c r="A706" s="123"/>
      <c r="B706" s="123"/>
      <c r="C706" s="123"/>
      <c r="D706" s="123"/>
      <c r="E706" s="123"/>
      <c r="F706" s="123"/>
      <c r="G706" s="123"/>
      <c r="H706" s="123"/>
      <c r="I706" s="123"/>
      <c r="J706" s="123"/>
      <c r="K706" s="123"/>
      <c r="L706" s="123"/>
      <c r="M706" s="123"/>
      <c r="N706" s="123"/>
      <c r="O706" s="123"/>
      <c r="P706" s="123"/>
      <c r="Q706" s="123"/>
      <c r="R706" s="117"/>
      <c r="S706" s="117"/>
      <c r="T706" s="117"/>
      <c r="U706" s="117"/>
      <c r="V706" s="117"/>
    </row>
    <row r="707" spans="1:22" ht="14.25">
      <c r="A707" s="123"/>
      <c r="B707" s="123"/>
      <c r="C707" s="123"/>
      <c r="D707" s="123"/>
      <c r="E707" s="123"/>
      <c r="F707" s="123"/>
      <c r="G707" s="123"/>
      <c r="H707" s="123"/>
      <c r="I707" s="123"/>
      <c r="J707" s="123"/>
      <c r="K707" s="123"/>
      <c r="L707" s="123"/>
      <c r="M707" s="123"/>
      <c r="N707" s="123"/>
      <c r="O707" s="123"/>
      <c r="P707" s="123"/>
      <c r="Q707" s="123"/>
      <c r="R707" s="117"/>
      <c r="S707" s="117"/>
      <c r="T707" s="117"/>
      <c r="U707" s="117"/>
      <c r="V707" s="117"/>
    </row>
    <row r="708" spans="1:22" ht="14.25">
      <c r="A708" s="123"/>
      <c r="B708" s="123"/>
      <c r="C708" s="123"/>
      <c r="D708" s="123"/>
      <c r="E708" s="123"/>
      <c r="F708" s="123"/>
      <c r="G708" s="123"/>
      <c r="H708" s="123"/>
      <c r="I708" s="123"/>
      <c r="J708" s="123"/>
      <c r="K708" s="123"/>
      <c r="L708" s="123"/>
      <c r="M708" s="123"/>
      <c r="N708" s="123"/>
      <c r="O708" s="123"/>
      <c r="P708" s="123"/>
      <c r="Q708" s="123"/>
      <c r="R708" s="117"/>
      <c r="S708" s="117"/>
      <c r="T708" s="117"/>
      <c r="U708" s="117"/>
      <c r="V708" s="117"/>
    </row>
    <row r="709" spans="1:22" ht="14.25">
      <c r="A709" s="123"/>
      <c r="B709" s="123"/>
      <c r="C709" s="123"/>
      <c r="D709" s="123"/>
      <c r="E709" s="123"/>
      <c r="F709" s="123"/>
      <c r="G709" s="123"/>
      <c r="H709" s="123"/>
      <c r="I709" s="123"/>
      <c r="J709" s="123"/>
      <c r="K709" s="123"/>
      <c r="L709" s="123"/>
      <c r="M709" s="123"/>
      <c r="N709" s="123"/>
      <c r="O709" s="123"/>
      <c r="P709" s="123"/>
      <c r="Q709" s="123"/>
      <c r="R709" s="117"/>
      <c r="S709" s="117"/>
      <c r="T709" s="117"/>
      <c r="U709" s="117"/>
      <c r="V709" s="117"/>
    </row>
    <row r="710" spans="1:22" ht="14.25">
      <c r="A710" s="123"/>
      <c r="B710" s="123"/>
      <c r="C710" s="123"/>
      <c r="D710" s="123"/>
      <c r="E710" s="123"/>
      <c r="F710" s="123"/>
      <c r="G710" s="123"/>
      <c r="H710" s="123"/>
      <c r="I710" s="123"/>
      <c r="J710" s="123"/>
      <c r="K710" s="123"/>
      <c r="L710" s="123"/>
      <c r="M710" s="123"/>
      <c r="N710" s="123"/>
      <c r="O710" s="123"/>
      <c r="P710" s="123"/>
      <c r="Q710" s="123"/>
      <c r="R710" s="117"/>
      <c r="S710" s="117"/>
      <c r="T710" s="117"/>
      <c r="U710" s="117"/>
      <c r="V710" s="117"/>
    </row>
    <row r="711" spans="1:22" ht="14.25">
      <c r="A711" s="123"/>
      <c r="B711" s="123"/>
      <c r="C711" s="123"/>
      <c r="D711" s="123"/>
      <c r="E711" s="123"/>
      <c r="F711" s="123"/>
      <c r="G711" s="123"/>
      <c r="H711" s="123"/>
      <c r="I711" s="123"/>
      <c r="J711" s="123"/>
      <c r="K711" s="123"/>
      <c r="L711" s="123"/>
      <c r="M711" s="123"/>
      <c r="N711" s="123"/>
      <c r="O711" s="123"/>
      <c r="P711" s="123"/>
      <c r="Q711" s="123"/>
      <c r="R711" s="117"/>
      <c r="S711" s="117"/>
      <c r="T711" s="117"/>
      <c r="U711" s="117"/>
      <c r="V711" s="117"/>
    </row>
    <row r="712" spans="1:22" ht="14.25">
      <c r="A712" s="123"/>
      <c r="B712" s="123"/>
      <c r="C712" s="123"/>
      <c r="D712" s="123"/>
      <c r="E712" s="123"/>
      <c r="F712" s="123"/>
      <c r="G712" s="123"/>
      <c r="H712" s="123"/>
      <c r="I712" s="123"/>
      <c r="J712" s="123"/>
      <c r="K712" s="123"/>
      <c r="L712" s="123"/>
      <c r="M712" s="123"/>
      <c r="N712" s="123"/>
      <c r="O712" s="123"/>
      <c r="P712" s="123"/>
      <c r="Q712" s="123"/>
      <c r="R712" s="117"/>
      <c r="S712" s="117"/>
      <c r="T712" s="117"/>
      <c r="U712" s="117"/>
      <c r="V712" s="117"/>
    </row>
    <row r="713" spans="1:22" ht="14.25">
      <c r="A713" s="123"/>
      <c r="B713" s="123"/>
      <c r="C713" s="123"/>
      <c r="D713" s="123"/>
      <c r="E713" s="123"/>
      <c r="F713" s="123"/>
      <c r="G713" s="123"/>
      <c r="H713" s="123"/>
      <c r="I713" s="123"/>
      <c r="J713" s="123"/>
      <c r="K713" s="123"/>
      <c r="L713" s="123"/>
      <c r="M713" s="123"/>
      <c r="N713" s="123"/>
      <c r="O713" s="123"/>
      <c r="P713" s="123"/>
      <c r="Q713" s="123"/>
      <c r="R713" s="117"/>
      <c r="S713" s="117"/>
      <c r="T713" s="117"/>
      <c r="U713" s="117"/>
      <c r="V713" s="117"/>
    </row>
    <row r="714" spans="1:22" ht="14.25">
      <c r="A714" s="123"/>
      <c r="B714" s="123"/>
      <c r="C714" s="123"/>
      <c r="D714" s="123"/>
      <c r="E714" s="123"/>
      <c r="F714" s="123"/>
      <c r="G714" s="123"/>
      <c r="H714" s="123"/>
      <c r="I714" s="123"/>
      <c r="J714" s="123"/>
      <c r="K714" s="123"/>
      <c r="L714" s="123"/>
      <c r="M714" s="123"/>
      <c r="N714" s="123"/>
      <c r="O714" s="123"/>
      <c r="P714" s="123"/>
      <c r="Q714" s="123"/>
      <c r="R714" s="117"/>
      <c r="S714" s="117"/>
      <c r="T714" s="117"/>
      <c r="U714" s="117"/>
      <c r="V714" s="117"/>
    </row>
    <row r="715" spans="1:22" ht="14.25">
      <c r="A715" s="123"/>
      <c r="B715" s="123"/>
      <c r="C715" s="123"/>
      <c r="D715" s="123"/>
      <c r="E715" s="123"/>
      <c r="F715" s="123"/>
      <c r="G715" s="123"/>
      <c r="H715" s="123"/>
      <c r="I715" s="123"/>
      <c r="J715" s="123"/>
      <c r="K715" s="123"/>
      <c r="L715" s="123"/>
      <c r="M715" s="123"/>
      <c r="N715" s="123"/>
      <c r="O715" s="123"/>
      <c r="P715" s="123"/>
      <c r="Q715" s="123"/>
      <c r="R715" s="117"/>
      <c r="S715" s="117"/>
      <c r="T715" s="117"/>
      <c r="U715" s="117"/>
      <c r="V715" s="117"/>
    </row>
    <row r="716" spans="1:22" ht="14.25">
      <c r="A716" s="123"/>
      <c r="B716" s="123"/>
      <c r="C716" s="123"/>
      <c r="D716" s="123"/>
      <c r="E716" s="123"/>
      <c r="F716" s="123"/>
      <c r="G716" s="123"/>
      <c r="H716" s="123"/>
      <c r="I716" s="123"/>
      <c r="J716" s="123"/>
      <c r="K716" s="123"/>
      <c r="L716" s="123"/>
      <c r="M716" s="123"/>
      <c r="N716" s="123"/>
      <c r="O716" s="123"/>
      <c r="P716" s="123"/>
      <c r="Q716" s="123"/>
      <c r="R716" s="117"/>
      <c r="S716" s="117"/>
      <c r="T716" s="117"/>
      <c r="U716" s="117"/>
      <c r="V716" s="117"/>
    </row>
    <row r="717" spans="1:22" ht="14.25">
      <c r="A717" s="123"/>
      <c r="B717" s="123"/>
      <c r="C717" s="123"/>
      <c r="D717" s="123"/>
      <c r="E717" s="123"/>
      <c r="F717" s="123"/>
      <c r="G717" s="123"/>
      <c r="H717" s="123"/>
      <c r="I717" s="123"/>
      <c r="J717" s="123"/>
      <c r="K717" s="123"/>
      <c r="L717" s="123"/>
      <c r="M717" s="123"/>
      <c r="N717" s="123"/>
      <c r="O717" s="123"/>
      <c r="P717" s="123"/>
      <c r="Q717" s="123"/>
      <c r="R717" s="117"/>
      <c r="S717" s="117"/>
      <c r="T717" s="117"/>
      <c r="U717" s="117"/>
      <c r="V717" s="117"/>
    </row>
    <row r="718" spans="1:22" ht="14.25">
      <c r="A718" s="123"/>
      <c r="B718" s="123"/>
      <c r="C718" s="123"/>
      <c r="D718" s="123"/>
      <c r="E718" s="123"/>
      <c r="F718" s="123"/>
      <c r="G718" s="123"/>
      <c r="H718" s="123"/>
      <c r="I718" s="123"/>
      <c r="J718" s="123"/>
      <c r="K718" s="123"/>
      <c r="L718" s="123"/>
      <c r="M718" s="123"/>
      <c r="N718" s="123"/>
      <c r="O718" s="123"/>
      <c r="P718" s="123"/>
      <c r="Q718" s="123"/>
      <c r="R718" s="117"/>
      <c r="S718" s="117"/>
      <c r="T718" s="117"/>
      <c r="U718" s="117"/>
      <c r="V718" s="117"/>
    </row>
    <row r="719" spans="1:22" ht="14.25">
      <c r="A719" s="123"/>
      <c r="B719" s="123"/>
      <c r="C719" s="123"/>
      <c r="D719" s="123"/>
      <c r="E719" s="123"/>
      <c r="F719" s="123"/>
      <c r="G719" s="123"/>
      <c r="H719" s="123"/>
      <c r="I719" s="123"/>
      <c r="J719" s="123"/>
      <c r="K719" s="123"/>
      <c r="L719" s="123"/>
      <c r="M719" s="123"/>
      <c r="N719" s="123"/>
      <c r="O719" s="123"/>
      <c r="P719" s="123"/>
      <c r="Q719" s="123"/>
      <c r="R719" s="117"/>
      <c r="S719" s="117"/>
      <c r="T719" s="117"/>
      <c r="U719" s="117"/>
      <c r="V719" s="117"/>
    </row>
    <row r="720" spans="1:22" ht="14.25">
      <c r="A720" s="123"/>
      <c r="B720" s="123"/>
      <c r="C720" s="123"/>
      <c r="D720" s="123"/>
      <c r="E720" s="123"/>
      <c r="F720" s="123"/>
      <c r="G720" s="123"/>
      <c r="H720" s="123"/>
      <c r="I720" s="123"/>
      <c r="J720" s="123"/>
      <c r="K720" s="123"/>
      <c r="L720" s="123"/>
      <c r="M720" s="123"/>
      <c r="N720" s="123"/>
      <c r="O720" s="123"/>
      <c r="P720" s="123"/>
      <c r="Q720" s="123"/>
      <c r="R720" s="117"/>
      <c r="S720" s="117"/>
      <c r="T720" s="117"/>
      <c r="U720" s="117"/>
      <c r="V720" s="117"/>
    </row>
    <row r="721" spans="1:22" ht="14.25">
      <c r="A721" s="123"/>
      <c r="B721" s="123"/>
      <c r="C721" s="123"/>
      <c r="D721" s="123"/>
      <c r="E721" s="123"/>
      <c r="F721" s="123"/>
      <c r="G721" s="123"/>
      <c r="H721" s="123"/>
      <c r="I721" s="123"/>
      <c r="J721" s="123"/>
      <c r="K721" s="123"/>
      <c r="L721" s="123"/>
      <c r="M721" s="123"/>
      <c r="N721" s="123"/>
      <c r="O721" s="123"/>
      <c r="P721" s="123"/>
      <c r="Q721" s="123"/>
      <c r="R721" s="117"/>
      <c r="S721" s="117"/>
      <c r="T721" s="117"/>
      <c r="U721" s="117"/>
      <c r="V721" s="117"/>
    </row>
    <row r="722" spans="1:22" ht="14.25">
      <c r="A722" s="123"/>
      <c r="B722" s="123"/>
      <c r="C722" s="123"/>
      <c r="D722" s="123"/>
      <c r="E722" s="123"/>
      <c r="F722" s="123"/>
      <c r="G722" s="123"/>
      <c r="H722" s="123"/>
      <c r="I722" s="123"/>
      <c r="J722" s="123"/>
      <c r="K722" s="123"/>
      <c r="L722" s="123"/>
      <c r="M722" s="123"/>
      <c r="N722" s="123"/>
      <c r="O722" s="123"/>
      <c r="P722" s="123"/>
      <c r="Q722" s="123"/>
      <c r="R722" s="117"/>
      <c r="S722" s="117"/>
      <c r="T722" s="117"/>
      <c r="U722" s="117"/>
      <c r="V722" s="117"/>
    </row>
    <row r="723" spans="1:22" ht="14.25">
      <c r="A723" s="123"/>
      <c r="B723" s="123"/>
      <c r="C723" s="123"/>
      <c r="D723" s="123"/>
      <c r="E723" s="123"/>
      <c r="F723" s="123"/>
      <c r="G723" s="123"/>
      <c r="H723" s="123"/>
      <c r="I723" s="123"/>
      <c r="J723" s="123"/>
      <c r="K723" s="123"/>
      <c r="L723" s="123"/>
      <c r="M723" s="123"/>
      <c r="N723" s="123"/>
      <c r="O723" s="123"/>
      <c r="P723" s="123"/>
      <c r="Q723" s="123"/>
      <c r="R723" s="117"/>
      <c r="S723" s="117"/>
      <c r="T723" s="117"/>
      <c r="U723" s="117"/>
      <c r="V723" s="117"/>
    </row>
    <row r="724" spans="1:22" ht="14.25">
      <c r="A724" s="123"/>
      <c r="B724" s="123"/>
      <c r="C724" s="123"/>
      <c r="D724" s="123"/>
      <c r="E724" s="123"/>
      <c r="F724" s="123"/>
      <c r="G724" s="123"/>
      <c r="H724" s="123"/>
      <c r="I724" s="123"/>
      <c r="J724" s="123"/>
      <c r="K724" s="123"/>
      <c r="L724" s="123"/>
      <c r="M724" s="123"/>
      <c r="N724" s="123"/>
      <c r="O724" s="123"/>
      <c r="P724" s="123"/>
      <c r="Q724" s="123"/>
      <c r="R724" s="117"/>
      <c r="S724" s="117"/>
      <c r="T724" s="117"/>
      <c r="U724" s="117"/>
      <c r="V724" s="117"/>
    </row>
    <row r="725" spans="1:22" ht="14.25">
      <c r="A725" s="123"/>
      <c r="B725" s="123"/>
      <c r="C725" s="123"/>
      <c r="D725" s="123"/>
      <c r="E725" s="123"/>
      <c r="F725" s="123"/>
      <c r="G725" s="123"/>
      <c r="H725" s="123"/>
      <c r="I725" s="123"/>
      <c r="J725" s="123"/>
      <c r="K725" s="123"/>
      <c r="L725" s="123"/>
      <c r="M725" s="123"/>
      <c r="N725" s="123"/>
      <c r="O725" s="123"/>
      <c r="P725" s="123"/>
      <c r="Q725" s="123"/>
      <c r="R725" s="117"/>
      <c r="S725" s="117"/>
      <c r="T725" s="117"/>
      <c r="U725" s="117"/>
      <c r="V725" s="117"/>
    </row>
    <row r="726" spans="1:22" ht="14.25">
      <c r="A726" s="123"/>
      <c r="B726" s="123"/>
      <c r="C726" s="123"/>
      <c r="D726" s="123"/>
      <c r="E726" s="123"/>
      <c r="F726" s="123"/>
      <c r="G726" s="123"/>
      <c r="H726" s="123"/>
      <c r="I726" s="123"/>
      <c r="J726" s="123"/>
      <c r="K726" s="123"/>
      <c r="L726" s="123"/>
      <c r="M726" s="123"/>
      <c r="N726" s="123"/>
      <c r="O726" s="123"/>
      <c r="P726" s="123"/>
      <c r="Q726" s="123"/>
      <c r="R726" s="117"/>
      <c r="S726" s="117"/>
      <c r="T726" s="117"/>
      <c r="U726" s="117"/>
      <c r="V726" s="117"/>
    </row>
    <row r="727" spans="1:22" ht="14.25">
      <c r="A727" s="123"/>
      <c r="B727" s="123"/>
      <c r="C727" s="123"/>
      <c r="D727" s="123"/>
      <c r="E727" s="123"/>
      <c r="F727" s="123"/>
      <c r="G727" s="123"/>
      <c r="H727" s="123"/>
      <c r="I727" s="123"/>
      <c r="J727" s="123"/>
      <c r="K727" s="123"/>
      <c r="L727" s="123"/>
      <c r="M727" s="123"/>
      <c r="N727" s="123"/>
      <c r="O727" s="123"/>
      <c r="P727" s="123"/>
      <c r="Q727" s="123"/>
      <c r="R727" s="117"/>
      <c r="S727" s="117"/>
      <c r="T727" s="117"/>
      <c r="U727" s="117"/>
      <c r="V727" s="117"/>
    </row>
    <row r="728" spans="1:22" ht="14.25">
      <c r="A728" s="123"/>
      <c r="B728" s="123"/>
      <c r="C728" s="123"/>
      <c r="D728" s="123"/>
      <c r="E728" s="123"/>
      <c r="F728" s="123"/>
      <c r="G728" s="123"/>
      <c r="H728" s="123"/>
      <c r="I728" s="123"/>
      <c r="J728" s="123"/>
      <c r="K728" s="123"/>
      <c r="L728" s="123"/>
      <c r="M728" s="123"/>
      <c r="N728" s="123"/>
      <c r="O728" s="123"/>
      <c r="P728" s="123"/>
      <c r="Q728" s="123"/>
      <c r="R728" s="117"/>
      <c r="S728" s="117"/>
      <c r="T728" s="117"/>
      <c r="U728" s="117"/>
      <c r="V728" s="117"/>
    </row>
    <row r="729" spans="1:22" ht="14.25">
      <c r="A729" s="123"/>
      <c r="B729" s="123"/>
      <c r="C729" s="123"/>
      <c r="D729" s="123"/>
      <c r="E729" s="123"/>
      <c r="F729" s="123"/>
      <c r="G729" s="123"/>
      <c r="H729" s="123"/>
      <c r="I729" s="123"/>
      <c r="J729" s="123"/>
      <c r="K729" s="123"/>
      <c r="L729" s="123"/>
      <c r="M729" s="123"/>
      <c r="N729" s="123"/>
      <c r="O729" s="123"/>
      <c r="P729" s="123"/>
      <c r="Q729" s="123"/>
      <c r="R729" s="117"/>
      <c r="S729" s="117"/>
      <c r="T729" s="117"/>
      <c r="U729" s="117"/>
      <c r="V729" s="117"/>
    </row>
    <row r="730" spans="1:22" ht="14.25">
      <c r="A730" s="123"/>
      <c r="B730" s="123"/>
      <c r="C730" s="123"/>
      <c r="D730" s="123"/>
      <c r="E730" s="123"/>
      <c r="F730" s="123"/>
      <c r="G730" s="123"/>
      <c r="H730" s="123"/>
      <c r="I730" s="123"/>
      <c r="J730" s="123"/>
      <c r="K730" s="123"/>
      <c r="L730" s="123"/>
      <c r="M730" s="123"/>
      <c r="N730" s="123"/>
      <c r="O730" s="123"/>
      <c r="P730" s="123"/>
      <c r="Q730" s="123"/>
      <c r="R730" s="117"/>
      <c r="S730" s="117"/>
      <c r="T730" s="117"/>
      <c r="U730" s="117"/>
      <c r="V730" s="117"/>
    </row>
    <row r="731" spans="1:22" ht="14.25">
      <c r="A731" s="123"/>
      <c r="B731" s="123"/>
      <c r="C731" s="123"/>
      <c r="D731" s="123"/>
      <c r="E731" s="123"/>
      <c r="F731" s="123"/>
      <c r="G731" s="123"/>
      <c r="H731" s="123"/>
      <c r="I731" s="123"/>
      <c r="J731" s="123"/>
      <c r="K731" s="123"/>
      <c r="L731" s="123"/>
      <c r="M731" s="123"/>
      <c r="N731" s="123"/>
      <c r="O731" s="123"/>
      <c r="P731" s="123"/>
      <c r="Q731" s="123"/>
      <c r="R731" s="117"/>
      <c r="S731" s="117"/>
      <c r="T731" s="117"/>
      <c r="U731" s="117"/>
      <c r="V731" s="117"/>
    </row>
    <row r="732" spans="1:22" ht="14.25">
      <c r="A732" s="123"/>
      <c r="B732" s="123"/>
      <c r="C732" s="123"/>
      <c r="D732" s="123"/>
      <c r="E732" s="123"/>
      <c r="F732" s="123"/>
      <c r="G732" s="123"/>
      <c r="H732" s="123"/>
      <c r="I732" s="123"/>
      <c r="J732" s="123"/>
      <c r="K732" s="123"/>
      <c r="L732" s="123"/>
      <c r="M732" s="123"/>
      <c r="N732" s="123"/>
      <c r="O732" s="123"/>
      <c r="P732" s="123"/>
      <c r="Q732" s="123"/>
      <c r="R732" s="117"/>
      <c r="S732" s="117"/>
      <c r="T732" s="117"/>
      <c r="U732" s="117"/>
      <c r="V732" s="117"/>
    </row>
    <row r="733" spans="1:22" ht="14.25">
      <c r="A733" s="123"/>
      <c r="B733" s="123"/>
      <c r="C733" s="123"/>
      <c r="D733" s="123"/>
      <c r="E733" s="123"/>
      <c r="F733" s="123"/>
      <c r="G733" s="123"/>
      <c r="H733" s="123"/>
      <c r="I733" s="123"/>
      <c r="J733" s="123"/>
      <c r="K733" s="123"/>
      <c r="L733" s="123"/>
      <c r="M733" s="123"/>
      <c r="N733" s="123"/>
      <c r="O733" s="123"/>
      <c r="P733" s="123"/>
      <c r="Q733" s="123"/>
      <c r="R733" s="117"/>
      <c r="S733" s="117"/>
      <c r="T733" s="117"/>
      <c r="U733" s="117"/>
      <c r="V733" s="117"/>
    </row>
    <row r="734" spans="1:22" ht="14.25">
      <c r="A734" s="123"/>
      <c r="B734" s="123"/>
      <c r="C734" s="123"/>
      <c r="D734" s="123"/>
      <c r="E734" s="123"/>
      <c r="F734" s="123"/>
      <c r="G734" s="123"/>
      <c r="H734" s="123"/>
      <c r="I734" s="123"/>
      <c r="J734" s="123"/>
      <c r="K734" s="123"/>
      <c r="L734" s="123"/>
      <c r="M734" s="123"/>
      <c r="N734" s="123"/>
      <c r="O734" s="123"/>
      <c r="P734" s="123"/>
      <c r="Q734" s="123"/>
      <c r="R734" s="117"/>
      <c r="S734" s="117"/>
      <c r="T734" s="117"/>
      <c r="U734" s="117"/>
      <c r="V734" s="117"/>
    </row>
    <row r="735" spans="1:22" ht="14.25">
      <c r="A735" s="123"/>
      <c r="B735" s="123"/>
      <c r="C735" s="123"/>
      <c r="D735" s="123"/>
      <c r="E735" s="123"/>
      <c r="F735" s="123"/>
      <c r="G735" s="123"/>
      <c r="H735" s="123"/>
      <c r="I735" s="123"/>
      <c r="J735" s="123"/>
      <c r="K735" s="123"/>
      <c r="L735" s="123"/>
      <c r="M735" s="123"/>
      <c r="N735" s="123"/>
      <c r="O735" s="123"/>
      <c r="P735" s="123"/>
      <c r="Q735" s="123"/>
      <c r="R735" s="117"/>
      <c r="S735" s="117"/>
      <c r="T735" s="117"/>
      <c r="U735" s="117"/>
      <c r="V735" s="117"/>
    </row>
    <row r="736" spans="1:22" ht="14.25">
      <c r="A736" s="123"/>
      <c r="B736" s="123"/>
      <c r="C736" s="123"/>
      <c r="D736" s="123"/>
      <c r="E736" s="123"/>
      <c r="F736" s="123"/>
      <c r="G736" s="123"/>
      <c r="H736" s="123"/>
      <c r="I736" s="123"/>
      <c r="J736" s="123"/>
      <c r="K736" s="123"/>
      <c r="L736" s="123"/>
      <c r="M736" s="123"/>
      <c r="N736" s="123"/>
      <c r="O736" s="123"/>
      <c r="P736" s="123"/>
      <c r="Q736" s="123"/>
      <c r="R736" s="117"/>
      <c r="S736" s="117"/>
      <c r="T736" s="117"/>
      <c r="U736" s="117"/>
      <c r="V736" s="117"/>
    </row>
    <row r="737" spans="1:22" ht="14.25">
      <c r="A737" s="123"/>
      <c r="B737" s="123"/>
      <c r="C737" s="123"/>
      <c r="D737" s="123"/>
      <c r="E737" s="123"/>
      <c r="F737" s="123"/>
      <c r="G737" s="123"/>
      <c r="H737" s="123"/>
      <c r="I737" s="123"/>
      <c r="J737" s="123"/>
      <c r="K737" s="123"/>
      <c r="L737" s="123"/>
      <c r="M737" s="123"/>
      <c r="N737" s="123"/>
      <c r="O737" s="123"/>
      <c r="P737" s="123"/>
      <c r="Q737" s="123"/>
      <c r="R737" s="117"/>
      <c r="S737" s="117"/>
      <c r="T737" s="117"/>
      <c r="U737" s="117"/>
      <c r="V737" s="117"/>
    </row>
    <row r="738" spans="1:22" ht="14.25">
      <c r="A738" s="123"/>
      <c r="B738" s="123"/>
      <c r="C738" s="123"/>
      <c r="D738" s="123"/>
      <c r="E738" s="123"/>
      <c r="F738" s="123"/>
      <c r="G738" s="123"/>
      <c r="H738" s="123"/>
      <c r="I738" s="123"/>
      <c r="J738" s="123"/>
      <c r="K738" s="123"/>
      <c r="L738" s="123"/>
      <c r="M738" s="123"/>
      <c r="N738" s="123"/>
      <c r="O738" s="123"/>
      <c r="P738" s="123"/>
      <c r="Q738" s="123"/>
      <c r="R738" s="117"/>
      <c r="S738" s="117"/>
      <c r="T738" s="117"/>
      <c r="U738" s="117"/>
      <c r="V738" s="117"/>
    </row>
    <row r="739" spans="1:22" ht="14.25">
      <c r="A739" s="123"/>
      <c r="B739" s="123"/>
      <c r="C739" s="123"/>
      <c r="D739" s="123"/>
      <c r="E739" s="123"/>
      <c r="F739" s="123"/>
      <c r="G739" s="123"/>
      <c r="H739" s="123"/>
      <c r="I739" s="123"/>
      <c r="J739" s="123"/>
      <c r="K739" s="123"/>
      <c r="L739" s="123"/>
      <c r="M739" s="123"/>
      <c r="N739" s="123"/>
      <c r="O739" s="123"/>
      <c r="P739" s="123"/>
      <c r="Q739" s="123"/>
      <c r="R739" s="117"/>
      <c r="S739" s="117"/>
      <c r="T739" s="117"/>
      <c r="U739" s="117"/>
      <c r="V739" s="117"/>
    </row>
    <row r="740" spans="1:22" ht="14.25">
      <c r="A740" s="123"/>
      <c r="B740" s="123"/>
      <c r="C740" s="123"/>
      <c r="D740" s="123"/>
      <c r="E740" s="123"/>
      <c r="F740" s="123"/>
      <c r="G740" s="123"/>
      <c r="H740" s="123"/>
      <c r="I740" s="123"/>
      <c r="J740" s="123"/>
      <c r="K740" s="123"/>
      <c r="L740" s="123"/>
      <c r="M740" s="123"/>
      <c r="N740" s="123"/>
      <c r="O740" s="123"/>
      <c r="P740" s="123"/>
      <c r="Q740" s="123"/>
      <c r="R740" s="117"/>
      <c r="S740" s="117"/>
      <c r="T740" s="117"/>
      <c r="U740" s="117"/>
      <c r="V740" s="117"/>
    </row>
    <row r="741" spans="1:22" ht="14.25">
      <c r="A741" s="123"/>
      <c r="B741" s="123"/>
      <c r="C741" s="123"/>
      <c r="D741" s="123"/>
      <c r="E741" s="123"/>
      <c r="F741" s="123"/>
      <c r="G741" s="123"/>
      <c r="H741" s="123"/>
      <c r="I741" s="123"/>
      <c r="J741" s="123"/>
      <c r="K741" s="123"/>
      <c r="L741" s="123"/>
      <c r="M741" s="123"/>
      <c r="N741" s="123"/>
      <c r="O741" s="123"/>
      <c r="P741" s="123"/>
      <c r="Q741" s="123"/>
      <c r="R741" s="117"/>
      <c r="S741" s="117"/>
      <c r="T741" s="117"/>
      <c r="U741" s="117"/>
      <c r="V741" s="117"/>
    </row>
    <row r="742" spans="1:22" ht="14.25">
      <c r="A742" s="123"/>
      <c r="B742" s="123"/>
      <c r="C742" s="123"/>
      <c r="D742" s="123"/>
      <c r="E742" s="123"/>
      <c r="F742" s="123"/>
      <c r="G742" s="123"/>
      <c r="H742" s="123"/>
      <c r="I742" s="123"/>
      <c r="J742" s="123"/>
      <c r="K742" s="123"/>
      <c r="L742" s="123"/>
      <c r="M742" s="123"/>
      <c r="N742" s="123"/>
      <c r="O742" s="123"/>
      <c r="P742" s="123"/>
      <c r="Q742" s="123"/>
      <c r="R742" s="117"/>
      <c r="S742" s="117"/>
      <c r="T742" s="117"/>
      <c r="U742" s="117"/>
      <c r="V742" s="117"/>
    </row>
    <row r="743" spans="1:22" ht="14.25">
      <c r="A743" s="123"/>
      <c r="B743" s="123"/>
      <c r="C743" s="123"/>
      <c r="D743" s="123"/>
      <c r="E743" s="123"/>
      <c r="F743" s="123"/>
      <c r="G743" s="123"/>
      <c r="H743" s="123"/>
      <c r="I743" s="123"/>
      <c r="J743" s="123"/>
      <c r="K743" s="123"/>
      <c r="L743" s="123"/>
      <c r="M743" s="123"/>
      <c r="N743" s="123"/>
      <c r="O743" s="123"/>
      <c r="P743" s="123"/>
      <c r="Q743" s="123"/>
      <c r="R743" s="117"/>
      <c r="S743" s="117"/>
      <c r="T743" s="117"/>
      <c r="U743" s="117"/>
      <c r="V743" s="117"/>
    </row>
    <row r="744" spans="1:22" ht="14.25">
      <c r="A744" s="123"/>
      <c r="B744" s="123"/>
      <c r="C744" s="123"/>
      <c r="D744" s="123"/>
      <c r="E744" s="123"/>
      <c r="F744" s="123"/>
      <c r="G744" s="123"/>
      <c r="H744" s="123"/>
      <c r="I744" s="123"/>
      <c r="J744" s="123"/>
      <c r="K744" s="123"/>
      <c r="L744" s="123"/>
      <c r="M744" s="123"/>
      <c r="N744" s="123"/>
      <c r="O744" s="123"/>
      <c r="P744" s="123"/>
      <c r="Q744" s="123"/>
      <c r="R744" s="117"/>
      <c r="S744" s="117"/>
      <c r="T744" s="117"/>
      <c r="U744" s="117"/>
      <c r="V744" s="117"/>
    </row>
    <row r="745" spans="1:22" ht="14.25">
      <c r="A745" s="123"/>
      <c r="B745" s="123"/>
      <c r="C745" s="123"/>
      <c r="D745" s="123"/>
      <c r="E745" s="123"/>
      <c r="F745" s="123"/>
      <c r="G745" s="123"/>
      <c r="H745" s="123"/>
      <c r="I745" s="123"/>
      <c r="J745" s="123"/>
      <c r="K745" s="123"/>
      <c r="L745" s="123"/>
      <c r="M745" s="123"/>
      <c r="N745" s="123"/>
      <c r="O745" s="123"/>
      <c r="P745" s="123"/>
      <c r="Q745" s="123"/>
      <c r="R745" s="117"/>
      <c r="S745" s="117"/>
      <c r="T745" s="117"/>
      <c r="U745" s="117"/>
      <c r="V745" s="117"/>
    </row>
    <row r="746" spans="1:22" ht="14.25">
      <c r="A746" s="123"/>
      <c r="B746" s="123"/>
      <c r="C746" s="123"/>
      <c r="D746" s="123"/>
      <c r="E746" s="123"/>
      <c r="F746" s="123"/>
      <c r="G746" s="123"/>
      <c r="H746" s="123"/>
      <c r="I746" s="123"/>
      <c r="J746" s="123"/>
      <c r="K746" s="123"/>
      <c r="L746" s="123"/>
      <c r="M746" s="123"/>
      <c r="N746" s="123"/>
      <c r="O746" s="123"/>
      <c r="P746" s="123"/>
      <c r="Q746" s="123"/>
      <c r="R746" s="117"/>
      <c r="S746" s="117"/>
      <c r="T746" s="117"/>
      <c r="U746" s="117"/>
      <c r="V746" s="117"/>
    </row>
    <row r="747" spans="1:22" ht="14.25">
      <c r="A747" s="123"/>
      <c r="B747" s="123"/>
      <c r="C747" s="123"/>
      <c r="D747" s="123"/>
      <c r="E747" s="123"/>
      <c r="F747" s="123"/>
      <c r="G747" s="123"/>
      <c r="H747" s="123"/>
      <c r="I747" s="123"/>
      <c r="J747" s="123"/>
      <c r="K747" s="123"/>
      <c r="L747" s="123"/>
      <c r="M747" s="123"/>
      <c r="N747" s="123"/>
      <c r="O747" s="123"/>
      <c r="P747" s="123"/>
      <c r="Q747" s="123"/>
      <c r="R747" s="117"/>
      <c r="S747" s="117"/>
      <c r="T747" s="117"/>
      <c r="U747" s="117"/>
      <c r="V747" s="117"/>
    </row>
    <row r="748" spans="1:22" ht="14.25">
      <c r="A748" s="123"/>
      <c r="B748" s="123"/>
      <c r="C748" s="123"/>
      <c r="D748" s="123"/>
      <c r="E748" s="123"/>
      <c r="F748" s="123"/>
      <c r="G748" s="123"/>
      <c r="H748" s="123"/>
      <c r="I748" s="123"/>
      <c r="J748" s="123"/>
      <c r="K748" s="123"/>
      <c r="L748" s="123"/>
      <c r="M748" s="123"/>
      <c r="N748" s="123"/>
      <c r="O748" s="123"/>
      <c r="P748" s="123"/>
      <c r="Q748" s="123"/>
      <c r="R748" s="117"/>
      <c r="S748" s="117"/>
      <c r="T748" s="117"/>
      <c r="U748" s="117"/>
      <c r="V748" s="117"/>
    </row>
    <row r="749" spans="1:22" ht="14.25">
      <c r="A749" s="123"/>
      <c r="B749" s="123"/>
      <c r="C749" s="123"/>
      <c r="D749" s="123"/>
      <c r="E749" s="123"/>
      <c r="F749" s="123"/>
      <c r="G749" s="123"/>
      <c r="H749" s="123"/>
      <c r="I749" s="123"/>
      <c r="J749" s="123"/>
      <c r="K749" s="123"/>
      <c r="L749" s="123"/>
      <c r="M749" s="123"/>
      <c r="N749" s="123"/>
      <c r="O749" s="123"/>
      <c r="P749" s="123"/>
      <c r="Q749" s="123"/>
      <c r="R749" s="117"/>
      <c r="S749" s="117"/>
      <c r="T749" s="117"/>
      <c r="U749" s="117"/>
      <c r="V749" s="117"/>
    </row>
    <row r="750" spans="1:22" ht="14.25">
      <c r="A750" s="123"/>
      <c r="B750" s="123"/>
      <c r="C750" s="123"/>
      <c r="D750" s="123"/>
      <c r="E750" s="123"/>
      <c r="F750" s="123"/>
      <c r="G750" s="123"/>
      <c r="H750" s="123"/>
      <c r="I750" s="123"/>
      <c r="J750" s="123"/>
      <c r="K750" s="123"/>
      <c r="L750" s="123"/>
      <c r="M750" s="123"/>
      <c r="N750" s="123"/>
      <c r="O750" s="123"/>
      <c r="P750" s="123"/>
      <c r="Q750" s="123"/>
      <c r="R750" s="117"/>
      <c r="S750" s="117"/>
      <c r="T750" s="117"/>
      <c r="U750" s="117"/>
      <c r="V750" s="117"/>
    </row>
    <row r="751" spans="1:22" ht="14.25">
      <c r="A751" s="123"/>
      <c r="B751" s="123"/>
      <c r="C751" s="123"/>
      <c r="D751" s="123"/>
      <c r="E751" s="123"/>
      <c r="F751" s="123"/>
      <c r="G751" s="123"/>
      <c r="H751" s="123"/>
      <c r="I751" s="123"/>
      <c r="J751" s="123"/>
      <c r="K751" s="123"/>
      <c r="L751" s="123"/>
      <c r="M751" s="123"/>
      <c r="N751" s="123"/>
      <c r="O751" s="123"/>
      <c r="P751" s="123"/>
      <c r="Q751" s="123"/>
      <c r="R751" s="117"/>
      <c r="S751" s="117"/>
      <c r="T751" s="117"/>
      <c r="U751" s="117"/>
      <c r="V751" s="117"/>
    </row>
    <row r="752" spans="1:22" ht="14.25">
      <c r="A752" s="123"/>
      <c r="B752" s="123"/>
      <c r="C752" s="123"/>
      <c r="D752" s="123"/>
      <c r="E752" s="123"/>
      <c r="F752" s="123"/>
      <c r="G752" s="123"/>
      <c r="H752" s="123"/>
      <c r="I752" s="123"/>
      <c r="J752" s="123"/>
      <c r="K752" s="123"/>
      <c r="L752" s="123"/>
      <c r="M752" s="123"/>
      <c r="N752" s="123"/>
      <c r="O752" s="123"/>
      <c r="P752" s="123"/>
      <c r="Q752" s="123"/>
      <c r="R752" s="117"/>
      <c r="S752" s="117"/>
      <c r="T752" s="117"/>
      <c r="U752" s="117"/>
      <c r="V752" s="117"/>
    </row>
    <row r="753" spans="1:22" ht="14.25">
      <c r="A753" s="123"/>
      <c r="B753" s="123"/>
      <c r="C753" s="123"/>
      <c r="D753" s="123"/>
      <c r="E753" s="123"/>
      <c r="F753" s="123"/>
      <c r="G753" s="123"/>
      <c r="H753" s="123"/>
      <c r="I753" s="123"/>
      <c r="J753" s="123"/>
      <c r="K753" s="123"/>
      <c r="L753" s="123"/>
      <c r="M753" s="123"/>
      <c r="N753" s="123"/>
      <c r="O753" s="123"/>
      <c r="P753" s="123"/>
      <c r="Q753" s="123"/>
      <c r="R753" s="117"/>
      <c r="S753" s="117"/>
      <c r="T753" s="117"/>
      <c r="U753" s="117"/>
      <c r="V753" s="117"/>
    </row>
    <row r="754" spans="1:22" ht="14.25">
      <c r="A754" s="123"/>
      <c r="B754" s="123"/>
      <c r="C754" s="123"/>
      <c r="D754" s="123"/>
      <c r="E754" s="123"/>
      <c r="F754" s="123"/>
      <c r="G754" s="123"/>
      <c r="H754" s="123"/>
      <c r="I754" s="123"/>
      <c r="J754" s="123"/>
      <c r="K754" s="123"/>
      <c r="L754" s="123"/>
      <c r="M754" s="123"/>
      <c r="N754" s="123"/>
      <c r="O754" s="123"/>
      <c r="P754" s="123"/>
      <c r="Q754" s="123"/>
      <c r="R754" s="117"/>
      <c r="S754" s="117"/>
      <c r="T754" s="117"/>
      <c r="U754" s="117"/>
      <c r="V754" s="117"/>
    </row>
    <row r="755" spans="1:22" ht="14.25">
      <c r="A755" s="123"/>
      <c r="B755" s="123"/>
      <c r="C755" s="123"/>
      <c r="D755" s="123"/>
      <c r="E755" s="123"/>
      <c r="F755" s="123"/>
      <c r="G755" s="123"/>
      <c r="H755" s="123"/>
      <c r="I755" s="123"/>
      <c r="J755" s="123"/>
      <c r="K755" s="123"/>
      <c r="L755" s="123"/>
      <c r="M755" s="123"/>
      <c r="N755" s="123"/>
      <c r="O755" s="123"/>
      <c r="P755" s="123"/>
      <c r="Q755" s="123"/>
      <c r="R755" s="117"/>
      <c r="S755" s="117"/>
      <c r="T755" s="117"/>
      <c r="U755" s="117"/>
      <c r="V755" s="117"/>
    </row>
    <row r="756" spans="1:22" ht="14.25">
      <c r="A756" s="123"/>
      <c r="B756" s="123"/>
      <c r="C756" s="123"/>
      <c r="D756" s="123"/>
      <c r="E756" s="123"/>
      <c r="F756" s="123"/>
      <c r="G756" s="123"/>
      <c r="H756" s="123"/>
      <c r="I756" s="123"/>
      <c r="J756" s="123"/>
      <c r="K756" s="123"/>
      <c r="L756" s="123"/>
      <c r="M756" s="123"/>
      <c r="N756" s="123"/>
      <c r="O756" s="123"/>
      <c r="P756" s="123"/>
      <c r="Q756" s="123"/>
      <c r="R756" s="117"/>
      <c r="S756" s="117"/>
      <c r="T756" s="117"/>
      <c r="U756" s="117"/>
      <c r="V756" s="117"/>
    </row>
    <row r="757" spans="1:22" ht="14.25">
      <c r="A757" s="123"/>
      <c r="B757" s="123"/>
      <c r="C757" s="123"/>
      <c r="D757" s="123"/>
      <c r="E757" s="123"/>
      <c r="F757" s="123"/>
      <c r="G757" s="123"/>
      <c r="H757" s="123"/>
      <c r="I757" s="123"/>
      <c r="J757" s="123"/>
      <c r="K757" s="123"/>
      <c r="L757" s="123"/>
      <c r="M757" s="123"/>
      <c r="N757" s="123"/>
      <c r="O757" s="123"/>
      <c r="P757" s="123"/>
      <c r="Q757" s="123"/>
      <c r="R757" s="117"/>
      <c r="S757" s="117"/>
      <c r="T757" s="117"/>
      <c r="U757" s="117"/>
      <c r="V757" s="117"/>
    </row>
    <row r="758" spans="1:22" ht="14.25">
      <c r="A758" s="123"/>
      <c r="B758" s="123"/>
      <c r="C758" s="123"/>
      <c r="D758" s="123"/>
      <c r="E758" s="123"/>
      <c r="F758" s="123"/>
      <c r="G758" s="123"/>
      <c r="H758" s="123"/>
      <c r="I758" s="123"/>
      <c r="J758" s="123"/>
      <c r="K758" s="123"/>
      <c r="L758" s="123"/>
      <c r="M758" s="123"/>
      <c r="N758" s="123"/>
      <c r="O758" s="123"/>
      <c r="P758" s="123"/>
      <c r="Q758" s="123"/>
      <c r="R758" s="117"/>
      <c r="S758" s="117"/>
      <c r="T758" s="117"/>
      <c r="U758" s="117"/>
      <c r="V758" s="117"/>
    </row>
    <row r="759" spans="1:22" ht="14.25">
      <c r="A759" s="123"/>
      <c r="B759" s="123"/>
      <c r="C759" s="123"/>
      <c r="D759" s="123"/>
      <c r="E759" s="123"/>
      <c r="F759" s="123"/>
      <c r="G759" s="123"/>
      <c r="H759" s="123"/>
      <c r="I759" s="123"/>
      <c r="J759" s="123"/>
      <c r="K759" s="123"/>
      <c r="L759" s="123"/>
      <c r="M759" s="123"/>
      <c r="N759" s="123"/>
      <c r="O759" s="123"/>
      <c r="P759" s="123"/>
      <c r="Q759" s="123"/>
      <c r="R759" s="117"/>
      <c r="S759" s="117"/>
      <c r="T759" s="117"/>
      <c r="U759" s="117"/>
      <c r="V759" s="117"/>
    </row>
    <row r="760" spans="1:22" ht="14.25">
      <c r="A760" s="123"/>
      <c r="B760" s="123"/>
      <c r="C760" s="123"/>
      <c r="D760" s="123"/>
      <c r="E760" s="123"/>
      <c r="F760" s="123"/>
      <c r="G760" s="123"/>
      <c r="H760" s="123"/>
      <c r="I760" s="123"/>
      <c r="J760" s="123"/>
      <c r="K760" s="123"/>
      <c r="L760" s="123"/>
      <c r="M760" s="123"/>
      <c r="N760" s="123"/>
      <c r="O760" s="123"/>
      <c r="P760" s="123"/>
      <c r="Q760" s="123"/>
      <c r="R760" s="117"/>
      <c r="S760" s="117"/>
      <c r="T760" s="117"/>
      <c r="U760" s="117"/>
      <c r="V760" s="117"/>
    </row>
    <row r="761" spans="1:22" ht="14.25">
      <c r="A761" s="123"/>
      <c r="B761" s="123"/>
      <c r="C761" s="123"/>
      <c r="D761" s="123"/>
      <c r="E761" s="123"/>
      <c r="F761" s="123"/>
      <c r="G761" s="123"/>
      <c r="H761" s="123"/>
      <c r="I761" s="123"/>
      <c r="J761" s="123"/>
      <c r="K761" s="123"/>
      <c r="L761" s="123"/>
      <c r="M761" s="123"/>
      <c r="N761" s="123"/>
      <c r="O761" s="123"/>
      <c r="P761" s="123"/>
      <c r="Q761" s="123"/>
      <c r="R761" s="117"/>
      <c r="S761" s="117"/>
      <c r="T761" s="117"/>
      <c r="U761" s="117"/>
      <c r="V761" s="117"/>
    </row>
    <row r="762" spans="1:22" ht="14.25">
      <c r="A762" s="123"/>
      <c r="B762" s="123"/>
      <c r="C762" s="123"/>
      <c r="D762" s="123"/>
      <c r="E762" s="123"/>
      <c r="F762" s="123"/>
      <c r="G762" s="123"/>
      <c r="H762" s="123"/>
      <c r="I762" s="123"/>
      <c r="J762" s="123"/>
      <c r="K762" s="123"/>
      <c r="L762" s="123"/>
      <c r="M762" s="123"/>
      <c r="N762" s="123"/>
      <c r="O762" s="123"/>
      <c r="P762" s="123"/>
      <c r="Q762" s="123"/>
      <c r="R762" s="117"/>
      <c r="S762" s="117"/>
      <c r="T762" s="117"/>
      <c r="U762" s="117"/>
      <c r="V762" s="117"/>
    </row>
    <row r="763" spans="1:22" ht="14.25">
      <c r="A763" s="123"/>
      <c r="B763" s="123"/>
      <c r="C763" s="123"/>
      <c r="D763" s="123"/>
      <c r="E763" s="123"/>
      <c r="F763" s="123"/>
      <c r="G763" s="123"/>
      <c r="H763" s="123"/>
      <c r="I763" s="123"/>
      <c r="J763" s="123"/>
      <c r="K763" s="123"/>
      <c r="L763" s="123"/>
      <c r="M763" s="123"/>
      <c r="N763" s="123"/>
      <c r="O763" s="123"/>
      <c r="P763" s="123"/>
      <c r="Q763" s="123"/>
      <c r="R763" s="117"/>
      <c r="S763" s="117"/>
      <c r="T763" s="117"/>
      <c r="U763" s="117"/>
      <c r="V763" s="117"/>
    </row>
    <row r="764" spans="1:22" ht="14.25">
      <c r="A764" s="123"/>
      <c r="B764" s="123"/>
      <c r="C764" s="123"/>
      <c r="D764" s="123"/>
      <c r="E764" s="123"/>
      <c r="F764" s="123"/>
      <c r="G764" s="123"/>
      <c r="H764" s="123"/>
      <c r="I764" s="123"/>
      <c r="J764" s="123"/>
      <c r="K764" s="123"/>
      <c r="L764" s="123"/>
      <c r="M764" s="123"/>
      <c r="N764" s="123"/>
      <c r="O764" s="123"/>
      <c r="P764" s="123"/>
      <c r="Q764" s="123"/>
      <c r="R764" s="117"/>
      <c r="S764" s="117"/>
      <c r="T764" s="117"/>
      <c r="U764" s="117"/>
      <c r="V764" s="117"/>
    </row>
    <row r="765" spans="1:22" ht="14.25">
      <c r="A765" s="123"/>
      <c r="B765" s="123"/>
      <c r="C765" s="123"/>
      <c r="D765" s="123"/>
      <c r="E765" s="123"/>
      <c r="F765" s="123"/>
      <c r="G765" s="123"/>
      <c r="H765" s="123"/>
      <c r="I765" s="123"/>
      <c r="J765" s="123"/>
      <c r="K765" s="123"/>
      <c r="L765" s="123"/>
      <c r="M765" s="123"/>
      <c r="N765" s="123"/>
      <c r="O765" s="123"/>
      <c r="P765" s="123"/>
      <c r="Q765" s="123"/>
      <c r="R765" s="117"/>
      <c r="S765" s="117"/>
      <c r="T765" s="117"/>
      <c r="U765" s="117"/>
      <c r="V765" s="117"/>
    </row>
    <row r="766" spans="1:22" ht="14.25">
      <c r="A766" s="123"/>
      <c r="B766" s="123"/>
      <c r="C766" s="123"/>
      <c r="D766" s="123"/>
      <c r="E766" s="123"/>
      <c r="F766" s="123"/>
      <c r="G766" s="123"/>
      <c r="H766" s="123"/>
      <c r="I766" s="123"/>
      <c r="J766" s="123"/>
      <c r="K766" s="123"/>
      <c r="L766" s="123"/>
      <c r="M766" s="123"/>
      <c r="N766" s="123"/>
      <c r="O766" s="123"/>
      <c r="P766" s="123"/>
      <c r="Q766" s="123"/>
      <c r="R766" s="117"/>
      <c r="S766" s="117"/>
      <c r="T766" s="117"/>
      <c r="U766" s="117"/>
      <c r="V766" s="117"/>
    </row>
    <row r="767" spans="1:22" ht="14.25">
      <c r="A767" s="123"/>
      <c r="B767" s="123"/>
      <c r="C767" s="123"/>
      <c r="D767" s="123"/>
      <c r="E767" s="123"/>
      <c r="F767" s="123"/>
      <c r="G767" s="123"/>
      <c r="H767" s="123"/>
      <c r="I767" s="123"/>
      <c r="J767" s="123"/>
      <c r="K767" s="123"/>
      <c r="L767" s="123"/>
      <c r="M767" s="123"/>
      <c r="N767" s="123"/>
      <c r="O767" s="123"/>
      <c r="P767" s="123"/>
      <c r="Q767" s="123"/>
      <c r="R767" s="117"/>
      <c r="S767" s="117"/>
      <c r="T767" s="117"/>
      <c r="U767" s="117"/>
      <c r="V767" s="117"/>
    </row>
    <row r="768" spans="1:22" ht="14.25">
      <c r="A768" s="123"/>
      <c r="B768" s="123"/>
      <c r="C768" s="123"/>
      <c r="D768" s="123"/>
      <c r="E768" s="123"/>
      <c r="F768" s="123"/>
      <c r="G768" s="123"/>
      <c r="H768" s="123"/>
      <c r="I768" s="123"/>
      <c r="J768" s="123"/>
      <c r="K768" s="123"/>
      <c r="L768" s="123"/>
      <c r="M768" s="123"/>
      <c r="N768" s="123"/>
      <c r="O768" s="123"/>
      <c r="P768" s="123"/>
      <c r="Q768" s="123"/>
      <c r="R768" s="117"/>
      <c r="S768" s="117"/>
      <c r="T768" s="117"/>
      <c r="U768" s="117"/>
      <c r="V768" s="117"/>
    </row>
    <row r="769" spans="1:22" ht="14.25">
      <c r="A769" s="123"/>
      <c r="B769" s="123"/>
      <c r="C769" s="123"/>
      <c r="D769" s="123"/>
      <c r="E769" s="123"/>
      <c r="F769" s="123"/>
      <c r="G769" s="123"/>
      <c r="H769" s="123"/>
      <c r="I769" s="123"/>
      <c r="J769" s="123"/>
      <c r="K769" s="123"/>
      <c r="L769" s="123"/>
      <c r="M769" s="123"/>
      <c r="N769" s="123"/>
      <c r="O769" s="123"/>
      <c r="P769" s="123"/>
      <c r="Q769" s="123"/>
      <c r="R769" s="117"/>
      <c r="S769" s="117"/>
      <c r="T769" s="117"/>
      <c r="U769" s="117"/>
      <c r="V769" s="117"/>
    </row>
    <row r="770" spans="1:22" ht="14.25">
      <c r="A770" s="123"/>
      <c r="B770" s="123"/>
      <c r="C770" s="123"/>
      <c r="D770" s="123"/>
      <c r="E770" s="123"/>
      <c r="F770" s="123"/>
      <c r="G770" s="123"/>
      <c r="H770" s="123"/>
      <c r="I770" s="123"/>
      <c r="J770" s="123"/>
      <c r="K770" s="123"/>
      <c r="L770" s="123"/>
      <c r="M770" s="123"/>
      <c r="N770" s="123"/>
      <c r="O770" s="123"/>
      <c r="P770" s="123"/>
      <c r="Q770" s="123"/>
      <c r="R770" s="117"/>
      <c r="S770" s="117"/>
      <c r="T770" s="117"/>
      <c r="U770" s="117"/>
      <c r="V770" s="117"/>
    </row>
    <row r="771" spans="1:22" ht="14.25">
      <c r="A771" s="123"/>
      <c r="B771" s="123"/>
      <c r="C771" s="123"/>
      <c r="D771" s="123"/>
      <c r="E771" s="123"/>
      <c r="F771" s="123"/>
      <c r="G771" s="123"/>
      <c r="H771" s="123"/>
      <c r="I771" s="123"/>
      <c r="J771" s="123"/>
      <c r="K771" s="123"/>
      <c r="L771" s="123"/>
      <c r="M771" s="123"/>
      <c r="N771" s="123"/>
      <c r="O771" s="123"/>
      <c r="P771" s="123"/>
      <c r="Q771" s="123"/>
      <c r="R771" s="117"/>
      <c r="S771" s="117"/>
      <c r="T771" s="117"/>
      <c r="U771" s="117"/>
      <c r="V771" s="117"/>
    </row>
    <row r="772" spans="1:22" ht="14.25">
      <c r="A772" s="123"/>
      <c r="B772" s="123"/>
      <c r="C772" s="123"/>
      <c r="D772" s="123"/>
      <c r="E772" s="123"/>
      <c r="F772" s="123"/>
      <c r="G772" s="123"/>
      <c r="H772" s="123"/>
      <c r="I772" s="123"/>
      <c r="J772" s="123"/>
      <c r="K772" s="123"/>
      <c r="L772" s="123"/>
      <c r="M772" s="123"/>
      <c r="N772" s="123"/>
      <c r="O772" s="123"/>
      <c r="P772" s="123"/>
      <c r="Q772" s="123"/>
      <c r="R772" s="117"/>
      <c r="S772" s="117"/>
      <c r="T772" s="117"/>
      <c r="U772" s="117"/>
      <c r="V772" s="117"/>
    </row>
    <row r="773" spans="1:22" ht="14.25">
      <c r="A773" s="123"/>
      <c r="B773" s="123"/>
      <c r="C773" s="123"/>
      <c r="D773" s="123"/>
      <c r="E773" s="123"/>
      <c r="F773" s="123"/>
      <c r="G773" s="123"/>
      <c r="H773" s="123"/>
      <c r="I773" s="123"/>
      <c r="J773" s="123"/>
      <c r="K773" s="123"/>
      <c r="L773" s="123"/>
      <c r="M773" s="123"/>
      <c r="N773" s="123"/>
      <c r="O773" s="123"/>
      <c r="P773" s="123"/>
      <c r="Q773" s="123"/>
      <c r="R773" s="117"/>
      <c r="S773" s="117"/>
      <c r="T773" s="117"/>
      <c r="U773" s="117"/>
      <c r="V773" s="117"/>
    </row>
    <row r="774" spans="1:22" ht="14.25">
      <c r="A774" s="123"/>
      <c r="B774" s="123"/>
      <c r="C774" s="123"/>
      <c r="D774" s="123"/>
      <c r="E774" s="123"/>
      <c r="F774" s="123"/>
      <c r="G774" s="123"/>
      <c r="H774" s="123"/>
      <c r="I774" s="123"/>
      <c r="J774" s="123"/>
      <c r="K774" s="123"/>
      <c r="L774" s="123"/>
      <c r="M774" s="123"/>
      <c r="N774" s="123"/>
      <c r="O774" s="123"/>
      <c r="P774" s="123"/>
      <c r="Q774" s="123"/>
      <c r="R774" s="117"/>
      <c r="S774" s="117"/>
      <c r="T774" s="117"/>
      <c r="U774" s="117"/>
      <c r="V774" s="117"/>
    </row>
    <row r="775" spans="1:22" ht="14.25">
      <c r="A775" s="123"/>
      <c r="B775" s="123"/>
      <c r="C775" s="123"/>
      <c r="D775" s="123"/>
      <c r="E775" s="123"/>
      <c r="F775" s="123"/>
      <c r="G775" s="123"/>
      <c r="H775" s="123"/>
      <c r="I775" s="123"/>
      <c r="J775" s="123"/>
      <c r="K775" s="123"/>
      <c r="L775" s="123"/>
      <c r="M775" s="123"/>
      <c r="N775" s="123"/>
      <c r="O775" s="123"/>
      <c r="P775" s="123"/>
      <c r="Q775" s="123"/>
      <c r="R775" s="117"/>
      <c r="S775" s="117"/>
      <c r="T775" s="117"/>
      <c r="U775" s="117"/>
      <c r="V775" s="117"/>
    </row>
    <row r="776" spans="1:22" ht="14.25">
      <c r="A776" s="123"/>
      <c r="B776" s="123"/>
      <c r="C776" s="123"/>
      <c r="D776" s="123"/>
      <c r="E776" s="123"/>
      <c r="F776" s="123"/>
      <c r="G776" s="123"/>
      <c r="H776" s="123"/>
      <c r="I776" s="123"/>
      <c r="J776" s="123"/>
      <c r="K776" s="123"/>
      <c r="L776" s="123"/>
      <c r="M776" s="123"/>
      <c r="N776" s="123"/>
      <c r="O776" s="123"/>
      <c r="P776" s="123"/>
      <c r="Q776" s="123"/>
      <c r="R776" s="117"/>
      <c r="S776" s="117"/>
      <c r="T776" s="117"/>
      <c r="U776" s="117"/>
      <c r="V776" s="117"/>
    </row>
    <row r="777" spans="1:22" ht="14.25">
      <c r="A777" s="123"/>
      <c r="B777" s="123"/>
      <c r="C777" s="123"/>
      <c r="D777" s="123"/>
      <c r="E777" s="123"/>
      <c r="F777" s="123"/>
      <c r="G777" s="123"/>
      <c r="H777" s="123"/>
      <c r="I777" s="123"/>
      <c r="J777" s="123"/>
      <c r="K777" s="123"/>
      <c r="L777" s="123"/>
      <c r="M777" s="123"/>
      <c r="N777" s="123"/>
      <c r="O777" s="123"/>
      <c r="P777" s="123"/>
      <c r="Q777" s="123"/>
      <c r="R777" s="117"/>
      <c r="S777" s="117"/>
      <c r="T777" s="117"/>
      <c r="U777" s="117"/>
      <c r="V777" s="117"/>
    </row>
    <row r="778" spans="1:22" ht="14.25">
      <c r="A778" s="123"/>
      <c r="B778" s="123"/>
      <c r="C778" s="123"/>
      <c r="D778" s="123"/>
      <c r="E778" s="123"/>
      <c r="F778" s="123"/>
      <c r="G778" s="123"/>
      <c r="H778" s="123"/>
      <c r="I778" s="123"/>
      <c r="J778" s="123"/>
      <c r="K778" s="123"/>
      <c r="L778" s="123"/>
      <c r="M778" s="123"/>
      <c r="N778" s="123"/>
      <c r="O778" s="123"/>
      <c r="P778" s="123"/>
      <c r="Q778" s="123"/>
      <c r="R778" s="117"/>
      <c r="S778" s="117"/>
      <c r="T778" s="117"/>
      <c r="U778" s="117"/>
      <c r="V778" s="117"/>
    </row>
    <row r="779" spans="1:22" ht="14.25">
      <c r="A779" s="123"/>
      <c r="B779" s="123"/>
      <c r="C779" s="123"/>
      <c r="D779" s="123"/>
      <c r="E779" s="123"/>
      <c r="F779" s="123"/>
      <c r="G779" s="123"/>
      <c r="H779" s="123"/>
      <c r="I779" s="123"/>
      <c r="J779" s="123"/>
      <c r="K779" s="123"/>
      <c r="L779" s="123"/>
      <c r="M779" s="123"/>
      <c r="N779" s="123"/>
      <c r="O779" s="123"/>
      <c r="P779" s="123"/>
      <c r="Q779" s="123"/>
      <c r="R779" s="117"/>
      <c r="S779" s="117"/>
      <c r="T779" s="117"/>
      <c r="U779" s="117"/>
      <c r="V779" s="117"/>
    </row>
    <row r="780" spans="1:22" ht="14.25">
      <c r="A780" s="123"/>
      <c r="B780" s="123"/>
      <c r="C780" s="123"/>
      <c r="D780" s="123"/>
      <c r="E780" s="123"/>
      <c r="F780" s="123"/>
      <c r="G780" s="123"/>
      <c r="H780" s="123"/>
      <c r="I780" s="123"/>
      <c r="J780" s="123"/>
      <c r="K780" s="123"/>
      <c r="L780" s="123"/>
      <c r="M780" s="123"/>
      <c r="N780" s="123"/>
      <c r="O780" s="123"/>
      <c r="P780" s="123"/>
      <c r="Q780" s="123"/>
      <c r="R780" s="117"/>
      <c r="S780" s="117"/>
      <c r="T780" s="117"/>
      <c r="U780" s="117"/>
      <c r="V780" s="117"/>
    </row>
    <row r="781" spans="1:22" ht="14.25">
      <c r="A781" s="123"/>
      <c r="B781" s="123"/>
      <c r="C781" s="123"/>
      <c r="D781" s="123"/>
      <c r="E781" s="123"/>
      <c r="F781" s="123"/>
      <c r="G781" s="123"/>
      <c r="H781" s="123"/>
      <c r="I781" s="123"/>
      <c r="J781" s="123"/>
      <c r="K781" s="123"/>
      <c r="L781" s="123"/>
      <c r="M781" s="123"/>
      <c r="N781" s="123"/>
      <c r="O781" s="123"/>
      <c r="P781" s="123"/>
      <c r="Q781" s="123"/>
      <c r="R781" s="117"/>
      <c r="S781" s="117"/>
      <c r="T781" s="117"/>
      <c r="U781" s="117"/>
      <c r="V781" s="117"/>
    </row>
    <row r="782" spans="1:22" ht="14.25">
      <c r="A782" s="123"/>
      <c r="B782" s="123"/>
      <c r="C782" s="123"/>
      <c r="D782" s="123"/>
      <c r="E782" s="123"/>
      <c r="F782" s="123"/>
      <c r="G782" s="123"/>
      <c r="H782" s="123"/>
      <c r="I782" s="123"/>
      <c r="J782" s="123"/>
      <c r="K782" s="123"/>
      <c r="L782" s="123"/>
      <c r="M782" s="123"/>
      <c r="N782" s="123"/>
      <c r="O782" s="123"/>
      <c r="P782" s="123"/>
      <c r="Q782" s="123"/>
      <c r="R782" s="117"/>
      <c r="S782" s="117"/>
      <c r="T782" s="117"/>
      <c r="U782" s="117"/>
      <c r="V782" s="117"/>
    </row>
    <row r="783" spans="1:22" ht="14.25">
      <c r="A783" s="123"/>
      <c r="B783" s="123"/>
      <c r="C783" s="123"/>
      <c r="D783" s="123"/>
      <c r="E783" s="123"/>
      <c r="F783" s="123"/>
      <c r="G783" s="123"/>
      <c r="H783" s="123"/>
      <c r="I783" s="123"/>
      <c r="J783" s="123"/>
      <c r="K783" s="123"/>
      <c r="L783" s="123"/>
      <c r="M783" s="123"/>
      <c r="N783" s="123"/>
      <c r="O783" s="123"/>
      <c r="P783" s="123"/>
      <c r="Q783" s="123"/>
      <c r="R783" s="117"/>
      <c r="S783" s="117"/>
      <c r="T783" s="117"/>
      <c r="U783" s="117"/>
      <c r="V783" s="117"/>
    </row>
    <row r="784" spans="1:22" ht="14.25">
      <c r="A784" s="123"/>
      <c r="B784" s="123"/>
      <c r="C784" s="123"/>
      <c r="D784" s="123"/>
      <c r="E784" s="123"/>
      <c r="F784" s="123"/>
      <c r="G784" s="123"/>
      <c r="H784" s="123"/>
      <c r="I784" s="123"/>
      <c r="J784" s="123"/>
      <c r="K784" s="123"/>
      <c r="L784" s="123"/>
      <c r="M784" s="123"/>
      <c r="N784" s="123"/>
      <c r="O784" s="123"/>
      <c r="P784" s="123"/>
      <c r="Q784" s="123"/>
      <c r="R784" s="117"/>
      <c r="S784" s="117"/>
      <c r="T784" s="117"/>
      <c r="U784" s="117"/>
      <c r="V784" s="117"/>
    </row>
    <row r="785" spans="1:22" ht="14.25">
      <c r="A785" s="123"/>
      <c r="B785" s="123"/>
      <c r="C785" s="123"/>
      <c r="D785" s="123"/>
      <c r="E785" s="123"/>
      <c r="F785" s="123"/>
      <c r="G785" s="123"/>
      <c r="H785" s="123"/>
      <c r="I785" s="123"/>
      <c r="J785" s="123"/>
      <c r="K785" s="123"/>
      <c r="L785" s="123"/>
      <c r="M785" s="123"/>
      <c r="N785" s="123"/>
      <c r="O785" s="123"/>
      <c r="P785" s="123"/>
      <c r="Q785" s="123"/>
      <c r="R785" s="117"/>
      <c r="S785" s="117"/>
      <c r="T785" s="117"/>
      <c r="U785" s="117"/>
      <c r="V785" s="117"/>
    </row>
    <row r="786" spans="1:22" ht="14.25">
      <c r="A786" s="123"/>
      <c r="B786" s="123"/>
      <c r="C786" s="123"/>
      <c r="D786" s="123"/>
      <c r="E786" s="123"/>
      <c r="F786" s="123"/>
      <c r="G786" s="123"/>
      <c r="H786" s="123"/>
      <c r="I786" s="123"/>
      <c r="J786" s="123"/>
      <c r="K786" s="123"/>
      <c r="L786" s="123"/>
      <c r="M786" s="123"/>
      <c r="N786" s="123"/>
      <c r="O786" s="123"/>
      <c r="P786" s="123"/>
      <c r="Q786" s="123"/>
      <c r="R786" s="117"/>
      <c r="S786" s="117"/>
      <c r="T786" s="117"/>
      <c r="U786" s="117"/>
      <c r="V786" s="117"/>
    </row>
    <row r="787" spans="1:22" ht="14.25">
      <c r="A787" s="123"/>
      <c r="B787" s="123"/>
      <c r="C787" s="123"/>
      <c r="D787" s="123"/>
      <c r="E787" s="123"/>
      <c r="F787" s="123"/>
      <c r="G787" s="123"/>
      <c r="H787" s="123"/>
      <c r="I787" s="123"/>
      <c r="J787" s="123"/>
      <c r="K787" s="123"/>
      <c r="L787" s="123"/>
      <c r="M787" s="123"/>
      <c r="N787" s="123"/>
      <c r="O787" s="123"/>
      <c r="P787" s="123"/>
      <c r="Q787" s="123"/>
      <c r="R787" s="117"/>
      <c r="S787" s="117"/>
      <c r="T787" s="117"/>
      <c r="U787" s="117"/>
      <c r="V787" s="117"/>
    </row>
    <row r="788" spans="1:22" ht="14.25">
      <c r="A788" s="123"/>
      <c r="B788" s="123"/>
      <c r="C788" s="123"/>
      <c r="D788" s="123"/>
      <c r="E788" s="123"/>
      <c r="F788" s="123"/>
      <c r="G788" s="123"/>
      <c r="H788" s="123"/>
      <c r="I788" s="123"/>
      <c r="J788" s="123"/>
      <c r="K788" s="123"/>
      <c r="L788" s="123"/>
      <c r="M788" s="123"/>
      <c r="N788" s="123"/>
      <c r="O788" s="123"/>
      <c r="P788" s="123"/>
      <c r="Q788" s="123"/>
      <c r="R788" s="117"/>
      <c r="S788" s="117"/>
      <c r="T788" s="117"/>
      <c r="U788" s="117"/>
      <c r="V788" s="117"/>
    </row>
    <row r="789" spans="1:22" ht="14.25">
      <c r="A789" s="123"/>
      <c r="B789" s="123"/>
      <c r="C789" s="123"/>
      <c r="D789" s="123"/>
      <c r="E789" s="123"/>
      <c r="F789" s="123"/>
      <c r="G789" s="123"/>
      <c r="H789" s="123"/>
      <c r="I789" s="123"/>
      <c r="J789" s="123"/>
      <c r="K789" s="123"/>
      <c r="L789" s="123"/>
      <c r="M789" s="123"/>
      <c r="N789" s="123"/>
      <c r="O789" s="123"/>
      <c r="P789" s="123"/>
      <c r="Q789" s="123"/>
      <c r="R789" s="117"/>
      <c r="S789" s="117"/>
      <c r="T789" s="117"/>
      <c r="U789" s="117"/>
      <c r="V789" s="117"/>
    </row>
    <row r="790" spans="1:22" ht="14.25">
      <c r="A790" s="123"/>
      <c r="B790" s="123"/>
      <c r="C790" s="123"/>
      <c r="D790" s="123"/>
      <c r="E790" s="123"/>
      <c r="F790" s="123"/>
      <c r="G790" s="123"/>
      <c r="H790" s="123"/>
      <c r="I790" s="123"/>
      <c r="J790" s="123"/>
      <c r="K790" s="123"/>
      <c r="L790" s="123"/>
      <c r="M790" s="123"/>
      <c r="N790" s="123"/>
      <c r="O790" s="123"/>
      <c r="P790" s="123"/>
      <c r="Q790" s="123"/>
      <c r="R790" s="117"/>
      <c r="S790" s="117"/>
      <c r="T790" s="117"/>
      <c r="U790" s="117"/>
      <c r="V790" s="117"/>
    </row>
    <row r="791" spans="1:22" ht="14.25">
      <c r="A791" s="123"/>
      <c r="B791" s="123"/>
      <c r="C791" s="123"/>
      <c r="D791" s="123"/>
      <c r="E791" s="123"/>
      <c r="F791" s="123"/>
      <c r="G791" s="123"/>
      <c r="H791" s="123"/>
      <c r="I791" s="123"/>
      <c r="J791" s="123"/>
      <c r="K791" s="123"/>
      <c r="L791" s="123"/>
      <c r="M791" s="123"/>
      <c r="N791" s="123"/>
      <c r="O791" s="123"/>
      <c r="P791" s="123"/>
      <c r="Q791" s="123"/>
      <c r="R791" s="117"/>
      <c r="S791" s="117"/>
      <c r="T791" s="117"/>
      <c r="U791" s="117"/>
      <c r="V791" s="117"/>
    </row>
    <row r="792" spans="1:22" ht="14.25">
      <c r="A792" s="123"/>
      <c r="B792" s="123"/>
      <c r="C792" s="123"/>
      <c r="D792" s="123"/>
      <c r="E792" s="123"/>
      <c r="F792" s="123"/>
      <c r="G792" s="123"/>
      <c r="H792" s="123"/>
      <c r="I792" s="123"/>
      <c r="J792" s="123"/>
      <c r="K792" s="123"/>
      <c r="L792" s="123"/>
      <c r="M792" s="123"/>
      <c r="N792" s="123"/>
      <c r="O792" s="123"/>
      <c r="P792" s="123"/>
      <c r="Q792" s="123"/>
      <c r="R792" s="117"/>
      <c r="S792" s="117"/>
      <c r="T792" s="117"/>
      <c r="U792" s="117"/>
      <c r="V792" s="117"/>
    </row>
    <row r="793" spans="1:22" ht="14.25">
      <c r="A793" s="123"/>
      <c r="B793" s="123"/>
      <c r="C793" s="123"/>
      <c r="D793" s="123"/>
      <c r="E793" s="123"/>
      <c r="F793" s="123"/>
      <c r="G793" s="123"/>
      <c r="H793" s="123"/>
      <c r="I793" s="123"/>
      <c r="J793" s="123"/>
      <c r="K793" s="123"/>
      <c r="L793" s="123"/>
      <c r="M793" s="123"/>
      <c r="N793" s="123"/>
      <c r="O793" s="123"/>
      <c r="P793" s="123"/>
      <c r="Q793" s="123"/>
      <c r="R793" s="117"/>
      <c r="S793" s="117"/>
      <c r="T793" s="117"/>
      <c r="U793" s="117"/>
      <c r="V793" s="117"/>
    </row>
    <row r="794" spans="1:22" ht="14.25">
      <c r="A794" s="123"/>
      <c r="B794" s="123"/>
      <c r="C794" s="123"/>
      <c r="D794" s="123"/>
      <c r="E794" s="123"/>
      <c r="F794" s="123"/>
      <c r="G794" s="123"/>
      <c r="H794" s="123"/>
      <c r="I794" s="123"/>
      <c r="J794" s="123"/>
      <c r="K794" s="123"/>
      <c r="L794" s="123"/>
      <c r="M794" s="123"/>
      <c r="N794" s="123"/>
      <c r="O794" s="123"/>
      <c r="P794" s="123"/>
      <c r="Q794" s="123"/>
      <c r="R794" s="117"/>
      <c r="S794" s="117"/>
      <c r="T794" s="117"/>
      <c r="U794" s="117"/>
      <c r="V794" s="117"/>
    </row>
    <row r="795" spans="1:22" ht="14.25">
      <c r="A795" s="123"/>
      <c r="B795" s="123"/>
      <c r="C795" s="123"/>
      <c r="D795" s="123"/>
      <c r="E795" s="123"/>
      <c r="F795" s="123"/>
      <c r="G795" s="123"/>
      <c r="H795" s="123"/>
      <c r="I795" s="123"/>
      <c r="J795" s="123"/>
      <c r="K795" s="123"/>
      <c r="L795" s="123"/>
      <c r="M795" s="123"/>
      <c r="N795" s="123"/>
      <c r="O795" s="123"/>
      <c r="P795" s="123"/>
      <c r="Q795" s="123"/>
      <c r="R795" s="117"/>
      <c r="S795" s="117"/>
      <c r="T795" s="117"/>
      <c r="U795" s="117"/>
      <c r="V795" s="117"/>
    </row>
    <row r="796" spans="1:22" ht="14.25">
      <c r="A796" s="123"/>
      <c r="B796" s="123"/>
      <c r="C796" s="123"/>
      <c r="D796" s="123"/>
      <c r="E796" s="123"/>
      <c r="F796" s="123"/>
      <c r="G796" s="123"/>
      <c r="H796" s="123"/>
      <c r="I796" s="123"/>
      <c r="J796" s="123"/>
      <c r="K796" s="123"/>
      <c r="L796" s="123"/>
      <c r="M796" s="123"/>
      <c r="N796" s="123"/>
      <c r="O796" s="123"/>
      <c r="P796" s="123"/>
      <c r="Q796" s="123"/>
      <c r="R796" s="117"/>
      <c r="S796" s="117"/>
      <c r="T796" s="117"/>
      <c r="U796" s="117"/>
      <c r="V796" s="117"/>
    </row>
    <row r="797" spans="1:22" ht="14.25">
      <c r="A797" s="123"/>
      <c r="B797" s="123"/>
      <c r="C797" s="123"/>
      <c r="D797" s="123"/>
      <c r="E797" s="123"/>
      <c r="F797" s="123"/>
      <c r="G797" s="123"/>
      <c r="H797" s="123"/>
      <c r="I797" s="123"/>
      <c r="J797" s="123"/>
      <c r="K797" s="123"/>
      <c r="L797" s="123"/>
      <c r="M797" s="123"/>
      <c r="N797" s="123"/>
      <c r="O797" s="123"/>
      <c r="P797" s="123"/>
      <c r="Q797" s="123"/>
      <c r="R797" s="117"/>
      <c r="S797" s="117"/>
      <c r="T797" s="117"/>
      <c r="U797" s="117"/>
      <c r="V797" s="117"/>
    </row>
    <row r="798" spans="1:22" ht="14.25">
      <c r="A798" s="123"/>
      <c r="B798" s="123"/>
      <c r="C798" s="123"/>
      <c r="D798" s="123"/>
      <c r="E798" s="123"/>
      <c r="F798" s="123"/>
      <c r="G798" s="123"/>
      <c r="H798" s="123"/>
      <c r="I798" s="123"/>
      <c r="J798" s="123"/>
      <c r="K798" s="123"/>
      <c r="L798" s="123"/>
      <c r="M798" s="123"/>
      <c r="N798" s="123"/>
      <c r="O798" s="123"/>
      <c r="P798" s="123"/>
      <c r="Q798" s="123"/>
      <c r="R798" s="117"/>
      <c r="S798" s="117"/>
      <c r="T798" s="117"/>
      <c r="U798" s="117"/>
      <c r="V798" s="117"/>
    </row>
    <row r="799" spans="1:22" ht="14.25">
      <c r="A799" s="123"/>
      <c r="B799" s="123"/>
      <c r="C799" s="123"/>
      <c r="D799" s="123"/>
      <c r="E799" s="123"/>
      <c r="F799" s="123"/>
      <c r="G799" s="123"/>
      <c r="H799" s="123"/>
      <c r="I799" s="123"/>
      <c r="J799" s="123"/>
      <c r="K799" s="123"/>
      <c r="L799" s="123"/>
      <c r="M799" s="123"/>
      <c r="N799" s="123"/>
      <c r="O799" s="123"/>
      <c r="P799" s="123"/>
      <c r="Q799" s="123"/>
      <c r="R799" s="117"/>
      <c r="S799" s="117"/>
      <c r="T799" s="117"/>
      <c r="U799" s="117"/>
      <c r="V799" s="117"/>
    </row>
    <row r="800" spans="1:22" ht="14.25">
      <c r="A800" s="123"/>
      <c r="B800" s="123"/>
      <c r="C800" s="123"/>
      <c r="D800" s="123"/>
      <c r="E800" s="123"/>
      <c r="F800" s="123"/>
      <c r="G800" s="123"/>
      <c r="H800" s="123"/>
      <c r="I800" s="123"/>
      <c r="J800" s="123"/>
      <c r="K800" s="123"/>
      <c r="L800" s="123"/>
      <c r="M800" s="123"/>
      <c r="N800" s="123"/>
      <c r="O800" s="123"/>
      <c r="P800" s="123"/>
      <c r="Q800" s="123"/>
      <c r="R800" s="117"/>
      <c r="S800" s="117"/>
      <c r="T800" s="117"/>
      <c r="U800" s="117"/>
      <c r="V800" s="117"/>
    </row>
    <row r="801" spans="1:22" ht="14.25">
      <c r="A801" s="123"/>
      <c r="B801" s="123"/>
      <c r="C801" s="123"/>
      <c r="D801" s="123"/>
      <c r="E801" s="123"/>
      <c r="F801" s="123"/>
      <c r="G801" s="123"/>
      <c r="H801" s="123"/>
      <c r="I801" s="123"/>
      <c r="J801" s="123"/>
      <c r="K801" s="123"/>
      <c r="L801" s="123"/>
      <c r="M801" s="123"/>
      <c r="N801" s="123"/>
      <c r="O801" s="123"/>
      <c r="P801" s="123"/>
      <c r="Q801" s="123"/>
      <c r="R801" s="117"/>
      <c r="S801" s="117"/>
      <c r="T801" s="117"/>
      <c r="U801" s="117"/>
      <c r="V801" s="117"/>
    </row>
    <row r="802" spans="1:22" ht="14.25">
      <c r="A802" s="123"/>
      <c r="B802" s="123"/>
      <c r="C802" s="123"/>
      <c r="D802" s="123"/>
      <c r="E802" s="123"/>
      <c r="F802" s="123"/>
      <c r="G802" s="123"/>
      <c r="H802" s="123"/>
      <c r="I802" s="123"/>
      <c r="J802" s="123"/>
      <c r="K802" s="123"/>
      <c r="L802" s="123"/>
      <c r="M802" s="123"/>
      <c r="N802" s="123"/>
      <c r="O802" s="123"/>
      <c r="P802" s="123"/>
      <c r="Q802" s="123"/>
      <c r="R802" s="117"/>
      <c r="S802" s="117"/>
      <c r="T802" s="117"/>
      <c r="U802" s="117"/>
      <c r="V802" s="117"/>
    </row>
    <row r="803" spans="1:22" ht="14.25">
      <c r="A803" s="123"/>
      <c r="B803" s="123"/>
      <c r="C803" s="123"/>
      <c r="D803" s="123"/>
      <c r="E803" s="123"/>
      <c r="F803" s="123"/>
      <c r="G803" s="123"/>
      <c r="H803" s="123"/>
      <c r="I803" s="123"/>
      <c r="J803" s="123"/>
      <c r="K803" s="123"/>
      <c r="L803" s="123"/>
      <c r="M803" s="123"/>
      <c r="N803" s="123"/>
      <c r="O803" s="123"/>
      <c r="P803" s="123"/>
      <c r="Q803" s="123"/>
      <c r="R803" s="117"/>
      <c r="S803" s="117"/>
      <c r="T803" s="117"/>
      <c r="U803" s="117"/>
      <c r="V803" s="117"/>
    </row>
    <row r="804" spans="1:22" ht="14.25">
      <c r="A804" s="123"/>
      <c r="B804" s="123"/>
      <c r="C804" s="123"/>
      <c r="D804" s="123"/>
      <c r="E804" s="123"/>
      <c r="F804" s="123"/>
      <c r="G804" s="123"/>
      <c r="H804" s="123"/>
      <c r="I804" s="123"/>
      <c r="J804" s="123"/>
      <c r="K804" s="123"/>
      <c r="L804" s="123"/>
      <c r="M804" s="123"/>
      <c r="N804" s="123"/>
      <c r="O804" s="123"/>
      <c r="P804" s="123"/>
      <c r="Q804" s="123"/>
      <c r="R804" s="117"/>
      <c r="S804" s="117"/>
      <c r="T804" s="117"/>
      <c r="U804" s="117"/>
      <c r="V804" s="117"/>
    </row>
    <row r="805" spans="1:22" ht="14.25">
      <c r="A805" s="123"/>
      <c r="B805" s="123"/>
      <c r="C805" s="123"/>
      <c r="D805" s="123"/>
      <c r="E805" s="123"/>
      <c r="F805" s="123"/>
      <c r="G805" s="123"/>
      <c r="H805" s="123"/>
      <c r="I805" s="123"/>
      <c r="J805" s="123"/>
      <c r="K805" s="123"/>
      <c r="L805" s="123"/>
      <c r="M805" s="123"/>
      <c r="N805" s="123"/>
      <c r="O805" s="123"/>
      <c r="P805" s="123"/>
      <c r="Q805" s="123"/>
      <c r="R805" s="117"/>
      <c r="S805" s="117"/>
      <c r="T805" s="117"/>
      <c r="U805" s="117"/>
      <c r="V805" s="117"/>
    </row>
    <row r="806" spans="1:22" ht="14.25">
      <c r="A806" s="123"/>
      <c r="B806" s="123"/>
      <c r="C806" s="123"/>
      <c r="D806" s="123"/>
      <c r="E806" s="123"/>
      <c r="F806" s="123"/>
      <c r="G806" s="123"/>
      <c r="H806" s="123"/>
      <c r="I806" s="123"/>
      <c r="J806" s="123"/>
      <c r="K806" s="123"/>
      <c r="L806" s="123"/>
      <c r="M806" s="123"/>
      <c r="N806" s="123"/>
      <c r="O806" s="123"/>
      <c r="P806" s="123"/>
      <c r="Q806" s="123"/>
      <c r="R806" s="117"/>
      <c r="S806" s="117"/>
      <c r="T806" s="117"/>
      <c r="U806" s="117"/>
      <c r="V806" s="117"/>
    </row>
    <row r="807" spans="1:22" ht="14.25">
      <c r="A807" s="123"/>
      <c r="B807" s="123"/>
      <c r="C807" s="123"/>
      <c r="D807" s="123"/>
      <c r="E807" s="123"/>
      <c r="F807" s="123"/>
      <c r="G807" s="123"/>
      <c r="H807" s="123"/>
      <c r="I807" s="123"/>
      <c r="J807" s="123"/>
      <c r="K807" s="123"/>
      <c r="L807" s="123"/>
      <c r="M807" s="123"/>
      <c r="N807" s="123"/>
      <c r="O807" s="123"/>
      <c r="P807" s="123"/>
      <c r="Q807" s="123"/>
      <c r="R807" s="117"/>
      <c r="S807" s="117"/>
      <c r="T807" s="117"/>
      <c r="U807" s="117"/>
      <c r="V807" s="117"/>
    </row>
    <row r="808" spans="1:22" ht="14.25">
      <c r="A808" s="123"/>
      <c r="B808" s="123"/>
      <c r="C808" s="123"/>
      <c r="D808" s="123"/>
      <c r="E808" s="123"/>
      <c r="F808" s="123"/>
      <c r="G808" s="123"/>
      <c r="H808" s="123"/>
      <c r="I808" s="123"/>
      <c r="J808" s="123"/>
      <c r="K808" s="123"/>
      <c r="L808" s="123"/>
      <c r="M808" s="123"/>
      <c r="N808" s="123"/>
      <c r="O808" s="123"/>
      <c r="P808" s="123"/>
      <c r="Q808" s="123"/>
      <c r="R808" s="117"/>
      <c r="S808" s="117"/>
      <c r="T808" s="117"/>
      <c r="U808" s="117"/>
      <c r="V808" s="117"/>
    </row>
    <row r="809" spans="1:22" ht="14.25">
      <c r="A809" s="123"/>
      <c r="B809" s="123"/>
      <c r="C809" s="123"/>
      <c r="D809" s="123"/>
      <c r="E809" s="123"/>
      <c r="F809" s="123"/>
      <c r="G809" s="123"/>
      <c r="H809" s="123"/>
      <c r="I809" s="123"/>
      <c r="J809" s="123"/>
      <c r="K809" s="123"/>
      <c r="L809" s="123"/>
      <c r="M809" s="123"/>
      <c r="N809" s="123"/>
      <c r="O809" s="123"/>
      <c r="P809" s="123"/>
      <c r="Q809" s="123"/>
      <c r="R809" s="117"/>
      <c r="S809" s="117"/>
      <c r="T809" s="117"/>
      <c r="U809" s="117"/>
      <c r="V809" s="117"/>
    </row>
    <row r="810" spans="1:22" ht="14.25">
      <c r="A810" s="123"/>
      <c r="B810" s="123"/>
      <c r="C810" s="123"/>
      <c r="D810" s="123"/>
      <c r="E810" s="123"/>
      <c r="F810" s="123"/>
      <c r="G810" s="123"/>
      <c r="H810" s="123"/>
      <c r="I810" s="123"/>
      <c r="J810" s="123"/>
      <c r="K810" s="123"/>
      <c r="L810" s="123"/>
      <c r="M810" s="123"/>
      <c r="N810" s="123"/>
      <c r="O810" s="123"/>
      <c r="P810" s="123"/>
      <c r="Q810" s="123"/>
      <c r="R810" s="117"/>
      <c r="S810" s="117"/>
      <c r="T810" s="117"/>
      <c r="U810" s="117"/>
      <c r="V810" s="117"/>
    </row>
    <row r="811" spans="1:22" ht="14.25">
      <c r="A811" s="123"/>
      <c r="B811" s="123"/>
      <c r="C811" s="123"/>
      <c r="D811" s="123"/>
      <c r="E811" s="123"/>
      <c r="F811" s="123"/>
      <c r="G811" s="123"/>
      <c r="H811" s="123"/>
      <c r="I811" s="123"/>
      <c r="J811" s="123"/>
      <c r="K811" s="123"/>
      <c r="L811" s="123"/>
      <c r="M811" s="123"/>
      <c r="N811" s="123"/>
      <c r="O811" s="123"/>
      <c r="P811" s="123"/>
      <c r="Q811" s="123"/>
      <c r="R811" s="117"/>
      <c r="S811" s="117"/>
      <c r="T811" s="117"/>
      <c r="U811" s="117"/>
      <c r="V811" s="117"/>
    </row>
    <row r="812" spans="1:22" ht="14.25">
      <c r="A812" s="123"/>
      <c r="B812" s="123"/>
      <c r="C812" s="123"/>
      <c r="D812" s="123"/>
      <c r="E812" s="123"/>
      <c r="F812" s="123"/>
      <c r="G812" s="123"/>
      <c r="H812" s="123"/>
      <c r="I812" s="123"/>
      <c r="J812" s="123"/>
      <c r="K812" s="123"/>
      <c r="L812" s="123"/>
      <c r="M812" s="123"/>
      <c r="N812" s="123"/>
      <c r="O812" s="123"/>
      <c r="P812" s="123"/>
      <c r="Q812" s="123"/>
      <c r="R812" s="117"/>
      <c r="S812" s="117"/>
      <c r="T812" s="117"/>
      <c r="U812" s="117"/>
      <c r="V812" s="117"/>
    </row>
    <row r="813" spans="1:22" ht="14.25">
      <c r="A813" s="123"/>
      <c r="B813" s="123"/>
      <c r="C813" s="123"/>
      <c r="D813" s="123"/>
      <c r="E813" s="123"/>
      <c r="F813" s="123"/>
      <c r="G813" s="123"/>
      <c r="H813" s="123"/>
      <c r="I813" s="123"/>
      <c r="J813" s="123"/>
      <c r="K813" s="123"/>
      <c r="L813" s="123"/>
      <c r="M813" s="123"/>
      <c r="N813" s="123"/>
      <c r="O813" s="123"/>
      <c r="P813" s="123"/>
      <c r="Q813" s="123"/>
      <c r="R813" s="117"/>
      <c r="S813" s="117"/>
      <c r="T813" s="117"/>
      <c r="U813" s="117"/>
      <c r="V813" s="117"/>
    </row>
    <row r="814" spans="1:22" ht="14.25">
      <c r="A814" s="123"/>
      <c r="B814" s="123"/>
      <c r="C814" s="123"/>
      <c r="D814" s="123"/>
      <c r="E814" s="123"/>
      <c r="F814" s="123"/>
      <c r="G814" s="123"/>
      <c r="H814" s="123"/>
      <c r="I814" s="123"/>
      <c r="J814" s="123"/>
      <c r="K814" s="123"/>
      <c r="L814" s="123"/>
      <c r="M814" s="123"/>
      <c r="N814" s="123"/>
      <c r="O814" s="123"/>
      <c r="P814" s="123"/>
      <c r="Q814" s="123"/>
      <c r="R814" s="117"/>
      <c r="S814" s="117"/>
      <c r="T814" s="117"/>
      <c r="U814" s="117"/>
      <c r="V814" s="117"/>
    </row>
    <row r="815" spans="1:22" ht="14.25">
      <c r="A815" s="123"/>
      <c r="B815" s="123"/>
      <c r="C815" s="123"/>
      <c r="D815" s="123"/>
      <c r="E815" s="123"/>
      <c r="F815" s="123"/>
      <c r="G815" s="123"/>
      <c r="H815" s="123"/>
      <c r="I815" s="123"/>
      <c r="J815" s="123"/>
      <c r="K815" s="123"/>
      <c r="L815" s="123"/>
      <c r="M815" s="123"/>
      <c r="N815" s="123"/>
      <c r="O815" s="123"/>
      <c r="P815" s="123"/>
      <c r="Q815" s="123"/>
      <c r="R815" s="117"/>
      <c r="S815" s="117"/>
      <c r="T815" s="117"/>
      <c r="U815" s="117"/>
      <c r="V815" s="117"/>
    </row>
    <row r="816" spans="1:22" ht="14.25">
      <c r="A816" s="123"/>
      <c r="B816" s="123"/>
      <c r="C816" s="123"/>
      <c r="D816" s="123"/>
      <c r="E816" s="123"/>
      <c r="F816" s="123"/>
      <c r="G816" s="123"/>
      <c r="H816" s="123"/>
      <c r="I816" s="123"/>
      <c r="J816" s="123"/>
      <c r="K816" s="123"/>
      <c r="L816" s="123"/>
      <c r="M816" s="123"/>
      <c r="N816" s="123"/>
      <c r="O816" s="123"/>
      <c r="P816" s="123"/>
      <c r="Q816" s="123"/>
      <c r="R816" s="117"/>
      <c r="S816" s="117"/>
      <c r="T816" s="117"/>
      <c r="U816" s="117"/>
      <c r="V816" s="117"/>
    </row>
    <row r="817" spans="1:22" ht="14.25">
      <c r="A817" s="123"/>
      <c r="B817" s="123"/>
      <c r="C817" s="123"/>
      <c r="D817" s="123"/>
      <c r="E817" s="123"/>
      <c r="F817" s="123"/>
      <c r="G817" s="123"/>
      <c r="H817" s="123"/>
      <c r="I817" s="123"/>
      <c r="J817" s="123"/>
      <c r="K817" s="123"/>
      <c r="L817" s="123"/>
      <c r="M817" s="123"/>
      <c r="N817" s="123"/>
      <c r="O817" s="123"/>
      <c r="P817" s="123"/>
      <c r="Q817" s="123"/>
      <c r="R817" s="117"/>
      <c r="S817" s="117"/>
      <c r="T817" s="117"/>
      <c r="U817" s="117"/>
      <c r="V817" s="117"/>
    </row>
    <row r="818" spans="1:22" ht="14.25">
      <c r="A818" s="123"/>
      <c r="B818" s="123"/>
      <c r="C818" s="123"/>
      <c r="D818" s="123"/>
      <c r="E818" s="123"/>
      <c r="F818" s="123"/>
      <c r="G818" s="123"/>
      <c r="H818" s="123"/>
      <c r="I818" s="123"/>
      <c r="J818" s="123"/>
      <c r="K818" s="123"/>
      <c r="L818" s="123"/>
      <c r="M818" s="123"/>
      <c r="N818" s="123"/>
      <c r="O818" s="123"/>
      <c r="P818" s="123"/>
      <c r="Q818" s="123"/>
      <c r="R818" s="117"/>
      <c r="S818" s="117"/>
      <c r="T818" s="117"/>
      <c r="U818" s="117"/>
      <c r="V818" s="117"/>
    </row>
    <row r="819" spans="1:22" ht="14.25">
      <c r="A819" s="123"/>
      <c r="B819" s="123"/>
      <c r="C819" s="123"/>
      <c r="D819" s="123"/>
      <c r="E819" s="123"/>
      <c r="F819" s="123"/>
      <c r="G819" s="123"/>
      <c r="H819" s="123"/>
      <c r="I819" s="123"/>
      <c r="J819" s="123"/>
      <c r="K819" s="123"/>
      <c r="L819" s="123"/>
      <c r="M819" s="123"/>
      <c r="N819" s="123"/>
      <c r="O819" s="123"/>
      <c r="P819" s="123"/>
      <c r="Q819" s="123"/>
      <c r="R819" s="117"/>
      <c r="S819" s="117"/>
      <c r="T819" s="117"/>
      <c r="U819" s="117"/>
      <c r="V819" s="117"/>
    </row>
    <row r="820" spans="1:22" ht="14.25">
      <c r="A820" s="123"/>
      <c r="B820" s="123"/>
      <c r="C820" s="123"/>
      <c r="D820" s="123"/>
      <c r="E820" s="123"/>
      <c r="F820" s="123"/>
      <c r="G820" s="123"/>
      <c r="H820" s="123"/>
      <c r="I820" s="123"/>
      <c r="J820" s="123"/>
      <c r="K820" s="123"/>
      <c r="L820" s="123"/>
      <c r="M820" s="123"/>
      <c r="N820" s="123"/>
      <c r="O820" s="123"/>
      <c r="P820" s="123"/>
      <c r="Q820" s="123"/>
      <c r="R820" s="117"/>
      <c r="S820" s="117"/>
      <c r="T820" s="117"/>
      <c r="U820" s="117"/>
      <c r="V820" s="117"/>
    </row>
    <row r="821" spans="1:22" ht="14.25">
      <c r="A821" s="123"/>
      <c r="B821" s="123"/>
      <c r="C821" s="123"/>
      <c r="D821" s="123"/>
      <c r="E821" s="123"/>
      <c r="F821" s="123"/>
      <c r="G821" s="123"/>
      <c r="H821" s="123"/>
      <c r="I821" s="123"/>
      <c r="J821" s="123"/>
      <c r="K821" s="123"/>
      <c r="L821" s="123"/>
      <c r="M821" s="123"/>
      <c r="N821" s="123"/>
      <c r="O821" s="123"/>
      <c r="P821" s="123"/>
      <c r="Q821" s="123"/>
      <c r="R821" s="117"/>
      <c r="S821" s="117"/>
      <c r="T821" s="117"/>
      <c r="U821" s="117"/>
      <c r="V821" s="117"/>
    </row>
    <row r="822" spans="1:22" ht="14.25">
      <c r="A822" s="123"/>
      <c r="B822" s="123"/>
      <c r="C822" s="123"/>
      <c r="D822" s="123"/>
      <c r="E822" s="123"/>
      <c r="F822" s="123"/>
      <c r="G822" s="123"/>
      <c r="H822" s="123"/>
      <c r="I822" s="123"/>
      <c r="J822" s="123"/>
      <c r="K822" s="123"/>
      <c r="L822" s="123"/>
      <c r="M822" s="123"/>
      <c r="N822" s="123"/>
      <c r="O822" s="123"/>
      <c r="P822" s="123"/>
      <c r="Q822" s="123"/>
      <c r="R822" s="117"/>
      <c r="S822" s="117"/>
      <c r="T822" s="117"/>
      <c r="U822" s="117"/>
      <c r="V822" s="117"/>
    </row>
    <row r="823" spans="1:22" ht="14.25">
      <c r="A823" s="123"/>
      <c r="B823" s="123"/>
      <c r="C823" s="123"/>
      <c r="D823" s="123"/>
      <c r="E823" s="123"/>
      <c r="F823" s="123"/>
      <c r="G823" s="123"/>
      <c r="H823" s="123"/>
      <c r="I823" s="123"/>
      <c r="J823" s="123"/>
      <c r="K823" s="123"/>
      <c r="L823" s="123"/>
      <c r="M823" s="123"/>
      <c r="N823" s="123"/>
      <c r="O823" s="123"/>
      <c r="P823" s="123"/>
      <c r="Q823" s="123"/>
      <c r="R823" s="117"/>
      <c r="S823" s="117"/>
      <c r="T823" s="117"/>
      <c r="U823" s="117"/>
      <c r="V823" s="117"/>
    </row>
    <row r="824" spans="1:22" ht="14.25">
      <c r="A824" s="123"/>
      <c r="B824" s="123"/>
      <c r="C824" s="123"/>
      <c r="D824" s="123"/>
      <c r="E824" s="123"/>
      <c r="F824" s="123"/>
      <c r="G824" s="123"/>
      <c r="H824" s="123"/>
      <c r="I824" s="123"/>
      <c r="J824" s="123"/>
      <c r="K824" s="123"/>
      <c r="L824" s="123"/>
      <c r="M824" s="123"/>
      <c r="N824" s="123"/>
      <c r="O824" s="123"/>
      <c r="P824" s="123"/>
      <c r="Q824" s="123"/>
      <c r="R824" s="117"/>
      <c r="S824" s="117"/>
      <c r="T824" s="117"/>
      <c r="U824" s="117"/>
      <c r="V824" s="117"/>
    </row>
    <row r="825" spans="1:22" ht="14.25">
      <c r="A825" s="123"/>
      <c r="B825" s="123"/>
      <c r="C825" s="123"/>
      <c r="D825" s="123"/>
      <c r="E825" s="123"/>
      <c r="F825" s="123"/>
      <c r="G825" s="123"/>
      <c r="H825" s="123"/>
      <c r="I825" s="123"/>
      <c r="J825" s="123"/>
      <c r="K825" s="123"/>
      <c r="L825" s="123"/>
      <c r="M825" s="123"/>
      <c r="N825" s="123"/>
      <c r="O825" s="123"/>
      <c r="P825" s="123"/>
      <c r="Q825" s="123"/>
      <c r="R825" s="117"/>
      <c r="S825" s="117"/>
      <c r="T825" s="117"/>
      <c r="U825" s="117"/>
      <c r="V825" s="117"/>
    </row>
    <row r="826" spans="1:22" ht="14.25">
      <c r="A826" s="123"/>
      <c r="B826" s="123"/>
      <c r="C826" s="123"/>
      <c r="D826" s="123"/>
      <c r="E826" s="123"/>
      <c r="F826" s="123"/>
      <c r="G826" s="123"/>
      <c r="H826" s="123"/>
      <c r="I826" s="123"/>
      <c r="J826" s="123"/>
      <c r="K826" s="123"/>
      <c r="L826" s="123"/>
      <c r="M826" s="123"/>
      <c r="N826" s="123"/>
      <c r="O826" s="123"/>
      <c r="P826" s="123"/>
      <c r="Q826" s="123"/>
      <c r="R826" s="117"/>
      <c r="S826" s="117"/>
      <c r="T826" s="117"/>
      <c r="U826" s="117"/>
      <c r="V826" s="117"/>
    </row>
    <row r="827" spans="1:22" ht="14.25">
      <c r="A827" s="123"/>
      <c r="B827" s="123"/>
      <c r="C827" s="123"/>
      <c r="D827" s="123"/>
      <c r="E827" s="123"/>
      <c r="F827" s="123"/>
      <c r="G827" s="123"/>
      <c r="H827" s="123"/>
      <c r="I827" s="123"/>
      <c r="J827" s="123"/>
      <c r="K827" s="123"/>
      <c r="L827" s="123"/>
      <c r="M827" s="123"/>
      <c r="N827" s="123"/>
      <c r="O827" s="123"/>
      <c r="P827" s="123"/>
      <c r="Q827" s="123"/>
      <c r="R827" s="117"/>
      <c r="S827" s="117"/>
      <c r="T827" s="117"/>
      <c r="U827" s="117"/>
      <c r="V827" s="117"/>
    </row>
    <row r="828" spans="1:22" ht="14.25">
      <c r="A828" s="123"/>
      <c r="B828" s="123"/>
      <c r="C828" s="123"/>
      <c r="D828" s="123"/>
      <c r="E828" s="123"/>
      <c r="F828" s="123"/>
      <c r="G828" s="123"/>
      <c r="H828" s="123"/>
      <c r="I828" s="123"/>
      <c r="J828" s="123"/>
      <c r="K828" s="123"/>
      <c r="L828" s="123"/>
      <c r="M828" s="123"/>
      <c r="N828" s="123"/>
      <c r="O828" s="123"/>
      <c r="P828" s="123"/>
      <c r="Q828" s="123"/>
      <c r="R828" s="117"/>
      <c r="S828" s="117"/>
      <c r="T828" s="117"/>
      <c r="U828" s="117"/>
      <c r="V828" s="117"/>
    </row>
    <row r="829" spans="1:22" ht="14.25">
      <c r="A829" s="123"/>
      <c r="B829" s="123"/>
      <c r="C829" s="123"/>
      <c r="D829" s="123"/>
      <c r="E829" s="123"/>
      <c r="F829" s="123"/>
      <c r="G829" s="123"/>
      <c r="H829" s="123"/>
      <c r="I829" s="123"/>
      <c r="J829" s="123"/>
      <c r="K829" s="123"/>
      <c r="L829" s="123"/>
      <c r="M829" s="123"/>
      <c r="N829" s="123"/>
      <c r="O829" s="123"/>
      <c r="P829" s="123"/>
      <c r="Q829" s="123"/>
      <c r="R829" s="117"/>
      <c r="S829" s="117"/>
      <c r="T829" s="117"/>
      <c r="U829" s="117"/>
      <c r="V829" s="117"/>
    </row>
    <row r="830" spans="1:22" ht="14.25">
      <c r="A830" s="123"/>
      <c r="B830" s="123"/>
      <c r="C830" s="123"/>
      <c r="D830" s="123"/>
      <c r="E830" s="123"/>
      <c r="F830" s="123"/>
      <c r="G830" s="123"/>
      <c r="H830" s="123"/>
      <c r="I830" s="123"/>
      <c r="J830" s="123"/>
      <c r="K830" s="123"/>
      <c r="L830" s="123"/>
      <c r="M830" s="123"/>
      <c r="N830" s="123"/>
      <c r="O830" s="123"/>
      <c r="P830" s="123"/>
      <c r="Q830" s="123"/>
      <c r="R830" s="117"/>
      <c r="S830" s="117"/>
      <c r="T830" s="117"/>
      <c r="U830" s="117"/>
      <c r="V830" s="117"/>
    </row>
    <row r="831" spans="1:22" ht="14.25">
      <c r="A831" s="123"/>
      <c r="B831" s="123"/>
      <c r="C831" s="123"/>
      <c r="D831" s="123"/>
      <c r="E831" s="123"/>
      <c r="F831" s="123"/>
      <c r="G831" s="123"/>
      <c r="H831" s="123"/>
      <c r="I831" s="123"/>
      <c r="J831" s="123"/>
      <c r="K831" s="123"/>
      <c r="L831" s="123"/>
      <c r="M831" s="123"/>
      <c r="N831" s="123"/>
      <c r="O831" s="123"/>
      <c r="P831" s="123"/>
      <c r="Q831" s="123"/>
      <c r="R831" s="117"/>
      <c r="S831" s="117"/>
      <c r="T831" s="117"/>
      <c r="U831" s="117"/>
      <c r="V831" s="117"/>
    </row>
    <row r="832" spans="1:22" ht="14.25">
      <c r="A832" s="123"/>
      <c r="B832" s="123"/>
      <c r="C832" s="123"/>
      <c r="D832" s="123"/>
      <c r="E832" s="123"/>
      <c r="F832" s="123"/>
      <c r="G832" s="123"/>
      <c r="H832" s="123"/>
      <c r="I832" s="123"/>
      <c r="J832" s="123"/>
      <c r="K832" s="123"/>
      <c r="L832" s="123"/>
      <c r="M832" s="123"/>
      <c r="N832" s="123"/>
      <c r="O832" s="123"/>
      <c r="P832" s="123"/>
      <c r="Q832" s="123"/>
      <c r="R832" s="117"/>
      <c r="S832" s="117"/>
      <c r="T832" s="117"/>
      <c r="U832" s="117"/>
      <c r="V832" s="117"/>
    </row>
    <row r="833" spans="1:22" ht="14.25">
      <c r="A833" s="123"/>
      <c r="B833" s="123"/>
      <c r="C833" s="123"/>
      <c r="D833" s="123"/>
      <c r="E833" s="123"/>
      <c r="F833" s="123"/>
      <c r="G833" s="123"/>
      <c r="H833" s="123"/>
      <c r="I833" s="123"/>
      <c r="J833" s="123"/>
      <c r="K833" s="123"/>
      <c r="L833" s="123"/>
      <c r="M833" s="123"/>
      <c r="N833" s="123"/>
      <c r="O833" s="123"/>
      <c r="P833" s="123"/>
      <c r="Q833" s="123"/>
      <c r="R833" s="117"/>
      <c r="S833" s="117"/>
      <c r="T833" s="117"/>
      <c r="U833" s="117"/>
      <c r="V833" s="117"/>
    </row>
    <row r="834" spans="1:22" ht="14.25">
      <c r="A834" s="123"/>
      <c r="B834" s="123"/>
      <c r="C834" s="123"/>
      <c r="D834" s="123"/>
      <c r="E834" s="123"/>
      <c r="F834" s="123"/>
      <c r="G834" s="123"/>
      <c r="H834" s="123"/>
      <c r="I834" s="123"/>
      <c r="J834" s="123"/>
      <c r="K834" s="123"/>
      <c r="L834" s="123"/>
      <c r="M834" s="123"/>
      <c r="N834" s="123"/>
      <c r="O834" s="123"/>
      <c r="P834" s="123"/>
      <c r="Q834" s="123"/>
      <c r="R834" s="117"/>
      <c r="S834" s="117"/>
      <c r="T834" s="117"/>
      <c r="U834" s="117"/>
      <c r="V834" s="117"/>
    </row>
    <row r="835" spans="1:22" ht="14.25">
      <c r="A835" s="123"/>
      <c r="B835" s="123"/>
      <c r="C835" s="123"/>
      <c r="D835" s="123"/>
      <c r="E835" s="123"/>
      <c r="F835" s="123"/>
      <c r="G835" s="123"/>
      <c r="H835" s="123"/>
      <c r="I835" s="123"/>
      <c r="J835" s="123"/>
      <c r="K835" s="123"/>
      <c r="L835" s="123"/>
      <c r="M835" s="123"/>
      <c r="N835" s="123"/>
      <c r="O835" s="123"/>
      <c r="P835" s="123"/>
      <c r="Q835" s="123"/>
      <c r="R835" s="117"/>
      <c r="S835" s="117"/>
      <c r="T835" s="117"/>
      <c r="U835" s="117"/>
      <c r="V835" s="117"/>
    </row>
    <row r="836" spans="1:22" ht="14.25">
      <c r="A836" s="123"/>
      <c r="B836" s="123"/>
      <c r="C836" s="123"/>
      <c r="D836" s="123"/>
      <c r="E836" s="123"/>
      <c r="F836" s="123"/>
      <c r="G836" s="123"/>
      <c r="H836" s="123"/>
      <c r="I836" s="123"/>
      <c r="J836" s="123"/>
      <c r="K836" s="123"/>
      <c r="L836" s="123"/>
      <c r="M836" s="123"/>
      <c r="N836" s="123"/>
      <c r="O836" s="123"/>
      <c r="P836" s="123"/>
      <c r="Q836" s="123"/>
      <c r="R836" s="117"/>
      <c r="S836" s="117"/>
      <c r="T836" s="117"/>
      <c r="U836" s="117"/>
      <c r="V836" s="117"/>
    </row>
    <row r="837" spans="1:22" ht="14.25">
      <c r="A837" s="123"/>
      <c r="B837" s="123"/>
      <c r="C837" s="123"/>
      <c r="D837" s="123"/>
      <c r="E837" s="123"/>
      <c r="F837" s="123"/>
      <c r="G837" s="123"/>
      <c r="H837" s="123"/>
      <c r="I837" s="123"/>
      <c r="J837" s="123"/>
      <c r="K837" s="123"/>
      <c r="L837" s="123"/>
      <c r="M837" s="123"/>
      <c r="N837" s="123"/>
      <c r="O837" s="123"/>
      <c r="P837" s="123"/>
      <c r="Q837" s="123"/>
      <c r="R837" s="117"/>
      <c r="S837" s="117"/>
      <c r="T837" s="117"/>
      <c r="U837" s="117"/>
      <c r="V837" s="117"/>
    </row>
    <row r="838" spans="1:22" ht="14.25">
      <c r="A838" s="123"/>
      <c r="B838" s="123"/>
      <c r="C838" s="123"/>
      <c r="D838" s="123"/>
      <c r="E838" s="123"/>
      <c r="F838" s="123"/>
      <c r="G838" s="123"/>
      <c r="H838" s="123"/>
      <c r="I838" s="123"/>
      <c r="J838" s="123"/>
      <c r="K838" s="123"/>
      <c r="L838" s="123"/>
      <c r="M838" s="123"/>
      <c r="N838" s="123"/>
      <c r="O838" s="123"/>
      <c r="P838" s="123"/>
      <c r="Q838" s="123"/>
      <c r="R838" s="117"/>
      <c r="S838" s="117"/>
      <c r="T838" s="117"/>
      <c r="U838" s="117"/>
      <c r="V838" s="117"/>
    </row>
    <row r="839" spans="1:22" ht="14.25">
      <c r="A839" s="123"/>
      <c r="B839" s="123"/>
      <c r="C839" s="123"/>
      <c r="D839" s="123"/>
      <c r="E839" s="123"/>
      <c r="F839" s="123"/>
      <c r="G839" s="123"/>
      <c r="H839" s="123"/>
      <c r="I839" s="123"/>
      <c r="J839" s="123"/>
      <c r="K839" s="123"/>
      <c r="L839" s="123"/>
      <c r="M839" s="123"/>
      <c r="N839" s="123"/>
      <c r="O839" s="123"/>
      <c r="P839" s="123"/>
      <c r="Q839" s="123"/>
      <c r="R839" s="117"/>
      <c r="S839" s="117"/>
      <c r="T839" s="117"/>
      <c r="U839" s="117"/>
      <c r="V839" s="117"/>
    </row>
    <row r="840" spans="1:22" ht="14.25">
      <c r="A840" s="123"/>
      <c r="B840" s="123"/>
      <c r="C840" s="123"/>
      <c r="D840" s="123"/>
      <c r="E840" s="123"/>
      <c r="F840" s="123"/>
      <c r="G840" s="123"/>
      <c r="H840" s="123"/>
      <c r="I840" s="123"/>
      <c r="J840" s="123"/>
      <c r="K840" s="123"/>
      <c r="L840" s="123"/>
      <c r="M840" s="123"/>
      <c r="N840" s="123"/>
      <c r="O840" s="123"/>
      <c r="P840" s="123"/>
      <c r="Q840" s="123"/>
      <c r="R840" s="117"/>
      <c r="S840" s="117"/>
      <c r="T840" s="117"/>
      <c r="U840" s="117"/>
      <c r="V840" s="117"/>
    </row>
    <row r="841" spans="1:22" ht="14.25">
      <c r="A841" s="123"/>
      <c r="B841" s="123"/>
      <c r="C841" s="123"/>
      <c r="D841" s="123"/>
      <c r="E841" s="123"/>
      <c r="F841" s="123"/>
      <c r="G841" s="123"/>
      <c r="H841" s="123"/>
      <c r="I841" s="123"/>
      <c r="J841" s="123"/>
      <c r="K841" s="123"/>
      <c r="L841" s="123"/>
      <c r="M841" s="123"/>
      <c r="N841" s="123"/>
      <c r="O841" s="123"/>
      <c r="P841" s="123"/>
      <c r="Q841" s="123"/>
      <c r="R841" s="117"/>
      <c r="S841" s="117"/>
      <c r="T841" s="117"/>
      <c r="U841" s="117"/>
      <c r="V841" s="117"/>
    </row>
    <row r="842" spans="1:22" ht="14.25">
      <c r="A842" s="123"/>
      <c r="B842" s="123"/>
      <c r="C842" s="123"/>
      <c r="D842" s="123"/>
      <c r="E842" s="123"/>
      <c r="F842" s="123"/>
      <c r="G842" s="123"/>
      <c r="H842" s="123"/>
      <c r="I842" s="123"/>
      <c r="J842" s="123"/>
      <c r="K842" s="123"/>
      <c r="L842" s="123"/>
      <c r="M842" s="123"/>
      <c r="N842" s="123"/>
      <c r="O842" s="123"/>
      <c r="P842" s="123"/>
      <c r="Q842" s="123"/>
      <c r="R842" s="117"/>
      <c r="S842" s="117"/>
      <c r="T842" s="117"/>
      <c r="U842" s="117"/>
      <c r="V842" s="117"/>
    </row>
    <row r="843" spans="1:22" ht="14.25">
      <c r="A843" s="123"/>
      <c r="B843" s="123"/>
      <c r="C843" s="123"/>
      <c r="D843" s="123"/>
      <c r="E843" s="123"/>
      <c r="F843" s="123"/>
      <c r="G843" s="123"/>
      <c r="H843" s="123"/>
      <c r="I843" s="123"/>
      <c r="J843" s="123"/>
      <c r="K843" s="123"/>
      <c r="L843" s="123"/>
      <c r="M843" s="123"/>
      <c r="N843" s="123"/>
      <c r="O843" s="123"/>
      <c r="P843" s="123"/>
      <c r="Q843" s="123"/>
      <c r="R843" s="117"/>
      <c r="S843" s="117"/>
      <c r="T843" s="117"/>
      <c r="U843" s="117"/>
      <c r="V843" s="117"/>
    </row>
    <row r="844" spans="1:22" ht="14.25">
      <c r="A844" s="123"/>
      <c r="B844" s="123"/>
      <c r="C844" s="123"/>
      <c r="D844" s="123"/>
      <c r="E844" s="123"/>
      <c r="F844" s="123"/>
      <c r="G844" s="123"/>
      <c r="H844" s="123"/>
      <c r="I844" s="123"/>
      <c r="J844" s="123"/>
      <c r="K844" s="123"/>
      <c r="L844" s="123"/>
      <c r="M844" s="123"/>
      <c r="N844" s="123"/>
      <c r="O844" s="123"/>
      <c r="P844" s="123"/>
      <c r="Q844" s="123"/>
      <c r="R844" s="117"/>
      <c r="S844" s="117"/>
      <c r="T844" s="117"/>
      <c r="U844" s="117"/>
      <c r="V844" s="117"/>
    </row>
    <row r="845" spans="1:22" ht="14.25">
      <c r="A845" s="123"/>
      <c r="B845" s="123"/>
      <c r="C845" s="123"/>
      <c r="D845" s="123"/>
      <c r="E845" s="123"/>
      <c r="F845" s="123"/>
      <c r="G845" s="123"/>
      <c r="H845" s="123"/>
      <c r="I845" s="123"/>
      <c r="J845" s="123"/>
      <c r="K845" s="123"/>
      <c r="L845" s="123"/>
      <c r="M845" s="123"/>
      <c r="N845" s="123"/>
      <c r="O845" s="123"/>
      <c r="P845" s="123"/>
      <c r="Q845" s="123"/>
      <c r="R845" s="117"/>
      <c r="S845" s="117"/>
      <c r="T845" s="117"/>
      <c r="U845" s="117"/>
      <c r="V845" s="117"/>
    </row>
    <row r="846" spans="1:22" ht="14.25">
      <c r="A846" s="123"/>
      <c r="B846" s="123"/>
      <c r="C846" s="123"/>
      <c r="D846" s="123"/>
      <c r="E846" s="123"/>
      <c r="F846" s="123"/>
      <c r="G846" s="123"/>
      <c r="H846" s="123"/>
      <c r="I846" s="123"/>
      <c r="J846" s="123"/>
      <c r="K846" s="123"/>
      <c r="L846" s="123"/>
      <c r="M846" s="123"/>
      <c r="N846" s="123"/>
      <c r="O846" s="123"/>
      <c r="P846" s="123"/>
      <c r="Q846" s="123"/>
      <c r="R846" s="117"/>
      <c r="S846" s="117"/>
      <c r="T846" s="117"/>
      <c r="U846" s="117"/>
      <c r="V846" s="117"/>
    </row>
    <row r="847" spans="1:22" ht="14.25">
      <c r="A847" s="123"/>
      <c r="B847" s="123"/>
      <c r="C847" s="123"/>
      <c r="D847" s="123"/>
      <c r="E847" s="123"/>
      <c r="F847" s="123"/>
      <c r="G847" s="123"/>
      <c r="H847" s="123"/>
      <c r="I847" s="123"/>
      <c r="J847" s="123"/>
      <c r="K847" s="123"/>
      <c r="L847" s="123"/>
      <c r="M847" s="123"/>
      <c r="N847" s="123"/>
      <c r="O847" s="123"/>
      <c r="P847" s="123"/>
      <c r="Q847" s="123"/>
      <c r="R847" s="117"/>
      <c r="S847" s="117"/>
      <c r="T847" s="117"/>
      <c r="U847" s="117"/>
      <c r="V847" s="117"/>
    </row>
    <row r="848" spans="1:22" ht="14.25">
      <c r="A848" s="123"/>
      <c r="B848" s="123"/>
      <c r="C848" s="123"/>
      <c r="D848" s="123"/>
      <c r="E848" s="123"/>
      <c r="F848" s="123"/>
      <c r="G848" s="123"/>
      <c r="H848" s="123"/>
      <c r="I848" s="123"/>
      <c r="J848" s="123"/>
      <c r="K848" s="123"/>
      <c r="L848" s="123"/>
      <c r="M848" s="123"/>
      <c r="N848" s="123"/>
      <c r="O848" s="123"/>
      <c r="P848" s="123"/>
      <c r="Q848" s="123"/>
      <c r="R848" s="117"/>
      <c r="S848" s="117"/>
      <c r="T848" s="117"/>
      <c r="U848" s="117"/>
      <c r="V848" s="117"/>
    </row>
    <row r="849" spans="1:22" ht="14.25">
      <c r="A849" s="123"/>
      <c r="B849" s="123"/>
      <c r="C849" s="123"/>
      <c r="D849" s="123"/>
      <c r="E849" s="123"/>
      <c r="F849" s="123"/>
      <c r="G849" s="123"/>
      <c r="H849" s="123"/>
      <c r="I849" s="123"/>
      <c r="J849" s="123"/>
      <c r="K849" s="123"/>
      <c r="L849" s="123"/>
      <c r="M849" s="123"/>
      <c r="N849" s="123"/>
      <c r="O849" s="123"/>
      <c r="P849" s="123"/>
      <c r="Q849" s="123"/>
      <c r="R849" s="117"/>
      <c r="S849" s="117"/>
      <c r="T849" s="117"/>
      <c r="U849" s="117"/>
      <c r="V849" s="117"/>
    </row>
    <row r="850" spans="1:22" ht="14.25">
      <c r="A850" s="123"/>
      <c r="B850" s="123"/>
      <c r="C850" s="123"/>
      <c r="D850" s="123"/>
      <c r="E850" s="123"/>
      <c r="F850" s="123"/>
      <c r="G850" s="123"/>
      <c r="H850" s="123"/>
      <c r="I850" s="123"/>
      <c r="J850" s="123"/>
      <c r="K850" s="123"/>
      <c r="L850" s="123"/>
      <c r="M850" s="123"/>
      <c r="N850" s="123"/>
      <c r="O850" s="123"/>
      <c r="P850" s="123"/>
      <c r="Q850" s="123"/>
      <c r="R850" s="117"/>
      <c r="S850" s="117"/>
      <c r="T850" s="117"/>
      <c r="U850" s="117"/>
      <c r="V850" s="117"/>
    </row>
    <row r="851" spans="1:22" ht="14.25">
      <c r="A851" s="117"/>
      <c r="B851" s="123"/>
      <c r="C851" s="123"/>
      <c r="D851" s="123"/>
      <c r="E851" s="123"/>
      <c r="F851" s="123"/>
      <c r="G851" s="123"/>
      <c r="H851" s="123"/>
      <c r="I851" s="123"/>
      <c r="J851" s="123"/>
      <c r="K851" s="123"/>
      <c r="L851" s="123"/>
      <c r="M851" s="123"/>
      <c r="N851" s="123"/>
      <c r="O851" s="123"/>
      <c r="P851" s="123"/>
      <c r="Q851" s="123"/>
      <c r="R851" s="117"/>
      <c r="S851" s="117"/>
      <c r="T851" s="117"/>
      <c r="U851" s="117"/>
      <c r="V851" s="117"/>
    </row>
    <row r="852" spans="1:22" ht="14.25">
      <c r="A852" s="117"/>
      <c r="B852" s="123"/>
      <c r="C852" s="123"/>
      <c r="D852" s="123"/>
      <c r="E852" s="123"/>
      <c r="F852" s="123"/>
      <c r="G852" s="123"/>
      <c r="H852" s="123"/>
      <c r="I852" s="123"/>
      <c r="J852" s="123"/>
      <c r="K852" s="123"/>
      <c r="L852" s="123"/>
      <c r="M852" s="123"/>
      <c r="N852" s="123"/>
      <c r="O852" s="123"/>
      <c r="P852" s="123"/>
      <c r="Q852" s="123"/>
      <c r="R852" s="117"/>
      <c r="S852" s="117"/>
      <c r="T852" s="117"/>
      <c r="U852" s="117"/>
      <c r="V852" s="117"/>
    </row>
    <row r="853" spans="1:22" ht="14.25">
      <c r="A853" s="117"/>
      <c r="B853" s="123"/>
      <c r="C853" s="123"/>
      <c r="D853" s="123"/>
      <c r="E853" s="123"/>
      <c r="F853" s="123"/>
      <c r="G853" s="123"/>
      <c r="H853" s="123"/>
      <c r="I853" s="123"/>
      <c r="J853" s="123"/>
      <c r="K853" s="123"/>
      <c r="L853" s="123"/>
      <c r="M853" s="123"/>
      <c r="N853" s="123"/>
      <c r="O853" s="123"/>
      <c r="P853" s="123"/>
      <c r="Q853" s="123"/>
      <c r="R853" s="117"/>
      <c r="S853" s="117"/>
      <c r="T853" s="117"/>
      <c r="U853" s="117"/>
      <c r="V853" s="117"/>
    </row>
    <row r="854" spans="1:22" ht="14.25">
      <c r="A854" s="117"/>
      <c r="B854" s="123"/>
      <c r="C854" s="123"/>
      <c r="D854" s="123"/>
      <c r="E854" s="123"/>
      <c r="F854" s="123"/>
      <c r="G854" s="123"/>
      <c r="H854" s="123"/>
      <c r="I854" s="123"/>
      <c r="J854" s="123"/>
      <c r="K854" s="123"/>
      <c r="L854" s="123"/>
      <c r="M854" s="123"/>
      <c r="N854" s="123"/>
      <c r="O854" s="123"/>
      <c r="P854" s="123"/>
      <c r="Q854" s="123"/>
      <c r="R854" s="117"/>
      <c r="S854" s="117"/>
      <c r="T854" s="117"/>
      <c r="U854" s="117"/>
      <c r="V854" s="117"/>
    </row>
    <row r="855" spans="1:22" ht="14.25">
      <c r="A855" s="117"/>
      <c r="B855" s="123"/>
      <c r="C855" s="123"/>
      <c r="D855" s="123"/>
      <c r="E855" s="123"/>
      <c r="F855" s="123"/>
      <c r="G855" s="123"/>
      <c r="H855" s="123"/>
      <c r="I855" s="123"/>
      <c r="J855" s="123"/>
      <c r="K855" s="123"/>
      <c r="L855" s="123"/>
      <c r="M855" s="123"/>
      <c r="N855" s="123"/>
      <c r="O855" s="123"/>
      <c r="P855" s="123"/>
      <c r="Q855" s="123"/>
      <c r="R855" s="117"/>
      <c r="S855" s="117"/>
      <c r="T855" s="117"/>
      <c r="U855" s="117"/>
      <c r="V855" s="117"/>
    </row>
  </sheetData>
  <autoFilter ref="J1:J855" xr:uid="{00000000-0009-0000-0000-000004000000}"/>
  <conditionalFormatting sqref="F1:F5 F23:F27">
    <cfRule type="containsText" dxfId="51" priority="1" operator="containsText" text="Streptophyta">
      <formula>NOT(ISERROR(SEARCH(("Streptophyta"),(F1))))</formula>
    </cfRule>
  </conditionalFormatting>
  <conditionalFormatting sqref="H1:H5 H23:H27">
    <cfRule type="containsText" dxfId="50" priority="2" operator="containsText" text="Tracheophyta">
      <formula>NOT(ISERROR(SEARCH(("Tracheophyta"),(H1))))</formula>
    </cfRule>
  </conditionalFormatting>
  <conditionalFormatting sqref="I1:I5 I23:I27">
    <cfRule type="containsText" dxfId="49" priority="3" operator="containsText" text="Spermophytina">
      <formula>NOT(ISERROR(SEARCH(("Spermophytina"),(I1))))</formula>
    </cfRule>
  </conditionalFormatting>
  <conditionalFormatting sqref="J1:J5 J23:J27">
    <cfRule type="containsText" dxfId="48" priority="4" operator="containsText" text="Magnoliopsida">
      <formula>NOT(ISERROR(SEARCH(("Magnoliopsida"),(J1))))</formula>
    </cfRule>
  </conditionalFormatting>
  <conditionalFormatting sqref="E1:Q5 E23:Q27">
    <cfRule type="containsBlanks" dxfId="47" priority="5">
      <formula>LEN(TRIM(E1))=0</formula>
    </cfRule>
  </conditionalFormatting>
  <conditionalFormatting sqref="D1:E5 D23:E27">
    <cfRule type="containsText" dxfId="46" priority="6" operator="containsText" text="Viridiplantae">
      <formula>NOT(ISERROR(SEARCH(("Viridiplantae"),(D1))))</formula>
    </cfRule>
  </conditionalFormatting>
  <conditionalFormatting sqref="D1:E5 D23:E27">
    <cfRule type="containsText" dxfId="45" priority="7" operator="containsText" text="Biliphyta">
      <formula>NOT(ISERROR(SEARCH(("Biliphyta"),(D1))))</formula>
    </cfRule>
  </conditionalFormatting>
  <conditionalFormatting sqref="I1:I5 I23:I27">
    <cfRule type="containsText" dxfId="44" priority="8" operator="containsText" text="--">
      <formula>NOT(ISERROR(SEARCH(("--"),(I1))))</formula>
    </cfRule>
  </conditionalFormatting>
  <conditionalFormatting sqref="L1:L5 L23:L27">
    <cfRule type="containsText" dxfId="43" priority="9" operator="containsText" text="Amborellanae  ">
      <formula>NOT(ISERROR(SEARCH(("Amborellanae  "),(L1))))</formula>
    </cfRule>
  </conditionalFormatting>
  <conditionalFormatting sqref="L1:L5 L23:L27">
    <cfRule type="containsText" dxfId="42" priority="10" operator="containsText" text="Asteranae">
      <formula>NOT(ISERROR(SEARCH(("Asteranae"),(L1))))</formula>
    </cfRule>
  </conditionalFormatting>
  <conditionalFormatting sqref="L1:L5 L23:L27">
    <cfRule type="containsText" dxfId="41" priority="11" operator="containsText" text="Austrobaileyanae">
      <formula>NOT(ISERROR(SEARCH(("Austrobaileyanae"),(L1))))</formula>
    </cfRule>
  </conditionalFormatting>
  <conditionalFormatting sqref="L1:L5 L23:L27">
    <cfRule type="containsText" dxfId="40" priority="12" operator="containsText" text="Berberidopsidanae">
      <formula>NOT(ISERROR(SEARCH(("Berberidopsidanae"),(L1))))</formula>
    </cfRule>
  </conditionalFormatting>
  <conditionalFormatting sqref="L1:L5 L23:L27">
    <cfRule type="containsText" dxfId="39" priority="13" operator="containsText" text="Buxanae">
      <formula>NOT(ISERROR(SEARCH(("Buxanae"),(L1))))</formula>
    </cfRule>
  </conditionalFormatting>
  <conditionalFormatting sqref="L1:L5 L23:L27">
    <cfRule type="containsText" dxfId="38" priority="14" operator="containsText" text="Caryophyllanae">
      <formula>NOT(ISERROR(SEARCH(("Caryophyllanae"),(L1))))</formula>
    </cfRule>
  </conditionalFormatting>
  <conditionalFormatting sqref="L1:L5 L23:L27">
    <cfRule type="containsText" dxfId="37" priority="15" operator="containsText" text="Ceratophyllanae">
      <formula>NOT(ISERROR(SEARCH(("Ceratophyllanae"),(L1))))</formula>
    </cfRule>
  </conditionalFormatting>
  <conditionalFormatting sqref="L1:L5 L23:L27">
    <cfRule type="containsText" dxfId="36" priority="16" operator="containsText" text="Dillenianae">
      <formula>NOT(ISERROR(SEARCH(("Dillenianae"),(L1))))</formula>
    </cfRule>
  </conditionalFormatting>
  <conditionalFormatting sqref="L1:L5 L23:L27">
    <cfRule type="containsText" dxfId="35" priority="17" operator="containsText" text="Lilianae">
      <formula>NOT(ISERROR(SEARCH(("Lilianae"),(L1))))</formula>
    </cfRule>
  </conditionalFormatting>
  <conditionalFormatting sqref="L1:L5 L23:L27">
    <cfRule type="containsText" dxfId="34" priority="18" operator="containsText" text="Magnolianae">
      <formula>NOT(ISERROR(SEARCH(("Magnolianae"),(L1))))</formula>
    </cfRule>
  </conditionalFormatting>
  <conditionalFormatting sqref="L1:L5 L23:L27">
    <cfRule type="containsText" dxfId="33" priority="19" operator="containsText" text="Myrothamnanae">
      <formula>NOT(ISERROR(SEARCH(("Myrothamnanae"),(L1))))</formula>
    </cfRule>
  </conditionalFormatting>
  <conditionalFormatting sqref="L1:L5 L23:L27">
    <cfRule type="containsText" dxfId="32" priority="20" operator="containsText" text="Nymphaeanae">
      <formula>NOT(ISERROR(SEARCH(("Nymphaeanae"),(L1))))</formula>
    </cfRule>
  </conditionalFormatting>
  <conditionalFormatting sqref="L1:L5 L23:L27">
    <cfRule type="containsText" dxfId="31" priority="21" operator="containsText" text="Proteanae">
      <formula>NOT(ISERROR(SEARCH(("Proteanae"),(L1))))</formula>
    </cfRule>
  </conditionalFormatting>
  <conditionalFormatting sqref="L1:L5 L23:L27">
    <cfRule type="containsText" dxfId="30" priority="22" operator="containsText" text="Ranunculanae">
      <formula>NOT(ISERROR(SEARCH(("Ranunculanae"),(L1))))</formula>
    </cfRule>
  </conditionalFormatting>
  <conditionalFormatting sqref="L1:L5 L23:L27">
    <cfRule type="containsText" dxfId="29" priority="23" operator="containsText" text="Rosanae">
      <formula>NOT(ISERROR(SEARCH(("Rosanae"),(L1))))</formula>
    </cfRule>
  </conditionalFormatting>
  <conditionalFormatting sqref="L1:L5 L23:L27">
    <cfRule type="containsText" dxfId="28" priority="24" operator="containsText" text="Santalanae">
      <formula>NOT(ISERROR(SEARCH(("Santalanae"),(L1))))</formula>
    </cfRule>
  </conditionalFormatting>
  <conditionalFormatting sqref="L1:L5 L23:L27">
    <cfRule type="containsText" dxfId="27" priority="25" operator="containsText" text="Saxifraganae">
      <formula>NOT(ISERROR(SEARCH(("Saxifraganae"),(L1))))</formula>
    </cfRule>
  </conditionalFormatting>
  <conditionalFormatting sqref="L1:L5 L23:L27">
    <cfRule type="containsText" dxfId="26" priority="26" operator="containsText" text="Trochodendranae">
      <formula>NOT(ISERROR(SEARCH(("Trochodendranae"),(L1))))</formula>
    </cfRule>
  </conditionalFormatting>
  <conditionalFormatting sqref="N1:N5 N23:N27">
    <cfRule type="containsText" dxfId="25" priority="27" operator="containsText" text="Icacinaceae">
      <formula>NOT(ISERROR(SEARCH(("Icacinaceae"),(N1))))</formula>
    </cfRule>
  </conditionalFormatting>
  <conditionalFormatting sqref="N1:N5 N23:N27">
    <cfRule type="containsText" dxfId="24" priority="28" operator="containsText" text="Metteniusaceae">
      <formula>NOT(ISERROR(SEARCH(("Metteniusaceae"),(N1))))</formula>
    </cfRule>
  </conditionalFormatting>
  <conditionalFormatting sqref="N1:N5 N23:N27">
    <cfRule type="containsText" dxfId="23" priority="29" operator="containsText" text="Oncothecaceae">
      <formula>NOT(ISERROR(SEARCH(("Oncothecaceae"),(N1))))</formula>
    </cfRule>
  </conditionalFormatting>
  <conditionalFormatting sqref="N1:N5 N23:N27">
    <cfRule type="containsText" dxfId="22" priority="30" operator="containsText" text="Vahliaceae">
      <formula>NOT(ISERROR(SEARCH(("Vahliaceae"),(N1))))</formula>
    </cfRule>
  </conditionalFormatting>
  <conditionalFormatting sqref="J1:J5 J23:J27">
    <cfRule type="containsText" dxfId="21" priority="31" operator="containsText" text="Polypodiopsida">
      <formula>NOT(ISERROR(SEARCH(("Polypodiopsida"),(J1))))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106"/>
  <sheetViews>
    <sheetView workbookViewId="0"/>
  </sheetViews>
  <sheetFormatPr defaultColWidth="12.625" defaultRowHeight="15" customHeight="1"/>
  <cols>
    <col min="1" max="1" width="7.875" customWidth="1"/>
    <col min="2" max="2" width="4.5" customWidth="1"/>
    <col min="3" max="3" width="6.375" hidden="1" customWidth="1"/>
    <col min="4" max="4" width="26" customWidth="1"/>
    <col min="5" max="5" width="10.625" customWidth="1"/>
    <col min="6" max="6" width="12.75" customWidth="1"/>
    <col min="7" max="7" width="11.75" customWidth="1"/>
    <col min="8" max="8" width="27.125" customWidth="1"/>
    <col min="9" max="9" width="30.375" customWidth="1"/>
    <col min="10" max="10" width="29.625" customWidth="1"/>
    <col min="11" max="11" width="29.75" customWidth="1"/>
    <col min="12" max="12" width="50.25" customWidth="1"/>
  </cols>
  <sheetData>
    <row r="1" spans="1:12" ht="15" customHeight="1">
      <c r="A1" s="425" t="s">
        <v>1240</v>
      </c>
      <c r="B1" s="393"/>
      <c r="C1" s="393"/>
      <c r="D1" s="393"/>
      <c r="E1" s="393"/>
      <c r="F1" s="143"/>
      <c r="G1" s="143"/>
      <c r="H1" s="142"/>
      <c r="I1" s="142"/>
      <c r="J1" s="142"/>
      <c r="K1" s="142"/>
      <c r="L1" s="142"/>
    </row>
    <row r="2" spans="1:12" ht="15" customHeight="1">
      <c r="A2" s="144" t="s">
        <v>1241</v>
      </c>
      <c r="B2" s="145" t="s">
        <v>1242</v>
      </c>
      <c r="C2" s="142" t="s">
        <v>313</v>
      </c>
      <c r="D2" s="142" t="s">
        <v>314</v>
      </c>
      <c r="E2" s="143" t="s">
        <v>316</v>
      </c>
      <c r="F2" s="143" t="s">
        <v>315</v>
      </c>
      <c r="G2" s="143" t="s">
        <v>318</v>
      </c>
      <c r="H2" s="142" t="s">
        <v>321</v>
      </c>
      <c r="I2" s="142" t="s">
        <v>322</v>
      </c>
      <c r="J2" s="142" t="s">
        <v>323</v>
      </c>
      <c r="K2" s="142" t="s">
        <v>327</v>
      </c>
      <c r="L2" s="142" t="s">
        <v>328</v>
      </c>
    </row>
    <row r="3" spans="1:12" ht="15" customHeight="1">
      <c r="A3" s="146" t="s">
        <v>1243</v>
      </c>
      <c r="B3" s="147" t="s">
        <v>1244</v>
      </c>
      <c r="C3" s="148" t="s">
        <v>1245</v>
      </c>
      <c r="D3" s="430" t="s">
        <v>1246</v>
      </c>
      <c r="E3" s="426" t="s">
        <v>1247</v>
      </c>
      <c r="F3" s="427" t="s">
        <v>1248</v>
      </c>
      <c r="G3" s="433" t="s">
        <v>595</v>
      </c>
      <c r="H3" s="399" t="s">
        <v>1249</v>
      </c>
      <c r="I3" s="150" t="s">
        <v>469</v>
      </c>
      <c r="J3" s="149" t="s">
        <v>470</v>
      </c>
      <c r="K3" s="150" t="s">
        <v>471</v>
      </c>
      <c r="L3" s="150" t="s">
        <v>1250</v>
      </c>
    </row>
    <row r="4" spans="1:12" ht="15" customHeight="1">
      <c r="A4" s="151" t="s">
        <v>1251</v>
      </c>
      <c r="B4" s="152" t="s">
        <v>1252</v>
      </c>
      <c r="C4" s="153"/>
      <c r="D4" s="393"/>
      <c r="E4" s="393"/>
      <c r="F4" s="393"/>
      <c r="G4" s="393"/>
      <c r="H4" s="393"/>
      <c r="I4" s="154" t="s">
        <v>1253</v>
      </c>
      <c r="J4" s="155" t="s">
        <v>1254</v>
      </c>
      <c r="K4" s="156" t="s">
        <v>483</v>
      </c>
      <c r="L4" s="156" t="s">
        <v>1255</v>
      </c>
    </row>
    <row r="5" spans="1:12" ht="15" customHeight="1">
      <c r="A5" s="151" t="s">
        <v>1256</v>
      </c>
      <c r="B5" s="152" t="s">
        <v>1257</v>
      </c>
      <c r="C5" s="153"/>
      <c r="D5" s="393"/>
      <c r="E5" s="393"/>
      <c r="F5" s="393"/>
      <c r="G5" s="393"/>
      <c r="H5" s="393"/>
      <c r="I5" s="396" t="s">
        <v>463</v>
      </c>
      <c r="J5" s="403" t="s">
        <v>1258</v>
      </c>
      <c r="K5" s="159" t="s">
        <v>490</v>
      </c>
      <c r="L5" s="159" t="s">
        <v>1259</v>
      </c>
    </row>
    <row r="6" spans="1:12" ht="15" customHeight="1">
      <c r="A6" s="151" t="s">
        <v>1260</v>
      </c>
      <c r="B6" s="152" t="s">
        <v>1261</v>
      </c>
      <c r="C6" s="153"/>
      <c r="D6" s="393"/>
      <c r="E6" s="393"/>
      <c r="F6" s="393"/>
      <c r="G6" s="393"/>
      <c r="H6" s="393"/>
      <c r="I6" s="393"/>
      <c r="J6" s="393"/>
      <c r="K6" s="160" t="s">
        <v>496</v>
      </c>
      <c r="L6" s="160" t="s">
        <v>1262</v>
      </c>
    </row>
    <row r="7" spans="1:12" ht="15" customHeight="1">
      <c r="A7" s="151" t="s">
        <v>1263</v>
      </c>
      <c r="B7" s="152" t="s">
        <v>1264</v>
      </c>
      <c r="C7" s="153"/>
      <c r="D7" s="393"/>
      <c r="E7" s="393"/>
      <c r="F7" s="393"/>
      <c r="G7" s="393"/>
      <c r="H7" s="393"/>
      <c r="I7" s="393"/>
      <c r="J7" s="393"/>
      <c r="K7" s="161" t="s">
        <v>501</v>
      </c>
      <c r="L7" s="161" t="s">
        <v>1265</v>
      </c>
    </row>
    <row r="8" spans="1:12" ht="15" customHeight="1">
      <c r="A8" s="151" t="s">
        <v>1266</v>
      </c>
      <c r="B8" s="152" t="s">
        <v>1267</v>
      </c>
      <c r="C8" s="153"/>
      <c r="D8" s="393"/>
      <c r="E8" s="393"/>
      <c r="F8" s="393"/>
      <c r="G8" s="393"/>
      <c r="H8" s="393"/>
      <c r="I8" s="397" t="s">
        <v>1268</v>
      </c>
      <c r="J8" s="162" t="s">
        <v>1269</v>
      </c>
      <c r="K8" s="163" t="s">
        <v>509</v>
      </c>
      <c r="L8" s="163" t="s">
        <v>1270</v>
      </c>
    </row>
    <row r="9" spans="1:12" ht="15" customHeight="1">
      <c r="A9" s="151" t="s">
        <v>1271</v>
      </c>
      <c r="B9" s="152" t="s">
        <v>1272</v>
      </c>
      <c r="C9" s="153"/>
      <c r="D9" s="393"/>
      <c r="E9" s="393"/>
      <c r="F9" s="393"/>
      <c r="G9" s="393"/>
      <c r="H9" s="393"/>
      <c r="I9" s="393"/>
      <c r="J9" s="164" t="s">
        <v>514</v>
      </c>
      <c r="K9" s="165" t="s">
        <v>515</v>
      </c>
      <c r="L9" s="165" t="s">
        <v>1273</v>
      </c>
    </row>
    <row r="10" spans="1:12" ht="15" customHeight="1">
      <c r="A10" s="151" t="s">
        <v>1274</v>
      </c>
      <c r="B10" s="152" t="s">
        <v>1275</v>
      </c>
      <c r="C10" s="153"/>
      <c r="D10" s="393"/>
      <c r="E10" s="393"/>
      <c r="F10" s="393"/>
      <c r="G10" s="393"/>
      <c r="H10" s="393"/>
      <c r="I10" s="398" t="s">
        <v>1276</v>
      </c>
      <c r="J10" s="167" t="s">
        <v>411</v>
      </c>
      <c r="K10" s="168" t="s">
        <v>519</v>
      </c>
      <c r="L10" s="168" t="s">
        <v>1277</v>
      </c>
    </row>
    <row r="11" spans="1:12" ht="15" customHeight="1">
      <c r="A11" s="151" t="s">
        <v>1278</v>
      </c>
      <c r="B11" s="152" t="s">
        <v>1279</v>
      </c>
      <c r="C11" s="153"/>
      <c r="D11" s="393"/>
      <c r="E11" s="393"/>
      <c r="F11" s="393"/>
      <c r="G11" s="393"/>
      <c r="H11" s="393"/>
      <c r="I11" s="393"/>
      <c r="J11" s="399" t="s">
        <v>1280</v>
      </c>
      <c r="K11" s="150" t="s">
        <v>526</v>
      </c>
      <c r="L11" s="150" t="s">
        <v>1281</v>
      </c>
    </row>
    <row r="12" spans="1:12" ht="15" customHeight="1">
      <c r="A12" s="146" t="s">
        <v>1282</v>
      </c>
      <c r="B12" s="147" t="s">
        <v>1283</v>
      </c>
      <c r="C12" s="163"/>
      <c r="D12" s="393"/>
      <c r="E12" s="393"/>
      <c r="F12" s="393"/>
      <c r="G12" s="393"/>
      <c r="H12" s="393"/>
      <c r="I12" s="393"/>
      <c r="J12" s="393"/>
      <c r="K12" s="400" t="s">
        <v>1284</v>
      </c>
      <c r="L12" s="154" t="s">
        <v>1285</v>
      </c>
    </row>
    <row r="13" spans="1:12" ht="15" customHeight="1">
      <c r="A13" s="146" t="s">
        <v>1286</v>
      </c>
      <c r="B13" s="147" t="s">
        <v>1287</v>
      </c>
      <c r="C13" s="163"/>
      <c r="D13" s="393"/>
      <c r="E13" s="393"/>
      <c r="F13" s="393"/>
      <c r="G13" s="393"/>
      <c r="H13" s="393"/>
      <c r="I13" s="393"/>
      <c r="J13" s="393"/>
      <c r="K13" s="393"/>
      <c r="L13" s="154" t="s">
        <v>1288</v>
      </c>
    </row>
    <row r="14" spans="1:12" ht="15" customHeight="1">
      <c r="A14" s="146" t="s">
        <v>1289</v>
      </c>
      <c r="B14" s="147" t="s">
        <v>1290</v>
      </c>
      <c r="C14" s="163"/>
      <c r="D14" s="393"/>
      <c r="E14" s="393"/>
      <c r="F14" s="393"/>
      <c r="G14" s="393"/>
      <c r="H14" s="393"/>
      <c r="I14" s="393"/>
      <c r="J14" s="393"/>
      <c r="K14" s="393"/>
      <c r="L14" s="154" t="s">
        <v>1291</v>
      </c>
    </row>
    <row r="15" spans="1:12" ht="15" customHeight="1">
      <c r="A15" s="146" t="s">
        <v>1292</v>
      </c>
      <c r="B15" s="147" t="s">
        <v>1293</v>
      </c>
      <c r="C15" s="163"/>
      <c r="D15" s="393"/>
      <c r="E15" s="393"/>
      <c r="F15" s="393"/>
      <c r="G15" s="393"/>
      <c r="H15" s="393"/>
      <c r="I15" s="393"/>
      <c r="J15" s="393"/>
      <c r="K15" s="393"/>
      <c r="L15" s="154" t="s">
        <v>543</v>
      </c>
    </row>
    <row r="16" spans="1:12" ht="15" customHeight="1">
      <c r="A16" s="146" t="s">
        <v>1294</v>
      </c>
      <c r="B16" s="147" t="s">
        <v>1295</v>
      </c>
      <c r="C16" s="163"/>
      <c r="D16" s="393"/>
      <c r="E16" s="393"/>
      <c r="F16" s="393"/>
      <c r="G16" s="393"/>
      <c r="H16" s="393"/>
      <c r="I16" s="393"/>
      <c r="J16" s="393"/>
      <c r="K16" s="396" t="s">
        <v>1296</v>
      </c>
      <c r="L16" s="157" t="s">
        <v>1297</v>
      </c>
    </row>
    <row r="17" spans="1:12" ht="15" customHeight="1">
      <c r="A17" s="146" t="s">
        <v>1298</v>
      </c>
      <c r="B17" s="147" t="s">
        <v>1299</v>
      </c>
      <c r="C17" s="163"/>
      <c r="D17" s="393"/>
      <c r="E17" s="393"/>
      <c r="F17" s="393"/>
      <c r="G17" s="393"/>
      <c r="H17" s="393"/>
      <c r="I17" s="393"/>
      <c r="J17" s="393"/>
      <c r="K17" s="393"/>
      <c r="L17" s="157" t="s">
        <v>1300</v>
      </c>
    </row>
    <row r="18" spans="1:12" ht="15" customHeight="1">
      <c r="A18" s="146" t="s">
        <v>1301</v>
      </c>
      <c r="B18" s="147" t="s">
        <v>1302</v>
      </c>
      <c r="C18" s="163"/>
      <c r="D18" s="393"/>
      <c r="E18" s="393"/>
      <c r="F18" s="393"/>
      <c r="G18" s="393"/>
      <c r="H18" s="393"/>
      <c r="I18" s="393"/>
      <c r="J18" s="393"/>
      <c r="K18" s="393"/>
      <c r="L18" s="157" t="s">
        <v>1303</v>
      </c>
    </row>
    <row r="19" spans="1:12" ht="15" customHeight="1">
      <c r="A19" s="151" t="s">
        <v>1304</v>
      </c>
      <c r="B19" s="152" t="s">
        <v>1305</v>
      </c>
      <c r="C19" s="153"/>
      <c r="D19" s="393"/>
      <c r="E19" s="393"/>
      <c r="F19" s="393"/>
      <c r="G19" s="393"/>
      <c r="H19" s="401" t="s">
        <v>557</v>
      </c>
      <c r="I19" s="402" t="s">
        <v>1306</v>
      </c>
      <c r="J19" s="401" t="s">
        <v>1307</v>
      </c>
      <c r="K19" s="170" t="s">
        <v>560</v>
      </c>
      <c r="L19" s="170" t="s">
        <v>1308</v>
      </c>
    </row>
    <row r="20" spans="1:12" ht="15" customHeight="1">
      <c r="A20" s="151" t="s">
        <v>1309</v>
      </c>
      <c r="B20" s="152" t="s">
        <v>1310</v>
      </c>
      <c r="C20" s="153"/>
      <c r="D20" s="393"/>
      <c r="E20" s="393"/>
      <c r="F20" s="393"/>
      <c r="G20" s="393"/>
      <c r="H20" s="393"/>
      <c r="I20" s="393"/>
      <c r="J20" s="393"/>
      <c r="K20" s="171" t="s">
        <v>567</v>
      </c>
      <c r="L20" s="171" t="s">
        <v>568</v>
      </c>
    </row>
    <row r="21" spans="1:12" ht="15" customHeight="1">
      <c r="A21" s="151" t="s">
        <v>1311</v>
      </c>
      <c r="B21" s="152" t="s">
        <v>1312</v>
      </c>
      <c r="C21" s="153"/>
      <c r="D21" s="393"/>
      <c r="E21" s="393"/>
      <c r="F21" s="393"/>
      <c r="G21" s="393"/>
      <c r="H21" s="403" t="s">
        <v>1313</v>
      </c>
      <c r="I21" s="404" t="s">
        <v>528</v>
      </c>
      <c r="J21" s="404" t="s">
        <v>1314</v>
      </c>
      <c r="K21" s="160" t="s">
        <v>581</v>
      </c>
      <c r="L21" s="160" t="s">
        <v>582</v>
      </c>
    </row>
    <row r="22" spans="1:12" ht="15" customHeight="1">
      <c r="A22" s="151" t="s">
        <v>1315</v>
      </c>
      <c r="B22" s="152" t="s">
        <v>1316</v>
      </c>
      <c r="C22" s="153"/>
      <c r="D22" s="393"/>
      <c r="E22" s="393"/>
      <c r="F22" s="393"/>
      <c r="G22" s="393"/>
      <c r="H22" s="393"/>
      <c r="I22" s="393"/>
      <c r="J22" s="393"/>
      <c r="K22" s="161" t="s">
        <v>591</v>
      </c>
      <c r="L22" s="161" t="s">
        <v>592</v>
      </c>
    </row>
    <row r="23" spans="1:12" ht="15" customHeight="1">
      <c r="A23" s="151" t="s">
        <v>1317</v>
      </c>
      <c r="B23" s="152" t="s">
        <v>1318</v>
      </c>
      <c r="C23" s="153"/>
      <c r="D23" s="393"/>
      <c r="E23" s="393"/>
      <c r="F23" s="393"/>
      <c r="G23" s="393"/>
      <c r="H23" s="393"/>
      <c r="I23" s="405" t="s">
        <v>1319</v>
      </c>
      <c r="J23" s="162" t="s">
        <v>598</v>
      </c>
      <c r="K23" s="162" t="s">
        <v>600</v>
      </c>
      <c r="L23" s="162" t="s">
        <v>1320</v>
      </c>
    </row>
    <row r="24" spans="1:12" ht="15" customHeight="1">
      <c r="A24" s="151" t="s">
        <v>1321</v>
      </c>
      <c r="B24" s="152" t="s">
        <v>1322</v>
      </c>
      <c r="C24" s="153"/>
      <c r="D24" s="393"/>
      <c r="E24" s="393"/>
      <c r="F24" s="393"/>
      <c r="G24" s="393"/>
      <c r="H24" s="393"/>
      <c r="I24" s="393"/>
      <c r="J24" s="406" t="s">
        <v>1323</v>
      </c>
      <c r="K24" s="165" t="s">
        <v>606</v>
      </c>
      <c r="L24" s="165" t="s">
        <v>607</v>
      </c>
    </row>
    <row r="25" spans="1:12" ht="15" customHeight="1">
      <c r="A25" s="151" t="s">
        <v>1324</v>
      </c>
      <c r="B25" s="152" t="s">
        <v>1325</v>
      </c>
      <c r="C25" s="153"/>
      <c r="D25" s="393"/>
      <c r="E25" s="393"/>
      <c r="F25" s="393"/>
      <c r="G25" s="393"/>
      <c r="H25" s="393"/>
      <c r="I25" s="393"/>
      <c r="J25" s="393"/>
      <c r="K25" s="172" t="s">
        <v>611</v>
      </c>
      <c r="L25" s="172" t="s">
        <v>612</v>
      </c>
    </row>
    <row r="26" spans="1:12" ht="24">
      <c r="A26" s="151" t="s">
        <v>1326</v>
      </c>
      <c r="B26" s="152" t="s">
        <v>1327</v>
      </c>
      <c r="C26" s="153"/>
      <c r="D26" s="393"/>
      <c r="E26" s="393"/>
      <c r="F26" s="393"/>
      <c r="G26" s="393"/>
      <c r="H26" s="393"/>
      <c r="I26" s="161" t="s">
        <v>1328</v>
      </c>
      <c r="J26" s="167" t="s">
        <v>571</v>
      </c>
      <c r="K26" s="168" t="s">
        <v>573</v>
      </c>
      <c r="L26" s="168" t="s">
        <v>1329</v>
      </c>
    </row>
    <row r="27" spans="1:12" ht="24">
      <c r="A27" s="151" t="s">
        <v>1330</v>
      </c>
      <c r="B27" s="152" t="s">
        <v>1331</v>
      </c>
      <c r="C27" s="153"/>
      <c r="D27" s="393"/>
      <c r="E27" s="393"/>
      <c r="F27" s="393"/>
      <c r="G27" s="393"/>
      <c r="H27" s="393"/>
      <c r="I27" s="407" t="s">
        <v>430</v>
      </c>
      <c r="J27" s="399" t="s">
        <v>1332</v>
      </c>
      <c r="K27" s="150" t="s">
        <v>615</v>
      </c>
      <c r="L27" s="150" t="s">
        <v>1333</v>
      </c>
    </row>
    <row r="28" spans="1:12" ht="24">
      <c r="A28" s="151" t="s">
        <v>1334</v>
      </c>
      <c r="B28" s="152" t="s">
        <v>1335</v>
      </c>
      <c r="C28" s="153"/>
      <c r="D28" s="393"/>
      <c r="E28" s="393"/>
      <c r="F28" s="393"/>
      <c r="G28" s="393"/>
      <c r="H28" s="393"/>
      <c r="I28" s="393"/>
      <c r="J28" s="393"/>
      <c r="K28" s="154" t="s">
        <v>620</v>
      </c>
      <c r="L28" s="154" t="s">
        <v>1336</v>
      </c>
    </row>
    <row r="29" spans="1:12" ht="24">
      <c r="A29" s="151" t="s">
        <v>1337</v>
      </c>
      <c r="B29" s="152" t="s">
        <v>1338</v>
      </c>
      <c r="C29" s="153"/>
      <c r="D29" s="393"/>
      <c r="E29" s="393"/>
      <c r="F29" s="393"/>
      <c r="G29" s="393"/>
      <c r="H29" s="393"/>
      <c r="I29" s="393"/>
      <c r="J29" s="393"/>
      <c r="K29" s="396" t="s">
        <v>1339</v>
      </c>
      <c r="L29" s="157" t="s">
        <v>1340</v>
      </c>
    </row>
    <row r="30" spans="1:12" ht="24">
      <c r="A30" s="151" t="s">
        <v>1341</v>
      </c>
      <c r="B30" s="152" t="s">
        <v>1342</v>
      </c>
      <c r="C30" s="153"/>
      <c r="D30" s="393"/>
      <c r="E30" s="393"/>
      <c r="F30" s="393"/>
      <c r="G30" s="393"/>
      <c r="H30" s="393"/>
      <c r="I30" s="393"/>
      <c r="J30" s="393"/>
      <c r="K30" s="393"/>
      <c r="L30" s="157" t="s">
        <v>1343</v>
      </c>
    </row>
    <row r="31" spans="1:12" ht="24">
      <c r="A31" s="151" t="s">
        <v>1344</v>
      </c>
      <c r="B31" s="152" t="s">
        <v>1345</v>
      </c>
      <c r="C31" s="153"/>
      <c r="D31" s="393"/>
      <c r="E31" s="393"/>
      <c r="F31" s="393"/>
      <c r="G31" s="393"/>
      <c r="H31" s="393"/>
      <c r="I31" s="393"/>
      <c r="J31" s="393"/>
      <c r="K31" s="166" t="s">
        <v>633</v>
      </c>
      <c r="L31" s="166" t="s">
        <v>1346</v>
      </c>
    </row>
    <row r="32" spans="1:12" ht="24">
      <c r="A32" s="151" t="s">
        <v>1347</v>
      </c>
      <c r="B32" s="152" t="s">
        <v>1348</v>
      </c>
      <c r="C32" s="153"/>
      <c r="D32" s="393"/>
      <c r="E32" s="393"/>
      <c r="F32" s="393"/>
      <c r="G32" s="393"/>
      <c r="H32" s="393"/>
      <c r="I32" s="393"/>
      <c r="J32" s="393"/>
      <c r="K32" s="174" t="s">
        <v>286</v>
      </c>
      <c r="L32" s="174" t="s">
        <v>1349</v>
      </c>
    </row>
    <row r="33" spans="1:12" ht="24">
      <c r="A33" s="151" t="s">
        <v>1350</v>
      </c>
      <c r="B33" s="152" t="s">
        <v>1351</v>
      </c>
      <c r="C33" s="153"/>
      <c r="D33" s="393"/>
      <c r="E33" s="393"/>
      <c r="F33" s="393"/>
      <c r="G33" s="393"/>
      <c r="H33" s="393"/>
      <c r="I33" s="393"/>
      <c r="J33" s="393"/>
      <c r="K33" s="175" t="s">
        <v>640</v>
      </c>
      <c r="L33" s="175" t="s">
        <v>1352</v>
      </c>
    </row>
    <row r="34" spans="1:12" ht="24">
      <c r="A34" s="151" t="s">
        <v>1353</v>
      </c>
      <c r="B34" s="152" t="s">
        <v>1354</v>
      </c>
      <c r="C34" s="153"/>
      <c r="D34" s="393"/>
      <c r="E34" s="393"/>
      <c r="F34" s="393"/>
      <c r="G34" s="393"/>
      <c r="H34" s="393"/>
      <c r="I34" s="176" t="s">
        <v>1355</v>
      </c>
      <c r="J34" s="155" t="s">
        <v>1356</v>
      </c>
      <c r="K34" s="169" t="s">
        <v>842</v>
      </c>
      <c r="L34" s="169" t="s">
        <v>1357</v>
      </c>
    </row>
    <row r="35" spans="1:12" ht="24">
      <c r="A35" s="151" t="s">
        <v>1358</v>
      </c>
      <c r="B35" s="152" t="s">
        <v>1359</v>
      </c>
      <c r="C35" s="153"/>
      <c r="D35" s="393"/>
      <c r="E35" s="393"/>
      <c r="F35" s="393"/>
      <c r="G35" s="393"/>
      <c r="H35" s="162" t="s">
        <v>1360</v>
      </c>
      <c r="I35" s="163" t="s">
        <v>644</v>
      </c>
      <c r="J35" s="158" t="s">
        <v>1361</v>
      </c>
      <c r="K35" s="159" t="s">
        <v>646</v>
      </c>
      <c r="L35" s="159" t="s">
        <v>1362</v>
      </c>
    </row>
    <row r="36" spans="1:12" ht="24">
      <c r="A36" s="151" t="s">
        <v>1363</v>
      </c>
      <c r="B36" s="152" t="s">
        <v>1364</v>
      </c>
      <c r="C36" s="153"/>
      <c r="D36" s="393"/>
      <c r="E36" s="393"/>
      <c r="F36" s="393"/>
      <c r="G36" s="393"/>
      <c r="H36" s="164" t="s">
        <v>1365</v>
      </c>
      <c r="I36" s="177" t="s">
        <v>1366</v>
      </c>
      <c r="J36" s="162" t="s">
        <v>1367</v>
      </c>
      <c r="K36" s="163" t="s">
        <v>653</v>
      </c>
      <c r="L36" s="163" t="s">
        <v>1368</v>
      </c>
    </row>
    <row r="37" spans="1:12" ht="24">
      <c r="A37" s="151" t="s">
        <v>1369</v>
      </c>
      <c r="B37" s="152" t="s">
        <v>1370</v>
      </c>
      <c r="C37" s="153"/>
      <c r="D37" s="393"/>
      <c r="E37" s="393"/>
      <c r="F37" s="393"/>
      <c r="G37" s="393"/>
      <c r="H37" s="412" t="s">
        <v>1371</v>
      </c>
      <c r="I37" s="413" t="s">
        <v>1372</v>
      </c>
      <c r="J37" s="406" t="s">
        <v>1373</v>
      </c>
      <c r="K37" s="177" t="s">
        <v>1374</v>
      </c>
      <c r="L37" s="177" t="s">
        <v>662</v>
      </c>
    </row>
    <row r="38" spans="1:12" ht="24">
      <c r="A38" s="151" t="s">
        <v>1375</v>
      </c>
      <c r="B38" s="152" t="s">
        <v>1376</v>
      </c>
      <c r="C38" s="153"/>
      <c r="D38" s="393"/>
      <c r="E38" s="393"/>
      <c r="F38" s="393"/>
      <c r="G38" s="393"/>
      <c r="H38" s="393"/>
      <c r="I38" s="393"/>
      <c r="J38" s="393"/>
      <c r="K38" s="177"/>
      <c r="L38" s="177" t="s">
        <v>1377</v>
      </c>
    </row>
    <row r="39" spans="1:12" ht="24">
      <c r="A39" s="151" t="s">
        <v>1378</v>
      </c>
      <c r="B39" s="152" t="s">
        <v>1379</v>
      </c>
      <c r="C39" s="153"/>
      <c r="D39" s="393"/>
      <c r="E39" s="393"/>
      <c r="F39" s="393"/>
      <c r="G39" s="393"/>
      <c r="H39" s="393"/>
      <c r="I39" s="393"/>
      <c r="J39" s="393"/>
      <c r="K39" s="409" t="s">
        <v>1380</v>
      </c>
      <c r="L39" s="165" t="s">
        <v>1381</v>
      </c>
    </row>
    <row r="40" spans="1:12" ht="24">
      <c r="A40" s="151" t="s">
        <v>1382</v>
      </c>
      <c r="B40" s="152" t="s">
        <v>1383</v>
      </c>
      <c r="C40" s="153"/>
      <c r="D40" s="393"/>
      <c r="E40" s="393"/>
      <c r="F40" s="393"/>
      <c r="G40" s="393"/>
      <c r="H40" s="393"/>
      <c r="I40" s="393"/>
      <c r="J40" s="393"/>
      <c r="K40" s="393"/>
      <c r="L40" s="165" t="s">
        <v>1384</v>
      </c>
    </row>
    <row r="41" spans="1:12" ht="24">
      <c r="A41" s="151" t="s">
        <v>1385</v>
      </c>
      <c r="B41" s="152" t="s">
        <v>1386</v>
      </c>
      <c r="C41" s="153"/>
      <c r="D41" s="393"/>
      <c r="E41" s="393"/>
      <c r="F41" s="393"/>
      <c r="G41" s="393"/>
      <c r="H41" s="393"/>
      <c r="I41" s="393"/>
      <c r="J41" s="393"/>
      <c r="K41" s="393"/>
      <c r="L41" s="165" t="s">
        <v>1387</v>
      </c>
    </row>
    <row r="42" spans="1:12" ht="24">
      <c r="A42" s="151" t="s">
        <v>1388</v>
      </c>
      <c r="B42" s="152" t="s">
        <v>1389</v>
      </c>
      <c r="C42" s="153"/>
      <c r="D42" s="393"/>
      <c r="E42" s="393"/>
      <c r="F42" s="393"/>
      <c r="G42" s="393"/>
      <c r="H42" s="393"/>
      <c r="I42" s="393"/>
      <c r="J42" s="393"/>
      <c r="K42" s="172" t="s">
        <v>675</v>
      </c>
      <c r="L42" s="172" t="s">
        <v>1390</v>
      </c>
    </row>
    <row r="43" spans="1:12" ht="24">
      <c r="A43" s="151" t="s">
        <v>1391</v>
      </c>
      <c r="B43" s="152" t="s">
        <v>1392</v>
      </c>
      <c r="C43" s="153"/>
      <c r="D43" s="393"/>
      <c r="E43" s="393"/>
      <c r="F43" s="393"/>
      <c r="G43" s="393"/>
      <c r="H43" s="393"/>
      <c r="I43" s="393"/>
      <c r="J43" s="393"/>
      <c r="K43" s="178" t="s">
        <v>679</v>
      </c>
      <c r="L43" s="178" t="s">
        <v>1393</v>
      </c>
    </row>
    <row r="44" spans="1:12" ht="24">
      <c r="A44" s="151" t="s">
        <v>1394</v>
      </c>
      <c r="B44" s="152" t="s">
        <v>1395</v>
      </c>
      <c r="C44" s="153"/>
      <c r="D44" s="393"/>
      <c r="E44" s="393"/>
      <c r="F44" s="393"/>
      <c r="G44" s="393"/>
      <c r="H44" s="393"/>
      <c r="I44" s="393"/>
      <c r="J44" s="393"/>
      <c r="K44" s="179" t="s">
        <v>684</v>
      </c>
      <c r="L44" s="179" t="s">
        <v>1396</v>
      </c>
    </row>
    <row r="45" spans="1:12" ht="24">
      <c r="A45" s="151" t="s">
        <v>1397</v>
      </c>
      <c r="B45" s="152" t="s">
        <v>1398</v>
      </c>
      <c r="C45" s="153"/>
      <c r="D45" s="393"/>
      <c r="E45" s="393"/>
      <c r="F45" s="393"/>
      <c r="G45" s="393"/>
      <c r="H45" s="393"/>
      <c r="I45" s="393"/>
      <c r="J45" s="393"/>
      <c r="K45" s="180" t="s">
        <v>687</v>
      </c>
      <c r="L45" s="180" t="s">
        <v>1399</v>
      </c>
    </row>
    <row r="46" spans="1:12" ht="24">
      <c r="A46" s="151" t="s">
        <v>1400</v>
      </c>
      <c r="B46" s="152" t="s">
        <v>1401</v>
      </c>
      <c r="C46" s="153"/>
      <c r="D46" s="393"/>
      <c r="E46" s="393"/>
      <c r="F46" s="393"/>
      <c r="G46" s="393"/>
      <c r="H46" s="393"/>
      <c r="I46" s="393"/>
      <c r="J46" s="167" t="s">
        <v>1402</v>
      </c>
      <c r="K46" s="168" t="s">
        <v>690</v>
      </c>
      <c r="L46" s="168" t="s">
        <v>1403</v>
      </c>
    </row>
    <row r="47" spans="1:12" ht="24">
      <c r="A47" s="151" t="s">
        <v>1404</v>
      </c>
      <c r="B47" s="152" t="s">
        <v>1405</v>
      </c>
      <c r="C47" s="153"/>
      <c r="D47" s="393"/>
      <c r="E47" s="393"/>
      <c r="F47" s="393"/>
      <c r="G47" s="393"/>
      <c r="H47" s="393"/>
      <c r="I47" s="393"/>
      <c r="J47" s="149" t="s">
        <v>695</v>
      </c>
      <c r="K47" s="150" t="s">
        <v>696</v>
      </c>
      <c r="L47" s="150" t="s">
        <v>1406</v>
      </c>
    </row>
    <row r="48" spans="1:12" ht="14.25">
      <c r="A48" s="151" t="s">
        <v>1407</v>
      </c>
      <c r="B48" s="152" t="s">
        <v>1408</v>
      </c>
      <c r="C48" s="153"/>
      <c r="D48" s="393"/>
      <c r="E48" s="393"/>
      <c r="F48" s="393"/>
      <c r="G48" s="393"/>
      <c r="H48" s="393"/>
      <c r="I48" s="414" t="s">
        <v>1409</v>
      </c>
      <c r="J48" s="401" t="s">
        <v>529</v>
      </c>
      <c r="K48" s="410" t="s">
        <v>1410</v>
      </c>
      <c r="L48" s="156" t="s">
        <v>704</v>
      </c>
    </row>
    <row r="49" spans="1:12" ht="24">
      <c r="A49" s="151" t="s">
        <v>1411</v>
      </c>
      <c r="B49" s="152" t="s">
        <v>1412</v>
      </c>
      <c r="C49" s="153"/>
      <c r="D49" s="393"/>
      <c r="E49" s="393"/>
      <c r="F49" s="393"/>
      <c r="G49" s="393"/>
      <c r="H49" s="393"/>
      <c r="I49" s="393"/>
      <c r="J49" s="393"/>
      <c r="K49" s="393"/>
      <c r="L49" s="156" t="s">
        <v>1413</v>
      </c>
    </row>
    <row r="50" spans="1:12" ht="14.25">
      <c r="A50" s="151" t="s">
        <v>1414</v>
      </c>
      <c r="B50" s="152" t="s">
        <v>1415</v>
      </c>
      <c r="C50" s="153"/>
      <c r="D50" s="393"/>
      <c r="E50" s="393"/>
      <c r="F50" s="393"/>
      <c r="G50" s="393"/>
      <c r="H50" s="393"/>
      <c r="I50" s="393"/>
      <c r="J50" s="393"/>
      <c r="K50" s="411" t="s">
        <v>1416</v>
      </c>
      <c r="L50" s="170" t="s">
        <v>709</v>
      </c>
    </row>
    <row r="51" spans="1:12" ht="14.25">
      <c r="A51" s="151" t="s">
        <v>1417</v>
      </c>
      <c r="B51" s="152" t="s">
        <v>1418</v>
      </c>
      <c r="C51" s="153"/>
      <c r="D51" s="393"/>
      <c r="E51" s="393"/>
      <c r="F51" s="393"/>
      <c r="G51" s="393"/>
      <c r="H51" s="393"/>
      <c r="I51" s="393"/>
      <c r="J51" s="393"/>
      <c r="K51" s="393"/>
      <c r="L51" s="170" t="s">
        <v>712</v>
      </c>
    </row>
    <row r="52" spans="1:12" ht="24">
      <c r="A52" s="151" t="s">
        <v>1419</v>
      </c>
      <c r="B52" s="152" t="s">
        <v>1420</v>
      </c>
      <c r="C52" s="153"/>
      <c r="D52" s="393"/>
      <c r="E52" s="393"/>
      <c r="F52" s="393"/>
      <c r="G52" s="393"/>
      <c r="H52" s="393"/>
      <c r="I52" s="393"/>
      <c r="J52" s="393"/>
      <c r="K52" s="171" t="s">
        <v>719</v>
      </c>
      <c r="L52" s="171" t="s">
        <v>1421</v>
      </c>
    </row>
    <row r="53" spans="1:12" ht="24">
      <c r="A53" s="151" t="s">
        <v>1422</v>
      </c>
      <c r="B53" s="152" t="s">
        <v>1423</v>
      </c>
      <c r="C53" s="153"/>
      <c r="D53" s="393"/>
      <c r="E53" s="393"/>
      <c r="F53" s="393"/>
      <c r="G53" s="393"/>
      <c r="H53" s="393"/>
      <c r="I53" s="415" t="s">
        <v>1424</v>
      </c>
      <c r="J53" s="403" t="s">
        <v>1425</v>
      </c>
      <c r="K53" s="404" t="s">
        <v>1426</v>
      </c>
      <c r="L53" s="159" t="s">
        <v>1427</v>
      </c>
    </row>
    <row r="54" spans="1:12" ht="14.25">
      <c r="A54" s="151" t="s">
        <v>1428</v>
      </c>
      <c r="B54" s="152" t="s">
        <v>1429</v>
      </c>
      <c r="C54" s="153"/>
      <c r="D54" s="393"/>
      <c r="E54" s="393"/>
      <c r="F54" s="393"/>
      <c r="G54" s="393"/>
      <c r="H54" s="393"/>
      <c r="I54" s="393"/>
      <c r="J54" s="393"/>
      <c r="K54" s="393"/>
      <c r="L54" s="159" t="s">
        <v>726</v>
      </c>
    </row>
    <row r="55" spans="1:12" ht="24">
      <c r="A55" s="151" t="s">
        <v>1430</v>
      </c>
      <c r="B55" s="152" t="s">
        <v>1431</v>
      </c>
      <c r="C55" s="153"/>
      <c r="D55" s="393"/>
      <c r="E55" s="393"/>
      <c r="F55" s="393"/>
      <c r="G55" s="393"/>
      <c r="H55" s="393"/>
      <c r="I55" s="393"/>
      <c r="J55" s="393"/>
      <c r="K55" s="160" t="s">
        <v>729</v>
      </c>
      <c r="L55" s="160" t="s">
        <v>1432</v>
      </c>
    </row>
    <row r="56" spans="1:12" ht="24">
      <c r="A56" s="151" t="s">
        <v>1433</v>
      </c>
      <c r="B56" s="152" t="s">
        <v>1434</v>
      </c>
      <c r="C56" s="153"/>
      <c r="D56" s="393"/>
      <c r="E56" s="393"/>
      <c r="F56" s="393"/>
      <c r="G56" s="393"/>
      <c r="H56" s="393"/>
      <c r="I56" s="393"/>
      <c r="J56" s="393"/>
      <c r="K56" s="161" t="s">
        <v>733</v>
      </c>
      <c r="L56" s="161" t="s">
        <v>1435</v>
      </c>
    </row>
    <row r="57" spans="1:12" ht="14.25">
      <c r="A57" s="151" t="s">
        <v>1436</v>
      </c>
      <c r="B57" s="152" t="s">
        <v>1437</v>
      </c>
      <c r="C57" s="153"/>
      <c r="D57" s="393"/>
      <c r="E57" s="393"/>
      <c r="F57" s="393"/>
      <c r="G57" s="393"/>
      <c r="H57" s="393"/>
      <c r="I57" s="393"/>
      <c r="J57" s="393"/>
      <c r="K57" s="407" t="s">
        <v>1438</v>
      </c>
      <c r="L57" s="173" t="s">
        <v>738</v>
      </c>
    </row>
    <row r="58" spans="1:12" ht="24">
      <c r="A58" s="151" t="s">
        <v>1439</v>
      </c>
      <c r="B58" s="152" t="s">
        <v>1440</v>
      </c>
      <c r="C58" s="153"/>
      <c r="D58" s="393"/>
      <c r="E58" s="393"/>
      <c r="F58" s="393"/>
      <c r="G58" s="393"/>
      <c r="H58" s="393"/>
      <c r="I58" s="393"/>
      <c r="J58" s="393"/>
      <c r="K58" s="393"/>
      <c r="L58" s="173" t="s">
        <v>1441</v>
      </c>
    </row>
    <row r="59" spans="1:12" ht="24">
      <c r="A59" s="151" t="s">
        <v>1442</v>
      </c>
      <c r="B59" s="152" t="s">
        <v>1443</v>
      </c>
      <c r="C59" s="153"/>
      <c r="D59" s="393"/>
      <c r="E59" s="393"/>
      <c r="F59" s="393"/>
      <c r="G59" s="393"/>
      <c r="H59" s="393"/>
      <c r="I59" s="393"/>
      <c r="J59" s="393"/>
      <c r="K59" s="183" t="s">
        <v>743</v>
      </c>
      <c r="L59" s="183" t="s">
        <v>1444</v>
      </c>
    </row>
    <row r="60" spans="1:12" ht="24">
      <c r="A60" s="151" t="s">
        <v>1445</v>
      </c>
      <c r="B60" s="152" t="s">
        <v>1446</v>
      </c>
      <c r="C60" s="153"/>
      <c r="D60" s="393"/>
      <c r="E60" s="393"/>
      <c r="F60" s="393"/>
      <c r="G60" s="393"/>
      <c r="H60" s="393"/>
      <c r="I60" s="393"/>
      <c r="J60" s="393"/>
      <c r="K60" s="176" t="s">
        <v>746</v>
      </c>
      <c r="L60" s="176" t="s">
        <v>1447</v>
      </c>
    </row>
    <row r="61" spans="1:12" ht="24">
      <c r="A61" s="151" t="s">
        <v>1448</v>
      </c>
      <c r="B61" s="152" t="s">
        <v>1449</v>
      </c>
      <c r="C61" s="153"/>
      <c r="D61" s="393"/>
      <c r="E61" s="393"/>
      <c r="F61" s="393"/>
      <c r="G61" s="393"/>
      <c r="H61" s="393"/>
      <c r="I61" s="393"/>
      <c r="J61" s="393"/>
      <c r="K61" s="184" t="s">
        <v>749</v>
      </c>
      <c r="L61" s="184" t="s">
        <v>1450</v>
      </c>
    </row>
    <row r="62" spans="1:12" ht="24">
      <c r="A62" s="151" t="s">
        <v>1451</v>
      </c>
      <c r="B62" s="152" t="s">
        <v>1452</v>
      </c>
      <c r="C62" s="153"/>
      <c r="D62" s="393"/>
      <c r="E62" s="393"/>
      <c r="F62" s="393"/>
      <c r="G62" s="393"/>
      <c r="H62" s="393"/>
      <c r="I62" s="393"/>
      <c r="J62" s="393"/>
      <c r="K62" s="185" t="s">
        <v>752</v>
      </c>
      <c r="L62" s="185" t="s">
        <v>1453</v>
      </c>
    </row>
    <row r="63" spans="1:12" ht="24">
      <c r="A63" s="151" t="s">
        <v>1454</v>
      </c>
      <c r="B63" s="152" t="s">
        <v>1455</v>
      </c>
      <c r="C63" s="153"/>
      <c r="D63" s="393"/>
      <c r="E63" s="393"/>
      <c r="F63" s="393"/>
      <c r="G63" s="393"/>
      <c r="H63" s="393"/>
      <c r="I63" s="393"/>
      <c r="J63" s="393"/>
      <c r="K63" s="408" t="s">
        <v>1456</v>
      </c>
      <c r="L63" s="186" t="s">
        <v>1457</v>
      </c>
    </row>
    <row r="64" spans="1:12" ht="14.25">
      <c r="A64" s="151" t="s">
        <v>1458</v>
      </c>
      <c r="B64" s="152" t="s">
        <v>1459</v>
      </c>
      <c r="C64" s="153"/>
      <c r="D64" s="393"/>
      <c r="E64" s="393"/>
      <c r="F64" s="393"/>
      <c r="G64" s="393"/>
      <c r="H64" s="393"/>
      <c r="I64" s="393"/>
      <c r="J64" s="393"/>
      <c r="K64" s="393"/>
      <c r="L64" s="186" t="s">
        <v>757</v>
      </c>
    </row>
    <row r="65" spans="1:12" ht="24">
      <c r="A65" s="151" t="s">
        <v>1460</v>
      </c>
      <c r="B65" s="152" t="s">
        <v>1461</v>
      </c>
      <c r="C65" s="153"/>
      <c r="D65" s="393"/>
      <c r="E65" s="393"/>
      <c r="F65" s="393"/>
      <c r="G65" s="393"/>
      <c r="H65" s="393"/>
      <c r="I65" s="393"/>
      <c r="J65" s="393"/>
      <c r="K65" s="393"/>
      <c r="L65" s="186" t="s">
        <v>1462</v>
      </c>
    </row>
    <row r="66" spans="1:12" ht="36">
      <c r="A66" s="151" t="s">
        <v>1463</v>
      </c>
      <c r="B66" s="152" t="s">
        <v>1464</v>
      </c>
      <c r="C66" s="153"/>
      <c r="D66" s="393"/>
      <c r="E66" s="393"/>
      <c r="F66" s="393"/>
      <c r="G66" s="393"/>
      <c r="H66" s="393"/>
      <c r="I66" s="187" t="s">
        <v>1465</v>
      </c>
      <c r="J66" s="162" t="s">
        <v>1466</v>
      </c>
      <c r="K66" s="163" t="s">
        <v>765</v>
      </c>
      <c r="L66" s="163" t="s">
        <v>766</v>
      </c>
    </row>
    <row r="67" spans="1:12" ht="24">
      <c r="A67" s="151" t="s">
        <v>1467</v>
      </c>
      <c r="B67" s="152" t="s">
        <v>1468</v>
      </c>
      <c r="C67" s="153"/>
      <c r="D67" s="393"/>
      <c r="E67" s="393"/>
      <c r="F67" s="393"/>
      <c r="G67" s="393"/>
      <c r="H67" s="393"/>
      <c r="I67" s="187"/>
      <c r="J67" s="164" t="s">
        <v>735</v>
      </c>
      <c r="K67" s="177" t="s">
        <v>762</v>
      </c>
      <c r="L67" s="177" t="s">
        <v>1469</v>
      </c>
    </row>
    <row r="68" spans="1:12" ht="24">
      <c r="A68" s="151" t="s">
        <v>1470</v>
      </c>
      <c r="B68" s="152" t="s">
        <v>1471</v>
      </c>
      <c r="C68" s="153"/>
      <c r="D68" s="393"/>
      <c r="E68" s="393"/>
      <c r="F68" s="393"/>
      <c r="G68" s="393"/>
      <c r="H68" s="393"/>
      <c r="I68" s="416" t="s">
        <v>1472</v>
      </c>
      <c r="J68" s="412" t="s">
        <v>1473</v>
      </c>
      <c r="K68" s="168" t="s">
        <v>1474</v>
      </c>
      <c r="L68" s="168" t="s">
        <v>1475</v>
      </c>
    </row>
    <row r="69" spans="1:12" ht="24">
      <c r="A69" s="151" t="s">
        <v>1476</v>
      </c>
      <c r="B69" s="152" t="s">
        <v>1477</v>
      </c>
      <c r="C69" s="153"/>
      <c r="D69" s="393"/>
      <c r="E69" s="393"/>
      <c r="F69" s="393"/>
      <c r="G69" s="393"/>
      <c r="H69" s="393"/>
      <c r="I69" s="393"/>
      <c r="J69" s="393"/>
      <c r="K69" s="181" t="s">
        <v>1478</v>
      </c>
      <c r="L69" s="181" t="s">
        <v>1479</v>
      </c>
    </row>
    <row r="70" spans="1:12" ht="24">
      <c r="A70" s="151" t="s">
        <v>1480</v>
      </c>
      <c r="B70" s="152" t="s">
        <v>1481</v>
      </c>
      <c r="C70" s="153"/>
      <c r="D70" s="393"/>
      <c r="E70" s="393"/>
      <c r="F70" s="393"/>
      <c r="G70" s="393"/>
      <c r="H70" s="393"/>
      <c r="I70" s="393"/>
      <c r="J70" s="393"/>
      <c r="K70" s="182" t="s">
        <v>1482</v>
      </c>
      <c r="L70" s="182" t="s">
        <v>1483</v>
      </c>
    </row>
    <row r="71" spans="1:12" ht="24">
      <c r="A71" s="151" t="s">
        <v>1484</v>
      </c>
      <c r="B71" s="152" t="s">
        <v>1485</v>
      </c>
      <c r="C71" s="153"/>
      <c r="D71" s="393"/>
      <c r="E71" s="393"/>
      <c r="F71" s="393"/>
      <c r="G71" s="393"/>
      <c r="H71" s="393"/>
      <c r="I71" s="393"/>
      <c r="J71" s="393"/>
      <c r="K71" s="187" t="s">
        <v>1486</v>
      </c>
      <c r="L71" s="187" t="s">
        <v>1487</v>
      </c>
    </row>
    <row r="72" spans="1:12" ht="24">
      <c r="A72" s="151" t="s">
        <v>1488</v>
      </c>
      <c r="B72" s="152" t="s">
        <v>1489</v>
      </c>
      <c r="C72" s="153"/>
      <c r="D72" s="393"/>
      <c r="E72" s="393"/>
      <c r="F72" s="393"/>
      <c r="G72" s="393"/>
      <c r="H72" s="393"/>
      <c r="I72" s="393"/>
      <c r="J72" s="399" t="s">
        <v>1490</v>
      </c>
      <c r="K72" s="150" t="s">
        <v>780</v>
      </c>
      <c r="L72" s="150" t="s">
        <v>1491</v>
      </c>
    </row>
    <row r="73" spans="1:12" ht="14.25">
      <c r="A73" s="151" t="s">
        <v>1492</v>
      </c>
      <c r="B73" s="152" t="s">
        <v>1493</v>
      </c>
      <c r="C73" s="153"/>
      <c r="D73" s="393"/>
      <c r="E73" s="393"/>
      <c r="F73" s="393"/>
      <c r="G73" s="393"/>
      <c r="H73" s="393"/>
      <c r="I73" s="393"/>
      <c r="J73" s="393"/>
      <c r="K73" s="189"/>
      <c r="L73" s="150" t="s">
        <v>784</v>
      </c>
    </row>
    <row r="74" spans="1:12" ht="24">
      <c r="A74" s="151" t="s">
        <v>1494</v>
      </c>
      <c r="B74" s="152" t="s">
        <v>1495</v>
      </c>
      <c r="C74" s="153"/>
      <c r="D74" s="393"/>
      <c r="E74" s="393"/>
      <c r="F74" s="393"/>
      <c r="G74" s="393"/>
      <c r="H74" s="393"/>
      <c r="I74" s="417" t="s">
        <v>1496</v>
      </c>
      <c r="J74" s="155" t="s">
        <v>1497</v>
      </c>
      <c r="K74" s="156" t="s">
        <v>788</v>
      </c>
      <c r="L74" s="156" t="s">
        <v>1498</v>
      </c>
    </row>
    <row r="75" spans="1:12" ht="24">
      <c r="A75" s="151" t="s">
        <v>1499</v>
      </c>
      <c r="B75" s="152" t="s">
        <v>1500</v>
      </c>
      <c r="C75" s="153"/>
      <c r="D75" s="393"/>
      <c r="E75" s="393"/>
      <c r="F75" s="393"/>
      <c r="G75" s="393"/>
      <c r="H75" s="393"/>
      <c r="I75" s="393"/>
      <c r="J75" s="403" t="s">
        <v>1501</v>
      </c>
      <c r="K75" s="159" t="s">
        <v>791</v>
      </c>
      <c r="L75" s="159" t="s">
        <v>1502</v>
      </c>
    </row>
    <row r="76" spans="1:12" ht="24">
      <c r="A76" s="151" t="s">
        <v>1503</v>
      </c>
      <c r="B76" s="152" t="s">
        <v>1504</v>
      </c>
      <c r="C76" s="153"/>
      <c r="D76" s="393"/>
      <c r="E76" s="393"/>
      <c r="F76" s="393"/>
      <c r="G76" s="393"/>
      <c r="H76" s="393"/>
      <c r="I76" s="393"/>
      <c r="J76" s="393"/>
      <c r="K76" s="159"/>
      <c r="L76" s="159" t="s">
        <v>1505</v>
      </c>
    </row>
    <row r="77" spans="1:12" ht="24">
      <c r="A77" s="151" t="s">
        <v>1506</v>
      </c>
      <c r="B77" s="152" t="s">
        <v>1507</v>
      </c>
      <c r="C77" s="153"/>
      <c r="D77" s="393"/>
      <c r="E77" s="393"/>
      <c r="F77" s="393"/>
      <c r="G77" s="393"/>
      <c r="H77" s="393"/>
      <c r="I77" s="393"/>
      <c r="J77" s="393"/>
      <c r="K77" s="159"/>
      <c r="L77" s="159" t="s">
        <v>1508</v>
      </c>
    </row>
    <row r="78" spans="1:12" ht="24">
      <c r="A78" s="151" t="s">
        <v>1509</v>
      </c>
      <c r="B78" s="152" t="s">
        <v>1510</v>
      </c>
      <c r="C78" s="153"/>
      <c r="D78" s="393"/>
      <c r="E78" s="393"/>
      <c r="F78" s="393"/>
      <c r="G78" s="393"/>
      <c r="H78" s="393"/>
      <c r="I78" s="393"/>
      <c r="J78" s="393"/>
      <c r="K78" s="160" t="s">
        <v>1511</v>
      </c>
      <c r="L78" s="160" t="s">
        <v>1512</v>
      </c>
    </row>
    <row r="79" spans="1:12" ht="24">
      <c r="A79" s="190" t="s">
        <v>1513</v>
      </c>
      <c r="B79" s="191" t="s">
        <v>1514</v>
      </c>
      <c r="C79" s="153"/>
      <c r="D79" s="393"/>
      <c r="E79" s="393"/>
      <c r="F79" s="393"/>
      <c r="G79" s="393"/>
      <c r="H79" s="393"/>
      <c r="I79" s="393"/>
      <c r="J79" s="162" t="s">
        <v>562</v>
      </c>
      <c r="K79" s="163" t="s">
        <v>803</v>
      </c>
      <c r="L79" s="163" t="s">
        <v>1515</v>
      </c>
    </row>
    <row r="80" spans="1:12" ht="24">
      <c r="A80" s="192"/>
      <c r="B80" s="192"/>
      <c r="C80" s="153"/>
      <c r="D80" s="393"/>
      <c r="E80" s="393"/>
      <c r="F80" s="393"/>
      <c r="G80" s="393"/>
      <c r="H80" s="393"/>
      <c r="I80" s="193" t="s">
        <v>1516</v>
      </c>
      <c r="J80" s="164" t="s">
        <v>1517</v>
      </c>
      <c r="K80" s="177" t="s">
        <v>809</v>
      </c>
      <c r="L80" s="177" t="s">
        <v>1518</v>
      </c>
    </row>
    <row r="81" spans="1:12" ht="24">
      <c r="A81" s="192"/>
      <c r="B81" s="192"/>
      <c r="C81" s="153"/>
      <c r="D81" s="393"/>
      <c r="E81" s="393"/>
      <c r="F81" s="393"/>
      <c r="G81" s="393"/>
      <c r="H81" s="393"/>
      <c r="I81" s="418" t="s">
        <v>1519</v>
      </c>
      <c r="J81" s="412" t="s">
        <v>512</v>
      </c>
      <c r="K81" s="168" t="s">
        <v>818</v>
      </c>
      <c r="L81" s="168" t="s">
        <v>1520</v>
      </c>
    </row>
    <row r="82" spans="1:12" ht="24">
      <c r="A82" s="192"/>
      <c r="B82" s="192"/>
      <c r="C82" s="153"/>
      <c r="D82" s="393"/>
      <c r="E82" s="393"/>
      <c r="F82" s="393"/>
      <c r="G82" s="393"/>
      <c r="H82" s="393"/>
      <c r="I82" s="393"/>
      <c r="J82" s="393"/>
      <c r="K82" s="181" t="s">
        <v>821</v>
      </c>
      <c r="L82" s="181" t="s">
        <v>1521</v>
      </c>
    </row>
    <row r="83" spans="1:12" ht="24">
      <c r="A83" s="192"/>
      <c r="B83" s="192"/>
      <c r="C83" s="153"/>
      <c r="D83" s="393"/>
      <c r="E83" s="393"/>
      <c r="F83" s="393"/>
      <c r="G83" s="393"/>
      <c r="H83" s="393"/>
      <c r="I83" s="393"/>
      <c r="J83" s="393"/>
      <c r="K83" s="182" t="s">
        <v>1522</v>
      </c>
      <c r="L83" s="182" t="s">
        <v>825</v>
      </c>
    </row>
    <row r="84" spans="1:12" ht="24">
      <c r="A84" s="192"/>
      <c r="B84" s="192"/>
      <c r="C84" s="153"/>
      <c r="D84" s="393"/>
      <c r="E84" s="393"/>
      <c r="F84" s="393"/>
      <c r="G84" s="393"/>
      <c r="H84" s="393"/>
      <c r="I84" s="393"/>
      <c r="J84" s="393"/>
      <c r="K84" s="182"/>
      <c r="L84" s="182" t="s">
        <v>1523</v>
      </c>
    </row>
    <row r="85" spans="1:12" ht="24">
      <c r="A85" s="192"/>
      <c r="B85" s="192"/>
      <c r="C85" s="153"/>
      <c r="D85" s="393"/>
      <c r="E85" s="393"/>
      <c r="F85" s="393"/>
      <c r="G85" s="393"/>
      <c r="H85" s="393"/>
      <c r="I85" s="393"/>
      <c r="J85" s="393"/>
      <c r="K85" s="182"/>
      <c r="L85" s="182" t="s">
        <v>1524</v>
      </c>
    </row>
    <row r="86" spans="1:12" ht="24">
      <c r="A86" s="192"/>
      <c r="B86" s="192"/>
      <c r="C86" s="153"/>
      <c r="D86" s="393"/>
      <c r="E86" s="393"/>
      <c r="F86" s="393"/>
      <c r="G86" s="393"/>
      <c r="H86" s="393"/>
      <c r="I86" s="393"/>
      <c r="J86" s="393"/>
      <c r="K86" s="187" t="s">
        <v>831</v>
      </c>
      <c r="L86" s="187" t="s">
        <v>1525</v>
      </c>
    </row>
    <row r="87" spans="1:12" ht="14.25">
      <c r="A87" s="192"/>
      <c r="B87" s="192"/>
      <c r="C87" s="153"/>
      <c r="D87" s="393"/>
      <c r="E87" s="393"/>
      <c r="F87" s="393"/>
      <c r="G87" s="393"/>
      <c r="H87" s="393"/>
      <c r="I87" s="393"/>
      <c r="J87" s="393"/>
      <c r="K87" s="188" t="s">
        <v>834</v>
      </c>
      <c r="L87" s="188" t="s">
        <v>1526</v>
      </c>
    </row>
    <row r="88" spans="1:12" ht="24">
      <c r="A88" s="192"/>
      <c r="B88" s="192"/>
      <c r="C88" s="153"/>
      <c r="D88" s="393"/>
      <c r="E88" s="393"/>
      <c r="F88" s="393"/>
      <c r="G88" s="393"/>
      <c r="H88" s="393"/>
      <c r="I88" s="393"/>
      <c r="J88" s="149" t="s">
        <v>1527</v>
      </c>
      <c r="K88" s="150" t="s">
        <v>813</v>
      </c>
      <c r="L88" s="150" t="s">
        <v>1528</v>
      </c>
    </row>
    <row r="89" spans="1:12" ht="14.25">
      <c r="A89" s="192"/>
      <c r="B89" s="192"/>
      <c r="C89" s="153"/>
      <c r="D89" s="393"/>
      <c r="E89" s="393"/>
      <c r="F89" s="393"/>
      <c r="G89" s="393"/>
      <c r="H89" s="393"/>
      <c r="I89" s="419" t="s">
        <v>1529</v>
      </c>
      <c r="J89" s="401" t="s">
        <v>670</v>
      </c>
      <c r="K89" s="410" t="s">
        <v>1530</v>
      </c>
      <c r="L89" s="156" t="s">
        <v>838</v>
      </c>
    </row>
    <row r="90" spans="1:12" ht="14.25">
      <c r="A90" s="192"/>
      <c r="B90" s="192"/>
      <c r="C90" s="153"/>
      <c r="D90" s="393"/>
      <c r="E90" s="393"/>
      <c r="F90" s="393"/>
      <c r="G90" s="393"/>
      <c r="H90" s="393"/>
      <c r="I90" s="393"/>
      <c r="J90" s="393"/>
      <c r="K90" s="393"/>
      <c r="L90" s="156" t="s">
        <v>840</v>
      </c>
    </row>
    <row r="91" spans="1:12" ht="24">
      <c r="A91" s="192"/>
      <c r="B91" s="192"/>
      <c r="C91" s="153"/>
      <c r="D91" s="393"/>
      <c r="E91" s="393"/>
      <c r="F91" s="194" t="s">
        <v>1531</v>
      </c>
      <c r="G91" s="164" t="s">
        <v>584</v>
      </c>
      <c r="H91" s="149" t="s">
        <v>1532</v>
      </c>
      <c r="I91" s="150" t="s">
        <v>457</v>
      </c>
      <c r="J91" s="158" t="s">
        <v>458</v>
      </c>
      <c r="K91" s="159" t="s">
        <v>459</v>
      </c>
      <c r="L91" s="159" t="s">
        <v>1533</v>
      </c>
    </row>
    <row r="92" spans="1:12" ht="24">
      <c r="A92" s="192"/>
      <c r="B92" s="192"/>
      <c r="C92" s="153"/>
      <c r="D92" s="393"/>
      <c r="E92" s="195" t="s">
        <v>444</v>
      </c>
      <c r="F92" s="428" t="s">
        <v>1534</v>
      </c>
      <c r="G92" s="177" t="s">
        <v>1535</v>
      </c>
      <c r="H92" s="155" t="s">
        <v>1532</v>
      </c>
      <c r="I92" s="156" t="s">
        <v>448</v>
      </c>
      <c r="J92" s="162" t="s">
        <v>449</v>
      </c>
      <c r="K92" s="163" t="s">
        <v>450</v>
      </c>
      <c r="L92" s="163" t="s">
        <v>1536</v>
      </c>
    </row>
    <row r="93" spans="1:12" ht="14.25">
      <c r="A93" s="192"/>
      <c r="B93" s="192"/>
      <c r="C93" s="153"/>
      <c r="D93" s="431" t="s">
        <v>376</v>
      </c>
      <c r="E93" s="429" t="s">
        <v>376</v>
      </c>
      <c r="F93" s="393"/>
      <c r="G93" s="409" t="s">
        <v>378</v>
      </c>
      <c r="H93" s="403" t="s">
        <v>1532</v>
      </c>
      <c r="I93" s="404" t="s">
        <v>1537</v>
      </c>
      <c r="J93" s="164" t="s">
        <v>1538</v>
      </c>
      <c r="K93" s="177" t="s">
        <v>381</v>
      </c>
      <c r="L93" s="177" t="s">
        <v>382</v>
      </c>
    </row>
    <row r="94" spans="1:12" ht="14.25">
      <c r="A94" s="192"/>
      <c r="B94" s="192"/>
      <c r="C94" s="153"/>
      <c r="D94" s="393"/>
      <c r="E94" s="393"/>
      <c r="F94" s="393"/>
      <c r="G94" s="393"/>
      <c r="H94" s="393"/>
      <c r="I94" s="393"/>
      <c r="J94" s="167" t="s">
        <v>1539</v>
      </c>
      <c r="K94" s="168" t="s">
        <v>386</v>
      </c>
      <c r="L94" s="168" t="s">
        <v>387</v>
      </c>
    </row>
    <row r="95" spans="1:12" ht="24">
      <c r="A95" s="192"/>
      <c r="B95" s="192"/>
      <c r="C95" s="153"/>
      <c r="D95" s="393"/>
      <c r="E95" s="393"/>
      <c r="F95" s="393"/>
      <c r="G95" s="393"/>
      <c r="H95" s="393"/>
      <c r="I95" s="160" t="s">
        <v>397</v>
      </c>
      <c r="J95" s="149" t="s">
        <v>398</v>
      </c>
      <c r="K95" s="150" t="s">
        <v>399</v>
      </c>
      <c r="L95" s="150" t="s">
        <v>1540</v>
      </c>
    </row>
    <row r="96" spans="1:12" ht="24">
      <c r="A96" s="192"/>
      <c r="B96" s="192"/>
      <c r="C96" s="153"/>
      <c r="D96" s="393"/>
      <c r="E96" s="393"/>
      <c r="F96" s="393"/>
      <c r="G96" s="420" t="s">
        <v>416</v>
      </c>
      <c r="H96" s="421" t="s">
        <v>1532</v>
      </c>
      <c r="I96" s="422" t="s">
        <v>417</v>
      </c>
      <c r="J96" s="401" t="s">
        <v>418</v>
      </c>
      <c r="K96" s="156" t="s">
        <v>419</v>
      </c>
      <c r="L96" s="156" t="s">
        <v>1541</v>
      </c>
    </row>
    <row r="97" spans="1:12" ht="14.25">
      <c r="A97" s="192"/>
      <c r="B97" s="192"/>
      <c r="C97" s="153"/>
      <c r="D97" s="393"/>
      <c r="E97" s="393"/>
      <c r="F97" s="393"/>
      <c r="G97" s="393"/>
      <c r="H97" s="393"/>
      <c r="I97" s="393"/>
      <c r="J97" s="393"/>
      <c r="K97" s="411" t="s">
        <v>422</v>
      </c>
      <c r="L97" s="170" t="s">
        <v>423</v>
      </c>
    </row>
    <row r="98" spans="1:12" ht="14.25">
      <c r="A98" s="192"/>
      <c r="B98" s="192"/>
      <c r="C98" s="153"/>
      <c r="D98" s="393"/>
      <c r="E98" s="393"/>
      <c r="F98" s="393"/>
      <c r="G98" s="393"/>
      <c r="H98" s="393"/>
      <c r="I98" s="393"/>
      <c r="J98" s="393"/>
      <c r="K98" s="393"/>
      <c r="L98" s="170" t="s">
        <v>425</v>
      </c>
    </row>
    <row r="99" spans="1:12" ht="14.25">
      <c r="A99" s="192"/>
      <c r="B99" s="192"/>
      <c r="C99" s="153"/>
      <c r="D99" s="393"/>
      <c r="E99" s="393"/>
      <c r="F99" s="393"/>
      <c r="G99" s="393"/>
      <c r="H99" s="393"/>
      <c r="I99" s="393"/>
      <c r="J99" s="403" t="s">
        <v>427</v>
      </c>
      <c r="K99" s="404" t="s">
        <v>428</v>
      </c>
      <c r="L99" s="159" t="s">
        <v>429</v>
      </c>
    </row>
    <row r="100" spans="1:12" ht="14.25">
      <c r="A100" s="192"/>
      <c r="B100" s="192"/>
      <c r="C100" s="153"/>
      <c r="D100" s="393"/>
      <c r="E100" s="393"/>
      <c r="F100" s="393"/>
      <c r="G100" s="393"/>
      <c r="H100" s="393"/>
      <c r="I100" s="393"/>
      <c r="J100" s="393"/>
      <c r="K100" s="393"/>
      <c r="L100" s="159" t="s">
        <v>435</v>
      </c>
    </row>
    <row r="101" spans="1:12" ht="14.25">
      <c r="A101" s="192"/>
      <c r="B101" s="192"/>
      <c r="C101" s="153"/>
      <c r="D101" s="393"/>
      <c r="E101" s="393"/>
      <c r="F101" s="393"/>
      <c r="G101" s="423" t="s">
        <v>402</v>
      </c>
      <c r="H101" s="406" t="s">
        <v>1532</v>
      </c>
      <c r="I101" s="424" t="s">
        <v>403</v>
      </c>
      <c r="J101" s="421" t="s">
        <v>404</v>
      </c>
      <c r="K101" s="163" t="s">
        <v>405</v>
      </c>
      <c r="L101" s="163" t="s">
        <v>406</v>
      </c>
    </row>
    <row r="102" spans="1:12" ht="24">
      <c r="A102" s="192"/>
      <c r="B102" s="192"/>
      <c r="C102" s="153"/>
      <c r="D102" s="393"/>
      <c r="E102" s="393"/>
      <c r="F102" s="393"/>
      <c r="G102" s="393"/>
      <c r="H102" s="393"/>
      <c r="I102" s="393"/>
      <c r="J102" s="393"/>
      <c r="K102" s="196" t="s">
        <v>408</v>
      </c>
      <c r="L102" s="196" t="s">
        <v>1542</v>
      </c>
    </row>
    <row r="103" spans="1:12" ht="24">
      <c r="A103" s="197"/>
      <c r="B103" s="197"/>
      <c r="C103" s="153"/>
      <c r="D103" s="393"/>
      <c r="E103" s="393"/>
      <c r="F103" s="393"/>
      <c r="G103" s="393"/>
      <c r="H103" s="167" t="s">
        <v>1532</v>
      </c>
      <c r="I103" s="168" t="s">
        <v>1532</v>
      </c>
      <c r="J103" s="164" t="s">
        <v>1532</v>
      </c>
      <c r="K103" s="177" t="s">
        <v>392</v>
      </c>
      <c r="L103" s="177" t="s">
        <v>1543</v>
      </c>
    </row>
    <row r="104" spans="1:12" ht="24">
      <c r="A104" s="192"/>
      <c r="B104" s="192"/>
      <c r="C104" s="196" t="s">
        <v>1544</v>
      </c>
      <c r="D104" s="432" t="s">
        <v>346</v>
      </c>
      <c r="E104" s="434" t="s">
        <v>346</v>
      </c>
      <c r="F104" s="419" t="s">
        <v>1532</v>
      </c>
      <c r="G104" s="435" t="s">
        <v>350</v>
      </c>
      <c r="H104" s="149" t="s">
        <v>1532</v>
      </c>
      <c r="I104" s="436" t="s">
        <v>1545</v>
      </c>
      <c r="J104" s="412" t="s">
        <v>352</v>
      </c>
      <c r="K104" s="168" t="s">
        <v>1546</v>
      </c>
      <c r="L104" s="168" t="s">
        <v>1547</v>
      </c>
    </row>
    <row r="105" spans="1:12" ht="14.25">
      <c r="A105" s="192"/>
      <c r="B105" s="192"/>
      <c r="C105" s="196"/>
      <c r="D105" s="393"/>
      <c r="E105" s="393"/>
      <c r="F105" s="393"/>
      <c r="G105" s="393"/>
      <c r="H105" s="198"/>
      <c r="I105" s="393"/>
      <c r="J105" s="393"/>
      <c r="K105" s="181" t="s">
        <v>358</v>
      </c>
      <c r="L105" s="181" t="s">
        <v>359</v>
      </c>
    </row>
    <row r="106" spans="1:12" ht="24">
      <c r="A106" s="192"/>
      <c r="B106" s="192"/>
      <c r="C106" s="196"/>
      <c r="D106" s="393"/>
      <c r="E106" s="393"/>
      <c r="F106" s="393"/>
      <c r="G106" s="199" t="s">
        <v>1548</v>
      </c>
      <c r="H106" s="155" t="s">
        <v>1532</v>
      </c>
      <c r="I106" s="156" t="s">
        <v>1549</v>
      </c>
      <c r="J106" s="149" t="s">
        <v>1550</v>
      </c>
      <c r="K106" s="150" t="s">
        <v>367</v>
      </c>
      <c r="L106" s="150" t="s">
        <v>1551</v>
      </c>
    </row>
  </sheetData>
  <mergeCells count="70">
    <mergeCell ref="K99:K100"/>
    <mergeCell ref="J104:J105"/>
    <mergeCell ref="D3:D92"/>
    <mergeCell ref="D93:D103"/>
    <mergeCell ref="D104:D106"/>
    <mergeCell ref="G3:G90"/>
    <mergeCell ref="G93:G95"/>
    <mergeCell ref="H93:H95"/>
    <mergeCell ref="I93:I94"/>
    <mergeCell ref="E104:E106"/>
    <mergeCell ref="F104:F106"/>
    <mergeCell ref="G104:G105"/>
    <mergeCell ref="I104:I105"/>
    <mergeCell ref="J75:J78"/>
    <mergeCell ref="J81:J87"/>
    <mergeCell ref="J89:J90"/>
    <mergeCell ref="K89:K90"/>
    <mergeCell ref="K97:K98"/>
    <mergeCell ref="G101:G103"/>
    <mergeCell ref="H101:H102"/>
    <mergeCell ref="I101:I102"/>
    <mergeCell ref="J101:J102"/>
    <mergeCell ref="A1:E1"/>
    <mergeCell ref="E3:E91"/>
    <mergeCell ref="F3:F90"/>
    <mergeCell ref="J5:J7"/>
    <mergeCell ref="J19:J20"/>
    <mergeCell ref="F92:F103"/>
    <mergeCell ref="E93:E103"/>
    <mergeCell ref="J37:J45"/>
    <mergeCell ref="J48:J52"/>
    <mergeCell ref="J53:J65"/>
    <mergeCell ref="J68:J71"/>
    <mergeCell ref="J72:J73"/>
    <mergeCell ref="G96:G100"/>
    <mergeCell ref="H96:H100"/>
    <mergeCell ref="I96:I100"/>
    <mergeCell ref="J96:J98"/>
    <mergeCell ref="J99:J100"/>
    <mergeCell ref="H37:H90"/>
    <mergeCell ref="I37:I47"/>
    <mergeCell ref="I48:I52"/>
    <mergeCell ref="I53:I65"/>
    <mergeCell ref="I68:I73"/>
    <mergeCell ref="I74:I79"/>
    <mergeCell ref="I81:I88"/>
    <mergeCell ref="I89:I90"/>
    <mergeCell ref="J21:J22"/>
    <mergeCell ref="I23:I25"/>
    <mergeCell ref="J24:J25"/>
    <mergeCell ref="K57:K58"/>
    <mergeCell ref="K63:K65"/>
    <mergeCell ref="I27:I33"/>
    <mergeCell ref="J27:J33"/>
    <mergeCell ref="K29:K30"/>
    <mergeCell ref="K39:K41"/>
    <mergeCell ref="K48:K49"/>
    <mergeCell ref="K50:K51"/>
    <mergeCell ref="K53:K54"/>
    <mergeCell ref="H19:H20"/>
    <mergeCell ref="I19:I20"/>
    <mergeCell ref="H3:H18"/>
    <mergeCell ref="H21:H34"/>
    <mergeCell ref="I21:I22"/>
    <mergeCell ref="I5:I7"/>
    <mergeCell ref="I8:I9"/>
    <mergeCell ref="I10:I18"/>
    <mergeCell ref="J11:J18"/>
    <mergeCell ref="K12:K15"/>
    <mergeCell ref="K16:K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M108"/>
  <sheetViews>
    <sheetView workbookViewId="0"/>
  </sheetViews>
  <sheetFormatPr defaultColWidth="12.625" defaultRowHeight="15" customHeight="1"/>
  <cols>
    <col min="1" max="1" width="6.875" customWidth="1"/>
    <col min="2" max="2" width="5" customWidth="1"/>
    <col min="3" max="3" width="6.625" customWidth="1"/>
    <col min="4" max="4" width="5.75" customWidth="1"/>
    <col min="5" max="5" width="6.625" customWidth="1"/>
    <col min="6" max="10" width="8.875" customWidth="1"/>
    <col min="11" max="11" width="6.375" customWidth="1"/>
    <col min="12" max="12" width="13" customWidth="1"/>
    <col min="13" max="13" width="7.5" hidden="1" customWidth="1"/>
    <col min="14" max="14" width="8.375" hidden="1" customWidth="1"/>
    <col min="15" max="15" width="2.625" hidden="1" customWidth="1"/>
    <col min="16" max="91" width="2.625" customWidth="1"/>
    <col min="92" max="169" width="3.875" hidden="1" customWidth="1"/>
  </cols>
  <sheetData>
    <row r="1" spans="1:169" ht="15" customHeight="1">
      <c r="A1" s="197" t="s">
        <v>1241</v>
      </c>
      <c r="B1" s="197" t="s">
        <v>1242</v>
      </c>
      <c r="C1" s="200"/>
      <c r="D1" s="201" t="s">
        <v>314</v>
      </c>
      <c r="E1" s="64" t="s">
        <v>316</v>
      </c>
      <c r="F1" s="64" t="s">
        <v>317</v>
      </c>
      <c r="G1" s="64" t="s">
        <v>318</v>
      </c>
      <c r="H1" s="64" t="s">
        <v>321</v>
      </c>
      <c r="I1" s="64" t="s">
        <v>322</v>
      </c>
      <c r="J1" s="64" t="s">
        <v>323</v>
      </c>
      <c r="K1" s="95" t="s">
        <v>327</v>
      </c>
      <c r="L1" s="197" t="s">
        <v>1552</v>
      </c>
      <c r="M1" s="202" t="s">
        <v>1553</v>
      </c>
      <c r="N1" s="202"/>
      <c r="O1" s="437" t="s">
        <v>1554</v>
      </c>
      <c r="P1" s="393"/>
      <c r="Q1" s="393"/>
      <c r="R1" s="393"/>
      <c r="S1" s="393"/>
      <c r="T1" s="393"/>
      <c r="U1" s="393"/>
      <c r="V1" s="393"/>
      <c r="W1" s="393"/>
      <c r="X1" s="393"/>
      <c r="Y1" s="393"/>
      <c r="Z1" s="393"/>
      <c r="AA1" s="393"/>
      <c r="AB1" s="393"/>
      <c r="AC1" s="393"/>
      <c r="AD1" s="393"/>
      <c r="AE1" s="393"/>
      <c r="AF1" s="393"/>
      <c r="AG1" s="393"/>
      <c r="AH1" s="393"/>
      <c r="AI1" s="393"/>
      <c r="AJ1" s="393"/>
      <c r="AK1" s="393"/>
      <c r="AL1" s="393"/>
      <c r="AM1" s="393"/>
      <c r="AN1" s="393"/>
      <c r="AO1" s="393"/>
      <c r="AP1" s="393"/>
      <c r="AQ1" s="393"/>
      <c r="AR1" s="393"/>
      <c r="AS1" s="393"/>
      <c r="AT1" s="393"/>
      <c r="AU1" s="393"/>
      <c r="AV1" s="393"/>
      <c r="AW1" s="393"/>
      <c r="AX1" s="393"/>
      <c r="AY1" s="393"/>
      <c r="AZ1" s="393"/>
      <c r="BA1" s="393"/>
      <c r="BB1" s="393"/>
      <c r="BC1" s="393"/>
      <c r="BD1" s="393"/>
      <c r="BE1" s="393"/>
      <c r="BF1" s="393"/>
      <c r="BG1" s="393"/>
      <c r="BH1" s="393"/>
      <c r="BI1" s="393"/>
      <c r="BJ1" s="393"/>
      <c r="BK1" s="393"/>
      <c r="BL1" s="393"/>
      <c r="BM1" s="393"/>
      <c r="BN1" s="393"/>
      <c r="BO1" s="393"/>
      <c r="BP1" s="393"/>
      <c r="BQ1" s="393"/>
      <c r="BR1" s="393"/>
      <c r="BS1" s="393"/>
      <c r="BT1" s="393"/>
      <c r="BU1" s="393"/>
      <c r="BV1" s="393"/>
      <c r="BW1" s="393"/>
      <c r="BX1" s="393"/>
      <c r="BY1" s="393"/>
      <c r="BZ1" s="393"/>
      <c r="CA1" s="393"/>
      <c r="CB1" s="393"/>
      <c r="CC1" s="393"/>
      <c r="CD1" s="393"/>
      <c r="CE1" s="393"/>
      <c r="CF1" s="393"/>
      <c r="CG1" s="393"/>
      <c r="CH1" s="393"/>
      <c r="CI1" s="393"/>
      <c r="CJ1" s="393"/>
      <c r="CK1" s="393"/>
      <c r="CL1" s="393"/>
      <c r="CM1" s="202"/>
      <c r="CN1" s="108"/>
      <c r="CO1" s="108"/>
      <c r="CP1" s="108"/>
      <c r="CQ1" s="108"/>
      <c r="CR1" s="108"/>
      <c r="CS1" s="108"/>
      <c r="CT1" s="108"/>
      <c r="CU1" s="108"/>
      <c r="CV1" s="108"/>
      <c r="CW1" s="108"/>
      <c r="CX1" s="108"/>
      <c r="CY1" s="108"/>
      <c r="CZ1" s="108"/>
      <c r="DA1" s="108"/>
      <c r="DB1" s="108"/>
      <c r="DC1" s="108"/>
      <c r="DD1" s="108"/>
      <c r="DE1" s="108"/>
      <c r="DF1" s="108"/>
      <c r="DG1" s="108"/>
      <c r="DH1" s="108"/>
      <c r="DI1" s="108"/>
      <c r="DJ1" s="108"/>
      <c r="DK1" s="108"/>
      <c r="DL1" s="108"/>
      <c r="DM1" s="108"/>
      <c r="DN1" s="108"/>
      <c r="DO1" s="108"/>
      <c r="DP1" s="108"/>
      <c r="DQ1" s="108"/>
      <c r="DR1" s="108"/>
      <c r="DS1" s="108"/>
      <c r="DT1" s="108"/>
      <c r="DU1" s="108"/>
      <c r="DV1" s="108"/>
      <c r="DW1" s="108"/>
      <c r="DX1" s="108"/>
      <c r="DY1" s="108"/>
      <c r="DZ1" s="108"/>
      <c r="EA1" s="108"/>
      <c r="EB1" s="108"/>
      <c r="EC1" s="108"/>
      <c r="ED1" s="108"/>
      <c r="EE1" s="108"/>
      <c r="EF1" s="108"/>
      <c r="EG1" s="108"/>
      <c r="EH1" s="108"/>
      <c r="EI1" s="108"/>
      <c r="EJ1" s="108"/>
      <c r="EK1" s="108"/>
      <c r="EL1" s="108"/>
      <c r="EM1" s="108"/>
      <c r="EN1" s="108"/>
      <c r="EO1" s="108"/>
      <c r="EP1" s="108"/>
      <c r="EQ1" s="108"/>
      <c r="ER1" s="108"/>
      <c r="ES1" s="108"/>
      <c r="ET1" s="108"/>
      <c r="EU1" s="108"/>
      <c r="EV1" s="108"/>
      <c r="EW1" s="108"/>
      <c r="EX1" s="108"/>
      <c r="EY1" s="108"/>
      <c r="EZ1" s="108"/>
      <c r="FA1" s="108"/>
      <c r="FB1" s="108"/>
      <c r="FC1" s="108"/>
      <c r="FD1" s="108"/>
      <c r="FE1" s="108"/>
      <c r="FF1" s="108"/>
      <c r="FG1" s="108"/>
      <c r="FH1" s="108"/>
      <c r="FI1" s="108"/>
      <c r="FJ1" s="108"/>
      <c r="FK1" s="108"/>
      <c r="FL1" s="108"/>
      <c r="FM1" s="108"/>
    </row>
    <row r="2" spans="1:169" ht="15" customHeight="1">
      <c r="A2" s="202" t="s">
        <v>1243</v>
      </c>
      <c r="B2" s="108" t="str">
        <f t="shared" ref="B2:B17" si="0">CONCATENATE("J",C2," ")</f>
        <v xml:space="preserve">J0 </v>
      </c>
      <c r="C2" s="200">
        <v>0</v>
      </c>
      <c r="D2" s="203" t="s">
        <v>442</v>
      </c>
      <c r="E2" s="203" t="s">
        <v>904</v>
      </c>
      <c r="F2" s="203" t="s">
        <v>905</v>
      </c>
      <c r="G2" s="203" t="s">
        <v>906</v>
      </c>
      <c r="H2" s="203" t="s">
        <v>577</v>
      </c>
      <c r="I2" s="203" t="s">
        <v>430</v>
      </c>
      <c r="J2" s="203" t="s">
        <v>547</v>
      </c>
      <c r="K2" s="117" t="s">
        <v>615</v>
      </c>
      <c r="L2" s="204" t="s">
        <v>76</v>
      </c>
      <c r="M2" s="205" t="str">
        <f ca="1">IFERROR(__xludf.DUMMYFUNCTION("regexreplace(N2,"" "","", "")"),"J0, J1, J2, J5, J6, J7, JC, JF, K0, K5, K7, K8, K9, KA, KB, KC, KD, KF, L1, LA, LC, LF, M1, M3, M4, MB, MF, N2, N7, N8, NA, ")</f>
        <v xml:space="preserve">J0, J1, J2, J5, J6, J7, JC, JF, K0, K5, K7, K8, K9, KA, KB, KC, KD, KF, L1, LA, LC, LF, M1, M3, M4, MB, MF, N2, N7, N8, NA, </v>
      </c>
      <c r="N2" s="205" t="e">
        <f t="shared" ref="N2:N107" si="1">CONCATENATE(O2:CL2)</f>
        <v>#VALUE!</v>
      </c>
      <c r="O2" s="205" t="str">
        <f ca="1">IFERROR(__xludf.DUMMYFUNCTION("if(and(not(isblank(CO2)),countif(ec_num_list,CO2)),OFFSET(INDIRECT(CONCAT(""A"",to_text(match(CO2,ec_num_list,0)))),0,1),"""")"),"J0 ")</f>
        <v xml:space="preserve">J0 </v>
      </c>
      <c r="P2" s="205" t="str">
        <f ca="1">IFERROR(__xludf.DUMMYFUNCTION("if(and(not(isblank(CP2)),countif(ec_num_list,CP2)),OFFSET(INDIRECT(CONCAT(""A"",to_text(match(CP2,ec_num_list,0)))),0,1),"""")"),"J1 ")</f>
        <v xml:space="preserve">J1 </v>
      </c>
      <c r="Q2" s="205" t="str">
        <f ca="1">IFERROR(__xludf.DUMMYFUNCTION("if(and(not(isblank(CQ2)),countif(ec_num_list,CQ2)),OFFSET(INDIRECT(CONCAT(""A"",to_text(match(CQ2,ec_num_list,0)))),0,1),"""")"),"J2 ")</f>
        <v xml:space="preserve">J2 </v>
      </c>
      <c r="R2" s="205" t="str">
        <f ca="1">IFERROR(__xludf.DUMMYFUNCTION("if(and(not(isblank(CR2)),countif(ec_num_list,CR2)),OFFSET(INDIRECT(CONCAT(""A"",to_text(match(CR2,ec_num_list,0)))),0,1),"""")"),"")</f>
        <v/>
      </c>
      <c r="S2" s="205" t="str">
        <f ca="1">IFERROR(__xludf.DUMMYFUNCTION("if(and(not(isblank(CS2)),countif(ec_num_list,CS2)),OFFSET(INDIRECT(CONCAT(""A"",to_text(match(CS2,ec_num_list,0)))),0,1),"""")"),"")</f>
        <v/>
      </c>
      <c r="T2" s="205" t="str">
        <f ca="1">IFERROR(__xludf.DUMMYFUNCTION("if(and(not(isblank(CT2)),countif(ec_num_list,CT2)),OFFSET(INDIRECT(CONCAT(""A"",to_text(match(CT2,ec_num_list,0)))),0,1),"""")"),"J5 ")</f>
        <v xml:space="preserve">J5 </v>
      </c>
      <c r="U2" s="205" t="str">
        <f ca="1">IFERROR(__xludf.DUMMYFUNCTION("if(and(not(isblank(CU2)),countif(ec_num_list,CU2)),OFFSET(INDIRECT(CONCAT(""A"",to_text(match(CU2,ec_num_list,0)))),0,1),"""")"),"J6 ")</f>
        <v xml:space="preserve">J6 </v>
      </c>
      <c r="V2" s="205" t="str">
        <f ca="1">IFERROR(__xludf.DUMMYFUNCTION("if(and(not(isblank(CV2)),countif(ec_num_list,CV2)),OFFSET(INDIRECT(CONCAT(""A"",to_text(match(CV2,ec_num_list,0)))),0,1),"""")"),"J7 ")</f>
        <v xml:space="preserve">J7 </v>
      </c>
      <c r="W2" s="205" t="str">
        <f ca="1">IFERROR(__xludf.DUMMYFUNCTION("if(and(not(isblank(CW2)),countif(ec_num_list,CW2)),OFFSET(INDIRECT(CONCAT(""A"",to_text(match(CW2,ec_num_list,0)))),0,1),"""")"),"")</f>
        <v/>
      </c>
      <c r="X2" s="205" t="str">
        <f ca="1">IFERROR(__xludf.DUMMYFUNCTION("if(and(not(isblank(CX2)),countif(ec_num_list,CX2)),OFFSET(INDIRECT(CONCAT(""A"",to_text(match(CX2,ec_num_list,0)))),0,1),"""")"),"")</f>
        <v/>
      </c>
      <c r="Y2" s="205" t="str">
        <f ca="1">IFERROR(__xludf.DUMMYFUNCTION("if(and(not(isblank(CY2)),countif(ec_num_list,CY2)),OFFSET(INDIRECT(CONCAT(""A"",to_text(match(CY2,ec_num_list,0)))),0,1),"""")"),"")</f>
        <v/>
      </c>
      <c r="Z2" s="205" t="str">
        <f ca="1">IFERROR(__xludf.DUMMYFUNCTION("if(and(not(isblank(CZ2)),countif(ec_num_list,CZ2)),OFFSET(INDIRECT(CONCAT(""A"",to_text(match(CZ2,ec_num_list,0)))),0,1),"""")"),"")</f>
        <v/>
      </c>
      <c r="AA2" s="205" t="str">
        <f ca="1">IFERROR(__xludf.DUMMYFUNCTION("if(and(not(isblank(DA2)),countif(ec_num_list,DA2)),OFFSET(INDIRECT(CONCAT(""A"",to_text(match(DA2,ec_num_list,0)))),0,1),"""")"),"JC ")</f>
        <v xml:space="preserve">JC </v>
      </c>
      <c r="AB2" s="205" t="str">
        <f ca="1">IFERROR(__xludf.DUMMYFUNCTION("if(and(not(isblank(DB2)),countif(ec_num_list,DB2)),OFFSET(INDIRECT(CONCAT(""A"",to_text(match(DB2,ec_num_list,0)))),0,1),"""")"),"")</f>
        <v/>
      </c>
      <c r="AC2" s="205" t="str">
        <f ca="1">IFERROR(__xludf.DUMMYFUNCTION("if(and(ISTEXT(DC2),countif(ec_num_list,DC2)),OFFSET(INDIRECT(CONCAT(""A"",to_text(match(DC2,ec_num_list,0)))),0,1),"""")"),"")</f>
        <v/>
      </c>
      <c r="AD2" s="205" t="str">
        <f ca="1">IFERROR(__xludf.DUMMYFUNCTION("if(countif(ec_num_list,DD2),OFFSET(INDIRECT(CONCAT(""A"",to_text(match(DD2,ec_num_list,0)))),0,1),"""")"),"JF ")</f>
        <v xml:space="preserve">JF </v>
      </c>
      <c r="AE2" s="205" t="str">
        <f ca="1">IFERROR(__xludf.DUMMYFUNCTION("if(countif(ec_num_list,DE2),OFFSET(INDIRECT(CONCAT(""A"",to_text(match(DE2,ec_num_list,0)))),0,1),"""")"),"K0 ")</f>
        <v xml:space="preserve">K0 </v>
      </c>
      <c r="AF2" s="205" t="str">
        <f ca="1">IFERROR(__xludf.DUMMYFUNCTION("if(countif(ec_num_list,DF2),OFFSET(INDIRECT(CONCAT(""A"",to_text(match(DF2,ec_num_list,0)))),0,1),"""")"),"")</f>
        <v/>
      </c>
      <c r="AG2" s="205" t="str">
        <f ca="1">IFERROR(__xludf.DUMMYFUNCTION("if(countif(ec_num_list,DG2),OFFSET(INDIRECT(CONCAT(""A"",to_text(match(DG2,ec_num_list,0)))),0,1),"""")"),"")</f>
        <v/>
      </c>
      <c r="AH2" s="205" t="str">
        <f ca="1">IFERROR(__xludf.DUMMYFUNCTION("if(countif(ec_num_list,DH2),OFFSET(INDIRECT(CONCAT(""A"",to_text(match(DH2,ec_num_list,0)))),0,1),"""")"),"")</f>
        <v/>
      </c>
      <c r="AI2" s="205" t="str">
        <f ca="1">IFERROR(__xludf.DUMMYFUNCTION("if(countif(ec_num_list,DI2),OFFSET(INDIRECT(CONCAT(""A"",to_text(match(DI2,ec_num_list,0)))),0,1),"""")"),"")</f>
        <v/>
      </c>
      <c r="AJ2" s="205" t="str">
        <f ca="1">IFERROR(__xludf.DUMMYFUNCTION("if(countif(ec_num_list,DJ2),OFFSET(INDIRECT(CONCAT(""A"",to_text(match(DJ2,ec_num_list,0)))),0,1),"""")"),"K5 ")</f>
        <v xml:space="preserve">K5 </v>
      </c>
      <c r="AK2" s="205" t="str">
        <f ca="1">IFERROR(__xludf.DUMMYFUNCTION("if(countif(ec_num_list,DK2),OFFSET(INDIRECT(CONCAT(""A"",to_text(match(DK2,ec_num_list,0)))),0,1),"""")"),"")</f>
        <v/>
      </c>
      <c r="AL2" s="205" t="str">
        <f ca="1">IFERROR(__xludf.DUMMYFUNCTION("if(countif(ec_num_list,DL2),OFFSET(INDIRECT(CONCAT(""A"",to_text(match(DL2,ec_num_list,0)))),0,1),"""")"),"K7 ")</f>
        <v xml:space="preserve">K7 </v>
      </c>
      <c r="AM2" s="205" t="str">
        <f ca="1">IFERROR(__xludf.DUMMYFUNCTION("if(countif(ec_num_list,DM2),OFFSET(INDIRECT(CONCAT(""A"",to_text(match(DM2,ec_num_list,0)))),0,1),"""")"),"K8 ")</f>
        <v xml:space="preserve">K8 </v>
      </c>
      <c r="AN2" s="205" t="str">
        <f ca="1">IFERROR(__xludf.DUMMYFUNCTION("if(countif(ec_num_list,DN2),OFFSET(INDIRECT(CONCAT(""A"",to_text(match(DN2,ec_num_list,0)))),0,1),"""")"),"K9 ")</f>
        <v xml:space="preserve">K9 </v>
      </c>
      <c r="AO2" s="205" t="str">
        <f ca="1">IFERROR(__xludf.DUMMYFUNCTION("if(countif(ec_num_list,DO2),OFFSET(INDIRECT(CONCAT(""A"",to_text(match(DO2,ec_num_list,0)))),0,1),"""")"),"KA ")</f>
        <v xml:space="preserve">KA </v>
      </c>
      <c r="AP2" s="205" t="str">
        <f ca="1">IFERROR(__xludf.DUMMYFUNCTION("if(countif(ec_num_list,DP2),OFFSET(INDIRECT(CONCAT(""A"",to_text(match(DP2,ec_num_list,0)))),0,1),"""")"),"KB ")</f>
        <v xml:space="preserve">KB </v>
      </c>
      <c r="AQ2" s="205" t="str">
        <f ca="1">IFERROR(__xludf.DUMMYFUNCTION("if(countif(ec_num_list,DQ2),OFFSET(INDIRECT(CONCAT(""A"",to_text(match(DQ2,ec_num_list,0)))),0,1),"""")"),"KC ")</f>
        <v xml:space="preserve">KC </v>
      </c>
      <c r="AR2" s="205" t="str">
        <f ca="1">IFERROR(__xludf.DUMMYFUNCTION("if(countif(ec_num_list,DR2),OFFSET(INDIRECT(CONCAT(""A"",to_text(match(DR2,ec_num_list,0)))),0,1),"""")"),"KD ")</f>
        <v xml:space="preserve">KD </v>
      </c>
      <c r="AS2" s="205" t="str">
        <f ca="1">IFERROR(__xludf.DUMMYFUNCTION("if(countif(ec_num_list,DS2),OFFSET(INDIRECT(CONCAT(""A"",to_text(match(DS2,ec_num_list,0)))),0,1),"""")"),"")</f>
        <v/>
      </c>
      <c r="AT2" s="205" t="str">
        <f ca="1">IFERROR(__xludf.DUMMYFUNCTION("if(countif(ec_num_list,DT2),OFFSET(INDIRECT(CONCAT(""A"",to_text(match(DT2,ec_num_list,0)))),0,1),"""")"),"KF ")</f>
        <v xml:space="preserve">KF </v>
      </c>
      <c r="AU2" s="205" t="str">
        <f ca="1">IFERROR(__xludf.DUMMYFUNCTION("if(countif(ec_num_list,DU2),OFFSET(INDIRECT(CONCAT(""A"",to_text(match(DU2,ec_num_list,0)))),0,1),"""")"),"")</f>
        <v/>
      </c>
      <c r="AV2" s="205" t="str">
        <f ca="1">IFERROR(__xludf.DUMMYFUNCTION("if(countif(ec_num_list,DV2),OFFSET(INDIRECT(CONCAT(""A"",to_text(match(DV2,ec_num_list,0)))),0,1),"""")"),"L1 ")</f>
        <v xml:space="preserve">L1 </v>
      </c>
      <c r="AW2" s="205" t="str">
        <f ca="1">IFERROR(__xludf.DUMMYFUNCTION("if(countif(ec_num_list,DW2),OFFSET(INDIRECT(CONCAT(""A"",to_text(match(DW2,ec_num_list,0)))),0,1),"""")"),"")</f>
        <v/>
      </c>
      <c r="AX2" s="205" t="str">
        <f ca="1">IFERROR(__xludf.DUMMYFUNCTION("if(countif(ec_num_list,DX2),OFFSET(INDIRECT(CONCAT(""A"",to_text(match(DX2,ec_num_list,0)))),0,1),"""")"),"")</f>
        <v/>
      </c>
      <c r="AY2" s="205" t="str">
        <f ca="1">IFERROR(__xludf.DUMMYFUNCTION("if(countif(ec_num_list,DY2),OFFSET(INDIRECT(CONCAT(""A"",to_text(match(DY2,ec_num_list,0)))),0,1),"""")"),"")</f>
        <v/>
      </c>
      <c r="AZ2" s="205" t="str">
        <f ca="1">IFERROR(__xludf.DUMMYFUNCTION("if(countif(ec_num_list,DZ2),OFFSET(INDIRECT(CONCAT(""A"",to_text(match(DZ2,ec_num_list,0)))),0,1),"""")"),"")</f>
        <v/>
      </c>
      <c r="BA2" s="205" t="str">
        <f ca="1">IFERROR(__xludf.DUMMYFUNCTION("if(countif(ec_num_list,EA2),OFFSET(INDIRECT(CONCAT(""A"",to_text(match(EA2,ec_num_list,0)))),0,1),"""")"),"")</f>
        <v/>
      </c>
      <c r="BB2" s="205" t="str">
        <f ca="1">IFERROR(__xludf.DUMMYFUNCTION("if(countif(ec_num_list,EB2),OFFSET(INDIRECT(CONCAT(""A"",to_text(match(EB2,ec_num_list,0)))),0,1),"""")"),"")</f>
        <v/>
      </c>
      <c r="BC2" s="205" t="str">
        <f ca="1">IFERROR(__xludf.DUMMYFUNCTION("if(countif(ec_num_list,EC2),OFFSET(INDIRECT(CONCAT(""A"",to_text(match(EC2,ec_num_list,0)))),0,1),"""")"),"")</f>
        <v/>
      </c>
      <c r="BD2" s="205" t="str">
        <f ca="1">IFERROR(__xludf.DUMMYFUNCTION("if(countif(ec_num_list,ED2),OFFSET(INDIRECT(CONCAT(""A"",to_text(match(ED2,ec_num_list,0)))),0,1),"""")"),"")</f>
        <v/>
      </c>
      <c r="BE2" s="205" t="str">
        <f ca="1">IFERROR(__xludf.DUMMYFUNCTION("if(countif(ec_num_list,EE2),OFFSET(INDIRECT(CONCAT(""A"",to_text(match(EE2,ec_num_list,0)))),0,1),"""")"),"LA ")</f>
        <v xml:space="preserve">LA </v>
      </c>
      <c r="BF2" s="205" t="str">
        <f ca="1">IFERROR(__xludf.DUMMYFUNCTION("if(countif(ec_num_list,EF2),OFFSET(INDIRECT(CONCAT(""A"",to_text(match(EF2,ec_num_list,0)))),0,1),"""")"),"")</f>
        <v/>
      </c>
      <c r="BG2" s="205" t="str">
        <f ca="1">IFERROR(__xludf.DUMMYFUNCTION("if(countif(ec_num_list,EG2),OFFSET(INDIRECT(CONCAT(""A"",to_text(match(EG2,ec_num_list,0)))),0,1),"""")"),"LC ")</f>
        <v xml:space="preserve">LC </v>
      </c>
      <c r="BH2" s="205" t="str">
        <f ca="1">IFERROR(__xludf.DUMMYFUNCTION("if(countif(ec_num_list,EH2),OFFSET(INDIRECT(CONCAT(""A"",to_text(match(EH2,ec_num_list,0)))),0,1),"""")"),"")</f>
        <v/>
      </c>
      <c r="BI2" s="205" t="str">
        <f ca="1">IFERROR(__xludf.DUMMYFUNCTION("if(countif(ec_num_list,EI2),OFFSET(INDIRECT(CONCAT(""A"",to_text(match(EI2,ec_num_list,0)))),0,1),"""")"),"")</f>
        <v/>
      </c>
      <c r="BJ2" s="205" t="str">
        <f ca="1">IFERROR(__xludf.DUMMYFUNCTION("if(countif(ec_num_list,EJ2),OFFSET(INDIRECT(CONCAT(""A"",to_text(match(EJ2,ec_num_list,0)))),0,1),"""")"),"LF ")</f>
        <v xml:space="preserve">LF </v>
      </c>
      <c r="BK2" s="205" t="str">
        <f ca="1">IFERROR(__xludf.DUMMYFUNCTION("if(countif(ec_num_list,EK2),OFFSET(INDIRECT(CONCAT(""A"",to_text(match(EK2,ec_num_list,0)))),0,1),"""")"),"")</f>
        <v/>
      </c>
      <c r="BL2" s="205" t="str">
        <f ca="1">IFERROR(__xludf.DUMMYFUNCTION("if(countif(ec_num_list,EL2),OFFSET(INDIRECT(CONCAT(""A"",to_text(match(EL2,ec_num_list,0)))),0,1),"""")"),"M1 ")</f>
        <v xml:space="preserve">M1 </v>
      </c>
      <c r="BM2" s="205" t="str">
        <f ca="1">IFERROR(__xludf.DUMMYFUNCTION("if(countif(ec_num_list,EM2),OFFSET(INDIRECT(CONCAT(""A"",to_text(match(EM2,ec_num_list,0)))),0,1),"""")"),"")</f>
        <v/>
      </c>
      <c r="BN2" s="205" t="str">
        <f ca="1">IFERROR(__xludf.DUMMYFUNCTION("if(countif(ec_num_list,EN2),OFFSET(INDIRECT(CONCAT(""A"",to_text(match(EN2,ec_num_list,0)))),0,1),"""")"),"M3 ")</f>
        <v xml:space="preserve">M3 </v>
      </c>
      <c r="BO2" s="205" t="str">
        <f ca="1">IFERROR(__xludf.DUMMYFUNCTION("if(countif(ec_num_list,EO2),OFFSET(INDIRECT(CONCAT(""A"",to_text(match(EO2,ec_num_list,0)))),0,1),"""")"),"M4 ")</f>
        <v xml:space="preserve">M4 </v>
      </c>
      <c r="BP2" s="205" t="str">
        <f ca="1">IFERROR(__xludf.DUMMYFUNCTION("if(countif(ec_num_list,EP2),OFFSET(INDIRECT(CONCAT(""A"",to_text(match(EP2,ec_num_list,0)))),0,1),"""")"),"")</f>
        <v/>
      </c>
      <c r="BQ2" s="205" t="str">
        <f ca="1">IFERROR(__xludf.DUMMYFUNCTION("if(countif(ec_num_list,EQ2),OFFSET(INDIRECT(CONCAT(""A"",to_text(match(EQ2,ec_num_list,0)))),0,1),"""")"),"")</f>
        <v/>
      </c>
      <c r="BR2" s="205" t="str">
        <f ca="1">IFERROR(__xludf.DUMMYFUNCTION("if(countif(ec_num_list,ER2),OFFSET(INDIRECT(CONCAT(""A"",to_text(match(ER2,ec_num_list,0)))),0,1),"""")"),"")</f>
        <v/>
      </c>
      <c r="BS2" s="205" t="str">
        <f ca="1">IFERROR(__xludf.DUMMYFUNCTION("if(countif(ec_num_list,ES2),OFFSET(INDIRECT(CONCAT(""A"",to_text(match(ES2,ec_num_list,0)))),0,1),"""")"),"")</f>
        <v/>
      </c>
      <c r="BT2" s="205" t="str">
        <f ca="1">IFERROR(__xludf.DUMMYFUNCTION("if(countif(ec_num_list,ET2),OFFSET(INDIRECT(CONCAT(""A"",to_text(match(ET2,ec_num_list,0)))),0,1),"""")"),"")</f>
        <v/>
      </c>
      <c r="BU2" s="205" t="str">
        <f ca="1">IFERROR(__xludf.DUMMYFUNCTION("if(countif(ec_num_list,EU2),OFFSET(INDIRECT(CONCAT(""A"",to_text(match(EU2,ec_num_list,0)))),0,1),"""")"),"")</f>
        <v/>
      </c>
      <c r="BV2" s="205" t="str">
        <f ca="1">IFERROR(__xludf.DUMMYFUNCTION("if(countif(ec_num_list,EV2),OFFSET(INDIRECT(CONCAT(""A"",to_text(match(EV2,ec_num_list,0)))),0,1),"""")"),"MB ")</f>
        <v xml:space="preserve">MB </v>
      </c>
      <c r="BW2" s="205" t="str">
        <f ca="1">IFERROR(__xludf.DUMMYFUNCTION("if(countif(ec_num_list,EW2),OFFSET(INDIRECT(CONCAT(""A"",to_text(match(EW2,ec_num_list,0)))),0,1),"""")"),"")</f>
        <v/>
      </c>
      <c r="BX2" s="205" t="str">
        <f ca="1">IFERROR(__xludf.DUMMYFUNCTION("if(countif(ec_num_list,EX2),OFFSET(INDIRECT(CONCAT(""A"",to_text(match(EX2,ec_num_list,0)))),0,1),"""")"),"")</f>
        <v/>
      </c>
      <c r="BY2" s="205" t="str">
        <f ca="1">IFERROR(__xludf.DUMMYFUNCTION("if(countif(ec_num_list,EY2),OFFSET(INDIRECT(CONCAT(""A"",to_text(match(EY2,ec_num_list,0)))),0,1),"""")"),"")</f>
        <v/>
      </c>
      <c r="BZ2" s="205" t="str">
        <f ca="1">IFERROR(__xludf.DUMMYFUNCTION("if(countif(ec_num_list,EZ2),OFFSET(INDIRECT(CONCAT(""A"",to_text(match(EZ2,ec_num_list,0)))),0,1),"""")"),"MF ")</f>
        <v xml:space="preserve">MF </v>
      </c>
      <c r="CA2" s="205" t="str">
        <f ca="1">IFERROR(__xludf.DUMMYFUNCTION("if(countif(ec_num_list,FA2),OFFSET(INDIRECT(CONCAT(""A"",to_text(match(FA2,ec_num_list,0)))),0,1),"""")"),"")</f>
        <v/>
      </c>
      <c r="CB2" s="205" t="str">
        <f ca="1">IFERROR(__xludf.DUMMYFUNCTION("if(countif(ec_num_list,FB2),OFFSET(INDIRECT(CONCAT(""A"",to_text(match(FB2,ec_num_list,0)))),0,1),"""")"),"")</f>
        <v/>
      </c>
      <c r="CC2" s="205" t="str">
        <f ca="1">IFERROR(__xludf.DUMMYFUNCTION("if(countif(ec_num_list,FC2),OFFSET(INDIRECT(CONCAT(""A"",to_text(match(FC2,ec_num_list,0)))),0,1),"""")"),"N2 ")</f>
        <v xml:space="preserve">N2 </v>
      </c>
      <c r="CD2" s="205" t="str">
        <f ca="1">IFERROR(__xludf.DUMMYFUNCTION("if(countif(ec_num_list,FD2),OFFSET(INDIRECT(CONCAT(""A"",to_text(match(FD2,ec_num_list,0)))),0,1),"""")"),"")</f>
        <v/>
      </c>
      <c r="CE2" s="205" t="str">
        <f ca="1">IFERROR(__xludf.DUMMYFUNCTION("if(countif(ec_num_list,FE2),OFFSET(INDIRECT(CONCAT(""A"",to_text(match(FE2,ec_num_list,0)))),0,1),"""")"),"")</f>
        <v/>
      </c>
      <c r="CF2" s="205" t="str">
        <f ca="1">IFERROR(__xludf.DUMMYFUNCTION("if(countif(ec_num_list,FF2),OFFSET(INDIRECT(CONCAT(""A"",to_text(match(FF2,ec_num_list,0)))),0,1),"""")"),"")</f>
        <v/>
      </c>
      <c r="CG2" s="205" t="str">
        <f ca="1">IFERROR(__xludf.DUMMYFUNCTION("if(countif(ec_num_list,FG2),OFFSET(INDIRECT(CONCAT(""A"",to_text(match(FG2,ec_num_list,0)))),0,1),"""")"),"")</f>
        <v/>
      </c>
      <c r="CH2" s="205" t="str">
        <f ca="1">IFERROR(__xludf.DUMMYFUNCTION("if(countif(ec_num_list,FH2),OFFSET(INDIRECT(CONCAT(""A"",to_text(match(FH2,ec_num_list,0)))),0,1),"""")"),"N7 ")</f>
        <v xml:space="preserve">N7 </v>
      </c>
      <c r="CI2" s="205" t="str">
        <f ca="1">IFERROR(__xludf.DUMMYFUNCTION("if(countif(ec_num_list,FI2),OFFSET(INDIRECT(CONCAT(""A"",to_text(match(FI2,ec_num_list,0)))),0,1),"""")"),"N8 ")</f>
        <v xml:space="preserve">N8 </v>
      </c>
      <c r="CJ2" s="205" t="str">
        <f ca="1">IFERROR(__xludf.DUMMYFUNCTION("if(countif(ec_num_list,FJ2),OFFSET(INDIRECT(CONCAT(""A"",to_text(match(FJ2,ec_num_list,0)))),0,1),"""")"),"")</f>
        <v/>
      </c>
      <c r="CK2" s="205" t="str">
        <f ca="1">IFERROR(__xludf.DUMMYFUNCTION("if(countif(ec_num_list,FK2),OFFSET(INDIRECT(CONCAT(""A"",to_text(match(FK2,ec_num_list,0)))),0,1),"""")"),"NA ")</f>
        <v xml:space="preserve">NA </v>
      </c>
      <c r="CL2" s="205" t="str">
        <f ca="1">IFERROR(__xludf.DUMMYFUNCTION("if(countif(ec_num_list,FL2),OFFSET(INDIRECT(CONCAT(""A"",to_text(match(FL2,ec_num_list,0)))),0,1),"""")"),"")</f>
        <v/>
      </c>
      <c r="CM2" s="205" t="str">
        <f ca="1">IFERROR(__xludf.DUMMYFUNCTION("if(countif(ec_num_list,FM2),OFFSET(INDIRECT(CONCAT(""A"",to_text(match(FM2,ec_num_list,0)))),0,1),"""")"),"")</f>
        <v/>
      </c>
      <c r="CN2" s="206" t="s">
        <v>76</v>
      </c>
      <c r="CO2" s="206" t="s">
        <v>1243</v>
      </c>
      <c r="CP2" s="206" t="s">
        <v>1251</v>
      </c>
      <c r="CQ2" s="206" t="s">
        <v>1256</v>
      </c>
      <c r="CR2" s="108" t="s">
        <v>1555</v>
      </c>
      <c r="CS2" s="108" t="s">
        <v>1555</v>
      </c>
      <c r="CT2" s="206" t="s">
        <v>1266</v>
      </c>
      <c r="CU2" s="206" t="s">
        <v>1271</v>
      </c>
      <c r="CV2" s="206" t="s">
        <v>1274</v>
      </c>
      <c r="CW2" s="108" t="s">
        <v>1555</v>
      </c>
      <c r="CX2" s="108" t="s">
        <v>1555</v>
      </c>
      <c r="CY2" s="108" t="s">
        <v>1555</v>
      </c>
      <c r="CZ2" s="108" t="s">
        <v>1555</v>
      </c>
      <c r="DA2" s="206" t="s">
        <v>1292</v>
      </c>
      <c r="DB2" s="108" t="s">
        <v>1555</v>
      </c>
      <c r="DC2" s="108" t="s">
        <v>1555</v>
      </c>
      <c r="DD2" s="206" t="s">
        <v>1301</v>
      </c>
      <c r="DE2" s="206" t="s">
        <v>1304</v>
      </c>
      <c r="DF2" s="108" t="s">
        <v>1555</v>
      </c>
      <c r="DG2" s="108" t="s">
        <v>1555</v>
      </c>
      <c r="DH2" s="108" t="s">
        <v>1555</v>
      </c>
      <c r="DI2" s="108" t="s">
        <v>1555</v>
      </c>
      <c r="DJ2" s="206" t="s">
        <v>1321</v>
      </c>
      <c r="DK2" s="108" t="s">
        <v>1555</v>
      </c>
      <c r="DL2" s="206" t="s">
        <v>1326</v>
      </c>
      <c r="DM2" s="206" t="s">
        <v>1330</v>
      </c>
      <c r="DN2" s="206" t="s">
        <v>1334</v>
      </c>
      <c r="DO2" s="206" t="s">
        <v>1337</v>
      </c>
      <c r="DP2" s="206" t="s">
        <v>1341</v>
      </c>
      <c r="DQ2" s="206" t="s">
        <v>1344</v>
      </c>
      <c r="DR2" s="206" t="s">
        <v>1347</v>
      </c>
      <c r="DS2" s="108" t="s">
        <v>1555</v>
      </c>
      <c r="DT2" s="206" t="s">
        <v>1353</v>
      </c>
      <c r="DU2" s="108" t="s">
        <v>1555</v>
      </c>
      <c r="DV2" s="206" t="s">
        <v>1363</v>
      </c>
      <c r="DW2" s="108" t="s">
        <v>1555</v>
      </c>
      <c r="DX2" s="108" t="s">
        <v>1555</v>
      </c>
      <c r="DY2" s="108" t="s">
        <v>1555</v>
      </c>
      <c r="DZ2" s="108" t="s">
        <v>1555</v>
      </c>
      <c r="EA2" s="108" t="s">
        <v>1555</v>
      </c>
      <c r="EB2" s="108" t="s">
        <v>1555</v>
      </c>
      <c r="EC2" s="108" t="s">
        <v>1555</v>
      </c>
      <c r="ED2" s="108" t="s">
        <v>1555</v>
      </c>
      <c r="EE2" s="206" t="s">
        <v>1397</v>
      </c>
      <c r="EF2" s="108" t="s">
        <v>1555</v>
      </c>
      <c r="EG2" s="206" t="s">
        <v>1404</v>
      </c>
      <c r="EH2" s="108" t="s">
        <v>1555</v>
      </c>
      <c r="EI2" s="108" t="s">
        <v>1555</v>
      </c>
      <c r="EJ2" s="206" t="s">
        <v>1414</v>
      </c>
      <c r="EK2" s="108" t="s">
        <v>1555</v>
      </c>
      <c r="EL2" s="206" t="s">
        <v>1419</v>
      </c>
      <c r="EM2" s="108" t="s">
        <v>1555</v>
      </c>
      <c r="EN2" s="206" t="s">
        <v>1428</v>
      </c>
      <c r="EO2" s="206" t="s">
        <v>1430</v>
      </c>
      <c r="EP2" s="108" t="s">
        <v>1555</v>
      </c>
      <c r="EQ2" s="108" t="s">
        <v>1555</v>
      </c>
      <c r="ER2" s="108" t="s">
        <v>1555</v>
      </c>
      <c r="ES2" s="108" t="s">
        <v>1555</v>
      </c>
      <c r="ET2" s="108" t="s">
        <v>1555</v>
      </c>
      <c r="EU2" s="108" t="s">
        <v>1555</v>
      </c>
      <c r="EV2" s="206" t="s">
        <v>1451</v>
      </c>
      <c r="EW2" s="108" t="s">
        <v>1555</v>
      </c>
      <c r="EX2" s="108" t="s">
        <v>1555</v>
      </c>
      <c r="EY2" s="108" t="s">
        <v>1555</v>
      </c>
      <c r="EZ2" s="206" t="s">
        <v>1463</v>
      </c>
      <c r="FA2" s="108" t="s">
        <v>1555</v>
      </c>
      <c r="FB2" s="108" t="s">
        <v>1555</v>
      </c>
      <c r="FC2" s="206" t="s">
        <v>1476</v>
      </c>
      <c r="FD2" s="108" t="s">
        <v>1555</v>
      </c>
      <c r="FE2" s="108" t="s">
        <v>1555</v>
      </c>
      <c r="FF2" s="108" t="s">
        <v>1555</v>
      </c>
      <c r="FG2" s="108" t="s">
        <v>1555</v>
      </c>
      <c r="FH2" s="206" t="s">
        <v>1494</v>
      </c>
      <c r="FI2" s="206" t="s">
        <v>1499</v>
      </c>
      <c r="FJ2" s="108" t="s">
        <v>1555</v>
      </c>
      <c r="FK2" s="206" t="s">
        <v>1506</v>
      </c>
      <c r="FL2" s="206" t="s">
        <v>1509</v>
      </c>
      <c r="FM2" s="108" t="s">
        <v>1555</v>
      </c>
    </row>
    <row r="3" spans="1:169" ht="15" customHeight="1">
      <c r="A3" s="108" t="s">
        <v>1251</v>
      </c>
      <c r="B3" s="108" t="str">
        <f t="shared" si="0"/>
        <v xml:space="preserve">J1 </v>
      </c>
      <c r="C3" s="200">
        <v>1</v>
      </c>
      <c r="D3" s="203" t="s">
        <v>442</v>
      </c>
      <c r="E3" s="203" t="s">
        <v>904</v>
      </c>
      <c r="F3" s="203" t="s">
        <v>905</v>
      </c>
      <c r="G3" s="203" t="s">
        <v>906</v>
      </c>
      <c r="H3" s="203" t="s">
        <v>477</v>
      </c>
      <c r="I3" s="203" t="s">
        <v>469</v>
      </c>
      <c r="J3" s="203" t="s">
        <v>470</v>
      </c>
      <c r="K3" s="117" t="s">
        <v>471</v>
      </c>
      <c r="L3" s="204" t="s">
        <v>79</v>
      </c>
      <c r="M3" s="205" t="str">
        <f ca="1">IFERROR(__xludf.DUMMYFUNCTION("regexreplace(N3,"" "","", "")"),"J0, J1, J2, J5, J6, J7, JC, K0, K5, K7, K9, KA, KB, KC, KD, KF, L1, L8, LA, LC, M3, M4, MB, MF, N2, N7, NA, ")</f>
        <v xml:space="preserve">J0, J1, J2, J5, J6, J7, JC, K0, K5, K7, K9, KA, KB, KC, KD, KF, L1, L8, LA, LC, M3, M4, MB, MF, N2, N7, NA, </v>
      </c>
      <c r="N3" s="205" t="e">
        <f t="shared" si="1"/>
        <v>#VALUE!</v>
      </c>
      <c r="O3" s="205" t="str">
        <f ca="1">IFERROR(__xludf.DUMMYFUNCTION("if(countif(ec_num_list,CO3),OFFSET(INDIRECT(CONCAT(""A"",to_text(match(CO3,ec_num_list,0)))),0,1),"""")"),"J0 ")</f>
        <v xml:space="preserve">J0 </v>
      </c>
      <c r="P3" s="205" t="str">
        <f ca="1">IFERROR(__xludf.DUMMYFUNCTION("if(countif(ec_num_list,CP3),OFFSET(INDIRECT(CONCAT(""A"",to_text(match(CP3,ec_num_list,0)))),0,1),"""")"),"J1 ")</f>
        <v xml:space="preserve">J1 </v>
      </c>
      <c r="Q3" s="205" t="str">
        <f ca="1">IFERROR(__xludf.DUMMYFUNCTION("if(countif(ec_num_list,CQ3),OFFSET(INDIRECT(CONCAT(""A"",to_text(match(CQ3,ec_num_list,0)))),0,1),"""")"),"J2 ")</f>
        <v xml:space="preserve">J2 </v>
      </c>
      <c r="R3" s="205" t="str">
        <f ca="1">IFERROR(__xludf.DUMMYFUNCTION("if(countif(ec_num_list,CR3),OFFSET(INDIRECT(CONCAT(""A"",to_text(match(CR3,ec_num_list,0)))),0,1),"""")"),"")</f>
        <v/>
      </c>
      <c r="S3" s="205" t="str">
        <f ca="1">IFERROR(__xludf.DUMMYFUNCTION("if(countif(ec_num_list,CS3),OFFSET(INDIRECT(CONCAT(""A"",to_text(match(CS3,ec_num_list,0)))),0,1),"""")"),"")</f>
        <v/>
      </c>
      <c r="T3" s="205" t="str">
        <f ca="1">IFERROR(__xludf.DUMMYFUNCTION("if(countif(ec_num_list,CT3),OFFSET(INDIRECT(CONCAT(""A"",to_text(match(CT3,ec_num_list,0)))),0,1),"""")"),"J5 ")</f>
        <v xml:space="preserve">J5 </v>
      </c>
      <c r="U3" s="205" t="str">
        <f ca="1">IFERROR(__xludf.DUMMYFUNCTION("if(countif(ec_num_list,CU3),OFFSET(INDIRECT(CONCAT(""A"",to_text(match(CU3,ec_num_list,0)))),0,1),"""")"),"J6 ")</f>
        <v xml:space="preserve">J6 </v>
      </c>
      <c r="V3" s="205" t="str">
        <f ca="1">IFERROR(__xludf.DUMMYFUNCTION("if(countif(ec_num_list,CV3),OFFSET(INDIRECT(CONCAT(""A"",to_text(match(CV3,ec_num_list,0)))),0,1),"""")"),"J7 ")</f>
        <v xml:space="preserve">J7 </v>
      </c>
      <c r="W3" s="205" t="str">
        <f ca="1">IFERROR(__xludf.DUMMYFUNCTION("if(countif(ec_num_list,CW3),OFFSET(INDIRECT(CONCAT(""A"",to_text(match(CW3,ec_num_list,0)))),0,1),"""")"),"")</f>
        <v/>
      </c>
      <c r="X3" s="205" t="str">
        <f ca="1">IFERROR(__xludf.DUMMYFUNCTION("if(countif(ec_num_list,CX3),OFFSET(INDIRECT(CONCAT(""A"",to_text(match(CX3,ec_num_list,0)))),0,1),"""")"),"")</f>
        <v/>
      </c>
      <c r="Y3" s="205" t="str">
        <f ca="1">IFERROR(__xludf.DUMMYFUNCTION("if(countif(ec_num_list,CY3),OFFSET(INDIRECT(CONCAT(""A"",to_text(match(CY3,ec_num_list,0)))),0,1),"""")"),"")</f>
        <v/>
      </c>
      <c r="Z3" s="205" t="str">
        <f ca="1">IFERROR(__xludf.DUMMYFUNCTION("if(countif(ec_num_list,CZ3),OFFSET(INDIRECT(CONCAT(""A"",to_text(match(CZ3,ec_num_list,0)))),0,1),"""")"),"")</f>
        <v/>
      </c>
      <c r="AA3" s="205" t="str">
        <f ca="1">IFERROR(__xludf.DUMMYFUNCTION("if(countif(ec_num_list,DA3),OFFSET(INDIRECT(CONCAT(""A"",to_text(match(DA3,ec_num_list,0)))),0,1),"""")"),"JC ")</f>
        <v xml:space="preserve">JC </v>
      </c>
      <c r="AB3" s="205" t="str">
        <f ca="1">IFERROR(__xludf.DUMMYFUNCTION("if(countif(ec_num_list,DB3),OFFSET(INDIRECT(CONCAT(""A"",to_text(match(DB3,ec_num_list,0)))),0,1),"""")"),"")</f>
        <v/>
      </c>
      <c r="AC3" s="205" t="str">
        <f ca="1">IFERROR(__xludf.DUMMYFUNCTION("if(countif(ec_num_list,DC3),OFFSET(INDIRECT(CONCAT(""A"",to_text(match(DC3,ec_num_list,0)))),0,1),"""")"),"")</f>
        <v/>
      </c>
      <c r="AD3" s="205" t="str">
        <f ca="1">IFERROR(__xludf.DUMMYFUNCTION("if(countif(ec_num_list,DD3),OFFSET(INDIRECT(CONCAT(""A"",to_text(match(DD3,ec_num_list,0)))),0,1),"""")"),"")</f>
        <v/>
      </c>
      <c r="AE3" s="205" t="str">
        <f ca="1">IFERROR(__xludf.DUMMYFUNCTION("if(countif(ec_num_list,DE3),OFFSET(INDIRECT(CONCAT(""A"",to_text(match(DE3,ec_num_list,0)))),0,1),"""")"),"K0 ")</f>
        <v xml:space="preserve">K0 </v>
      </c>
      <c r="AF3" s="205" t="str">
        <f ca="1">IFERROR(__xludf.DUMMYFUNCTION("if(countif(ec_num_list,DF3),OFFSET(INDIRECT(CONCAT(""A"",to_text(match(DF3,ec_num_list,0)))),0,1),"""")"),"")</f>
        <v/>
      </c>
      <c r="AG3" s="205" t="str">
        <f ca="1">IFERROR(__xludf.DUMMYFUNCTION("if(countif(ec_num_list,DG3),OFFSET(INDIRECT(CONCAT(""A"",to_text(match(DG3,ec_num_list,0)))),0,1),"""")"),"")</f>
        <v/>
      </c>
      <c r="AH3" s="205" t="str">
        <f ca="1">IFERROR(__xludf.DUMMYFUNCTION("if(countif(ec_num_list,DH3),OFFSET(INDIRECT(CONCAT(""A"",to_text(match(DH3,ec_num_list,0)))),0,1),"""")"),"")</f>
        <v/>
      </c>
      <c r="AI3" s="205" t="str">
        <f ca="1">IFERROR(__xludf.DUMMYFUNCTION("if(countif(ec_num_list,DI3),OFFSET(INDIRECT(CONCAT(""A"",to_text(match(DI3,ec_num_list,0)))),0,1),"""")"),"")</f>
        <v/>
      </c>
      <c r="AJ3" s="205" t="str">
        <f ca="1">IFERROR(__xludf.DUMMYFUNCTION("if(countif(ec_num_list,DJ3),OFFSET(INDIRECT(CONCAT(""A"",to_text(match(DJ3,ec_num_list,0)))),0,1),"""")"),"K5 ")</f>
        <v xml:space="preserve">K5 </v>
      </c>
      <c r="AK3" s="205" t="str">
        <f ca="1">IFERROR(__xludf.DUMMYFUNCTION("if(countif(ec_num_list,DK3),OFFSET(INDIRECT(CONCAT(""A"",to_text(match(DK3,ec_num_list,0)))),0,1),"""")"),"")</f>
        <v/>
      </c>
      <c r="AL3" s="205" t="str">
        <f ca="1">IFERROR(__xludf.DUMMYFUNCTION("if(countif(ec_num_list,DL3),OFFSET(INDIRECT(CONCAT(""A"",to_text(match(DL3,ec_num_list,0)))),0,1),"""")"),"K7 ")</f>
        <v xml:space="preserve">K7 </v>
      </c>
      <c r="AM3" s="205" t="str">
        <f ca="1">IFERROR(__xludf.DUMMYFUNCTION("if(countif(ec_num_list,DM3),OFFSET(INDIRECT(CONCAT(""A"",to_text(match(DM3,ec_num_list,0)))),0,1),"""")"),"")</f>
        <v/>
      </c>
      <c r="AN3" s="205" t="str">
        <f ca="1">IFERROR(__xludf.DUMMYFUNCTION("if(countif(ec_num_list,DN3),OFFSET(INDIRECT(CONCAT(""A"",to_text(match(DN3,ec_num_list,0)))),0,1),"""")"),"K9 ")</f>
        <v xml:space="preserve">K9 </v>
      </c>
      <c r="AO3" s="205" t="str">
        <f ca="1">IFERROR(__xludf.DUMMYFUNCTION("if(countif(ec_num_list,DO3),OFFSET(INDIRECT(CONCAT(""A"",to_text(match(DO3,ec_num_list,0)))),0,1),"""")"),"KA ")</f>
        <v xml:space="preserve">KA </v>
      </c>
      <c r="AP3" s="205" t="str">
        <f ca="1">IFERROR(__xludf.DUMMYFUNCTION("if(countif(ec_num_list,DP3),OFFSET(INDIRECT(CONCAT(""A"",to_text(match(DP3,ec_num_list,0)))),0,1),"""")"),"KB ")</f>
        <v xml:space="preserve">KB </v>
      </c>
      <c r="AQ3" s="205" t="str">
        <f ca="1">IFERROR(__xludf.DUMMYFUNCTION("if(countif(ec_num_list,DQ3),OFFSET(INDIRECT(CONCAT(""A"",to_text(match(DQ3,ec_num_list,0)))),0,1),"""")"),"KC ")</f>
        <v xml:space="preserve">KC </v>
      </c>
      <c r="AR3" s="205" t="str">
        <f ca="1">IFERROR(__xludf.DUMMYFUNCTION("if(countif(ec_num_list,DR3),OFFSET(INDIRECT(CONCAT(""A"",to_text(match(DR3,ec_num_list,0)))),0,1),"""")"),"KD ")</f>
        <v xml:space="preserve">KD </v>
      </c>
      <c r="AS3" s="205" t="str">
        <f ca="1">IFERROR(__xludf.DUMMYFUNCTION("if(countif(ec_num_list,DS3),OFFSET(INDIRECT(CONCAT(""A"",to_text(match(DS3,ec_num_list,0)))),0,1),"""")"),"")</f>
        <v/>
      </c>
      <c r="AT3" s="205" t="str">
        <f ca="1">IFERROR(__xludf.DUMMYFUNCTION("if(countif(ec_num_list,DT3),OFFSET(INDIRECT(CONCAT(""A"",to_text(match(DT3,ec_num_list,0)))),0,1),"""")"),"KF ")</f>
        <v xml:space="preserve">KF </v>
      </c>
      <c r="AU3" s="205" t="str">
        <f ca="1">IFERROR(__xludf.DUMMYFUNCTION("if(countif(ec_num_list,DU3),OFFSET(INDIRECT(CONCAT(""A"",to_text(match(DU3,ec_num_list,0)))),0,1),"""")"),"")</f>
        <v/>
      </c>
      <c r="AV3" s="205" t="str">
        <f ca="1">IFERROR(__xludf.DUMMYFUNCTION("if(countif(ec_num_list,DV3),OFFSET(INDIRECT(CONCAT(""A"",to_text(match(DV3,ec_num_list,0)))),0,1),"""")"),"L1 ")</f>
        <v xml:space="preserve">L1 </v>
      </c>
      <c r="AW3" s="205" t="str">
        <f ca="1">IFERROR(__xludf.DUMMYFUNCTION("if(countif(ec_num_list,DW3),OFFSET(INDIRECT(CONCAT(""A"",to_text(match(DW3,ec_num_list,0)))),0,1),"""")"),"")</f>
        <v/>
      </c>
      <c r="AX3" s="205" t="str">
        <f ca="1">IFERROR(__xludf.DUMMYFUNCTION("if(countif(ec_num_list,DX3),OFFSET(INDIRECT(CONCAT(""A"",to_text(match(DX3,ec_num_list,0)))),0,1),"""")"),"")</f>
        <v/>
      </c>
      <c r="AY3" s="205" t="str">
        <f ca="1">IFERROR(__xludf.DUMMYFUNCTION("if(countif(ec_num_list,DY3),OFFSET(INDIRECT(CONCAT(""A"",to_text(match(DY3,ec_num_list,0)))),0,1),"""")"),"")</f>
        <v/>
      </c>
      <c r="AZ3" s="205" t="str">
        <f ca="1">IFERROR(__xludf.DUMMYFUNCTION("if(countif(ec_num_list,DZ3),OFFSET(INDIRECT(CONCAT(""A"",to_text(match(DZ3,ec_num_list,0)))),0,1),"""")"),"")</f>
        <v/>
      </c>
      <c r="BA3" s="205" t="str">
        <f ca="1">IFERROR(__xludf.DUMMYFUNCTION("if(countif(ec_num_list,EA3),OFFSET(INDIRECT(CONCAT(""A"",to_text(match(EA3,ec_num_list,0)))),0,1),"""")"),"")</f>
        <v/>
      </c>
      <c r="BB3" s="205" t="str">
        <f ca="1">IFERROR(__xludf.DUMMYFUNCTION("if(countif(ec_num_list,EB3),OFFSET(INDIRECT(CONCAT(""A"",to_text(match(EB3,ec_num_list,0)))),0,1),"""")"),"")</f>
        <v/>
      </c>
      <c r="BC3" s="205" t="str">
        <f ca="1">IFERROR(__xludf.DUMMYFUNCTION("if(countif(ec_num_list,EC3),OFFSET(INDIRECT(CONCAT(""A"",to_text(match(EC3,ec_num_list,0)))),0,1),"""")"),"L8 ")</f>
        <v xml:space="preserve">L8 </v>
      </c>
      <c r="BD3" s="205" t="str">
        <f ca="1">IFERROR(__xludf.DUMMYFUNCTION("if(countif(ec_num_list,ED3),OFFSET(INDIRECT(CONCAT(""A"",to_text(match(ED3,ec_num_list,0)))),0,1),"""")"),"")</f>
        <v/>
      </c>
      <c r="BE3" s="205" t="str">
        <f ca="1">IFERROR(__xludf.DUMMYFUNCTION("if(countif(ec_num_list,EE3),OFFSET(INDIRECT(CONCAT(""A"",to_text(match(EE3,ec_num_list,0)))),0,1),"""")"),"LA ")</f>
        <v xml:space="preserve">LA </v>
      </c>
      <c r="BF3" s="205" t="str">
        <f ca="1">IFERROR(__xludf.DUMMYFUNCTION("if(countif(ec_num_list,EF3),OFFSET(INDIRECT(CONCAT(""A"",to_text(match(EF3,ec_num_list,0)))),0,1),"""")"),"")</f>
        <v/>
      </c>
      <c r="BG3" s="205" t="str">
        <f ca="1">IFERROR(__xludf.DUMMYFUNCTION("if(countif(ec_num_list,EG3),OFFSET(INDIRECT(CONCAT(""A"",to_text(match(EG3,ec_num_list,0)))),0,1),"""")"),"LC ")</f>
        <v xml:space="preserve">LC </v>
      </c>
      <c r="BH3" s="205" t="str">
        <f ca="1">IFERROR(__xludf.DUMMYFUNCTION("if(countif(ec_num_list,EH3),OFFSET(INDIRECT(CONCAT(""A"",to_text(match(EH3,ec_num_list,0)))),0,1),"""")"),"")</f>
        <v/>
      </c>
      <c r="BI3" s="205" t="str">
        <f ca="1">IFERROR(__xludf.DUMMYFUNCTION("if(countif(ec_num_list,EI3),OFFSET(INDIRECT(CONCAT(""A"",to_text(match(EI3,ec_num_list,0)))),0,1),"""")"),"")</f>
        <v/>
      </c>
      <c r="BJ3" s="205" t="str">
        <f ca="1">IFERROR(__xludf.DUMMYFUNCTION("if(countif(ec_num_list,EJ3),OFFSET(INDIRECT(CONCAT(""A"",to_text(match(EJ3,ec_num_list,0)))),0,1),"""")"),"")</f>
        <v/>
      </c>
      <c r="BK3" s="205" t="str">
        <f ca="1">IFERROR(__xludf.DUMMYFUNCTION("if(countif(ec_num_list,EK3),OFFSET(INDIRECT(CONCAT(""A"",to_text(match(EK3,ec_num_list,0)))),0,1),"""")"),"")</f>
        <v/>
      </c>
      <c r="BL3" s="205" t="str">
        <f ca="1">IFERROR(__xludf.DUMMYFUNCTION("if(countif(ec_num_list,EL3),OFFSET(INDIRECT(CONCAT(""A"",to_text(match(EL3,ec_num_list,0)))),0,1),"""")"),"")</f>
        <v/>
      </c>
      <c r="BM3" s="205" t="str">
        <f ca="1">IFERROR(__xludf.DUMMYFUNCTION("if(countif(ec_num_list,EM3),OFFSET(INDIRECT(CONCAT(""A"",to_text(match(EM3,ec_num_list,0)))),0,1),"""")"),"")</f>
        <v/>
      </c>
      <c r="BN3" s="205" t="str">
        <f ca="1">IFERROR(__xludf.DUMMYFUNCTION("if(countif(ec_num_list,EN3),OFFSET(INDIRECT(CONCAT(""A"",to_text(match(EN3,ec_num_list,0)))),0,1),"""")"),"M3 ")</f>
        <v xml:space="preserve">M3 </v>
      </c>
      <c r="BO3" s="205" t="str">
        <f ca="1">IFERROR(__xludf.DUMMYFUNCTION("if(countif(ec_num_list,EO3),OFFSET(INDIRECT(CONCAT(""A"",to_text(match(EO3,ec_num_list,0)))),0,1),"""")"),"M4 ")</f>
        <v xml:space="preserve">M4 </v>
      </c>
      <c r="BP3" s="205" t="str">
        <f ca="1">IFERROR(__xludf.DUMMYFUNCTION("if(countif(ec_num_list,EP3),OFFSET(INDIRECT(CONCAT(""A"",to_text(match(EP3,ec_num_list,0)))),0,1),"""")"),"")</f>
        <v/>
      </c>
      <c r="BQ3" s="205" t="str">
        <f ca="1">IFERROR(__xludf.DUMMYFUNCTION("if(countif(ec_num_list,EQ3),OFFSET(INDIRECT(CONCAT(""A"",to_text(match(EQ3,ec_num_list,0)))),0,1),"""")"),"")</f>
        <v/>
      </c>
      <c r="BR3" s="205" t="str">
        <f ca="1">IFERROR(__xludf.DUMMYFUNCTION("if(countif(ec_num_list,ER3),OFFSET(INDIRECT(CONCAT(""A"",to_text(match(ER3,ec_num_list,0)))),0,1),"""")"),"")</f>
        <v/>
      </c>
      <c r="BS3" s="205" t="str">
        <f ca="1">IFERROR(__xludf.DUMMYFUNCTION("if(countif(ec_num_list,ES3),OFFSET(INDIRECT(CONCAT(""A"",to_text(match(ES3,ec_num_list,0)))),0,1),"""")"),"")</f>
        <v/>
      </c>
      <c r="BT3" s="205" t="str">
        <f ca="1">IFERROR(__xludf.DUMMYFUNCTION("if(countif(ec_num_list,ET3),OFFSET(INDIRECT(CONCAT(""A"",to_text(match(ET3,ec_num_list,0)))),0,1),"""")"),"")</f>
        <v/>
      </c>
      <c r="BU3" s="205" t="str">
        <f ca="1">IFERROR(__xludf.DUMMYFUNCTION("if(countif(ec_num_list,EU3),OFFSET(INDIRECT(CONCAT(""A"",to_text(match(EU3,ec_num_list,0)))),0,1),"""")"),"")</f>
        <v/>
      </c>
      <c r="BV3" s="205" t="str">
        <f ca="1">IFERROR(__xludf.DUMMYFUNCTION("if(countif(ec_num_list,EV3),OFFSET(INDIRECT(CONCAT(""A"",to_text(match(EV3,ec_num_list,0)))),0,1),"""")"),"MB ")</f>
        <v xml:space="preserve">MB </v>
      </c>
      <c r="BW3" s="205" t="str">
        <f ca="1">IFERROR(__xludf.DUMMYFUNCTION("if(countif(ec_num_list,EW3),OFFSET(INDIRECT(CONCAT(""A"",to_text(match(EW3,ec_num_list,0)))),0,1),"""")"),"")</f>
        <v/>
      </c>
      <c r="BX3" s="205" t="str">
        <f ca="1">IFERROR(__xludf.DUMMYFUNCTION("if(countif(ec_num_list,EX3),OFFSET(INDIRECT(CONCAT(""A"",to_text(match(EX3,ec_num_list,0)))),0,1),"""")"),"")</f>
        <v/>
      </c>
      <c r="BY3" s="205" t="str">
        <f ca="1">IFERROR(__xludf.DUMMYFUNCTION("if(countif(ec_num_list,EY3),OFFSET(INDIRECT(CONCAT(""A"",to_text(match(EY3,ec_num_list,0)))),0,1),"""")"),"")</f>
        <v/>
      </c>
      <c r="BZ3" s="205" t="str">
        <f ca="1">IFERROR(__xludf.DUMMYFUNCTION("if(countif(ec_num_list,EZ3),OFFSET(INDIRECT(CONCAT(""A"",to_text(match(EZ3,ec_num_list,0)))),0,1),"""")"),"MF ")</f>
        <v xml:space="preserve">MF </v>
      </c>
      <c r="CA3" s="205" t="str">
        <f ca="1">IFERROR(__xludf.DUMMYFUNCTION("if(countif(ec_num_list,FA3),OFFSET(INDIRECT(CONCAT(""A"",to_text(match(FA3,ec_num_list,0)))),0,1),"""")"),"")</f>
        <v/>
      </c>
      <c r="CB3" s="205" t="str">
        <f ca="1">IFERROR(__xludf.DUMMYFUNCTION("if(countif(ec_num_list,FB3),OFFSET(INDIRECT(CONCAT(""A"",to_text(match(FB3,ec_num_list,0)))),0,1),"""")"),"")</f>
        <v/>
      </c>
      <c r="CC3" s="205" t="str">
        <f ca="1">IFERROR(__xludf.DUMMYFUNCTION("if(countif(ec_num_list,FC3),OFFSET(INDIRECT(CONCAT(""A"",to_text(match(FC3,ec_num_list,0)))),0,1),"""")"),"N2 ")</f>
        <v xml:space="preserve">N2 </v>
      </c>
      <c r="CD3" s="205" t="str">
        <f ca="1">IFERROR(__xludf.DUMMYFUNCTION("if(countif(ec_num_list,FD3),OFFSET(INDIRECT(CONCAT(""A"",to_text(match(FD3,ec_num_list,0)))),0,1),"""")"),"")</f>
        <v/>
      </c>
      <c r="CE3" s="205" t="str">
        <f ca="1">IFERROR(__xludf.DUMMYFUNCTION("if(countif(ec_num_list,FE3),OFFSET(INDIRECT(CONCAT(""A"",to_text(match(FE3,ec_num_list,0)))),0,1),"""")"),"")</f>
        <v/>
      </c>
      <c r="CF3" s="205" t="str">
        <f ca="1">IFERROR(__xludf.DUMMYFUNCTION("if(countif(ec_num_list,FF3),OFFSET(INDIRECT(CONCAT(""A"",to_text(match(FF3,ec_num_list,0)))),0,1),"""")"),"")</f>
        <v/>
      </c>
      <c r="CG3" s="205" t="str">
        <f ca="1">IFERROR(__xludf.DUMMYFUNCTION("if(countif(ec_num_list,FG3),OFFSET(INDIRECT(CONCAT(""A"",to_text(match(FG3,ec_num_list,0)))),0,1),"""")"),"")</f>
        <v/>
      </c>
      <c r="CH3" s="205" t="str">
        <f ca="1">IFERROR(__xludf.DUMMYFUNCTION("if(countif(ec_num_list,FH3),OFFSET(INDIRECT(CONCAT(""A"",to_text(match(FH3,ec_num_list,0)))),0,1),"""")"),"N7 ")</f>
        <v xml:space="preserve">N7 </v>
      </c>
      <c r="CI3" s="205" t="str">
        <f ca="1">IFERROR(__xludf.DUMMYFUNCTION("if(countif(ec_num_list,FI3),OFFSET(INDIRECT(CONCAT(""A"",to_text(match(FI3,ec_num_list,0)))),0,1),"""")"),"")</f>
        <v/>
      </c>
      <c r="CJ3" s="205" t="str">
        <f ca="1">IFERROR(__xludf.DUMMYFUNCTION("if(countif(ec_num_list,FJ3),OFFSET(INDIRECT(CONCAT(""A"",to_text(match(FJ3,ec_num_list,0)))),0,1),"""")"),"")</f>
        <v/>
      </c>
      <c r="CK3" s="205" t="str">
        <f ca="1">IFERROR(__xludf.DUMMYFUNCTION("if(countif(ec_num_list,FK3),OFFSET(INDIRECT(CONCAT(""A"",to_text(match(FK3,ec_num_list,0)))),0,1),"""")"),"NA ")</f>
        <v xml:space="preserve">NA </v>
      </c>
      <c r="CL3" s="205" t="str">
        <f ca="1">IFERROR(__xludf.DUMMYFUNCTION("if(countif(ec_num_list,FL3),OFFSET(INDIRECT(CONCAT(""A"",to_text(match(FL3,ec_num_list,0)))),0,1),"""")"),"")</f>
        <v/>
      </c>
      <c r="CM3" s="205" t="str">
        <f ca="1">IFERROR(__xludf.DUMMYFUNCTION("if(countif(ec_num_list,FM3),OFFSET(INDIRECT(CONCAT(""A"",to_text(match(FM3,ec_num_list,0)))),0,1),"""")"),"")</f>
        <v/>
      </c>
      <c r="CN3" s="206" t="s">
        <v>79</v>
      </c>
      <c r="CO3" s="206" t="s">
        <v>1243</v>
      </c>
      <c r="CP3" s="206" t="s">
        <v>1251</v>
      </c>
      <c r="CQ3" s="206" t="s">
        <v>1256</v>
      </c>
      <c r="CR3" s="108" t="s">
        <v>1555</v>
      </c>
      <c r="CS3" s="108" t="s">
        <v>1555</v>
      </c>
      <c r="CT3" s="206" t="s">
        <v>1266</v>
      </c>
      <c r="CU3" s="206" t="s">
        <v>1271</v>
      </c>
      <c r="CV3" s="206" t="s">
        <v>1274</v>
      </c>
      <c r="CW3" s="108" t="s">
        <v>1555</v>
      </c>
      <c r="CX3" s="108" t="s">
        <v>1555</v>
      </c>
      <c r="CY3" s="108" t="s">
        <v>1555</v>
      </c>
      <c r="CZ3" s="108" t="s">
        <v>1555</v>
      </c>
      <c r="DA3" s="206" t="s">
        <v>1292</v>
      </c>
      <c r="DB3" s="108" t="s">
        <v>1555</v>
      </c>
      <c r="DC3" s="108" t="s">
        <v>1555</v>
      </c>
      <c r="DD3" s="108" t="s">
        <v>1555</v>
      </c>
      <c r="DE3" s="206" t="s">
        <v>1304</v>
      </c>
      <c r="DF3" s="108" t="s">
        <v>1555</v>
      </c>
      <c r="DG3" s="108" t="s">
        <v>1555</v>
      </c>
      <c r="DH3" s="108" t="s">
        <v>1555</v>
      </c>
      <c r="DI3" s="108" t="s">
        <v>1555</v>
      </c>
      <c r="DJ3" s="206" t="s">
        <v>1321</v>
      </c>
      <c r="DK3" s="108" t="s">
        <v>1555</v>
      </c>
      <c r="DL3" s="206" t="s">
        <v>1326</v>
      </c>
      <c r="DM3" s="108" t="s">
        <v>1555</v>
      </c>
      <c r="DN3" s="206" t="s">
        <v>1334</v>
      </c>
      <c r="DO3" s="206" t="s">
        <v>1337</v>
      </c>
      <c r="DP3" s="206" t="s">
        <v>1341</v>
      </c>
      <c r="DQ3" s="206" t="s">
        <v>1344</v>
      </c>
      <c r="DR3" s="206" t="s">
        <v>1347</v>
      </c>
      <c r="DS3" s="108" t="s">
        <v>1555</v>
      </c>
      <c r="DT3" s="206" t="s">
        <v>1353</v>
      </c>
      <c r="DU3" s="108" t="s">
        <v>1555</v>
      </c>
      <c r="DV3" s="206" t="s">
        <v>1363</v>
      </c>
      <c r="DW3" s="108" t="s">
        <v>1555</v>
      </c>
      <c r="DX3" s="108" t="s">
        <v>1555</v>
      </c>
      <c r="DY3" s="108" t="s">
        <v>1555</v>
      </c>
      <c r="DZ3" s="108" t="s">
        <v>1555</v>
      </c>
      <c r="EA3" s="108" t="s">
        <v>1555</v>
      </c>
      <c r="EB3" s="108" t="s">
        <v>1555</v>
      </c>
      <c r="EC3" s="206" t="s">
        <v>1391</v>
      </c>
      <c r="ED3" s="108" t="s">
        <v>1555</v>
      </c>
      <c r="EE3" s="206" t="s">
        <v>1397</v>
      </c>
      <c r="EF3" s="108" t="s">
        <v>1555</v>
      </c>
      <c r="EG3" s="206" t="s">
        <v>1404</v>
      </c>
      <c r="EH3" s="108" t="s">
        <v>1555</v>
      </c>
      <c r="EI3" s="108" t="s">
        <v>1555</v>
      </c>
      <c r="EJ3" s="108" t="s">
        <v>1555</v>
      </c>
      <c r="EK3" s="108" t="s">
        <v>1555</v>
      </c>
      <c r="EL3" s="108" t="s">
        <v>1555</v>
      </c>
      <c r="EM3" s="108" t="s">
        <v>1555</v>
      </c>
      <c r="EN3" s="206" t="s">
        <v>1428</v>
      </c>
      <c r="EO3" s="206" t="s">
        <v>1430</v>
      </c>
      <c r="EP3" s="108" t="s">
        <v>1555</v>
      </c>
      <c r="EQ3" s="108" t="s">
        <v>1555</v>
      </c>
      <c r="ER3" s="108" t="s">
        <v>1555</v>
      </c>
      <c r="ES3" s="108" t="s">
        <v>1555</v>
      </c>
      <c r="ET3" s="108" t="s">
        <v>1555</v>
      </c>
      <c r="EU3" s="108" t="s">
        <v>1555</v>
      </c>
      <c r="EV3" s="206" t="s">
        <v>1451</v>
      </c>
      <c r="EW3" s="108" t="s">
        <v>1555</v>
      </c>
      <c r="EX3" s="108" t="s">
        <v>1555</v>
      </c>
      <c r="EY3" s="108" t="s">
        <v>1555</v>
      </c>
      <c r="EZ3" s="206" t="s">
        <v>1463</v>
      </c>
      <c r="FA3" s="108" t="s">
        <v>1555</v>
      </c>
      <c r="FB3" s="108" t="s">
        <v>1555</v>
      </c>
      <c r="FC3" s="206" t="s">
        <v>1476</v>
      </c>
      <c r="FD3" s="108" t="s">
        <v>1555</v>
      </c>
      <c r="FE3" s="108" t="s">
        <v>1555</v>
      </c>
      <c r="FF3" s="108" t="s">
        <v>1555</v>
      </c>
      <c r="FG3" s="108" t="s">
        <v>1555</v>
      </c>
      <c r="FH3" s="206" t="s">
        <v>1494</v>
      </c>
      <c r="FI3" s="108" t="s">
        <v>1555</v>
      </c>
      <c r="FJ3" s="108" t="s">
        <v>1555</v>
      </c>
      <c r="FK3" s="206" t="s">
        <v>1506</v>
      </c>
      <c r="FL3" s="206" t="s">
        <v>1509</v>
      </c>
      <c r="FM3" s="108" t="s">
        <v>1555</v>
      </c>
    </row>
    <row r="4" spans="1:169" ht="15" customHeight="1">
      <c r="A4" s="108" t="s">
        <v>1256</v>
      </c>
      <c r="B4" s="108" t="str">
        <f t="shared" si="0"/>
        <v xml:space="preserve">J2 </v>
      </c>
      <c r="C4" s="200">
        <v>2</v>
      </c>
      <c r="D4" s="203" t="s">
        <v>442</v>
      </c>
      <c r="E4" s="203" t="s">
        <v>904</v>
      </c>
      <c r="F4" s="203" t="s">
        <v>905</v>
      </c>
      <c r="G4" s="203" t="s">
        <v>906</v>
      </c>
      <c r="H4" s="203" t="s">
        <v>658</v>
      </c>
      <c r="I4" s="203" t="s">
        <v>659</v>
      </c>
      <c r="J4" s="203" t="s">
        <v>660</v>
      </c>
      <c r="K4" s="117" t="s">
        <v>661</v>
      </c>
      <c r="L4" s="204" t="s">
        <v>82</v>
      </c>
      <c r="M4" s="205" t="str">
        <f ca="1">IFERROR(__xludf.DUMMYFUNCTION("regexreplace(N4,"" "","", "")"),"J0, J1, J2, J5, J6, J7, JA, JC, JD, K0, K5, K7, K9, KA, KC, KD, KF, L1, L8, LA, LC, LE, M0, MD, MF, N2, N4, N7, NA, ")</f>
        <v xml:space="preserve">J0, J1, J2, J5, J6, J7, JA, JC, JD, K0, K5, K7, K9, KA, KC, KD, KF, L1, L8, LA, LC, LE, M0, MD, MF, N2, N4, N7, NA, </v>
      </c>
      <c r="N4" s="205" t="e">
        <f t="shared" si="1"/>
        <v>#VALUE!</v>
      </c>
      <c r="O4" s="205" t="str">
        <f ca="1">IFERROR(__xludf.DUMMYFUNCTION("if(countif(ec_num_list,CO4),OFFSET(INDIRECT(CONCAT(""A"",to_text(match(CO4,ec_num_list,0)))),0,1),"""")"),"J0 ")</f>
        <v xml:space="preserve">J0 </v>
      </c>
      <c r="P4" s="205" t="str">
        <f ca="1">IFERROR(__xludf.DUMMYFUNCTION("if(countif(ec_num_list,CP4),OFFSET(INDIRECT(CONCAT(""A"",to_text(match(CP4,ec_num_list,0)))),0,1),"""")"),"J1 ")</f>
        <v xml:space="preserve">J1 </v>
      </c>
      <c r="Q4" s="205" t="str">
        <f ca="1">IFERROR(__xludf.DUMMYFUNCTION("if(countif(ec_num_list,CQ4),OFFSET(INDIRECT(CONCAT(""A"",to_text(match(CQ4,ec_num_list,0)))),0,1),"""")"),"J2 ")</f>
        <v xml:space="preserve">J2 </v>
      </c>
      <c r="R4" s="205" t="str">
        <f ca="1">IFERROR(__xludf.DUMMYFUNCTION("if(countif(ec_num_list,CR4),OFFSET(INDIRECT(CONCAT(""A"",to_text(match(CR4,ec_num_list,0)))),0,1),"""")"),"")</f>
        <v/>
      </c>
      <c r="S4" s="205" t="str">
        <f ca="1">IFERROR(__xludf.DUMMYFUNCTION("if(countif(ec_num_list,CS4),OFFSET(INDIRECT(CONCAT(""A"",to_text(match(CS4,ec_num_list,0)))),0,1),"""")"),"")</f>
        <v/>
      </c>
      <c r="T4" s="205" t="str">
        <f ca="1">IFERROR(__xludf.DUMMYFUNCTION("if(countif(ec_num_list,CT4),OFFSET(INDIRECT(CONCAT(""A"",to_text(match(CT4,ec_num_list,0)))),0,1),"""")"),"J5 ")</f>
        <v xml:space="preserve">J5 </v>
      </c>
      <c r="U4" s="205" t="str">
        <f ca="1">IFERROR(__xludf.DUMMYFUNCTION("if(countif(ec_num_list,CU4),OFFSET(INDIRECT(CONCAT(""A"",to_text(match(CU4,ec_num_list,0)))),0,1),"""")"),"J6 ")</f>
        <v xml:space="preserve">J6 </v>
      </c>
      <c r="V4" s="205" t="str">
        <f ca="1">IFERROR(__xludf.DUMMYFUNCTION("if(countif(ec_num_list,CV4),OFFSET(INDIRECT(CONCAT(""A"",to_text(match(CV4,ec_num_list,0)))),0,1),"""")"),"J7 ")</f>
        <v xml:space="preserve">J7 </v>
      </c>
      <c r="W4" s="205" t="str">
        <f ca="1">IFERROR(__xludf.DUMMYFUNCTION("if(countif(ec_num_list,CW4),OFFSET(INDIRECT(CONCAT(""A"",to_text(match(CW4,ec_num_list,0)))),0,1),"""")"),"")</f>
        <v/>
      </c>
      <c r="X4" s="205" t="str">
        <f ca="1">IFERROR(__xludf.DUMMYFUNCTION("if(countif(ec_num_list,CX4),OFFSET(INDIRECT(CONCAT(""A"",to_text(match(CX4,ec_num_list,0)))),0,1),"""")"),"")</f>
        <v/>
      </c>
      <c r="Y4" s="205" t="str">
        <f ca="1">IFERROR(__xludf.DUMMYFUNCTION("if(countif(ec_num_list,CY4),OFFSET(INDIRECT(CONCAT(""A"",to_text(match(CY4,ec_num_list,0)))),0,1),"""")"),"JA ")</f>
        <v xml:space="preserve">JA </v>
      </c>
      <c r="Z4" s="205" t="str">
        <f ca="1">IFERROR(__xludf.DUMMYFUNCTION("if(countif(ec_num_list,CZ4),OFFSET(INDIRECT(CONCAT(""A"",to_text(match(CZ4,ec_num_list,0)))),0,1),"""")"),"")</f>
        <v/>
      </c>
      <c r="AA4" s="205" t="str">
        <f ca="1">IFERROR(__xludf.DUMMYFUNCTION("if(countif(ec_num_list,DA4),OFFSET(INDIRECT(CONCAT(""A"",to_text(match(DA4,ec_num_list,0)))),0,1),"""")"),"JC ")</f>
        <v xml:space="preserve">JC </v>
      </c>
      <c r="AB4" s="205" t="str">
        <f ca="1">IFERROR(__xludf.DUMMYFUNCTION("if(countif(ec_num_list,DB4),OFFSET(INDIRECT(CONCAT(""A"",to_text(match(DB4,ec_num_list,0)))),0,1),"""")"),"JD ")</f>
        <v xml:space="preserve">JD </v>
      </c>
      <c r="AC4" s="205" t="str">
        <f ca="1">IFERROR(__xludf.DUMMYFUNCTION("if(countif(ec_num_list,DC4),OFFSET(INDIRECT(CONCAT(""A"",to_text(match(DC4,ec_num_list,0)))),0,1),"""")"),"")</f>
        <v/>
      </c>
      <c r="AD4" s="205" t="str">
        <f ca="1">IFERROR(__xludf.DUMMYFUNCTION("if(countif(ec_num_list,DD4),OFFSET(INDIRECT(CONCAT(""A"",to_text(match(DD4,ec_num_list,0)))),0,1),"""")"),"")</f>
        <v/>
      </c>
      <c r="AE4" s="205" t="str">
        <f ca="1">IFERROR(__xludf.DUMMYFUNCTION("if(countif(ec_num_list,DE4),OFFSET(INDIRECT(CONCAT(""A"",to_text(match(DE4,ec_num_list,0)))),0,1),"""")"),"K0 ")</f>
        <v xml:space="preserve">K0 </v>
      </c>
      <c r="AF4" s="205" t="str">
        <f ca="1">IFERROR(__xludf.DUMMYFUNCTION("if(countif(ec_num_list,DF4),OFFSET(INDIRECT(CONCAT(""A"",to_text(match(DF4,ec_num_list,0)))),0,1),"""")"),"")</f>
        <v/>
      </c>
      <c r="AG4" s="205" t="str">
        <f ca="1">IFERROR(__xludf.DUMMYFUNCTION("if(countif(ec_num_list,DG4),OFFSET(INDIRECT(CONCAT(""A"",to_text(match(DG4,ec_num_list,0)))),0,1),"""")"),"")</f>
        <v/>
      </c>
      <c r="AH4" s="205" t="str">
        <f ca="1">IFERROR(__xludf.DUMMYFUNCTION("if(countif(ec_num_list,DH4),OFFSET(INDIRECT(CONCAT(""A"",to_text(match(DH4,ec_num_list,0)))),0,1),"""")"),"")</f>
        <v/>
      </c>
      <c r="AI4" s="205" t="str">
        <f ca="1">IFERROR(__xludf.DUMMYFUNCTION("if(countif(ec_num_list,DI4),OFFSET(INDIRECT(CONCAT(""A"",to_text(match(DI4,ec_num_list,0)))),0,1),"""")"),"")</f>
        <v/>
      </c>
      <c r="AJ4" s="205" t="str">
        <f ca="1">IFERROR(__xludf.DUMMYFUNCTION("if(countif(ec_num_list,DJ4),OFFSET(INDIRECT(CONCAT(""A"",to_text(match(DJ4,ec_num_list,0)))),0,1),"""")"),"K5 ")</f>
        <v xml:space="preserve">K5 </v>
      </c>
      <c r="AK4" s="205" t="str">
        <f ca="1">IFERROR(__xludf.DUMMYFUNCTION("if(countif(ec_num_list,DK4),OFFSET(INDIRECT(CONCAT(""A"",to_text(match(DK4,ec_num_list,0)))),0,1),"""")"),"")</f>
        <v/>
      </c>
      <c r="AL4" s="205" t="str">
        <f ca="1">IFERROR(__xludf.DUMMYFUNCTION("if(countif(ec_num_list,DL4),OFFSET(INDIRECT(CONCAT(""A"",to_text(match(DL4,ec_num_list,0)))),0,1),"""")"),"K7 ")</f>
        <v xml:space="preserve">K7 </v>
      </c>
      <c r="AM4" s="205" t="str">
        <f ca="1">IFERROR(__xludf.DUMMYFUNCTION("if(countif(ec_num_list,DM4),OFFSET(INDIRECT(CONCAT(""A"",to_text(match(DM4,ec_num_list,0)))),0,1),"""")"),"")</f>
        <v/>
      </c>
      <c r="AN4" s="205" t="str">
        <f ca="1">IFERROR(__xludf.DUMMYFUNCTION("if(countif(ec_num_list,DN4),OFFSET(INDIRECT(CONCAT(""A"",to_text(match(DN4,ec_num_list,0)))),0,1),"""")"),"K9 ")</f>
        <v xml:space="preserve">K9 </v>
      </c>
      <c r="AO4" s="205" t="str">
        <f ca="1">IFERROR(__xludf.DUMMYFUNCTION("if(countif(ec_num_list,DO4),OFFSET(INDIRECT(CONCAT(""A"",to_text(match(DO4,ec_num_list,0)))),0,1),"""")"),"KA ")</f>
        <v xml:space="preserve">KA </v>
      </c>
      <c r="AP4" s="205" t="str">
        <f ca="1">IFERROR(__xludf.DUMMYFUNCTION("if(countif(ec_num_list,DP4),OFFSET(INDIRECT(CONCAT(""A"",to_text(match(DP4,ec_num_list,0)))),0,1),"""")"),"")</f>
        <v/>
      </c>
      <c r="AQ4" s="205" t="str">
        <f ca="1">IFERROR(__xludf.DUMMYFUNCTION("if(countif(ec_num_list,DQ4),OFFSET(INDIRECT(CONCAT(""A"",to_text(match(DQ4,ec_num_list,0)))),0,1),"""")"),"KC ")</f>
        <v xml:space="preserve">KC </v>
      </c>
      <c r="AR4" s="205" t="str">
        <f ca="1">IFERROR(__xludf.DUMMYFUNCTION("if(countif(ec_num_list,DR4),OFFSET(INDIRECT(CONCAT(""A"",to_text(match(DR4,ec_num_list,0)))),0,1),"""")"),"KD ")</f>
        <v xml:space="preserve">KD </v>
      </c>
      <c r="AS4" s="205" t="str">
        <f ca="1">IFERROR(__xludf.DUMMYFUNCTION("if(countif(ec_num_list,DS4),OFFSET(INDIRECT(CONCAT(""A"",to_text(match(DS4,ec_num_list,0)))),0,1),"""")"),"")</f>
        <v/>
      </c>
      <c r="AT4" s="205" t="str">
        <f ca="1">IFERROR(__xludf.DUMMYFUNCTION("if(countif(ec_num_list,DT4),OFFSET(INDIRECT(CONCAT(""A"",to_text(match(DT4,ec_num_list,0)))),0,1),"""")"),"KF ")</f>
        <v xml:space="preserve">KF </v>
      </c>
      <c r="AU4" s="205" t="str">
        <f ca="1">IFERROR(__xludf.DUMMYFUNCTION("if(countif(ec_num_list,DU4),OFFSET(INDIRECT(CONCAT(""A"",to_text(match(DU4,ec_num_list,0)))),0,1),"""")"),"")</f>
        <v/>
      </c>
      <c r="AV4" s="205" t="str">
        <f ca="1">IFERROR(__xludf.DUMMYFUNCTION("if(countif(ec_num_list,DV4),OFFSET(INDIRECT(CONCAT(""A"",to_text(match(DV4,ec_num_list,0)))),0,1),"""")"),"L1 ")</f>
        <v xml:space="preserve">L1 </v>
      </c>
      <c r="AW4" s="205" t="str">
        <f ca="1">IFERROR(__xludf.DUMMYFUNCTION("if(countif(ec_num_list,DW4),OFFSET(INDIRECT(CONCAT(""A"",to_text(match(DW4,ec_num_list,0)))),0,1),"""")"),"")</f>
        <v/>
      </c>
      <c r="AX4" s="205" t="str">
        <f ca="1">IFERROR(__xludf.DUMMYFUNCTION("if(countif(ec_num_list,DX4),OFFSET(INDIRECT(CONCAT(""A"",to_text(match(DX4,ec_num_list,0)))),0,1),"""")"),"")</f>
        <v/>
      </c>
      <c r="AY4" s="205" t="str">
        <f ca="1">IFERROR(__xludf.DUMMYFUNCTION("if(countif(ec_num_list,DY4),OFFSET(INDIRECT(CONCAT(""A"",to_text(match(DY4,ec_num_list,0)))),0,1),"""")"),"")</f>
        <v/>
      </c>
      <c r="AZ4" s="205" t="str">
        <f ca="1">IFERROR(__xludf.DUMMYFUNCTION("if(countif(ec_num_list,DZ4),OFFSET(INDIRECT(CONCAT(""A"",to_text(match(DZ4,ec_num_list,0)))),0,1),"""")"),"")</f>
        <v/>
      </c>
      <c r="BA4" s="205" t="str">
        <f ca="1">IFERROR(__xludf.DUMMYFUNCTION("if(countif(ec_num_list,EA4),OFFSET(INDIRECT(CONCAT(""A"",to_text(match(EA4,ec_num_list,0)))),0,1),"""")"),"")</f>
        <v/>
      </c>
      <c r="BB4" s="205" t="str">
        <f ca="1">IFERROR(__xludf.DUMMYFUNCTION("if(countif(ec_num_list,EB4),OFFSET(INDIRECT(CONCAT(""A"",to_text(match(EB4,ec_num_list,0)))),0,1),"""")"),"")</f>
        <v/>
      </c>
      <c r="BC4" s="205" t="str">
        <f ca="1">IFERROR(__xludf.DUMMYFUNCTION("if(countif(ec_num_list,EC4),OFFSET(INDIRECT(CONCAT(""A"",to_text(match(EC4,ec_num_list,0)))),0,1),"""")"),"L8 ")</f>
        <v xml:space="preserve">L8 </v>
      </c>
      <c r="BD4" s="205" t="str">
        <f ca="1">IFERROR(__xludf.DUMMYFUNCTION("if(countif(ec_num_list,ED4),OFFSET(INDIRECT(CONCAT(""A"",to_text(match(ED4,ec_num_list,0)))),0,1),"""")"),"")</f>
        <v/>
      </c>
      <c r="BE4" s="205" t="str">
        <f ca="1">IFERROR(__xludf.DUMMYFUNCTION("if(countif(ec_num_list,EE4),OFFSET(INDIRECT(CONCAT(""A"",to_text(match(EE4,ec_num_list,0)))),0,1),"""")"),"LA ")</f>
        <v xml:space="preserve">LA </v>
      </c>
      <c r="BF4" s="205" t="str">
        <f ca="1">IFERROR(__xludf.DUMMYFUNCTION("if(countif(ec_num_list,EF4),OFFSET(INDIRECT(CONCAT(""A"",to_text(match(EF4,ec_num_list,0)))),0,1),"""")"),"")</f>
        <v/>
      </c>
      <c r="BG4" s="205" t="str">
        <f ca="1">IFERROR(__xludf.DUMMYFUNCTION("if(countif(ec_num_list,EG4),OFFSET(INDIRECT(CONCAT(""A"",to_text(match(EG4,ec_num_list,0)))),0,1),"""")"),"LC ")</f>
        <v xml:space="preserve">LC </v>
      </c>
      <c r="BH4" s="205" t="str">
        <f ca="1">IFERROR(__xludf.DUMMYFUNCTION("if(countif(ec_num_list,EH4),OFFSET(INDIRECT(CONCAT(""A"",to_text(match(EH4,ec_num_list,0)))),0,1),"""")"),"")</f>
        <v/>
      </c>
      <c r="BI4" s="205" t="str">
        <f ca="1">IFERROR(__xludf.DUMMYFUNCTION("if(countif(ec_num_list,EI4),OFFSET(INDIRECT(CONCAT(""A"",to_text(match(EI4,ec_num_list,0)))),0,1),"""")"),"LE ")</f>
        <v xml:space="preserve">LE </v>
      </c>
      <c r="BJ4" s="205" t="str">
        <f ca="1">IFERROR(__xludf.DUMMYFUNCTION("if(countif(ec_num_list,EJ4),OFFSET(INDIRECT(CONCAT(""A"",to_text(match(EJ4,ec_num_list,0)))),0,1),"""")"),"")</f>
        <v/>
      </c>
      <c r="BK4" s="205" t="str">
        <f ca="1">IFERROR(__xludf.DUMMYFUNCTION("if(countif(ec_num_list,EK4),OFFSET(INDIRECT(CONCAT(""A"",to_text(match(EK4,ec_num_list,0)))),0,1),"""")"),"M0 ")</f>
        <v xml:space="preserve">M0 </v>
      </c>
      <c r="BL4" s="205" t="str">
        <f ca="1">IFERROR(__xludf.DUMMYFUNCTION("if(countif(ec_num_list,EL4),OFFSET(INDIRECT(CONCAT(""A"",to_text(match(EL4,ec_num_list,0)))),0,1),"""")"),"")</f>
        <v/>
      </c>
      <c r="BM4" s="205" t="str">
        <f ca="1">IFERROR(__xludf.DUMMYFUNCTION("if(countif(ec_num_list,EM4),OFFSET(INDIRECT(CONCAT(""A"",to_text(match(EM4,ec_num_list,0)))),0,1),"""")"),"")</f>
        <v/>
      </c>
      <c r="BN4" s="205" t="str">
        <f ca="1">IFERROR(__xludf.DUMMYFUNCTION("if(countif(ec_num_list,EN4),OFFSET(INDIRECT(CONCAT(""A"",to_text(match(EN4,ec_num_list,0)))),0,1),"""")"),"")</f>
        <v/>
      </c>
      <c r="BO4" s="205" t="str">
        <f ca="1">IFERROR(__xludf.DUMMYFUNCTION("if(countif(ec_num_list,EO4),OFFSET(INDIRECT(CONCAT(""A"",to_text(match(EO4,ec_num_list,0)))),0,1),"""")"),"")</f>
        <v/>
      </c>
      <c r="BP4" s="205" t="str">
        <f ca="1">IFERROR(__xludf.DUMMYFUNCTION("if(countif(ec_num_list,EP4),OFFSET(INDIRECT(CONCAT(""A"",to_text(match(EP4,ec_num_list,0)))),0,1),"""")"),"")</f>
        <v/>
      </c>
      <c r="BQ4" s="205" t="str">
        <f ca="1">IFERROR(__xludf.DUMMYFUNCTION("if(countif(ec_num_list,EQ4),OFFSET(INDIRECT(CONCAT(""A"",to_text(match(EQ4,ec_num_list,0)))),0,1),"""")"),"")</f>
        <v/>
      </c>
      <c r="BR4" s="205" t="str">
        <f ca="1">IFERROR(__xludf.DUMMYFUNCTION("if(countif(ec_num_list,ER4),OFFSET(INDIRECT(CONCAT(""A"",to_text(match(ER4,ec_num_list,0)))),0,1),"""")"),"")</f>
        <v/>
      </c>
      <c r="BS4" s="205" t="str">
        <f ca="1">IFERROR(__xludf.DUMMYFUNCTION("if(countif(ec_num_list,ES4),OFFSET(INDIRECT(CONCAT(""A"",to_text(match(ES4,ec_num_list,0)))),0,1),"""")"),"")</f>
        <v/>
      </c>
      <c r="BT4" s="205" t="str">
        <f ca="1">IFERROR(__xludf.DUMMYFUNCTION("if(countif(ec_num_list,ET4),OFFSET(INDIRECT(CONCAT(""A"",to_text(match(ET4,ec_num_list,0)))),0,1),"""")"),"")</f>
        <v/>
      </c>
      <c r="BU4" s="205" t="str">
        <f ca="1">IFERROR(__xludf.DUMMYFUNCTION("if(countif(ec_num_list,EU4),OFFSET(INDIRECT(CONCAT(""A"",to_text(match(EU4,ec_num_list,0)))),0,1),"""")"),"")</f>
        <v/>
      </c>
      <c r="BV4" s="205" t="str">
        <f ca="1">IFERROR(__xludf.DUMMYFUNCTION("if(countif(ec_num_list,EV4),OFFSET(INDIRECT(CONCAT(""A"",to_text(match(EV4,ec_num_list,0)))),0,1),"""")"),"")</f>
        <v/>
      </c>
      <c r="BW4" s="205" t="str">
        <f ca="1">IFERROR(__xludf.DUMMYFUNCTION("if(countif(ec_num_list,EW4),OFFSET(INDIRECT(CONCAT(""A"",to_text(match(EW4,ec_num_list,0)))),0,1),"""")"),"")</f>
        <v/>
      </c>
      <c r="BX4" s="205" t="str">
        <f ca="1">IFERROR(__xludf.DUMMYFUNCTION("if(countif(ec_num_list,EX4),OFFSET(INDIRECT(CONCAT(""A"",to_text(match(EX4,ec_num_list,0)))),0,1),"""")"),"MD ")</f>
        <v xml:space="preserve">MD </v>
      </c>
      <c r="BY4" s="205" t="str">
        <f ca="1">IFERROR(__xludf.DUMMYFUNCTION("if(countif(ec_num_list,EY4),OFFSET(INDIRECT(CONCAT(""A"",to_text(match(EY4,ec_num_list,0)))),0,1),"""")"),"")</f>
        <v/>
      </c>
      <c r="BZ4" s="205" t="str">
        <f ca="1">IFERROR(__xludf.DUMMYFUNCTION("if(countif(ec_num_list,EZ4),OFFSET(INDIRECT(CONCAT(""A"",to_text(match(EZ4,ec_num_list,0)))),0,1),"""")"),"MF ")</f>
        <v xml:space="preserve">MF </v>
      </c>
      <c r="CA4" s="205" t="str">
        <f ca="1">IFERROR(__xludf.DUMMYFUNCTION("if(countif(ec_num_list,FA4),OFFSET(INDIRECT(CONCAT(""A"",to_text(match(FA4,ec_num_list,0)))),0,1),"""")"),"")</f>
        <v/>
      </c>
      <c r="CB4" s="205" t="str">
        <f ca="1">IFERROR(__xludf.DUMMYFUNCTION("if(countif(ec_num_list,FB4),OFFSET(INDIRECT(CONCAT(""A"",to_text(match(FB4,ec_num_list,0)))),0,1),"""")"),"")</f>
        <v/>
      </c>
      <c r="CC4" s="205" t="str">
        <f ca="1">IFERROR(__xludf.DUMMYFUNCTION("if(countif(ec_num_list,FC4),OFFSET(INDIRECT(CONCAT(""A"",to_text(match(FC4,ec_num_list,0)))),0,1),"""")"),"N2 ")</f>
        <v xml:space="preserve">N2 </v>
      </c>
      <c r="CD4" s="205" t="str">
        <f ca="1">IFERROR(__xludf.DUMMYFUNCTION("if(countif(ec_num_list,FD4),OFFSET(INDIRECT(CONCAT(""A"",to_text(match(FD4,ec_num_list,0)))),0,1),"""")"),"")</f>
        <v/>
      </c>
      <c r="CE4" s="205" t="str">
        <f ca="1">IFERROR(__xludf.DUMMYFUNCTION("if(countif(ec_num_list,FE4),OFFSET(INDIRECT(CONCAT(""A"",to_text(match(FE4,ec_num_list,0)))),0,1),"""")"),"N4 ")</f>
        <v xml:space="preserve">N4 </v>
      </c>
      <c r="CF4" s="205" t="str">
        <f ca="1">IFERROR(__xludf.DUMMYFUNCTION("if(countif(ec_num_list,FF4),OFFSET(INDIRECT(CONCAT(""A"",to_text(match(FF4,ec_num_list,0)))),0,1),"""")"),"")</f>
        <v/>
      </c>
      <c r="CG4" s="205" t="str">
        <f ca="1">IFERROR(__xludf.DUMMYFUNCTION("if(countif(ec_num_list,FG4),OFFSET(INDIRECT(CONCAT(""A"",to_text(match(FG4,ec_num_list,0)))),0,1),"""")"),"")</f>
        <v/>
      </c>
      <c r="CH4" s="205" t="str">
        <f ca="1">IFERROR(__xludf.DUMMYFUNCTION("if(countif(ec_num_list,FH4),OFFSET(INDIRECT(CONCAT(""A"",to_text(match(FH4,ec_num_list,0)))),0,1),"""")"),"N7 ")</f>
        <v xml:space="preserve">N7 </v>
      </c>
      <c r="CI4" s="205" t="str">
        <f ca="1">IFERROR(__xludf.DUMMYFUNCTION("if(countif(ec_num_list,FI4),OFFSET(INDIRECT(CONCAT(""A"",to_text(match(FI4,ec_num_list,0)))),0,1),"""")"),"")</f>
        <v/>
      </c>
      <c r="CJ4" s="205" t="str">
        <f ca="1">IFERROR(__xludf.DUMMYFUNCTION("if(countif(ec_num_list,FJ4),OFFSET(INDIRECT(CONCAT(""A"",to_text(match(FJ4,ec_num_list,0)))),0,1),"""")"),"")</f>
        <v/>
      </c>
      <c r="CK4" s="205" t="str">
        <f ca="1">IFERROR(__xludf.DUMMYFUNCTION("if(countif(ec_num_list,FK4),OFFSET(INDIRECT(CONCAT(""A"",to_text(match(FK4,ec_num_list,0)))),0,1),"""")"),"NA ")</f>
        <v xml:space="preserve">NA </v>
      </c>
      <c r="CL4" s="205" t="str">
        <f ca="1">IFERROR(__xludf.DUMMYFUNCTION("if(countif(ec_num_list,FL4),OFFSET(INDIRECT(CONCAT(""A"",to_text(match(FL4,ec_num_list,0)))),0,1),"""")"),"")</f>
        <v/>
      </c>
      <c r="CM4" s="205" t="str">
        <f ca="1">IFERROR(__xludf.DUMMYFUNCTION("if(countif(ec_num_list,FM4),OFFSET(INDIRECT(CONCAT(""A"",to_text(match(FM4,ec_num_list,0)))),0,1),"""")"),"")</f>
        <v/>
      </c>
      <c r="CN4" s="206" t="s">
        <v>82</v>
      </c>
      <c r="CO4" s="206" t="s">
        <v>1243</v>
      </c>
      <c r="CP4" s="206" t="s">
        <v>1251</v>
      </c>
      <c r="CQ4" s="206" t="s">
        <v>1256</v>
      </c>
      <c r="CR4" s="108" t="s">
        <v>1555</v>
      </c>
      <c r="CS4" s="108" t="s">
        <v>1555</v>
      </c>
      <c r="CT4" s="206" t="s">
        <v>1266</v>
      </c>
      <c r="CU4" s="206" t="s">
        <v>1271</v>
      </c>
      <c r="CV4" s="206" t="s">
        <v>1274</v>
      </c>
      <c r="CW4" s="108" t="s">
        <v>1555</v>
      </c>
      <c r="CX4" s="108" t="s">
        <v>1555</v>
      </c>
      <c r="CY4" s="206" t="s">
        <v>1286</v>
      </c>
      <c r="CZ4" s="108" t="s">
        <v>1555</v>
      </c>
      <c r="DA4" s="206" t="s">
        <v>1292</v>
      </c>
      <c r="DB4" s="206" t="s">
        <v>1294</v>
      </c>
      <c r="DC4" s="108" t="s">
        <v>1555</v>
      </c>
      <c r="DD4" s="108" t="s">
        <v>1555</v>
      </c>
      <c r="DE4" s="206" t="s">
        <v>1304</v>
      </c>
      <c r="DF4" s="108" t="s">
        <v>1555</v>
      </c>
      <c r="DG4" s="108" t="s">
        <v>1555</v>
      </c>
      <c r="DH4" s="108" t="s">
        <v>1555</v>
      </c>
      <c r="DI4" s="108" t="s">
        <v>1555</v>
      </c>
      <c r="DJ4" s="206" t="s">
        <v>1321</v>
      </c>
      <c r="DK4" s="108" t="s">
        <v>1555</v>
      </c>
      <c r="DL4" s="206" t="s">
        <v>1326</v>
      </c>
      <c r="DM4" s="108" t="s">
        <v>1555</v>
      </c>
      <c r="DN4" s="206" t="s">
        <v>1334</v>
      </c>
      <c r="DO4" s="206" t="s">
        <v>1337</v>
      </c>
      <c r="DP4" s="108" t="s">
        <v>1555</v>
      </c>
      <c r="DQ4" s="206" t="s">
        <v>1344</v>
      </c>
      <c r="DR4" s="206" t="s">
        <v>1347</v>
      </c>
      <c r="DS4" s="108" t="s">
        <v>1555</v>
      </c>
      <c r="DT4" s="206" t="s">
        <v>1353</v>
      </c>
      <c r="DU4" s="108" t="s">
        <v>1555</v>
      </c>
      <c r="DV4" s="206" t="s">
        <v>1363</v>
      </c>
      <c r="DW4" s="108" t="s">
        <v>1555</v>
      </c>
      <c r="DX4" s="108" t="s">
        <v>1555</v>
      </c>
      <c r="DY4" s="108" t="s">
        <v>1555</v>
      </c>
      <c r="DZ4" s="108" t="s">
        <v>1555</v>
      </c>
      <c r="EA4" s="108" t="s">
        <v>1555</v>
      </c>
      <c r="EB4" s="108" t="s">
        <v>1555</v>
      </c>
      <c r="EC4" s="206" t="s">
        <v>1391</v>
      </c>
      <c r="ED4" s="108" t="s">
        <v>1555</v>
      </c>
      <c r="EE4" s="206" t="s">
        <v>1397</v>
      </c>
      <c r="EF4" s="108" t="s">
        <v>1555</v>
      </c>
      <c r="EG4" s="206" t="s">
        <v>1404</v>
      </c>
      <c r="EH4" s="108" t="s">
        <v>1555</v>
      </c>
      <c r="EI4" s="206" t="s">
        <v>1411</v>
      </c>
      <c r="EJ4" s="108" t="s">
        <v>1555</v>
      </c>
      <c r="EK4" s="206" t="s">
        <v>1417</v>
      </c>
      <c r="EL4" s="108" t="s">
        <v>1555</v>
      </c>
      <c r="EM4" s="108" t="s">
        <v>1555</v>
      </c>
      <c r="EN4" s="108" t="s">
        <v>1555</v>
      </c>
      <c r="EO4" s="108" t="s">
        <v>1555</v>
      </c>
      <c r="EP4" s="108" t="s">
        <v>1555</v>
      </c>
      <c r="EQ4" s="108" t="s">
        <v>1555</v>
      </c>
      <c r="ER4" s="108" t="s">
        <v>1555</v>
      </c>
      <c r="ES4" s="108" t="s">
        <v>1555</v>
      </c>
      <c r="ET4" s="108" t="s">
        <v>1555</v>
      </c>
      <c r="EU4" s="108" t="s">
        <v>1555</v>
      </c>
      <c r="EV4" s="108" t="s">
        <v>1555</v>
      </c>
      <c r="EW4" s="108" t="s">
        <v>1555</v>
      </c>
      <c r="EX4" s="206" t="s">
        <v>1458</v>
      </c>
      <c r="EY4" s="108" t="s">
        <v>1555</v>
      </c>
      <c r="EZ4" s="206" t="s">
        <v>1463</v>
      </c>
      <c r="FA4" s="108" t="s">
        <v>1555</v>
      </c>
      <c r="FB4" s="108" t="s">
        <v>1555</v>
      </c>
      <c r="FC4" s="206" t="s">
        <v>1476</v>
      </c>
      <c r="FD4" s="108" t="s">
        <v>1555</v>
      </c>
      <c r="FE4" s="206" t="s">
        <v>1484</v>
      </c>
      <c r="FF4" s="108" t="s">
        <v>1555</v>
      </c>
      <c r="FG4" s="108" t="s">
        <v>1555</v>
      </c>
      <c r="FH4" s="206" t="s">
        <v>1494</v>
      </c>
      <c r="FI4" s="108" t="s">
        <v>1555</v>
      </c>
      <c r="FJ4" s="108" t="s">
        <v>1555</v>
      </c>
      <c r="FK4" s="206" t="s">
        <v>1506</v>
      </c>
      <c r="FL4" s="206" t="s">
        <v>1509</v>
      </c>
      <c r="FM4" s="108" t="s">
        <v>1555</v>
      </c>
    </row>
    <row r="5" spans="1:169" ht="15" customHeight="1">
      <c r="A5" s="108" t="s">
        <v>1260</v>
      </c>
      <c r="B5" s="108" t="str">
        <f t="shared" si="0"/>
        <v xml:space="preserve">J3 </v>
      </c>
      <c r="C5" s="200">
        <v>3</v>
      </c>
      <c r="D5" s="203" t="s">
        <v>442</v>
      </c>
      <c r="E5" s="203" t="s">
        <v>904</v>
      </c>
      <c r="F5" s="203" t="s">
        <v>905</v>
      </c>
      <c r="G5" s="203" t="s">
        <v>906</v>
      </c>
      <c r="H5" s="203" t="s">
        <v>658</v>
      </c>
      <c r="I5" s="203" t="s">
        <v>659</v>
      </c>
      <c r="J5" s="203" t="s">
        <v>660</v>
      </c>
      <c r="K5" s="117" t="s">
        <v>661</v>
      </c>
      <c r="L5" s="204" t="s">
        <v>85</v>
      </c>
      <c r="M5" s="205" t="str">
        <f ca="1">IFERROR(__xludf.DUMMYFUNCTION("regexreplace(N5,"" "","", "")"),"J0, J1, J2, J5, J6, J7, JA, JC, JD, K0, K5, K7, K9, KA, KC, KD, KF, L0, L1, L8, LA, LC, LD, LE, LF, M0, M2, MA, MC, MD, MF, N2, N4, N7, NA, ")</f>
        <v xml:space="preserve">J0, J1, J2, J5, J6, J7, JA, JC, JD, K0, K5, K7, K9, KA, KC, KD, KF, L0, L1, L8, LA, LC, LD, LE, LF, M0, M2, MA, MC, MD, MF, N2, N4, N7, NA, </v>
      </c>
      <c r="N5" s="205" t="e">
        <f t="shared" si="1"/>
        <v>#VALUE!</v>
      </c>
      <c r="O5" s="205" t="str">
        <f ca="1">IFERROR(__xludf.DUMMYFUNCTION("if(countif(ec_num_list,CO5),OFFSET(INDIRECT(CONCAT(""A"",to_text(match(CO5,ec_num_list,0)))),0,1),"""")"),"J0 ")</f>
        <v xml:space="preserve">J0 </v>
      </c>
      <c r="P5" s="205" t="str">
        <f ca="1">IFERROR(__xludf.DUMMYFUNCTION("if(countif(ec_num_list,CP5),OFFSET(INDIRECT(CONCAT(""A"",to_text(match(CP5,ec_num_list,0)))),0,1),"""")"),"J1 ")</f>
        <v xml:space="preserve">J1 </v>
      </c>
      <c r="Q5" s="205" t="str">
        <f ca="1">IFERROR(__xludf.DUMMYFUNCTION("if(countif(ec_num_list,CQ5),OFFSET(INDIRECT(CONCAT(""A"",to_text(match(CQ5,ec_num_list,0)))),0,1),"""")"),"J2 ")</f>
        <v xml:space="preserve">J2 </v>
      </c>
      <c r="R5" s="205" t="str">
        <f ca="1">IFERROR(__xludf.DUMMYFUNCTION("if(countif(ec_num_list,CR5),OFFSET(INDIRECT(CONCAT(""A"",to_text(match(CR5,ec_num_list,0)))),0,1),"""")"),"")</f>
        <v/>
      </c>
      <c r="S5" s="205" t="str">
        <f ca="1">IFERROR(__xludf.DUMMYFUNCTION("if(countif(ec_num_list,CS5),OFFSET(INDIRECT(CONCAT(""A"",to_text(match(CS5,ec_num_list,0)))),0,1),"""")"),"")</f>
        <v/>
      </c>
      <c r="T5" s="205" t="str">
        <f ca="1">IFERROR(__xludf.DUMMYFUNCTION("if(countif(ec_num_list,CT5),OFFSET(INDIRECT(CONCAT(""A"",to_text(match(CT5,ec_num_list,0)))),0,1),"""")"),"J5 ")</f>
        <v xml:space="preserve">J5 </v>
      </c>
      <c r="U5" s="205" t="str">
        <f ca="1">IFERROR(__xludf.DUMMYFUNCTION("if(countif(ec_num_list,CU5),OFFSET(INDIRECT(CONCAT(""A"",to_text(match(CU5,ec_num_list,0)))),0,1),"""")"),"J6 ")</f>
        <v xml:space="preserve">J6 </v>
      </c>
      <c r="V5" s="205" t="str">
        <f ca="1">IFERROR(__xludf.DUMMYFUNCTION("if(countif(ec_num_list,CV5),OFFSET(INDIRECT(CONCAT(""A"",to_text(match(CV5,ec_num_list,0)))),0,1),"""")"),"J7 ")</f>
        <v xml:space="preserve">J7 </v>
      </c>
      <c r="W5" s="205" t="str">
        <f ca="1">IFERROR(__xludf.DUMMYFUNCTION("if(countif(ec_num_list,CW5),OFFSET(INDIRECT(CONCAT(""A"",to_text(match(CW5,ec_num_list,0)))),0,1),"""")"),"")</f>
        <v/>
      </c>
      <c r="X5" s="205" t="str">
        <f ca="1">IFERROR(__xludf.DUMMYFUNCTION("if(countif(ec_num_list,CX5),OFFSET(INDIRECT(CONCAT(""A"",to_text(match(CX5,ec_num_list,0)))),0,1),"""")"),"")</f>
        <v/>
      </c>
      <c r="Y5" s="205" t="str">
        <f ca="1">IFERROR(__xludf.DUMMYFUNCTION("if(countif(ec_num_list,CY5),OFFSET(INDIRECT(CONCAT(""A"",to_text(match(CY5,ec_num_list,0)))),0,1),"""")"),"JA ")</f>
        <v xml:space="preserve">JA </v>
      </c>
      <c r="Z5" s="205" t="str">
        <f ca="1">IFERROR(__xludf.DUMMYFUNCTION("if(countif(ec_num_list,CZ5),OFFSET(INDIRECT(CONCAT(""A"",to_text(match(CZ5,ec_num_list,0)))),0,1),"""")"),"")</f>
        <v/>
      </c>
      <c r="AA5" s="205" t="str">
        <f ca="1">IFERROR(__xludf.DUMMYFUNCTION("if(countif(ec_num_list,DA5),OFFSET(INDIRECT(CONCAT(""A"",to_text(match(DA5,ec_num_list,0)))),0,1),"""")"),"JC ")</f>
        <v xml:space="preserve">JC </v>
      </c>
      <c r="AB5" s="205" t="str">
        <f ca="1">IFERROR(__xludf.DUMMYFUNCTION("if(countif(ec_num_list,DB5),OFFSET(INDIRECT(CONCAT(""A"",to_text(match(DB5,ec_num_list,0)))),0,1),"""")"),"JD ")</f>
        <v xml:space="preserve">JD </v>
      </c>
      <c r="AC5" s="205" t="str">
        <f ca="1">IFERROR(__xludf.DUMMYFUNCTION("if(countif(ec_num_list,DC5),OFFSET(INDIRECT(CONCAT(""A"",to_text(match(DC5,ec_num_list,0)))),0,1),"""")"),"")</f>
        <v/>
      </c>
      <c r="AD5" s="205" t="str">
        <f ca="1">IFERROR(__xludf.DUMMYFUNCTION("if(countif(ec_num_list,DD5),OFFSET(INDIRECT(CONCAT(""A"",to_text(match(DD5,ec_num_list,0)))),0,1),"""")"),"")</f>
        <v/>
      </c>
      <c r="AE5" s="205" t="str">
        <f ca="1">IFERROR(__xludf.DUMMYFUNCTION("if(countif(ec_num_list,DE5),OFFSET(INDIRECT(CONCAT(""A"",to_text(match(DE5,ec_num_list,0)))),0,1),"""")"),"K0 ")</f>
        <v xml:space="preserve">K0 </v>
      </c>
      <c r="AF5" s="205" t="str">
        <f ca="1">IFERROR(__xludf.DUMMYFUNCTION("if(countif(ec_num_list,DF5),OFFSET(INDIRECT(CONCAT(""A"",to_text(match(DF5,ec_num_list,0)))),0,1),"""")"),"")</f>
        <v/>
      </c>
      <c r="AG5" s="205" t="str">
        <f ca="1">IFERROR(__xludf.DUMMYFUNCTION("if(countif(ec_num_list,DG5),OFFSET(INDIRECT(CONCAT(""A"",to_text(match(DG5,ec_num_list,0)))),0,1),"""")"),"")</f>
        <v/>
      </c>
      <c r="AH5" s="205" t="str">
        <f ca="1">IFERROR(__xludf.DUMMYFUNCTION("if(countif(ec_num_list,DH5),OFFSET(INDIRECT(CONCAT(""A"",to_text(match(DH5,ec_num_list,0)))),0,1),"""")"),"")</f>
        <v/>
      </c>
      <c r="AI5" s="205" t="str">
        <f ca="1">IFERROR(__xludf.DUMMYFUNCTION("if(countif(ec_num_list,DI5),OFFSET(INDIRECT(CONCAT(""A"",to_text(match(DI5,ec_num_list,0)))),0,1),"""")"),"")</f>
        <v/>
      </c>
      <c r="AJ5" s="205" t="str">
        <f ca="1">IFERROR(__xludf.DUMMYFUNCTION("if(countif(ec_num_list,DJ5),OFFSET(INDIRECT(CONCAT(""A"",to_text(match(DJ5,ec_num_list,0)))),0,1),"""")"),"K5 ")</f>
        <v xml:space="preserve">K5 </v>
      </c>
      <c r="AK5" s="205" t="str">
        <f ca="1">IFERROR(__xludf.DUMMYFUNCTION("if(countif(ec_num_list,DK5),OFFSET(INDIRECT(CONCAT(""A"",to_text(match(DK5,ec_num_list,0)))),0,1),"""")"),"")</f>
        <v/>
      </c>
      <c r="AL5" s="205" t="str">
        <f ca="1">IFERROR(__xludf.DUMMYFUNCTION("if(countif(ec_num_list,DL5),OFFSET(INDIRECT(CONCAT(""A"",to_text(match(DL5,ec_num_list,0)))),0,1),"""")"),"K7 ")</f>
        <v xml:space="preserve">K7 </v>
      </c>
      <c r="AM5" s="205" t="str">
        <f ca="1">IFERROR(__xludf.DUMMYFUNCTION("if(countif(ec_num_list,DM5),OFFSET(INDIRECT(CONCAT(""A"",to_text(match(DM5,ec_num_list,0)))),0,1),"""")"),"")</f>
        <v/>
      </c>
      <c r="AN5" s="205" t="str">
        <f ca="1">IFERROR(__xludf.DUMMYFUNCTION("if(countif(ec_num_list,DN5),OFFSET(INDIRECT(CONCAT(""A"",to_text(match(DN5,ec_num_list,0)))),0,1),"""")"),"K9 ")</f>
        <v xml:space="preserve">K9 </v>
      </c>
      <c r="AO5" s="205" t="str">
        <f ca="1">IFERROR(__xludf.DUMMYFUNCTION("if(countif(ec_num_list,DO5),OFFSET(INDIRECT(CONCAT(""A"",to_text(match(DO5,ec_num_list,0)))),0,1),"""")"),"KA ")</f>
        <v xml:space="preserve">KA </v>
      </c>
      <c r="AP5" s="205" t="str">
        <f ca="1">IFERROR(__xludf.DUMMYFUNCTION("if(countif(ec_num_list,DP5),OFFSET(INDIRECT(CONCAT(""A"",to_text(match(DP5,ec_num_list,0)))),0,1),"""")"),"")</f>
        <v/>
      </c>
      <c r="AQ5" s="205" t="str">
        <f ca="1">IFERROR(__xludf.DUMMYFUNCTION("if(countif(ec_num_list,DQ5),OFFSET(INDIRECT(CONCAT(""A"",to_text(match(DQ5,ec_num_list,0)))),0,1),"""")"),"KC ")</f>
        <v xml:space="preserve">KC </v>
      </c>
      <c r="AR5" s="205" t="str">
        <f ca="1">IFERROR(__xludf.DUMMYFUNCTION("if(countif(ec_num_list,DR5),OFFSET(INDIRECT(CONCAT(""A"",to_text(match(DR5,ec_num_list,0)))),0,1),"""")"),"KD ")</f>
        <v xml:space="preserve">KD </v>
      </c>
      <c r="AS5" s="205" t="str">
        <f ca="1">IFERROR(__xludf.DUMMYFUNCTION("if(countif(ec_num_list,DS5),OFFSET(INDIRECT(CONCAT(""A"",to_text(match(DS5,ec_num_list,0)))),0,1),"""")"),"")</f>
        <v/>
      </c>
      <c r="AT5" s="205" t="str">
        <f ca="1">IFERROR(__xludf.DUMMYFUNCTION("if(countif(ec_num_list,DT5),OFFSET(INDIRECT(CONCAT(""A"",to_text(match(DT5,ec_num_list,0)))),0,1),"""")"),"KF ")</f>
        <v xml:space="preserve">KF </v>
      </c>
      <c r="AU5" s="205" t="str">
        <f ca="1">IFERROR(__xludf.DUMMYFUNCTION("if(countif(ec_num_list,DU5),OFFSET(INDIRECT(CONCAT(""A"",to_text(match(DU5,ec_num_list,0)))),0,1),"""")"),"L0 ")</f>
        <v xml:space="preserve">L0 </v>
      </c>
      <c r="AV5" s="205" t="str">
        <f ca="1">IFERROR(__xludf.DUMMYFUNCTION("if(countif(ec_num_list,DV5),OFFSET(INDIRECT(CONCAT(""A"",to_text(match(DV5,ec_num_list,0)))),0,1),"""")"),"L1 ")</f>
        <v xml:space="preserve">L1 </v>
      </c>
      <c r="AW5" s="205" t="str">
        <f ca="1">IFERROR(__xludf.DUMMYFUNCTION("if(countif(ec_num_list,DW5),OFFSET(INDIRECT(CONCAT(""A"",to_text(match(DW5,ec_num_list,0)))),0,1),"""")"),"")</f>
        <v/>
      </c>
      <c r="AX5" s="205" t="str">
        <f ca="1">IFERROR(__xludf.DUMMYFUNCTION("if(countif(ec_num_list,DX5),OFFSET(INDIRECT(CONCAT(""A"",to_text(match(DX5,ec_num_list,0)))),0,1),"""")"),"")</f>
        <v/>
      </c>
      <c r="AY5" s="205" t="str">
        <f ca="1">IFERROR(__xludf.DUMMYFUNCTION("if(countif(ec_num_list,DY5),OFFSET(INDIRECT(CONCAT(""A"",to_text(match(DY5,ec_num_list,0)))),0,1),"""")"),"")</f>
        <v/>
      </c>
      <c r="AZ5" s="205" t="str">
        <f ca="1">IFERROR(__xludf.DUMMYFUNCTION("if(countif(ec_num_list,DZ5),OFFSET(INDIRECT(CONCAT(""A"",to_text(match(DZ5,ec_num_list,0)))),0,1),"""")"),"")</f>
        <v/>
      </c>
      <c r="BA5" s="205" t="str">
        <f ca="1">IFERROR(__xludf.DUMMYFUNCTION("if(countif(ec_num_list,EA5),OFFSET(INDIRECT(CONCAT(""A"",to_text(match(EA5,ec_num_list,0)))),0,1),"""")"),"")</f>
        <v/>
      </c>
      <c r="BB5" s="205" t="str">
        <f ca="1">IFERROR(__xludf.DUMMYFUNCTION("if(countif(ec_num_list,EB5),OFFSET(INDIRECT(CONCAT(""A"",to_text(match(EB5,ec_num_list,0)))),0,1),"""")"),"")</f>
        <v/>
      </c>
      <c r="BC5" s="205" t="str">
        <f ca="1">IFERROR(__xludf.DUMMYFUNCTION("if(countif(ec_num_list,EC5),OFFSET(INDIRECT(CONCAT(""A"",to_text(match(EC5,ec_num_list,0)))),0,1),"""")"),"L8 ")</f>
        <v xml:space="preserve">L8 </v>
      </c>
      <c r="BD5" s="205" t="str">
        <f ca="1">IFERROR(__xludf.DUMMYFUNCTION("if(countif(ec_num_list,ED5),OFFSET(INDIRECT(CONCAT(""A"",to_text(match(ED5,ec_num_list,0)))),0,1),"""")"),"")</f>
        <v/>
      </c>
      <c r="BE5" s="205" t="str">
        <f ca="1">IFERROR(__xludf.DUMMYFUNCTION("if(countif(ec_num_list,EE5),OFFSET(INDIRECT(CONCAT(""A"",to_text(match(EE5,ec_num_list,0)))),0,1),"""")"),"LA ")</f>
        <v xml:space="preserve">LA </v>
      </c>
      <c r="BF5" s="205" t="str">
        <f ca="1">IFERROR(__xludf.DUMMYFUNCTION("if(countif(ec_num_list,EF5),OFFSET(INDIRECT(CONCAT(""A"",to_text(match(EF5,ec_num_list,0)))),0,1),"""")"),"")</f>
        <v/>
      </c>
      <c r="BG5" s="205" t="str">
        <f ca="1">IFERROR(__xludf.DUMMYFUNCTION("if(countif(ec_num_list,EG5),OFFSET(INDIRECT(CONCAT(""A"",to_text(match(EG5,ec_num_list,0)))),0,1),"""")"),"LC ")</f>
        <v xml:space="preserve">LC </v>
      </c>
      <c r="BH5" s="205" t="str">
        <f ca="1">IFERROR(__xludf.DUMMYFUNCTION("if(countif(ec_num_list,EH5),OFFSET(INDIRECT(CONCAT(""A"",to_text(match(EH5,ec_num_list,0)))),0,1),"""")"),"LD ")</f>
        <v xml:space="preserve">LD </v>
      </c>
      <c r="BI5" s="205" t="str">
        <f ca="1">IFERROR(__xludf.DUMMYFUNCTION("if(countif(ec_num_list,EI5),OFFSET(INDIRECT(CONCAT(""A"",to_text(match(EI5,ec_num_list,0)))),0,1),"""")"),"LE ")</f>
        <v xml:space="preserve">LE </v>
      </c>
      <c r="BJ5" s="205" t="str">
        <f ca="1">IFERROR(__xludf.DUMMYFUNCTION("if(countif(ec_num_list,EJ5),OFFSET(INDIRECT(CONCAT(""A"",to_text(match(EJ5,ec_num_list,0)))),0,1),"""")"),"LF ")</f>
        <v xml:space="preserve">LF </v>
      </c>
      <c r="BK5" s="205" t="str">
        <f ca="1">IFERROR(__xludf.DUMMYFUNCTION("if(countif(ec_num_list,EK5),OFFSET(INDIRECT(CONCAT(""A"",to_text(match(EK5,ec_num_list,0)))),0,1),"""")"),"M0 ")</f>
        <v xml:space="preserve">M0 </v>
      </c>
      <c r="BL5" s="205" t="str">
        <f ca="1">IFERROR(__xludf.DUMMYFUNCTION("if(countif(ec_num_list,EL5),OFFSET(INDIRECT(CONCAT(""A"",to_text(match(EL5,ec_num_list,0)))),0,1),"""")"),"")</f>
        <v/>
      </c>
      <c r="BM5" s="205" t="str">
        <f ca="1">IFERROR(__xludf.DUMMYFUNCTION("if(countif(ec_num_list,EM5),OFFSET(INDIRECT(CONCAT(""A"",to_text(match(EM5,ec_num_list,0)))),0,1),"""")"),"M2 ")</f>
        <v xml:space="preserve">M2 </v>
      </c>
      <c r="BN5" s="205" t="str">
        <f ca="1">IFERROR(__xludf.DUMMYFUNCTION("if(countif(ec_num_list,EN5),OFFSET(INDIRECT(CONCAT(""A"",to_text(match(EN5,ec_num_list,0)))),0,1),"""")"),"")</f>
        <v/>
      </c>
      <c r="BO5" s="205" t="str">
        <f ca="1">IFERROR(__xludf.DUMMYFUNCTION("if(countif(ec_num_list,EO5),OFFSET(INDIRECT(CONCAT(""A"",to_text(match(EO5,ec_num_list,0)))),0,1),"""")"),"")</f>
        <v/>
      </c>
      <c r="BP5" s="205" t="str">
        <f ca="1">IFERROR(__xludf.DUMMYFUNCTION("if(countif(ec_num_list,EP5),OFFSET(INDIRECT(CONCAT(""A"",to_text(match(EP5,ec_num_list,0)))),0,1),"""")"),"")</f>
        <v/>
      </c>
      <c r="BQ5" s="205" t="str">
        <f ca="1">IFERROR(__xludf.DUMMYFUNCTION("if(countif(ec_num_list,EQ5),OFFSET(INDIRECT(CONCAT(""A"",to_text(match(EQ5,ec_num_list,0)))),0,1),"""")"),"")</f>
        <v/>
      </c>
      <c r="BR5" s="205" t="str">
        <f ca="1">IFERROR(__xludf.DUMMYFUNCTION("if(countif(ec_num_list,ER5),OFFSET(INDIRECT(CONCAT(""A"",to_text(match(ER5,ec_num_list,0)))),0,1),"""")"),"")</f>
        <v/>
      </c>
      <c r="BS5" s="205" t="str">
        <f ca="1">IFERROR(__xludf.DUMMYFUNCTION("if(countif(ec_num_list,ES5),OFFSET(INDIRECT(CONCAT(""A"",to_text(match(ES5,ec_num_list,0)))),0,1),"""")"),"")</f>
        <v/>
      </c>
      <c r="BT5" s="205" t="str">
        <f ca="1">IFERROR(__xludf.DUMMYFUNCTION("if(countif(ec_num_list,ET5),OFFSET(INDIRECT(CONCAT(""A"",to_text(match(ET5,ec_num_list,0)))),0,1),"""")"),"")</f>
        <v/>
      </c>
      <c r="BU5" s="205" t="str">
        <f ca="1">IFERROR(__xludf.DUMMYFUNCTION("if(countif(ec_num_list,EU5),OFFSET(INDIRECT(CONCAT(""A"",to_text(match(EU5,ec_num_list,0)))),0,1),"""")"),"MA ")</f>
        <v xml:space="preserve">MA </v>
      </c>
      <c r="BV5" s="205" t="str">
        <f ca="1">IFERROR(__xludf.DUMMYFUNCTION("if(countif(ec_num_list,EV5),OFFSET(INDIRECT(CONCAT(""A"",to_text(match(EV5,ec_num_list,0)))),0,1),"""")"),"")</f>
        <v/>
      </c>
      <c r="BW5" s="205" t="str">
        <f ca="1">IFERROR(__xludf.DUMMYFUNCTION("if(countif(ec_num_list,EW5),OFFSET(INDIRECT(CONCAT(""A"",to_text(match(EW5,ec_num_list,0)))),0,1),"""")"),"MC ")</f>
        <v xml:space="preserve">MC </v>
      </c>
      <c r="BX5" s="205" t="str">
        <f ca="1">IFERROR(__xludf.DUMMYFUNCTION("if(countif(ec_num_list,EX5),OFFSET(INDIRECT(CONCAT(""A"",to_text(match(EX5,ec_num_list,0)))),0,1),"""")"),"MD ")</f>
        <v xml:space="preserve">MD </v>
      </c>
      <c r="BY5" s="205" t="str">
        <f ca="1">IFERROR(__xludf.DUMMYFUNCTION("if(countif(ec_num_list,EY5),OFFSET(INDIRECT(CONCAT(""A"",to_text(match(EY5,ec_num_list,0)))),0,1),"""")"),"")</f>
        <v/>
      </c>
      <c r="BZ5" s="205" t="str">
        <f ca="1">IFERROR(__xludf.DUMMYFUNCTION("if(countif(ec_num_list,EZ5),OFFSET(INDIRECT(CONCAT(""A"",to_text(match(EZ5,ec_num_list,0)))),0,1),"""")"),"MF ")</f>
        <v xml:space="preserve">MF </v>
      </c>
      <c r="CA5" s="205" t="str">
        <f ca="1">IFERROR(__xludf.DUMMYFUNCTION("if(countif(ec_num_list,FA5),OFFSET(INDIRECT(CONCAT(""A"",to_text(match(FA5,ec_num_list,0)))),0,1),"""")"),"")</f>
        <v/>
      </c>
      <c r="CB5" s="205" t="str">
        <f ca="1">IFERROR(__xludf.DUMMYFUNCTION("if(countif(ec_num_list,FB5),OFFSET(INDIRECT(CONCAT(""A"",to_text(match(FB5,ec_num_list,0)))),0,1),"""")"),"")</f>
        <v/>
      </c>
      <c r="CC5" s="205" t="str">
        <f ca="1">IFERROR(__xludf.DUMMYFUNCTION("if(countif(ec_num_list,FC5),OFFSET(INDIRECT(CONCAT(""A"",to_text(match(FC5,ec_num_list,0)))),0,1),"""")"),"N2 ")</f>
        <v xml:space="preserve">N2 </v>
      </c>
      <c r="CD5" s="205" t="str">
        <f ca="1">IFERROR(__xludf.DUMMYFUNCTION("if(countif(ec_num_list,FD5),OFFSET(INDIRECT(CONCAT(""A"",to_text(match(FD5,ec_num_list,0)))),0,1),"""")"),"")</f>
        <v/>
      </c>
      <c r="CE5" s="205" t="str">
        <f ca="1">IFERROR(__xludf.DUMMYFUNCTION("if(countif(ec_num_list,FE5),OFFSET(INDIRECT(CONCAT(""A"",to_text(match(FE5,ec_num_list,0)))),0,1),"""")"),"N4 ")</f>
        <v xml:space="preserve">N4 </v>
      </c>
      <c r="CF5" s="205" t="str">
        <f ca="1">IFERROR(__xludf.DUMMYFUNCTION("if(countif(ec_num_list,FF5),OFFSET(INDIRECT(CONCAT(""A"",to_text(match(FF5,ec_num_list,0)))),0,1),"""")"),"")</f>
        <v/>
      </c>
      <c r="CG5" s="205" t="str">
        <f ca="1">IFERROR(__xludf.DUMMYFUNCTION("if(countif(ec_num_list,FG5),OFFSET(INDIRECT(CONCAT(""A"",to_text(match(FG5,ec_num_list,0)))),0,1),"""")"),"")</f>
        <v/>
      </c>
      <c r="CH5" s="205" t="str">
        <f ca="1">IFERROR(__xludf.DUMMYFUNCTION("if(countif(ec_num_list,FH5),OFFSET(INDIRECT(CONCAT(""A"",to_text(match(FH5,ec_num_list,0)))),0,1),"""")"),"N7 ")</f>
        <v xml:space="preserve">N7 </v>
      </c>
      <c r="CI5" s="205" t="str">
        <f ca="1">IFERROR(__xludf.DUMMYFUNCTION("if(countif(ec_num_list,FI5),OFFSET(INDIRECT(CONCAT(""A"",to_text(match(FI5,ec_num_list,0)))),0,1),"""")"),"")</f>
        <v/>
      </c>
      <c r="CJ5" s="205" t="str">
        <f ca="1">IFERROR(__xludf.DUMMYFUNCTION("if(countif(ec_num_list,FJ5),OFFSET(INDIRECT(CONCAT(""A"",to_text(match(FJ5,ec_num_list,0)))),0,1),"""")"),"")</f>
        <v/>
      </c>
      <c r="CK5" s="205" t="str">
        <f ca="1">IFERROR(__xludf.DUMMYFUNCTION("if(countif(ec_num_list,FK5),OFFSET(INDIRECT(CONCAT(""A"",to_text(match(FK5,ec_num_list,0)))),0,1),"""")"),"NA ")</f>
        <v xml:space="preserve">NA </v>
      </c>
      <c r="CL5" s="205" t="str">
        <f ca="1">IFERROR(__xludf.DUMMYFUNCTION("if(countif(ec_num_list,FL5),OFFSET(INDIRECT(CONCAT(""A"",to_text(match(FL5,ec_num_list,0)))),0,1),"""")"),"")</f>
        <v/>
      </c>
      <c r="CM5" s="205" t="str">
        <f ca="1">IFERROR(__xludf.DUMMYFUNCTION("if(countif(ec_num_list,FM5),OFFSET(INDIRECT(CONCAT(""A"",to_text(match(FM5,ec_num_list,0)))),0,1),"""")"),"")</f>
        <v/>
      </c>
      <c r="CN5" s="206" t="s">
        <v>85</v>
      </c>
      <c r="CO5" s="206" t="s">
        <v>1243</v>
      </c>
      <c r="CP5" s="206" t="s">
        <v>1251</v>
      </c>
      <c r="CQ5" s="206" t="s">
        <v>1256</v>
      </c>
      <c r="CR5" s="108" t="s">
        <v>1555</v>
      </c>
      <c r="CS5" s="108" t="s">
        <v>1555</v>
      </c>
      <c r="CT5" s="206" t="s">
        <v>1266</v>
      </c>
      <c r="CU5" s="206" t="s">
        <v>1271</v>
      </c>
      <c r="CV5" s="206" t="s">
        <v>1274</v>
      </c>
      <c r="CW5" s="108" t="s">
        <v>1555</v>
      </c>
      <c r="CX5" s="108" t="s">
        <v>1555</v>
      </c>
      <c r="CY5" s="206" t="s">
        <v>1286</v>
      </c>
      <c r="CZ5" s="108" t="s">
        <v>1555</v>
      </c>
      <c r="DA5" s="206" t="s">
        <v>1292</v>
      </c>
      <c r="DB5" s="206" t="s">
        <v>1294</v>
      </c>
      <c r="DC5" s="108" t="s">
        <v>1555</v>
      </c>
      <c r="DD5" s="108" t="s">
        <v>1555</v>
      </c>
      <c r="DE5" s="206" t="s">
        <v>1304</v>
      </c>
      <c r="DF5" s="108" t="s">
        <v>1555</v>
      </c>
      <c r="DG5" s="108" t="s">
        <v>1555</v>
      </c>
      <c r="DH5" s="108" t="s">
        <v>1555</v>
      </c>
      <c r="DI5" s="108" t="s">
        <v>1555</v>
      </c>
      <c r="DJ5" s="206" t="s">
        <v>1321</v>
      </c>
      <c r="DK5" s="108" t="s">
        <v>1555</v>
      </c>
      <c r="DL5" s="206" t="s">
        <v>1326</v>
      </c>
      <c r="DM5" s="108" t="s">
        <v>1555</v>
      </c>
      <c r="DN5" s="206" t="s">
        <v>1334</v>
      </c>
      <c r="DO5" s="206" t="s">
        <v>1337</v>
      </c>
      <c r="DP5" s="108" t="s">
        <v>1555</v>
      </c>
      <c r="DQ5" s="206" t="s">
        <v>1344</v>
      </c>
      <c r="DR5" s="206" t="s">
        <v>1347</v>
      </c>
      <c r="DS5" s="108" t="s">
        <v>1555</v>
      </c>
      <c r="DT5" s="206" t="s">
        <v>1353</v>
      </c>
      <c r="DU5" s="206" t="s">
        <v>1358</v>
      </c>
      <c r="DV5" s="206" t="s">
        <v>1363</v>
      </c>
      <c r="DW5" s="108" t="s">
        <v>1555</v>
      </c>
      <c r="DX5" s="108" t="s">
        <v>1555</v>
      </c>
      <c r="DY5" s="108" t="s">
        <v>1555</v>
      </c>
      <c r="DZ5" s="108" t="s">
        <v>1555</v>
      </c>
      <c r="EA5" s="108" t="s">
        <v>1555</v>
      </c>
      <c r="EB5" s="108" t="s">
        <v>1555</v>
      </c>
      <c r="EC5" s="206" t="s">
        <v>1391</v>
      </c>
      <c r="ED5" s="108" t="s">
        <v>1555</v>
      </c>
      <c r="EE5" s="206" t="s">
        <v>1397</v>
      </c>
      <c r="EF5" s="108" t="s">
        <v>1555</v>
      </c>
      <c r="EG5" s="206" t="s">
        <v>1404</v>
      </c>
      <c r="EH5" s="206" t="s">
        <v>1407</v>
      </c>
      <c r="EI5" s="206" t="s">
        <v>1411</v>
      </c>
      <c r="EJ5" s="206" t="s">
        <v>1414</v>
      </c>
      <c r="EK5" s="206" t="s">
        <v>1417</v>
      </c>
      <c r="EL5" s="108" t="s">
        <v>1555</v>
      </c>
      <c r="EM5" s="206" t="s">
        <v>1422</v>
      </c>
      <c r="EN5" s="108" t="s">
        <v>1555</v>
      </c>
      <c r="EO5" s="108" t="s">
        <v>1555</v>
      </c>
      <c r="EP5" s="108" t="s">
        <v>1555</v>
      </c>
      <c r="EQ5" s="108" t="s">
        <v>1555</v>
      </c>
      <c r="ER5" s="108" t="s">
        <v>1555</v>
      </c>
      <c r="ES5" s="108" t="s">
        <v>1555</v>
      </c>
      <c r="ET5" s="108" t="s">
        <v>1555</v>
      </c>
      <c r="EU5" s="206" t="s">
        <v>1448</v>
      </c>
      <c r="EV5" s="108" t="s">
        <v>1555</v>
      </c>
      <c r="EW5" s="206" t="s">
        <v>1454</v>
      </c>
      <c r="EX5" s="206" t="s">
        <v>1458</v>
      </c>
      <c r="EY5" s="108" t="s">
        <v>1555</v>
      </c>
      <c r="EZ5" s="206" t="s">
        <v>1463</v>
      </c>
      <c r="FA5" s="108" t="s">
        <v>1555</v>
      </c>
      <c r="FB5" s="108" t="s">
        <v>1555</v>
      </c>
      <c r="FC5" s="206" t="s">
        <v>1476</v>
      </c>
      <c r="FD5" s="108" t="s">
        <v>1555</v>
      </c>
      <c r="FE5" s="206" t="s">
        <v>1484</v>
      </c>
      <c r="FF5" s="108" t="s">
        <v>1555</v>
      </c>
      <c r="FG5" s="108" t="s">
        <v>1555</v>
      </c>
      <c r="FH5" s="206" t="s">
        <v>1494</v>
      </c>
      <c r="FI5" s="108" t="s">
        <v>1555</v>
      </c>
      <c r="FJ5" s="108" t="s">
        <v>1555</v>
      </c>
      <c r="FK5" s="206" t="s">
        <v>1506</v>
      </c>
      <c r="FL5" s="206" t="s">
        <v>1509</v>
      </c>
      <c r="FM5" s="108" t="s">
        <v>1555</v>
      </c>
    </row>
    <row r="6" spans="1:169" ht="15" customHeight="1">
      <c r="A6" s="207" t="s">
        <v>1263</v>
      </c>
      <c r="B6" s="108" t="str">
        <f t="shared" si="0"/>
        <v xml:space="preserve">J4 </v>
      </c>
      <c r="C6" s="200">
        <v>4</v>
      </c>
      <c r="D6" s="203" t="s">
        <v>442</v>
      </c>
      <c r="E6" s="203" t="s">
        <v>904</v>
      </c>
      <c r="F6" s="203" t="s">
        <v>905</v>
      </c>
      <c r="G6" s="203" t="s">
        <v>906</v>
      </c>
      <c r="H6" s="203" t="s">
        <v>658</v>
      </c>
      <c r="I6" s="203" t="s">
        <v>655</v>
      </c>
      <c r="J6" s="203" t="s">
        <v>919</v>
      </c>
      <c r="K6" s="117" t="s">
        <v>723</v>
      </c>
      <c r="L6" s="204" t="s">
        <v>88</v>
      </c>
      <c r="M6" s="205" t="str">
        <f ca="1">IFERROR(__xludf.DUMMYFUNCTION("regexreplace(N6,"" "","", "")"),"J0, J1, J2, J3, J5, J6, J7, JA, JC, JD, K0, K1, K2, K3, K4, K5, K7, K8, K9, KA, KB, KC, KD, KF, L1, L2, L3, L7, L8, LA, LC, LF, M0, M1, M3, M4, M8, MB, MF, N2, N7, NA, ")</f>
        <v xml:space="preserve">J0, J1, J2, J3, J5, J6, J7, JA, JC, JD, K0, K1, K2, K3, K4, K5, K7, K8, K9, KA, KB, KC, KD, KF, L1, L2, L3, L7, L8, LA, LC, LF, M0, M1, M3, M4, M8, MB, MF, N2, N7, NA, </v>
      </c>
      <c r="N6" s="205" t="e">
        <f t="shared" si="1"/>
        <v>#VALUE!</v>
      </c>
      <c r="O6" s="205" t="str">
        <f ca="1">IFERROR(__xludf.DUMMYFUNCTION("if(countif(ec_num_list,CO6),OFFSET(INDIRECT(CONCAT(""A"",to_text(match(CO6,ec_num_list,0)))),0,1),"""")"),"J0 ")</f>
        <v xml:space="preserve">J0 </v>
      </c>
      <c r="P6" s="205" t="str">
        <f ca="1">IFERROR(__xludf.DUMMYFUNCTION("if(countif(ec_num_list,CP6),OFFSET(INDIRECT(CONCAT(""A"",to_text(match(CP6,ec_num_list,0)))),0,1),"""")"),"J1 ")</f>
        <v xml:space="preserve">J1 </v>
      </c>
      <c r="Q6" s="205" t="str">
        <f ca="1">IFERROR(__xludf.DUMMYFUNCTION("if(countif(ec_num_list,CQ6),OFFSET(INDIRECT(CONCAT(""A"",to_text(match(CQ6,ec_num_list,0)))),0,1),"""")"),"J2 ")</f>
        <v xml:space="preserve">J2 </v>
      </c>
      <c r="R6" s="205" t="str">
        <f ca="1">IFERROR(__xludf.DUMMYFUNCTION("if(countif(ec_num_list,CR6),OFFSET(INDIRECT(CONCAT(""A"",to_text(match(CR6,ec_num_list,0)))),0,1),"""")"),"J3 ")</f>
        <v xml:space="preserve">J3 </v>
      </c>
      <c r="S6" s="205" t="str">
        <f ca="1">IFERROR(__xludf.DUMMYFUNCTION("if(countif(ec_num_list,CS6),OFFSET(INDIRECT(CONCAT(""A"",to_text(match(CS6,ec_num_list,0)))),0,1),"""")"),"")</f>
        <v/>
      </c>
      <c r="T6" s="205" t="str">
        <f ca="1">IFERROR(__xludf.DUMMYFUNCTION("if(countif(ec_num_list,CT6),OFFSET(INDIRECT(CONCAT(""A"",to_text(match(CT6,ec_num_list,0)))),0,1),"""")"),"J5 ")</f>
        <v xml:space="preserve">J5 </v>
      </c>
      <c r="U6" s="205" t="str">
        <f ca="1">IFERROR(__xludf.DUMMYFUNCTION("if(countif(ec_num_list,CU6),OFFSET(INDIRECT(CONCAT(""A"",to_text(match(CU6,ec_num_list,0)))),0,1),"""")"),"J6 ")</f>
        <v xml:space="preserve">J6 </v>
      </c>
      <c r="V6" s="205" t="str">
        <f ca="1">IFERROR(__xludf.DUMMYFUNCTION("if(countif(ec_num_list,CV6),OFFSET(INDIRECT(CONCAT(""A"",to_text(match(CV6,ec_num_list,0)))),0,1),"""")"),"J7 ")</f>
        <v xml:space="preserve">J7 </v>
      </c>
      <c r="W6" s="205" t="str">
        <f ca="1">IFERROR(__xludf.DUMMYFUNCTION("if(countif(ec_num_list,CW6),OFFSET(INDIRECT(CONCAT(""A"",to_text(match(CW6,ec_num_list,0)))),0,1),"""")"),"")</f>
        <v/>
      </c>
      <c r="X6" s="205" t="str">
        <f ca="1">IFERROR(__xludf.DUMMYFUNCTION("if(countif(ec_num_list,CX6),OFFSET(INDIRECT(CONCAT(""A"",to_text(match(CX6,ec_num_list,0)))),0,1),"""")"),"")</f>
        <v/>
      </c>
      <c r="Y6" s="205" t="str">
        <f ca="1">IFERROR(__xludf.DUMMYFUNCTION("if(countif(ec_num_list,CY6),OFFSET(INDIRECT(CONCAT(""A"",to_text(match(CY6,ec_num_list,0)))),0,1),"""")"),"JA ")</f>
        <v xml:space="preserve">JA </v>
      </c>
      <c r="Z6" s="205" t="str">
        <f ca="1">IFERROR(__xludf.DUMMYFUNCTION("if(countif(ec_num_list,CZ6),OFFSET(INDIRECT(CONCAT(""A"",to_text(match(CZ6,ec_num_list,0)))),0,1),"""")"),"")</f>
        <v/>
      </c>
      <c r="AA6" s="205" t="str">
        <f ca="1">IFERROR(__xludf.DUMMYFUNCTION("if(countif(ec_num_list,DA6),OFFSET(INDIRECT(CONCAT(""A"",to_text(match(DA6,ec_num_list,0)))),0,1),"""")"),"JC ")</f>
        <v xml:space="preserve">JC </v>
      </c>
      <c r="AB6" s="205" t="str">
        <f ca="1">IFERROR(__xludf.DUMMYFUNCTION("if(countif(ec_num_list,DB6),OFFSET(INDIRECT(CONCAT(""A"",to_text(match(DB6,ec_num_list,0)))),0,1),"""")"),"JD ")</f>
        <v xml:space="preserve">JD </v>
      </c>
      <c r="AC6" s="205" t="str">
        <f ca="1">IFERROR(__xludf.DUMMYFUNCTION("if(countif(ec_num_list,DC6),OFFSET(INDIRECT(CONCAT(""A"",to_text(match(DC6,ec_num_list,0)))),0,1),"""")"),"")</f>
        <v/>
      </c>
      <c r="AD6" s="205" t="str">
        <f ca="1">IFERROR(__xludf.DUMMYFUNCTION("if(countif(ec_num_list,DD6),OFFSET(INDIRECT(CONCAT(""A"",to_text(match(DD6,ec_num_list,0)))),0,1),"""")"),"")</f>
        <v/>
      </c>
      <c r="AE6" s="205" t="str">
        <f ca="1">IFERROR(__xludf.DUMMYFUNCTION("if(countif(ec_num_list,DE6),OFFSET(INDIRECT(CONCAT(""A"",to_text(match(DE6,ec_num_list,0)))),0,1),"""")"),"K0 ")</f>
        <v xml:space="preserve">K0 </v>
      </c>
      <c r="AF6" s="205" t="str">
        <f ca="1">IFERROR(__xludf.DUMMYFUNCTION("if(countif(ec_num_list,DF6),OFFSET(INDIRECT(CONCAT(""A"",to_text(match(DF6,ec_num_list,0)))),0,1),"""")"),"K1 ")</f>
        <v xml:space="preserve">K1 </v>
      </c>
      <c r="AG6" s="205" t="str">
        <f ca="1">IFERROR(__xludf.DUMMYFUNCTION("if(countif(ec_num_list,DG6),OFFSET(INDIRECT(CONCAT(""A"",to_text(match(DG6,ec_num_list,0)))),0,1),"""")"),"K2 ")</f>
        <v xml:space="preserve">K2 </v>
      </c>
      <c r="AH6" s="205" t="str">
        <f ca="1">IFERROR(__xludf.DUMMYFUNCTION("if(countif(ec_num_list,DH6),OFFSET(INDIRECT(CONCAT(""A"",to_text(match(DH6,ec_num_list,0)))),0,1),"""")"),"K3 ")</f>
        <v xml:space="preserve">K3 </v>
      </c>
      <c r="AI6" s="205" t="str">
        <f ca="1">IFERROR(__xludf.DUMMYFUNCTION("if(countif(ec_num_list,DI6),OFFSET(INDIRECT(CONCAT(""A"",to_text(match(DI6,ec_num_list,0)))),0,1),"""")"),"K4 ")</f>
        <v xml:space="preserve">K4 </v>
      </c>
      <c r="AJ6" s="205" t="str">
        <f ca="1">IFERROR(__xludf.DUMMYFUNCTION("if(countif(ec_num_list,DJ6),OFFSET(INDIRECT(CONCAT(""A"",to_text(match(DJ6,ec_num_list,0)))),0,1),"""")"),"K5 ")</f>
        <v xml:space="preserve">K5 </v>
      </c>
      <c r="AK6" s="205" t="str">
        <f ca="1">IFERROR(__xludf.DUMMYFUNCTION("if(countif(ec_num_list,DK6),OFFSET(INDIRECT(CONCAT(""A"",to_text(match(DK6,ec_num_list,0)))),0,1),"""")"),"")</f>
        <v/>
      </c>
      <c r="AL6" s="205" t="str">
        <f ca="1">IFERROR(__xludf.DUMMYFUNCTION("if(countif(ec_num_list,DL6),OFFSET(INDIRECT(CONCAT(""A"",to_text(match(DL6,ec_num_list,0)))),0,1),"""")"),"K7 ")</f>
        <v xml:space="preserve">K7 </v>
      </c>
      <c r="AM6" s="205" t="str">
        <f ca="1">IFERROR(__xludf.DUMMYFUNCTION("if(countif(ec_num_list,DM6),OFFSET(INDIRECT(CONCAT(""A"",to_text(match(DM6,ec_num_list,0)))),0,1),"""")"),"K8 ")</f>
        <v xml:space="preserve">K8 </v>
      </c>
      <c r="AN6" s="205" t="str">
        <f ca="1">IFERROR(__xludf.DUMMYFUNCTION("if(countif(ec_num_list,DN6),OFFSET(INDIRECT(CONCAT(""A"",to_text(match(DN6,ec_num_list,0)))),0,1),"""")"),"K9 ")</f>
        <v xml:space="preserve">K9 </v>
      </c>
      <c r="AO6" s="205" t="str">
        <f ca="1">IFERROR(__xludf.DUMMYFUNCTION("if(countif(ec_num_list,DO6),OFFSET(INDIRECT(CONCAT(""A"",to_text(match(DO6,ec_num_list,0)))),0,1),"""")"),"KA ")</f>
        <v xml:space="preserve">KA </v>
      </c>
      <c r="AP6" s="205" t="str">
        <f ca="1">IFERROR(__xludf.DUMMYFUNCTION("if(countif(ec_num_list,DP6),OFFSET(INDIRECT(CONCAT(""A"",to_text(match(DP6,ec_num_list,0)))),0,1),"""")"),"KB ")</f>
        <v xml:space="preserve">KB </v>
      </c>
      <c r="AQ6" s="205" t="str">
        <f ca="1">IFERROR(__xludf.DUMMYFUNCTION("if(countif(ec_num_list,DQ6),OFFSET(INDIRECT(CONCAT(""A"",to_text(match(DQ6,ec_num_list,0)))),0,1),"""")"),"KC ")</f>
        <v xml:space="preserve">KC </v>
      </c>
      <c r="AR6" s="205" t="str">
        <f ca="1">IFERROR(__xludf.DUMMYFUNCTION("if(countif(ec_num_list,DR6),OFFSET(INDIRECT(CONCAT(""A"",to_text(match(DR6,ec_num_list,0)))),0,1),"""")"),"KD ")</f>
        <v xml:space="preserve">KD </v>
      </c>
      <c r="AS6" s="205" t="str">
        <f ca="1">IFERROR(__xludf.DUMMYFUNCTION("if(countif(ec_num_list,DS6),OFFSET(INDIRECT(CONCAT(""A"",to_text(match(DS6,ec_num_list,0)))),0,1),"""")"),"")</f>
        <v/>
      </c>
      <c r="AT6" s="205" t="str">
        <f ca="1">IFERROR(__xludf.DUMMYFUNCTION("if(countif(ec_num_list,DT6),OFFSET(INDIRECT(CONCAT(""A"",to_text(match(DT6,ec_num_list,0)))),0,1),"""")"),"KF ")</f>
        <v xml:space="preserve">KF </v>
      </c>
      <c r="AU6" s="205" t="str">
        <f ca="1">IFERROR(__xludf.DUMMYFUNCTION("if(countif(ec_num_list,DU6),OFFSET(INDIRECT(CONCAT(""A"",to_text(match(DU6,ec_num_list,0)))),0,1),"""")"),"")</f>
        <v/>
      </c>
      <c r="AV6" s="205" t="str">
        <f ca="1">IFERROR(__xludf.DUMMYFUNCTION("if(countif(ec_num_list,DV6),OFFSET(INDIRECT(CONCAT(""A"",to_text(match(DV6,ec_num_list,0)))),0,1),"""")"),"L1 ")</f>
        <v xml:space="preserve">L1 </v>
      </c>
      <c r="AW6" s="205" t="str">
        <f ca="1">IFERROR(__xludf.DUMMYFUNCTION("if(countif(ec_num_list,DW6),OFFSET(INDIRECT(CONCAT(""A"",to_text(match(DW6,ec_num_list,0)))),0,1),"""")"),"L2 ")</f>
        <v xml:space="preserve">L2 </v>
      </c>
      <c r="AX6" s="205" t="str">
        <f ca="1">IFERROR(__xludf.DUMMYFUNCTION("if(countif(ec_num_list,DX6),OFFSET(INDIRECT(CONCAT(""A"",to_text(match(DX6,ec_num_list,0)))),0,1),"""")"),"L3 ")</f>
        <v xml:space="preserve">L3 </v>
      </c>
      <c r="AY6" s="205" t="str">
        <f ca="1">IFERROR(__xludf.DUMMYFUNCTION("if(countif(ec_num_list,DY6),OFFSET(INDIRECT(CONCAT(""A"",to_text(match(DY6,ec_num_list,0)))),0,1),"""")"),"")</f>
        <v/>
      </c>
      <c r="AZ6" s="205" t="str">
        <f ca="1">IFERROR(__xludf.DUMMYFUNCTION("if(countif(ec_num_list,DZ6),OFFSET(INDIRECT(CONCAT(""A"",to_text(match(DZ6,ec_num_list,0)))),0,1),"""")"),"")</f>
        <v/>
      </c>
      <c r="BA6" s="205" t="str">
        <f ca="1">IFERROR(__xludf.DUMMYFUNCTION("if(countif(ec_num_list,EA6),OFFSET(INDIRECT(CONCAT(""A"",to_text(match(EA6,ec_num_list,0)))),0,1),"""")"),"")</f>
        <v/>
      </c>
      <c r="BB6" s="205" t="str">
        <f ca="1">IFERROR(__xludf.DUMMYFUNCTION("if(countif(ec_num_list,EB6),OFFSET(INDIRECT(CONCAT(""A"",to_text(match(EB6,ec_num_list,0)))),0,1),"""")"),"L7 ")</f>
        <v xml:space="preserve">L7 </v>
      </c>
      <c r="BC6" s="205" t="str">
        <f ca="1">IFERROR(__xludf.DUMMYFUNCTION("if(countif(ec_num_list,EC6),OFFSET(INDIRECT(CONCAT(""A"",to_text(match(EC6,ec_num_list,0)))),0,1),"""")"),"L8 ")</f>
        <v xml:space="preserve">L8 </v>
      </c>
      <c r="BD6" s="205" t="str">
        <f ca="1">IFERROR(__xludf.DUMMYFUNCTION("if(countif(ec_num_list,ED6),OFFSET(INDIRECT(CONCAT(""A"",to_text(match(ED6,ec_num_list,0)))),0,1),"""")"),"")</f>
        <v/>
      </c>
      <c r="BE6" s="205" t="str">
        <f ca="1">IFERROR(__xludf.DUMMYFUNCTION("if(countif(ec_num_list,EE6),OFFSET(INDIRECT(CONCAT(""A"",to_text(match(EE6,ec_num_list,0)))),0,1),"""")"),"LA ")</f>
        <v xml:space="preserve">LA </v>
      </c>
      <c r="BF6" s="205" t="str">
        <f ca="1">IFERROR(__xludf.DUMMYFUNCTION("if(countif(ec_num_list,EF6),OFFSET(INDIRECT(CONCAT(""A"",to_text(match(EF6,ec_num_list,0)))),0,1),"""")"),"")</f>
        <v/>
      </c>
      <c r="BG6" s="205" t="str">
        <f ca="1">IFERROR(__xludf.DUMMYFUNCTION("if(countif(ec_num_list,EG6),OFFSET(INDIRECT(CONCAT(""A"",to_text(match(EG6,ec_num_list,0)))),0,1),"""")"),"LC ")</f>
        <v xml:space="preserve">LC </v>
      </c>
      <c r="BH6" s="205" t="str">
        <f ca="1">IFERROR(__xludf.DUMMYFUNCTION("if(countif(ec_num_list,EH6),OFFSET(INDIRECT(CONCAT(""A"",to_text(match(EH6,ec_num_list,0)))),0,1),"""")"),"")</f>
        <v/>
      </c>
      <c r="BI6" s="205" t="str">
        <f ca="1">IFERROR(__xludf.DUMMYFUNCTION("if(countif(ec_num_list,EI6),OFFSET(INDIRECT(CONCAT(""A"",to_text(match(EI6,ec_num_list,0)))),0,1),"""")"),"")</f>
        <v/>
      </c>
      <c r="BJ6" s="205" t="str">
        <f ca="1">IFERROR(__xludf.DUMMYFUNCTION("if(countif(ec_num_list,EJ6),OFFSET(INDIRECT(CONCAT(""A"",to_text(match(EJ6,ec_num_list,0)))),0,1),"""")"),"LF ")</f>
        <v xml:space="preserve">LF </v>
      </c>
      <c r="BK6" s="205" t="str">
        <f ca="1">IFERROR(__xludf.DUMMYFUNCTION("if(countif(ec_num_list,EK6),OFFSET(INDIRECT(CONCAT(""A"",to_text(match(EK6,ec_num_list,0)))),0,1),"""")"),"M0 ")</f>
        <v xml:space="preserve">M0 </v>
      </c>
      <c r="BL6" s="205" t="str">
        <f ca="1">IFERROR(__xludf.DUMMYFUNCTION("if(countif(ec_num_list,EL6),OFFSET(INDIRECT(CONCAT(""A"",to_text(match(EL6,ec_num_list,0)))),0,1),"""")"),"M1 ")</f>
        <v xml:space="preserve">M1 </v>
      </c>
      <c r="BM6" s="205" t="str">
        <f ca="1">IFERROR(__xludf.DUMMYFUNCTION("if(countif(ec_num_list,EM6),OFFSET(INDIRECT(CONCAT(""A"",to_text(match(EM6,ec_num_list,0)))),0,1),"""")"),"")</f>
        <v/>
      </c>
      <c r="BN6" s="205" t="str">
        <f ca="1">IFERROR(__xludf.DUMMYFUNCTION("if(countif(ec_num_list,EN6),OFFSET(INDIRECT(CONCAT(""A"",to_text(match(EN6,ec_num_list,0)))),0,1),"""")"),"M3 ")</f>
        <v xml:space="preserve">M3 </v>
      </c>
      <c r="BO6" s="205" t="str">
        <f ca="1">IFERROR(__xludf.DUMMYFUNCTION("if(countif(ec_num_list,EO6),OFFSET(INDIRECT(CONCAT(""A"",to_text(match(EO6,ec_num_list,0)))),0,1),"""")"),"M4 ")</f>
        <v xml:space="preserve">M4 </v>
      </c>
      <c r="BP6" s="205" t="str">
        <f ca="1">IFERROR(__xludf.DUMMYFUNCTION("if(countif(ec_num_list,EP6),OFFSET(INDIRECT(CONCAT(""A"",to_text(match(EP6,ec_num_list,0)))),0,1),"""")"),"")</f>
        <v/>
      </c>
      <c r="BQ6" s="205" t="str">
        <f ca="1">IFERROR(__xludf.DUMMYFUNCTION("if(countif(ec_num_list,EQ6),OFFSET(INDIRECT(CONCAT(""A"",to_text(match(EQ6,ec_num_list,0)))),0,1),"""")"),"")</f>
        <v/>
      </c>
      <c r="BR6" s="205" t="str">
        <f ca="1">IFERROR(__xludf.DUMMYFUNCTION("if(countif(ec_num_list,ER6),OFFSET(INDIRECT(CONCAT(""A"",to_text(match(ER6,ec_num_list,0)))),0,1),"""")"),"")</f>
        <v/>
      </c>
      <c r="BS6" s="205" t="str">
        <f ca="1">IFERROR(__xludf.DUMMYFUNCTION("if(countif(ec_num_list,ES6),OFFSET(INDIRECT(CONCAT(""A"",to_text(match(ES6,ec_num_list,0)))),0,1),"""")"),"M8 ")</f>
        <v xml:space="preserve">M8 </v>
      </c>
      <c r="BT6" s="205" t="str">
        <f ca="1">IFERROR(__xludf.DUMMYFUNCTION("if(countif(ec_num_list,ET6),OFFSET(INDIRECT(CONCAT(""A"",to_text(match(ET6,ec_num_list,0)))),0,1),"""")"),"")</f>
        <v/>
      </c>
      <c r="BU6" s="205" t="str">
        <f ca="1">IFERROR(__xludf.DUMMYFUNCTION("if(countif(ec_num_list,EU6),OFFSET(INDIRECT(CONCAT(""A"",to_text(match(EU6,ec_num_list,0)))),0,1),"""")"),"")</f>
        <v/>
      </c>
      <c r="BV6" s="205" t="str">
        <f ca="1">IFERROR(__xludf.DUMMYFUNCTION("if(countif(ec_num_list,EV6),OFFSET(INDIRECT(CONCAT(""A"",to_text(match(EV6,ec_num_list,0)))),0,1),"""")"),"MB ")</f>
        <v xml:space="preserve">MB </v>
      </c>
      <c r="BW6" s="205" t="str">
        <f ca="1">IFERROR(__xludf.DUMMYFUNCTION("if(countif(ec_num_list,EW6),OFFSET(INDIRECT(CONCAT(""A"",to_text(match(EW6,ec_num_list,0)))),0,1),"""")"),"")</f>
        <v/>
      </c>
      <c r="BX6" s="205" t="str">
        <f ca="1">IFERROR(__xludf.DUMMYFUNCTION("if(countif(ec_num_list,EX6),OFFSET(INDIRECT(CONCAT(""A"",to_text(match(EX6,ec_num_list,0)))),0,1),"""")"),"")</f>
        <v/>
      </c>
      <c r="BY6" s="205" t="str">
        <f ca="1">IFERROR(__xludf.DUMMYFUNCTION("if(countif(ec_num_list,EY6),OFFSET(INDIRECT(CONCAT(""A"",to_text(match(EY6,ec_num_list,0)))),0,1),"""")"),"")</f>
        <v/>
      </c>
      <c r="BZ6" s="205" t="str">
        <f ca="1">IFERROR(__xludf.DUMMYFUNCTION("if(countif(ec_num_list,EZ6),OFFSET(INDIRECT(CONCAT(""A"",to_text(match(EZ6,ec_num_list,0)))),0,1),"""")"),"MF ")</f>
        <v xml:space="preserve">MF </v>
      </c>
      <c r="CA6" s="205" t="str">
        <f ca="1">IFERROR(__xludf.DUMMYFUNCTION("if(countif(ec_num_list,FA6),OFFSET(INDIRECT(CONCAT(""A"",to_text(match(FA6,ec_num_list,0)))),0,1),"""")"),"")</f>
        <v/>
      </c>
      <c r="CB6" s="205" t="str">
        <f ca="1">IFERROR(__xludf.DUMMYFUNCTION("if(countif(ec_num_list,FB6),OFFSET(INDIRECT(CONCAT(""A"",to_text(match(FB6,ec_num_list,0)))),0,1),"""")"),"")</f>
        <v/>
      </c>
      <c r="CC6" s="205" t="str">
        <f ca="1">IFERROR(__xludf.DUMMYFUNCTION("if(countif(ec_num_list,FC6),OFFSET(INDIRECT(CONCAT(""A"",to_text(match(FC6,ec_num_list,0)))),0,1),"""")"),"N2 ")</f>
        <v xml:space="preserve">N2 </v>
      </c>
      <c r="CD6" s="205" t="str">
        <f ca="1">IFERROR(__xludf.DUMMYFUNCTION("if(countif(ec_num_list,FD6),OFFSET(INDIRECT(CONCAT(""A"",to_text(match(FD6,ec_num_list,0)))),0,1),"""")"),"")</f>
        <v/>
      </c>
      <c r="CE6" s="205" t="str">
        <f ca="1">IFERROR(__xludf.DUMMYFUNCTION("if(countif(ec_num_list,FE6),OFFSET(INDIRECT(CONCAT(""A"",to_text(match(FE6,ec_num_list,0)))),0,1),"""")"),"")</f>
        <v/>
      </c>
      <c r="CF6" s="205" t="str">
        <f ca="1">IFERROR(__xludf.DUMMYFUNCTION("if(countif(ec_num_list,FF6),OFFSET(INDIRECT(CONCAT(""A"",to_text(match(FF6,ec_num_list,0)))),0,1),"""")"),"")</f>
        <v/>
      </c>
      <c r="CG6" s="205" t="str">
        <f ca="1">IFERROR(__xludf.DUMMYFUNCTION("if(countif(ec_num_list,FG6),OFFSET(INDIRECT(CONCAT(""A"",to_text(match(FG6,ec_num_list,0)))),0,1),"""")"),"")</f>
        <v/>
      </c>
      <c r="CH6" s="205" t="str">
        <f ca="1">IFERROR(__xludf.DUMMYFUNCTION("if(countif(ec_num_list,FH6),OFFSET(INDIRECT(CONCAT(""A"",to_text(match(FH6,ec_num_list,0)))),0,1),"""")"),"N7 ")</f>
        <v xml:space="preserve">N7 </v>
      </c>
      <c r="CI6" s="205" t="str">
        <f ca="1">IFERROR(__xludf.DUMMYFUNCTION("if(countif(ec_num_list,FI6),OFFSET(INDIRECT(CONCAT(""A"",to_text(match(FI6,ec_num_list,0)))),0,1),"""")"),"")</f>
        <v/>
      </c>
      <c r="CJ6" s="205" t="str">
        <f ca="1">IFERROR(__xludf.DUMMYFUNCTION("if(countif(ec_num_list,FJ6),OFFSET(INDIRECT(CONCAT(""A"",to_text(match(FJ6,ec_num_list,0)))),0,1),"""")"),"")</f>
        <v/>
      </c>
      <c r="CK6" s="205" t="str">
        <f ca="1">IFERROR(__xludf.DUMMYFUNCTION("if(countif(ec_num_list,FK6),OFFSET(INDIRECT(CONCAT(""A"",to_text(match(FK6,ec_num_list,0)))),0,1),"""")"),"NA ")</f>
        <v xml:space="preserve">NA </v>
      </c>
      <c r="CL6" s="205" t="str">
        <f ca="1">IFERROR(__xludf.DUMMYFUNCTION("if(countif(ec_num_list,FL6),OFFSET(INDIRECT(CONCAT(""A"",to_text(match(FL6,ec_num_list,0)))),0,1),"""")"),"")</f>
        <v/>
      </c>
      <c r="CM6" s="205" t="str">
        <f ca="1">IFERROR(__xludf.DUMMYFUNCTION("if(countif(ec_num_list,FM6),OFFSET(INDIRECT(CONCAT(""A"",to_text(match(FM6,ec_num_list,0)))),0,1),"""")"),"")</f>
        <v/>
      </c>
      <c r="CN6" s="206" t="s">
        <v>88</v>
      </c>
      <c r="CO6" s="206" t="s">
        <v>1243</v>
      </c>
      <c r="CP6" s="206" t="s">
        <v>1251</v>
      </c>
      <c r="CQ6" s="206" t="s">
        <v>1256</v>
      </c>
      <c r="CR6" s="206" t="s">
        <v>1260</v>
      </c>
      <c r="CS6" s="108" t="s">
        <v>1555</v>
      </c>
      <c r="CT6" s="206" t="s">
        <v>1266</v>
      </c>
      <c r="CU6" s="206" t="s">
        <v>1271</v>
      </c>
      <c r="CV6" s="206" t="s">
        <v>1274</v>
      </c>
      <c r="CW6" s="108" t="s">
        <v>1555</v>
      </c>
      <c r="CX6" s="108" t="s">
        <v>1555</v>
      </c>
      <c r="CY6" s="206" t="s">
        <v>1286</v>
      </c>
      <c r="CZ6" s="108" t="s">
        <v>1555</v>
      </c>
      <c r="DA6" s="206" t="s">
        <v>1292</v>
      </c>
      <c r="DB6" s="206" t="s">
        <v>1294</v>
      </c>
      <c r="DC6" s="108" t="s">
        <v>1555</v>
      </c>
      <c r="DD6" s="108" t="s">
        <v>1555</v>
      </c>
      <c r="DE6" s="206" t="s">
        <v>1304</v>
      </c>
      <c r="DF6" s="206" t="s">
        <v>1309</v>
      </c>
      <c r="DG6" s="206" t="s">
        <v>1311</v>
      </c>
      <c r="DH6" s="206" t="s">
        <v>1315</v>
      </c>
      <c r="DI6" s="206" t="s">
        <v>1317</v>
      </c>
      <c r="DJ6" s="206" t="s">
        <v>1321</v>
      </c>
      <c r="DK6" s="108" t="s">
        <v>1555</v>
      </c>
      <c r="DL6" s="206" t="s">
        <v>1326</v>
      </c>
      <c r="DM6" s="206" t="s">
        <v>1330</v>
      </c>
      <c r="DN6" s="206" t="s">
        <v>1334</v>
      </c>
      <c r="DO6" s="206" t="s">
        <v>1337</v>
      </c>
      <c r="DP6" s="206" t="s">
        <v>1341</v>
      </c>
      <c r="DQ6" s="206" t="s">
        <v>1344</v>
      </c>
      <c r="DR6" s="206" t="s">
        <v>1347</v>
      </c>
      <c r="DS6" s="108" t="s">
        <v>1555</v>
      </c>
      <c r="DT6" s="206" t="s">
        <v>1353</v>
      </c>
      <c r="DU6" s="108" t="s">
        <v>1555</v>
      </c>
      <c r="DV6" s="206" t="s">
        <v>1363</v>
      </c>
      <c r="DW6" s="206" t="s">
        <v>1369</v>
      </c>
      <c r="DX6" s="206" t="s">
        <v>1375</v>
      </c>
      <c r="DY6" s="108" t="s">
        <v>1555</v>
      </c>
      <c r="DZ6" s="108" t="s">
        <v>1555</v>
      </c>
      <c r="EA6" s="108" t="s">
        <v>1555</v>
      </c>
      <c r="EB6" s="206" t="s">
        <v>1388</v>
      </c>
      <c r="EC6" s="206" t="s">
        <v>1391</v>
      </c>
      <c r="ED6" s="108" t="s">
        <v>1555</v>
      </c>
      <c r="EE6" s="206" t="s">
        <v>1397</v>
      </c>
      <c r="EF6" s="108" t="s">
        <v>1555</v>
      </c>
      <c r="EG6" s="206" t="s">
        <v>1404</v>
      </c>
      <c r="EH6" s="108" t="s">
        <v>1555</v>
      </c>
      <c r="EI6" s="108" t="s">
        <v>1555</v>
      </c>
      <c r="EJ6" s="206" t="s">
        <v>1414</v>
      </c>
      <c r="EK6" s="206" t="s">
        <v>1417</v>
      </c>
      <c r="EL6" s="206" t="s">
        <v>1419</v>
      </c>
      <c r="EM6" s="108" t="s">
        <v>1555</v>
      </c>
      <c r="EN6" s="206" t="s">
        <v>1428</v>
      </c>
      <c r="EO6" s="206" t="s">
        <v>1430</v>
      </c>
      <c r="EP6" s="108" t="s">
        <v>1555</v>
      </c>
      <c r="EQ6" s="108" t="s">
        <v>1555</v>
      </c>
      <c r="ER6" s="108" t="s">
        <v>1555</v>
      </c>
      <c r="ES6" s="206" t="s">
        <v>1442</v>
      </c>
      <c r="ET6" s="108" t="s">
        <v>1555</v>
      </c>
      <c r="EU6" s="108" t="s">
        <v>1555</v>
      </c>
      <c r="EV6" s="206" t="s">
        <v>1451</v>
      </c>
      <c r="EW6" s="108" t="s">
        <v>1555</v>
      </c>
      <c r="EX6" s="108" t="s">
        <v>1555</v>
      </c>
      <c r="EY6" s="108" t="s">
        <v>1555</v>
      </c>
      <c r="EZ6" s="206" t="s">
        <v>1463</v>
      </c>
      <c r="FA6" s="108" t="s">
        <v>1555</v>
      </c>
      <c r="FB6" s="108" t="s">
        <v>1555</v>
      </c>
      <c r="FC6" s="206" t="s">
        <v>1476</v>
      </c>
      <c r="FD6" s="108" t="s">
        <v>1555</v>
      </c>
      <c r="FE6" s="108" t="s">
        <v>1555</v>
      </c>
      <c r="FF6" s="108" t="s">
        <v>1555</v>
      </c>
      <c r="FG6" s="108" t="s">
        <v>1555</v>
      </c>
      <c r="FH6" s="206" t="s">
        <v>1494</v>
      </c>
      <c r="FI6" s="108" t="s">
        <v>1555</v>
      </c>
      <c r="FJ6" s="108" t="s">
        <v>1555</v>
      </c>
      <c r="FK6" s="206" t="s">
        <v>1506</v>
      </c>
      <c r="FL6" s="206" t="s">
        <v>1509</v>
      </c>
      <c r="FM6" s="108" t="s">
        <v>1555</v>
      </c>
    </row>
    <row r="7" spans="1:169" ht="15" customHeight="1">
      <c r="A7" s="202" t="s">
        <v>1266</v>
      </c>
      <c r="B7" s="108" t="str">
        <f t="shared" si="0"/>
        <v xml:space="preserve">J5 </v>
      </c>
      <c r="C7" s="200">
        <v>5</v>
      </c>
      <c r="D7" s="203" t="s">
        <v>442</v>
      </c>
      <c r="E7" s="203" t="s">
        <v>904</v>
      </c>
      <c r="F7" s="203" t="s">
        <v>905</v>
      </c>
      <c r="G7" s="203" t="s">
        <v>906</v>
      </c>
      <c r="H7" s="203" t="s">
        <v>658</v>
      </c>
      <c r="I7" s="203" t="s">
        <v>655</v>
      </c>
      <c r="J7" s="203" t="s">
        <v>919</v>
      </c>
      <c r="K7" s="117" t="s">
        <v>723</v>
      </c>
      <c r="L7" s="204" t="s">
        <v>92</v>
      </c>
      <c r="M7" s="205" t="str">
        <f ca="1">IFERROR(__xludf.DUMMYFUNCTION("regexreplace(N7,"" "","", "")"),"J0, J3, J5, J6, J7, JA, JC, JD, K0, K1, K2, K3, K4, K5, K7, K8, K9, KA, KB, KC, KD, KF, L1, L2, L3, L7, L8, LA, LC, LF, M0, M1, M3, M4, M8, MB, MF, N2, N7, NA, ")</f>
        <v xml:space="preserve">J0, J3, J5, J6, J7, JA, JC, JD, K0, K1, K2, K3, K4, K5, K7, K8, K9, KA, KB, KC, KD, KF, L1, L2, L3, L7, L8, LA, LC, LF, M0, M1, M3, M4, M8, MB, MF, N2, N7, NA, </v>
      </c>
      <c r="N7" s="205" t="e">
        <f t="shared" si="1"/>
        <v>#VALUE!</v>
      </c>
      <c r="O7" s="205" t="str">
        <f ca="1">IFERROR(__xludf.DUMMYFUNCTION("if(countif(ec_num_list,CO7),OFFSET(INDIRECT(CONCAT(""A"",to_text(match(CO7,ec_num_list,0)))),0,1),"""")"),"J0 ")</f>
        <v xml:space="preserve">J0 </v>
      </c>
      <c r="P7" s="205" t="str">
        <f ca="1">IFERROR(__xludf.DUMMYFUNCTION("if(countif(ec_num_list,CP7),OFFSET(INDIRECT(CONCAT(""A"",to_text(match(CP7,ec_num_list,0)))),0,1),"""")"),"")</f>
        <v/>
      </c>
      <c r="Q7" s="205" t="str">
        <f ca="1">IFERROR(__xludf.DUMMYFUNCTION("if(countif(ec_num_list,CQ7),OFFSET(INDIRECT(CONCAT(""A"",to_text(match(CQ7,ec_num_list,0)))),0,1),"""")"),"")</f>
        <v/>
      </c>
      <c r="R7" s="205" t="str">
        <f ca="1">IFERROR(__xludf.DUMMYFUNCTION("if(countif(ec_num_list,CR7),OFFSET(INDIRECT(CONCAT(""A"",to_text(match(CR7,ec_num_list,0)))),0,1),"""")"),"J3 ")</f>
        <v xml:space="preserve">J3 </v>
      </c>
      <c r="S7" s="205" t="str">
        <f ca="1">IFERROR(__xludf.DUMMYFUNCTION("if(countif(ec_num_list,CS7),OFFSET(INDIRECT(CONCAT(""A"",to_text(match(CS7,ec_num_list,0)))),0,1),"""")"),"")</f>
        <v/>
      </c>
      <c r="T7" s="205" t="str">
        <f ca="1">IFERROR(__xludf.DUMMYFUNCTION("if(countif(ec_num_list,CT7),OFFSET(INDIRECT(CONCAT(""A"",to_text(match(CT7,ec_num_list,0)))),0,1),"""")"),"J5 ")</f>
        <v xml:space="preserve">J5 </v>
      </c>
      <c r="U7" s="205" t="str">
        <f ca="1">IFERROR(__xludf.DUMMYFUNCTION("if(countif(ec_num_list,CU7),OFFSET(INDIRECT(CONCAT(""A"",to_text(match(CU7,ec_num_list,0)))),0,1),"""")"),"J6 ")</f>
        <v xml:space="preserve">J6 </v>
      </c>
      <c r="V7" s="205" t="str">
        <f ca="1">IFERROR(__xludf.DUMMYFUNCTION("if(countif(ec_num_list,CV7),OFFSET(INDIRECT(CONCAT(""A"",to_text(match(CV7,ec_num_list,0)))),0,1),"""")"),"J7 ")</f>
        <v xml:space="preserve">J7 </v>
      </c>
      <c r="W7" s="205" t="str">
        <f ca="1">IFERROR(__xludf.DUMMYFUNCTION("if(countif(ec_num_list,CW7),OFFSET(INDIRECT(CONCAT(""A"",to_text(match(CW7,ec_num_list,0)))),0,1),"""")"),"")</f>
        <v/>
      </c>
      <c r="X7" s="205" t="str">
        <f ca="1">IFERROR(__xludf.DUMMYFUNCTION("if(countif(ec_num_list,CX7),OFFSET(INDIRECT(CONCAT(""A"",to_text(match(CX7,ec_num_list,0)))),0,1),"""")"),"")</f>
        <v/>
      </c>
      <c r="Y7" s="205" t="str">
        <f ca="1">IFERROR(__xludf.DUMMYFUNCTION("if(countif(ec_num_list,CY7),OFFSET(INDIRECT(CONCAT(""A"",to_text(match(CY7,ec_num_list,0)))),0,1),"""")"),"JA ")</f>
        <v xml:space="preserve">JA </v>
      </c>
      <c r="Z7" s="205" t="str">
        <f ca="1">IFERROR(__xludf.DUMMYFUNCTION("if(countif(ec_num_list,CZ7),OFFSET(INDIRECT(CONCAT(""A"",to_text(match(CZ7,ec_num_list,0)))),0,1),"""")"),"")</f>
        <v/>
      </c>
      <c r="AA7" s="205" t="str">
        <f ca="1">IFERROR(__xludf.DUMMYFUNCTION("if(countif(ec_num_list,DA7),OFFSET(INDIRECT(CONCAT(""A"",to_text(match(DA7,ec_num_list,0)))),0,1),"""")"),"JC ")</f>
        <v xml:space="preserve">JC </v>
      </c>
      <c r="AB7" s="205" t="str">
        <f ca="1">IFERROR(__xludf.DUMMYFUNCTION("if(countif(ec_num_list,DB7),OFFSET(INDIRECT(CONCAT(""A"",to_text(match(DB7,ec_num_list,0)))),0,1),"""")"),"JD ")</f>
        <v xml:space="preserve">JD </v>
      </c>
      <c r="AC7" s="205" t="str">
        <f ca="1">IFERROR(__xludf.DUMMYFUNCTION("if(countif(ec_num_list,DC7),OFFSET(INDIRECT(CONCAT(""A"",to_text(match(DC7,ec_num_list,0)))),0,1),"""")"),"")</f>
        <v/>
      </c>
      <c r="AD7" s="205" t="str">
        <f ca="1">IFERROR(__xludf.DUMMYFUNCTION("if(countif(ec_num_list,DD7),OFFSET(INDIRECT(CONCAT(""A"",to_text(match(DD7,ec_num_list,0)))),0,1),"""")"),"")</f>
        <v/>
      </c>
      <c r="AE7" s="205" t="str">
        <f ca="1">IFERROR(__xludf.DUMMYFUNCTION("if(countif(ec_num_list,DE7),OFFSET(INDIRECT(CONCAT(""A"",to_text(match(DE7,ec_num_list,0)))),0,1),"""")"),"K0 ")</f>
        <v xml:space="preserve">K0 </v>
      </c>
      <c r="AF7" s="205" t="str">
        <f ca="1">IFERROR(__xludf.DUMMYFUNCTION("if(countif(ec_num_list,DF7),OFFSET(INDIRECT(CONCAT(""A"",to_text(match(DF7,ec_num_list,0)))),0,1),"""")"),"K1 ")</f>
        <v xml:space="preserve">K1 </v>
      </c>
      <c r="AG7" s="205" t="str">
        <f ca="1">IFERROR(__xludf.DUMMYFUNCTION("if(countif(ec_num_list,DG7),OFFSET(INDIRECT(CONCAT(""A"",to_text(match(DG7,ec_num_list,0)))),0,1),"""")"),"K2 ")</f>
        <v xml:space="preserve">K2 </v>
      </c>
      <c r="AH7" s="205" t="str">
        <f ca="1">IFERROR(__xludf.DUMMYFUNCTION("if(countif(ec_num_list,DH7),OFFSET(INDIRECT(CONCAT(""A"",to_text(match(DH7,ec_num_list,0)))),0,1),"""")"),"K3 ")</f>
        <v xml:space="preserve">K3 </v>
      </c>
      <c r="AI7" s="205" t="str">
        <f ca="1">IFERROR(__xludf.DUMMYFUNCTION("if(countif(ec_num_list,DI7),OFFSET(INDIRECT(CONCAT(""A"",to_text(match(DI7,ec_num_list,0)))),0,1),"""")"),"K4 ")</f>
        <v xml:space="preserve">K4 </v>
      </c>
      <c r="AJ7" s="205" t="str">
        <f ca="1">IFERROR(__xludf.DUMMYFUNCTION("if(countif(ec_num_list,DJ7),OFFSET(INDIRECT(CONCAT(""A"",to_text(match(DJ7,ec_num_list,0)))),0,1),"""")"),"K5 ")</f>
        <v xml:space="preserve">K5 </v>
      </c>
      <c r="AK7" s="205" t="str">
        <f ca="1">IFERROR(__xludf.DUMMYFUNCTION("if(countif(ec_num_list,DK7),OFFSET(INDIRECT(CONCAT(""A"",to_text(match(DK7,ec_num_list,0)))),0,1),"""")"),"")</f>
        <v/>
      </c>
      <c r="AL7" s="205" t="str">
        <f ca="1">IFERROR(__xludf.DUMMYFUNCTION("if(countif(ec_num_list,DL7),OFFSET(INDIRECT(CONCAT(""A"",to_text(match(DL7,ec_num_list,0)))),0,1),"""")"),"K7 ")</f>
        <v xml:space="preserve">K7 </v>
      </c>
      <c r="AM7" s="205" t="str">
        <f ca="1">IFERROR(__xludf.DUMMYFUNCTION("if(countif(ec_num_list,DM7),OFFSET(INDIRECT(CONCAT(""A"",to_text(match(DM7,ec_num_list,0)))),0,1),"""")"),"K8 ")</f>
        <v xml:space="preserve">K8 </v>
      </c>
      <c r="AN7" s="205" t="str">
        <f ca="1">IFERROR(__xludf.DUMMYFUNCTION("if(countif(ec_num_list,DN7),OFFSET(INDIRECT(CONCAT(""A"",to_text(match(DN7,ec_num_list,0)))),0,1),"""")"),"K9 ")</f>
        <v xml:space="preserve">K9 </v>
      </c>
      <c r="AO7" s="205" t="str">
        <f ca="1">IFERROR(__xludf.DUMMYFUNCTION("if(countif(ec_num_list,DO7),OFFSET(INDIRECT(CONCAT(""A"",to_text(match(DO7,ec_num_list,0)))),0,1),"""")"),"KA ")</f>
        <v xml:space="preserve">KA </v>
      </c>
      <c r="AP7" s="205" t="str">
        <f ca="1">IFERROR(__xludf.DUMMYFUNCTION("if(countif(ec_num_list,DP7),OFFSET(INDIRECT(CONCAT(""A"",to_text(match(DP7,ec_num_list,0)))),0,1),"""")"),"KB ")</f>
        <v xml:space="preserve">KB </v>
      </c>
      <c r="AQ7" s="205" t="str">
        <f ca="1">IFERROR(__xludf.DUMMYFUNCTION("if(countif(ec_num_list,DQ7),OFFSET(INDIRECT(CONCAT(""A"",to_text(match(DQ7,ec_num_list,0)))),0,1),"""")"),"KC ")</f>
        <v xml:space="preserve">KC </v>
      </c>
      <c r="AR7" s="205" t="str">
        <f ca="1">IFERROR(__xludf.DUMMYFUNCTION("if(countif(ec_num_list,DR7),OFFSET(INDIRECT(CONCAT(""A"",to_text(match(DR7,ec_num_list,0)))),0,1),"""")"),"KD ")</f>
        <v xml:space="preserve">KD </v>
      </c>
      <c r="AS7" s="205" t="str">
        <f ca="1">IFERROR(__xludf.DUMMYFUNCTION("if(countif(ec_num_list,DS7),OFFSET(INDIRECT(CONCAT(""A"",to_text(match(DS7,ec_num_list,0)))),0,1),"""")"),"")</f>
        <v/>
      </c>
      <c r="AT7" s="205" t="str">
        <f ca="1">IFERROR(__xludf.DUMMYFUNCTION("if(countif(ec_num_list,DT7),OFFSET(INDIRECT(CONCAT(""A"",to_text(match(DT7,ec_num_list,0)))),0,1),"""")"),"KF ")</f>
        <v xml:space="preserve">KF </v>
      </c>
      <c r="AU7" s="205" t="str">
        <f ca="1">IFERROR(__xludf.DUMMYFUNCTION("if(countif(ec_num_list,DU7),OFFSET(INDIRECT(CONCAT(""A"",to_text(match(DU7,ec_num_list,0)))),0,1),"""")"),"")</f>
        <v/>
      </c>
      <c r="AV7" s="205" t="str">
        <f ca="1">IFERROR(__xludf.DUMMYFUNCTION("if(countif(ec_num_list,DV7),OFFSET(INDIRECT(CONCAT(""A"",to_text(match(DV7,ec_num_list,0)))),0,1),"""")"),"L1 ")</f>
        <v xml:space="preserve">L1 </v>
      </c>
      <c r="AW7" s="205" t="str">
        <f ca="1">IFERROR(__xludf.DUMMYFUNCTION("if(countif(ec_num_list,DW7),OFFSET(INDIRECT(CONCAT(""A"",to_text(match(DW7,ec_num_list,0)))),0,1),"""")"),"L2 ")</f>
        <v xml:space="preserve">L2 </v>
      </c>
      <c r="AX7" s="205" t="str">
        <f ca="1">IFERROR(__xludf.DUMMYFUNCTION("if(countif(ec_num_list,DX7),OFFSET(INDIRECT(CONCAT(""A"",to_text(match(DX7,ec_num_list,0)))),0,1),"""")"),"L3 ")</f>
        <v xml:space="preserve">L3 </v>
      </c>
      <c r="AY7" s="205" t="str">
        <f ca="1">IFERROR(__xludf.DUMMYFUNCTION("if(countif(ec_num_list,DY7),OFFSET(INDIRECT(CONCAT(""A"",to_text(match(DY7,ec_num_list,0)))),0,1),"""")"),"")</f>
        <v/>
      </c>
      <c r="AZ7" s="205" t="str">
        <f ca="1">IFERROR(__xludf.DUMMYFUNCTION("if(countif(ec_num_list,DZ7),OFFSET(INDIRECT(CONCAT(""A"",to_text(match(DZ7,ec_num_list,0)))),0,1),"""")"),"")</f>
        <v/>
      </c>
      <c r="BA7" s="205" t="str">
        <f ca="1">IFERROR(__xludf.DUMMYFUNCTION("if(countif(ec_num_list,EA7),OFFSET(INDIRECT(CONCAT(""A"",to_text(match(EA7,ec_num_list,0)))),0,1),"""")"),"")</f>
        <v/>
      </c>
      <c r="BB7" s="205" t="str">
        <f ca="1">IFERROR(__xludf.DUMMYFUNCTION("if(countif(ec_num_list,EB7),OFFSET(INDIRECT(CONCAT(""A"",to_text(match(EB7,ec_num_list,0)))),0,1),"""")"),"L7 ")</f>
        <v xml:space="preserve">L7 </v>
      </c>
      <c r="BC7" s="205" t="str">
        <f ca="1">IFERROR(__xludf.DUMMYFUNCTION("if(countif(ec_num_list,EC7),OFFSET(INDIRECT(CONCAT(""A"",to_text(match(EC7,ec_num_list,0)))),0,1),"""")"),"L8 ")</f>
        <v xml:space="preserve">L8 </v>
      </c>
      <c r="BD7" s="205" t="str">
        <f ca="1">IFERROR(__xludf.DUMMYFUNCTION("if(countif(ec_num_list,ED7),OFFSET(INDIRECT(CONCAT(""A"",to_text(match(ED7,ec_num_list,0)))),0,1),"""")"),"")</f>
        <v/>
      </c>
      <c r="BE7" s="205" t="str">
        <f ca="1">IFERROR(__xludf.DUMMYFUNCTION("if(countif(ec_num_list,EE7),OFFSET(INDIRECT(CONCAT(""A"",to_text(match(EE7,ec_num_list,0)))),0,1),"""")"),"LA ")</f>
        <v xml:space="preserve">LA </v>
      </c>
      <c r="BF7" s="205" t="str">
        <f ca="1">IFERROR(__xludf.DUMMYFUNCTION("if(countif(ec_num_list,EF7),OFFSET(INDIRECT(CONCAT(""A"",to_text(match(EF7,ec_num_list,0)))),0,1),"""")"),"")</f>
        <v/>
      </c>
      <c r="BG7" s="205" t="str">
        <f ca="1">IFERROR(__xludf.DUMMYFUNCTION("if(countif(ec_num_list,EG7),OFFSET(INDIRECT(CONCAT(""A"",to_text(match(EG7,ec_num_list,0)))),0,1),"""")"),"LC ")</f>
        <v xml:space="preserve">LC </v>
      </c>
      <c r="BH7" s="205" t="str">
        <f ca="1">IFERROR(__xludf.DUMMYFUNCTION("if(countif(ec_num_list,EH7),OFFSET(INDIRECT(CONCAT(""A"",to_text(match(EH7,ec_num_list,0)))),0,1),"""")"),"")</f>
        <v/>
      </c>
      <c r="BI7" s="205" t="str">
        <f ca="1">IFERROR(__xludf.DUMMYFUNCTION("if(countif(ec_num_list,EI7),OFFSET(INDIRECT(CONCAT(""A"",to_text(match(EI7,ec_num_list,0)))),0,1),"""")"),"")</f>
        <v/>
      </c>
      <c r="BJ7" s="205" t="str">
        <f ca="1">IFERROR(__xludf.DUMMYFUNCTION("if(countif(ec_num_list,EJ7),OFFSET(INDIRECT(CONCAT(""A"",to_text(match(EJ7,ec_num_list,0)))),0,1),"""")"),"LF ")</f>
        <v xml:space="preserve">LF </v>
      </c>
      <c r="BK7" s="205" t="str">
        <f ca="1">IFERROR(__xludf.DUMMYFUNCTION("if(countif(ec_num_list,EK7),OFFSET(INDIRECT(CONCAT(""A"",to_text(match(EK7,ec_num_list,0)))),0,1),"""")"),"M0 ")</f>
        <v xml:space="preserve">M0 </v>
      </c>
      <c r="BL7" s="205" t="str">
        <f ca="1">IFERROR(__xludf.DUMMYFUNCTION("if(countif(ec_num_list,EL7),OFFSET(INDIRECT(CONCAT(""A"",to_text(match(EL7,ec_num_list,0)))),0,1),"""")"),"M1 ")</f>
        <v xml:space="preserve">M1 </v>
      </c>
      <c r="BM7" s="205" t="str">
        <f ca="1">IFERROR(__xludf.DUMMYFUNCTION("if(countif(ec_num_list,EM7),OFFSET(INDIRECT(CONCAT(""A"",to_text(match(EM7,ec_num_list,0)))),0,1),"""")"),"")</f>
        <v/>
      </c>
      <c r="BN7" s="205" t="str">
        <f ca="1">IFERROR(__xludf.DUMMYFUNCTION("if(countif(ec_num_list,EN7),OFFSET(INDIRECT(CONCAT(""A"",to_text(match(EN7,ec_num_list,0)))),0,1),"""")"),"M3 ")</f>
        <v xml:space="preserve">M3 </v>
      </c>
      <c r="BO7" s="205" t="str">
        <f ca="1">IFERROR(__xludf.DUMMYFUNCTION("if(countif(ec_num_list,EO7),OFFSET(INDIRECT(CONCAT(""A"",to_text(match(EO7,ec_num_list,0)))),0,1),"""")"),"M4 ")</f>
        <v xml:space="preserve">M4 </v>
      </c>
      <c r="BP7" s="205" t="str">
        <f ca="1">IFERROR(__xludf.DUMMYFUNCTION("if(countif(ec_num_list,EP7),OFFSET(INDIRECT(CONCAT(""A"",to_text(match(EP7,ec_num_list,0)))),0,1),"""")"),"")</f>
        <v/>
      </c>
      <c r="BQ7" s="205" t="str">
        <f ca="1">IFERROR(__xludf.DUMMYFUNCTION("if(countif(ec_num_list,EQ7),OFFSET(INDIRECT(CONCAT(""A"",to_text(match(EQ7,ec_num_list,0)))),0,1),"""")"),"")</f>
        <v/>
      </c>
      <c r="BR7" s="205" t="str">
        <f ca="1">IFERROR(__xludf.DUMMYFUNCTION("if(countif(ec_num_list,ER7),OFFSET(INDIRECT(CONCAT(""A"",to_text(match(ER7,ec_num_list,0)))),0,1),"""")"),"")</f>
        <v/>
      </c>
      <c r="BS7" s="205" t="str">
        <f ca="1">IFERROR(__xludf.DUMMYFUNCTION("if(countif(ec_num_list,ES7),OFFSET(INDIRECT(CONCAT(""A"",to_text(match(ES7,ec_num_list,0)))),0,1),"""")"),"M8 ")</f>
        <v xml:space="preserve">M8 </v>
      </c>
      <c r="BT7" s="205" t="str">
        <f ca="1">IFERROR(__xludf.DUMMYFUNCTION("if(countif(ec_num_list,ET7),OFFSET(INDIRECT(CONCAT(""A"",to_text(match(ET7,ec_num_list,0)))),0,1),"""")"),"")</f>
        <v/>
      </c>
      <c r="BU7" s="205" t="str">
        <f ca="1">IFERROR(__xludf.DUMMYFUNCTION("if(countif(ec_num_list,EU7),OFFSET(INDIRECT(CONCAT(""A"",to_text(match(EU7,ec_num_list,0)))),0,1),"""")"),"")</f>
        <v/>
      </c>
      <c r="BV7" s="205" t="str">
        <f ca="1">IFERROR(__xludf.DUMMYFUNCTION("if(countif(ec_num_list,EV7),OFFSET(INDIRECT(CONCAT(""A"",to_text(match(EV7,ec_num_list,0)))),0,1),"""")"),"MB ")</f>
        <v xml:space="preserve">MB </v>
      </c>
      <c r="BW7" s="205" t="str">
        <f ca="1">IFERROR(__xludf.DUMMYFUNCTION("if(countif(ec_num_list,EW7),OFFSET(INDIRECT(CONCAT(""A"",to_text(match(EW7,ec_num_list,0)))),0,1),"""")"),"")</f>
        <v/>
      </c>
      <c r="BX7" s="205" t="str">
        <f ca="1">IFERROR(__xludf.DUMMYFUNCTION("if(countif(ec_num_list,EX7),OFFSET(INDIRECT(CONCAT(""A"",to_text(match(EX7,ec_num_list,0)))),0,1),"""")"),"")</f>
        <v/>
      </c>
      <c r="BY7" s="205" t="str">
        <f ca="1">IFERROR(__xludf.DUMMYFUNCTION("if(countif(ec_num_list,EY7),OFFSET(INDIRECT(CONCAT(""A"",to_text(match(EY7,ec_num_list,0)))),0,1),"""")"),"")</f>
        <v/>
      </c>
      <c r="BZ7" s="205" t="str">
        <f ca="1">IFERROR(__xludf.DUMMYFUNCTION("if(countif(ec_num_list,EZ7),OFFSET(INDIRECT(CONCAT(""A"",to_text(match(EZ7,ec_num_list,0)))),0,1),"""")"),"MF ")</f>
        <v xml:space="preserve">MF </v>
      </c>
      <c r="CA7" s="205" t="str">
        <f ca="1">IFERROR(__xludf.DUMMYFUNCTION("if(countif(ec_num_list,FA7),OFFSET(INDIRECT(CONCAT(""A"",to_text(match(FA7,ec_num_list,0)))),0,1),"""")"),"")</f>
        <v/>
      </c>
      <c r="CB7" s="205" t="str">
        <f ca="1">IFERROR(__xludf.DUMMYFUNCTION("if(countif(ec_num_list,FB7),OFFSET(INDIRECT(CONCAT(""A"",to_text(match(FB7,ec_num_list,0)))),0,1),"""")"),"")</f>
        <v/>
      </c>
      <c r="CC7" s="205" t="str">
        <f ca="1">IFERROR(__xludf.DUMMYFUNCTION("if(countif(ec_num_list,FC7),OFFSET(INDIRECT(CONCAT(""A"",to_text(match(FC7,ec_num_list,0)))),0,1),"""")"),"N2 ")</f>
        <v xml:space="preserve">N2 </v>
      </c>
      <c r="CD7" s="205" t="str">
        <f ca="1">IFERROR(__xludf.DUMMYFUNCTION("if(countif(ec_num_list,FD7),OFFSET(INDIRECT(CONCAT(""A"",to_text(match(FD7,ec_num_list,0)))),0,1),"""")"),"")</f>
        <v/>
      </c>
      <c r="CE7" s="205" t="str">
        <f ca="1">IFERROR(__xludf.DUMMYFUNCTION("if(countif(ec_num_list,FE7),OFFSET(INDIRECT(CONCAT(""A"",to_text(match(FE7,ec_num_list,0)))),0,1),"""")"),"")</f>
        <v/>
      </c>
      <c r="CF7" s="205" t="str">
        <f ca="1">IFERROR(__xludf.DUMMYFUNCTION("if(countif(ec_num_list,FF7),OFFSET(INDIRECT(CONCAT(""A"",to_text(match(FF7,ec_num_list,0)))),0,1),"""")"),"")</f>
        <v/>
      </c>
      <c r="CG7" s="205" t="str">
        <f ca="1">IFERROR(__xludf.DUMMYFUNCTION("if(countif(ec_num_list,FG7),OFFSET(INDIRECT(CONCAT(""A"",to_text(match(FG7,ec_num_list,0)))),0,1),"""")"),"")</f>
        <v/>
      </c>
      <c r="CH7" s="205" t="str">
        <f ca="1">IFERROR(__xludf.DUMMYFUNCTION("if(countif(ec_num_list,FH7),OFFSET(INDIRECT(CONCAT(""A"",to_text(match(FH7,ec_num_list,0)))),0,1),"""")"),"N7 ")</f>
        <v xml:space="preserve">N7 </v>
      </c>
      <c r="CI7" s="205" t="str">
        <f ca="1">IFERROR(__xludf.DUMMYFUNCTION("if(countif(ec_num_list,FI7),OFFSET(INDIRECT(CONCAT(""A"",to_text(match(FI7,ec_num_list,0)))),0,1),"""")"),"")</f>
        <v/>
      </c>
      <c r="CJ7" s="205" t="str">
        <f ca="1">IFERROR(__xludf.DUMMYFUNCTION("if(countif(ec_num_list,FJ7),OFFSET(INDIRECT(CONCAT(""A"",to_text(match(FJ7,ec_num_list,0)))),0,1),"""")"),"")</f>
        <v/>
      </c>
      <c r="CK7" s="205" t="str">
        <f ca="1">IFERROR(__xludf.DUMMYFUNCTION("if(countif(ec_num_list,FK7),OFFSET(INDIRECT(CONCAT(""A"",to_text(match(FK7,ec_num_list,0)))),0,1),"""")"),"NA ")</f>
        <v xml:space="preserve">NA </v>
      </c>
      <c r="CL7" s="205" t="str">
        <f ca="1">IFERROR(__xludf.DUMMYFUNCTION("if(countif(ec_num_list,FL7),OFFSET(INDIRECT(CONCAT(""A"",to_text(match(FL7,ec_num_list,0)))),0,1),"""")"),"")</f>
        <v/>
      </c>
      <c r="CM7" s="205" t="str">
        <f ca="1">IFERROR(__xludf.DUMMYFUNCTION("if(countif(ec_num_list,FM7),OFFSET(INDIRECT(CONCAT(""A"",to_text(match(FM7,ec_num_list,0)))),0,1),"""")"),"")</f>
        <v/>
      </c>
      <c r="CN7" s="206" t="s">
        <v>92</v>
      </c>
      <c r="CO7" s="206" t="s">
        <v>1243</v>
      </c>
      <c r="CP7" s="108" t="s">
        <v>1555</v>
      </c>
      <c r="CQ7" s="108" t="s">
        <v>1555</v>
      </c>
      <c r="CR7" s="206" t="s">
        <v>1260</v>
      </c>
      <c r="CS7" s="108" t="s">
        <v>1555</v>
      </c>
      <c r="CT7" s="206" t="s">
        <v>1266</v>
      </c>
      <c r="CU7" s="206" t="s">
        <v>1271</v>
      </c>
      <c r="CV7" s="206" t="s">
        <v>1274</v>
      </c>
      <c r="CW7" s="108" t="s">
        <v>1555</v>
      </c>
      <c r="CX7" s="108" t="s">
        <v>1555</v>
      </c>
      <c r="CY7" s="206" t="s">
        <v>1286</v>
      </c>
      <c r="CZ7" s="108" t="s">
        <v>1555</v>
      </c>
      <c r="DA7" s="206" t="s">
        <v>1292</v>
      </c>
      <c r="DB7" s="206" t="s">
        <v>1294</v>
      </c>
      <c r="DC7" s="108" t="s">
        <v>1555</v>
      </c>
      <c r="DD7" s="108" t="s">
        <v>1555</v>
      </c>
      <c r="DE7" s="206" t="s">
        <v>1304</v>
      </c>
      <c r="DF7" s="206" t="s">
        <v>1309</v>
      </c>
      <c r="DG7" s="206" t="s">
        <v>1311</v>
      </c>
      <c r="DH7" s="206" t="s">
        <v>1315</v>
      </c>
      <c r="DI7" s="206" t="s">
        <v>1317</v>
      </c>
      <c r="DJ7" s="206" t="s">
        <v>1321</v>
      </c>
      <c r="DK7" s="108" t="s">
        <v>1555</v>
      </c>
      <c r="DL7" s="206" t="s">
        <v>1326</v>
      </c>
      <c r="DM7" s="206" t="s">
        <v>1330</v>
      </c>
      <c r="DN7" s="206" t="s">
        <v>1334</v>
      </c>
      <c r="DO7" s="206" t="s">
        <v>1337</v>
      </c>
      <c r="DP7" s="206" t="s">
        <v>1341</v>
      </c>
      <c r="DQ7" s="206" t="s">
        <v>1344</v>
      </c>
      <c r="DR7" s="206" t="s">
        <v>1347</v>
      </c>
      <c r="DS7" s="108" t="s">
        <v>1555</v>
      </c>
      <c r="DT7" s="206" t="s">
        <v>1353</v>
      </c>
      <c r="DU7" s="108" t="s">
        <v>1555</v>
      </c>
      <c r="DV7" s="206" t="s">
        <v>1363</v>
      </c>
      <c r="DW7" s="206" t="s">
        <v>1369</v>
      </c>
      <c r="DX7" s="206" t="s">
        <v>1375</v>
      </c>
      <c r="DY7" s="108" t="s">
        <v>1555</v>
      </c>
      <c r="DZ7" s="108" t="s">
        <v>1555</v>
      </c>
      <c r="EA7" s="108" t="s">
        <v>1555</v>
      </c>
      <c r="EB7" s="206" t="s">
        <v>1388</v>
      </c>
      <c r="EC7" s="206" t="s">
        <v>1391</v>
      </c>
      <c r="ED7" s="108" t="s">
        <v>1555</v>
      </c>
      <c r="EE7" s="206" t="s">
        <v>1397</v>
      </c>
      <c r="EF7" s="108" t="s">
        <v>1555</v>
      </c>
      <c r="EG7" s="206" t="s">
        <v>1404</v>
      </c>
      <c r="EH7" s="108" t="s">
        <v>1555</v>
      </c>
      <c r="EI7" s="108" t="s">
        <v>1555</v>
      </c>
      <c r="EJ7" s="206" t="s">
        <v>1414</v>
      </c>
      <c r="EK7" s="206" t="s">
        <v>1417</v>
      </c>
      <c r="EL7" s="206" t="s">
        <v>1419</v>
      </c>
      <c r="EM7" s="108" t="s">
        <v>1555</v>
      </c>
      <c r="EN7" s="206" t="s">
        <v>1428</v>
      </c>
      <c r="EO7" s="206" t="s">
        <v>1430</v>
      </c>
      <c r="EP7" s="108" t="s">
        <v>1555</v>
      </c>
      <c r="EQ7" s="108" t="s">
        <v>1555</v>
      </c>
      <c r="ER7" s="108" t="s">
        <v>1555</v>
      </c>
      <c r="ES7" s="206" t="s">
        <v>1442</v>
      </c>
      <c r="ET7" s="108" t="s">
        <v>1555</v>
      </c>
      <c r="EU7" s="108" t="s">
        <v>1555</v>
      </c>
      <c r="EV7" s="206" t="s">
        <v>1451</v>
      </c>
      <c r="EW7" s="108" t="s">
        <v>1555</v>
      </c>
      <c r="EX7" s="108" t="s">
        <v>1555</v>
      </c>
      <c r="EY7" s="108" t="s">
        <v>1555</v>
      </c>
      <c r="EZ7" s="206" t="s">
        <v>1463</v>
      </c>
      <c r="FA7" s="108" t="s">
        <v>1555</v>
      </c>
      <c r="FB7" s="108" t="s">
        <v>1555</v>
      </c>
      <c r="FC7" s="206" t="s">
        <v>1476</v>
      </c>
      <c r="FD7" s="108" t="s">
        <v>1555</v>
      </c>
      <c r="FE7" s="108" t="s">
        <v>1555</v>
      </c>
      <c r="FF7" s="108" t="s">
        <v>1555</v>
      </c>
      <c r="FG7" s="108" t="s">
        <v>1555</v>
      </c>
      <c r="FH7" s="206" t="s">
        <v>1494</v>
      </c>
      <c r="FI7" s="108" t="s">
        <v>1555</v>
      </c>
      <c r="FJ7" s="108" t="s">
        <v>1555</v>
      </c>
      <c r="FK7" s="206" t="s">
        <v>1506</v>
      </c>
      <c r="FL7" s="206" t="s">
        <v>1509</v>
      </c>
      <c r="FM7" s="108" t="s">
        <v>1555</v>
      </c>
    </row>
    <row r="8" spans="1:169" ht="15" customHeight="1">
      <c r="A8" s="202" t="s">
        <v>1271</v>
      </c>
      <c r="B8" s="108" t="str">
        <f t="shared" si="0"/>
        <v xml:space="preserve">J6 </v>
      </c>
      <c r="C8" s="200">
        <v>6</v>
      </c>
      <c r="D8" s="203" t="s">
        <v>442</v>
      </c>
      <c r="E8" s="203" t="s">
        <v>904</v>
      </c>
      <c r="F8" s="203" t="s">
        <v>905</v>
      </c>
      <c r="G8" s="203" t="s">
        <v>906</v>
      </c>
      <c r="H8" s="203" t="s">
        <v>577</v>
      </c>
      <c r="I8" s="203" t="s">
        <v>597</v>
      </c>
      <c r="J8" s="203" t="s">
        <v>598</v>
      </c>
      <c r="K8" s="117" t="s">
        <v>600</v>
      </c>
      <c r="L8" s="204" t="s">
        <v>94</v>
      </c>
      <c r="M8" s="205" t="str">
        <f ca="1">IFERROR(__xludf.DUMMYFUNCTION("regexreplace(N8,"" "","", "")"),"J0, J1, J2, J5, J6, J7, JC, K0, K5, K7, K9, KA, KB, KC, KD, KF, L1, L8, LA, LC, LF, M1, M3, M4, MB, MF, N2, N7, NA, ")</f>
        <v xml:space="preserve">J0, J1, J2, J5, J6, J7, JC, K0, K5, K7, K9, KA, KB, KC, KD, KF, L1, L8, LA, LC, LF, M1, M3, M4, MB, MF, N2, N7, NA, </v>
      </c>
      <c r="N8" s="205" t="e">
        <f t="shared" si="1"/>
        <v>#VALUE!</v>
      </c>
      <c r="O8" s="205" t="str">
        <f ca="1">IFERROR(__xludf.DUMMYFUNCTION("if(countif(ec_num_list,CO8),OFFSET(INDIRECT(CONCAT(""A"",to_text(match(CO8,ec_num_list,0)))),0,1),"""")"),"J0 ")</f>
        <v xml:space="preserve">J0 </v>
      </c>
      <c r="P8" s="205" t="str">
        <f ca="1">IFERROR(__xludf.DUMMYFUNCTION("if(countif(ec_num_list,CP8),OFFSET(INDIRECT(CONCAT(""A"",to_text(match(CP8,ec_num_list,0)))),0,1),"""")"),"J1 ")</f>
        <v xml:space="preserve">J1 </v>
      </c>
      <c r="Q8" s="205" t="str">
        <f ca="1">IFERROR(__xludf.DUMMYFUNCTION("if(countif(ec_num_list,CQ8),OFFSET(INDIRECT(CONCAT(""A"",to_text(match(CQ8,ec_num_list,0)))),0,1),"""")"),"J2 ")</f>
        <v xml:space="preserve">J2 </v>
      </c>
      <c r="R8" s="205" t="str">
        <f ca="1">IFERROR(__xludf.DUMMYFUNCTION("if(countif(ec_num_list,CR8),OFFSET(INDIRECT(CONCAT(""A"",to_text(match(CR8,ec_num_list,0)))),0,1),"""")"),"")</f>
        <v/>
      </c>
      <c r="S8" s="205" t="str">
        <f ca="1">IFERROR(__xludf.DUMMYFUNCTION("if(countif(ec_num_list,CS8),OFFSET(INDIRECT(CONCAT(""A"",to_text(match(CS8,ec_num_list,0)))),0,1),"""")"),"")</f>
        <v/>
      </c>
      <c r="T8" s="205" t="str">
        <f ca="1">IFERROR(__xludf.DUMMYFUNCTION("if(countif(ec_num_list,CT8),OFFSET(INDIRECT(CONCAT(""A"",to_text(match(CT8,ec_num_list,0)))),0,1),"""")"),"J5 ")</f>
        <v xml:space="preserve">J5 </v>
      </c>
      <c r="U8" s="205" t="str">
        <f ca="1">IFERROR(__xludf.DUMMYFUNCTION("if(countif(ec_num_list,CU8),OFFSET(INDIRECT(CONCAT(""A"",to_text(match(CU8,ec_num_list,0)))),0,1),"""")"),"J6 ")</f>
        <v xml:space="preserve">J6 </v>
      </c>
      <c r="V8" s="205" t="str">
        <f ca="1">IFERROR(__xludf.DUMMYFUNCTION("if(countif(ec_num_list,CV8),OFFSET(INDIRECT(CONCAT(""A"",to_text(match(CV8,ec_num_list,0)))),0,1),"""")"),"J7 ")</f>
        <v xml:space="preserve">J7 </v>
      </c>
      <c r="W8" s="205" t="str">
        <f ca="1">IFERROR(__xludf.DUMMYFUNCTION("if(countif(ec_num_list,CW8),OFFSET(INDIRECT(CONCAT(""A"",to_text(match(CW8,ec_num_list,0)))),0,1),"""")"),"")</f>
        <v/>
      </c>
      <c r="X8" s="205" t="str">
        <f ca="1">IFERROR(__xludf.DUMMYFUNCTION("if(countif(ec_num_list,CX8),OFFSET(INDIRECT(CONCAT(""A"",to_text(match(CX8,ec_num_list,0)))),0,1),"""")"),"")</f>
        <v/>
      </c>
      <c r="Y8" s="205" t="str">
        <f ca="1">IFERROR(__xludf.DUMMYFUNCTION("if(countif(ec_num_list,CY8),OFFSET(INDIRECT(CONCAT(""A"",to_text(match(CY8,ec_num_list,0)))),0,1),"""")"),"")</f>
        <v/>
      </c>
      <c r="Z8" s="205" t="str">
        <f ca="1">IFERROR(__xludf.DUMMYFUNCTION("if(countif(ec_num_list,CZ8),OFFSET(INDIRECT(CONCAT(""A"",to_text(match(CZ8,ec_num_list,0)))),0,1),"""")"),"")</f>
        <v/>
      </c>
      <c r="AA8" s="205" t="str">
        <f ca="1">IFERROR(__xludf.DUMMYFUNCTION("if(countif(ec_num_list,DA8),OFFSET(INDIRECT(CONCAT(""A"",to_text(match(DA8,ec_num_list,0)))),0,1),"""")"),"JC ")</f>
        <v xml:space="preserve">JC </v>
      </c>
      <c r="AB8" s="205" t="str">
        <f ca="1">IFERROR(__xludf.DUMMYFUNCTION("if(countif(ec_num_list,DB8),OFFSET(INDIRECT(CONCAT(""A"",to_text(match(DB8,ec_num_list,0)))),0,1),"""")"),"")</f>
        <v/>
      </c>
      <c r="AC8" s="205" t="str">
        <f ca="1">IFERROR(__xludf.DUMMYFUNCTION("if(countif(ec_num_list,DC8),OFFSET(INDIRECT(CONCAT(""A"",to_text(match(DC8,ec_num_list,0)))),0,1),"""")"),"")</f>
        <v/>
      </c>
      <c r="AD8" s="205" t="str">
        <f ca="1">IFERROR(__xludf.DUMMYFUNCTION("if(countif(ec_num_list,DD8),OFFSET(INDIRECT(CONCAT(""A"",to_text(match(DD8,ec_num_list,0)))),0,1),"""")"),"")</f>
        <v/>
      </c>
      <c r="AE8" s="205" t="str">
        <f ca="1">IFERROR(__xludf.DUMMYFUNCTION("if(countif(ec_num_list,DE8),OFFSET(INDIRECT(CONCAT(""A"",to_text(match(DE8,ec_num_list,0)))),0,1),"""")"),"K0 ")</f>
        <v xml:space="preserve">K0 </v>
      </c>
      <c r="AF8" s="205" t="str">
        <f ca="1">IFERROR(__xludf.DUMMYFUNCTION("if(countif(ec_num_list,DF8),OFFSET(INDIRECT(CONCAT(""A"",to_text(match(DF8,ec_num_list,0)))),0,1),"""")"),"")</f>
        <v/>
      </c>
      <c r="AG8" s="205" t="str">
        <f ca="1">IFERROR(__xludf.DUMMYFUNCTION("if(countif(ec_num_list,DG8),OFFSET(INDIRECT(CONCAT(""A"",to_text(match(DG8,ec_num_list,0)))),0,1),"""")"),"")</f>
        <v/>
      </c>
      <c r="AH8" s="205" t="str">
        <f ca="1">IFERROR(__xludf.DUMMYFUNCTION("if(countif(ec_num_list,DH8),OFFSET(INDIRECT(CONCAT(""A"",to_text(match(DH8,ec_num_list,0)))),0,1),"""")"),"")</f>
        <v/>
      </c>
      <c r="AI8" s="205" t="str">
        <f ca="1">IFERROR(__xludf.DUMMYFUNCTION("if(countif(ec_num_list,DI8),OFFSET(INDIRECT(CONCAT(""A"",to_text(match(DI8,ec_num_list,0)))),0,1),"""")"),"")</f>
        <v/>
      </c>
      <c r="AJ8" s="205" t="str">
        <f ca="1">IFERROR(__xludf.DUMMYFUNCTION("if(countif(ec_num_list,DJ8),OFFSET(INDIRECT(CONCAT(""A"",to_text(match(DJ8,ec_num_list,0)))),0,1),"""")"),"K5 ")</f>
        <v xml:space="preserve">K5 </v>
      </c>
      <c r="AK8" s="205" t="str">
        <f ca="1">IFERROR(__xludf.DUMMYFUNCTION("if(countif(ec_num_list,DK8),OFFSET(INDIRECT(CONCAT(""A"",to_text(match(DK8,ec_num_list,0)))),0,1),"""")"),"")</f>
        <v/>
      </c>
      <c r="AL8" s="205" t="str">
        <f ca="1">IFERROR(__xludf.DUMMYFUNCTION("if(countif(ec_num_list,DL8),OFFSET(INDIRECT(CONCAT(""A"",to_text(match(DL8,ec_num_list,0)))),0,1),"""")"),"K7 ")</f>
        <v xml:space="preserve">K7 </v>
      </c>
      <c r="AM8" s="205" t="str">
        <f ca="1">IFERROR(__xludf.DUMMYFUNCTION("if(countif(ec_num_list,DM8),OFFSET(INDIRECT(CONCAT(""A"",to_text(match(DM8,ec_num_list,0)))),0,1),"""")"),"")</f>
        <v/>
      </c>
      <c r="AN8" s="205" t="str">
        <f ca="1">IFERROR(__xludf.DUMMYFUNCTION("if(countif(ec_num_list,DN8),OFFSET(INDIRECT(CONCAT(""A"",to_text(match(DN8,ec_num_list,0)))),0,1),"""")"),"K9 ")</f>
        <v xml:space="preserve">K9 </v>
      </c>
      <c r="AO8" s="205" t="str">
        <f ca="1">IFERROR(__xludf.DUMMYFUNCTION("if(countif(ec_num_list,DO8),OFFSET(INDIRECT(CONCAT(""A"",to_text(match(DO8,ec_num_list,0)))),0,1),"""")"),"KA ")</f>
        <v xml:space="preserve">KA </v>
      </c>
      <c r="AP8" s="205" t="str">
        <f ca="1">IFERROR(__xludf.DUMMYFUNCTION("if(countif(ec_num_list,DP8),OFFSET(INDIRECT(CONCAT(""A"",to_text(match(DP8,ec_num_list,0)))),0,1),"""")"),"KB ")</f>
        <v xml:space="preserve">KB </v>
      </c>
      <c r="AQ8" s="205" t="str">
        <f ca="1">IFERROR(__xludf.DUMMYFUNCTION("if(countif(ec_num_list,DQ8),OFFSET(INDIRECT(CONCAT(""A"",to_text(match(DQ8,ec_num_list,0)))),0,1),"""")"),"KC ")</f>
        <v xml:space="preserve">KC </v>
      </c>
      <c r="AR8" s="205" t="str">
        <f ca="1">IFERROR(__xludf.DUMMYFUNCTION("if(countif(ec_num_list,DR8),OFFSET(INDIRECT(CONCAT(""A"",to_text(match(DR8,ec_num_list,0)))),0,1),"""")"),"KD ")</f>
        <v xml:space="preserve">KD </v>
      </c>
      <c r="AS8" s="205" t="str">
        <f ca="1">IFERROR(__xludf.DUMMYFUNCTION("if(countif(ec_num_list,DS8),OFFSET(INDIRECT(CONCAT(""A"",to_text(match(DS8,ec_num_list,0)))),0,1),"""")"),"")</f>
        <v/>
      </c>
      <c r="AT8" s="205" t="str">
        <f ca="1">IFERROR(__xludf.DUMMYFUNCTION("if(countif(ec_num_list,DT8),OFFSET(INDIRECT(CONCAT(""A"",to_text(match(DT8,ec_num_list,0)))),0,1),"""")"),"KF ")</f>
        <v xml:space="preserve">KF </v>
      </c>
      <c r="AU8" s="205" t="str">
        <f ca="1">IFERROR(__xludf.DUMMYFUNCTION("if(countif(ec_num_list,DU8),OFFSET(INDIRECT(CONCAT(""A"",to_text(match(DU8,ec_num_list,0)))),0,1),"""")"),"")</f>
        <v/>
      </c>
      <c r="AV8" s="205" t="str">
        <f ca="1">IFERROR(__xludf.DUMMYFUNCTION("if(countif(ec_num_list,DV8),OFFSET(INDIRECT(CONCAT(""A"",to_text(match(DV8,ec_num_list,0)))),0,1),"""")"),"L1 ")</f>
        <v xml:space="preserve">L1 </v>
      </c>
      <c r="AW8" s="205" t="str">
        <f ca="1">IFERROR(__xludf.DUMMYFUNCTION("if(countif(ec_num_list,DW8),OFFSET(INDIRECT(CONCAT(""A"",to_text(match(DW8,ec_num_list,0)))),0,1),"""")"),"")</f>
        <v/>
      </c>
      <c r="AX8" s="205" t="str">
        <f ca="1">IFERROR(__xludf.DUMMYFUNCTION("if(countif(ec_num_list,DX8),OFFSET(INDIRECT(CONCAT(""A"",to_text(match(DX8,ec_num_list,0)))),0,1),"""")"),"")</f>
        <v/>
      </c>
      <c r="AY8" s="205" t="str">
        <f ca="1">IFERROR(__xludf.DUMMYFUNCTION("if(countif(ec_num_list,DY8),OFFSET(INDIRECT(CONCAT(""A"",to_text(match(DY8,ec_num_list,0)))),0,1),"""")"),"")</f>
        <v/>
      </c>
      <c r="AZ8" s="205" t="str">
        <f ca="1">IFERROR(__xludf.DUMMYFUNCTION("if(countif(ec_num_list,DZ8),OFFSET(INDIRECT(CONCAT(""A"",to_text(match(DZ8,ec_num_list,0)))),0,1),"""")"),"")</f>
        <v/>
      </c>
      <c r="BA8" s="205" t="str">
        <f ca="1">IFERROR(__xludf.DUMMYFUNCTION("if(countif(ec_num_list,EA8),OFFSET(INDIRECT(CONCAT(""A"",to_text(match(EA8,ec_num_list,0)))),0,1),"""")"),"")</f>
        <v/>
      </c>
      <c r="BB8" s="205" t="str">
        <f ca="1">IFERROR(__xludf.DUMMYFUNCTION("if(countif(ec_num_list,EB8),OFFSET(INDIRECT(CONCAT(""A"",to_text(match(EB8,ec_num_list,0)))),0,1),"""")"),"")</f>
        <v/>
      </c>
      <c r="BC8" s="205" t="str">
        <f ca="1">IFERROR(__xludf.DUMMYFUNCTION("if(countif(ec_num_list,EC8),OFFSET(INDIRECT(CONCAT(""A"",to_text(match(EC8,ec_num_list,0)))),0,1),"""")"),"L8 ")</f>
        <v xml:space="preserve">L8 </v>
      </c>
      <c r="BD8" s="205" t="str">
        <f ca="1">IFERROR(__xludf.DUMMYFUNCTION("if(countif(ec_num_list,ED8),OFFSET(INDIRECT(CONCAT(""A"",to_text(match(ED8,ec_num_list,0)))),0,1),"""")"),"")</f>
        <v/>
      </c>
      <c r="BE8" s="205" t="str">
        <f ca="1">IFERROR(__xludf.DUMMYFUNCTION("if(countif(ec_num_list,EE8),OFFSET(INDIRECT(CONCAT(""A"",to_text(match(EE8,ec_num_list,0)))),0,1),"""")"),"LA ")</f>
        <v xml:space="preserve">LA </v>
      </c>
      <c r="BF8" s="205" t="str">
        <f ca="1">IFERROR(__xludf.DUMMYFUNCTION("if(countif(ec_num_list,EF8),OFFSET(INDIRECT(CONCAT(""A"",to_text(match(EF8,ec_num_list,0)))),0,1),"""")"),"")</f>
        <v/>
      </c>
      <c r="BG8" s="205" t="str">
        <f ca="1">IFERROR(__xludf.DUMMYFUNCTION("if(countif(ec_num_list,EG8),OFFSET(INDIRECT(CONCAT(""A"",to_text(match(EG8,ec_num_list,0)))),0,1),"""")"),"LC ")</f>
        <v xml:space="preserve">LC </v>
      </c>
      <c r="BH8" s="205" t="str">
        <f ca="1">IFERROR(__xludf.DUMMYFUNCTION("if(countif(ec_num_list,EH8),OFFSET(INDIRECT(CONCAT(""A"",to_text(match(EH8,ec_num_list,0)))),0,1),"""")"),"")</f>
        <v/>
      </c>
      <c r="BI8" s="205" t="str">
        <f ca="1">IFERROR(__xludf.DUMMYFUNCTION("if(countif(ec_num_list,EI8),OFFSET(INDIRECT(CONCAT(""A"",to_text(match(EI8,ec_num_list,0)))),0,1),"""")"),"")</f>
        <v/>
      </c>
      <c r="BJ8" s="205" t="str">
        <f ca="1">IFERROR(__xludf.DUMMYFUNCTION("if(countif(ec_num_list,EJ8),OFFSET(INDIRECT(CONCAT(""A"",to_text(match(EJ8,ec_num_list,0)))),0,1),"""")"),"LF ")</f>
        <v xml:space="preserve">LF </v>
      </c>
      <c r="BK8" s="205" t="str">
        <f ca="1">IFERROR(__xludf.DUMMYFUNCTION("if(countif(ec_num_list,EK8),OFFSET(INDIRECT(CONCAT(""A"",to_text(match(EK8,ec_num_list,0)))),0,1),"""")"),"")</f>
        <v/>
      </c>
      <c r="BL8" s="205" t="str">
        <f ca="1">IFERROR(__xludf.DUMMYFUNCTION("if(countif(ec_num_list,EL8),OFFSET(INDIRECT(CONCAT(""A"",to_text(match(EL8,ec_num_list,0)))),0,1),"""")"),"M1 ")</f>
        <v xml:space="preserve">M1 </v>
      </c>
      <c r="BM8" s="205" t="str">
        <f ca="1">IFERROR(__xludf.DUMMYFUNCTION("if(countif(ec_num_list,EM8),OFFSET(INDIRECT(CONCAT(""A"",to_text(match(EM8,ec_num_list,0)))),0,1),"""")"),"")</f>
        <v/>
      </c>
      <c r="BN8" s="205" t="str">
        <f ca="1">IFERROR(__xludf.DUMMYFUNCTION("if(countif(ec_num_list,EN8),OFFSET(INDIRECT(CONCAT(""A"",to_text(match(EN8,ec_num_list,0)))),0,1),"""")"),"M3 ")</f>
        <v xml:space="preserve">M3 </v>
      </c>
      <c r="BO8" s="205" t="str">
        <f ca="1">IFERROR(__xludf.DUMMYFUNCTION("if(countif(ec_num_list,EO8),OFFSET(INDIRECT(CONCAT(""A"",to_text(match(EO8,ec_num_list,0)))),0,1),"""")"),"M4 ")</f>
        <v xml:space="preserve">M4 </v>
      </c>
      <c r="BP8" s="205" t="str">
        <f ca="1">IFERROR(__xludf.DUMMYFUNCTION("if(countif(ec_num_list,EP8),OFFSET(INDIRECT(CONCAT(""A"",to_text(match(EP8,ec_num_list,0)))),0,1),"""")"),"")</f>
        <v/>
      </c>
      <c r="BQ8" s="205" t="str">
        <f ca="1">IFERROR(__xludf.DUMMYFUNCTION("if(countif(ec_num_list,EQ8),OFFSET(INDIRECT(CONCAT(""A"",to_text(match(EQ8,ec_num_list,0)))),0,1),"""")"),"")</f>
        <v/>
      </c>
      <c r="BR8" s="205" t="str">
        <f ca="1">IFERROR(__xludf.DUMMYFUNCTION("if(countif(ec_num_list,ER8),OFFSET(INDIRECT(CONCAT(""A"",to_text(match(ER8,ec_num_list,0)))),0,1),"""")"),"")</f>
        <v/>
      </c>
      <c r="BS8" s="205" t="str">
        <f ca="1">IFERROR(__xludf.DUMMYFUNCTION("if(countif(ec_num_list,ES8),OFFSET(INDIRECT(CONCAT(""A"",to_text(match(ES8,ec_num_list,0)))),0,1),"""")"),"")</f>
        <v/>
      </c>
      <c r="BT8" s="205" t="str">
        <f ca="1">IFERROR(__xludf.DUMMYFUNCTION("if(countif(ec_num_list,ET8),OFFSET(INDIRECT(CONCAT(""A"",to_text(match(ET8,ec_num_list,0)))),0,1),"""")"),"")</f>
        <v/>
      </c>
      <c r="BU8" s="205" t="str">
        <f ca="1">IFERROR(__xludf.DUMMYFUNCTION("if(countif(ec_num_list,EU8),OFFSET(INDIRECT(CONCAT(""A"",to_text(match(EU8,ec_num_list,0)))),0,1),"""")"),"")</f>
        <v/>
      </c>
      <c r="BV8" s="205" t="str">
        <f ca="1">IFERROR(__xludf.DUMMYFUNCTION("if(countif(ec_num_list,EV8),OFFSET(INDIRECT(CONCAT(""A"",to_text(match(EV8,ec_num_list,0)))),0,1),"""")"),"MB ")</f>
        <v xml:space="preserve">MB </v>
      </c>
      <c r="BW8" s="205" t="str">
        <f ca="1">IFERROR(__xludf.DUMMYFUNCTION("if(countif(ec_num_list,EW8),OFFSET(INDIRECT(CONCAT(""A"",to_text(match(EW8,ec_num_list,0)))),0,1),"""")"),"")</f>
        <v/>
      </c>
      <c r="BX8" s="205" t="str">
        <f ca="1">IFERROR(__xludf.DUMMYFUNCTION("if(countif(ec_num_list,EX8),OFFSET(INDIRECT(CONCAT(""A"",to_text(match(EX8,ec_num_list,0)))),0,1),"""")"),"")</f>
        <v/>
      </c>
      <c r="BY8" s="205" t="str">
        <f ca="1">IFERROR(__xludf.DUMMYFUNCTION("if(countif(ec_num_list,EY8),OFFSET(INDIRECT(CONCAT(""A"",to_text(match(EY8,ec_num_list,0)))),0,1),"""")"),"")</f>
        <v/>
      </c>
      <c r="BZ8" s="205" t="str">
        <f ca="1">IFERROR(__xludf.DUMMYFUNCTION("if(countif(ec_num_list,EZ8),OFFSET(INDIRECT(CONCAT(""A"",to_text(match(EZ8,ec_num_list,0)))),0,1),"""")"),"MF ")</f>
        <v xml:space="preserve">MF </v>
      </c>
      <c r="CA8" s="205" t="str">
        <f ca="1">IFERROR(__xludf.DUMMYFUNCTION("if(countif(ec_num_list,FA8),OFFSET(INDIRECT(CONCAT(""A"",to_text(match(FA8,ec_num_list,0)))),0,1),"""")"),"")</f>
        <v/>
      </c>
      <c r="CB8" s="205" t="str">
        <f ca="1">IFERROR(__xludf.DUMMYFUNCTION("if(countif(ec_num_list,FB8),OFFSET(INDIRECT(CONCAT(""A"",to_text(match(FB8,ec_num_list,0)))),0,1),"""")"),"")</f>
        <v/>
      </c>
      <c r="CC8" s="205" t="str">
        <f ca="1">IFERROR(__xludf.DUMMYFUNCTION("if(countif(ec_num_list,FC8),OFFSET(INDIRECT(CONCAT(""A"",to_text(match(FC8,ec_num_list,0)))),0,1),"""")"),"N2 ")</f>
        <v xml:space="preserve">N2 </v>
      </c>
      <c r="CD8" s="205" t="str">
        <f ca="1">IFERROR(__xludf.DUMMYFUNCTION("if(countif(ec_num_list,FD8),OFFSET(INDIRECT(CONCAT(""A"",to_text(match(FD8,ec_num_list,0)))),0,1),"""")"),"")</f>
        <v/>
      </c>
      <c r="CE8" s="205" t="str">
        <f ca="1">IFERROR(__xludf.DUMMYFUNCTION("if(countif(ec_num_list,FE8),OFFSET(INDIRECT(CONCAT(""A"",to_text(match(FE8,ec_num_list,0)))),0,1),"""")"),"")</f>
        <v/>
      </c>
      <c r="CF8" s="205" t="str">
        <f ca="1">IFERROR(__xludf.DUMMYFUNCTION("if(countif(ec_num_list,FF8),OFFSET(INDIRECT(CONCAT(""A"",to_text(match(FF8,ec_num_list,0)))),0,1),"""")"),"")</f>
        <v/>
      </c>
      <c r="CG8" s="205" t="str">
        <f ca="1">IFERROR(__xludf.DUMMYFUNCTION("if(countif(ec_num_list,FG8),OFFSET(INDIRECT(CONCAT(""A"",to_text(match(FG8,ec_num_list,0)))),0,1),"""")"),"")</f>
        <v/>
      </c>
      <c r="CH8" s="205" t="str">
        <f ca="1">IFERROR(__xludf.DUMMYFUNCTION("if(countif(ec_num_list,FH8),OFFSET(INDIRECT(CONCAT(""A"",to_text(match(FH8,ec_num_list,0)))),0,1),"""")"),"N7 ")</f>
        <v xml:space="preserve">N7 </v>
      </c>
      <c r="CI8" s="205" t="str">
        <f ca="1">IFERROR(__xludf.DUMMYFUNCTION("if(countif(ec_num_list,FI8),OFFSET(INDIRECT(CONCAT(""A"",to_text(match(FI8,ec_num_list,0)))),0,1),"""")"),"")</f>
        <v/>
      </c>
      <c r="CJ8" s="205" t="str">
        <f ca="1">IFERROR(__xludf.DUMMYFUNCTION("if(countif(ec_num_list,FJ8),OFFSET(INDIRECT(CONCAT(""A"",to_text(match(FJ8,ec_num_list,0)))),0,1),"""")"),"")</f>
        <v/>
      </c>
      <c r="CK8" s="205" t="str">
        <f ca="1">IFERROR(__xludf.DUMMYFUNCTION("if(countif(ec_num_list,FK8),OFFSET(INDIRECT(CONCAT(""A"",to_text(match(FK8,ec_num_list,0)))),0,1),"""")"),"NA ")</f>
        <v xml:space="preserve">NA </v>
      </c>
      <c r="CL8" s="205" t="str">
        <f ca="1">IFERROR(__xludf.DUMMYFUNCTION("if(countif(ec_num_list,FL8),OFFSET(INDIRECT(CONCAT(""A"",to_text(match(FL8,ec_num_list,0)))),0,1),"""")"),"")</f>
        <v/>
      </c>
      <c r="CM8" s="205" t="str">
        <f ca="1">IFERROR(__xludf.DUMMYFUNCTION("if(countif(ec_num_list,FM8),OFFSET(INDIRECT(CONCAT(""A"",to_text(match(FM8,ec_num_list,0)))),0,1),"""")"),"")</f>
        <v/>
      </c>
      <c r="CN8" s="206" t="s">
        <v>94</v>
      </c>
      <c r="CO8" s="206" t="s">
        <v>1243</v>
      </c>
      <c r="CP8" s="206" t="s">
        <v>1251</v>
      </c>
      <c r="CQ8" s="206" t="s">
        <v>1256</v>
      </c>
      <c r="CR8" s="108" t="s">
        <v>1555</v>
      </c>
      <c r="CS8" s="108" t="s">
        <v>1555</v>
      </c>
      <c r="CT8" s="206" t="s">
        <v>1266</v>
      </c>
      <c r="CU8" s="206" t="s">
        <v>1271</v>
      </c>
      <c r="CV8" s="206" t="s">
        <v>1274</v>
      </c>
      <c r="CW8" s="108" t="s">
        <v>1555</v>
      </c>
      <c r="CX8" s="108" t="s">
        <v>1555</v>
      </c>
      <c r="CY8" s="108" t="s">
        <v>1555</v>
      </c>
      <c r="CZ8" s="108" t="s">
        <v>1555</v>
      </c>
      <c r="DA8" s="206" t="s">
        <v>1292</v>
      </c>
      <c r="DB8" s="108" t="s">
        <v>1555</v>
      </c>
      <c r="DC8" s="108" t="s">
        <v>1555</v>
      </c>
      <c r="DD8" s="108" t="s">
        <v>1555</v>
      </c>
      <c r="DE8" s="206" t="s">
        <v>1304</v>
      </c>
      <c r="DF8" s="108" t="s">
        <v>1555</v>
      </c>
      <c r="DG8" s="108" t="s">
        <v>1555</v>
      </c>
      <c r="DH8" s="108" t="s">
        <v>1555</v>
      </c>
      <c r="DI8" s="108" t="s">
        <v>1555</v>
      </c>
      <c r="DJ8" s="206" t="s">
        <v>1321</v>
      </c>
      <c r="DK8" s="108" t="s">
        <v>1555</v>
      </c>
      <c r="DL8" s="206" t="s">
        <v>1326</v>
      </c>
      <c r="DM8" s="108" t="s">
        <v>1555</v>
      </c>
      <c r="DN8" s="206" t="s">
        <v>1334</v>
      </c>
      <c r="DO8" s="206" t="s">
        <v>1337</v>
      </c>
      <c r="DP8" s="206" t="s">
        <v>1341</v>
      </c>
      <c r="DQ8" s="206" t="s">
        <v>1344</v>
      </c>
      <c r="DR8" s="206" t="s">
        <v>1347</v>
      </c>
      <c r="DS8" s="108" t="s">
        <v>1555</v>
      </c>
      <c r="DT8" s="206" t="s">
        <v>1353</v>
      </c>
      <c r="DU8" s="108" t="s">
        <v>1555</v>
      </c>
      <c r="DV8" s="206" t="s">
        <v>1363</v>
      </c>
      <c r="DW8" s="108" t="s">
        <v>1555</v>
      </c>
      <c r="DX8" s="108" t="s">
        <v>1555</v>
      </c>
      <c r="DY8" s="108" t="s">
        <v>1555</v>
      </c>
      <c r="DZ8" s="108" t="s">
        <v>1555</v>
      </c>
      <c r="EA8" s="108" t="s">
        <v>1555</v>
      </c>
      <c r="EB8" s="108" t="s">
        <v>1555</v>
      </c>
      <c r="EC8" s="206" t="s">
        <v>1391</v>
      </c>
      <c r="ED8" s="108" t="s">
        <v>1555</v>
      </c>
      <c r="EE8" s="206" t="s">
        <v>1397</v>
      </c>
      <c r="EF8" s="108" t="s">
        <v>1555</v>
      </c>
      <c r="EG8" s="206" t="s">
        <v>1404</v>
      </c>
      <c r="EH8" s="108" t="s">
        <v>1555</v>
      </c>
      <c r="EI8" s="108" t="s">
        <v>1555</v>
      </c>
      <c r="EJ8" s="206" t="s">
        <v>1414</v>
      </c>
      <c r="EK8" s="108" t="s">
        <v>1555</v>
      </c>
      <c r="EL8" s="206" t="s">
        <v>1419</v>
      </c>
      <c r="EM8" s="108" t="s">
        <v>1555</v>
      </c>
      <c r="EN8" s="206" t="s">
        <v>1428</v>
      </c>
      <c r="EO8" s="206" t="s">
        <v>1430</v>
      </c>
      <c r="EP8" s="108" t="s">
        <v>1555</v>
      </c>
      <c r="EQ8" s="108" t="s">
        <v>1555</v>
      </c>
      <c r="ER8" s="108" t="s">
        <v>1555</v>
      </c>
      <c r="ES8" s="108" t="s">
        <v>1555</v>
      </c>
      <c r="ET8" s="108" t="s">
        <v>1555</v>
      </c>
      <c r="EU8" s="108" t="s">
        <v>1555</v>
      </c>
      <c r="EV8" s="206" t="s">
        <v>1451</v>
      </c>
      <c r="EW8" s="108" t="s">
        <v>1555</v>
      </c>
      <c r="EX8" s="108" t="s">
        <v>1555</v>
      </c>
      <c r="EY8" s="108" t="s">
        <v>1555</v>
      </c>
      <c r="EZ8" s="206" t="s">
        <v>1463</v>
      </c>
      <c r="FA8" s="108" t="s">
        <v>1555</v>
      </c>
      <c r="FB8" s="108" t="s">
        <v>1555</v>
      </c>
      <c r="FC8" s="206" t="s">
        <v>1476</v>
      </c>
      <c r="FD8" s="108" t="s">
        <v>1555</v>
      </c>
      <c r="FE8" s="108" t="s">
        <v>1555</v>
      </c>
      <c r="FF8" s="108" t="s">
        <v>1555</v>
      </c>
      <c r="FG8" s="108" t="s">
        <v>1555</v>
      </c>
      <c r="FH8" s="206" t="s">
        <v>1494</v>
      </c>
      <c r="FI8" s="108" t="s">
        <v>1555</v>
      </c>
      <c r="FJ8" s="108" t="s">
        <v>1555</v>
      </c>
      <c r="FK8" s="206" t="s">
        <v>1506</v>
      </c>
      <c r="FL8" s="206" t="s">
        <v>1509</v>
      </c>
      <c r="FM8" s="108" t="s">
        <v>1555</v>
      </c>
    </row>
    <row r="9" spans="1:169" ht="15" customHeight="1">
      <c r="A9" s="202" t="s">
        <v>1274</v>
      </c>
      <c r="B9" s="108" t="str">
        <f t="shared" si="0"/>
        <v xml:space="preserve">J7 </v>
      </c>
      <c r="C9" s="200">
        <v>7</v>
      </c>
      <c r="D9" s="203" t="s">
        <v>375</v>
      </c>
      <c r="E9" s="208" t="s">
        <v>376</v>
      </c>
      <c r="F9" s="208" t="s">
        <v>377</v>
      </c>
      <c r="G9" s="208" t="s">
        <v>402</v>
      </c>
      <c r="H9" s="208" t="s">
        <v>347</v>
      </c>
      <c r="I9" s="208" t="s">
        <v>403</v>
      </c>
      <c r="J9" s="208" t="s">
        <v>404</v>
      </c>
      <c r="K9" s="117" t="s">
        <v>405</v>
      </c>
      <c r="L9" s="204" t="s">
        <v>97</v>
      </c>
      <c r="M9" s="205" t="str">
        <f ca="1">IFERROR(__xludf.DUMMYFUNCTION("regexreplace(N9,"" "","", "")"),"")</f>
        <v/>
      </c>
      <c r="N9" s="205" t="e">
        <f t="shared" si="1"/>
        <v>#VALUE!</v>
      </c>
      <c r="O9" s="205" t="str">
        <f ca="1">IFERROR(__xludf.DUMMYFUNCTION("if(countif(ec_num_list,CO9),OFFSET(INDIRECT(CONCAT(""A"",to_text(match(CO9,ec_num_list,0)))),0,1),"""")"),"")</f>
        <v/>
      </c>
      <c r="P9" s="205" t="str">
        <f ca="1">IFERROR(__xludf.DUMMYFUNCTION("if(countif(ec_num_list,CP9),OFFSET(INDIRECT(CONCAT(""A"",to_text(match(CP9,ec_num_list,0)))),0,1),"""")"),"")</f>
        <v/>
      </c>
      <c r="Q9" s="205" t="str">
        <f ca="1">IFERROR(__xludf.DUMMYFUNCTION("if(countif(ec_num_list,CQ9),OFFSET(INDIRECT(CONCAT(""A"",to_text(match(CQ9,ec_num_list,0)))),0,1),"""")"),"")</f>
        <v/>
      </c>
      <c r="R9" s="205" t="str">
        <f ca="1">IFERROR(__xludf.DUMMYFUNCTION("if(countif(ec_num_list,CR9),OFFSET(INDIRECT(CONCAT(""A"",to_text(match(CR9,ec_num_list,0)))),0,1),"""")"),"")</f>
        <v/>
      </c>
      <c r="S9" s="205" t="str">
        <f ca="1">IFERROR(__xludf.DUMMYFUNCTION("if(countif(ec_num_list,CS9),OFFSET(INDIRECT(CONCAT(""A"",to_text(match(CS9,ec_num_list,0)))),0,1),"""")"),"")</f>
        <v/>
      </c>
      <c r="T9" s="205" t="str">
        <f ca="1">IFERROR(__xludf.DUMMYFUNCTION("if(countif(ec_num_list,CT9),OFFSET(INDIRECT(CONCAT(""A"",to_text(match(CT9,ec_num_list,0)))),0,1),"""")"),"")</f>
        <v/>
      </c>
      <c r="U9" s="205" t="str">
        <f ca="1">IFERROR(__xludf.DUMMYFUNCTION("if(countif(ec_num_list,CU9),OFFSET(INDIRECT(CONCAT(""A"",to_text(match(CU9,ec_num_list,0)))),0,1),"""")"),"")</f>
        <v/>
      </c>
      <c r="V9" s="205" t="str">
        <f ca="1">IFERROR(__xludf.DUMMYFUNCTION("if(countif(ec_num_list,CV9),OFFSET(INDIRECT(CONCAT(""A"",to_text(match(CV9,ec_num_list,0)))),0,1),"""")"),"")</f>
        <v/>
      </c>
      <c r="W9" s="205" t="str">
        <f ca="1">IFERROR(__xludf.DUMMYFUNCTION("if(countif(ec_num_list,CW9),OFFSET(INDIRECT(CONCAT(""A"",to_text(match(CW9,ec_num_list,0)))),0,1),"""")"),"")</f>
        <v/>
      </c>
      <c r="X9" s="205" t="str">
        <f ca="1">IFERROR(__xludf.DUMMYFUNCTION("if(countif(ec_num_list,CX9),OFFSET(INDIRECT(CONCAT(""A"",to_text(match(CX9,ec_num_list,0)))),0,1),"""")"),"")</f>
        <v/>
      </c>
      <c r="Y9" s="205" t="str">
        <f ca="1">IFERROR(__xludf.DUMMYFUNCTION("if(countif(ec_num_list,CY9),OFFSET(INDIRECT(CONCAT(""A"",to_text(match(CY9,ec_num_list,0)))),0,1),"""")"),"")</f>
        <v/>
      </c>
      <c r="Z9" s="205" t="str">
        <f ca="1">IFERROR(__xludf.DUMMYFUNCTION("if(countif(ec_num_list,CZ9),OFFSET(INDIRECT(CONCAT(""A"",to_text(match(CZ9,ec_num_list,0)))),0,1),"""")"),"")</f>
        <v/>
      </c>
      <c r="AA9" s="205" t="str">
        <f ca="1">IFERROR(__xludf.DUMMYFUNCTION("if(countif(ec_num_list,DA9),OFFSET(INDIRECT(CONCAT(""A"",to_text(match(DA9,ec_num_list,0)))),0,1),"""")"),"")</f>
        <v/>
      </c>
      <c r="AB9" s="205" t="str">
        <f ca="1">IFERROR(__xludf.DUMMYFUNCTION("if(countif(ec_num_list,DB9),OFFSET(INDIRECT(CONCAT(""A"",to_text(match(DB9,ec_num_list,0)))),0,1),"""")"),"")</f>
        <v/>
      </c>
      <c r="AC9" s="205" t="str">
        <f ca="1">IFERROR(__xludf.DUMMYFUNCTION("if(countif(ec_num_list,DC9),OFFSET(INDIRECT(CONCAT(""A"",to_text(match(DC9,ec_num_list,0)))),0,1),"""")"),"")</f>
        <v/>
      </c>
      <c r="AD9" s="205" t="str">
        <f ca="1">IFERROR(__xludf.DUMMYFUNCTION("if(countif(ec_num_list,DD9),OFFSET(INDIRECT(CONCAT(""A"",to_text(match(DD9,ec_num_list,0)))),0,1),"""")"),"")</f>
        <v/>
      </c>
      <c r="AE9" s="205" t="str">
        <f ca="1">IFERROR(__xludf.DUMMYFUNCTION("if(countif(ec_num_list,DE9),OFFSET(INDIRECT(CONCAT(""A"",to_text(match(DE9,ec_num_list,0)))),0,1),"""")"),"")</f>
        <v/>
      </c>
      <c r="AF9" s="205" t="str">
        <f ca="1">IFERROR(__xludf.DUMMYFUNCTION("if(countif(ec_num_list,DF9),OFFSET(INDIRECT(CONCAT(""A"",to_text(match(DF9,ec_num_list,0)))),0,1),"""")"),"")</f>
        <v/>
      </c>
      <c r="AG9" s="205" t="str">
        <f ca="1">IFERROR(__xludf.DUMMYFUNCTION("if(countif(ec_num_list,DG9),OFFSET(INDIRECT(CONCAT(""A"",to_text(match(DG9,ec_num_list,0)))),0,1),"""")"),"")</f>
        <v/>
      </c>
      <c r="AH9" s="205" t="str">
        <f ca="1">IFERROR(__xludf.DUMMYFUNCTION("if(countif(ec_num_list,DH9),OFFSET(INDIRECT(CONCAT(""A"",to_text(match(DH9,ec_num_list,0)))),0,1),"""")"),"")</f>
        <v/>
      </c>
      <c r="AI9" s="205" t="str">
        <f ca="1">IFERROR(__xludf.DUMMYFUNCTION("if(countif(ec_num_list,DI9),OFFSET(INDIRECT(CONCAT(""A"",to_text(match(DI9,ec_num_list,0)))),0,1),"""")"),"")</f>
        <v/>
      </c>
      <c r="AJ9" s="205" t="str">
        <f ca="1">IFERROR(__xludf.DUMMYFUNCTION("if(countif(ec_num_list,DJ9),OFFSET(INDIRECT(CONCAT(""A"",to_text(match(DJ9,ec_num_list,0)))),0,1),"""")"),"")</f>
        <v/>
      </c>
      <c r="AK9" s="205" t="str">
        <f ca="1">IFERROR(__xludf.DUMMYFUNCTION("if(countif(ec_num_list,DK9),OFFSET(INDIRECT(CONCAT(""A"",to_text(match(DK9,ec_num_list,0)))),0,1),"""")"),"")</f>
        <v/>
      </c>
      <c r="AL9" s="205" t="str">
        <f ca="1">IFERROR(__xludf.DUMMYFUNCTION("if(countif(ec_num_list,DL9),OFFSET(INDIRECT(CONCAT(""A"",to_text(match(DL9,ec_num_list,0)))),0,1),"""")"),"")</f>
        <v/>
      </c>
      <c r="AM9" s="205" t="str">
        <f ca="1">IFERROR(__xludf.DUMMYFUNCTION("if(countif(ec_num_list,DM9),OFFSET(INDIRECT(CONCAT(""A"",to_text(match(DM9,ec_num_list,0)))),0,1),"""")"),"")</f>
        <v/>
      </c>
      <c r="AN9" s="205" t="str">
        <f ca="1">IFERROR(__xludf.DUMMYFUNCTION("if(countif(ec_num_list,DN9),OFFSET(INDIRECT(CONCAT(""A"",to_text(match(DN9,ec_num_list,0)))),0,1),"""")"),"")</f>
        <v/>
      </c>
      <c r="AO9" s="205" t="str">
        <f ca="1">IFERROR(__xludf.DUMMYFUNCTION("if(countif(ec_num_list,DO9),OFFSET(INDIRECT(CONCAT(""A"",to_text(match(DO9,ec_num_list,0)))),0,1),"""")"),"")</f>
        <v/>
      </c>
      <c r="AP9" s="205" t="str">
        <f ca="1">IFERROR(__xludf.DUMMYFUNCTION("if(countif(ec_num_list,DP9),OFFSET(INDIRECT(CONCAT(""A"",to_text(match(DP9,ec_num_list,0)))),0,1),"""")"),"")</f>
        <v/>
      </c>
      <c r="AQ9" s="205" t="str">
        <f ca="1">IFERROR(__xludf.DUMMYFUNCTION("if(countif(ec_num_list,DQ9),OFFSET(INDIRECT(CONCAT(""A"",to_text(match(DQ9,ec_num_list,0)))),0,1),"""")"),"")</f>
        <v/>
      </c>
      <c r="AR9" s="205" t="str">
        <f ca="1">IFERROR(__xludf.DUMMYFUNCTION("if(countif(ec_num_list,DR9),OFFSET(INDIRECT(CONCAT(""A"",to_text(match(DR9,ec_num_list,0)))),0,1),"""")"),"")</f>
        <v/>
      </c>
      <c r="AS9" s="205" t="str">
        <f ca="1">IFERROR(__xludf.DUMMYFUNCTION("if(countif(ec_num_list,DS9),OFFSET(INDIRECT(CONCAT(""A"",to_text(match(DS9,ec_num_list,0)))),0,1),"""")"),"")</f>
        <v/>
      </c>
      <c r="AT9" s="205" t="str">
        <f ca="1">IFERROR(__xludf.DUMMYFUNCTION("if(countif(ec_num_list,DT9),OFFSET(INDIRECT(CONCAT(""A"",to_text(match(DT9,ec_num_list,0)))),0,1),"""")"),"")</f>
        <v/>
      </c>
      <c r="AU9" s="205" t="str">
        <f ca="1">IFERROR(__xludf.DUMMYFUNCTION("if(countif(ec_num_list,DU9),OFFSET(INDIRECT(CONCAT(""A"",to_text(match(DU9,ec_num_list,0)))),0,1),"""")"),"")</f>
        <v/>
      </c>
      <c r="AV9" s="205" t="str">
        <f ca="1">IFERROR(__xludf.DUMMYFUNCTION("if(countif(ec_num_list,DV9),OFFSET(INDIRECT(CONCAT(""A"",to_text(match(DV9,ec_num_list,0)))),0,1),"""")"),"")</f>
        <v/>
      </c>
      <c r="AW9" s="205" t="str">
        <f ca="1">IFERROR(__xludf.DUMMYFUNCTION("if(countif(ec_num_list,DW9),OFFSET(INDIRECT(CONCAT(""A"",to_text(match(DW9,ec_num_list,0)))),0,1),"""")"),"")</f>
        <v/>
      </c>
      <c r="AX9" s="205" t="str">
        <f ca="1">IFERROR(__xludf.DUMMYFUNCTION("if(countif(ec_num_list,DX9),OFFSET(INDIRECT(CONCAT(""A"",to_text(match(DX9,ec_num_list,0)))),0,1),"""")"),"")</f>
        <v/>
      </c>
      <c r="AY9" s="205" t="str">
        <f ca="1">IFERROR(__xludf.DUMMYFUNCTION("if(countif(ec_num_list,DY9),OFFSET(INDIRECT(CONCAT(""A"",to_text(match(DY9,ec_num_list,0)))),0,1),"""")"),"")</f>
        <v/>
      </c>
      <c r="AZ9" s="205" t="str">
        <f ca="1">IFERROR(__xludf.DUMMYFUNCTION("if(countif(ec_num_list,DZ9),OFFSET(INDIRECT(CONCAT(""A"",to_text(match(DZ9,ec_num_list,0)))),0,1),"""")"),"")</f>
        <v/>
      </c>
      <c r="BA9" s="205" t="str">
        <f ca="1">IFERROR(__xludf.DUMMYFUNCTION("if(countif(ec_num_list,EA9),OFFSET(INDIRECT(CONCAT(""A"",to_text(match(EA9,ec_num_list,0)))),0,1),"""")"),"")</f>
        <v/>
      </c>
      <c r="BB9" s="205" t="str">
        <f ca="1">IFERROR(__xludf.DUMMYFUNCTION("if(countif(ec_num_list,EB9),OFFSET(INDIRECT(CONCAT(""A"",to_text(match(EB9,ec_num_list,0)))),0,1),"""")"),"")</f>
        <v/>
      </c>
      <c r="BC9" s="205" t="str">
        <f ca="1">IFERROR(__xludf.DUMMYFUNCTION("if(countif(ec_num_list,EC9),OFFSET(INDIRECT(CONCAT(""A"",to_text(match(EC9,ec_num_list,0)))),0,1),"""")"),"")</f>
        <v/>
      </c>
      <c r="BD9" s="205" t="str">
        <f ca="1">IFERROR(__xludf.DUMMYFUNCTION("if(countif(ec_num_list,ED9),OFFSET(INDIRECT(CONCAT(""A"",to_text(match(ED9,ec_num_list,0)))),0,1),"""")"),"")</f>
        <v/>
      </c>
      <c r="BE9" s="205" t="str">
        <f ca="1">IFERROR(__xludf.DUMMYFUNCTION("if(countif(ec_num_list,EE9),OFFSET(INDIRECT(CONCAT(""A"",to_text(match(EE9,ec_num_list,0)))),0,1),"""")"),"")</f>
        <v/>
      </c>
      <c r="BF9" s="205" t="str">
        <f ca="1">IFERROR(__xludf.DUMMYFUNCTION("if(countif(ec_num_list,EF9),OFFSET(INDIRECT(CONCAT(""A"",to_text(match(EF9,ec_num_list,0)))),0,1),"""")"),"")</f>
        <v/>
      </c>
      <c r="BG9" s="205" t="str">
        <f ca="1">IFERROR(__xludf.DUMMYFUNCTION("if(countif(ec_num_list,EG9),OFFSET(INDIRECT(CONCAT(""A"",to_text(match(EG9,ec_num_list,0)))),0,1),"""")"),"")</f>
        <v/>
      </c>
      <c r="BH9" s="205" t="str">
        <f ca="1">IFERROR(__xludf.DUMMYFUNCTION("if(countif(ec_num_list,EH9),OFFSET(INDIRECT(CONCAT(""A"",to_text(match(EH9,ec_num_list,0)))),0,1),"""")"),"")</f>
        <v/>
      </c>
      <c r="BI9" s="205" t="str">
        <f ca="1">IFERROR(__xludf.DUMMYFUNCTION("if(countif(ec_num_list,EI9),OFFSET(INDIRECT(CONCAT(""A"",to_text(match(EI9,ec_num_list,0)))),0,1),"""")"),"")</f>
        <v/>
      </c>
      <c r="BJ9" s="205" t="str">
        <f ca="1">IFERROR(__xludf.DUMMYFUNCTION("if(countif(ec_num_list,EJ9),OFFSET(INDIRECT(CONCAT(""A"",to_text(match(EJ9,ec_num_list,0)))),0,1),"""")"),"")</f>
        <v/>
      </c>
      <c r="BK9" s="205" t="str">
        <f ca="1">IFERROR(__xludf.DUMMYFUNCTION("if(countif(ec_num_list,EK9),OFFSET(INDIRECT(CONCAT(""A"",to_text(match(EK9,ec_num_list,0)))),0,1),"""")"),"")</f>
        <v/>
      </c>
      <c r="BL9" s="205" t="str">
        <f ca="1">IFERROR(__xludf.DUMMYFUNCTION("if(countif(ec_num_list,EL9),OFFSET(INDIRECT(CONCAT(""A"",to_text(match(EL9,ec_num_list,0)))),0,1),"""")"),"")</f>
        <v/>
      </c>
      <c r="BM9" s="205" t="str">
        <f ca="1">IFERROR(__xludf.DUMMYFUNCTION("if(countif(ec_num_list,EM9),OFFSET(INDIRECT(CONCAT(""A"",to_text(match(EM9,ec_num_list,0)))),0,1),"""")"),"")</f>
        <v/>
      </c>
      <c r="BN9" s="205" t="str">
        <f ca="1">IFERROR(__xludf.DUMMYFUNCTION("if(countif(ec_num_list,EN9),OFFSET(INDIRECT(CONCAT(""A"",to_text(match(EN9,ec_num_list,0)))),0,1),"""")"),"")</f>
        <v/>
      </c>
      <c r="BO9" s="205" t="str">
        <f ca="1">IFERROR(__xludf.DUMMYFUNCTION("if(countif(ec_num_list,EO9),OFFSET(INDIRECT(CONCAT(""A"",to_text(match(EO9,ec_num_list,0)))),0,1),"""")"),"")</f>
        <v/>
      </c>
      <c r="BP9" s="205" t="str">
        <f ca="1">IFERROR(__xludf.DUMMYFUNCTION("if(countif(ec_num_list,EP9),OFFSET(INDIRECT(CONCAT(""A"",to_text(match(EP9,ec_num_list,0)))),0,1),"""")"),"")</f>
        <v/>
      </c>
      <c r="BQ9" s="205" t="str">
        <f ca="1">IFERROR(__xludf.DUMMYFUNCTION("if(countif(ec_num_list,EQ9),OFFSET(INDIRECT(CONCAT(""A"",to_text(match(EQ9,ec_num_list,0)))),0,1),"""")"),"")</f>
        <v/>
      </c>
      <c r="BR9" s="205" t="str">
        <f ca="1">IFERROR(__xludf.DUMMYFUNCTION("if(countif(ec_num_list,ER9),OFFSET(INDIRECT(CONCAT(""A"",to_text(match(ER9,ec_num_list,0)))),0,1),"""")"),"")</f>
        <v/>
      </c>
      <c r="BS9" s="205" t="str">
        <f ca="1">IFERROR(__xludf.DUMMYFUNCTION("if(countif(ec_num_list,ES9),OFFSET(INDIRECT(CONCAT(""A"",to_text(match(ES9,ec_num_list,0)))),0,1),"""")"),"")</f>
        <v/>
      </c>
      <c r="BT9" s="205" t="str">
        <f ca="1">IFERROR(__xludf.DUMMYFUNCTION("if(countif(ec_num_list,ET9),OFFSET(INDIRECT(CONCAT(""A"",to_text(match(ET9,ec_num_list,0)))),0,1),"""")"),"")</f>
        <v/>
      </c>
      <c r="BU9" s="205" t="str">
        <f ca="1">IFERROR(__xludf.DUMMYFUNCTION("if(countif(ec_num_list,EU9),OFFSET(INDIRECT(CONCAT(""A"",to_text(match(EU9,ec_num_list,0)))),0,1),"""")"),"")</f>
        <v/>
      </c>
      <c r="BV9" s="205" t="str">
        <f ca="1">IFERROR(__xludf.DUMMYFUNCTION("if(countif(ec_num_list,EV9),OFFSET(INDIRECT(CONCAT(""A"",to_text(match(EV9,ec_num_list,0)))),0,1),"""")"),"")</f>
        <v/>
      </c>
      <c r="BW9" s="205" t="str">
        <f ca="1">IFERROR(__xludf.DUMMYFUNCTION("if(countif(ec_num_list,EW9),OFFSET(INDIRECT(CONCAT(""A"",to_text(match(EW9,ec_num_list,0)))),0,1),"""")"),"")</f>
        <v/>
      </c>
      <c r="BX9" s="205" t="str">
        <f ca="1">IFERROR(__xludf.DUMMYFUNCTION("if(countif(ec_num_list,EX9),OFFSET(INDIRECT(CONCAT(""A"",to_text(match(EX9,ec_num_list,0)))),0,1),"""")"),"")</f>
        <v/>
      </c>
      <c r="BY9" s="205" t="str">
        <f ca="1">IFERROR(__xludf.DUMMYFUNCTION("if(countif(ec_num_list,EY9),OFFSET(INDIRECT(CONCAT(""A"",to_text(match(EY9,ec_num_list,0)))),0,1),"""")"),"")</f>
        <v/>
      </c>
      <c r="BZ9" s="205" t="str">
        <f ca="1">IFERROR(__xludf.DUMMYFUNCTION("if(countif(ec_num_list,EZ9),OFFSET(INDIRECT(CONCAT(""A"",to_text(match(EZ9,ec_num_list,0)))),0,1),"""")"),"")</f>
        <v/>
      </c>
      <c r="CA9" s="205" t="str">
        <f ca="1">IFERROR(__xludf.DUMMYFUNCTION("if(countif(ec_num_list,FA9),OFFSET(INDIRECT(CONCAT(""A"",to_text(match(FA9,ec_num_list,0)))),0,1),"""")"),"")</f>
        <v/>
      </c>
      <c r="CB9" s="205" t="str">
        <f ca="1">IFERROR(__xludf.DUMMYFUNCTION("if(countif(ec_num_list,FB9),OFFSET(INDIRECT(CONCAT(""A"",to_text(match(FB9,ec_num_list,0)))),0,1),"""")"),"")</f>
        <v/>
      </c>
      <c r="CC9" s="205" t="str">
        <f ca="1">IFERROR(__xludf.DUMMYFUNCTION("if(countif(ec_num_list,FC9),OFFSET(INDIRECT(CONCAT(""A"",to_text(match(FC9,ec_num_list,0)))),0,1),"""")"),"")</f>
        <v/>
      </c>
      <c r="CD9" s="205" t="str">
        <f ca="1">IFERROR(__xludf.DUMMYFUNCTION("if(countif(ec_num_list,FD9),OFFSET(INDIRECT(CONCAT(""A"",to_text(match(FD9,ec_num_list,0)))),0,1),"""")"),"")</f>
        <v/>
      </c>
      <c r="CE9" s="205" t="str">
        <f ca="1">IFERROR(__xludf.DUMMYFUNCTION("if(countif(ec_num_list,FE9),OFFSET(INDIRECT(CONCAT(""A"",to_text(match(FE9,ec_num_list,0)))),0,1),"""")"),"")</f>
        <v/>
      </c>
      <c r="CF9" s="205" t="str">
        <f ca="1">IFERROR(__xludf.DUMMYFUNCTION("if(countif(ec_num_list,FF9),OFFSET(INDIRECT(CONCAT(""A"",to_text(match(FF9,ec_num_list,0)))),0,1),"""")"),"")</f>
        <v/>
      </c>
      <c r="CG9" s="205" t="str">
        <f ca="1">IFERROR(__xludf.DUMMYFUNCTION("if(countif(ec_num_list,FG9),OFFSET(INDIRECT(CONCAT(""A"",to_text(match(FG9,ec_num_list,0)))),0,1),"""")"),"")</f>
        <v/>
      </c>
      <c r="CH9" s="205" t="str">
        <f ca="1">IFERROR(__xludf.DUMMYFUNCTION("if(countif(ec_num_list,FH9),OFFSET(INDIRECT(CONCAT(""A"",to_text(match(FH9,ec_num_list,0)))),0,1),"""")"),"")</f>
        <v/>
      </c>
      <c r="CI9" s="205" t="str">
        <f ca="1">IFERROR(__xludf.DUMMYFUNCTION("if(countif(ec_num_list,FI9),OFFSET(INDIRECT(CONCAT(""A"",to_text(match(FI9,ec_num_list,0)))),0,1),"""")"),"")</f>
        <v/>
      </c>
      <c r="CJ9" s="205" t="str">
        <f ca="1">IFERROR(__xludf.DUMMYFUNCTION("if(countif(ec_num_list,FJ9),OFFSET(INDIRECT(CONCAT(""A"",to_text(match(FJ9,ec_num_list,0)))),0,1),"""")"),"")</f>
        <v/>
      </c>
      <c r="CK9" s="205" t="str">
        <f ca="1">IFERROR(__xludf.DUMMYFUNCTION("if(countif(ec_num_list,FK9),OFFSET(INDIRECT(CONCAT(""A"",to_text(match(FK9,ec_num_list,0)))),0,1),"""")"),"")</f>
        <v/>
      </c>
      <c r="CL9" s="205" t="str">
        <f ca="1">IFERROR(__xludf.DUMMYFUNCTION("if(countif(ec_num_list,FL9),OFFSET(INDIRECT(CONCAT(""A"",to_text(match(FL9,ec_num_list,0)))),0,1),"""")"),"")</f>
        <v/>
      </c>
      <c r="CM9" s="205" t="str">
        <f ca="1">IFERROR(__xludf.DUMMYFUNCTION("if(countif(ec_num_list,FM9),OFFSET(INDIRECT(CONCAT(""A"",to_text(match(FM9,ec_num_list,0)))),0,1),"""")"),"")</f>
        <v/>
      </c>
      <c r="CN9" s="206" t="s">
        <v>97</v>
      </c>
      <c r="CO9" s="108" t="s">
        <v>1555</v>
      </c>
      <c r="CP9" s="108" t="s">
        <v>1555</v>
      </c>
      <c r="CQ9" s="108" t="s">
        <v>1555</v>
      </c>
      <c r="CR9" s="108" t="s">
        <v>1555</v>
      </c>
      <c r="CS9" s="108" t="s">
        <v>1555</v>
      </c>
      <c r="CT9" s="108" t="s">
        <v>1555</v>
      </c>
      <c r="CU9" s="108" t="s">
        <v>1555</v>
      </c>
      <c r="CV9" s="108" t="s">
        <v>1555</v>
      </c>
      <c r="CW9" s="108" t="s">
        <v>1555</v>
      </c>
      <c r="CX9" s="108" t="s">
        <v>1555</v>
      </c>
      <c r="CY9" s="108" t="s">
        <v>1555</v>
      </c>
      <c r="CZ9" s="108" t="s">
        <v>1555</v>
      </c>
      <c r="DA9" s="108" t="s">
        <v>1555</v>
      </c>
      <c r="DB9" s="108" t="s">
        <v>1555</v>
      </c>
      <c r="DC9" s="108" t="s">
        <v>1555</v>
      </c>
      <c r="DD9" s="108" t="s">
        <v>1555</v>
      </c>
      <c r="DE9" s="108" t="s">
        <v>1555</v>
      </c>
      <c r="DF9" s="108" t="s">
        <v>1555</v>
      </c>
      <c r="DG9" s="108" t="s">
        <v>1555</v>
      </c>
      <c r="DH9" s="108" t="s">
        <v>1555</v>
      </c>
      <c r="DI9" s="108" t="s">
        <v>1555</v>
      </c>
      <c r="DJ9" s="108" t="s">
        <v>1555</v>
      </c>
      <c r="DK9" s="108" t="s">
        <v>1555</v>
      </c>
      <c r="DL9" s="108" t="s">
        <v>1555</v>
      </c>
      <c r="DM9" s="108" t="s">
        <v>1555</v>
      </c>
      <c r="DN9" s="108" t="s">
        <v>1555</v>
      </c>
      <c r="DO9" s="108" t="s">
        <v>1555</v>
      </c>
      <c r="DP9" s="108" t="s">
        <v>1555</v>
      </c>
      <c r="DQ9" s="108" t="s">
        <v>1555</v>
      </c>
      <c r="DR9" s="108" t="s">
        <v>1555</v>
      </c>
      <c r="DS9" s="108" t="s">
        <v>1555</v>
      </c>
      <c r="DT9" s="108" t="s">
        <v>1555</v>
      </c>
      <c r="DU9" s="108" t="s">
        <v>1555</v>
      </c>
      <c r="DV9" s="108" t="s">
        <v>1555</v>
      </c>
      <c r="DW9" s="108" t="s">
        <v>1555</v>
      </c>
      <c r="DX9" s="108" t="s">
        <v>1555</v>
      </c>
      <c r="DY9" s="108" t="s">
        <v>1555</v>
      </c>
      <c r="DZ9" s="108" t="s">
        <v>1555</v>
      </c>
      <c r="EA9" s="108" t="s">
        <v>1555</v>
      </c>
      <c r="EB9" s="108" t="s">
        <v>1555</v>
      </c>
      <c r="EC9" s="108" t="s">
        <v>1555</v>
      </c>
      <c r="ED9" s="108" t="s">
        <v>1555</v>
      </c>
      <c r="EE9" s="108" t="s">
        <v>1555</v>
      </c>
      <c r="EF9" s="108" t="s">
        <v>1555</v>
      </c>
      <c r="EG9" s="108" t="s">
        <v>1555</v>
      </c>
      <c r="EH9" s="108" t="s">
        <v>1555</v>
      </c>
      <c r="EI9" s="108" t="s">
        <v>1555</v>
      </c>
      <c r="EJ9" s="108" t="s">
        <v>1555</v>
      </c>
      <c r="EK9" s="108" t="s">
        <v>1555</v>
      </c>
      <c r="EL9" s="108" t="s">
        <v>1555</v>
      </c>
      <c r="EM9" s="108" t="s">
        <v>1555</v>
      </c>
      <c r="EN9" s="108" t="s">
        <v>1555</v>
      </c>
      <c r="EO9" s="108" t="s">
        <v>1555</v>
      </c>
      <c r="EP9" s="108" t="s">
        <v>1555</v>
      </c>
      <c r="EQ9" s="108" t="s">
        <v>1555</v>
      </c>
      <c r="ER9" s="108" t="s">
        <v>1555</v>
      </c>
      <c r="ES9" s="108" t="s">
        <v>1555</v>
      </c>
      <c r="ET9" s="108" t="s">
        <v>1555</v>
      </c>
      <c r="EU9" s="108" t="s">
        <v>1555</v>
      </c>
      <c r="EV9" s="108" t="s">
        <v>1555</v>
      </c>
      <c r="EW9" s="108" t="s">
        <v>1555</v>
      </c>
      <c r="EX9" s="108" t="s">
        <v>1555</v>
      </c>
      <c r="EY9" s="108" t="s">
        <v>1555</v>
      </c>
      <c r="EZ9" s="108" t="s">
        <v>1555</v>
      </c>
      <c r="FA9" s="108" t="s">
        <v>1555</v>
      </c>
      <c r="FB9" s="108" t="s">
        <v>1555</v>
      </c>
      <c r="FC9" s="108" t="s">
        <v>1555</v>
      </c>
      <c r="FD9" s="108" t="s">
        <v>1555</v>
      </c>
      <c r="FE9" s="108" t="s">
        <v>1555</v>
      </c>
      <c r="FF9" s="108" t="s">
        <v>1555</v>
      </c>
      <c r="FG9" s="108" t="s">
        <v>1555</v>
      </c>
      <c r="FH9" s="108" t="s">
        <v>1555</v>
      </c>
      <c r="FI9" s="108" t="s">
        <v>1555</v>
      </c>
      <c r="FJ9" s="108" t="s">
        <v>1555</v>
      </c>
      <c r="FK9" s="108" t="s">
        <v>1555</v>
      </c>
      <c r="FL9" s="108" t="s">
        <v>1555</v>
      </c>
      <c r="FM9" s="108" t="s">
        <v>1555</v>
      </c>
    </row>
    <row r="10" spans="1:169" ht="15" customHeight="1">
      <c r="A10" s="207" t="s">
        <v>1278</v>
      </c>
      <c r="B10" s="108" t="str">
        <f t="shared" si="0"/>
        <v xml:space="preserve">J8 </v>
      </c>
      <c r="C10" s="200">
        <v>8</v>
      </c>
      <c r="D10" s="203" t="s">
        <v>375</v>
      </c>
      <c r="E10" s="208" t="s">
        <v>376</v>
      </c>
      <c r="F10" s="208" t="s">
        <v>415</v>
      </c>
      <c r="G10" s="208" t="s">
        <v>416</v>
      </c>
      <c r="H10" s="208" t="s">
        <v>347</v>
      </c>
      <c r="I10" s="208" t="s">
        <v>417</v>
      </c>
      <c r="J10" s="208" t="s">
        <v>418</v>
      </c>
      <c r="K10" s="117" t="s">
        <v>419</v>
      </c>
      <c r="L10" s="204" t="s">
        <v>100</v>
      </c>
      <c r="M10" s="205" t="str">
        <f ca="1">IFERROR(__xludf.DUMMYFUNCTION("regexreplace(N10,"" "","", "")"),"J5, J6, MF, ")</f>
        <v xml:space="preserve">J5, J6, MF, </v>
      </c>
      <c r="N10" s="205" t="e">
        <f t="shared" si="1"/>
        <v>#VALUE!</v>
      </c>
      <c r="O10" s="205" t="str">
        <f ca="1">IFERROR(__xludf.DUMMYFUNCTION("if(countif(ec_num_list,CO10),OFFSET(INDIRECT(CONCAT(""A"",to_text(match(CO10,ec_num_list,0)))),0,1),"""")"),"")</f>
        <v/>
      </c>
      <c r="P10" s="205" t="str">
        <f ca="1">IFERROR(__xludf.DUMMYFUNCTION("if(countif(ec_num_list,CP10),OFFSET(INDIRECT(CONCAT(""A"",to_text(match(CP10,ec_num_list,0)))),0,1),"""")"),"")</f>
        <v/>
      </c>
      <c r="Q10" s="205" t="str">
        <f ca="1">IFERROR(__xludf.DUMMYFUNCTION("if(countif(ec_num_list,CQ10),OFFSET(INDIRECT(CONCAT(""A"",to_text(match(CQ10,ec_num_list,0)))),0,1),"""")"),"")</f>
        <v/>
      </c>
      <c r="R10" s="205" t="str">
        <f ca="1">IFERROR(__xludf.DUMMYFUNCTION("if(countif(ec_num_list,CR10),OFFSET(INDIRECT(CONCAT(""A"",to_text(match(CR10,ec_num_list,0)))),0,1),"""")"),"")</f>
        <v/>
      </c>
      <c r="S10" s="205" t="str">
        <f ca="1">IFERROR(__xludf.DUMMYFUNCTION("if(countif(ec_num_list,CS10),OFFSET(INDIRECT(CONCAT(""A"",to_text(match(CS10,ec_num_list,0)))),0,1),"""")"),"")</f>
        <v/>
      </c>
      <c r="T10" s="205" t="str">
        <f ca="1">IFERROR(__xludf.DUMMYFUNCTION("if(countif(ec_num_list,CT10),OFFSET(INDIRECT(CONCAT(""A"",to_text(match(CT10,ec_num_list,0)))),0,1),"""")"),"J5 ")</f>
        <v xml:space="preserve">J5 </v>
      </c>
      <c r="U10" s="205" t="str">
        <f ca="1">IFERROR(__xludf.DUMMYFUNCTION("if(countif(ec_num_list,CU10),OFFSET(INDIRECT(CONCAT(""A"",to_text(match(CU10,ec_num_list,0)))),0,1),"""")"),"J6 ")</f>
        <v xml:space="preserve">J6 </v>
      </c>
      <c r="V10" s="205" t="str">
        <f ca="1">IFERROR(__xludf.DUMMYFUNCTION("if(countif(ec_num_list,CV10),OFFSET(INDIRECT(CONCAT(""A"",to_text(match(CV10,ec_num_list,0)))),0,1),"""")"),"")</f>
        <v/>
      </c>
      <c r="W10" s="205" t="str">
        <f ca="1">IFERROR(__xludf.DUMMYFUNCTION("if(countif(ec_num_list,CW10),OFFSET(INDIRECT(CONCAT(""A"",to_text(match(CW10,ec_num_list,0)))),0,1),"""")"),"")</f>
        <v/>
      </c>
      <c r="X10" s="205" t="str">
        <f ca="1">IFERROR(__xludf.DUMMYFUNCTION("if(countif(ec_num_list,CX10),OFFSET(INDIRECT(CONCAT(""A"",to_text(match(CX10,ec_num_list,0)))),0,1),"""")"),"")</f>
        <v/>
      </c>
      <c r="Y10" s="205" t="str">
        <f ca="1">IFERROR(__xludf.DUMMYFUNCTION("if(countif(ec_num_list,CY10),OFFSET(INDIRECT(CONCAT(""A"",to_text(match(CY10,ec_num_list,0)))),0,1),"""")"),"")</f>
        <v/>
      </c>
      <c r="Z10" s="205" t="str">
        <f ca="1">IFERROR(__xludf.DUMMYFUNCTION("if(countif(ec_num_list,CZ10),OFFSET(INDIRECT(CONCAT(""A"",to_text(match(CZ10,ec_num_list,0)))),0,1),"""")"),"")</f>
        <v/>
      </c>
      <c r="AA10" s="205" t="str">
        <f ca="1">IFERROR(__xludf.DUMMYFUNCTION("if(countif(ec_num_list,DA10),OFFSET(INDIRECT(CONCAT(""A"",to_text(match(DA10,ec_num_list,0)))),0,1),"""")"),"")</f>
        <v/>
      </c>
      <c r="AB10" s="205" t="str">
        <f ca="1">IFERROR(__xludf.DUMMYFUNCTION("if(countif(ec_num_list,DB10),OFFSET(INDIRECT(CONCAT(""A"",to_text(match(DB10,ec_num_list,0)))),0,1),"""")"),"")</f>
        <v/>
      </c>
      <c r="AC10" s="205" t="str">
        <f ca="1">IFERROR(__xludf.DUMMYFUNCTION("if(countif(ec_num_list,DC10),OFFSET(INDIRECT(CONCAT(""A"",to_text(match(DC10,ec_num_list,0)))),0,1),"""")"),"")</f>
        <v/>
      </c>
      <c r="AD10" s="205" t="str">
        <f ca="1">IFERROR(__xludf.DUMMYFUNCTION("if(countif(ec_num_list,DD10),OFFSET(INDIRECT(CONCAT(""A"",to_text(match(DD10,ec_num_list,0)))),0,1),"""")"),"")</f>
        <v/>
      </c>
      <c r="AE10" s="205" t="str">
        <f ca="1">IFERROR(__xludf.DUMMYFUNCTION("if(countif(ec_num_list,DE10),OFFSET(INDIRECT(CONCAT(""A"",to_text(match(DE10,ec_num_list,0)))),0,1),"""")"),"")</f>
        <v/>
      </c>
      <c r="AF10" s="205" t="str">
        <f ca="1">IFERROR(__xludf.DUMMYFUNCTION("if(countif(ec_num_list,DF10),OFFSET(INDIRECT(CONCAT(""A"",to_text(match(DF10,ec_num_list,0)))),0,1),"""")"),"")</f>
        <v/>
      </c>
      <c r="AG10" s="205" t="str">
        <f ca="1">IFERROR(__xludf.DUMMYFUNCTION("if(countif(ec_num_list,DG10),OFFSET(INDIRECT(CONCAT(""A"",to_text(match(DG10,ec_num_list,0)))),0,1),"""")"),"")</f>
        <v/>
      </c>
      <c r="AH10" s="205" t="str">
        <f ca="1">IFERROR(__xludf.DUMMYFUNCTION("if(countif(ec_num_list,DH10),OFFSET(INDIRECT(CONCAT(""A"",to_text(match(DH10,ec_num_list,0)))),0,1),"""")"),"")</f>
        <v/>
      </c>
      <c r="AI10" s="205" t="str">
        <f ca="1">IFERROR(__xludf.DUMMYFUNCTION("if(countif(ec_num_list,DI10),OFFSET(INDIRECT(CONCAT(""A"",to_text(match(DI10,ec_num_list,0)))),0,1),"""")"),"")</f>
        <v/>
      </c>
      <c r="AJ10" s="205" t="str">
        <f ca="1">IFERROR(__xludf.DUMMYFUNCTION("if(countif(ec_num_list,DJ10),OFFSET(INDIRECT(CONCAT(""A"",to_text(match(DJ10,ec_num_list,0)))),0,1),"""")"),"")</f>
        <v/>
      </c>
      <c r="AK10" s="205" t="str">
        <f ca="1">IFERROR(__xludf.DUMMYFUNCTION("if(countif(ec_num_list,DK10),OFFSET(INDIRECT(CONCAT(""A"",to_text(match(DK10,ec_num_list,0)))),0,1),"""")"),"")</f>
        <v/>
      </c>
      <c r="AL10" s="205" t="str">
        <f ca="1">IFERROR(__xludf.DUMMYFUNCTION("if(countif(ec_num_list,DL10),OFFSET(INDIRECT(CONCAT(""A"",to_text(match(DL10,ec_num_list,0)))),0,1),"""")"),"")</f>
        <v/>
      </c>
      <c r="AM10" s="205" t="str">
        <f ca="1">IFERROR(__xludf.DUMMYFUNCTION("if(countif(ec_num_list,DM10),OFFSET(INDIRECT(CONCAT(""A"",to_text(match(DM10,ec_num_list,0)))),0,1),"""")"),"")</f>
        <v/>
      </c>
      <c r="AN10" s="205" t="str">
        <f ca="1">IFERROR(__xludf.DUMMYFUNCTION("if(countif(ec_num_list,DN10),OFFSET(INDIRECT(CONCAT(""A"",to_text(match(DN10,ec_num_list,0)))),0,1),"""")"),"")</f>
        <v/>
      </c>
      <c r="AO10" s="205" t="str">
        <f ca="1">IFERROR(__xludf.DUMMYFUNCTION("if(countif(ec_num_list,DO10),OFFSET(INDIRECT(CONCAT(""A"",to_text(match(DO10,ec_num_list,0)))),0,1),"""")"),"")</f>
        <v/>
      </c>
      <c r="AP10" s="205" t="str">
        <f ca="1">IFERROR(__xludf.DUMMYFUNCTION("if(countif(ec_num_list,DP10),OFFSET(INDIRECT(CONCAT(""A"",to_text(match(DP10,ec_num_list,0)))),0,1),"""")"),"")</f>
        <v/>
      </c>
      <c r="AQ10" s="205" t="str">
        <f ca="1">IFERROR(__xludf.DUMMYFUNCTION("if(countif(ec_num_list,DQ10),OFFSET(INDIRECT(CONCAT(""A"",to_text(match(DQ10,ec_num_list,0)))),0,1),"""")"),"")</f>
        <v/>
      </c>
      <c r="AR10" s="205" t="str">
        <f ca="1">IFERROR(__xludf.DUMMYFUNCTION("if(countif(ec_num_list,DR10),OFFSET(INDIRECT(CONCAT(""A"",to_text(match(DR10,ec_num_list,0)))),0,1),"""")"),"")</f>
        <v/>
      </c>
      <c r="AS10" s="205" t="str">
        <f ca="1">IFERROR(__xludf.DUMMYFUNCTION("if(countif(ec_num_list,DS10),OFFSET(INDIRECT(CONCAT(""A"",to_text(match(DS10,ec_num_list,0)))),0,1),"""")"),"")</f>
        <v/>
      </c>
      <c r="AT10" s="205" t="str">
        <f ca="1">IFERROR(__xludf.DUMMYFUNCTION("if(countif(ec_num_list,DT10),OFFSET(INDIRECT(CONCAT(""A"",to_text(match(DT10,ec_num_list,0)))),0,1),"""")"),"")</f>
        <v/>
      </c>
      <c r="AU10" s="205" t="str">
        <f ca="1">IFERROR(__xludf.DUMMYFUNCTION("if(countif(ec_num_list,DU10),OFFSET(INDIRECT(CONCAT(""A"",to_text(match(DU10,ec_num_list,0)))),0,1),"""")"),"")</f>
        <v/>
      </c>
      <c r="AV10" s="205" t="str">
        <f ca="1">IFERROR(__xludf.DUMMYFUNCTION("if(countif(ec_num_list,DV10),OFFSET(INDIRECT(CONCAT(""A"",to_text(match(DV10,ec_num_list,0)))),0,1),"""")"),"")</f>
        <v/>
      </c>
      <c r="AW10" s="205" t="str">
        <f ca="1">IFERROR(__xludf.DUMMYFUNCTION("if(countif(ec_num_list,DW10),OFFSET(INDIRECT(CONCAT(""A"",to_text(match(DW10,ec_num_list,0)))),0,1),"""")"),"")</f>
        <v/>
      </c>
      <c r="AX10" s="205" t="str">
        <f ca="1">IFERROR(__xludf.DUMMYFUNCTION("if(countif(ec_num_list,DX10),OFFSET(INDIRECT(CONCAT(""A"",to_text(match(DX10,ec_num_list,0)))),0,1),"""")"),"")</f>
        <v/>
      </c>
      <c r="AY10" s="205" t="str">
        <f ca="1">IFERROR(__xludf.DUMMYFUNCTION("if(countif(ec_num_list,DY10),OFFSET(INDIRECT(CONCAT(""A"",to_text(match(DY10,ec_num_list,0)))),0,1),"""")"),"")</f>
        <v/>
      </c>
      <c r="AZ10" s="205" t="str">
        <f ca="1">IFERROR(__xludf.DUMMYFUNCTION("if(countif(ec_num_list,DZ10),OFFSET(INDIRECT(CONCAT(""A"",to_text(match(DZ10,ec_num_list,0)))),0,1),"""")"),"")</f>
        <v/>
      </c>
      <c r="BA10" s="205" t="str">
        <f ca="1">IFERROR(__xludf.DUMMYFUNCTION("if(countif(ec_num_list,EA10),OFFSET(INDIRECT(CONCAT(""A"",to_text(match(EA10,ec_num_list,0)))),0,1),"""")"),"")</f>
        <v/>
      </c>
      <c r="BB10" s="205" t="str">
        <f ca="1">IFERROR(__xludf.DUMMYFUNCTION("if(countif(ec_num_list,EB10),OFFSET(INDIRECT(CONCAT(""A"",to_text(match(EB10,ec_num_list,0)))),0,1),"""")"),"")</f>
        <v/>
      </c>
      <c r="BC10" s="205" t="str">
        <f ca="1">IFERROR(__xludf.DUMMYFUNCTION("if(countif(ec_num_list,EC10),OFFSET(INDIRECT(CONCAT(""A"",to_text(match(EC10,ec_num_list,0)))),0,1),"""")"),"")</f>
        <v/>
      </c>
      <c r="BD10" s="205" t="str">
        <f ca="1">IFERROR(__xludf.DUMMYFUNCTION("if(countif(ec_num_list,ED10),OFFSET(INDIRECT(CONCAT(""A"",to_text(match(ED10,ec_num_list,0)))),0,1),"""")"),"")</f>
        <v/>
      </c>
      <c r="BE10" s="205" t="str">
        <f ca="1">IFERROR(__xludf.DUMMYFUNCTION("if(countif(ec_num_list,EE10),OFFSET(INDIRECT(CONCAT(""A"",to_text(match(EE10,ec_num_list,0)))),0,1),"""")"),"")</f>
        <v/>
      </c>
      <c r="BF10" s="205" t="str">
        <f ca="1">IFERROR(__xludf.DUMMYFUNCTION("if(countif(ec_num_list,EF10),OFFSET(INDIRECT(CONCAT(""A"",to_text(match(EF10,ec_num_list,0)))),0,1),"""")"),"")</f>
        <v/>
      </c>
      <c r="BG10" s="205" t="str">
        <f ca="1">IFERROR(__xludf.DUMMYFUNCTION("if(countif(ec_num_list,EG10),OFFSET(INDIRECT(CONCAT(""A"",to_text(match(EG10,ec_num_list,0)))),0,1),"""")"),"")</f>
        <v/>
      </c>
      <c r="BH10" s="205" t="str">
        <f ca="1">IFERROR(__xludf.DUMMYFUNCTION("if(countif(ec_num_list,EH10),OFFSET(INDIRECT(CONCAT(""A"",to_text(match(EH10,ec_num_list,0)))),0,1),"""")"),"")</f>
        <v/>
      </c>
      <c r="BI10" s="205" t="str">
        <f ca="1">IFERROR(__xludf.DUMMYFUNCTION("if(countif(ec_num_list,EI10),OFFSET(INDIRECT(CONCAT(""A"",to_text(match(EI10,ec_num_list,0)))),0,1),"""")"),"")</f>
        <v/>
      </c>
      <c r="BJ10" s="205" t="str">
        <f ca="1">IFERROR(__xludf.DUMMYFUNCTION("if(countif(ec_num_list,EJ10),OFFSET(INDIRECT(CONCAT(""A"",to_text(match(EJ10,ec_num_list,0)))),0,1),"""")"),"")</f>
        <v/>
      </c>
      <c r="BK10" s="205" t="str">
        <f ca="1">IFERROR(__xludf.DUMMYFUNCTION("if(countif(ec_num_list,EK10),OFFSET(INDIRECT(CONCAT(""A"",to_text(match(EK10,ec_num_list,0)))),0,1),"""")"),"")</f>
        <v/>
      </c>
      <c r="BL10" s="205" t="str">
        <f ca="1">IFERROR(__xludf.DUMMYFUNCTION("if(countif(ec_num_list,EL10),OFFSET(INDIRECT(CONCAT(""A"",to_text(match(EL10,ec_num_list,0)))),0,1),"""")"),"")</f>
        <v/>
      </c>
      <c r="BM10" s="205" t="str">
        <f ca="1">IFERROR(__xludf.DUMMYFUNCTION("if(countif(ec_num_list,EM10),OFFSET(INDIRECT(CONCAT(""A"",to_text(match(EM10,ec_num_list,0)))),0,1),"""")"),"")</f>
        <v/>
      </c>
      <c r="BN10" s="205" t="str">
        <f ca="1">IFERROR(__xludf.DUMMYFUNCTION("if(countif(ec_num_list,EN10),OFFSET(INDIRECT(CONCAT(""A"",to_text(match(EN10,ec_num_list,0)))),0,1),"""")"),"")</f>
        <v/>
      </c>
      <c r="BO10" s="205" t="str">
        <f ca="1">IFERROR(__xludf.DUMMYFUNCTION("if(countif(ec_num_list,EO10),OFFSET(INDIRECT(CONCAT(""A"",to_text(match(EO10,ec_num_list,0)))),0,1),"""")"),"")</f>
        <v/>
      </c>
      <c r="BP10" s="205" t="str">
        <f ca="1">IFERROR(__xludf.DUMMYFUNCTION("if(countif(ec_num_list,EP10),OFFSET(INDIRECT(CONCAT(""A"",to_text(match(EP10,ec_num_list,0)))),0,1),"""")"),"")</f>
        <v/>
      </c>
      <c r="BQ10" s="205" t="str">
        <f ca="1">IFERROR(__xludf.DUMMYFUNCTION("if(countif(ec_num_list,EQ10),OFFSET(INDIRECT(CONCAT(""A"",to_text(match(EQ10,ec_num_list,0)))),0,1),"""")"),"")</f>
        <v/>
      </c>
      <c r="BR10" s="205" t="str">
        <f ca="1">IFERROR(__xludf.DUMMYFUNCTION("if(countif(ec_num_list,ER10),OFFSET(INDIRECT(CONCAT(""A"",to_text(match(ER10,ec_num_list,0)))),0,1),"""")"),"")</f>
        <v/>
      </c>
      <c r="BS10" s="205" t="str">
        <f ca="1">IFERROR(__xludf.DUMMYFUNCTION("if(countif(ec_num_list,ES10),OFFSET(INDIRECT(CONCAT(""A"",to_text(match(ES10,ec_num_list,0)))),0,1),"""")"),"")</f>
        <v/>
      </c>
      <c r="BT10" s="205" t="str">
        <f ca="1">IFERROR(__xludf.DUMMYFUNCTION("if(countif(ec_num_list,ET10),OFFSET(INDIRECT(CONCAT(""A"",to_text(match(ET10,ec_num_list,0)))),0,1),"""")"),"")</f>
        <v/>
      </c>
      <c r="BU10" s="205" t="str">
        <f ca="1">IFERROR(__xludf.DUMMYFUNCTION("if(countif(ec_num_list,EU10),OFFSET(INDIRECT(CONCAT(""A"",to_text(match(EU10,ec_num_list,0)))),0,1),"""")"),"")</f>
        <v/>
      </c>
      <c r="BV10" s="205" t="str">
        <f ca="1">IFERROR(__xludf.DUMMYFUNCTION("if(countif(ec_num_list,EV10),OFFSET(INDIRECT(CONCAT(""A"",to_text(match(EV10,ec_num_list,0)))),0,1),"""")"),"")</f>
        <v/>
      </c>
      <c r="BW10" s="205" t="str">
        <f ca="1">IFERROR(__xludf.DUMMYFUNCTION("if(countif(ec_num_list,EW10),OFFSET(INDIRECT(CONCAT(""A"",to_text(match(EW10,ec_num_list,0)))),0,1),"""")"),"")</f>
        <v/>
      </c>
      <c r="BX10" s="205" t="str">
        <f ca="1">IFERROR(__xludf.DUMMYFUNCTION("if(countif(ec_num_list,EX10),OFFSET(INDIRECT(CONCAT(""A"",to_text(match(EX10,ec_num_list,0)))),0,1),"""")"),"")</f>
        <v/>
      </c>
      <c r="BY10" s="205" t="str">
        <f ca="1">IFERROR(__xludf.DUMMYFUNCTION("if(countif(ec_num_list,EY10),OFFSET(INDIRECT(CONCAT(""A"",to_text(match(EY10,ec_num_list,0)))),0,1),"""")"),"")</f>
        <v/>
      </c>
      <c r="BZ10" s="205" t="str">
        <f ca="1">IFERROR(__xludf.DUMMYFUNCTION("if(countif(ec_num_list,EZ10),OFFSET(INDIRECT(CONCAT(""A"",to_text(match(EZ10,ec_num_list,0)))),0,1),"""")"),"MF ")</f>
        <v xml:space="preserve">MF </v>
      </c>
      <c r="CA10" s="205" t="str">
        <f ca="1">IFERROR(__xludf.DUMMYFUNCTION("if(countif(ec_num_list,FA10),OFFSET(INDIRECT(CONCAT(""A"",to_text(match(FA10,ec_num_list,0)))),0,1),"""")"),"")</f>
        <v/>
      </c>
      <c r="CB10" s="205" t="str">
        <f ca="1">IFERROR(__xludf.DUMMYFUNCTION("if(countif(ec_num_list,FB10),OFFSET(INDIRECT(CONCAT(""A"",to_text(match(FB10,ec_num_list,0)))),0,1),"""")"),"")</f>
        <v/>
      </c>
      <c r="CC10" s="205" t="str">
        <f ca="1">IFERROR(__xludf.DUMMYFUNCTION("if(countif(ec_num_list,FC10),OFFSET(INDIRECT(CONCAT(""A"",to_text(match(FC10,ec_num_list,0)))),0,1),"""")"),"")</f>
        <v/>
      </c>
      <c r="CD10" s="205" t="str">
        <f ca="1">IFERROR(__xludf.DUMMYFUNCTION("if(countif(ec_num_list,FD10),OFFSET(INDIRECT(CONCAT(""A"",to_text(match(FD10,ec_num_list,0)))),0,1),"""")"),"")</f>
        <v/>
      </c>
      <c r="CE10" s="205" t="str">
        <f ca="1">IFERROR(__xludf.DUMMYFUNCTION("if(countif(ec_num_list,FE10),OFFSET(INDIRECT(CONCAT(""A"",to_text(match(FE10,ec_num_list,0)))),0,1),"""")"),"")</f>
        <v/>
      </c>
      <c r="CF10" s="205" t="str">
        <f ca="1">IFERROR(__xludf.DUMMYFUNCTION("if(countif(ec_num_list,FF10),OFFSET(INDIRECT(CONCAT(""A"",to_text(match(FF10,ec_num_list,0)))),0,1),"""")"),"")</f>
        <v/>
      </c>
      <c r="CG10" s="205" t="str">
        <f ca="1">IFERROR(__xludf.DUMMYFUNCTION("if(countif(ec_num_list,FG10),OFFSET(INDIRECT(CONCAT(""A"",to_text(match(FG10,ec_num_list,0)))),0,1),"""")"),"")</f>
        <v/>
      </c>
      <c r="CH10" s="205" t="str">
        <f ca="1">IFERROR(__xludf.DUMMYFUNCTION("if(countif(ec_num_list,FH10),OFFSET(INDIRECT(CONCAT(""A"",to_text(match(FH10,ec_num_list,0)))),0,1),"""")"),"")</f>
        <v/>
      </c>
      <c r="CI10" s="205" t="str">
        <f ca="1">IFERROR(__xludf.DUMMYFUNCTION("if(countif(ec_num_list,FI10),OFFSET(INDIRECT(CONCAT(""A"",to_text(match(FI10,ec_num_list,0)))),0,1),"""")"),"")</f>
        <v/>
      </c>
      <c r="CJ10" s="205" t="str">
        <f ca="1">IFERROR(__xludf.DUMMYFUNCTION("if(countif(ec_num_list,FJ10),OFFSET(INDIRECT(CONCAT(""A"",to_text(match(FJ10,ec_num_list,0)))),0,1),"""")"),"")</f>
        <v/>
      </c>
      <c r="CK10" s="205" t="str">
        <f ca="1">IFERROR(__xludf.DUMMYFUNCTION("if(countif(ec_num_list,FK10),OFFSET(INDIRECT(CONCAT(""A"",to_text(match(FK10,ec_num_list,0)))),0,1),"""")"),"")</f>
        <v/>
      </c>
      <c r="CL10" s="205" t="str">
        <f ca="1">IFERROR(__xludf.DUMMYFUNCTION("if(countif(ec_num_list,FL10),OFFSET(INDIRECT(CONCAT(""A"",to_text(match(FL10,ec_num_list,0)))),0,1),"""")"),"")</f>
        <v/>
      </c>
      <c r="CM10" s="205" t="str">
        <f ca="1">IFERROR(__xludf.DUMMYFUNCTION("if(countif(ec_num_list,FM10),OFFSET(INDIRECT(CONCAT(""A"",to_text(match(FM10,ec_num_list,0)))),0,1),"""")"),"")</f>
        <v/>
      </c>
      <c r="CN10" s="206" t="s">
        <v>100</v>
      </c>
      <c r="CO10" s="108" t="s">
        <v>1555</v>
      </c>
      <c r="CP10" s="108" t="s">
        <v>1555</v>
      </c>
      <c r="CQ10" s="108" t="s">
        <v>1555</v>
      </c>
      <c r="CR10" s="108" t="s">
        <v>1555</v>
      </c>
      <c r="CS10" s="108" t="s">
        <v>1555</v>
      </c>
      <c r="CT10" s="206" t="s">
        <v>1266</v>
      </c>
      <c r="CU10" s="206" t="s">
        <v>1271</v>
      </c>
      <c r="CV10" s="108" t="s">
        <v>1555</v>
      </c>
      <c r="CW10" s="108" t="s">
        <v>1555</v>
      </c>
      <c r="CX10" s="108" t="s">
        <v>1555</v>
      </c>
      <c r="CY10" s="108" t="s">
        <v>1555</v>
      </c>
      <c r="CZ10" s="108" t="s">
        <v>1555</v>
      </c>
      <c r="DA10" s="108" t="s">
        <v>1555</v>
      </c>
      <c r="DB10" s="108" t="s">
        <v>1555</v>
      </c>
      <c r="DC10" s="108" t="s">
        <v>1555</v>
      </c>
      <c r="DD10" s="108" t="s">
        <v>1555</v>
      </c>
      <c r="DE10" s="108" t="s">
        <v>1555</v>
      </c>
      <c r="DF10" s="108" t="s">
        <v>1555</v>
      </c>
      <c r="DG10" s="108" t="s">
        <v>1555</v>
      </c>
      <c r="DH10" s="108" t="s">
        <v>1555</v>
      </c>
      <c r="DI10" s="108" t="s">
        <v>1555</v>
      </c>
      <c r="DJ10" s="108" t="s">
        <v>1555</v>
      </c>
      <c r="DK10" s="108" t="s">
        <v>1555</v>
      </c>
      <c r="DL10" s="108" t="s">
        <v>1555</v>
      </c>
      <c r="DM10" s="108" t="s">
        <v>1555</v>
      </c>
      <c r="DN10" s="108" t="s">
        <v>1555</v>
      </c>
      <c r="DO10" s="108" t="s">
        <v>1555</v>
      </c>
      <c r="DP10" s="108" t="s">
        <v>1555</v>
      </c>
      <c r="DQ10" s="108" t="s">
        <v>1555</v>
      </c>
      <c r="DR10" s="108" t="s">
        <v>1555</v>
      </c>
      <c r="DS10" s="108" t="s">
        <v>1555</v>
      </c>
      <c r="DT10" s="108" t="s">
        <v>1555</v>
      </c>
      <c r="DU10" s="108" t="s">
        <v>1555</v>
      </c>
      <c r="DV10" s="108" t="s">
        <v>1555</v>
      </c>
      <c r="DW10" s="108" t="s">
        <v>1555</v>
      </c>
      <c r="DX10" s="108" t="s">
        <v>1555</v>
      </c>
      <c r="DY10" s="108" t="s">
        <v>1555</v>
      </c>
      <c r="DZ10" s="108" t="s">
        <v>1555</v>
      </c>
      <c r="EA10" s="108" t="s">
        <v>1555</v>
      </c>
      <c r="EB10" s="108" t="s">
        <v>1555</v>
      </c>
      <c r="EC10" s="108" t="s">
        <v>1555</v>
      </c>
      <c r="ED10" s="108" t="s">
        <v>1555</v>
      </c>
      <c r="EE10" s="108" t="s">
        <v>1555</v>
      </c>
      <c r="EF10" s="108" t="s">
        <v>1555</v>
      </c>
      <c r="EG10" s="108" t="s">
        <v>1555</v>
      </c>
      <c r="EH10" s="108" t="s">
        <v>1555</v>
      </c>
      <c r="EI10" s="108" t="s">
        <v>1555</v>
      </c>
      <c r="EJ10" s="108" t="s">
        <v>1555</v>
      </c>
      <c r="EK10" s="108" t="s">
        <v>1555</v>
      </c>
      <c r="EL10" s="108" t="s">
        <v>1555</v>
      </c>
      <c r="EM10" s="108" t="s">
        <v>1555</v>
      </c>
      <c r="EN10" s="108" t="s">
        <v>1555</v>
      </c>
      <c r="EO10" s="108" t="s">
        <v>1555</v>
      </c>
      <c r="EP10" s="108" t="s">
        <v>1555</v>
      </c>
      <c r="EQ10" s="108" t="s">
        <v>1555</v>
      </c>
      <c r="ER10" s="108" t="s">
        <v>1555</v>
      </c>
      <c r="ES10" s="108" t="s">
        <v>1555</v>
      </c>
      <c r="ET10" s="108" t="s">
        <v>1555</v>
      </c>
      <c r="EU10" s="108" t="s">
        <v>1555</v>
      </c>
      <c r="EV10" s="108" t="s">
        <v>1555</v>
      </c>
      <c r="EW10" s="108" t="s">
        <v>1555</v>
      </c>
      <c r="EX10" s="108" t="s">
        <v>1555</v>
      </c>
      <c r="EY10" s="108" t="s">
        <v>1555</v>
      </c>
      <c r="EZ10" s="206" t="s">
        <v>1463</v>
      </c>
      <c r="FA10" s="108" t="s">
        <v>1555</v>
      </c>
      <c r="FB10" s="108" t="s">
        <v>1555</v>
      </c>
      <c r="FC10" s="108" t="s">
        <v>1555</v>
      </c>
      <c r="FD10" s="108" t="s">
        <v>1555</v>
      </c>
      <c r="FE10" s="108" t="s">
        <v>1555</v>
      </c>
      <c r="FF10" s="108" t="s">
        <v>1555</v>
      </c>
      <c r="FG10" s="108" t="s">
        <v>1555</v>
      </c>
      <c r="FH10" s="108" t="s">
        <v>1555</v>
      </c>
      <c r="FI10" s="108" t="s">
        <v>1555</v>
      </c>
      <c r="FJ10" s="108" t="s">
        <v>1555</v>
      </c>
      <c r="FK10" s="108" t="s">
        <v>1555</v>
      </c>
      <c r="FL10" s="108" t="s">
        <v>1555</v>
      </c>
      <c r="FM10" s="108" t="s">
        <v>1555</v>
      </c>
    </row>
    <row r="11" spans="1:169" ht="15" customHeight="1">
      <c r="A11" s="207" t="s">
        <v>1282</v>
      </c>
      <c r="B11" s="108" t="str">
        <f t="shared" si="0"/>
        <v xml:space="preserve">J9 </v>
      </c>
      <c r="C11" s="200">
        <v>9</v>
      </c>
      <c r="D11" s="203" t="s">
        <v>442</v>
      </c>
      <c r="E11" s="203" t="s">
        <v>904</v>
      </c>
      <c r="F11" s="203" t="s">
        <v>905</v>
      </c>
      <c r="G11" s="203" t="s">
        <v>906</v>
      </c>
      <c r="H11" s="203" t="s">
        <v>557</v>
      </c>
      <c r="I11" s="203" t="s">
        <v>558</v>
      </c>
      <c r="J11" s="203" t="s">
        <v>559</v>
      </c>
      <c r="K11" s="117" t="s">
        <v>560</v>
      </c>
      <c r="L11" s="204" t="s">
        <v>103</v>
      </c>
      <c r="M11" s="205" t="str">
        <f ca="1">IFERROR(__xludf.DUMMYFUNCTION("regexreplace(N11,"" "","", "")"),"J0, J1, J2, J5, J6, J7, JA, JC, K0, K5, K7, K9, KA, KB, KC, KD, KF, L1, L8, LA, LC, LF, M0, M1, M3, M4, M8, MB, MD, MF, N2, N7, NA, ")</f>
        <v xml:space="preserve">J0, J1, J2, J5, J6, J7, JA, JC, K0, K5, K7, K9, KA, KB, KC, KD, KF, L1, L8, LA, LC, LF, M0, M1, M3, M4, M8, MB, MD, MF, N2, N7, NA, </v>
      </c>
      <c r="N11" s="205" t="e">
        <f t="shared" si="1"/>
        <v>#VALUE!</v>
      </c>
      <c r="O11" s="205" t="str">
        <f ca="1">IFERROR(__xludf.DUMMYFUNCTION("if(countif(ec_num_list,CO11),OFFSET(INDIRECT(CONCAT(""A"",to_text(match(CO11,ec_num_list,0)))),0,1),"""")"),"J0 ")</f>
        <v xml:space="preserve">J0 </v>
      </c>
      <c r="P11" s="205" t="str">
        <f ca="1">IFERROR(__xludf.DUMMYFUNCTION("if(countif(ec_num_list,CP11),OFFSET(INDIRECT(CONCAT(""A"",to_text(match(CP11,ec_num_list,0)))),0,1),"""")"),"J1 ")</f>
        <v xml:space="preserve">J1 </v>
      </c>
      <c r="Q11" s="205" t="str">
        <f ca="1">IFERROR(__xludf.DUMMYFUNCTION("if(countif(ec_num_list,CQ11),OFFSET(INDIRECT(CONCAT(""A"",to_text(match(CQ11,ec_num_list,0)))),0,1),"""")"),"J2 ")</f>
        <v xml:space="preserve">J2 </v>
      </c>
      <c r="R11" s="205" t="str">
        <f ca="1">IFERROR(__xludf.DUMMYFUNCTION("if(countif(ec_num_list,CR11),OFFSET(INDIRECT(CONCAT(""A"",to_text(match(CR11,ec_num_list,0)))),0,1),"""")"),"")</f>
        <v/>
      </c>
      <c r="S11" s="205" t="str">
        <f ca="1">IFERROR(__xludf.DUMMYFUNCTION("if(countif(ec_num_list,CS11),OFFSET(INDIRECT(CONCAT(""A"",to_text(match(CS11,ec_num_list,0)))),0,1),"""")"),"")</f>
        <v/>
      </c>
      <c r="T11" s="205" t="str">
        <f ca="1">IFERROR(__xludf.DUMMYFUNCTION("if(countif(ec_num_list,CT11),OFFSET(INDIRECT(CONCAT(""A"",to_text(match(CT11,ec_num_list,0)))),0,1),"""")"),"J5 ")</f>
        <v xml:space="preserve">J5 </v>
      </c>
      <c r="U11" s="205" t="str">
        <f ca="1">IFERROR(__xludf.DUMMYFUNCTION("if(countif(ec_num_list,CU11),OFFSET(INDIRECT(CONCAT(""A"",to_text(match(CU11,ec_num_list,0)))),0,1),"""")"),"J6 ")</f>
        <v xml:space="preserve">J6 </v>
      </c>
      <c r="V11" s="205" t="str">
        <f ca="1">IFERROR(__xludf.DUMMYFUNCTION("if(countif(ec_num_list,CV11),OFFSET(INDIRECT(CONCAT(""A"",to_text(match(CV11,ec_num_list,0)))),0,1),"""")"),"J7 ")</f>
        <v xml:space="preserve">J7 </v>
      </c>
      <c r="W11" s="205" t="str">
        <f ca="1">IFERROR(__xludf.DUMMYFUNCTION("if(countif(ec_num_list,CW11),OFFSET(INDIRECT(CONCAT(""A"",to_text(match(CW11,ec_num_list,0)))),0,1),"""")"),"")</f>
        <v/>
      </c>
      <c r="X11" s="205" t="str">
        <f ca="1">IFERROR(__xludf.DUMMYFUNCTION("if(countif(ec_num_list,CX11),OFFSET(INDIRECT(CONCAT(""A"",to_text(match(CX11,ec_num_list,0)))),0,1),"""")"),"")</f>
        <v/>
      </c>
      <c r="Y11" s="205" t="str">
        <f ca="1">IFERROR(__xludf.DUMMYFUNCTION("if(countif(ec_num_list,CY11),OFFSET(INDIRECT(CONCAT(""A"",to_text(match(CY11,ec_num_list,0)))),0,1),"""")"),"JA ")</f>
        <v xml:space="preserve">JA </v>
      </c>
      <c r="Z11" s="205" t="str">
        <f ca="1">IFERROR(__xludf.DUMMYFUNCTION("if(countif(ec_num_list,CZ11),OFFSET(INDIRECT(CONCAT(""A"",to_text(match(CZ11,ec_num_list,0)))),0,1),"""")"),"")</f>
        <v/>
      </c>
      <c r="AA11" s="205" t="str">
        <f ca="1">IFERROR(__xludf.DUMMYFUNCTION("if(countif(ec_num_list,DA11),OFFSET(INDIRECT(CONCAT(""A"",to_text(match(DA11,ec_num_list,0)))),0,1),"""")"),"JC ")</f>
        <v xml:space="preserve">JC </v>
      </c>
      <c r="AB11" s="205" t="str">
        <f ca="1">IFERROR(__xludf.DUMMYFUNCTION("if(countif(ec_num_list,DB11),OFFSET(INDIRECT(CONCAT(""A"",to_text(match(DB11,ec_num_list,0)))),0,1),"""")"),"")</f>
        <v/>
      </c>
      <c r="AC11" s="205" t="str">
        <f ca="1">IFERROR(__xludf.DUMMYFUNCTION("if(countif(ec_num_list,DC11),OFFSET(INDIRECT(CONCAT(""A"",to_text(match(DC11,ec_num_list,0)))),0,1),"""")"),"")</f>
        <v/>
      </c>
      <c r="AD11" s="205" t="str">
        <f ca="1">IFERROR(__xludf.DUMMYFUNCTION("if(countif(ec_num_list,DD11),OFFSET(INDIRECT(CONCAT(""A"",to_text(match(DD11,ec_num_list,0)))),0,1),"""")"),"")</f>
        <v/>
      </c>
      <c r="AE11" s="205" t="str">
        <f ca="1">IFERROR(__xludf.DUMMYFUNCTION("if(countif(ec_num_list,DE11),OFFSET(INDIRECT(CONCAT(""A"",to_text(match(DE11,ec_num_list,0)))),0,1),"""")"),"K0 ")</f>
        <v xml:space="preserve">K0 </v>
      </c>
      <c r="AF11" s="205" t="str">
        <f ca="1">IFERROR(__xludf.DUMMYFUNCTION("if(countif(ec_num_list,DF11),OFFSET(INDIRECT(CONCAT(""A"",to_text(match(DF11,ec_num_list,0)))),0,1),"""")"),"")</f>
        <v/>
      </c>
      <c r="AG11" s="205" t="str">
        <f ca="1">IFERROR(__xludf.DUMMYFUNCTION("if(countif(ec_num_list,DG11),OFFSET(INDIRECT(CONCAT(""A"",to_text(match(DG11,ec_num_list,0)))),0,1),"""")"),"")</f>
        <v/>
      </c>
      <c r="AH11" s="205" t="str">
        <f ca="1">IFERROR(__xludf.DUMMYFUNCTION("if(countif(ec_num_list,DH11),OFFSET(INDIRECT(CONCAT(""A"",to_text(match(DH11,ec_num_list,0)))),0,1),"""")"),"")</f>
        <v/>
      </c>
      <c r="AI11" s="205" t="str">
        <f ca="1">IFERROR(__xludf.DUMMYFUNCTION("if(countif(ec_num_list,DI11),OFFSET(INDIRECT(CONCAT(""A"",to_text(match(DI11,ec_num_list,0)))),0,1),"""")"),"")</f>
        <v/>
      </c>
      <c r="AJ11" s="205" t="str">
        <f ca="1">IFERROR(__xludf.DUMMYFUNCTION("if(countif(ec_num_list,DJ11),OFFSET(INDIRECT(CONCAT(""A"",to_text(match(DJ11,ec_num_list,0)))),0,1),"""")"),"K5 ")</f>
        <v xml:space="preserve">K5 </v>
      </c>
      <c r="AK11" s="205" t="str">
        <f ca="1">IFERROR(__xludf.DUMMYFUNCTION("if(countif(ec_num_list,DK11),OFFSET(INDIRECT(CONCAT(""A"",to_text(match(DK11,ec_num_list,0)))),0,1),"""")"),"")</f>
        <v/>
      </c>
      <c r="AL11" s="205" t="str">
        <f ca="1">IFERROR(__xludf.DUMMYFUNCTION("if(countif(ec_num_list,DL11),OFFSET(INDIRECT(CONCAT(""A"",to_text(match(DL11,ec_num_list,0)))),0,1),"""")"),"K7 ")</f>
        <v xml:space="preserve">K7 </v>
      </c>
      <c r="AM11" s="205" t="str">
        <f ca="1">IFERROR(__xludf.DUMMYFUNCTION("if(countif(ec_num_list,DM11),OFFSET(INDIRECT(CONCAT(""A"",to_text(match(DM11,ec_num_list,0)))),0,1),"""")"),"")</f>
        <v/>
      </c>
      <c r="AN11" s="205" t="str">
        <f ca="1">IFERROR(__xludf.DUMMYFUNCTION("if(countif(ec_num_list,DN11),OFFSET(INDIRECT(CONCAT(""A"",to_text(match(DN11,ec_num_list,0)))),0,1),"""")"),"K9 ")</f>
        <v xml:space="preserve">K9 </v>
      </c>
      <c r="AO11" s="205" t="str">
        <f ca="1">IFERROR(__xludf.DUMMYFUNCTION("if(countif(ec_num_list,DO11),OFFSET(INDIRECT(CONCAT(""A"",to_text(match(DO11,ec_num_list,0)))),0,1),"""")"),"KA ")</f>
        <v xml:space="preserve">KA </v>
      </c>
      <c r="AP11" s="205" t="str">
        <f ca="1">IFERROR(__xludf.DUMMYFUNCTION("if(countif(ec_num_list,DP11),OFFSET(INDIRECT(CONCAT(""A"",to_text(match(DP11,ec_num_list,0)))),0,1),"""")"),"KB ")</f>
        <v xml:space="preserve">KB </v>
      </c>
      <c r="AQ11" s="205" t="str">
        <f ca="1">IFERROR(__xludf.DUMMYFUNCTION("if(countif(ec_num_list,DQ11),OFFSET(INDIRECT(CONCAT(""A"",to_text(match(DQ11,ec_num_list,0)))),0,1),"""")"),"KC ")</f>
        <v xml:space="preserve">KC </v>
      </c>
      <c r="AR11" s="205" t="str">
        <f ca="1">IFERROR(__xludf.DUMMYFUNCTION("if(countif(ec_num_list,DR11),OFFSET(INDIRECT(CONCAT(""A"",to_text(match(DR11,ec_num_list,0)))),0,1),"""")"),"KD ")</f>
        <v xml:space="preserve">KD </v>
      </c>
      <c r="AS11" s="205" t="str">
        <f ca="1">IFERROR(__xludf.DUMMYFUNCTION("if(countif(ec_num_list,DS11),OFFSET(INDIRECT(CONCAT(""A"",to_text(match(DS11,ec_num_list,0)))),0,1),"""")"),"")</f>
        <v/>
      </c>
      <c r="AT11" s="205" t="str">
        <f ca="1">IFERROR(__xludf.DUMMYFUNCTION("if(countif(ec_num_list,DT11),OFFSET(INDIRECT(CONCAT(""A"",to_text(match(DT11,ec_num_list,0)))),0,1),"""")"),"KF ")</f>
        <v xml:space="preserve">KF </v>
      </c>
      <c r="AU11" s="205" t="str">
        <f ca="1">IFERROR(__xludf.DUMMYFUNCTION("if(countif(ec_num_list,DU11),OFFSET(INDIRECT(CONCAT(""A"",to_text(match(DU11,ec_num_list,0)))),0,1),"""")"),"")</f>
        <v/>
      </c>
      <c r="AV11" s="205" t="str">
        <f ca="1">IFERROR(__xludf.DUMMYFUNCTION("if(countif(ec_num_list,DV11),OFFSET(INDIRECT(CONCAT(""A"",to_text(match(DV11,ec_num_list,0)))),0,1),"""")"),"L1 ")</f>
        <v xml:space="preserve">L1 </v>
      </c>
      <c r="AW11" s="205" t="str">
        <f ca="1">IFERROR(__xludf.DUMMYFUNCTION("if(countif(ec_num_list,DW11),OFFSET(INDIRECT(CONCAT(""A"",to_text(match(DW11,ec_num_list,0)))),0,1),"""")"),"")</f>
        <v/>
      </c>
      <c r="AX11" s="205" t="str">
        <f ca="1">IFERROR(__xludf.DUMMYFUNCTION("if(countif(ec_num_list,DX11),OFFSET(INDIRECT(CONCAT(""A"",to_text(match(DX11,ec_num_list,0)))),0,1),"""")"),"")</f>
        <v/>
      </c>
      <c r="AY11" s="205" t="str">
        <f ca="1">IFERROR(__xludf.DUMMYFUNCTION("if(countif(ec_num_list,DY11),OFFSET(INDIRECT(CONCAT(""A"",to_text(match(DY11,ec_num_list,0)))),0,1),"""")"),"")</f>
        <v/>
      </c>
      <c r="AZ11" s="205" t="str">
        <f ca="1">IFERROR(__xludf.DUMMYFUNCTION("if(countif(ec_num_list,DZ11),OFFSET(INDIRECT(CONCAT(""A"",to_text(match(DZ11,ec_num_list,0)))),0,1),"""")"),"")</f>
        <v/>
      </c>
      <c r="BA11" s="205" t="str">
        <f ca="1">IFERROR(__xludf.DUMMYFUNCTION("if(countif(ec_num_list,EA11),OFFSET(INDIRECT(CONCAT(""A"",to_text(match(EA11,ec_num_list,0)))),0,1),"""")"),"")</f>
        <v/>
      </c>
      <c r="BB11" s="205" t="str">
        <f ca="1">IFERROR(__xludf.DUMMYFUNCTION("if(countif(ec_num_list,EB11),OFFSET(INDIRECT(CONCAT(""A"",to_text(match(EB11,ec_num_list,0)))),0,1),"""")"),"")</f>
        <v/>
      </c>
      <c r="BC11" s="205" t="str">
        <f ca="1">IFERROR(__xludf.DUMMYFUNCTION("if(countif(ec_num_list,EC11),OFFSET(INDIRECT(CONCAT(""A"",to_text(match(EC11,ec_num_list,0)))),0,1),"""")"),"L8 ")</f>
        <v xml:space="preserve">L8 </v>
      </c>
      <c r="BD11" s="205" t="str">
        <f ca="1">IFERROR(__xludf.DUMMYFUNCTION("if(countif(ec_num_list,ED11),OFFSET(INDIRECT(CONCAT(""A"",to_text(match(ED11,ec_num_list,0)))),0,1),"""")"),"")</f>
        <v/>
      </c>
      <c r="BE11" s="205" t="str">
        <f ca="1">IFERROR(__xludf.DUMMYFUNCTION("if(countif(ec_num_list,EE11),OFFSET(INDIRECT(CONCAT(""A"",to_text(match(EE11,ec_num_list,0)))),0,1),"""")"),"LA ")</f>
        <v xml:space="preserve">LA </v>
      </c>
      <c r="BF11" s="205" t="str">
        <f ca="1">IFERROR(__xludf.DUMMYFUNCTION("if(countif(ec_num_list,EF11),OFFSET(INDIRECT(CONCAT(""A"",to_text(match(EF11,ec_num_list,0)))),0,1),"""")"),"")</f>
        <v/>
      </c>
      <c r="BG11" s="205" t="str">
        <f ca="1">IFERROR(__xludf.DUMMYFUNCTION("if(countif(ec_num_list,EG11),OFFSET(INDIRECT(CONCAT(""A"",to_text(match(EG11,ec_num_list,0)))),0,1),"""")"),"LC ")</f>
        <v xml:space="preserve">LC </v>
      </c>
      <c r="BH11" s="205" t="str">
        <f ca="1">IFERROR(__xludf.DUMMYFUNCTION("if(countif(ec_num_list,EH11),OFFSET(INDIRECT(CONCAT(""A"",to_text(match(EH11,ec_num_list,0)))),0,1),"""")"),"")</f>
        <v/>
      </c>
      <c r="BI11" s="205" t="str">
        <f ca="1">IFERROR(__xludf.DUMMYFUNCTION("if(countif(ec_num_list,EI11),OFFSET(INDIRECT(CONCAT(""A"",to_text(match(EI11,ec_num_list,0)))),0,1),"""")"),"")</f>
        <v/>
      </c>
      <c r="BJ11" s="205" t="str">
        <f ca="1">IFERROR(__xludf.DUMMYFUNCTION("if(countif(ec_num_list,EJ11),OFFSET(INDIRECT(CONCAT(""A"",to_text(match(EJ11,ec_num_list,0)))),0,1),"""")"),"LF ")</f>
        <v xml:space="preserve">LF </v>
      </c>
      <c r="BK11" s="205" t="str">
        <f ca="1">IFERROR(__xludf.DUMMYFUNCTION("if(countif(ec_num_list,EK11),OFFSET(INDIRECT(CONCAT(""A"",to_text(match(EK11,ec_num_list,0)))),0,1),"""")"),"M0 ")</f>
        <v xml:space="preserve">M0 </v>
      </c>
      <c r="BL11" s="205" t="str">
        <f ca="1">IFERROR(__xludf.DUMMYFUNCTION("if(countif(ec_num_list,EL11),OFFSET(INDIRECT(CONCAT(""A"",to_text(match(EL11,ec_num_list,0)))),0,1),"""")"),"M1 ")</f>
        <v xml:space="preserve">M1 </v>
      </c>
      <c r="BM11" s="205" t="str">
        <f ca="1">IFERROR(__xludf.DUMMYFUNCTION("if(countif(ec_num_list,EM11),OFFSET(INDIRECT(CONCAT(""A"",to_text(match(EM11,ec_num_list,0)))),0,1),"""")"),"")</f>
        <v/>
      </c>
      <c r="BN11" s="205" t="str">
        <f ca="1">IFERROR(__xludf.DUMMYFUNCTION("if(countif(ec_num_list,EN11),OFFSET(INDIRECT(CONCAT(""A"",to_text(match(EN11,ec_num_list,0)))),0,1),"""")"),"M3 ")</f>
        <v xml:space="preserve">M3 </v>
      </c>
      <c r="BO11" s="205" t="str">
        <f ca="1">IFERROR(__xludf.DUMMYFUNCTION("if(countif(ec_num_list,EO11),OFFSET(INDIRECT(CONCAT(""A"",to_text(match(EO11,ec_num_list,0)))),0,1),"""")"),"M4 ")</f>
        <v xml:space="preserve">M4 </v>
      </c>
      <c r="BP11" s="205" t="str">
        <f ca="1">IFERROR(__xludf.DUMMYFUNCTION("if(countif(ec_num_list,EP11),OFFSET(INDIRECT(CONCAT(""A"",to_text(match(EP11,ec_num_list,0)))),0,1),"""")"),"")</f>
        <v/>
      </c>
      <c r="BQ11" s="205" t="str">
        <f ca="1">IFERROR(__xludf.DUMMYFUNCTION("if(countif(ec_num_list,EQ11),OFFSET(INDIRECT(CONCAT(""A"",to_text(match(EQ11,ec_num_list,0)))),0,1),"""")"),"")</f>
        <v/>
      </c>
      <c r="BR11" s="205" t="str">
        <f ca="1">IFERROR(__xludf.DUMMYFUNCTION("if(countif(ec_num_list,ER11),OFFSET(INDIRECT(CONCAT(""A"",to_text(match(ER11,ec_num_list,0)))),0,1),"""")"),"")</f>
        <v/>
      </c>
      <c r="BS11" s="205" t="str">
        <f ca="1">IFERROR(__xludf.DUMMYFUNCTION("if(countif(ec_num_list,ES11),OFFSET(INDIRECT(CONCAT(""A"",to_text(match(ES11,ec_num_list,0)))),0,1),"""")"),"M8 ")</f>
        <v xml:space="preserve">M8 </v>
      </c>
      <c r="BT11" s="205" t="str">
        <f ca="1">IFERROR(__xludf.DUMMYFUNCTION("if(countif(ec_num_list,ET11),OFFSET(INDIRECT(CONCAT(""A"",to_text(match(ET11,ec_num_list,0)))),0,1),"""")"),"")</f>
        <v/>
      </c>
      <c r="BU11" s="205" t="str">
        <f ca="1">IFERROR(__xludf.DUMMYFUNCTION("if(countif(ec_num_list,EU11),OFFSET(INDIRECT(CONCAT(""A"",to_text(match(EU11,ec_num_list,0)))),0,1),"""")"),"")</f>
        <v/>
      </c>
      <c r="BV11" s="205" t="str">
        <f ca="1">IFERROR(__xludf.DUMMYFUNCTION("if(countif(ec_num_list,EV11),OFFSET(INDIRECT(CONCAT(""A"",to_text(match(EV11,ec_num_list,0)))),0,1),"""")"),"MB ")</f>
        <v xml:space="preserve">MB </v>
      </c>
      <c r="BW11" s="205" t="str">
        <f ca="1">IFERROR(__xludf.DUMMYFUNCTION("if(countif(ec_num_list,EW11),OFFSET(INDIRECT(CONCAT(""A"",to_text(match(EW11,ec_num_list,0)))),0,1),"""")"),"")</f>
        <v/>
      </c>
      <c r="BX11" s="205" t="str">
        <f ca="1">IFERROR(__xludf.DUMMYFUNCTION("if(countif(ec_num_list,EX11),OFFSET(INDIRECT(CONCAT(""A"",to_text(match(EX11,ec_num_list,0)))),0,1),"""")"),"MD ")</f>
        <v xml:space="preserve">MD </v>
      </c>
      <c r="BY11" s="205" t="str">
        <f ca="1">IFERROR(__xludf.DUMMYFUNCTION("if(countif(ec_num_list,EY11),OFFSET(INDIRECT(CONCAT(""A"",to_text(match(EY11,ec_num_list,0)))),0,1),"""")"),"")</f>
        <v/>
      </c>
      <c r="BZ11" s="205" t="str">
        <f ca="1">IFERROR(__xludf.DUMMYFUNCTION("if(countif(ec_num_list,EZ11),OFFSET(INDIRECT(CONCAT(""A"",to_text(match(EZ11,ec_num_list,0)))),0,1),"""")"),"MF ")</f>
        <v xml:space="preserve">MF </v>
      </c>
      <c r="CA11" s="205" t="str">
        <f ca="1">IFERROR(__xludf.DUMMYFUNCTION("if(countif(ec_num_list,FA11),OFFSET(INDIRECT(CONCAT(""A"",to_text(match(FA11,ec_num_list,0)))),0,1),"""")"),"")</f>
        <v/>
      </c>
      <c r="CB11" s="205" t="str">
        <f ca="1">IFERROR(__xludf.DUMMYFUNCTION("if(countif(ec_num_list,FB11),OFFSET(INDIRECT(CONCAT(""A"",to_text(match(FB11,ec_num_list,0)))),0,1),"""")"),"")</f>
        <v/>
      </c>
      <c r="CC11" s="205" t="str">
        <f ca="1">IFERROR(__xludf.DUMMYFUNCTION("if(countif(ec_num_list,FC11),OFFSET(INDIRECT(CONCAT(""A"",to_text(match(FC11,ec_num_list,0)))),0,1),"""")"),"N2 ")</f>
        <v xml:space="preserve">N2 </v>
      </c>
      <c r="CD11" s="205" t="str">
        <f ca="1">IFERROR(__xludf.DUMMYFUNCTION("if(countif(ec_num_list,FD11),OFFSET(INDIRECT(CONCAT(""A"",to_text(match(FD11,ec_num_list,0)))),0,1),"""")"),"")</f>
        <v/>
      </c>
      <c r="CE11" s="205" t="str">
        <f ca="1">IFERROR(__xludf.DUMMYFUNCTION("if(countif(ec_num_list,FE11),OFFSET(INDIRECT(CONCAT(""A"",to_text(match(FE11,ec_num_list,0)))),0,1),"""")"),"")</f>
        <v/>
      </c>
      <c r="CF11" s="205" t="str">
        <f ca="1">IFERROR(__xludf.DUMMYFUNCTION("if(countif(ec_num_list,FF11),OFFSET(INDIRECT(CONCAT(""A"",to_text(match(FF11,ec_num_list,0)))),0,1),"""")"),"")</f>
        <v/>
      </c>
      <c r="CG11" s="205" t="str">
        <f ca="1">IFERROR(__xludf.DUMMYFUNCTION("if(countif(ec_num_list,FG11),OFFSET(INDIRECT(CONCAT(""A"",to_text(match(FG11,ec_num_list,0)))),0,1),"""")"),"")</f>
        <v/>
      </c>
      <c r="CH11" s="205" t="str">
        <f ca="1">IFERROR(__xludf.DUMMYFUNCTION("if(countif(ec_num_list,FH11),OFFSET(INDIRECT(CONCAT(""A"",to_text(match(FH11,ec_num_list,0)))),0,1),"""")"),"N7 ")</f>
        <v xml:space="preserve">N7 </v>
      </c>
      <c r="CI11" s="205" t="str">
        <f ca="1">IFERROR(__xludf.DUMMYFUNCTION("if(countif(ec_num_list,FI11),OFFSET(INDIRECT(CONCAT(""A"",to_text(match(FI11,ec_num_list,0)))),0,1),"""")"),"")</f>
        <v/>
      </c>
      <c r="CJ11" s="205" t="str">
        <f ca="1">IFERROR(__xludf.DUMMYFUNCTION("if(countif(ec_num_list,FJ11),OFFSET(INDIRECT(CONCAT(""A"",to_text(match(FJ11,ec_num_list,0)))),0,1),"""")"),"")</f>
        <v/>
      </c>
      <c r="CK11" s="205" t="str">
        <f ca="1">IFERROR(__xludf.DUMMYFUNCTION("if(countif(ec_num_list,FK11),OFFSET(INDIRECT(CONCAT(""A"",to_text(match(FK11,ec_num_list,0)))),0,1),"""")"),"NA ")</f>
        <v xml:space="preserve">NA </v>
      </c>
      <c r="CL11" s="205" t="str">
        <f ca="1">IFERROR(__xludf.DUMMYFUNCTION("if(countif(ec_num_list,FL11),OFFSET(INDIRECT(CONCAT(""A"",to_text(match(FL11,ec_num_list,0)))),0,1),"""")"),"")</f>
        <v/>
      </c>
      <c r="CM11" s="205" t="str">
        <f ca="1">IFERROR(__xludf.DUMMYFUNCTION("if(countif(ec_num_list,FM11),OFFSET(INDIRECT(CONCAT(""A"",to_text(match(FM11,ec_num_list,0)))),0,1),"""")"),"")</f>
        <v/>
      </c>
      <c r="CN11" s="206" t="s">
        <v>103</v>
      </c>
      <c r="CO11" s="206" t="s">
        <v>1243</v>
      </c>
      <c r="CP11" s="206" t="s">
        <v>1251</v>
      </c>
      <c r="CQ11" s="206" t="s">
        <v>1256</v>
      </c>
      <c r="CR11" s="108" t="s">
        <v>1555</v>
      </c>
      <c r="CS11" s="108" t="s">
        <v>1555</v>
      </c>
      <c r="CT11" s="206" t="s">
        <v>1266</v>
      </c>
      <c r="CU11" s="206" t="s">
        <v>1271</v>
      </c>
      <c r="CV11" s="206" t="s">
        <v>1274</v>
      </c>
      <c r="CW11" s="108" t="s">
        <v>1555</v>
      </c>
      <c r="CX11" s="108" t="s">
        <v>1555</v>
      </c>
      <c r="CY11" s="206" t="s">
        <v>1286</v>
      </c>
      <c r="CZ11" s="108" t="s">
        <v>1555</v>
      </c>
      <c r="DA11" s="206" t="s">
        <v>1292</v>
      </c>
      <c r="DB11" s="108" t="s">
        <v>1555</v>
      </c>
      <c r="DC11" s="108" t="s">
        <v>1555</v>
      </c>
      <c r="DD11" s="108" t="s">
        <v>1555</v>
      </c>
      <c r="DE11" s="206" t="s">
        <v>1304</v>
      </c>
      <c r="DF11" s="108" t="s">
        <v>1555</v>
      </c>
      <c r="DG11" s="108" t="s">
        <v>1555</v>
      </c>
      <c r="DH11" s="108" t="s">
        <v>1555</v>
      </c>
      <c r="DI11" s="108" t="s">
        <v>1555</v>
      </c>
      <c r="DJ11" s="206" t="s">
        <v>1321</v>
      </c>
      <c r="DK11" s="108" t="s">
        <v>1555</v>
      </c>
      <c r="DL11" s="206" t="s">
        <v>1326</v>
      </c>
      <c r="DM11" s="108" t="s">
        <v>1555</v>
      </c>
      <c r="DN11" s="206" t="s">
        <v>1334</v>
      </c>
      <c r="DO11" s="206" t="s">
        <v>1337</v>
      </c>
      <c r="DP11" s="206" t="s">
        <v>1341</v>
      </c>
      <c r="DQ11" s="206" t="s">
        <v>1344</v>
      </c>
      <c r="DR11" s="206" t="s">
        <v>1347</v>
      </c>
      <c r="DS11" s="108" t="s">
        <v>1555</v>
      </c>
      <c r="DT11" s="206" t="s">
        <v>1353</v>
      </c>
      <c r="DU11" s="108" t="s">
        <v>1555</v>
      </c>
      <c r="DV11" s="206" t="s">
        <v>1363</v>
      </c>
      <c r="DW11" s="108" t="s">
        <v>1555</v>
      </c>
      <c r="DX11" s="108" t="s">
        <v>1555</v>
      </c>
      <c r="DY11" s="108" t="s">
        <v>1555</v>
      </c>
      <c r="DZ11" s="108" t="s">
        <v>1555</v>
      </c>
      <c r="EA11" s="108" t="s">
        <v>1555</v>
      </c>
      <c r="EB11" s="108" t="s">
        <v>1555</v>
      </c>
      <c r="EC11" s="206" t="s">
        <v>1391</v>
      </c>
      <c r="ED11" s="108" t="s">
        <v>1555</v>
      </c>
      <c r="EE11" s="206" t="s">
        <v>1397</v>
      </c>
      <c r="EF11" s="108" t="s">
        <v>1555</v>
      </c>
      <c r="EG11" s="206" t="s">
        <v>1404</v>
      </c>
      <c r="EH11" s="108" t="s">
        <v>1555</v>
      </c>
      <c r="EI11" s="108" t="s">
        <v>1555</v>
      </c>
      <c r="EJ11" s="206" t="s">
        <v>1414</v>
      </c>
      <c r="EK11" s="206" t="s">
        <v>1417</v>
      </c>
      <c r="EL11" s="206" t="s">
        <v>1419</v>
      </c>
      <c r="EM11" s="108" t="s">
        <v>1555</v>
      </c>
      <c r="EN11" s="206" t="s">
        <v>1428</v>
      </c>
      <c r="EO11" s="206" t="s">
        <v>1430</v>
      </c>
      <c r="EP11" s="108" t="s">
        <v>1555</v>
      </c>
      <c r="EQ11" s="108" t="s">
        <v>1555</v>
      </c>
      <c r="ER11" s="108" t="s">
        <v>1555</v>
      </c>
      <c r="ES11" s="206" t="s">
        <v>1442</v>
      </c>
      <c r="ET11" s="108" t="s">
        <v>1555</v>
      </c>
      <c r="EU11" s="108" t="s">
        <v>1555</v>
      </c>
      <c r="EV11" s="206" t="s">
        <v>1451</v>
      </c>
      <c r="EW11" s="108" t="s">
        <v>1555</v>
      </c>
      <c r="EX11" s="206" t="s">
        <v>1458</v>
      </c>
      <c r="EY11" s="108" t="s">
        <v>1555</v>
      </c>
      <c r="EZ11" s="206" t="s">
        <v>1463</v>
      </c>
      <c r="FA11" s="108" t="s">
        <v>1555</v>
      </c>
      <c r="FB11" s="108" t="s">
        <v>1555</v>
      </c>
      <c r="FC11" s="206" t="s">
        <v>1476</v>
      </c>
      <c r="FD11" s="108" t="s">
        <v>1555</v>
      </c>
      <c r="FE11" s="108" t="s">
        <v>1555</v>
      </c>
      <c r="FF11" s="108" t="s">
        <v>1555</v>
      </c>
      <c r="FG11" s="108" t="s">
        <v>1555</v>
      </c>
      <c r="FH11" s="206" t="s">
        <v>1494</v>
      </c>
      <c r="FI11" s="108" t="s">
        <v>1555</v>
      </c>
      <c r="FJ11" s="108" t="s">
        <v>1555</v>
      </c>
      <c r="FK11" s="206" t="s">
        <v>1506</v>
      </c>
      <c r="FL11" s="206" t="s">
        <v>1509</v>
      </c>
      <c r="FM11" s="108" t="s">
        <v>1555</v>
      </c>
    </row>
    <row r="12" spans="1:169" ht="15" customHeight="1">
      <c r="A12" s="108" t="s">
        <v>1286</v>
      </c>
      <c r="B12" s="108" t="str">
        <f t="shared" si="0"/>
        <v xml:space="preserve">JA </v>
      </c>
      <c r="C12" s="200" t="s">
        <v>1556</v>
      </c>
      <c r="D12" s="203" t="s">
        <v>442</v>
      </c>
      <c r="E12" s="203" t="s">
        <v>904</v>
      </c>
      <c r="F12" s="203" t="s">
        <v>905</v>
      </c>
      <c r="G12" s="203" t="s">
        <v>906</v>
      </c>
      <c r="H12" s="203" t="s">
        <v>577</v>
      </c>
      <c r="I12" s="203" t="s">
        <v>430</v>
      </c>
      <c r="J12" s="203" t="s">
        <v>547</v>
      </c>
      <c r="K12" s="117" t="s">
        <v>620</v>
      </c>
      <c r="L12" s="204" t="s">
        <v>106</v>
      </c>
      <c r="M12" s="205" t="str">
        <f ca="1">IFERROR(__xludf.DUMMYFUNCTION("regexreplace(N12,"" "","", "")"),"J0, J1, J2, J5, J6, J7, JC, JF, K0, K5, K7, K8, KA, KB, KC, KD, KF, L1, LA, LC, LD, LF, M1, M3, M4, MB, MF, N2, N4, N7, N8, NA, ")</f>
        <v xml:space="preserve">J0, J1, J2, J5, J6, J7, JC, JF, K0, K5, K7, K8, KA, KB, KC, KD, KF, L1, LA, LC, LD, LF, M1, M3, M4, MB, MF, N2, N4, N7, N8, NA, </v>
      </c>
      <c r="N12" s="205" t="e">
        <f t="shared" si="1"/>
        <v>#VALUE!</v>
      </c>
      <c r="O12" s="205" t="str">
        <f ca="1">IFERROR(__xludf.DUMMYFUNCTION("if(countif(ec_num_list,CO12),OFFSET(INDIRECT(CONCAT(""A"",to_text(match(CO12,ec_num_list,0)))),0,1),"""")"),"J0 ")</f>
        <v xml:space="preserve">J0 </v>
      </c>
      <c r="P12" s="205" t="str">
        <f ca="1">IFERROR(__xludf.DUMMYFUNCTION("if(countif(ec_num_list,CP12),OFFSET(INDIRECT(CONCAT(""A"",to_text(match(CP12,ec_num_list,0)))),0,1),"""")"),"J1 ")</f>
        <v xml:space="preserve">J1 </v>
      </c>
      <c r="Q12" s="205" t="str">
        <f ca="1">IFERROR(__xludf.DUMMYFUNCTION("if(countif(ec_num_list,CQ12),OFFSET(INDIRECT(CONCAT(""A"",to_text(match(CQ12,ec_num_list,0)))),0,1),"""")"),"J2 ")</f>
        <v xml:space="preserve">J2 </v>
      </c>
      <c r="R12" s="205" t="str">
        <f ca="1">IFERROR(__xludf.DUMMYFUNCTION("if(countif(ec_num_list,CR12),OFFSET(INDIRECT(CONCAT(""A"",to_text(match(CR12,ec_num_list,0)))),0,1),"""")"),"")</f>
        <v/>
      </c>
      <c r="S12" s="205" t="str">
        <f ca="1">IFERROR(__xludf.DUMMYFUNCTION("if(countif(ec_num_list,CS12),OFFSET(INDIRECT(CONCAT(""A"",to_text(match(CS12,ec_num_list,0)))),0,1),"""")"),"")</f>
        <v/>
      </c>
      <c r="T12" s="205" t="str">
        <f ca="1">IFERROR(__xludf.DUMMYFUNCTION("if(countif(ec_num_list,CT12),OFFSET(INDIRECT(CONCAT(""A"",to_text(match(CT12,ec_num_list,0)))),0,1),"""")"),"J5 ")</f>
        <v xml:space="preserve">J5 </v>
      </c>
      <c r="U12" s="205" t="str">
        <f ca="1">IFERROR(__xludf.DUMMYFUNCTION("if(countif(ec_num_list,CU12),OFFSET(INDIRECT(CONCAT(""A"",to_text(match(CU12,ec_num_list,0)))),0,1),"""")"),"J6 ")</f>
        <v xml:space="preserve">J6 </v>
      </c>
      <c r="V12" s="205" t="str">
        <f ca="1">IFERROR(__xludf.DUMMYFUNCTION("if(countif(ec_num_list,CV12),OFFSET(INDIRECT(CONCAT(""A"",to_text(match(CV12,ec_num_list,0)))),0,1),"""")"),"J7 ")</f>
        <v xml:space="preserve">J7 </v>
      </c>
      <c r="W12" s="205" t="str">
        <f ca="1">IFERROR(__xludf.DUMMYFUNCTION("if(countif(ec_num_list,CW12),OFFSET(INDIRECT(CONCAT(""A"",to_text(match(CW12,ec_num_list,0)))),0,1),"""")"),"")</f>
        <v/>
      </c>
      <c r="X12" s="205" t="str">
        <f ca="1">IFERROR(__xludf.DUMMYFUNCTION("if(countif(ec_num_list,CX12),OFFSET(INDIRECT(CONCAT(""A"",to_text(match(CX12,ec_num_list,0)))),0,1),"""")"),"")</f>
        <v/>
      </c>
      <c r="Y12" s="205" t="str">
        <f ca="1">IFERROR(__xludf.DUMMYFUNCTION("if(countif(ec_num_list,CY12),OFFSET(INDIRECT(CONCAT(""A"",to_text(match(CY12,ec_num_list,0)))),0,1),"""")"),"")</f>
        <v/>
      </c>
      <c r="Z12" s="205" t="str">
        <f ca="1">IFERROR(__xludf.DUMMYFUNCTION("if(countif(ec_num_list,CZ12),OFFSET(INDIRECT(CONCAT(""A"",to_text(match(CZ12,ec_num_list,0)))),0,1),"""")"),"")</f>
        <v/>
      </c>
      <c r="AA12" s="205" t="str">
        <f ca="1">IFERROR(__xludf.DUMMYFUNCTION("if(countif(ec_num_list,DA12),OFFSET(INDIRECT(CONCAT(""A"",to_text(match(DA12,ec_num_list,0)))),0,1),"""")"),"JC ")</f>
        <v xml:space="preserve">JC </v>
      </c>
      <c r="AB12" s="205" t="str">
        <f ca="1">IFERROR(__xludf.DUMMYFUNCTION("if(countif(ec_num_list,DB12),OFFSET(INDIRECT(CONCAT(""A"",to_text(match(DB12,ec_num_list,0)))),0,1),"""")"),"")</f>
        <v/>
      </c>
      <c r="AC12" s="205" t="str">
        <f ca="1">IFERROR(__xludf.DUMMYFUNCTION("if(countif(ec_num_list,DC12),OFFSET(INDIRECT(CONCAT(""A"",to_text(match(DC12,ec_num_list,0)))),0,1),"""")"),"")</f>
        <v/>
      </c>
      <c r="AD12" s="205" t="str">
        <f ca="1">IFERROR(__xludf.DUMMYFUNCTION("if(countif(ec_num_list,DD12),OFFSET(INDIRECT(CONCAT(""A"",to_text(match(DD12,ec_num_list,0)))),0,1),"""")"),"JF ")</f>
        <v xml:space="preserve">JF </v>
      </c>
      <c r="AE12" s="205" t="str">
        <f ca="1">IFERROR(__xludf.DUMMYFUNCTION("if(countif(ec_num_list,DE12),OFFSET(INDIRECT(CONCAT(""A"",to_text(match(DE12,ec_num_list,0)))),0,1),"""")"),"K0 ")</f>
        <v xml:space="preserve">K0 </v>
      </c>
      <c r="AF12" s="205" t="str">
        <f ca="1">IFERROR(__xludf.DUMMYFUNCTION("if(countif(ec_num_list,DF12),OFFSET(INDIRECT(CONCAT(""A"",to_text(match(DF12,ec_num_list,0)))),0,1),"""")"),"")</f>
        <v/>
      </c>
      <c r="AG12" s="205" t="str">
        <f ca="1">IFERROR(__xludf.DUMMYFUNCTION("if(countif(ec_num_list,DG12),OFFSET(INDIRECT(CONCAT(""A"",to_text(match(DG12,ec_num_list,0)))),0,1),"""")"),"")</f>
        <v/>
      </c>
      <c r="AH12" s="205" t="str">
        <f ca="1">IFERROR(__xludf.DUMMYFUNCTION("if(countif(ec_num_list,DH12),OFFSET(INDIRECT(CONCAT(""A"",to_text(match(DH12,ec_num_list,0)))),0,1),"""")"),"")</f>
        <v/>
      </c>
      <c r="AI12" s="205" t="str">
        <f ca="1">IFERROR(__xludf.DUMMYFUNCTION("if(countif(ec_num_list,DI12),OFFSET(INDIRECT(CONCAT(""A"",to_text(match(DI12,ec_num_list,0)))),0,1),"""")"),"")</f>
        <v/>
      </c>
      <c r="AJ12" s="205" t="str">
        <f ca="1">IFERROR(__xludf.DUMMYFUNCTION("if(countif(ec_num_list,DJ12),OFFSET(INDIRECT(CONCAT(""A"",to_text(match(DJ12,ec_num_list,0)))),0,1),"""")"),"K5 ")</f>
        <v xml:space="preserve">K5 </v>
      </c>
      <c r="AK12" s="205" t="str">
        <f ca="1">IFERROR(__xludf.DUMMYFUNCTION("if(countif(ec_num_list,DK12),OFFSET(INDIRECT(CONCAT(""A"",to_text(match(DK12,ec_num_list,0)))),0,1),"""")"),"")</f>
        <v/>
      </c>
      <c r="AL12" s="205" t="str">
        <f ca="1">IFERROR(__xludf.DUMMYFUNCTION("if(countif(ec_num_list,DL12),OFFSET(INDIRECT(CONCAT(""A"",to_text(match(DL12,ec_num_list,0)))),0,1),"""")"),"K7 ")</f>
        <v xml:space="preserve">K7 </v>
      </c>
      <c r="AM12" s="205" t="str">
        <f ca="1">IFERROR(__xludf.DUMMYFUNCTION("if(countif(ec_num_list,DM12),OFFSET(INDIRECT(CONCAT(""A"",to_text(match(DM12,ec_num_list,0)))),0,1),"""")"),"K8 ")</f>
        <v xml:space="preserve">K8 </v>
      </c>
      <c r="AN12" s="205" t="str">
        <f ca="1">IFERROR(__xludf.DUMMYFUNCTION("if(countif(ec_num_list,DN12),OFFSET(INDIRECT(CONCAT(""A"",to_text(match(DN12,ec_num_list,0)))),0,1),"""")"),"")</f>
        <v/>
      </c>
      <c r="AO12" s="205" t="str">
        <f ca="1">IFERROR(__xludf.DUMMYFUNCTION("if(countif(ec_num_list,DO12),OFFSET(INDIRECT(CONCAT(""A"",to_text(match(DO12,ec_num_list,0)))),0,1),"""")"),"KA ")</f>
        <v xml:space="preserve">KA </v>
      </c>
      <c r="AP12" s="205" t="str">
        <f ca="1">IFERROR(__xludf.DUMMYFUNCTION("if(countif(ec_num_list,DP12),OFFSET(INDIRECT(CONCAT(""A"",to_text(match(DP12,ec_num_list,0)))),0,1),"""")"),"KB ")</f>
        <v xml:space="preserve">KB </v>
      </c>
      <c r="AQ12" s="205" t="str">
        <f ca="1">IFERROR(__xludf.DUMMYFUNCTION("if(countif(ec_num_list,DQ12),OFFSET(INDIRECT(CONCAT(""A"",to_text(match(DQ12,ec_num_list,0)))),0,1),"""")"),"KC ")</f>
        <v xml:space="preserve">KC </v>
      </c>
      <c r="AR12" s="205" t="str">
        <f ca="1">IFERROR(__xludf.DUMMYFUNCTION("if(countif(ec_num_list,DR12),OFFSET(INDIRECT(CONCAT(""A"",to_text(match(DR12,ec_num_list,0)))),0,1),"""")"),"KD ")</f>
        <v xml:space="preserve">KD </v>
      </c>
      <c r="AS12" s="205" t="str">
        <f ca="1">IFERROR(__xludf.DUMMYFUNCTION("if(countif(ec_num_list,DS12),OFFSET(INDIRECT(CONCAT(""A"",to_text(match(DS12,ec_num_list,0)))),0,1),"""")"),"")</f>
        <v/>
      </c>
      <c r="AT12" s="205" t="str">
        <f ca="1">IFERROR(__xludf.DUMMYFUNCTION("if(countif(ec_num_list,DT12),OFFSET(INDIRECT(CONCAT(""A"",to_text(match(DT12,ec_num_list,0)))),0,1),"""")"),"KF ")</f>
        <v xml:space="preserve">KF </v>
      </c>
      <c r="AU12" s="205" t="str">
        <f ca="1">IFERROR(__xludf.DUMMYFUNCTION("if(countif(ec_num_list,DU12),OFFSET(INDIRECT(CONCAT(""A"",to_text(match(DU12,ec_num_list,0)))),0,1),"""")"),"")</f>
        <v/>
      </c>
      <c r="AV12" s="205" t="str">
        <f ca="1">IFERROR(__xludf.DUMMYFUNCTION("if(countif(ec_num_list,DV12),OFFSET(INDIRECT(CONCAT(""A"",to_text(match(DV12,ec_num_list,0)))),0,1),"""")"),"L1 ")</f>
        <v xml:space="preserve">L1 </v>
      </c>
      <c r="AW12" s="205" t="str">
        <f ca="1">IFERROR(__xludf.DUMMYFUNCTION("if(countif(ec_num_list,DW12),OFFSET(INDIRECT(CONCAT(""A"",to_text(match(DW12,ec_num_list,0)))),0,1),"""")"),"")</f>
        <v/>
      </c>
      <c r="AX12" s="205" t="str">
        <f ca="1">IFERROR(__xludf.DUMMYFUNCTION("if(countif(ec_num_list,DX12),OFFSET(INDIRECT(CONCAT(""A"",to_text(match(DX12,ec_num_list,0)))),0,1),"""")"),"")</f>
        <v/>
      </c>
      <c r="AY12" s="205" t="str">
        <f ca="1">IFERROR(__xludf.DUMMYFUNCTION("if(countif(ec_num_list,DY12),OFFSET(INDIRECT(CONCAT(""A"",to_text(match(DY12,ec_num_list,0)))),0,1),"""")"),"")</f>
        <v/>
      </c>
      <c r="AZ12" s="205" t="str">
        <f ca="1">IFERROR(__xludf.DUMMYFUNCTION("if(countif(ec_num_list,DZ12),OFFSET(INDIRECT(CONCAT(""A"",to_text(match(DZ12,ec_num_list,0)))),0,1),"""")"),"")</f>
        <v/>
      </c>
      <c r="BA12" s="205" t="str">
        <f ca="1">IFERROR(__xludf.DUMMYFUNCTION("if(countif(ec_num_list,EA12),OFFSET(INDIRECT(CONCAT(""A"",to_text(match(EA12,ec_num_list,0)))),0,1),"""")"),"")</f>
        <v/>
      </c>
      <c r="BB12" s="205" t="str">
        <f ca="1">IFERROR(__xludf.DUMMYFUNCTION("if(countif(ec_num_list,EB12),OFFSET(INDIRECT(CONCAT(""A"",to_text(match(EB12,ec_num_list,0)))),0,1),"""")"),"")</f>
        <v/>
      </c>
      <c r="BC12" s="205" t="str">
        <f ca="1">IFERROR(__xludf.DUMMYFUNCTION("if(countif(ec_num_list,EC12),OFFSET(INDIRECT(CONCAT(""A"",to_text(match(EC12,ec_num_list,0)))),0,1),"""")"),"")</f>
        <v/>
      </c>
      <c r="BD12" s="205" t="str">
        <f ca="1">IFERROR(__xludf.DUMMYFUNCTION("if(countif(ec_num_list,ED12),OFFSET(INDIRECT(CONCAT(""A"",to_text(match(ED12,ec_num_list,0)))),0,1),"""")"),"")</f>
        <v/>
      </c>
      <c r="BE12" s="205" t="str">
        <f ca="1">IFERROR(__xludf.DUMMYFUNCTION("if(countif(ec_num_list,EE12),OFFSET(INDIRECT(CONCAT(""A"",to_text(match(EE12,ec_num_list,0)))),0,1),"""")"),"LA ")</f>
        <v xml:space="preserve">LA </v>
      </c>
      <c r="BF12" s="205" t="str">
        <f ca="1">IFERROR(__xludf.DUMMYFUNCTION("if(countif(ec_num_list,EF12),OFFSET(INDIRECT(CONCAT(""A"",to_text(match(EF12,ec_num_list,0)))),0,1),"""")"),"")</f>
        <v/>
      </c>
      <c r="BG12" s="205" t="str">
        <f ca="1">IFERROR(__xludf.DUMMYFUNCTION("if(countif(ec_num_list,EG12),OFFSET(INDIRECT(CONCAT(""A"",to_text(match(EG12,ec_num_list,0)))),0,1),"""")"),"LC ")</f>
        <v xml:space="preserve">LC </v>
      </c>
      <c r="BH12" s="205" t="str">
        <f ca="1">IFERROR(__xludf.DUMMYFUNCTION("if(countif(ec_num_list,EH12),OFFSET(INDIRECT(CONCAT(""A"",to_text(match(EH12,ec_num_list,0)))),0,1),"""")"),"LD ")</f>
        <v xml:space="preserve">LD </v>
      </c>
      <c r="BI12" s="205" t="str">
        <f ca="1">IFERROR(__xludf.DUMMYFUNCTION("if(countif(ec_num_list,EI12),OFFSET(INDIRECT(CONCAT(""A"",to_text(match(EI12,ec_num_list,0)))),0,1),"""")"),"")</f>
        <v/>
      </c>
      <c r="BJ12" s="205" t="str">
        <f ca="1">IFERROR(__xludf.DUMMYFUNCTION("if(countif(ec_num_list,EJ12),OFFSET(INDIRECT(CONCAT(""A"",to_text(match(EJ12,ec_num_list,0)))),0,1),"""")"),"LF ")</f>
        <v xml:space="preserve">LF </v>
      </c>
      <c r="BK12" s="205" t="str">
        <f ca="1">IFERROR(__xludf.DUMMYFUNCTION("if(countif(ec_num_list,EK12),OFFSET(INDIRECT(CONCAT(""A"",to_text(match(EK12,ec_num_list,0)))),0,1),"""")"),"")</f>
        <v/>
      </c>
      <c r="BL12" s="205" t="str">
        <f ca="1">IFERROR(__xludf.DUMMYFUNCTION("if(countif(ec_num_list,EL12),OFFSET(INDIRECT(CONCAT(""A"",to_text(match(EL12,ec_num_list,0)))),0,1),"""")"),"M1 ")</f>
        <v xml:space="preserve">M1 </v>
      </c>
      <c r="BM12" s="205" t="str">
        <f ca="1">IFERROR(__xludf.DUMMYFUNCTION("if(countif(ec_num_list,EM12),OFFSET(INDIRECT(CONCAT(""A"",to_text(match(EM12,ec_num_list,0)))),0,1),"""")"),"")</f>
        <v/>
      </c>
      <c r="BN12" s="205" t="str">
        <f ca="1">IFERROR(__xludf.DUMMYFUNCTION("if(countif(ec_num_list,EN12),OFFSET(INDIRECT(CONCAT(""A"",to_text(match(EN12,ec_num_list,0)))),0,1),"""")"),"M3 ")</f>
        <v xml:space="preserve">M3 </v>
      </c>
      <c r="BO12" s="205" t="str">
        <f ca="1">IFERROR(__xludf.DUMMYFUNCTION("if(countif(ec_num_list,EO12),OFFSET(INDIRECT(CONCAT(""A"",to_text(match(EO12,ec_num_list,0)))),0,1),"""")"),"M4 ")</f>
        <v xml:space="preserve">M4 </v>
      </c>
      <c r="BP12" s="205" t="str">
        <f ca="1">IFERROR(__xludf.DUMMYFUNCTION("if(countif(ec_num_list,EP12),OFFSET(INDIRECT(CONCAT(""A"",to_text(match(EP12,ec_num_list,0)))),0,1),"""")"),"")</f>
        <v/>
      </c>
      <c r="BQ12" s="205" t="str">
        <f ca="1">IFERROR(__xludf.DUMMYFUNCTION("if(countif(ec_num_list,EQ12),OFFSET(INDIRECT(CONCAT(""A"",to_text(match(EQ12,ec_num_list,0)))),0,1),"""")"),"")</f>
        <v/>
      </c>
      <c r="BR12" s="205" t="str">
        <f ca="1">IFERROR(__xludf.DUMMYFUNCTION("if(countif(ec_num_list,ER12),OFFSET(INDIRECT(CONCAT(""A"",to_text(match(ER12,ec_num_list,0)))),0,1),"""")"),"")</f>
        <v/>
      </c>
      <c r="BS12" s="205" t="str">
        <f ca="1">IFERROR(__xludf.DUMMYFUNCTION("if(countif(ec_num_list,ES12),OFFSET(INDIRECT(CONCAT(""A"",to_text(match(ES12,ec_num_list,0)))),0,1),"""")"),"")</f>
        <v/>
      </c>
      <c r="BT12" s="205" t="str">
        <f ca="1">IFERROR(__xludf.DUMMYFUNCTION("if(countif(ec_num_list,ET12),OFFSET(INDIRECT(CONCAT(""A"",to_text(match(ET12,ec_num_list,0)))),0,1),"""")"),"")</f>
        <v/>
      </c>
      <c r="BU12" s="205" t="str">
        <f ca="1">IFERROR(__xludf.DUMMYFUNCTION("if(countif(ec_num_list,EU12),OFFSET(INDIRECT(CONCAT(""A"",to_text(match(EU12,ec_num_list,0)))),0,1),"""")"),"")</f>
        <v/>
      </c>
      <c r="BV12" s="205" t="str">
        <f ca="1">IFERROR(__xludf.DUMMYFUNCTION("if(countif(ec_num_list,EV12),OFFSET(INDIRECT(CONCAT(""A"",to_text(match(EV12,ec_num_list,0)))),0,1),"""")"),"MB ")</f>
        <v xml:space="preserve">MB </v>
      </c>
      <c r="BW12" s="205" t="str">
        <f ca="1">IFERROR(__xludf.DUMMYFUNCTION("if(countif(ec_num_list,EW12),OFFSET(INDIRECT(CONCAT(""A"",to_text(match(EW12,ec_num_list,0)))),0,1),"""")"),"")</f>
        <v/>
      </c>
      <c r="BX12" s="205" t="str">
        <f ca="1">IFERROR(__xludf.DUMMYFUNCTION("if(countif(ec_num_list,EX12),OFFSET(INDIRECT(CONCAT(""A"",to_text(match(EX12,ec_num_list,0)))),0,1),"""")"),"")</f>
        <v/>
      </c>
      <c r="BY12" s="205" t="str">
        <f ca="1">IFERROR(__xludf.DUMMYFUNCTION("if(countif(ec_num_list,EY12),OFFSET(INDIRECT(CONCAT(""A"",to_text(match(EY12,ec_num_list,0)))),0,1),"""")"),"")</f>
        <v/>
      </c>
      <c r="BZ12" s="205" t="str">
        <f ca="1">IFERROR(__xludf.DUMMYFUNCTION("if(countif(ec_num_list,EZ12),OFFSET(INDIRECT(CONCAT(""A"",to_text(match(EZ12,ec_num_list,0)))),0,1),"""")"),"MF ")</f>
        <v xml:space="preserve">MF </v>
      </c>
      <c r="CA12" s="205" t="str">
        <f ca="1">IFERROR(__xludf.DUMMYFUNCTION("if(countif(ec_num_list,FA12),OFFSET(INDIRECT(CONCAT(""A"",to_text(match(FA12,ec_num_list,0)))),0,1),"""")"),"")</f>
        <v/>
      </c>
      <c r="CB12" s="205" t="str">
        <f ca="1">IFERROR(__xludf.DUMMYFUNCTION("if(countif(ec_num_list,FB12),OFFSET(INDIRECT(CONCAT(""A"",to_text(match(FB12,ec_num_list,0)))),0,1),"""")"),"")</f>
        <v/>
      </c>
      <c r="CC12" s="205" t="str">
        <f ca="1">IFERROR(__xludf.DUMMYFUNCTION("if(countif(ec_num_list,FC12),OFFSET(INDIRECT(CONCAT(""A"",to_text(match(FC12,ec_num_list,0)))),0,1),"""")"),"N2 ")</f>
        <v xml:space="preserve">N2 </v>
      </c>
      <c r="CD12" s="205" t="str">
        <f ca="1">IFERROR(__xludf.DUMMYFUNCTION("if(countif(ec_num_list,FD12),OFFSET(INDIRECT(CONCAT(""A"",to_text(match(FD12,ec_num_list,0)))),0,1),"""")"),"")</f>
        <v/>
      </c>
      <c r="CE12" s="205" t="str">
        <f ca="1">IFERROR(__xludf.DUMMYFUNCTION("if(countif(ec_num_list,FE12),OFFSET(INDIRECT(CONCAT(""A"",to_text(match(FE12,ec_num_list,0)))),0,1),"""")"),"N4 ")</f>
        <v xml:space="preserve">N4 </v>
      </c>
      <c r="CF12" s="205" t="str">
        <f ca="1">IFERROR(__xludf.DUMMYFUNCTION("if(countif(ec_num_list,FF12),OFFSET(INDIRECT(CONCAT(""A"",to_text(match(FF12,ec_num_list,0)))),0,1),"""")"),"")</f>
        <v/>
      </c>
      <c r="CG12" s="205" t="str">
        <f ca="1">IFERROR(__xludf.DUMMYFUNCTION("if(countif(ec_num_list,FG12),OFFSET(INDIRECT(CONCAT(""A"",to_text(match(FG12,ec_num_list,0)))),0,1),"""")"),"")</f>
        <v/>
      </c>
      <c r="CH12" s="205" t="str">
        <f ca="1">IFERROR(__xludf.DUMMYFUNCTION("if(countif(ec_num_list,FH12),OFFSET(INDIRECT(CONCAT(""A"",to_text(match(FH12,ec_num_list,0)))),0,1),"""")"),"N7 ")</f>
        <v xml:space="preserve">N7 </v>
      </c>
      <c r="CI12" s="205" t="str">
        <f ca="1">IFERROR(__xludf.DUMMYFUNCTION("if(countif(ec_num_list,FI12),OFFSET(INDIRECT(CONCAT(""A"",to_text(match(FI12,ec_num_list,0)))),0,1),"""")"),"N8 ")</f>
        <v xml:space="preserve">N8 </v>
      </c>
      <c r="CJ12" s="205" t="str">
        <f ca="1">IFERROR(__xludf.DUMMYFUNCTION("if(countif(ec_num_list,FJ12),OFFSET(INDIRECT(CONCAT(""A"",to_text(match(FJ12,ec_num_list,0)))),0,1),"""")"),"")</f>
        <v/>
      </c>
      <c r="CK12" s="205" t="str">
        <f ca="1">IFERROR(__xludf.DUMMYFUNCTION("if(countif(ec_num_list,FK12),OFFSET(INDIRECT(CONCAT(""A"",to_text(match(FK12,ec_num_list,0)))),0,1),"""")"),"NA ")</f>
        <v xml:space="preserve">NA </v>
      </c>
      <c r="CL12" s="205" t="str">
        <f ca="1">IFERROR(__xludf.DUMMYFUNCTION("if(countif(ec_num_list,FL12),OFFSET(INDIRECT(CONCAT(""A"",to_text(match(FL12,ec_num_list,0)))),0,1),"""")"),"")</f>
        <v/>
      </c>
      <c r="CM12" s="205" t="str">
        <f ca="1">IFERROR(__xludf.DUMMYFUNCTION("if(countif(ec_num_list,FM12),OFFSET(INDIRECT(CONCAT(""A"",to_text(match(FM12,ec_num_list,0)))),0,1),"""")"),"")</f>
        <v/>
      </c>
      <c r="CN12" s="206" t="s">
        <v>106</v>
      </c>
      <c r="CO12" s="206" t="s">
        <v>1243</v>
      </c>
      <c r="CP12" s="206" t="s">
        <v>1251</v>
      </c>
      <c r="CQ12" s="206" t="s">
        <v>1256</v>
      </c>
      <c r="CR12" s="108" t="s">
        <v>1555</v>
      </c>
      <c r="CS12" s="108" t="s">
        <v>1555</v>
      </c>
      <c r="CT12" s="206" t="s">
        <v>1266</v>
      </c>
      <c r="CU12" s="206" t="s">
        <v>1271</v>
      </c>
      <c r="CV12" s="206" t="s">
        <v>1274</v>
      </c>
      <c r="CW12" s="108" t="s">
        <v>1555</v>
      </c>
      <c r="CX12" s="108" t="s">
        <v>1555</v>
      </c>
      <c r="CY12" s="108" t="s">
        <v>1555</v>
      </c>
      <c r="CZ12" s="108" t="s">
        <v>1555</v>
      </c>
      <c r="DA12" s="206" t="s">
        <v>1292</v>
      </c>
      <c r="DB12" s="108" t="s">
        <v>1555</v>
      </c>
      <c r="DC12" s="108" t="s">
        <v>1555</v>
      </c>
      <c r="DD12" s="206" t="s">
        <v>1301</v>
      </c>
      <c r="DE12" s="206" t="s">
        <v>1304</v>
      </c>
      <c r="DF12" s="108" t="s">
        <v>1555</v>
      </c>
      <c r="DG12" s="108" t="s">
        <v>1555</v>
      </c>
      <c r="DH12" s="108" t="s">
        <v>1555</v>
      </c>
      <c r="DI12" s="108" t="s">
        <v>1555</v>
      </c>
      <c r="DJ12" s="206" t="s">
        <v>1321</v>
      </c>
      <c r="DK12" s="108" t="s">
        <v>1555</v>
      </c>
      <c r="DL12" s="206" t="s">
        <v>1326</v>
      </c>
      <c r="DM12" s="206" t="s">
        <v>1330</v>
      </c>
      <c r="DN12" s="108" t="s">
        <v>1555</v>
      </c>
      <c r="DO12" s="206" t="s">
        <v>1337</v>
      </c>
      <c r="DP12" s="206" t="s">
        <v>1341</v>
      </c>
      <c r="DQ12" s="206" t="s">
        <v>1344</v>
      </c>
      <c r="DR12" s="206" t="s">
        <v>1347</v>
      </c>
      <c r="DS12" s="108" t="s">
        <v>1555</v>
      </c>
      <c r="DT12" s="206" t="s">
        <v>1353</v>
      </c>
      <c r="DU12" s="108" t="s">
        <v>1555</v>
      </c>
      <c r="DV12" s="206" t="s">
        <v>1363</v>
      </c>
      <c r="DW12" s="108" t="s">
        <v>1555</v>
      </c>
      <c r="DX12" s="108" t="s">
        <v>1555</v>
      </c>
      <c r="DY12" s="108" t="s">
        <v>1555</v>
      </c>
      <c r="DZ12" s="108" t="s">
        <v>1555</v>
      </c>
      <c r="EA12" s="108" t="s">
        <v>1555</v>
      </c>
      <c r="EB12" s="108" t="s">
        <v>1555</v>
      </c>
      <c r="EC12" s="108" t="s">
        <v>1555</v>
      </c>
      <c r="ED12" s="108" t="s">
        <v>1555</v>
      </c>
      <c r="EE12" s="206" t="s">
        <v>1397</v>
      </c>
      <c r="EF12" s="108" t="s">
        <v>1555</v>
      </c>
      <c r="EG12" s="206" t="s">
        <v>1404</v>
      </c>
      <c r="EH12" s="206" t="s">
        <v>1407</v>
      </c>
      <c r="EI12" s="108" t="s">
        <v>1555</v>
      </c>
      <c r="EJ12" s="206" t="s">
        <v>1414</v>
      </c>
      <c r="EK12" s="108" t="s">
        <v>1555</v>
      </c>
      <c r="EL12" s="206" t="s">
        <v>1419</v>
      </c>
      <c r="EM12" s="108" t="s">
        <v>1555</v>
      </c>
      <c r="EN12" s="206" t="s">
        <v>1428</v>
      </c>
      <c r="EO12" s="206" t="s">
        <v>1430</v>
      </c>
      <c r="EP12" s="108" t="s">
        <v>1555</v>
      </c>
      <c r="EQ12" s="108" t="s">
        <v>1555</v>
      </c>
      <c r="ER12" s="108" t="s">
        <v>1555</v>
      </c>
      <c r="ES12" s="108" t="s">
        <v>1555</v>
      </c>
      <c r="ET12" s="108" t="s">
        <v>1555</v>
      </c>
      <c r="EU12" s="108" t="s">
        <v>1555</v>
      </c>
      <c r="EV12" s="206" t="s">
        <v>1451</v>
      </c>
      <c r="EW12" s="108" t="s">
        <v>1555</v>
      </c>
      <c r="EX12" s="108" t="s">
        <v>1555</v>
      </c>
      <c r="EY12" s="108" t="s">
        <v>1555</v>
      </c>
      <c r="EZ12" s="206" t="s">
        <v>1463</v>
      </c>
      <c r="FA12" s="108" t="s">
        <v>1555</v>
      </c>
      <c r="FB12" s="108" t="s">
        <v>1555</v>
      </c>
      <c r="FC12" s="206" t="s">
        <v>1476</v>
      </c>
      <c r="FD12" s="108" t="s">
        <v>1555</v>
      </c>
      <c r="FE12" s="206" t="s">
        <v>1484</v>
      </c>
      <c r="FF12" s="108" t="s">
        <v>1555</v>
      </c>
      <c r="FG12" s="108" t="s">
        <v>1555</v>
      </c>
      <c r="FH12" s="206" t="s">
        <v>1494</v>
      </c>
      <c r="FI12" s="206" t="s">
        <v>1499</v>
      </c>
      <c r="FJ12" s="108" t="s">
        <v>1555</v>
      </c>
      <c r="FK12" s="206" t="s">
        <v>1506</v>
      </c>
      <c r="FL12" s="206" t="s">
        <v>1509</v>
      </c>
      <c r="FM12" s="108" t="s">
        <v>1555</v>
      </c>
    </row>
    <row r="13" spans="1:169" ht="15" customHeight="1">
      <c r="A13" s="108" t="s">
        <v>1289</v>
      </c>
      <c r="B13" s="108" t="str">
        <f t="shared" si="0"/>
        <v xml:space="preserve">JB </v>
      </c>
      <c r="C13" s="200" t="s">
        <v>1557</v>
      </c>
      <c r="D13" s="203" t="s">
        <v>442</v>
      </c>
      <c r="E13" s="203" t="s">
        <v>904</v>
      </c>
      <c r="F13" s="203" t="s">
        <v>905</v>
      </c>
      <c r="G13" s="203" t="s">
        <v>906</v>
      </c>
      <c r="H13" s="203" t="s">
        <v>658</v>
      </c>
      <c r="I13" s="203" t="s">
        <v>659</v>
      </c>
      <c r="J13" s="203" t="s">
        <v>660</v>
      </c>
      <c r="K13" s="117" t="s">
        <v>667</v>
      </c>
      <c r="L13" s="204" t="s">
        <v>108</v>
      </c>
      <c r="M13" s="205" t="str">
        <f ca="1">IFERROR(__xludf.DUMMYFUNCTION("regexreplace(N13,"" "","", "")"),"J0, J1, J2, J5, J6, J7, JA, JC, JD, K0, K5, K7, K9, KA, KC, KD, KF, L1, L8, LA, LC, LD, M0, M2, M3, MA, MC, MD, MF, N2, N4, N7, NA, ")</f>
        <v xml:space="preserve">J0, J1, J2, J5, J6, J7, JA, JC, JD, K0, K5, K7, K9, KA, KC, KD, KF, L1, L8, LA, LC, LD, M0, M2, M3, MA, MC, MD, MF, N2, N4, N7, NA, </v>
      </c>
      <c r="N13" s="205" t="e">
        <f t="shared" si="1"/>
        <v>#VALUE!</v>
      </c>
      <c r="O13" s="205" t="str">
        <f ca="1">IFERROR(__xludf.DUMMYFUNCTION("if(countif(ec_num_list,CO13),OFFSET(INDIRECT(CONCAT(""A"",to_text(match(CO13,ec_num_list,0)))),0,1),"""")"),"J0 ")</f>
        <v xml:space="preserve">J0 </v>
      </c>
      <c r="P13" s="205" t="str">
        <f ca="1">IFERROR(__xludf.DUMMYFUNCTION("if(countif(ec_num_list,CP13),OFFSET(INDIRECT(CONCAT(""A"",to_text(match(CP13,ec_num_list,0)))),0,1),"""")"),"J1 ")</f>
        <v xml:space="preserve">J1 </v>
      </c>
      <c r="Q13" s="205" t="str">
        <f ca="1">IFERROR(__xludf.DUMMYFUNCTION("if(countif(ec_num_list,CQ13),OFFSET(INDIRECT(CONCAT(""A"",to_text(match(CQ13,ec_num_list,0)))),0,1),"""")"),"J2 ")</f>
        <v xml:space="preserve">J2 </v>
      </c>
      <c r="R13" s="205" t="str">
        <f ca="1">IFERROR(__xludf.DUMMYFUNCTION("if(countif(ec_num_list,CR13),OFFSET(INDIRECT(CONCAT(""A"",to_text(match(CR13,ec_num_list,0)))),0,1),"""")"),"")</f>
        <v/>
      </c>
      <c r="S13" s="205" t="str">
        <f ca="1">IFERROR(__xludf.DUMMYFUNCTION("if(countif(ec_num_list,CS13),OFFSET(INDIRECT(CONCAT(""A"",to_text(match(CS13,ec_num_list,0)))),0,1),"""")"),"")</f>
        <v/>
      </c>
      <c r="T13" s="205" t="str">
        <f ca="1">IFERROR(__xludf.DUMMYFUNCTION("if(countif(ec_num_list,CT13),OFFSET(INDIRECT(CONCAT(""A"",to_text(match(CT13,ec_num_list,0)))),0,1),"""")"),"J5 ")</f>
        <v xml:space="preserve">J5 </v>
      </c>
      <c r="U13" s="205" t="str">
        <f ca="1">IFERROR(__xludf.DUMMYFUNCTION("if(countif(ec_num_list,CU13),OFFSET(INDIRECT(CONCAT(""A"",to_text(match(CU13,ec_num_list,0)))),0,1),"""")"),"J6 ")</f>
        <v xml:space="preserve">J6 </v>
      </c>
      <c r="V13" s="205" t="str">
        <f ca="1">IFERROR(__xludf.DUMMYFUNCTION("if(countif(ec_num_list,CV13),OFFSET(INDIRECT(CONCAT(""A"",to_text(match(CV13,ec_num_list,0)))),0,1),"""")"),"J7 ")</f>
        <v xml:space="preserve">J7 </v>
      </c>
      <c r="W13" s="205" t="str">
        <f ca="1">IFERROR(__xludf.DUMMYFUNCTION("if(countif(ec_num_list,CW13),OFFSET(INDIRECT(CONCAT(""A"",to_text(match(CW13,ec_num_list,0)))),0,1),"""")"),"")</f>
        <v/>
      </c>
      <c r="X13" s="205" t="str">
        <f ca="1">IFERROR(__xludf.DUMMYFUNCTION("if(countif(ec_num_list,CX13),OFFSET(INDIRECT(CONCAT(""A"",to_text(match(CX13,ec_num_list,0)))),0,1),"""")"),"")</f>
        <v/>
      </c>
      <c r="Y13" s="205" t="str">
        <f ca="1">IFERROR(__xludf.DUMMYFUNCTION("if(countif(ec_num_list,CY13),OFFSET(INDIRECT(CONCAT(""A"",to_text(match(CY13,ec_num_list,0)))),0,1),"""")"),"JA ")</f>
        <v xml:space="preserve">JA </v>
      </c>
      <c r="Z13" s="205" t="str">
        <f ca="1">IFERROR(__xludf.DUMMYFUNCTION("if(countif(ec_num_list,CZ13),OFFSET(INDIRECT(CONCAT(""A"",to_text(match(CZ13,ec_num_list,0)))),0,1),"""")"),"")</f>
        <v/>
      </c>
      <c r="AA13" s="205" t="str">
        <f ca="1">IFERROR(__xludf.DUMMYFUNCTION("if(countif(ec_num_list,DA13),OFFSET(INDIRECT(CONCAT(""A"",to_text(match(DA13,ec_num_list,0)))),0,1),"""")"),"JC ")</f>
        <v xml:space="preserve">JC </v>
      </c>
      <c r="AB13" s="205" t="str">
        <f ca="1">IFERROR(__xludf.DUMMYFUNCTION("if(countif(ec_num_list,DB13),OFFSET(INDIRECT(CONCAT(""A"",to_text(match(DB13,ec_num_list,0)))),0,1),"""")"),"JD ")</f>
        <v xml:space="preserve">JD </v>
      </c>
      <c r="AC13" s="205" t="str">
        <f ca="1">IFERROR(__xludf.DUMMYFUNCTION("if(countif(ec_num_list,DC13),OFFSET(INDIRECT(CONCAT(""A"",to_text(match(DC13,ec_num_list,0)))),0,1),"""")"),"")</f>
        <v/>
      </c>
      <c r="AD13" s="205" t="str">
        <f ca="1">IFERROR(__xludf.DUMMYFUNCTION("if(countif(ec_num_list,DD13),OFFSET(INDIRECT(CONCAT(""A"",to_text(match(DD13,ec_num_list,0)))),0,1),"""")"),"")</f>
        <v/>
      </c>
      <c r="AE13" s="205" t="str">
        <f ca="1">IFERROR(__xludf.DUMMYFUNCTION("if(countif(ec_num_list,DE13),OFFSET(INDIRECT(CONCAT(""A"",to_text(match(DE13,ec_num_list,0)))),0,1),"""")"),"K0 ")</f>
        <v xml:space="preserve">K0 </v>
      </c>
      <c r="AF13" s="205" t="str">
        <f ca="1">IFERROR(__xludf.DUMMYFUNCTION("if(countif(ec_num_list,DF13),OFFSET(INDIRECT(CONCAT(""A"",to_text(match(DF13,ec_num_list,0)))),0,1),"""")"),"")</f>
        <v/>
      </c>
      <c r="AG13" s="205" t="str">
        <f ca="1">IFERROR(__xludf.DUMMYFUNCTION("if(countif(ec_num_list,DG13),OFFSET(INDIRECT(CONCAT(""A"",to_text(match(DG13,ec_num_list,0)))),0,1),"""")"),"")</f>
        <v/>
      </c>
      <c r="AH13" s="205" t="str">
        <f ca="1">IFERROR(__xludf.DUMMYFUNCTION("if(countif(ec_num_list,DH13),OFFSET(INDIRECT(CONCAT(""A"",to_text(match(DH13,ec_num_list,0)))),0,1),"""")"),"")</f>
        <v/>
      </c>
      <c r="AI13" s="205" t="str">
        <f ca="1">IFERROR(__xludf.DUMMYFUNCTION("if(countif(ec_num_list,DI13),OFFSET(INDIRECT(CONCAT(""A"",to_text(match(DI13,ec_num_list,0)))),0,1),"""")"),"")</f>
        <v/>
      </c>
      <c r="AJ13" s="205" t="str">
        <f ca="1">IFERROR(__xludf.DUMMYFUNCTION("if(countif(ec_num_list,DJ13),OFFSET(INDIRECT(CONCAT(""A"",to_text(match(DJ13,ec_num_list,0)))),0,1),"""")"),"K5 ")</f>
        <v xml:space="preserve">K5 </v>
      </c>
      <c r="AK13" s="205" t="str">
        <f ca="1">IFERROR(__xludf.DUMMYFUNCTION("if(countif(ec_num_list,DK13),OFFSET(INDIRECT(CONCAT(""A"",to_text(match(DK13,ec_num_list,0)))),0,1),"""")"),"")</f>
        <v/>
      </c>
      <c r="AL13" s="205" t="str">
        <f ca="1">IFERROR(__xludf.DUMMYFUNCTION("if(countif(ec_num_list,DL13),OFFSET(INDIRECT(CONCAT(""A"",to_text(match(DL13,ec_num_list,0)))),0,1),"""")"),"K7 ")</f>
        <v xml:space="preserve">K7 </v>
      </c>
      <c r="AM13" s="205" t="str">
        <f ca="1">IFERROR(__xludf.DUMMYFUNCTION("if(countif(ec_num_list,DM13),OFFSET(INDIRECT(CONCAT(""A"",to_text(match(DM13,ec_num_list,0)))),0,1),"""")"),"")</f>
        <v/>
      </c>
      <c r="AN13" s="205" t="str">
        <f ca="1">IFERROR(__xludf.DUMMYFUNCTION("if(countif(ec_num_list,DN13),OFFSET(INDIRECT(CONCAT(""A"",to_text(match(DN13,ec_num_list,0)))),0,1),"""")"),"K9 ")</f>
        <v xml:space="preserve">K9 </v>
      </c>
      <c r="AO13" s="205" t="str">
        <f ca="1">IFERROR(__xludf.DUMMYFUNCTION("if(countif(ec_num_list,DO13),OFFSET(INDIRECT(CONCAT(""A"",to_text(match(DO13,ec_num_list,0)))),0,1),"""")"),"KA ")</f>
        <v xml:space="preserve">KA </v>
      </c>
      <c r="AP13" s="205" t="str">
        <f ca="1">IFERROR(__xludf.DUMMYFUNCTION("if(countif(ec_num_list,DP13),OFFSET(INDIRECT(CONCAT(""A"",to_text(match(DP13,ec_num_list,0)))),0,1),"""")"),"")</f>
        <v/>
      </c>
      <c r="AQ13" s="205" t="str">
        <f ca="1">IFERROR(__xludf.DUMMYFUNCTION("if(countif(ec_num_list,DQ13),OFFSET(INDIRECT(CONCAT(""A"",to_text(match(DQ13,ec_num_list,0)))),0,1),"""")"),"KC ")</f>
        <v xml:space="preserve">KC </v>
      </c>
      <c r="AR13" s="205" t="str">
        <f ca="1">IFERROR(__xludf.DUMMYFUNCTION("if(countif(ec_num_list,DR13),OFFSET(INDIRECT(CONCAT(""A"",to_text(match(DR13,ec_num_list,0)))),0,1),"""")"),"KD ")</f>
        <v xml:space="preserve">KD </v>
      </c>
      <c r="AS13" s="205" t="str">
        <f ca="1">IFERROR(__xludf.DUMMYFUNCTION("if(countif(ec_num_list,DS13),OFFSET(INDIRECT(CONCAT(""A"",to_text(match(DS13,ec_num_list,0)))),0,1),"""")"),"")</f>
        <v/>
      </c>
      <c r="AT13" s="205" t="str">
        <f ca="1">IFERROR(__xludf.DUMMYFUNCTION("if(countif(ec_num_list,DT13),OFFSET(INDIRECT(CONCAT(""A"",to_text(match(DT13,ec_num_list,0)))),0,1),"""")"),"KF ")</f>
        <v xml:space="preserve">KF </v>
      </c>
      <c r="AU13" s="205" t="str">
        <f ca="1">IFERROR(__xludf.DUMMYFUNCTION("if(countif(ec_num_list,DU13),OFFSET(INDIRECT(CONCAT(""A"",to_text(match(DU13,ec_num_list,0)))),0,1),"""")"),"")</f>
        <v/>
      </c>
      <c r="AV13" s="205" t="str">
        <f ca="1">IFERROR(__xludf.DUMMYFUNCTION("if(countif(ec_num_list,DV13),OFFSET(INDIRECT(CONCAT(""A"",to_text(match(DV13,ec_num_list,0)))),0,1),"""")"),"L1 ")</f>
        <v xml:space="preserve">L1 </v>
      </c>
      <c r="AW13" s="205" t="str">
        <f ca="1">IFERROR(__xludf.DUMMYFUNCTION("if(countif(ec_num_list,DW13),OFFSET(INDIRECT(CONCAT(""A"",to_text(match(DW13,ec_num_list,0)))),0,1),"""")"),"")</f>
        <v/>
      </c>
      <c r="AX13" s="205" t="str">
        <f ca="1">IFERROR(__xludf.DUMMYFUNCTION("if(countif(ec_num_list,DX13),OFFSET(INDIRECT(CONCAT(""A"",to_text(match(DX13,ec_num_list,0)))),0,1),"""")"),"")</f>
        <v/>
      </c>
      <c r="AY13" s="205" t="str">
        <f ca="1">IFERROR(__xludf.DUMMYFUNCTION("if(countif(ec_num_list,DY13),OFFSET(INDIRECT(CONCAT(""A"",to_text(match(DY13,ec_num_list,0)))),0,1),"""")"),"")</f>
        <v/>
      </c>
      <c r="AZ13" s="205" t="str">
        <f ca="1">IFERROR(__xludf.DUMMYFUNCTION("if(countif(ec_num_list,DZ13),OFFSET(INDIRECT(CONCAT(""A"",to_text(match(DZ13,ec_num_list,0)))),0,1),"""")"),"")</f>
        <v/>
      </c>
      <c r="BA13" s="205" t="str">
        <f ca="1">IFERROR(__xludf.DUMMYFUNCTION("if(countif(ec_num_list,EA13),OFFSET(INDIRECT(CONCAT(""A"",to_text(match(EA13,ec_num_list,0)))),0,1),"""")"),"")</f>
        <v/>
      </c>
      <c r="BB13" s="205" t="str">
        <f ca="1">IFERROR(__xludf.DUMMYFUNCTION("if(countif(ec_num_list,EB13),OFFSET(INDIRECT(CONCAT(""A"",to_text(match(EB13,ec_num_list,0)))),0,1),"""")"),"")</f>
        <v/>
      </c>
      <c r="BC13" s="205" t="str">
        <f ca="1">IFERROR(__xludf.DUMMYFUNCTION("if(countif(ec_num_list,EC13),OFFSET(INDIRECT(CONCAT(""A"",to_text(match(EC13,ec_num_list,0)))),0,1),"""")"),"L8 ")</f>
        <v xml:space="preserve">L8 </v>
      </c>
      <c r="BD13" s="205" t="str">
        <f ca="1">IFERROR(__xludf.DUMMYFUNCTION("if(countif(ec_num_list,ED13),OFFSET(INDIRECT(CONCAT(""A"",to_text(match(ED13,ec_num_list,0)))),0,1),"""")"),"")</f>
        <v/>
      </c>
      <c r="BE13" s="205" t="str">
        <f ca="1">IFERROR(__xludf.DUMMYFUNCTION("if(countif(ec_num_list,EE13),OFFSET(INDIRECT(CONCAT(""A"",to_text(match(EE13,ec_num_list,0)))),0,1),"""")"),"LA ")</f>
        <v xml:space="preserve">LA </v>
      </c>
      <c r="BF13" s="205" t="str">
        <f ca="1">IFERROR(__xludf.DUMMYFUNCTION("if(countif(ec_num_list,EF13),OFFSET(INDIRECT(CONCAT(""A"",to_text(match(EF13,ec_num_list,0)))),0,1),"""")"),"")</f>
        <v/>
      </c>
      <c r="BG13" s="205" t="str">
        <f ca="1">IFERROR(__xludf.DUMMYFUNCTION("if(countif(ec_num_list,EG13),OFFSET(INDIRECT(CONCAT(""A"",to_text(match(EG13,ec_num_list,0)))),0,1),"""")"),"LC ")</f>
        <v xml:space="preserve">LC </v>
      </c>
      <c r="BH13" s="205" t="str">
        <f ca="1">IFERROR(__xludf.DUMMYFUNCTION("if(countif(ec_num_list,EH13),OFFSET(INDIRECT(CONCAT(""A"",to_text(match(EH13,ec_num_list,0)))),0,1),"""")"),"LD ")</f>
        <v xml:space="preserve">LD </v>
      </c>
      <c r="BI13" s="205" t="str">
        <f ca="1">IFERROR(__xludf.DUMMYFUNCTION("if(countif(ec_num_list,EI13),OFFSET(INDIRECT(CONCAT(""A"",to_text(match(EI13,ec_num_list,0)))),0,1),"""")"),"")</f>
        <v/>
      </c>
      <c r="BJ13" s="205" t="str">
        <f ca="1">IFERROR(__xludf.DUMMYFUNCTION("if(countif(ec_num_list,EJ13),OFFSET(INDIRECT(CONCAT(""A"",to_text(match(EJ13,ec_num_list,0)))),0,1),"""")"),"")</f>
        <v/>
      </c>
      <c r="BK13" s="205" t="str">
        <f ca="1">IFERROR(__xludf.DUMMYFUNCTION("if(countif(ec_num_list,EK13),OFFSET(INDIRECT(CONCAT(""A"",to_text(match(EK13,ec_num_list,0)))),0,1),"""")"),"M0 ")</f>
        <v xml:space="preserve">M0 </v>
      </c>
      <c r="BL13" s="205" t="str">
        <f ca="1">IFERROR(__xludf.DUMMYFUNCTION("if(countif(ec_num_list,EL13),OFFSET(INDIRECT(CONCAT(""A"",to_text(match(EL13,ec_num_list,0)))),0,1),"""")"),"")</f>
        <v/>
      </c>
      <c r="BM13" s="205" t="str">
        <f ca="1">IFERROR(__xludf.DUMMYFUNCTION("if(countif(ec_num_list,EM13),OFFSET(INDIRECT(CONCAT(""A"",to_text(match(EM13,ec_num_list,0)))),0,1),"""")"),"M2 ")</f>
        <v xml:space="preserve">M2 </v>
      </c>
      <c r="BN13" s="205" t="str">
        <f ca="1">IFERROR(__xludf.DUMMYFUNCTION("if(countif(ec_num_list,EN13),OFFSET(INDIRECT(CONCAT(""A"",to_text(match(EN13,ec_num_list,0)))),0,1),"""")"),"M3 ")</f>
        <v xml:space="preserve">M3 </v>
      </c>
      <c r="BO13" s="205" t="str">
        <f ca="1">IFERROR(__xludf.DUMMYFUNCTION("if(countif(ec_num_list,EO13),OFFSET(INDIRECT(CONCAT(""A"",to_text(match(EO13,ec_num_list,0)))),0,1),"""")"),"")</f>
        <v/>
      </c>
      <c r="BP13" s="205" t="str">
        <f ca="1">IFERROR(__xludf.DUMMYFUNCTION("if(countif(ec_num_list,EP13),OFFSET(INDIRECT(CONCAT(""A"",to_text(match(EP13,ec_num_list,0)))),0,1),"""")"),"")</f>
        <v/>
      </c>
      <c r="BQ13" s="205" t="str">
        <f ca="1">IFERROR(__xludf.DUMMYFUNCTION("if(countif(ec_num_list,EQ13),OFFSET(INDIRECT(CONCAT(""A"",to_text(match(EQ13,ec_num_list,0)))),0,1),"""")"),"")</f>
        <v/>
      </c>
      <c r="BR13" s="205" t="str">
        <f ca="1">IFERROR(__xludf.DUMMYFUNCTION("if(countif(ec_num_list,ER13),OFFSET(INDIRECT(CONCAT(""A"",to_text(match(ER13,ec_num_list,0)))),0,1),"""")"),"")</f>
        <v/>
      </c>
      <c r="BS13" s="205" t="str">
        <f ca="1">IFERROR(__xludf.DUMMYFUNCTION("if(countif(ec_num_list,ES13),OFFSET(INDIRECT(CONCAT(""A"",to_text(match(ES13,ec_num_list,0)))),0,1),"""")"),"")</f>
        <v/>
      </c>
      <c r="BT13" s="205" t="str">
        <f ca="1">IFERROR(__xludf.DUMMYFUNCTION("if(countif(ec_num_list,ET13),OFFSET(INDIRECT(CONCAT(""A"",to_text(match(ET13,ec_num_list,0)))),0,1),"""")"),"")</f>
        <v/>
      </c>
      <c r="BU13" s="205" t="str">
        <f ca="1">IFERROR(__xludf.DUMMYFUNCTION("if(countif(ec_num_list,EU13),OFFSET(INDIRECT(CONCAT(""A"",to_text(match(EU13,ec_num_list,0)))),0,1),"""")"),"MA ")</f>
        <v xml:space="preserve">MA </v>
      </c>
      <c r="BV13" s="205" t="str">
        <f ca="1">IFERROR(__xludf.DUMMYFUNCTION("if(countif(ec_num_list,EV13),OFFSET(INDIRECT(CONCAT(""A"",to_text(match(EV13,ec_num_list,0)))),0,1),"""")"),"")</f>
        <v/>
      </c>
      <c r="BW13" s="205" t="str">
        <f ca="1">IFERROR(__xludf.DUMMYFUNCTION("if(countif(ec_num_list,EW13),OFFSET(INDIRECT(CONCAT(""A"",to_text(match(EW13,ec_num_list,0)))),0,1),"""")"),"MC ")</f>
        <v xml:space="preserve">MC </v>
      </c>
      <c r="BX13" s="205" t="str">
        <f ca="1">IFERROR(__xludf.DUMMYFUNCTION("if(countif(ec_num_list,EX13),OFFSET(INDIRECT(CONCAT(""A"",to_text(match(EX13,ec_num_list,0)))),0,1),"""")"),"MD ")</f>
        <v xml:space="preserve">MD </v>
      </c>
      <c r="BY13" s="205" t="str">
        <f ca="1">IFERROR(__xludf.DUMMYFUNCTION("if(countif(ec_num_list,EY13),OFFSET(INDIRECT(CONCAT(""A"",to_text(match(EY13,ec_num_list,0)))),0,1),"""")"),"")</f>
        <v/>
      </c>
      <c r="BZ13" s="205" t="str">
        <f ca="1">IFERROR(__xludf.DUMMYFUNCTION("if(countif(ec_num_list,EZ13),OFFSET(INDIRECT(CONCAT(""A"",to_text(match(EZ13,ec_num_list,0)))),0,1),"""")"),"MF ")</f>
        <v xml:space="preserve">MF </v>
      </c>
      <c r="CA13" s="205" t="str">
        <f ca="1">IFERROR(__xludf.DUMMYFUNCTION("if(countif(ec_num_list,FA13),OFFSET(INDIRECT(CONCAT(""A"",to_text(match(FA13,ec_num_list,0)))),0,1),"""")"),"")</f>
        <v/>
      </c>
      <c r="CB13" s="205" t="str">
        <f ca="1">IFERROR(__xludf.DUMMYFUNCTION("if(countif(ec_num_list,FB13),OFFSET(INDIRECT(CONCAT(""A"",to_text(match(FB13,ec_num_list,0)))),0,1),"""")"),"")</f>
        <v/>
      </c>
      <c r="CC13" s="205" t="str">
        <f ca="1">IFERROR(__xludf.DUMMYFUNCTION("if(countif(ec_num_list,FC13),OFFSET(INDIRECT(CONCAT(""A"",to_text(match(FC13,ec_num_list,0)))),0,1),"""")"),"N2 ")</f>
        <v xml:space="preserve">N2 </v>
      </c>
      <c r="CD13" s="205" t="str">
        <f ca="1">IFERROR(__xludf.DUMMYFUNCTION("if(countif(ec_num_list,FD13),OFFSET(INDIRECT(CONCAT(""A"",to_text(match(FD13,ec_num_list,0)))),0,1),"""")"),"")</f>
        <v/>
      </c>
      <c r="CE13" s="205" t="str">
        <f ca="1">IFERROR(__xludf.DUMMYFUNCTION("if(countif(ec_num_list,FE13),OFFSET(INDIRECT(CONCAT(""A"",to_text(match(FE13,ec_num_list,0)))),0,1),"""")"),"N4 ")</f>
        <v xml:space="preserve">N4 </v>
      </c>
      <c r="CF13" s="205" t="str">
        <f ca="1">IFERROR(__xludf.DUMMYFUNCTION("if(countif(ec_num_list,FF13),OFFSET(INDIRECT(CONCAT(""A"",to_text(match(FF13,ec_num_list,0)))),0,1),"""")"),"")</f>
        <v/>
      </c>
      <c r="CG13" s="205" t="str">
        <f ca="1">IFERROR(__xludf.DUMMYFUNCTION("if(countif(ec_num_list,FG13),OFFSET(INDIRECT(CONCAT(""A"",to_text(match(FG13,ec_num_list,0)))),0,1),"""")"),"")</f>
        <v/>
      </c>
      <c r="CH13" s="205" t="str">
        <f ca="1">IFERROR(__xludf.DUMMYFUNCTION("if(countif(ec_num_list,FH13),OFFSET(INDIRECT(CONCAT(""A"",to_text(match(FH13,ec_num_list,0)))),0,1),"""")"),"N7 ")</f>
        <v xml:space="preserve">N7 </v>
      </c>
      <c r="CI13" s="205" t="str">
        <f ca="1">IFERROR(__xludf.DUMMYFUNCTION("if(countif(ec_num_list,FI13),OFFSET(INDIRECT(CONCAT(""A"",to_text(match(FI13,ec_num_list,0)))),0,1),"""")"),"")</f>
        <v/>
      </c>
      <c r="CJ13" s="205" t="str">
        <f ca="1">IFERROR(__xludf.DUMMYFUNCTION("if(countif(ec_num_list,FJ13),OFFSET(INDIRECT(CONCAT(""A"",to_text(match(FJ13,ec_num_list,0)))),0,1),"""")"),"")</f>
        <v/>
      </c>
      <c r="CK13" s="205" t="str">
        <f ca="1">IFERROR(__xludf.DUMMYFUNCTION("if(countif(ec_num_list,FK13),OFFSET(INDIRECT(CONCAT(""A"",to_text(match(FK13,ec_num_list,0)))),0,1),"""")"),"NA ")</f>
        <v xml:space="preserve">NA </v>
      </c>
      <c r="CL13" s="205" t="str">
        <f ca="1">IFERROR(__xludf.DUMMYFUNCTION("if(countif(ec_num_list,FL13),OFFSET(INDIRECT(CONCAT(""A"",to_text(match(FL13,ec_num_list,0)))),0,1),"""")"),"")</f>
        <v/>
      </c>
      <c r="CM13" s="205" t="str">
        <f ca="1">IFERROR(__xludf.DUMMYFUNCTION("if(countif(ec_num_list,FM13),OFFSET(INDIRECT(CONCAT(""A"",to_text(match(FM13,ec_num_list,0)))),0,1),"""")"),"")</f>
        <v/>
      </c>
      <c r="CN13" s="206" t="s">
        <v>108</v>
      </c>
      <c r="CO13" s="206" t="s">
        <v>1243</v>
      </c>
      <c r="CP13" s="206" t="s">
        <v>1251</v>
      </c>
      <c r="CQ13" s="206" t="s">
        <v>1256</v>
      </c>
      <c r="CR13" s="108" t="s">
        <v>1555</v>
      </c>
      <c r="CS13" s="108" t="s">
        <v>1555</v>
      </c>
      <c r="CT13" s="206" t="s">
        <v>1266</v>
      </c>
      <c r="CU13" s="206" t="s">
        <v>1271</v>
      </c>
      <c r="CV13" s="206" t="s">
        <v>1274</v>
      </c>
      <c r="CW13" s="108" t="s">
        <v>1555</v>
      </c>
      <c r="CX13" s="108" t="s">
        <v>1555</v>
      </c>
      <c r="CY13" s="206" t="s">
        <v>1286</v>
      </c>
      <c r="CZ13" s="108" t="s">
        <v>1555</v>
      </c>
      <c r="DA13" s="206" t="s">
        <v>1292</v>
      </c>
      <c r="DB13" s="206" t="s">
        <v>1294</v>
      </c>
      <c r="DC13" s="108" t="s">
        <v>1555</v>
      </c>
      <c r="DD13" s="108" t="s">
        <v>1555</v>
      </c>
      <c r="DE13" s="206" t="s">
        <v>1304</v>
      </c>
      <c r="DF13" s="108" t="s">
        <v>1555</v>
      </c>
      <c r="DG13" s="108" t="s">
        <v>1555</v>
      </c>
      <c r="DH13" s="108" t="s">
        <v>1555</v>
      </c>
      <c r="DI13" s="108" t="s">
        <v>1555</v>
      </c>
      <c r="DJ13" s="206" t="s">
        <v>1321</v>
      </c>
      <c r="DK13" s="108" t="s">
        <v>1555</v>
      </c>
      <c r="DL13" s="206" t="s">
        <v>1326</v>
      </c>
      <c r="DM13" s="108" t="s">
        <v>1555</v>
      </c>
      <c r="DN13" s="206" t="s">
        <v>1334</v>
      </c>
      <c r="DO13" s="206" t="s">
        <v>1337</v>
      </c>
      <c r="DP13" s="108" t="s">
        <v>1555</v>
      </c>
      <c r="DQ13" s="206" t="s">
        <v>1344</v>
      </c>
      <c r="DR13" s="206" t="s">
        <v>1347</v>
      </c>
      <c r="DS13" s="108" t="s">
        <v>1555</v>
      </c>
      <c r="DT13" s="206" t="s">
        <v>1353</v>
      </c>
      <c r="DU13" s="108" t="s">
        <v>1555</v>
      </c>
      <c r="DV13" s="206" t="s">
        <v>1363</v>
      </c>
      <c r="DW13" s="108" t="s">
        <v>1555</v>
      </c>
      <c r="DX13" s="108" t="s">
        <v>1555</v>
      </c>
      <c r="DY13" s="108" t="s">
        <v>1555</v>
      </c>
      <c r="DZ13" s="108" t="s">
        <v>1555</v>
      </c>
      <c r="EA13" s="108" t="s">
        <v>1555</v>
      </c>
      <c r="EB13" s="108" t="s">
        <v>1555</v>
      </c>
      <c r="EC13" s="206" t="s">
        <v>1391</v>
      </c>
      <c r="ED13" s="108" t="s">
        <v>1555</v>
      </c>
      <c r="EE13" s="206" t="s">
        <v>1397</v>
      </c>
      <c r="EF13" s="108" t="s">
        <v>1555</v>
      </c>
      <c r="EG13" s="206" t="s">
        <v>1404</v>
      </c>
      <c r="EH13" s="206" t="s">
        <v>1407</v>
      </c>
      <c r="EI13" s="108" t="s">
        <v>1555</v>
      </c>
      <c r="EJ13" s="108" t="s">
        <v>1555</v>
      </c>
      <c r="EK13" s="206" t="s">
        <v>1417</v>
      </c>
      <c r="EL13" s="108" t="s">
        <v>1555</v>
      </c>
      <c r="EM13" s="206" t="s">
        <v>1422</v>
      </c>
      <c r="EN13" s="206" t="s">
        <v>1428</v>
      </c>
      <c r="EO13" s="108" t="s">
        <v>1555</v>
      </c>
      <c r="EP13" s="108" t="s">
        <v>1555</v>
      </c>
      <c r="EQ13" s="108" t="s">
        <v>1555</v>
      </c>
      <c r="ER13" s="108" t="s">
        <v>1555</v>
      </c>
      <c r="ES13" s="108" t="s">
        <v>1555</v>
      </c>
      <c r="ET13" s="108" t="s">
        <v>1555</v>
      </c>
      <c r="EU13" s="206" t="s">
        <v>1448</v>
      </c>
      <c r="EV13" s="108" t="s">
        <v>1555</v>
      </c>
      <c r="EW13" s="206" t="s">
        <v>1454</v>
      </c>
      <c r="EX13" s="206" t="s">
        <v>1458</v>
      </c>
      <c r="EY13" s="108" t="s">
        <v>1555</v>
      </c>
      <c r="EZ13" s="206" t="s">
        <v>1463</v>
      </c>
      <c r="FA13" s="108" t="s">
        <v>1555</v>
      </c>
      <c r="FB13" s="108" t="s">
        <v>1555</v>
      </c>
      <c r="FC13" s="206" t="s">
        <v>1476</v>
      </c>
      <c r="FD13" s="108" t="s">
        <v>1555</v>
      </c>
      <c r="FE13" s="206" t="s">
        <v>1484</v>
      </c>
      <c r="FF13" s="108" t="s">
        <v>1555</v>
      </c>
      <c r="FG13" s="108" t="s">
        <v>1555</v>
      </c>
      <c r="FH13" s="206" t="s">
        <v>1494</v>
      </c>
      <c r="FI13" s="108" t="s">
        <v>1555</v>
      </c>
      <c r="FJ13" s="108" t="s">
        <v>1555</v>
      </c>
      <c r="FK13" s="206" t="s">
        <v>1506</v>
      </c>
      <c r="FL13" s="206" t="s">
        <v>1509</v>
      </c>
      <c r="FM13" s="108" t="s">
        <v>1555</v>
      </c>
    </row>
    <row r="14" spans="1:169" ht="15" customHeight="1">
      <c r="A14" s="202" t="s">
        <v>1292</v>
      </c>
      <c r="B14" s="108" t="str">
        <f t="shared" si="0"/>
        <v xml:space="preserve">JC </v>
      </c>
      <c r="C14" s="200" t="s">
        <v>1558</v>
      </c>
      <c r="D14" s="203" t="s">
        <v>442</v>
      </c>
      <c r="E14" s="203" t="s">
        <v>904</v>
      </c>
      <c r="F14" s="203" t="s">
        <v>905</v>
      </c>
      <c r="G14" s="203" t="s">
        <v>906</v>
      </c>
      <c r="H14" s="203" t="s">
        <v>658</v>
      </c>
      <c r="I14" s="203" t="s">
        <v>659</v>
      </c>
      <c r="J14" s="203" t="s">
        <v>660</v>
      </c>
      <c r="K14" s="117" t="s">
        <v>667</v>
      </c>
      <c r="L14" s="204" t="s">
        <v>110</v>
      </c>
      <c r="M14" s="205" t="str">
        <f ca="1">IFERROR(__xludf.DUMMYFUNCTION("regexreplace(N14,"" "","", "")"),"J0, J1, J2, J5, J6, J7, JA, JC, JD, K0, K5, K7, K9, KA, KC, KD, KF, L1, L8, LA, LC, M0, M2, M3, MC, MD, MF, N2, N7, NA, ")</f>
        <v xml:space="preserve">J0, J1, J2, J5, J6, J7, JA, JC, JD, K0, K5, K7, K9, KA, KC, KD, KF, L1, L8, LA, LC, M0, M2, M3, MC, MD, MF, N2, N7, NA, </v>
      </c>
      <c r="N14" s="205" t="e">
        <f t="shared" si="1"/>
        <v>#VALUE!</v>
      </c>
      <c r="O14" s="205" t="str">
        <f ca="1">IFERROR(__xludf.DUMMYFUNCTION("if(countif(ec_num_list,CO14),OFFSET(INDIRECT(CONCAT(""A"",to_text(match(CO14,ec_num_list,0)))),0,1),"""")"),"J0 ")</f>
        <v xml:space="preserve">J0 </v>
      </c>
      <c r="P14" s="205" t="str">
        <f ca="1">IFERROR(__xludf.DUMMYFUNCTION("if(countif(ec_num_list,CP14),OFFSET(INDIRECT(CONCAT(""A"",to_text(match(CP14,ec_num_list,0)))),0,1),"""")"),"J1 ")</f>
        <v xml:space="preserve">J1 </v>
      </c>
      <c r="Q14" s="205" t="str">
        <f ca="1">IFERROR(__xludf.DUMMYFUNCTION("if(countif(ec_num_list,CQ14),OFFSET(INDIRECT(CONCAT(""A"",to_text(match(CQ14,ec_num_list,0)))),0,1),"""")"),"J2 ")</f>
        <v xml:space="preserve">J2 </v>
      </c>
      <c r="R14" s="205" t="str">
        <f ca="1">IFERROR(__xludf.DUMMYFUNCTION("if(countif(ec_num_list,CR14),OFFSET(INDIRECT(CONCAT(""A"",to_text(match(CR14,ec_num_list,0)))),0,1),"""")"),"")</f>
        <v/>
      </c>
      <c r="S14" s="205" t="str">
        <f ca="1">IFERROR(__xludf.DUMMYFUNCTION("if(countif(ec_num_list,CS14),OFFSET(INDIRECT(CONCAT(""A"",to_text(match(CS14,ec_num_list,0)))),0,1),"""")"),"")</f>
        <v/>
      </c>
      <c r="T14" s="205" t="str">
        <f ca="1">IFERROR(__xludf.DUMMYFUNCTION("if(countif(ec_num_list,CT14),OFFSET(INDIRECT(CONCAT(""A"",to_text(match(CT14,ec_num_list,0)))),0,1),"""")"),"J5 ")</f>
        <v xml:space="preserve">J5 </v>
      </c>
      <c r="U14" s="205" t="str">
        <f ca="1">IFERROR(__xludf.DUMMYFUNCTION("if(countif(ec_num_list,CU14),OFFSET(INDIRECT(CONCAT(""A"",to_text(match(CU14,ec_num_list,0)))),0,1),"""")"),"J6 ")</f>
        <v xml:space="preserve">J6 </v>
      </c>
      <c r="V14" s="205" t="str">
        <f ca="1">IFERROR(__xludf.DUMMYFUNCTION("if(countif(ec_num_list,CV14),OFFSET(INDIRECT(CONCAT(""A"",to_text(match(CV14,ec_num_list,0)))),0,1),"""")"),"J7 ")</f>
        <v xml:space="preserve">J7 </v>
      </c>
      <c r="W14" s="205" t="str">
        <f ca="1">IFERROR(__xludf.DUMMYFUNCTION("if(countif(ec_num_list,CW14),OFFSET(INDIRECT(CONCAT(""A"",to_text(match(CW14,ec_num_list,0)))),0,1),"""")"),"")</f>
        <v/>
      </c>
      <c r="X14" s="205" t="str">
        <f ca="1">IFERROR(__xludf.DUMMYFUNCTION("if(countif(ec_num_list,CX14),OFFSET(INDIRECT(CONCAT(""A"",to_text(match(CX14,ec_num_list,0)))),0,1),"""")"),"")</f>
        <v/>
      </c>
      <c r="Y14" s="205" t="str">
        <f ca="1">IFERROR(__xludf.DUMMYFUNCTION("if(countif(ec_num_list,CY14),OFFSET(INDIRECT(CONCAT(""A"",to_text(match(CY14,ec_num_list,0)))),0,1),"""")"),"JA ")</f>
        <v xml:space="preserve">JA </v>
      </c>
      <c r="Z14" s="205" t="str">
        <f ca="1">IFERROR(__xludf.DUMMYFUNCTION("if(countif(ec_num_list,CZ14),OFFSET(INDIRECT(CONCAT(""A"",to_text(match(CZ14,ec_num_list,0)))),0,1),"""")"),"")</f>
        <v/>
      </c>
      <c r="AA14" s="205" t="str">
        <f ca="1">IFERROR(__xludf.DUMMYFUNCTION("if(countif(ec_num_list,DA14),OFFSET(INDIRECT(CONCAT(""A"",to_text(match(DA14,ec_num_list,0)))),0,1),"""")"),"JC ")</f>
        <v xml:space="preserve">JC </v>
      </c>
      <c r="AB14" s="205" t="str">
        <f ca="1">IFERROR(__xludf.DUMMYFUNCTION("if(countif(ec_num_list,DB14),OFFSET(INDIRECT(CONCAT(""A"",to_text(match(DB14,ec_num_list,0)))),0,1),"""")"),"JD ")</f>
        <v xml:space="preserve">JD </v>
      </c>
      <c r="AC14" s="205" t="str">
        <f ca="1">IFERROR(__xludf.DUMMYFUNCTION("if(countif(ec_num_list,DC14),OFFSET(INDIRECT(CONCAT(""A"",to_text(match(DC14,ec_num_list,0)))),0,1),"""")"),"")</f>
        <v/>
      </c>
      <c r="AD14" s="205" t="str">
        <f ca="1">IFERROR(__xludf.DUMMYFUNCTION("if(countif(ec_num_list,DD14),OFFSET(INDIRECT(CONCAT(""A"",to_text(match(DD14,ec_num_list,0)))),0,1),"""")"),"")</f>
        <v/>
      </c>
      <c r="AE14" s="205" t="str">
        <f ca="1">IFERROR(__xludf.DUMMYFUNCTION("if(countif(ec_num_list,DE14),OFFSET(INDIRECT(CONCAT(""A"",to_text(match(DE14,ec_num_list,0)))),0,1),"""")"),"K0 ")</f>
        <v xml:space="preserve">K0 </v>
      </c>
      <c r="AF14" s="205" t="str">
        <f ca="1">IFERROR(__xludf.DUMMYFUNCTION("if(countif(ec_num_list,DF14),OFFSET(INDIRECT(CONCAT(""A"",to_text(match(DF14,ec_num_list,0)))),0,1),"""")"),"")</f>
        <v/>
      </c>
      <c r="AG14" s="205" t="str">
        <f ca="1">IFERROR(__xludf.DUMMYFUNCTION("if(countif(ec_num_list,DG14),OFFSET(INDIRECT(CONCAT(""A"",to_text(match(DG14,ec_num_list,0)))),0,1),"""")"),"")</f>
        <v/>
      </c>
      <c r="AH14" s="205" t="str">
        <f ca="1">IFERROR(__xludf.DUMMYFUNCTION("if(countif(ec_num_list,DH14),OFFSET(INDIRECT(CONCAT(""A"",to_text(match(DH14,ec_num_list,0)))),0,1),"""")"),"")</f>
        <v/>
      </c>
      <c r="AI14" s="205" t="str">
        <f ca="1">IFERROR(__xludf.DUMMYFUNCTION("if(countif(ec_num_list,DI14),OFFSET(INDIRECT(CONCAT(""A"",to_text(match(DI14,ec_num_list,0)))),0,1),"""")"),"")</f>
        <v/>
      </c>
      <c r="AJ14" s="205" t="str">
        <f ca="1">IFERROR(__xludf.DUMMYFUNCTION("if(countif(ec_num_list,DJ14),OFFSET(INDIRECT(CONCAT(""A"",to_text(match(DJ14,ec_num_list,0)))),0,1),"""")"),"K5 ")</f>
        <v xml:space="preserve">K5 </v>
      </c>
      <c r="AK14" s="205" t="str">
        <f ca="1">IFERROR(__xludf.DUMMYFUNCTION("if(countif(ec_num_list,DK14),OFFSET(INDIRECT(CONCAT(""A"",to_text(match(DK14,ec_num_list,0)))),0,1),"""")"),"")</f>
        <v/>
      </c>
      <c r="AL14" s="205" t="str">
        <f ca="1">IFERROR(__xludf.DUMMYFUNCTION("if(countif(ec_num_list,DL14),OFFSET(INDIRECT(CONCAT(""A"",to_text(match(DL14,ec_num_list,0)))),0,1),"""")"),"K7 ")</f>
        <v xml:space="preserve">K7 </v>
      </c>
      <c r="AM14" s="205" t="str">
        <f ca="1">IFERROR(__xludf.DUMMYFUNCTION("if(countif(ec_num_list,DM14),OFFSET(INDIRECT(CONCAT(""A"",to_text(match(DM14,ec_num_list,0)))),0,1),"""")"),"")</f>
        <v/>
      </c>
      <c r="AN14" s="205" t="str">
        <f ca="1">IFERROR(__xludf.DUMMYFUNCTION("if(countif(ec_num_list,DN14),OFFSET(INDIRECT(CONCAT(""A"",to_text(match(DN14,ec_num_list,0)))),0,1),"""")"),"K9 ")</f>
        <v xml:space="preserve">K9 </v>
      </c>
      <c r="AO14" s="205" t="str">
        <f ca="1">IFERROR(__xludf.DUMMYFUNCTION("if(countif(ec_num_list,DO14),OFFSET(INDIRECT(CONCAT(""A"",to_text(match(DO14,ec_num_list,0)))),0,1),"""")"),"KA ")</f>
        <v xml:space="preserve">KA </v>
      </c>
      <c r="AP14" s="205" t="str">
        <f ca="1">IFERROR(__xludf.DUMMYFUNCTION("if(countif(ec_num_list,DP14),OFFSET(INDIRECT(CONCAT(""A"",to_text(match(DP14,ec_num_list,0)))),0,1),"""")"),"")</f>
        <v/>
      </c>
      <c r="AQ14" s="205" t="str">
        <f ca="1">IFERROR(__xludf.DUMMYFUNCTION("if(countif(ec_num_list,DQ14),OFFSET(INDIRECT(CONCAT(""A"",to_text(match(DQ14,ec_num_list,0)))),0,1),"""")"),"KC ")</f>
        <v xml:space="preserve">KC </v>
      </c>
      <c r="AR14" s="205" t="str">
        <f ca="1">IFERROR(__xludf.DUMMYFUNCTION("if(countif(ec_num_list,DR14),OFFSET(INDIRECT(CONCAT(""A"",to_text(match(DR14,ec_num_list,0)))),0,1),"""")"),"KD ")</f>
        <v xml:space="preserve">KD </v>
      </c>
      <c r="AS14" s="205" t="str">
        <f ca="1">IFERROR(__xludf.DUMMYFUNCTION("if(countif(ec_num_list,DS14),OFFSET(INDIRECT(CONCAT(""A"",to_text(match(DS14,ec_num_list,0)))),0,1),"""")"),"")</f>
        <v/>
      </c>
      <c r="AT14" s="205" t="str">
        <f ca="1">IFERROR(__xludf.DUMMYFUNCTION("if(countif(ec_num_list,DT14),OFFSET(INDIRECT(CONCAT(""A"",to_text(match(DT14,ec_num_list,0)))),0,1),"""")"),"KF ")</f>
        <v xml:space="preserve">KF </v>
      </c>
      <c r="AU14" s="205" t="str">
        <f ca="1">IFERROR(__xludf.DUMMYFUNCTION("if(countif(ec_num_list,DU14),OFFSET(INDIRECT(CONCAT(""A"",to_text(match(DU14,ec_num_list,0)))),0,1),"""")"),"")</f>
        <v/>
      </c>
      <c r="AV14" s="205" t="str">
        <f ca="1">IFERROR(__xludf.DUMMYFUNCTION("if(countif(ec_num_list,DV14),OFFSET(INDIRECT(CONCAT(""A"",to_text(match(DV14,ec_num_list,0)))),0,1),"""")"),"L1 ")</f>
        <v xml:space="preserve">L1 </v>
      </c>
      <c r="AW14" s="205" t="str">
        <f ca="1">IFERROR(__xludf.DUMMYFUNCTION("if(countif(ec_num_list,DW14),OFFSET(INDIRECT(CONCAT(""A"",to_text(match(DW14,ec_num_list,0)))),0,1),"""")"),"")</f>
        <v/>
      </c>
      <c r="AX14" s="205" t="str">
        <f ca="1">IFERROR(__xludf.DUMMYFUNCTION("if(countif(ec_num_list,DX14),OFFSET(INDIRECT(CONCAT(""A"",to_text(match(DX14,ec_num_list,0)))),0,1),"""")"),"")</f>
        <v/>
      </c>
      <c r="AY14" s="205" t="str">
        <f ca="1">IFERROR(__xludf.DUMMYFUNCTION("if(countif(ec_num_list,DY14),OFFSET(INDIRECT(CONCAT(""A"",to_text(match(DY14,ec_num_list,0)))),0,1),"""")"),"")</f>
        <v/>
      </c>
      <c r="AZ14" s="205" t="str">
        <f ca="1">IFERROR(__xludf.DUMMYFUNCTION("if(countif(ec_num_list,DZ14),OFFSET(INDIRECT(CONCAT(""A"",to_text(match(DZ14,ec_num_list,0)))),0,1),"""")"),"")</f>
        <v/>
      </c>
      <c r="BA14" s="205" t="str">
        <f ca="1">IFERROR(__xludf.DUMMYFUNCTION("if(countif(ec_num_list,EA14),OFFSET(INDIRECT(CONCAT(""A"",to_text(match(EA14,ec_num_list,0)))),0,1),"""")"),"")</f>
        <v/>
      </c>
      <c r="BB14" s="205" t="str">
        <f ca="1">IFERROR(__xludf.DUMMYFUNCTION("if(countif(ec_num_list,EB14),OFFSET(INDIRECT(CONCAT(""A"",to_text(match(EB14,ec_num_list,0)))),0,1),"""")"),"")</f>
        <v/>
      </c>
      <c r="BC14" s="205" t="str">
        <f ca="1">IFERROR(__xludf.DUMMYFUNCTION("if(countif(ec_num_list,EC14),OFFSET(INDIRECT(CONCAT(""A"",to_text(match(EC14,ec_num_list,0)))),0,1),"""")"),"L8 ")</f>
        <v xml:space="preserve">L8 </v>
      </c>
      <c r="BD14" s="205" t="str">
        <f ca="1">IFERROR(__xludf.DUMMYFUNCTION("if(countif(ec_num_list,ED14),OFFSET(INDIRECT(CONCAT(""A"",to_text(match(ED14,ec_num_list,0)))),0,1),"""")"),"")</f>
        <v/>
      </c>
      <c r="BE14" s="205" t="str">
        <f ca="1">IFERROR(__xludf.DUMMYFUNCTION("if(countif(ec_num_list,EE14),OFFSET(INDIRECT(CONCAT(""A"",to_text(match(EE14,ec_num_list,0)))),0,1),"""")"),"LA ")</f>
        <v xml:space="preserve">LA </v>
      </c>
      <c r="BF14" s="205" t="str">
        <f ca="1">IFERROR(__xludf.DUMMYFUNCTION("if(countif(ec_num_list,EF14),OFFSET(INDIRECT(CONCAT(""A"",to_text(match(EF14,ec_num_list,0)))),0,1),"""")"),"")</f>
        <v/>
      </c>
      <c r="BG14" s="205" t="str">
        <f ca="1">IFERROR(__xludf.DUMMYFUNCTION("if(countif(ec_num_list,EG14),OFFSET(INDIRECT(CONCAT(""A"",to_text(match(EG14,ec_num_list,0)))),0,1),"""")"),"LC ")</f>
        <v xml:space="preserve">LC </v>
      </c>
      <c r="BH14" s="205" t="str">
        <f ca="1">IFERROR(__xludf.DUMMYFUNCTION("if(countif(ec_num_list,EH14),OFFSET(INDIRECT(CONCAT(""A"",to_text(match(EH14,ec_num_list,0)))),0,1),"""")"),"")</f>
        <v/>
      </c>
      <c r="BI14" s="205" t="str">
        <f ca="1">IFERROR(__xludf.DUMMYFUNCTION("if(countif(ec_num_list,EI14),OFFSET(INDIRECT(CONCAT(""A"",to_text(match(EI14,ec_num_list,0)))),0,1),"""")"),"")</f>
        <v/>
      </c>
      <c r="BJ14" s="205" t="str">
        <f ca="1">IFERROR(__xludf.DUMMYFUNCTION("if(countif(ec_num_list,EJ14),OFFSET(INDIRECT(CONCAT(""A"",to_text(match(EJ14,ec_num_list,0)))),0,1),"""")"),"")</f>
        <v/>
      </c>
      <c r="BK14" s="205" t="str">
        <f ca="1">IFERROR(__xludf.DUMMYFUNCTION("if(countif(ec_num_list,EK14),OFFSET(INDIRECT(CONCAT(""A"",to_text(match(EK14,ec_num_list,0)))),0,1),"""")"),"M0 ")</f>
        <v xml:space="preserve">M0 </v>
      </c>
      <c r="BL14" s="205" t="str">
        <f ca="1">IFERROR(__xludf.DUMMYFUNCTION("if(countif(ec_num_list,EL14),OFFSET(INDIRECT(CONCAT(""A"",to_text(match(EL14,ec_num_list,0)))),0,1),"""")"),"")</f>
        <v/>
      </c>
      <c r="BM14" s="205" t="str">
        <f ca="1">IFERROR(__xludf.DUMMYFUNCTION("if(countif(ec_num_list,EM14),OFFSET(INDIRECT(CONCAT(""A"",to_text(match(EM14,ec_num_list,0)))),0,1),"""")"),"M2 ")</f>
        <v xml:space="preserve">M2 </v>
      </c>
      <c r="BN14" s="205" t="str">
        <f ca="1">IFERROR(__xludf.DUMMYFUNCTION("if(countif(ec_num_list,EN14),OFFSET(INDIRECT(CONCAT(""A"",to_text(match(EN14,ec_num_list,0)))),0,1),"""")"),"M3 ")</f>
        <v xml:space="preserve">M3 </v>
      </c>
      <c r="BO14" s="205" t="str">
        <f ca="1">IFERROR(__xludf.DUMMYFUNCTION("if(countif(ec_num_list,EO14),OFFSET(INDIRECT(CONCAT(""A"",to_text(match(EO14,ec_num_list,0)))),0,1),"""")"),"")</f>
        <v/>
      </c>
      <c r="BP14" s="205" t="str">
        <f ca="1">IFERROR(__xludf.DUMMYFUNCTION("if(countif(ec_num_list,EP14),OFFSET(INDIRECT(CONCAT(""A"",to_text(match(EP14,ec_num_list,0)))),0,1),"""")"),"")</f>
        <v/>
      </c>
      <c r="BQ14" s="205" t="str">
        <f ca="1">IFERROR(__xludf.DUMMYFUNCTION("if(countif(ec_num_list,EQ14),OFFSET(INDIRECT(CONCAT(""A"",to_text(match(EQ14,ec_num_list,0)))),0,1),"""")"),"")</f>
        <v/>
      </c>
      <c r="BR14" s="205" t="str">
        <f ca="1">IFERROR(__xludf.DUMMYFUNCTION("if(countif(ec_num_list,ER14),OFFSET(INDIRECT(CONCAT(""A"",to_text(match(ER14,ec_num_list,0)))),0,1),"""")"),"")</f>
        <v/>
      </c>
      <c r="BS14" s="205" t="str">
        <f ca="1">IFERROR(__xludf.DUMMYFUNCTION("if(countif(ec_num_list,ES14),OFFSET(INDIRECT(CONCAT(""A"",to_text(match(ES14,ec_num_list,0)))),0,1),"""")"),"")</f>
        <v/>
      </c>
      <c r="BT14" s="205" t="str">
        <f ca="1">IFERROR(__xludf.DUMMYFUNCTION("if(countif(ec_num_list,ET14),OFFSET(INDIRECT(CONCAT(""A"",to_text(match(ET14,ec_num_list,0)))),0,1),"""")"),"")</f>
        <v/>
      </c>
      <c r="BU14" s="205" t="str">
        <f ca="1">IFERROR(__xludf.DUMMYFUNCTION("if(countif(ec_num_list,EU14),OFFSET(INDIRECT(CONCAT(""A"",to_text(match(EU14,ec_num_list,0)))),0,1),"""")"),"")</f>
        <v/>
      </c>
      <c r="BV14" s="205" t="str">
        <f ca="1">IFERROR(__xludf.DUMMYFUNCTION("if(countif(ec_num_list,EV14),OFFSET(INDIRECT(CONCAT(""A"",to_text(match(EV14,ec_num_list,0)))),0,1),"""")"),"")</f>
        <v/>
      </c>
      <c r="BW14" s="205" t="str">
        <f ca="1">IFERROR(__xludf.DUMMYFUNCTION("if(countif(ec_num_list,EW14),OFFSET(INDIRECT(CONCAT(""A"",to_text(match(EW14,ec_num_list,0)))),0,1),"""")"),"MC ")</f>
        <v xml:space="preserve">MC </v>
      </c>
      <c r="BX14" s="205" t="str">
        <f ca="1">IFERROR(__xludf.DUMMYFUNCTION("if(countif(ec_num_list,EX14),OFFSET(INDIRECT(CONCAT(""A"",to_text(match(EX14,ec_num_list,0)))),0,1),"""")"),"MD ")</f>
        <v xml:space="preserve">MD </v>
      </c>
      <c r="BY14" s="205" t="str">
        <f ca="1">IFERROR(__xludf.DUMMYFUNCTION("if(countif(ec_num_list,EY14),OFFSET(INDIRECT(CONCAT(""A"",to_text(match(EY14,ec_num_list,0)))),0,1),"""")"),"")</f>
        <v/>
      </c>
      <c r="BZ14" s="205" t="str">
        <f ca="1">IFERROR(__xludf.DUMMYFUNCTION("if(countif(ec_num_list,EZ14),OFFSET(INDIRECT(CONCAT(""A"",to_text(match(EZ14,ec_num_list,0)))),0,1),"""")"),"MF ")</f>
        <v xml:space="preserve">MF </v>
      </c>
      <c r="CA14" s="205" t="str">
        <f ca="1">IFERROR(__xludf.DUMMYFUNCTION("if(countif(ec_num_list,FA14),OFFSET(INDIRECT(CONCAT(""A"",to_text(match(FA14,ec_num_list,0)))),0,1),"""")"),"")</f>
        <v/>
      </c>
      <c r="CB14" s="205" t="str">
        <f ca="1">IFERROR(__xludf.DUMMYFUNCTION("if(countif(ec_num_list,FB14),OFFSET(INDIRECT(CONCAT(""A"",to_text(match(FB14,ec_num_list,0)))),0,1),"""")"),"")</f>
        <v/>
      </c>
      <c r="CC14" s="205" t="str">
        <f ca="1">IFERROR(__xludf.DUMMYFUNCTION("if(countif(ec_num_list,FC14),OFFSET(INDIRECT(CONCAT(""A"",to_text(match(FC14,ec_num_list,0)))),0,1),"""")"),"N2 ")</f>
        <v xml:space="preserve">N2 </v>
      </c>
      <c r="CD14" s="205" t="str">
        <f ca="1">IFERROR(__xludf.DUMMYFUNCTION("if(countif(ec_num_list,FD14),OFFSET(INDIRECT(CONCAT(""A"",to_text(match(FD14,ec_num_list,0)))),0,1),"""")"),"")</f>
        <v/>
      </c>
      <c r="CE14" s="205" t="str">
        <f ca="1">IFERROR(__xludf.DUMMYFUNCTION("if(countif(ec_num_list,FE14),OFFSET(INDIRECT(CONCAT(""A"",to_text(match(FE14,ec_num_list,0)))),0,1),"""")"),"")</f>
        <v/>
      </c>
      <c r="CF14" s="205" t="str">
        <f ca="1">IFERROR(__xludf.DUMMYFUNCTION("if(countif(ec_num_list,FF14),OFFSET(INDIRECT(CONCAT(""A"",to_text(match(FF14,ec_num_list,0)))),0,1),"""")"),"")</f>
        <v/>
      </c>
      <c r="CG14" s="205" t="str">
        <f ca="1">IFERROR(__xludf.DUMMYFUNCTION("if(countif(ec_num_list,FG14),OFFSET(INDIRECT(CONCAT(""A"",to_text(match(FG14,ec_num_list,0)))),0,1),"""")"),"")</f>
        <v/>
      </c>
      <c r="CH14" s="205" t="str">
        <f ca="1">IFERROR(__xludf.DUMMYFUNCTION("if(countif(ec_num_list,FH14),OFFSET(INDIRECT(CONCAT(""A"",to_text(match(FH14,ec_num_list,0)))),0,1),"""")"),"N7 ")</f>
        <v xml:space="preserve">N7 </v>
      </c>
      <c r="CI14" s="205" t="str">
        <f ca="1">IFERROR(__xludf.DUMMYFUNCTION("if(countif(ec_num_list,FI14),OFFSET(INDIRECT(CONCAT(""A"",to_text(match(FI14,ec_num_list,0)))),0,1),"""")"),"")</f>
        <v/>
      </c>
      <c r="CJ14" s="205" t="str">
        <f ca="1">IFERROR(__xludf.DUMMYFUNCTION("if(countif(ec_num_list,FJ14),OFFSET(INDIRECT(CONCAT(""A"",to_text(match(FJ14,ec_num_list,0)))),0,1),"""")"),"")</f>
        <v/>
      </c>
      <c r="CK14" s="205" t="str">
        <f ca="1">IFERROR(__xludf.DUMMYFUNCTION("if(countif(ec_num_list,FK14),OFFSET(INDIRECT(CONCAT(""A"",to_text(match(FK14,ec_num_list,0)))),0,1),"""")"),"NA ")</f>
        <v xml:space="preserve">NA </v>
      </c>
      <c r="CL14" s="205" t="str">
        <f ca="1">IFERROR(__xludf.DUMMYFUNCTION("if(countif(ec_num_list,FL14),OFFSET(INDIRECT(CONCAT(""A"",to_text(match(FL14,ec_num_list,0)))),0,1),"""")"),"")</f>
        <v/>
      </c>
      <c r="CM14" s="205" t="str">
        <f ca="1">IFERROR(__xludf.DUMMYFUNCTION("if(countif(ec_num_list,FM14),OFFSET(INDIRECT(CONCAT(""A"",to_text(match(FM14,ec_num_list,0)))),0,1),"""")"),"")</f>
        <v/>
      </c>
      <c r="CN14" s="206" t="s">
        <v>110</v>
      </c>
      <c r="CO14" s="206" t="s">
        <v>1243</v>
      </c>
      <c r="CP14" s="206" t="s">
        <v>1251</v>
      </c>
      <c r="CQ14" s="206" t="s">
        <v>1256</v>
      </c>
      <c r="CR14" s="108" t="s">
        <v>1555</v>
      </c>
      <c r="CS14" s="108" t="s">
        <v>1555</v>
      </c>
      <c r="CT14" s="206" t="s">
        <v>1266</v>
      </c>
      <c r="CU14" s="206" t="s">
        <v>1271</v>
      </c>
      <c r="CV14" s="206" t="s">
        <v>1274</v>
      </c>
      <c r="CW14" s="108" t="s">
        <v>1555</v>
      </c>
      <c r="CX14" s="108" t="s">
        <v>1555</v>
      </c>
      <c r="CY14" s="206" t="s">
        <v>1286</v>
      </c>
      <c r="CZ14" s="108" t="s">
        <v>1555</v>
      </c>
      <c r="DA14" s="206" t="s">
        <v>1292</v>
      </c>
      <c r="DB14" s="206" t="s">
        <v>1294</v>
      </c>
      <c r="DC14" s="108" t="s">
        <v>1555</v>
      </c>
      <c r="DD14" s="108" t="s">
        <v>1555</v>
      </c>
      <c r="DE14" s="206" t="s">
        <v>1304</v>
      </c>
      <c r="DF14" s="108" t="s">
        <v>1555</v>
      </c>
      <c r="DG14" s="108" t="s">
        <v>1555</v>
      </c>
      <c r="DH14" s="108" t="s">
        <v>1555</v>
      </c>
      <c r="DI14" s="108" t="s">
        <v>1555</v>
      </c>
      <c r="DJ14" s="206" t="s">
        <v>1321</v>
      </c>
      <c r="DK14" s="108" t="s">
        <v>1555</v>
      </c>
      <c r="DL14" s="206" t="s">
        <v>1326</v>
      </c>
      <c r="DM14" s="108" t="s">
        <v>1555</v>
      </c>
      <c r="DN14" s="206" t="s">
        <v>1334</v>
      </c>
      <c r="DO14" s="206" t="s">
        <v>1337</v>
      </c>
      <c r="DP14" s="108" t="s">
        <v>1555</v>
      </c>
      <c r="DQ14" s="206" t="s">
        <v>1344</v>
      </c>
      <c r="DR14" s="206" t="s">
        <v>1347</v>
      </c>
      <c r="DS14" s="108" t="s">
        <v>1555</v>
      </c>
      <c r="DT14" s="206" t="s">
        <v>1353</v>
      </c>
      <c r="DU14" s="108" t="s">
        <v>1555</v>
      </c>
      <c r="DV14" s="206" t="s">
        <v>1363</v>
      </c>
      <c r="DW14" s="108" t="s">
        <v>1555</v>
      </c>
      <c r="DX14" s="108" t="s">
        <v>1555</v>
      </c>
      <c r="DY14" s="108" t="s">
        <v>1555</v>
      </c>
      <c r="DZ14" s="108" t="s">
        <v>1555</v>
      </c>
      <c r="EA14" s="108" t="s">
        <v>1555</v>
      </c>
      <c r="EB14" s="108" t="s">
        <v>1555</v>
      </c>
      <c r="EC14" s="206" t="s">
        <v>1391</v>
      </c>
      <c r="ED14" s="108" t="s">
        <v>1555</v>
      </c>
      <c r="EE14" s="206" t="s">
        <v>1397</v>
      </c>
      <c r="EF14" s="108" t="s">
        <v>1555</v>
      </c>
      <c r="EG14" s="206" t="s">
        <v>1404</v>
      </c>
      <c r="EH14" s="108" t="s">
        <v>1555</v>
      </c>
      <c r="EI14" s="108" t="s">
        <v>1555</v>
      </c>
      <c r="EJ14" s="108" t="s">
        <v>1555</v>
      </c>
      <c r="EK14" s="206" t="s">
        <v>1417</v>
      </c>
      <c r="EL14" s="108" t="s">
        <v>1555</v>
      </c>
      <c r="EM14" s="206" t="s">
        <v>1422</v>
      </c>
      <c r="EN14" s="206" t="s">
        <v>1428</v>
      </c>
      <c r="EO14" s="108" t="s">
        <v>1555</v>
      </c>
      <c r="EP14" s="108" t="s">
        <v>1555</v>
      </c>
      <c r="EQ14" s="108" t="s">
        <v>1555</v>
      </c>
      <c r="ER14" s="108" t="s">
        <v>1555</v>
      </c>
      <c r="ES14" s="108" t="s">
        <v>1555</v>
      </c>
      <c r="ET14" s="108" t="s">
        <v>1555</v>
      </c>
      <c r="EU14" s="108" t="s">
        <v>1555</v>
      </c>
      <c r="EV14" s="108" t="s">
        <v>1555</v>
      </c>
      <c r="EW14" s="206" t="s">
        <v>1454</v>
      </c>
      <c r="EX14" s="206" t="s">
        <v>1458</v>
      </c>
      <c r="EY14" s="108" t="s">
        <v>1555</v>
      </c>
      <c r="EZ14" s="206" t="s">
        <v>1463</v>
      </c>
      <c r="FA14" s="108" t="s">
        <v>1555</v>
      </c>
      <c r="FB14" s="108" t="s">
        <v>1555</v>
      </c>
      <c r="FC14" s="206" t="s">
        <v>1476</v>
      </c>
      <c r="FD14" s="108" t="s">
        <v>1555</v>
      </c>
      <c r="FE14" s="108" t="s">
        <v>1555</v>
      </c>
      <c r="FF14" s="108" t="s">
        <v>1555</v>
      </c>
      <c r="FG14" s="108" t="s">
        <v>1555</v>
      </c>
      <c r="FH14" s="206" t="s">
        <v>1494</v>
      </c>
      <c r="FI14" s="108" t="s">
        <v>1555</v>
      </c>
      <c r="FJ14" s="108" t="s">
        <v>1555</v>
      </c>
      <c r="FK14" s="206" t="s">
        <v>1506</v>
      </c>
      <c r="FL14" s="206" t="s">
        <v>1509</v>
      </c>
      <c r="FM14" s="108" t="s">
        <v>1555</v>
      </c>
    </row>
    <row r="15" spans="1:169" ht="15" customHeight="1">
      <c r="A15" s="108" t="s">
        <v>1294</v>
      </c>
      <c r="B15" s="108" t="str">
        <f t="shared" si="0"/>
        <v xml:space="preserve">JD </v>
      </c>
      <c r="C15" s="200" t="s">
        <v>1559</v>
      </c>
      <c r="D15" s="203" t="s">
        <v>442</v>
      </c>
      <c r="E15" s="203" t="s">
        <v>904</v>
      </c>
      <c r="F15" s="203" t="s">
        <v>905</v>
      </c>
      <c r="G15" s="203" t="s">
        <v>906</v>
      </c>
      <c r="H15" s="203" t="s">
        <v>658</v>
      </c>
      <c r="I15" s="203" t="s">
        <v>659</v>
      </c>
      <c r="J15" s="203" t="s">
        <v>660</v>
      </c>
      <c r="K15" s="117" t="s">
        <v>667</v>
      </c>
      <c r="L15" s="204" t="s">
        <v>113</v>
      </c>
      <c r="M15" s="205" t="str">
        <f ca="1">IFERROR(__xludf.DUMMYFUNCTION("regexreplace(N15,"" "","", "")"),"J0, J1, J2, J5, J6, J7, JA, JC, JD, K0, K5, K7, K9, KA, KC, KD, KF, L1, L8, LA, LC, LD, M0, M2, M3, MA, MC, MF, N2, N4, N7, NA, ")</f>
        <v xml:space="preserve">J0, J1, J2, J5, J6, J7, JA, JC, JD, K0, K5, K7, K9, KA, KC, KD, KF, L1, L8, LA, LC, LD, M0, M2, M3, MA, MC, MF, N2, N4, N7, NA, </v>
      </c>
      <c r="N15" s="205" t="e">
        <f t="shared" si="1"/>
        <v>#VALUE!</v>
      </c>
      <c r="O15" s="205" t="str">
        <f ca="1">IFERROR(__xludf.DUMMYFUNCTION("if(countif(ec_num_list,CO15),OFFSET(INDIRECT(CONCAT(""A"",to_text(match(CO15,ec_num_list,0)))),0,1),"""")"),"J0 ")</f>
        <v xml:space="preserve">J0 </v>
      </c>
      <c r="P15" s="205" t="str">
        <f ca="1">IFERROR(__xludf.DUMMYFUNCTION("if(countif(ec_num_list,CP15),OFFSET(INDIRECT(CONCAT(""A"",to_text(match(CP15,ec_num_list,0)))),0,1),"""")"),"J1 ")</f>
        <v xml:space="preserve">J1 </v>
      </c>
      <c r="Q15" s="205" t="str">
        <f ca="1">IFERROR(__xludf.DUMMYFUNCTION("if(countif(ec_num_list,CQ15),OFFSET(INDIRECT(CONCAT(""A"",to_text(match(CQ15,ec_num_list,0)))),0,1),"""")"),"J2 ")</f>
        <v xml:space="preserve">J2 </v>
      </c>
      <c r="R15" s="205" t="str">
        <f ca="1">IFERROR(__xludf.DUMMYFUNCTION("if(countif(ec_num_list,CR15),OFFSET(INDIRECT(CONCAT(""A"",to_text(match(CR15,ec_num_list,0)))),0,1),"""")"),"")</f>
        <v/>
      </c>
      <c r="S15" s="205" t="str">
        <f ca="1">IFERROR(__xludf.DUMMYFUNCTION("if(countif(ec_num_list,CS15),OFFSET(INDIRECT(CONCAT(""A"",to_text(match(CS15,ec_num_list,0)))),0,1),"""")"),"")</f>
        <v/>
      </c>
      <c r="T15" s="205" t="str">
        <f ca="1">IFERROR(__xludf.DUMMYFUNCTION("if(countif(ec_num_list,CT15),OFFSET(INDIRECT(CONCAT(""A"",to_text(match(CT15,ec_num_list,0)))),0,1),"""")"),"J5 ")</f>
        <v xml:space="preserve">J5 </v>
      </c>
      <c r="U15" s="205" t="str">
        <f ca="1">IFERROR(__xludf.DUMMYFUNCTION("if(countif(ec_num_list,CU15),OFFSET(INDIRECT(CONCAT(""A"",to_text(match(CU15,ec_num_list,0)))),0,1),"""")"),"J6 ")</f>
        <v xml:space="preserve">J6 </v>
      </c>
      <c r="V15" s="205" t="str">
        <f ca="1">IFERROR(__xludf.DUMMYFUNCTION("if(countif(ec_num_list,CV15),OFFSET(INDIRECT(CONCAT(""A"",to_text(match(CV15,ec_num_list,0)))),0,1),"""")"),"J7 ")</f>
        <v xml:space="preserve">J7 </v>
      </c>
      <c r="W15" s="205" t="str">
        <f ca="1">IFERROR(__xludf.DUMMYFUNCTION("if(countif(ec_num_list,CW15),OFFSET(INDIRECT(CONCAT(""A"",to_text(match(CW15,ec_num_list,0)))),0,1),"""")"),"")</f>
        <v/>
      </c>
      <c r="X15" s="205" t="str">
        <f ca="1">IFERROR(__xludf.DUMMYFUNCTION("if(countif(ec_num_list,CX15),OFFSET(INDIRECT(CONCAT(""A"",to_text(match(CX15,ec_num_list,0)))),0,1),"""")"),"")</f>
        <v/>
      </c>
      <c r="Y15" s="205" t="str">
        <f ca="1">IFERROR(__xludf.DUMMYFUNCTION("if(countif(ec_num_list,CY15),OFFSET(INDIRECT(CONCAT(""A"",to_text(match(CY15,ec_num_list,0)))),0,1),"""")"),"JA ")</f>
        <v xml:space="preserve">JA </v>
      </c>
      <c r="Z15" s="205" t="str">
        <f ca="1">IFERROR(__xludf.DUMMYFUNCTION("if(countif(ec_num_list,CZ15),OFFSET(INDIRECT(CONCAT(""A"",to_text(match(CZ15,ec_num_list,0)))),0,1),"""")"),"")</f>
        <v/>
      </c>
      <c r="AA15" s="205" t="str">
        <f ca="1">IFERROR(__xludf.DUMMYFUNCTION("if(countif(ec_num_list,DA15),OFFSET(INDIRECT(CONCAT(""A"",to_text(match(DA15,ec_num_list,0)))),0,1),"""")"),"JC ")</f>
        <v xml:space="preserve">JC </v>
      </c>
      <c r="AB15" s="205" t="str">
        <f ca="1">IFERROR(__xludf.DUMMYFUNCTION("if(countif(ec_num_list,DB15),OFFSET(INDIRECT(CONCAT(""A"",to_text(match(DB15,ec_num_list,0)))),0,1),"""")"),"JD ")</f>
        <v xml:space="preserve">JD </v>
      </c>
      <c r="AC15" s="205" t="str">
        <f ca="1">IFERROR(__xludf.DUMMYFUNCTION("if(countif(ec_num_list,DC15),OFFSET(INDIRECT(CONCAT(""A"",to_text(match(DC15,ec_num_list,0)))),0,1),"""")"),"")</f>
        <v/>
      </c>
      <c r="AD15" s="205" t="str">
        <f ca="1">IFERROR(__xludf.DUMMYFUNCTION("if(countif(ec_num_list,DD15),OFFSET(INDIRECT(CONCAT(""A"",to_text(match(DD15,ec_num_list,0)))),0,1),"""")"),"")</f>
        <v/>
      </c>
      <c r="AE15" s="205" t="str">
        <f ca="1">IFERROR(__xludf.DUMMYFUNCTION("if(countif(ec_num_list,DE15),OFFSET(INDIRECT(CONCAT(""A"",to_text(match(DE15,ec_num_list,0)))),0,1),"""")"),"K0 ")</f>
        <v xml:space="preserve">K0 </v>
      </c>
      <c r="AF15" s="205" t="str">
        <f ca="1">IFERROR(__xludf.DUMMYFUNCTION("if(countif(ec_num_list,DF15),OFFSET(INDIRECT(CONCAT(""A"",to_text(match(DF15,ec_num_list,0)))),0,1),"""")"),"")</f>
        <v/>
      </c>
      <c r="AG15" s="205" t="str">
        <f ca="1">IFERROR(__xludf.DUMMYFUNCTION("if(countif(ec_num_list,DG15),OFFSET(INDIRECT(CONCAT(""A"",to_text(match(DG15,ec_num_list,0)))),0,1),"""")"),"")</f>
        <v/>
      </c>
      <c r="AH15" s="205" t="str">
        <f ca="1">IFERROR(__xludf.DUMMYFUNCTION("if(countif(ec_num_list,DH15),OFFSET(INDIRECT(CONCAT(""A"",to_text(match(DH15,ec_num_list,0)))),0,1),"""")"),"")</f>
        <v/>
      </c>
      <c r="AI15" s="205" t="str">
        <f ca="1">IFERROR(__xludf.DUMMYFUNCTION("if(countif(ec_num_list,DI15),OFFSET(INDIRECT(CONCAT(""A"",to_text(match(DI15,ec_num_list,0)))),0,1),"""")"),"")</f>
        <v/>
      </c>
      <c r="AJ15" s="205" t="str">
        <f ca="1">IFERROR(__xludf.DUMMYFUNCTION("if(countif(ec_num_list,DJ15),OFFSET(INDIRECT(CONCAT(""A"",to_text(match(DJ15,ec_num_list,0)))),0,1),"""")"),"K5 ")</f>
        <v xml:space="preserve">K5 </v>
      </c>
      <c r="AK15" s="205" t="str">
        <f ca="1">IFERROR(__xludf.DUMMYFUNCTION("if(countif(ec_num_list,DK15),OFFSET(INDIRECT(CONCAT(""A"",to_text(match(DK15,ec_num_list,0)))),0,1),"""")"),"")</f>
        <v/>
      </c>
      <c r="AL15" s="205" t="str">
        <f ca="1">IFERROR(__xludf.DUMMYFUNCTION("if(countif(ec_num_list,DL15),OFFSET(INDIRECT(CONCAT(""A"",to_text(match(DL15,ec_num_list,0)))),0,1),"""")"),"K7 ")</f>
        <v xml:space="preserve">K7 </v>
      </c>
      <c r="AM15" s="205" t="str">
        <f ca="1">IFERROR(__xludf.DUMMYFUNCTION("if(countif(ec_num_list,DM15),OFFSET(INDIRECT(CONCAT(""A"",to_text(match(DM15,ec_num_list,0)))),0,1),"""")"),"")</f>
        <v/>
      </c>
      <c r="AN15" s="205" t="str">
        <f ca="1">IFERROR(__xludf.DUMMYFUNCTION("if(countif(ec_num_list,DN15),OFFSET(INDIRECT(CONCAT(""A"",to_text(match(DN15,ec_num_list,0)))),0,1),"""")"),"K9 ")</f>
        <v xml:space="preserve">K9 </v>
      </c>
      <c r="AO15" s="205" t="str">
        <f ca="1">IFERROR(__xludf.DUMMYFUNCTION("if(countif(ec_num_list,DO15),OFFSET(INDIRECT(CONCAT(""A"",to_text(match(DO15,ec_num_list,0)))),0,1),"""")"),"KA ")</f>
        <v xml:space="preserve">KA </v>
      </c>
      <c r="AP15" s="205" t="str">
        <f ca="1">IFERROR(__xludf.DUMMYFUNCTION("if(countif(ec_num_list,DP15),OFFSET(INDIRECT(CONCAT(""A"",to_text(match(DP15,ec_num_list,0)))),0,1),"""")"),"")</f>
        <v/>
      </c>
      <c r="AQ15" s="205" t="str">
        <f ca="1">IFERROR(__xludf.DUMMYFUNCTION("if(countif(ec_num_list,DQ15),OFFSET(INDIRECT(CONCAT(""A"",to_text(match(DQ15,ec_num_list,0)))),0,1),"""")"),"KC ")</f>
        <v xml:space="preserve">KC </v>
      </c>
      <c r="AR15" s="205" t="str">
        <f ca="1">IFERROR(__xludf.DUMMYFUNCTION("if(countif(ec_num_list,DR15),OFFSET(INDIRECT(CONCAT(""A"",to_text(match(DR15,ec_num_list,0)))),0,1),"""")"),"KD ")</f>
        <v xml:space="preserve">KD </v>
      </c>
      <c r="AS15" s="205" t="str">
        <f ca="1">IFERROR(__xludf.DUMMYFUNCTION("if(countif(ec_num_list,DS15),OFFSET(INDIRECT(CONCAT(""A"",to_text(match(DS15,ec_num_list,0)))),0,1),"""")"),"")</f>
        <v/>
      </c>
      <c r="AT15" s="205" t="str">
        <f ca="1">IFERROR(__xludf.DUMMYFUNCTION("if(countif(ec_num_list,DT15),OFFSET(INDIRECT(CONCAT(""A"",to_text(match(DT15,ec_num_list,0)))),0,1),"""")"),"KF ")</f>
        <v xml:space="preserve">KF </v>
      </c>
      <c r="AU15" s="205" t="str">
        <f ca="1">IFERROR(__xludf.DUMMYFUNCTION("if(countif(ec_num_list,DU15),OFFSET(INDIRECT(CONCAT(""A"",to_text(match(DU15,ec_num_list,0)))),0,1),"""")"),"")</f>
        <v/>
      </c>
      <c r="AV15" s="205" t="str">
        <f ca="1">IFERROR(__xludf.DUMMYFUNCTION("if(countif(ec_num_list,DV15),OFFSET(INDIRECT(CONCAT(""A"",to_text(match(DV15,ec_num_list,0)))),0,1),"""")"),"L1 ")</f>
        <v xml:space="preserve">L1 </v>
      </c>
      <c r="AW15" s="205" t="str">
        <f ca="1">IFERROR(__xludf.DUMMYFUNCTION("if(countif(ec_num_list,DW15),OFFSET(INDIRECT(CONCAT(""A"",to_text(match(DW15,ec_num_list,0)))),0,1),"""")"),"")</f>
        <v/>
      </c>
      <c r="AX15" s="205" t="str">
        <f ca="1">IFERROR(__xludf.DUMMYFUNCTION("if(countif(ec_num_list,DX15),OFFSET(INDIRECT(CONCAT(""A"",to_text(match(DX15,ec_num_list,0)))),0,1),"""")"),"")</f>
        <v/>
      </c>
      <c r="AY15" s="205" t="str">
        <f ca="1">IFERROR(__xludf.DUMMYFUNCTION("if(countif(ec_num_list,DY15),OFFSET(INDIRECT(CONCAT(""A"",to_text(match(DY15,ec_num_list,0)))),0,1),"""")"),"")</f>
        <v/>
      </c>
      <c r="AZ15" s="205" t="str">
        <f ca="1">IFERROR(__xludf.DUMMYFUNCTION("if(countif(ec_num_list,DZ15),OFFSET(INDIRECT(CONCAT(""A"",to_text(match(DZ15,ec_num_list,0)))),0,1),"""")"),"")</f>
        <v/>
      </c>
      <c r="BA15" s="205" t="str">
        <f ca="1">IFERROR(__xludf.DUMMYFUNCTION("if(countif(ec_num_list,EA15),OFFSET(INDIRECT(CONCAT(""A"",to_text(match(EA15,ec_num_list,0)))),0,1),"""")"),"")</f>
        <v/>
      </c>
      <c r="BB15" s="205" t="str">
        <f ca="1">IFERROR(__xludf.DUMMYFUNCTION("if(countif(ec_num_list,EB15),OFFSET(INDIRECT(CONCAT(""A"",to_text(match(EB15,ec_num_list,0)))),0,1),"""")"),"")</f>
        <v/>
      </c>
      <c r="BC15" s="205" t="str">
        <f ca="1">IFERROR(__xludf.DUMMYFUNCTION("if(countif(ec_num_list,EC15),OFFSET(INDIRECT(CONCAT(""A"",to_text(match(EC15,ec_num_list,0)))),0,1),"""")"),"L8 ")</f>
        <v xml:space="preserve">L8 </v>
      </c>
      <c r="BD15" s="205" t="str">
        <f ca="1">IFERROR(__xludf.DUMMYFUNCTION("if(countif(ec_num_list,ED15),OFFSET(INDIRECT(CONCAT(""A"",to_text(match(ED15,ec_num_list,0)))),0,1),"""")"),"")</f>
        <v/>
      </c>
      <c r="BE15" s="205" t="str">
        <f ca="1">IFERROR(__xludf.DUMMYFUNCTION("if(countif(ec_num_list,EE15),OFFSET(INDIRECT(CONCAT(""A"",to_text(match(EE15,ec_num_list,0)))),0,1),"""")"),"LA ")</f>
        <v xml:space="preserve">LA </v>
      </c>
      <c r="BF15" s="205" t="str">
        <f ca="1">IFERROR(__xludf.DUMMYFUNCTION("if(countif(ec_num_list,EF15),OFFSET(INDIRECT(CONCAT(""A"",to_text(match(EF15,ec_num_list,0)))),0,1),"""")"),"")</f>
        <v/>
      </c>
      <c r="BG15" s="205" t="str">
        <f ca="1">IFERROR(__xludf.DUMMYFUNCTION("if(countif(ec_num_list,EG15),OFFSET(INDIRECT(CONCAT(""A"",to_text(match(EG15,ec_num_list,0)))),0,1),"""")"),"LC ")</f>
        <v xml:space="preserve">LC </v>
      </c>
      <c r="BH15" s="205" t="str">
        <f ca="1">IFERROR(__xludf.DUMMYFUNCTION("if(countif(ec_num_list,EH15),OFFSET(INDIRECT(CONCAT(""A"",to_text(match(EH15,ec_num_list,0)))),0,1),"""")"),"LD ")</f>
        <v xml:space="preserve">LD </v>
      </c>
      <c r="BI15" s="205" t="str">
        <f ca="1">IFERROR(__xludf.DUMMYFUNCTION("if(countif(ec_num_list,EI15),OFFSET(INDIRECT(CONCAT(""A"",to_text(match(EI15,ec_num_list,0)))),0,1),"""")"),"")</f>
        <v/>
      </c>
      <c r="BJ15" s="205" t="str">
        <f ca="1">IFERROR(__xludf.DUMMYFUNCTION("if(countif(ec_num_list,EJ15),OFFSET(INDIRECT(CONCAT(""A"",to_text(match(EJ15,ec_num_list,0)))),0,1),"""")"),"")</f>
        <v/>
      </c>
      <c r="BK15" s="205" t="str">
        <f ca="1">IFERROR(__xludf.DUMMYFUNCTION("if(countif(ec_num_list,EK15),OFFSET(INDIRECT(CONCAT(""A"",to_text(match(EK15,ec_num_list,0)))),0,1),"""")"),"M0 ")</f>
        <v xml:space="preserve">M0 </v>
      </c>
      <c r="BL15" s="205" t="str">
        <f ca="1">IFERROR(__xludf.DUMMYFUNCTION("if(countif(ec_num_list,EL15),OFFSET(INDIRECT(CONCAT(""A"",to_text(match(EL15,ec_num_list,0)))),0,1),"""")"),"")</f>
        <v/>
      </c>
      <c r="BM15" s="205" t="str">
        <f ca="1">IFERROR(__xludf.DUMMYFUNCTION("if(countif(ec_num_list,EM15),OFFSET(INDIRECT(CONCAT(""A"",to_text(match(EM15,ec_num_list,0)))),0,1),"""")"),"M2 ")</f>
        <v xml:space="preserve">M2 </v>
      </c>
      <c r="BN15" s="205" t="str">
        <f ca="1">IFERROR(__xludf.DUMMYFUNCTION("if(countif(ec_num_list,EN15),OFFSET(INDIRECT(CONCAT(""A"",to_text(match(EN15,ec_num_list,0)))),0,1),"""")"),"M3 ")</f>
        <v xml:space="preserve">M3 </v>
      </c>
      <c r="BO15" s="205" t="str">
        <f ca="1">IFERROR(__xludf.DUMMYFUNCTION("if(countif(ec_num_list,EO15),OFFSET(INDIRECT(CONCAT(""A"",to_text(match(EO15,ec_num_list,0)))),0,1),"""")"),"")</f>
        <v/>
      </c>
      <c r="BP15" s="205" t="str">
        <f ca="1">IFERROR(__xludf.DUMMYFUNCTION("if(countif(ec_num_list,EP15),OFFSET(INDIRECT(CONCAT(""A"",to_text(match(EP15,ec_num_list,0)))),0,1),"""")"),"")</f>
        <v/>
      </c>
      <c r="BQ15" s="205" t="str">
        <f ca="1">IFERROR(__xludf.DUMMYFUNCTION("if(countif(ec_num_list,EQ15),OFFSET(INDIRECT(CONCAT(""A"",to_text(match(EQ15,ec_num_list,0)))),0,1),"""")"),"")</f>
        <v/>
      </c>
      <c r="BR15" s="205" t="str">
        <f ca="1">IFERROR(__xludf.DUMMYFUNCTION("if(countif(ec_num_list,ER15),OFFSET(INDIRECT(CONCAT(""A"",to_text(match(ER15,ec_num_list,0)))),0,1),"""")"),"")</f>
        <v/>
      </c>
      <c r="BS15" s="205" t="str">
        <f ca="1">IFERROR(__xludf.DUMMYFUNCTION("if(countif(ec_num_list,ES15),OFFSET(INDIRECT(CONCAT(""A"",to_text(match(ES15,ec_num_list,0)))),0,1),"""")"),"")</f>
        <v/>
      </c>
      <c r="BT15" s="205" t="str">
        <f ca="1">IFERROR(__xludf.DUMMYFUNCTION("if(countif(ec_num_list,ET15),OFFSET(INDIRECT(CONCAT(""A"",to_text(match(ET15,ec_num_list,0)))),0,1),"""")"),"")</f>
        <v/>
      </c>
      <c r="BU15" s="205" t="str">
        <f ca="1">IFERROR(__xludf.DUMMYFUNCTION("if(countif(ec_num_list,EU15),OFFSET(INDIRECT(CONCAT(""A"",to_text(match(EU15,ec_num_list,0)))),0,1),"""")"),"MA ")</f>
        <v xml:space="preserve">MA </v>
      </c>
      <c r="BV15" s="205" t="str">
        <f ca="1">IFERROR(__xludf.DUMMYFUNCTION("if(countif(ec_num_list,EV15),OFFSET(INDIRECT(CONCAT(""A"",to_text(match(EV15,ec_num_list,0)))),0,1),"""")"),"")</f>
        <v/>
      </c>
      <c r="BW15" s="205" t="str">
        <f ca="1">IFERROR(__xludf.DUMMYFUNCTION("if(countif(ec_num_list,EW15),OFFSET(INDIRECT(CONCAT(""A"",to_text(match(EW15,ec_num_list,0)))),0,1),"""")"),"MC ")</f>
        <v xml:space="preserve">MC </v>
      </c>
      <c r="BX15" s="205" t="str">
        <f ca="1">IFERROR(__xludf.DUMMYFUNCTION("if(countif(ec_num_list,EX15),OFFSET(INDIRECT(CONCAT(""A"",to_text(match(EX15,ec_num_list,0)))),0,1),"""")"),"")</f>
        <v/>
      </c>
      <c r="BY15" s="205" t="str">
        <f ca="1">IFERROR(__xludf.DUMMYFUNCTION("if(countif(ec_num_list,EY15),OFFSET(INDIRECT(CONCAT(""A"",to_text(match(EY15,ec_num_list,0)))),0,1),"""")"),"")</f>
        <v/>
      </c>
      <c r="BZ15" s="205" t="str">
        <f ca="1">IFERROR(__xludf.DUMMYFUNCTION("if(countif(ec_num_list,EZ15),OFFSET(INDIRECT(CONCAT(""A"",to_text(match(EZ15,ec_num_list,0)))),0,1),"""")"),"MF ")</f>
        <v xml:space="preserve">MF </v>
      </c>
      <c r="CA15" s="205" t="str">
        <f ca="1">IFERROR(__xludf.DUMMYFUNCTION("if(countif(ec_num_list,FA15),OFFSET(INDIRECT(CONCAT(""A"",to_text(match(FA15,ec_num_list,0)))),0,1),"""")"),"")</f>
        <v/>
      </c>
      <c r="CB15" s="205" t="str">
        <f ca="1">IFERROR(__xludf.DUMMYFUNCTION("if(countif(ec_num_list,FB15),OFFSET(INDIRECT(CONCAT(""A"",to_text(match(FB15,ec_num_list,0)))),0,1),"""")"),"")</f>
        <v/>
      </c>
      <c r="CC15" s="205" t="str">
        <f ca="1">IFERROR(__xludf.DUMMYFUNCTION("if(countif(ec_num_list,FC15),OFFSET(INDIRECT(CONCAT(""A"",to_text(match(FC15,ec_num_list,0)))),0,1),"""")"),"N2 ")</f>
        <v xml:space="preserve">N2 </v>
      </c>
      <c r="CD15" s="205" t="str">
        <f ca="1">IFERROR(__xludf.DUMMYFUNCTION("if(countif(ec_num_list,FD15),OFFSET(INDIRECT(CONCAT(""A"",to_text(match(FD15,ec_num_list,0)))),0,1),"""")"),"")</f>
        <v/>
      </c>
      <c r="CE15" s="205" t="str">
        <f ca="1">IFERROR(__xludf.DUMMYFUNCTION("if(countif(ec_num_list,FE15),OFFSET(INDIRECT(CONCAT(""A"",to_text(match(FE15,ec_num_list,0)))),0,1),"""")"),"N4 ")</f>
        <v xml:space="preserve">N4 </v>
      </c>
      <c r="CF15" s="205" t="str">
        <f ca="1">IFERROR(__xludf.DUMMYFUNCTION("if(countif(ec_num_list,FF15),OFFSET(INDIRECT(CONCAT(""A"",to_text(match(FF15,ec_num_list,0)))),0,1),"""")"),"")</f>
        <v/>
      </c>
      <c r="CG15" s="205" t="str">
        <f ca="1">IFERROR(__xludf.DUMMYFUNCTION("if(countif(ec_num_list,FG15),OFFSET(INDIRECT(CONCAT(""A"",to_text(match(FG15,ec_num_list,0)))),0,1),"""")"),"")</f>
        <v/>
      </c>
      <c r="CH15" s="205" t="str">
        <f ca="1">IFERROR(__xludf.DUMMYFUNCTION("if(countif(ec_num_list,FH15),OFFSET(INDIRECT(CONCAT(""A"",to_text(match(FH15,ec_num_list,0)))),0,1),"""")"),"N7 ")</f>
        <v xml:space="preserve">N7 </v>
      </c>
      <c r="CI15" s="205" t="str">
        <f ca="1">IFERROR(__xludf.DUMMYFUNCTION("if(countif(ec_num_list,FI15),OFFSET(INDIRECT(CONCAT(""A"",to_text(match(FI15,ec_num_list,0)))),0,1),"""")"),"")</f>
        <v/>
      </c>
      <c r="CJ15" s="205" t="str">
        <f ca="1">IFERROR(__xludf.DUMMYFUNCTION("if(countif(ec_num_list,FJ15),OFFSET(INDIRECT(CONCAT(""A"",to_text(match(FJ15,ec_num_list,0)))),0,1),"""")"),"")</f>
        <v/>
      </c>
      <c r="CK15" s="205" t="str">
        <f ca="1">IFERROR(__xludf.DUMMYFUNCTION("if(countif(ec_num_list,FK15),OFFSET(INDIRECT(CONCAT(""A"",to_text(match(FK15,ec_num_list,0)))),0,1),"""")"),"NA ")</f>
        <v xml:space="preserve">NA </v>
      </c>
      <c r="CL15" s="205" t="str">
        <f ca="1">IFERROR(__xludf.DUMMYFUNCTION("if(countif(ec_num_list,FL15),OFFSET(INDIRECT(CONCAT(""A"",to_text(match(FL15,ec_num_list,0)))),0,1),"""")"),"")</f>
        <v/>
      </c>
      <c r="CM15" s="205" t="str">
        <f ca="1">IFERROR(__xludf.DUMMYFUNCTION("if(countif(ec_num_list,FM15),OFFSET(INDIRECT(CONCAT(""A"",to_text(match(FM15,ec_num_list,0)))),0,1),"""")"),"")</f>
        <v/>
      </c>
      <c r="CN15" s="206" t="s">
        <v>113</v>
      </c>
      <c r="CO15" s="206" t="s">
        <v>1243</v>
      </c>
      <c r="CP15" s="206" t="s">
        <v>1251</v>
      </c>
      <c r="CQ15" s="206" t="s">
        <v>1256</v>
      </c>
      <c r="CR15" s="108" t="s">
        <v>1555</v>
      </c>
      <c r="CS15" s="108" t="s">
        <v>1555</v>
      </c>
      <c r="CT15" s="206" t="s">
        <v>1266</v>
      </c>
      <c r="CU15" s="206" t="s">
        <v>1271</v>
      </c>
      <c r="CV15" s="206" t="s">
        <v>1274</v>
      </c>
      <c r="CW15" s="108" t="s">
        <v>1555</v>
      </c>
      <c r="CX15" s="108" t="s">
        <v>1555</v>
      </c>
      <c r="CY15" s="206" t="s">
        <v>1286</v>
      </c>
      <c r="CZ15" s="108" t="s">
        <v>1555</v>
      </c>
      <c r="DA15" s="206" t="s">
        <v>1292</v>
      </c>
      <c r="DB15" s="206" t="s">
        <v>1294</v>
      </c>
      <c r="DC15" s="108" t="s">
        <v>1555</v>
      </c>
      <c r="DD15" s="108" t="s">
        <v>1555</v>
      </c>
      <c r="DE15" s="206" t="s">
        <v>1304</v>
      </c>
      <c r="DF15" s="108" t="s">
        <v>1555</v>
      </c>
      <c r="DG15" s="108" t="s">
        <v>1555</v>
      </c>
      <c r="DH15" s="108" t="s">
        <v>1555</v>
      </c>
      <c r="DI15" s="108" t="s">
        <v>1555</v>
      </c>
      <c r="DJ15" s="206" t="s">
        <v>1321</v>
      </c>
      <c r="DK15" s="108" t="s">
        <v>1555</v>
      </c>
      <c r="DL15" s="206" t="s">
        <v>1326</v>
      </c>
      <c r="DM15" s="108" t="s">
        <v>1555</v>
      </c>
      <c r="DN15" s="206" t="s">
        <v>1334</v>
      </c>
      <c r="DO15" s="206" t="s">
        <v>1337</v>
      </c>
      <c r="DP15" s="108" t="s">
        <v>1555</v>
      </c>
      <c r="DQ15" s="206" t="s">
        <v>1344</v>
      </c>
      <c r="DR15" s="206" t="s">
        <v>1347</v>
      </c>
      <c r="DS15" s="108" t="s">
        <v>1555</v>
      </c>
      <c r="DT15" s="206" t="s">
        <v>1353</v>
      </c>
      <c r="DU15" s="108" t="s">
        <v>1555</v>
      </c>
      <c r="DV15" s="206" t="s">
        <v>1363</v>
      </c>
      <c r="DW15" s="108" t="s">
        <v>1555</v>
      </c>
      <c r="DX15" s="108" t="s">
        <v>1555</v>
      </c>
      <c r="DY15" s="108" t="s">
        <v>1555</v>
      </c>
      <c r="DZ15" s="108" t="s">
        <v>1555</v>
      </c>
      <c r="EA15" s="108" t="s">
        <v>1555</v>
      </c>
      <c r="EB15" s="108" t="s">
        <v>1555</v>
      </c>
      <c r="EC15" s="206" t="s">
        <v>1391</v>
      </c>
      <c r="ED15" s="108" t="s">
        <v>1555</v>
      </c>
      <c r="EE15" s="206" t="s">
        <v>1397</v>
      </c>
      <c r="EF15" s="108" t="s">
        <v>1555</v>
      </c>
      <c r="EG15" s="206" t="s">
        <v>1404</v>
      </c>
      <c r="EH15" s="206" t="s">
        <v>1407</v>
      </c>
      <c r="EI15" s="108" t="s">
        <v>1555</v>
      </c>
      <c r="EJ15" s="108" t="s">
        <v>1555</v>
      </c>
      <c r="EK15" s="206" t="s">
        <v>1417</v>
      </c>
      <c r="EL15" s="108" t="s">
        <v>1555</v>
      </c>
      <c r="EM15" s="206" t="s">
        <v>1422</v>
      </c>
      <c r="EN15" s="206" t="s">
        <v>1428</v>
      </c>
      <c r="EO15" s="108" t="s">
        <v>1555</v>
      </c>
      <c r="EP15" s="108" t="s">
        <v>1555</v>
      </c>
      <c r="EQ15" s="108" t="s">
        <v>1555</v>
      </c>
      <c r="ER15" s="108" t="s">
        <v>1555</v>
      </c>
      <c r="ES15" s="108" t="s">
        <v>1555</v>
      </c>
      <c r="ET15" s="108" t="s">
        <v>1555</v>
      </c>
      <c r="EU15" s="206" t="s">
        <v>1448</v>
      </c>
      <c r="EV15" s="108" t="s">
        <v>1555</v>
      </c>
      <c r="EW15" s="206" t="s">
        <v>1454</v>
      </c>
      <c r="EX15" s="108" t="s">
        <v>1555</v>
      </c>
      <c r="EY15" s="108" t="s">
        <v>1555</v>
      </c>
      <c r="EZ15" s="206" t="s">
        <v>1463</v>
      </c>
      <c r="FA15" s="108" t="s">
        <v>1555</v>
      </c>
      <c r="FB15" s="108" t="s">
        <v>1555</v>
      </c>
      <c r="FC15" s="206" t="s">
        <v>1476</v>
      </c>
      <c r="FD15" s="108" t="s">
        <v>1555</v>
      </c>
      <c r="FE15" s="206" t="s">
        <v>1484</v>
      </c>
      <c r="FF15" s="108" t="s">
        <v>1555</v>
      </c>
      <c r="FG15" s="108" t="s">
        <v>1555</v>
      </c>
      <c r="FH15" s="206" t="s">
        <v>1494</v>
      </c>
      <c r="FI15" s="108" t="s">
        <v>1555</v>
      </c>
      <c r="FJ15" s="108" t="s">
        <v>1555</v>
      </c>
      <c r="FK15" s="206" t="s">
        <v>1506</v>
      </c>
      <c r="FL15" s="206" t="s">
        <v>1509</v>
      </c>
      <c r="FM15" s="108" t="s">
        <v>1555</v>
      </c>
    </row>
    <row r="16" spans="1:169" ht="15" customHeight="1">
      <c r="A16" s="207" t="s">
        <v>1298</v>
      </c>
      <c r="B16" s="108" t="str">
        <f t="shared" si="0"/>
        <v xml:space="preserve">JE </v>
      </c>
      <c r="C16" s="200" t="s">
        <v>1560</v>
      </c>
      <c r="D16" s="203" t="s">
        <v>442</v>
      </c>
      <c r="E16" s="203" t="s">
        <v>904</v>
      </c>
      <c r="F16" s="203" t="s">
        <v>905</v>
      </c>
      <c r="G16" s="203" t="s">
        <v>906</v>
      </c>
      <c r="H16" s="203" t="s">
        <v>658</v>
      </c>
      <c r="I16" s="203" t="s">
        <v>655</v>
      </c>
      <c r="J16" s="203" t="s">
        <v>919</v>
      </c>
      <c r="K16" s="117" t="s">
        <v>729</v>
      </c>
      <c r="L16" s="204" t="s">
        <v>115</v>
      </c>
      <c r="M16" s="205" t="str">
        <f ca="1">IFERROR(__xludf.DUMMYFUNCTION("regexreplace(N16,"" "","", "")"),"J0, J1, J2, J3, J5, J6, J7, JA, JD, JF, K0, K1, K2, K3, K4, K5, K7, K8, K9, KA, KB, KC, KD, KE, KF, L1, L2, L3, L7, L8, L9, LA, LC, LF, M0, M1, M3, M4, M8, MB, MD, MF, N2, N6, N7, NA, ")</f>
        <v xml:space="preserve">J0, J1, J2, J3, J5, J6, J7, JA, JD, JF, K0, K1, K2, K3, K4, K5, K7, K8, K9, KA, KB, KC, KD, KE, KF, L1, L2, L3, L7, L8, L9, LA, LC, LF, M0, M1, M3, M4, M8, MB, MD, MF, N2, N6, N7, NA, </v>
      </c>
      <c r="N16" s="205" t="e">
        <f t="shared" si="1"/>
        <v>#VALUE!</v>
      </c>
      <c r="O16" s="205" t="str">
        <f ca="1">IFERROR(__xludf.DUMMYFUNCTION("if(countif(ec_num_list,CO16),OFFSET(INDIRECT(CONCAT(""A"",to_text(match(CO16,ec_num_list,0)))),0,1),"""")"),"J0 ")</f>
        <v xml:space="preserve">J0 </v>
      </c>
      <c r="P16" s="205" t="str">
        <f ca="1">IFERROR(__xludf.DUMMYFUNCTION("if(countif(ec_num_list,CP16),OFFSET(INDIRECT(CONCAT(""A"",to_text(match(CP16,ec_num_list,0)))),0,1),"""")"),"J1 ")</f>
        <v xml:space="preserve">J1 </v>
      </c>
      <c r="Q16" s="205" t="str">
        <f ca="1">IFERROR(__xludf.DUMMYFUNCTION("if(countif(ec_num_list,CQ16),OFFSET(INDIRECT(CONCAT(""A"",to_text(match(CQ16,ec_num_list,0)))),0,1),"""")"),"J2 ")</f>
        <v xml:space="preserve">J2 </v>
      </c>
      <c r="R16" s="205" t="str">
        <f ca="1">IFERROR(__xludf.DUMMYFUNCTION("if(countif(ec_num_list,CR16),OFFSET(INDIRECT(CONCAT(""A"",to_text(match(CR16,ec_num_list,0)))),0,1),"""")"),"J3 ")</f>
        <v xml:space="preserve">J3 </v>
      </c>
      <c r="S16" s="205" t="str">
        <f ca="1">IFERROR(__xludf.DUMMYFUNCTION("if(countif(ec_num_list,CS16),OFFSET(INDIRECT(CONCAT(""A"",to_text(match(CS16,ec_num_list,0)))),0,1),"""")"),"")</f>
        <v/>
      </c>
      <c r="T16" s="205" t="str">
        <f ca="1">IFERROR(__xludf.DUMMYFUNCTION("if(countif(ec_num_list,CT16),OFFSET(INDIRECT(CONCAT(""A"",to_text(match(CT16,ec_num_list,0)))),0,1),"""")"),"J5 ")</f>
        <v xml:space="preserve">J5 </v>
      </c>
      <c r="U16" s="205" t="str">
        <f ca="1">IFERROR(__xludf.DUMMYFUNCTION("if(countif(ec_num_list,CU16),OFFSET(INDIRECT(CONCAT(""A"",to_text(match(CU16,ec_num_list,0)))),0,1),"""")"),"J6 ")</f>
        <v xml:space="preserve">J6 </v>
      </c>
      <c r="V16" s="205" t="str">
        <f ca="1">IFERROR(__xludf.DUMMYFUNCTION("if(countif(ec_num_list,CV16),OFFSET(INDIRECT(CONCAT(""A"",to_text(match(CV16,ec_num_list,0)))),0,1),"""")"),"J7 ")</f>
        <v xml:space="preserve">J7 </v>
      </c>
      <c r="W16" s="205" t="str">
        <f ca="1">IFERROR(__xludf.DUMMYFUNCTION("if(countif(ec_num_list,CW16),OFFSET(INDIRECT(CONCAT(""A"",to_text(match(CW16,ec_num_list,0)))),0,1),"""")"),"")</f>
        <v/>
      </c>
      <c r="X16" s="205" t="str">
        <f ca="1">IFERROR(__xludf.DUMMYFUNCTION("if(countif(ec_num_list,CX16),OFFSET(INDIRECT(CONCAT(""A"",to_text(match(CX16,ec_num_list,0)))),0,1),"""")"),"")</f>
        <v/>
      </c>
      <c r="Y16" s="205" t="str">
        <f ca="1">IFERROR(__xludf.DUMMYFUNCTION("if(countif(ec_num_list,CY16),OFFSET(INDIRECT(CONCAT(""A"",to_text(match(CY16,ec_num_list,0)))),0,1),"""")"),"JA ")</f>
        <v xml:space="preserve">JA </v>
      </c>
      <c r="Z16" s="205" t="str">
        <f ca="1">IFERROR(__xludf.DUMMYFUNCTION("if(countif(ec_num_list,CZ16),OFFSET(INDIRECT(CONCAT(""A"",to_text(match(CZ16,ec_num_list,0)))),0,1),"""")"),"")</f>
        <v/>
      </c>
      <c r="AA16" s="205" t="str">
        <f ca="1">IFERROR(__xludf.DUMMYFUNCTION("if(countif(ec_num_list,DA16),OFFSET(INDIRECT(CONCAT(""A"",to_text(match(DA16,ec_num_list,0)))),0,1),"""")"),"")</f>
        <v/>
      </c>
      <c r="AB16" s="205" t="str">
        <f ca="1">IFERROR(__xludf.DUMMYFUNCTION("if(countif(ec_num_list,DB16),OFFSET(INDIRECT(CONCAT(""A"",to_text(match(DB16,ec_num_list,0)))),0,1),"""")"),"JD ")</f>
        <v xml:space="preserve">JD </v>
      </c>
      <c r="AC16" s="205" t="str">
        <f ca="1">IFERROR(__xludf.DUMMYFUNCTION("if(countif(ec_num_list,DC16),OFFSET(INDIRECT(CONCAT(""A"",to_text(match(DC16,ec_num_list,0)))),0,1),"""")"),"")</f>
        <v/>
      </c>
      <c r="AD16" s="205" t="str">
        <f ca="1">IFERROR(__xludf.DUMMYFUNCTION("if(countif(ec_num_list,DD16),OFFSET(INDIRECT(CONCAT(""A"",to_text(match(DD16,ec_num_list,0)))),0,1),"""")"),"JF ")</f>
        <v xml:space="preserve">JF </v>
      </c>
      <c r="AE16" s="205" t="str">
        <f ca="1">IFERROR(__xludf.DUMMYFUNCTION("if(countif(ec_num_list,DE16),OFFSET(INDIRECT(CONCAT(""A"",to_text(match(DE16,ec_num_list,0)))),0,1),"""")"),"K0 ")</f>
        <v xml:space="preserve">K0 </v>
      </c>
      <c r="AF16" s="205" t="str">
        <f ca="1">IFERROR(__xludf.DUMMYFUNCTION("if(countif(ec_num_list,DF16),OFFSET(INDIRECT(CONCAT(""A"",to_text(match(DF16,ec_num_list,0)))),0,1),"""")"),"K1 ")</f>
        <v xml:space="preserve">K1 </v>
      </c>
      <c r="AG16" s="205" t="str">
        <f ca="1">IFERROR(__xludf.DUMMYFUNCTION("if(countif(ec_num_list,DG16),OFFSET(INDIRECT(CONCAT(""A"",to_text(match(DG16,ec_num_list,0)))),0,1),"""")"),"K2 ")</f>
        <v xml:space="preserve">K2 </v>
      </c>
      <c r="AH16" s="205" t="str">
        <f ca="1">IFERROR(__xludf.DUMMYFUNCTION("if(countif(ec_num_list,DH16),OFFSET(INDIRECT(CONCAT(""A"",to_text(match(DH16,ec_num_list,0)))),0,1),"""")"),"K3 ")</f>
        <v xml:space="preserve">K3 </v>
      </c>
      <c r="AI16" s="205" t="str">
        <f ca="1">IFERROR(__xludf.DUMMYFUNCTION("if(countif(ec_num_list,DI16),OFFSET(INDIRECT(CONCAT(""A"",to_text(match(DI16,ec_num_list,0)))),0,1),"""")"),"K4 ")</f>
        <v xml:space="preserve">K4 </v>
      </c>
      <c r="AJ16" s="205" t="str">
        <f ca="1">IFERROR(__xludf.DUMMYFUNCTION("if(countif(ec_num_list,DJ16),OFFSET(INDIRECT(CONCAT(""A"",to_text(match(DJ16,ec_num_list,0)))),0,1),"""")"),"K5 ")</f>
        <v xml:space="preserve">K5 </v>
      </c>
      <c r="AK16" s="205" t="str">
        <f ca="1">IFERROR(__xludf.DUMMYFUNCTION("if(countif(ec_num_list,DK16),OFFSET(INDIRECT(CONCAT(""A"",to_text(match(DK16,ec_num_list,0)))),0,1),"""")"),"")</f>
        <v/>
      </c>
      <c r="AL16" s="205" t="str">
        <f ca="1">IFERROR(__xludf.DUMMYFUNCTION("if(countif(ec_num_list,DL16),OFFSET(INDIRECT(CONCAT(""A"",to_text(match(DL16,ec_num_list,0)))),0,1),"""")"),"K7 ")</f>
        <v xml:space="preserve">K7 </v>
      </c>
      <c r="AM16" s="205" t="str">
        <f ca="1">IFERROR(__xludf.DUMMYFUNCTION("if(countif(ec_num_list,DM16),OFFSET(INDIRECT(CONCAT(""A"",to_text(match(DM16,ec_num_list,0)))),0,1),"""")"),"K8 ")</f>
        <v xml:space="preserve">K8 </v>
      </c>
      <c r="AN16" s="205" t="str">
        <f ca="1">IFERROR(__xludf.DUMMYFUNCTION("if(countif(ec_num_list,DN16),OFFSET(INDIRECT(CONCAT(""A"",to_text(match(DN16,ec_num_list,0)))),0,1),"""")"),"K9 ")</f>
        <v xml:space="preserve">K9 </v>
      </c>
      <c r="AO16" s="205" t="str">
        <f ca="1">IFERROR(__xludf.DUMMYFUNCTION("if(countif(ec_num_list,DO16),OFFSET(INDIRECT(CONCAT(""A"",to_text(match(DO16,ec_num_list,0)))),0,1),"""")"),"KA ")</f>
        <v xml:space="preserve">KA </v>
      </c>
      <c r="AP16" s="205" t="str">
        <f ca="1">IFERROR(__xludf.DUMMYFUNCTION("if(countif(ec_num_list,DP16),OFFSET(INDIRECT(CONCAT(""A"",to_text(match(DP16,ec_num_list,0)))),0,1),"""")"),"KB ")</f>
        <v xml:space="preserve">KB </v>
      </c>
      <c r="AQ16" s="205" t="str">
        <f ca="1">IFERROR(__xludf.DUMMYFUNCTION("if(countif(ec_num_list,DQ16),OFFSET(INDIRECT(CONCAT(""A"",to_text(match(DQ16,ec_num_list,0)))),0,1),"""")"),"KC ")</f>
        <v xml:space="preserve">KC </v>
      </c>
      <c r="AR16" s="205" t="str">
        <f ca="1">IFERROR(__xludf.DUMMYFUNCTION("if(countif(ec_num_list,DR16),OFFSET(INDIRECT(CONCAT(""A"",to_text(match(DR16,ec_num_list,0)))),0,1),"""")"),"KD ")</f>
        <v xml:space="preserve">KD </v>
      </c>
      <c r="AS16" s="205" t="str">
        <f ca="1">IFERROR(__xludf.DUMMYFUNCTION("if(countif(ec_num_list,DS16),OFFSET(INDIRECT(CONCAT(""A"",to_text(match(DS16,ec_num_list,0)))),0,1),"""")"),"KE ")</f>
        <v xml:space="preserve">KE </v>
      </c>
      <c r="AT16" s="205" t="str">
        <f ca="1">IFERROR(__xludf.DUMMYFUNCTION("if(countif(ec_num_list,DT16),OFFSET(INDIRECT(CONCAT(""A"",to_text(match(DT16,ec_num_list,0)))),0,1),"""")"),"KF ")</f>
        <v xml:space="preserve">KF </v>
      </c>
      <c r="AU16" s="205" t="str">
        <f ca="1">IFERROR(__xludf.DUMMYFUNCTION("if(countif(ec_num_list,DU16),OFFSET(INDIRECT(CONCAT(""A"",to_text(match(DU16,ec_num_list,0)))),0,1),"""")"),"")</f>
        <v/>
      </c>
      <c r="AV16" s="205" t="str">
        <f ca="1">IFERROR(__xludf.DUMMYFUNCTION("if(countif(ec_num_list,DV16),OFFSET(INDIRECT(CONCAT(""A"",to_text(match(DV16,ec_num_list,0)))),0,1),"""")"),"L1 ")</f>
        <v xml:space="preserve">L1 </v>
      </c>
      <c r="AW16" s="205" t="str">
        <f ca="1">IFERROR(__xludf.DUMMYFUNCTION("if(countif(ec_num_list,DW16),OFFSET(INDIRECT(CONCAT(""A"",to_text(match(DW16,ec_num_list,0)))),0,1),"""")"),"L2 ")</f>
        <v xml:space="preserve">L2 </v>
      </c>
      <c r="AX16" s="205" t="str">
        <f ca="1">IFERROR(__xludf.DUMMYFUNCTION("if(countif(ec_num_list,DX16),OFFSET(INDIRECT(CONCAT(""A"",to_text(match(DX16,ec_num_list,0)))),0,1),"""")"),"L3 ")</f>
        <v xml:space="preserve">L3 </v>
      </c>
      <c r="AY16" s="205" t="str">
        <f ca="1">IFERROR(__xludf.DUMMYFUNCTION("if(countif(ec_num_list,DY16),OFFSET(INDIRECT(CONCAT(""A"",to_text(match(DY16,ec_num_list,0)))),0,1),"""")"),"")</f>
        <v/>
      </c>
      <c r="AZ16" s="205" t="str">
        <f ca="1">IFERROR(__xludf.DUMMYFUNCTION("if(countif(ec_num_list,DZ16),OFFSET(INDIRECT(CONCAT(""A"",to_text(match(DZ16,ec_num_list,0)))),0,1),"""")"),"")</f>
        <v/>
      </c>
      <c r="BA16" s="205" t="str">
        <f ca="1">IFERROR(__xludf.DUMMYFUNCTION("if(countif(ec_num_list,EA16),OFFSET(INDIRECT(CONCAT(""A"",to_text(match(EA16,ec_num_list,0)))),0,1),"""")"),"")</f>
        <v/>
      </c>
      <c r="BB16" s="205" t="str">
        <f ca="1">IFERROR(__xludf.DUMMYFUNCTION("if(countif(ec_num_list,EB16),OFFSET(INDIRECT(CONCAT(""A"",to_text(match(EB16,ec_num_list,0)))),0,1),"""")"),"L7 ")</f>
        <v xml:space="preserve">L7 </v>
      </c>
      <c r="BC16" s="205" t="str">
        <f ca="1">IFERROR(__xludf.DUMMYFUNCTION("if(countif(ec_num_list,EC16),OFFSET(INDIRECT(CONCAT(""A"",to_text(match(EC16,ec_num_list,0)))),0,1),"""")"),"L8 ")</f>
        <v xml:space="preserve">L8 </v>
      </c>
      <c r="BD16" s="205" t="str">
        <f ca="1">IFERROR(__xludf.DUMMYFUNCTION("if(countif(ec_num_list,ED16),OFFSET(INDIRECT(CONCAT(""A"",to_text(match(ED16,ec_num_list,0)))),0,1),"""")"),"L9 ")</f>
        <v xml:space="preserve">L9 </v>
      </c>
      <c r="BE16" s="205" t="str">
        <f ca="1">IFERROR(__xludf.DUMMYFUNCTION("if(countif(ec_num_list,EE16),OFFSET(INDIRECT(CONCAT(""A"",to_text(match(EE16,ec_num_list,0)))),0,1),"""")"),"LA ")</f>
        <v xml:space="preserve">LA </v>
      </c>
      <c r="BF16" s="205" t="str">
        <f ca="1">IFERROR(__xludf.DUMMYFUNCTION("if(countif(ec_num_list,EF16),OFFSET(INDIRECT(CONCAT(""A"",to_text(match(EF16,ec_num_list,0)))),0,1),"""")"),"")</f>
        <v/>
      </c>
      <c r="BG16" s="205" t="str">
        <f ca="1">IFERROR(__xludf.DUMMYFUNCTION("if(countif(ec_num_list,EG16),OFFSET(INDIRECT(CONCAT(""A"",to_text(match(EG16,ec_num_list,0)))),0,1),"""")"),"LC ")</f>
        <v xml:space="preserve">LC </v>
      </c>
      <c r="BH16" s="205" t="str">
        <f ca="1">IFERROR(__xludf.DUMMYFUNCTION("if(countif(ec_num_list,EH16),OFFSET(INDIRECT(CONCAT(""A"",to_text(match(EH16,ec_num_list,0)))),0,1),"""")"),"")</f>
        <v/>
      </c>
      <c r="BI16" s="205" t="str">
        <f ca="1">IFERROR(__xludf.DUMMYFUNCTION("if(countif(ec_num_list,EI16),OFFSET(INDIRECT(CONCAT(""A"",to_text(match(EI16,ec_num_list,0)))),0,1),"""")"),"")</f>
        <v/>
      </c>
      <c r="BJ16" s="205" t="str">
        <f ca="1">IFERROR(__xludf.DUMMYFUNCTION("if(countif(ec_num_list,EJ16),OFFSET(INDIRECT(CONCAT(""A"",to_text(match(EJ16,ec_num_list,0)))),0,1),"""")"),"LF ")</f>
        <v xml:space="preserve">LF </v>
      </c>
      <c r="BK16" s="205" t="str">
        <f ca="1">IFERROR(__xludf.DUMMYFUNCTION("if(countif(ec_num_list,EK16),OFFSET(INDIRECT(CONCAT(""A"",to_text(match(EK16,ec_num_list,0)))),0,1),"""")"),"M0 ")</f>
        <v xml:space="preserve">M0 </v>
      </c>
      <c r="BL16" s="205" t="str">
        <f ca="1">IFERROR(__xludf.DUMMYFUNCTION("if(countif(ec_num_list,EL16),OFFSET(INDIRECT(CONCAT(""A"",to_text(match(EL16,ec_num_list,0)))),0,1),"""")"),"M1 ")</f>
        <v xml:space="preserve">M1 </v>
      </c>
      <c r="BM16" s="205" t="str">
        <f ca="1">IFERROR(__xludf.DUMMYFUNCTION("if(countif(ec_num_list,EM16),OFFSET(INDIRECT(CONCAT(""A"",to_text(match(EM16,ec_num_list,0)))),0,1),"""")"),"")</f>
        <v/>
      </c>
      <c r="BN16" s="205" t="str">
        <f ca="1">IFERROR(__xludf.DUMMYFUNCTION("if(countif(ec_num_list,EN16),OFFSET(INDIRECT(CONCAT(""A"",to_text(match(EN16,ec_num_list,0)))),0,1),"""")"),"M3 ")</f>
        <v xml:space="preserve">M3 </v>
      </c>
      <c r="BO16" s="205" t="str">
        <f ca="1">IFERROR(__xludf.DUMMYFUNCTION("if(countif(ec_num_list,EO16),OFFSET(INDIRECT(CONCAT(""A"",to_text(match(EO16,ec_num_list,0)))),0,1),"""")"),"M4 ")</f>
        <v xml:space="preserve">M4 </v>
      </c>
      <c r="BP16" s="205" t="str">
        <f ca="1">IFERROR(__xludf.DUMMYFUNCTION("if(countif(ec_num_list,EP16),OFFSET(INDIRECT(CONCAT(""A"",to_text(match(EP16,ec_num_list,0)))),0,1),"""")"),"")</f>
        <v/>
      </c>
      <c r="BQ16" s="205" t="str">
        <f ca="1">IFERROR(__xludf.DUMMYFUNCTION("if(countif(ec_num_list,EQ16),OFFSET(INDIRECT(CONCAT(""A"",to_text(match(EQ16,ec_num_list,0)))),0,1),"""")"),"")</f>
        <v/>
      </c>
      <c r="BR16" s="205" t="str">
        <f ca="1">IFERROR(__xludf.DUMMYFUNCTION("if(countif(ec_num_list,ER16),OFFSET(INDIRECT(CONCAT(""A"",to_text(match(ER16,ec_num_list,0)))),0,1),"""")"),"")</f>
        <v/>
      </c>
      <c r="BS16" s="205" t="str">
        <f ca="1">IFERROR(__xludf.DUMMYFUNCTION("if(countif(ec_num_list,ES16),OFFSET(INDIRECT(CONCAT(""A"",to_text(match(ES16,ec_num_list,0)))),0,1),"""")"),"M8 ")</f>
        <v xml:space="preserve">M8 </v>
      </c>
      <c r="BT16" s="205" t="str">
        <f ca="1">IFERROR(__xludf.DUMMYFUNCTION("if(countif(ec_num_list,ET16),OFFSET(INDIRECT(CONCAT(""A"",to_text(match(ET16,ec_num_list,0)))),0,1),"""")"),"")</f>
        <v/>
      </c>
      <c r="BU16" s="205" t="str">
        <f ca="1">IFERROR(__xludf.DUMMYFUNCTION("if(countif(ec_num_list,EU16),OFFSET(INDIRECT(CONCAT(""A"",to_text(match(EU16,ec_num_list,0)))),0,1),"""")"),"")</f>
        <v/>
      </c>
      <c r="BV16" s="205" t="str">
        <f ca="1">IFERROR(__xludf.DUMMYFUNCTION("if(countif(ec_num_list,EV16),OFFSET(INDIRECT(CONCAT(""A"",to_text(match(EV16,ec_num_list,0)))),0,1),"""")"),"MB ")</f>
        <v xml:space="preserve">MB </v>
      </c>
      <c r="BW16" s="205" t="str">
        <f ca="1">IFERROR(__xludf.DUMMYFUNCTION("if(countif(ec_num_list,EW16),OFFSET(INDIRECT(CONCAT(""A"",to_text(match(EW16,ec_num_list,0)))),0,1),"""")"),"")</f>
        <v/>
      </c>
      <c r="BX16" s="205" t="str">
        <f ca="1">IFERROR(__xludf.DUMMYFUNCTION("if(countif(ec_num_list,EX16),OFFSET(INDIRECT(CONCAT(""A"",to_text(match(EX16,ec_num_list,0)))),0,1),"""")"),"MD ")</f>
        <v xml:space="preserve">MD </v>
      </c>
      <c r="BY16" s="205" t="str">
        <f ca="1">IFERROR(__xludf.DUMMYFUNCTION("if(countif(ec_num_list,EY16),OFFSET(INDIRECT(CONCAT(""A"",to_text(match(EY16,ec_num_list,0)))),0,1),"""")"),"")</f>
        <v/>
      </c>
      <c r="BZ16" s="205" t="str">
        <f ca="1">IFERROR(__xludf.DUMMYFUNCTION("if(countif(ec_num_list,EZ16),OFFSET(INDIRECT(CONCAT(""A"",to_text(match(EZ16,ec_num_list,0)))),0,1),"""")"),"MF ")</f>
        <v xml:space="preserve">MF </v>
      </c>
      <c r="CA16" s="205" t="str">
        <f ca="1">IFERROR(__xludf.DUMMYFUNCTION("if(countif(ec_num_list,FA16),OFFSET(INDIRECT(CONCAT(""A"",to_text(match(FA16,ec_num_list,0)))),0,1),"""")"),"")</f>
        <v/>
      </c>
      <c r="CB16" s="205" t="str">
        <f ca="1">IFERROR(__xludf.DUMMYFUNCTION("if(countif(ec_num_list,FB16),OFFSET(INDIRECT(CONCAT(""A"",to_text(match(FB16,ec_num_list,0)))),0,1),"""")"),"")</f>
        <v/>
      </c>
      <c r="CC16" s="205" t="str">
        <f ca="1">IFERROR(__xludf.DUMMYFUNCTION("if(countif(ec_num_list,FC16),OFFSET(INDIRECT(CONCAT(""A"",to_text(match(FC16,ec_num_list,0)))),0,1),"""")"),"N2 ")</f>
        <v xml:space="preserve">N2 </v>
      </c>
      <c r="CD16" s="205" t="str">
        <f ca="1">IFERROR(__xludf.DUMMYFUNCTION("if(countif(ec_num_list,FD16),OFFSET(INDIRECT(CONCAT(""A"",to_text(match(FD16,ec_num_list,0)))),0,1),"""")"),"")</f>
        <v/>
      </c>
      <c r="CE16" s="205" t="str">
        <f ca="1">IFERROR(__xludf.DUMMYFUNCTION("if(countif(ec_num_list,FE16),OFFSET(INDIRECT(CONCAT(""A"",to_text(match(FE16,ec_num_list,0)))),0,1),"""")"),"")</f>
        <v/>
      </c>
      <c r="CF16" s="205" t="str">
        <f ca="1">IFERROR(__xludf.DUMMYFUNCTION("if(countif(ec_num_list,FF16),OFFSET(INDIRECT(CONCAT(""A"",to_text(match(FF16,ec_num_list,0)))),0,1),"""")"),"")</f>
        <v/>
      </c>
      <c r="CG16" s="205" t="str">
        <f ca="1">IFERROR(__xludf.DUMMYFUNCTION("if(countif(ec_num_list,FG16),OFFSET(INDIRECT(CONCAT(""A"",to_text(match(FG16,ec_num_list,0)))),0,1),"""")"),"N6 ")</f>
        <v xml:space="preserve">N6 </v>
      </c>
      <c r="CH16" s="205" t="str">
        <f ca="1">IFERROR(__xludf.DUMMYFUNCTION("if(countif(ec_num_list,FH16),OFFSET(INDIRECT(CONCAT(""A"",to_text(match(FH16,ec_num_list,0)))),0,1),"""")"),"N7 ")</f>
        <v xml:space="preserve">N7 </v>
      </c>
      <c r="CI16" s="205" t="str">
        <f ca="1">IFERROR(__xludf.DUMMYFUNCTION("if(countif(ec_num_list,FI16),OFFSET(INDIRECT(CONCAT(""A"",to_text(match(FI16,ec_num_list,0)))),0,1),"""")"),"")</f>
        <v/>
      </c>
      <c r="CJ16" s="205" t="str">
        <f ca="1">IFERROR(__xludf.DUMMYFUNCTION("if(countif(ec_num_list,FJ16),OFFSET(INDIRECT(CONCAT(""A"",to_text(match(FJ16,ec_num_list,0)))),0,1),"""")"),"")</f>
        <v/>
      </c>
      <c r="CK16" s="205" t="str">
        <f ca="1">IFERROR(__xludf.DUMMYFUNCTION("if(countif(ec_num_list,FK16),OFFSET(INDIRECT(CONCAT(""A"",to_text(match(FK16,ec_num_list,0)))),0,1),"""")"),"NA ")</f>
        <v xml:space="preserve">NA </v>
      </c>
      <c r="CL16" s="205" t="str">
        <f ca="1">IFERROR(__xludf.DUMMYFUNCTION("if(countif(ec_num_list,FL16),OFFSET(INDIRECT(CONCAT(""A"",to_text(match(FL16,ec_num_list,0)))),0,1),"""")"),"")</f>
        <v/>
      </c>
      <c r="CM16" s="205" t="str">
        <f ca="1">IFERROR(__xludf.DUMMYFUNCTION("if(countif(ec_num_list,FM16),OFFSET(INDIRECT(CONCAT(""A"",to_text(match(FM16,ec_num_list,0)))),0,1),"""")"),"")</f>
        <v/>
      </c>
      <c r="CN16" s="206" t="s">
        <v>115</v>
      </c>
      <c r="CO16" s="206" t="s">
        <v>1243</v>
      </c>
      <c r="CP16" s="206" t="s">
        <v>1251</v>
      </c>
      <c r="CQ16" s="206" t="s">
        <v>1256</v>
      </c>
      <c r="CR16" s="206" t="s">
        <v>1260</v>
      </c>
      <c r="CS16" s="108" t="s">
        <v>1555</v>
      </c>
      <c r="CT16" s="206" t="s">
        <v>1266</v>
      </c>
      <c r="CU16" s="206" t="s">
        <v>1271</v>
      </c>
      <c r="CV16" s="206" t="s">
        <v>1274</v>
      </c>
      <c r="CW16" s="108" t="s">
        <v>1555</v>
      </c>
      <c r="CX16" s="108" t="s">
        <v>1555</v>
      </c>
      <c r="CY16" s="206" t="s">
        <v>1286</v>
      </c>
      <c r="CZ16" s="108" t="s">
        <v>1555</v>
      </c>
      <c r="DA16" s="108" t="s">
        <v>1555</v>
      </c>
      <c r="DB16" s="206" t="s">
        <v>1294</v>
      </c>
      <c r="DC16" s="108" t="s">
        <v>1555</v>
      </c>
      <c r="DD16" s="206" t="s">
        <v>1301</v>
      </c>
      <c r="DE16" s="206" t="s">
        <v>1304</v>
      </c>
      <c r="DF16" s="206" t="s">
        <v>1309</v>
      </c>
      <c r="DG16" s="206" t="s">
        <v>1311</v>
      </c>
      <c r="DH16" s="206" t="s">
        <v>1315</v>
      </c>
      <c r="DI16" s="206" t="s">
        <v>1317</v>
      </c>
      <c r="DJ16" s="206" t="s">
        <v>1321</v>
      </c>
      <c r="DK16" s="108" t="s">
        <v>1555</v>
      </c>
      <c r="DL16" s="206" t="s">
        <v>1326</v>
      </c>
      <c r="DM16" s="206" t="s">
        <v>1330</v>
      </c>
      <c r="DN16" s="206" t="s">
        <v>1334</v>
      </c>
      <c r="DO16" s="206" t="s">
        <v>1337</v>
      </c>
      <c r="DP16" s="206" t="s">
        <v>1341</v>
      </c>
      <c r="DQ16" s="206" t="s">
        <v>1344</v>
      </c>
      <c r="DR16" s="206" t="s">
        <v>1347</v>
      </c>
      <c r="DS16" s="206" t="s">
        <v>1350</v>
      </c>
      <c r="DT16" s="206" t="s">
        <v>1353</v>
      </c>
      <c r="DU16" s="108" t="s">
        <v>1555</v>
      </c>
      <c r="DV16" s="206" t="s">
        <v>1363</v>
      </c>
      <c r="DW16" s="206" t="s">
        <v>1369</v>
      </c>
      <c r="DX16" s="206" t="s">
        <v>1375</v>
      </c>
      <c r="DY16" s="108" t="s">
        <v>1555</v>
      </c>
      <c r="DZ16" s="108" t="s">
        <v>1555</v>
      </c>
      <c r="EA16" s="108" t="s">
        <v>1555</v>
      </c>
      <c r="EB16" s="206" t="s">
        <v>1388</v>
      </c>
      <c r="EC16" s="206" t="s">
        <v>1391</v>
      </c>
      <c r="ED16" s="206" t="s">
        <v>1394</v>
      </c>
      <c r="EE16" s="206" t="s">
        <v>1397</v>
      </c>
      <c r="EF16" s="108" t="s">
        <v>1555</v>
      </c>
      <c r="EG16" s="206" t="s">
        <v>1404</v>
      </c>
      <c r="EH16" s="108" t="s">
        <v>1555</v>
      </c>
      <c r="EI16" s="108" t="s">
        <v>1555</v>
      </c>
      <c r="EJ16" s="206" t="s">
        <v>1414</v>
      </c>
      <c r="EK16" s="206" t="s">
        <v>1417</v>
      </c>
      <c r="EL16" s="206" t="s">
        <v>1419</v>
      </c>
      <c r="EM16" s="108" t="s">
        <v>1555</v>
      </c>
      <c r="EN16" s="206" t="s">
        <v>1428</v>
      </c>
      <c r="EO16" s="206" t="s">
        <v>1430</v>
      </c>
      <c r="EP16" s="108" t="s">
        <v>1555</v>
      </c>
      <c r="EQ16" s="108" t="s">
        <v>1555</v>
      </c>
      <c r="ER16" s="108" t="s">
        <v>1555</v>
      </c>
      <c r="ES16" s="206" t="s">
        <v>1442</v>
      </c>
      <c r="ET16" s="108" t="s">
        <v>1555</v>
      </c>
      <c r="EU16" s="108" t="s">
        <v>1555</v>
      </c>
      <c r="EV16" s="206" t="s">
        <v>1451</v>
      </c>
      <c r="EW16" s="108" t="s">
        <v>1555</v>
      </c>
      <c r="EX16" s="206" t="s">
        <v>1458</v>
      </c>
      <c r="EY16" s="108" t="s">
        <v>1555</v>
      </c>
      <c r="EZ16" s="206" t="s">
        <v>1463</v>
      </c>
      <c r="FA16" s="108" t="s">
        <v>1555</v>
      </c>
      <c r="FB16" s="108" t="s">
        <v>1555</v>
      </c>
      <c r="FC16" s="206" t="s">
        <v>1476</v>
      </c>
      <c r="FD16" s="108" t="s">
        <v>1555</v>
      </c>
      <c r="FE16" s="108" t="s">
        <v>1555</v>
      </c>
      <c r="FF16" s="108" t="s">
        <v>1555</v>
      </c>
      <c r="FG16" s="206" t="s">
        <v>1492</v>
      </c>
      <c r="FH16" s="206" t="s">
        <v>1494</v>
      </c>
      <c r="FI16" s="108" t="s">
        <v>1555</v>
      </c>
      <c r="FJ16" s="108" t="s">
        <v>1555</v>
      </c>
      <c r="FK16" s="206" t="s">
        <v>1506</v>
      </c>
      <c r="FL16" s="206" t="s">
        <v>1509</v>
      </c>
      <c r="FM16" s="108" t="s">
        <v>1555</v>
      </c>
    </row>
    <row r="17" spans="1:169" ht="15" customHeight="1">
      <c r="A17" s="108" t="s">
        <v>1301</v>
      </c>
      <c r="B17" s="108" t="str">
        <f t="shared" si="0"/>
        <v xml:space="preserve">JF </v>
      </c>
      <c r="C17" s="200" t="s">
        <v>1561</v>
      </c>
      <c r="D17" s="203" t="s">
        <v>442</v>
      </c>
      <c r="E17" s="203" t="s">
        <v>904</v>
      </c>
      <c r="F17" s="203" t="s">
        <v>905</v>
      </c>
      <c r="G17" s="203" t="s">
        <v>906</v>
      </c>
      <c r="H17" s="203" t="s">
        <v>658</v>
      </c>
      <c r="I17" s="203" t="s">
        <v>659</v>
      </c>
      <c r="J17" s="203" t="s">
        <v>660</v>
      </c>
      <c r="K17" s="117" t="s">
        <v>675</v>
      </c>
      <c r="L17" s="204" t="s">
        <v>117</v>
      </c>
      <c r="M17" s="205" t="str">
        <f ca="1">IFERROR(__xludf.DUMMYFUNCTION("regexreplace(N17,"" "","", "")"),"J0, J1, J2, J5, J6, J7, JA, JC, JD, K0, K5, K7, K9, KA, KC, KD, KF, L0, L1, L8, LA, LC, LF, M0, M2, M3, MC, MD, MF, N2, N7, NA, ")</f>
        <v xml:space="preserve">J0, J1, J2, J5, J6, J7, JA, JC, JD, K0, K5, K7, K9, KA, KC, KD, KF, L0, L1, L8, LA, LC, LF, M0, M2, M3, MC, MD, MF, N2, N7, NA, </v>
      </c>
      <c r="N17" s="205" t="e">
        <f t="shared" si="1"/>
        <v>#VALUE!</v>
      </c>
      <c r="O17" s="205" t="str">
        <f ca="1">IFERROR(__xludf.DUMMYFUNCTION("if(countif(ec_num_list,CO17),OFFSET(INDIRECT(CONCAT(""A"",to_text(match(CO17,ec_num_list,0)))),0,1),"""")"),"J0 ")</f>
        <v xml:space="preserve">J0 </v>
      </c>
      <c r="P17" s="205" t="str">
        <f ca="1">IFERROR(__xludf.DUMMYFUNCTION("if(countif(ec_num_list,CP17),OFFSET(INDIRECT(CONCAT(""A"",to_text(match(CP17,ec_num_list,0)))),0,1),"""")"),"J1 ")</f>
        <v xml:space="preserve">J1 </v>
      </c>
      <c r="Q17" s="205" t="str">
        <f ca="1">IFERROR(__xludf.DUMMYFUNCTION("if(countif(ec_num_list,CQ17),OFFSET(INDIRECT(CONCAT(""A"",to_text(match(CQ17,ec_num_list,0)))),0,1),"""")"),"J2 ")</f>
        <v xml:space="preserve">J2 </v>
      </c>
      <c r="R17" s="205" t="str">
        <f ca="1">IFERROR(__xludf.DUMMYFUNCTION("if(countif(ec_num_list,CR17),OFFSET(INDIRECT(CONCAT(""A"",to_text(match(CR17,ec_num_list,0)))),0,1),"""")"),"")</f>
        <v/>
      </c>
      <c r="S17" s="205" t="str">
        <f ca="1">IFERROR(__xludf.DUMMYFUNCTION("if(countif(ec_num_list,CS17),OFFSET(INDIRECT(CONCAT(""A"",to_text(match(CS17,ec_num_list,0)))),0,1),"""")"),"")</f>
        <v/>
      </c>
      <c r="T17" s="205" t="str">
        <f ca="1">IFERROR(__xludf.DUMMYFUNCTION("if(countif(ec_num_list,CT17),OFFSET(INDIRECT(CONCAT(""A"",to_text(match(CT17,ec_num_list,0)))),0,1),"""")"),"J5 ")</f>
        <v xml:space="preserve">J5 </v>
      </c>
      <c r="U17" s="205" t="str">
        <f ca="1">IFERROR(__xludf.DUMMYFUNCTION("if(countif(ec_num_list,CU17),OFFSET(INDIRECT(CONCAT(""A"",to_text(match(CU17,ec_num_list,0)))),0,1),"""")"),"J6 ")</f>
        <v xml:space="preserve">J6 </v>
      </c>
      <c r="V17" s="205" t="str">
        <f ca="1">IFERROR(__xludf.DUMMYFUNCTION("if(countif(ec_num_list,CV17),OFFSET(INDIRECT(CONCAT(""A"",to_text(match(CV17,ec_num_list,0)))),0,1),"""")"),"J7 ")</f>
        <v xml:space="preserve">J7 </v>
      </c>
      <c r="W17" s="205" t="str">
        <f ca="1">IFERROR(__xludf.DUMMYFUNCTION("if(countif(ec_num_list,CW17),OFFSET(INDIRECT(CONCAT(""A"",to_text(match(CW17,ec_num_list,0)))),0,1),"""")"),"")</f>
        <v/>
      </c>
      <c r="X17" s="205" t="str">
        <f ca="1">IFERROR(__xludf.DUMMYFUNCTION("if(countif(ec_num_list,CX17),OFFSET(INDIRECT(CONCAT(""A"",to_text(match(CX17,ec_num_list,0)))),0,1),"""")"),"")</f>
        <v/>
      </c>
      <c r="Y17" s="205" t="str">
        <f ca="1">IFERROR(__xludf.DUMMYFUNCTION("if(countif(ec_num_list,CY17),OFFSET(INDIRECT(CONCAT(""A"",to_text(match(CY17,ec_num_list,0)))),0,1),"""")"),"JA ")</f>
        <v xml:space="preserve">JA </v>
      </c>
      <c r="Z17" s="205" t="str">
        <f ca="1">IFERROR(__xludf.DUMMYFUNCTION("if(countif(ec_num_list,CZ17),OFFSET(INDIRECT(CONCAT(""A"",to_text(match(CZ17,ec_num_list,0)))),0,1),"""")"),"")</f>
        <v/>
      </c>
      <c r="AA17" s="205" t="str">
        <f ca="1">IFERROR(__xludf.DUMMYFUNCTION("if(countif(ec_num_list,DA17),OFFSET(INDIRECT(CONCAT(""A"",to_text(match(DA17,ec_num_list,0)))),0,1),"""")"),"JC ")</f>
        <v xml:space="preserve">JC </v>
      </c>
      <c r="AB17" s="205" t="str">
        <f ca="1">IFERROR(__xludf.DUMMYFUNCTION("if(countif(ec_num_list,DB17),OFFSET(INDIRECT(CONCAT(""A"",to_text(match(DB17,ec_num_list,0)))),0,1),"""")"),"JD ")</f>
        <v xml:space="preserve">JD </v>
      </c>
      <c r="AC17" s="205" t="str">
        <f ca="1">IFERROR(__xludf.DUMMYFUNCTION("if(countif(ec_num_list,DC17),OFFSET(INDIRECT(CONCAT(""A"",to_text(match(DC17,ec_num_list,0)))),0,1),"""")"),"")</f>
        <v/>
      </c>
      <c r="AD17" s="205" t="str">
        <f ca="1">IFERROR(__xludf.DUMMYFUNCTION("if(countif(ec_num_list,DD17),OFFSET(INDIRECT(CONCAT(""A"",to_text(match(DD17,ec_num_list,0)))),0,1),"""")"),"")</f>
        <v/>
      </c>
      <c r="AE17" s="205" t="str">
        <f ca="1">IFERROR(__xludf.DUMMYFUNCTION("if(countif(ec_num_list,DE17),OFFSET(INDIRECT(CONCAT(""A"",to_text(match(DE17,ec_num_list,0)))),0,1),"""")"),"K0 ")</f>
        <v xml:space="preserve">K0 </v>
      </c>
      <c r="AF17" s="205" t="str">
        <f ca="1">IFERROR(__xludf.DUMMYFUNCTION("if(countif(ec_num_list,DF17),OFFSET(INDIRECT(CONCAT(""A"",to_text(match(DF17,ec_num_list,0)))),0,1),"""")"),"")</f>
        <v/>
      </c>
      <c r="AG17" s="205" t="str">
        <f ca="1">IFERROR(__xludf.DUMMYFUNCTION("if(countif(ec_num_list,DG17),OFFSET(INDIRECT(CONCAT(""A"",to_text(match(DG17,ec_num_list,0)))),0,1),"""")"),"")</f>
        <v/>
      </c>
      <c r="AH17" s="205" t="str">
        <f ca="1">IFERROR(__xludf.DUMMYFUNCTION("if(countif(ec_num_list,DH17),OFFSET(INDIRECT(CONCAT(""A"",to_text(match(DH17,ec_num_list,0)))),0,1),"""")"),"")</f>
        <v/>
      </c>
      <c r="AI17" s="205" t="str">
        <f ca="1">IFERROR(__xludf.DUMMYFUNCTION("if(countif(ec_num_list,DI17),OFFSET(INDIRECT(CONCAT(""A"",to_text(match(DI17,ec_num_list,0)))),0,1),"""")"),"")</f>
        <v/>
      </c>
      <c r="AJ17" s="205" t="str">
        <f ca="1">IFERROR(__xludf.DUMMYFUNCTION("if(countif(ec_num_list,DJ17),OFFSET(INDIRECT(CONCAT(""A"",to_text(match(DJ17,ec_num_list,0)))),0,1),"""")"),"K5 ")</f>
        <v xml:space="preserve">K5 </v>
      </c>
      <c r="AK17" s="205" t="str">
        <f ca="1">IFERROR(__xludf.DUMMYFUNCTION("if(countif(ec_num_list,DK17),OFFSET(INDIRECT(CONCAT(""A"",to_text(match(DK17,ec_num_list,0)))),0,1),"""")"),"")</f>
        <v/>
      </c>
      <c r="AL17" s="205" t="str">
        <f ca="1">IFERROR(__xludf.DUMMYFUNCTION("if(countif(ec_num_list,DL17),OFFSET(INDIRECT(CONCAT(""A"",to_text(match(DL17,ec_num_list,0)))),0,1),"""")"),"K7 ")</f>
        <v xml:space="preserve">K7 </v>
      </c>
      <c r="AM17" s="205" t="str">
        <f ca="1">IFERROR(__xludf.DUMMYFUNCTION("if(countif(ec_num_list,DM17),OFFSET(INDIRECT(CONCAT(""A"",to_text(match(DM17,ec_num_list,0)))),0,1),"""")"),"")</f>
        <v/>
      </c>
      <c r="AN17" s="205" t="str">
        <f ca="1">IFERROR(__xludf.DUMMYFUNCTION("if(countif(ec_num_list,DN17),OFFSET(INDIRECT(CONCAT(""A"",to_text(match(DN17,ec_num_list,0)))),0,1),"""")"),"K9 ")</f>
        <v xml:space="preserve">K9 </v>
      </c>
      <c r="AO17" s="205" t="str">
        <f ca="1">IFERROR(__xludf.DUMMYFUNCTION("if(countif(ec_num_list,DO17),OFFSET(INDIRECT(CONCAT(""A"",to_text(match(DO17,ec_num_list,0)))),0,1),"""")"),"KA ")</f>
        <v xml:space="preserve">KA </v>
      </c>
      <c r="AP17" s="205" t="str">
        <f ca="1">IFERROR(__xludf.DUMMYFUNCTION("if(countif(ec_num_list,DP17),OFFSET(INDIRECT(CONCAT(""A"",to_text(match(DP17,ec_num_list,0)))),0,1),"""")"),"")</f>
        <v/>
      </c>
      <c r="AQ17" s="205" t="str">
        <f ca="1">IFERROR(__xludf.DUMMYFUNCTION("if(countif(ec_num_list,DQ17),OFFSET(INDIRECT(CONCAT(""A"",to_text(match(DQ17,ec_num_list,0)))),0,1),"""")"),"KC ")</f>
        <v xml:space="preserve">KC </v>
      </c>
      <c r="AR17" s="205" t="str">
        <f ca="1">IFERROR(__xludf.DUMMYFUNCTION("if(countif(ec_num_list,DR17),OFFSET(INDIRECT(CONCAT(""A"",to_text(match(DR17,ec_num_list,0)))),0,1),"""")"),"KD ")</f>
        <v xml:space="preserve">KD </v>
      </c>
      <c r="AS17" s="205" t="str">
        <f ca="1">IFERROR(__xludf.DUMMYFUNCTION("if(countif(ec_num_list,DS17),OFFSET(INDIRECT(CONCAT(""A"",to_text(match(DS17,ec_num_list,0)))),0,1),"""")"),"")</f>
        <v/>
      </c>
      <c r="AT17" s="205" t="str">
        <f ca="1">IFERROR(__xludf.DUMMYFUNCTION("if(countif(ec_num_list,DT17),OFFSET(INDIRECT(CONCAT(""A"",to_text(match(DT17,ec_num_list,0)))),0,1),"""")"),"KF ")</f>
        <v xml:space="preserve">KF </v>
      </c>
      <c r="AU17" s="205" t="str">
        <f ca="1">IFERROR(__xludf.DUMMYFUNCTION("if(countif(ec_num_list,DU17),OFFSET(INDIRECT(CONCAT(""A"",to_text(match(DU17,ec_num_list,0)))),0,1),"""")"),"L0 ")</f>
        <v xml:space="preserve">L0 </v>
      </c>
      <c r="AV17" s="205" t="str">
        <f ca="1">IFERROR(__xludf.DUMMYFUNCTION("if(countif(ec_num_list,DV17),OFFSET(INDIRECT(CONCAT(""A"",to_text(match(DV17,ec_num_list,0)))),0,1),"""")"),"L1 ")</f>
        <v xml:space="preserve">L1 </v>
      </c>
      <c r="AW17" s="205" t="str">
        <f ca="1">IFERROR(__xludf.DUMMYFUNCTION("if(countif(ec_num_list,DW17),OFFSET(INDIRECT(CONCAT(""A"",to_text(match(DW17,ec_num_list,0)))),0,1),"""")"),"")</f>
        <v/>
      </c>
      <c r="AX17" s="205" t="str">
        <f ca="1">IFERROR(__xludf.DUMMYFUNCTION("if(countif(ec_num_list,DX17),OFFSET(INDIRECT(CONCAT(""A"",to_text(match(DX17,ec_num_list,0)))),0,1),"""")"),"")</f>
        <v/>
      </c>
      <c r="AY17" s="205" t="str">
        <f ca="1">IFERROR(__xludf.DUMMYFUNCTION("if(countif(ec_num_list,DY17),OFFSET(INDIRECT(CONCAT(""A"",to_text(match(DY17,ec_num_list,0)))),0,1),"""")"),"")</f>
        <v/>
      </c>
      <c r="AZ17" s="205" t="str">
        <f ca="1">IFERROR(__xludf.DUMMYFUNCTION("if(countif(ec_num_list,DZ17),OFFSET(INDIRECT(CONCAT(""A"",to_text(match(DZ17,ec_num_list,0)))),0,1),"""")"),"")</f>
        <v/>
      </c>
      <c r="BA17" s="205" t="str">
        <f ca="1">IFERROR(__xludf.DUMMYFUNCTION("if(countif(ec_num_list,EA17),OFFSET(INDIRECT(CONCAT(""A"",to_text(match(EA17,ec_num_list,0)))),0,1),"""")"),"")</f>
        <v/>
      </c>
      <c r="BB17" s="205" t="str">
        <f ca="1">IFERROR(__xludf.DUMMYFUNCTION("if(countif(ec_num_list,EB17),OFFSET(INDIRECT(CONCAT(""A"",to_text(match(EB17,ec_num_list,0)))),0,1),"""")"),"")</f>
        <v/>
      </c>
      <c r="BC17" s="205" t="str">
        <f ca="1">IFERROR(__xludf.DUMMYFUNCTION("if(countif(ec_num_list,EC17),OFFSET(INDIRECT(CONCAT(""A"",to_text(match(EC17,ec_num_list,0)))),0,1),"""")"),"L8 ")</f>
        <v xml:space="preserve">L8 </v>
      </c>
      <c r="BD17" s="205" t="str">
        <f ca="1">IFERROR(__xludf.DUMMYFUNCTION("if(countif(ec_num_list,ED17),OFFSET(INDIRECT(CONCAT(""A"",to_text(match(ED17,ec_num_list,0)))),0,1),"""")"),"")</f>
        <v/>
      </c>
      <c r="BE17" s="205" t="str">
        <f ca="1">IFERROR(__xludf.DUMMYFUNCTION("if(countif(ec_num_list,EE17),OFFSET(INDIRECT(CONCAT(""A"",to_text(match(EE17,ec_num_list,0)))),0,1),"""")"),"LA ")</f>
        <v xml:space="preserve">LA </v>
      </c>
      <c r="BF17" s="205" t="str">
        <f ca="1">IFERROR(__xludf.DUMMYFUNCTION("if(countif(ec_num_list,EF17),OFFSET(INDIRECT(CONCAT(""A"",to_text(match(EF17,ec_num_list,0)))),0,1),"""")"),"")</f>
        <v/>
      </c>
      <c r="BG17" s="205" t="str">
        <f ca="1">IFERROR(__xludf.DUMMYFUNCTION("if(countif(ec_num_list,EG17),OFFSET(INDIRECT(CONCAT(""A"",to_text(match(EG17,ec_num_list,0)))),0,1),"""")"),"LC ")</f>
        <v xml:space="preserve">LC </v>
      </c>
      <c r="BH17" s="205" t="str">
        <f ca="1">IFERROR(__xludf.DUMMYFUNCTION("if(countif(ec_num_list,EH17),OFFSET(INDIRECT(CONCAT(""A"",to_text(match(EH17,ec_num_list,0)))),0,1),"""")"),"")</f>
        <v/>
      </c>
      <c r="BI17" s="205" t="str">
        <f ca="1">IFERROR(__xludf.DUMMYFUNCTION("if(countif(ec_num_list,EI17),OFFSET(INDIRECT(CONCAT(""A"",to_text(match(EI17,ec_num_list,0)))),0,1),"""")"),"")</f>
        <v/>
      </c>
      <c r="BJ17" s="205" t="str">
        <f ca="1">IFERROR(__xludf.DUMMYFUNCTION("if(countif(ec_num_list,EJ17),OFFSET(INDIRECT(CONCAT(""A"",to_text(match(EJ17,ec_num_list,0)))),0,1),"""")"),"LF ")</f>
        <v xml:space="preserve">LF </v>
      </c>
      <c r="BK17" s="205" t="str">
        <f ca="1">IFERROR(__xludf.DUMMYFUNCTION("if(countif(ec_num_list,EK17),OFFSET(INDIRECT(CONCAT(""A"",to_text(match(EK17,ec_num_list,0)))),0,1),"""")"),"M0 ")</f>
        <v xml:space="preserve">M0 </v>
      </c>
      <c r="BL17" s="205" t="str">
        <f ca="1">IFERROR(__xludf.DUMMYFUNCTION("if(countif(ec_num_list,EL17),OFFSET(INDIRECT(CONCAT(""A"",to_text(match(EL17,ec_num_list,0)))),0,1),"""")"),"")</f>
        <v/>
      </c>
      <c r="BM17" s="205" t="str">
        <f ca="1">IFERROR(__xludf.DUMMYFUNCTION("if(countif(ec_num_list,EM17),OFFSET(INDIRECT(CONCAT(""A"",to_text(match(EM17,ec_num_list,0)))),0,1),"""")"),"M2 ")</f>
        <v xml:space="preserve">M2 </v>
      </c>
      <c r="BN17" s="205" t="str">
        <f ca="1">IFERROR(__xludf.DUMMYFUNCTION("if(countif(ec_num_list,EN17),OFFSET(INDIRECT(CONCAT(""A"",to_text(match(EN17,ec_num_list,0)))),0,1),"""")"),"M3 ")</f>
        <v xml:space="preserve">M3 </v>
      </c>
      <c r="BO17" s="205" t="str">
        <f ca="1">IFERROR(__xludf.DUMMYFUNCTION("if(countif(ec_num_list,EO17),OFFSET(INDIRECT(CONCAT(""A"",to_text(match(EO17,ec_num_list,0)))),0,1),"""")"),"")</f>
        <v/>
      </c>
      <c r="BP17" s="205" t="str">
        <f ca="1">IFERROR(__xludf.DUMMYFUNCTION("if(countif(ec_num_list,EP17),OFFSET(INDIRECT(CONCAT(""A"",to_text(match(EP17,ec_num_list,0)))),0,1),"""")"),"")</f>
        <v/>
      </c>
      <c r="BQ17" s="205" t="str">
        <f ca="1">IFERROR(__xludf.DUMMYFUNCTION("if(countif(ec_num_list,EQ17),OFFSET(INDIRECT(CONCAT(""A"",to_text(match(EQ17,ec_num_list,0)))),0,1),"""")"),"")</f>
        <v/>
      </c>
      <c r="BR17" s="205" t="str">
        <f ca="1">IFERROR(__xludf.DUMMYFUNCTION("if(countif(ec_num_list,ER17),OFFSET(INDIRECT(CONCAT(""A"",to_text(match(ER17,ec_num_list,0)))),0,1),"""")"),"")</f>
        <v/>
      </c>
      <c r="BS17" s="205" t="str">
        <f ca="1">IFERROR(__xludf.DUMMYFUNCTION("if(countif(ec_num_list,ES17),OFFSET(INDIRECT(CONCAT(""A"",to_text(match(ES17,ec_num_list,0)))),0,1),"""")"),"")</f>
        <v/>
      </c>
      <c r="BT17" s="205" t="str">
        <f ca="1">IFERROR(__xludf.DUMMYFUNCTION("if(countif(ec_num_list,ET17),OFFSET(INDIRECT(CONCAT(""A"",to_text(match(ET17,ec_num_list,0)))),0,1),"""")"),"")</f>
        <v/>
      </c>
      <c r="BU17" s="205" t="str">
        <f ca="1">IFERROR(__xludf.DUMMYFUNCTION("if(countif(ec_num_list,EU17),OFFSET(INDIRECT(CONCAT(""A"",to_text(match(EU17,ec_num_list,0)))),0,1),"""")"),"")</f>
        <v/>
      </c>
      <c r="BV17" s="205" t="str">
        <f ca="1">IFERROR(__xludf.DUMMYFUNCTION("if(countif(ec_num_list,EV17),OFFSET(INDIRECT(CONCAT(""A"",to_text(match(EV17,ec_num_list,0)))),0,1),"""")"),"")</f>
        <v/>
      </c>
      <c r="BW17" s="205" t="str">
        <f ca="1">IFERROR(__xludf.DUMMYFUNCTION("if(countif(ec_num_list,EW17),OFFSET(INDIRECT(CONCAT(""A"",to_text(match(EW17,ec_num_list,0)))),0,1),"""")"),"MC ")</f>
        <v xml:space="preserve">MC </v>
      </c>
      <c r="BX17" s="205" t="str">
        <f ca="1">IFERROR(__xludf.DUMMYFUNCTION("if(countif(ec_num_list,EX17),OFFSET(INDIRECT(CONCAT(""A"",to_text(match(EX17,ec_num_list,0)))),0,1),"""")"),"MD ")</f>
        <v xml:space="preserve">MD </v>
      </c>
      <c r="BY17" s="205" t="str">
        <f ca="1">IFERROR(__xludf.DUMMYFUNCTION("if(countif(ec_num_list,EY17),OFFSET(INDIRECT(CONCAT(""A"",to_text(match(EY17,ec_num_list,0)))),0,1),"""")"),"")</f>
        <v/>
      </c>
      <c r="BZ17" s="205" t="str">
        <f ca="1">IFERROR(__xludf.DUMMYFUNCTION("if(countif(ec_num_list,EZ17),OFFSET(INDIRECT(CONCAT(""A"",to_text(match(EZ17,ec_num_list,0)))),0,1),"""")"),"MF ")</f>
        <v xml:space="preserve">MF </v>
      </c>
      <c r="CA17" s="205" t="str">
        <f ca="1">IFERROR(__xludf.DUMMYFUNCTION("if(countif(ec_num_list,FA17),OFFSET(INDIRECT(CONCAT(""A"",to_text(match(FA17,ec_num_list,0)))),0,1),"""")"),"")</f>
        <v/>
      </c>
      <c r="CB17" s="205" t="str">
        <f ca="1">IFERROR(__xludf.DUMMYFUNCTION("if(countif(ec_num_list,FB17),OFFSET(INDIRECT(CONCAT(""A"",to_text(match(FB17,ec_num_list,0)))),0,1),"""")"),"")</f>
        <v/>
      </c>
      <c r="CC17" s="205" t="str">
        <f ca="1">IFERROR(__xludf.DUMMYFUNCTION("if(countif(ec_num_list,FC17),OFFSET(INDIRECT(CONCAT(""A"",to_text(match(FC17,ec_num_list,0)))),0,1),"""")"),"N2 ")</f>
        <v xml:space="preserve">N2 </v>
      </c>
      <c r="CD17" s="205" t="str">
        <f ca="1">IFERROR(__xludf.DUMMYFUNCTION("if(countif(ec_num_list,FD17),OFFSET(INDIRECT(CONCAT(""A"",to_text(match(FD17,ec_num_list,0)))),0,1),"""")"),"")</f>
        <v/>
      </c>
      <c r="CE17" s="205" t="str">
        <f ca="1">IFERROR(__xludf.DUMMYFUNCTION("if(countif(ec_num_list,FE17),OFFSET(INDIRECT(CONCAT(""A"",to_text(match(FE17,ec_num_list,0)))),0,1),"""")"),"")</f>
        <v/>
      </c>
      <c r="CF17" s="205" t="str">
        <f ca="1">IFERROR(__xludf.DUMMYFUNCTION("if(countif(ec_num_list,FF17),OFFSET(INDIRECT(CONCAT(""A"",to_text(match(FF17,ec_num_list,0)))),0,1),"""")"),"")</f>
        <v/>
      </c>
      <c r="CG17" s="205" t="str">
        <f ca="1">IFERROR(__xludf.DUMMYFUNCTION("if(countif(ec_num_list,FG17),OFFSET(INDIRECT(CONCAT(""A"",to_text(match(FG17,ec_num_list,0)))),0,1),"""")"),"")</f>
        <v/>
      </c>
      <c r="CH17" s="205" t="str">
        <f ca="1">IFERROR(__xludf.DUMMYFUNCTION("if(countif(ec_num_list,FH17),OFFSET(INDIRECT(CONCAT(""A"",to_text(match(FH17,ec_num_list,0)))),0,1),"""")"),"N7 ")</f>
        <v xml:space="preserve">N7 </v>
      </c>
      <c r="CI17" s="205" t="str">
        <f ca="1">IFERROR(__xludf.DUMMYFUNCTION("if(countif(ec_num_list,FI17),OFFSET(INDIRECT(CONCAT(""A"",to_text(match(FI17,ec_num_list,0)))),0,1),"""")"),"")</f>
        <v/>
      </c>
      <c r="CJ17" s="205" t="str">
        <f ca="1">IFERROR(__xludf.DUMMYFUNCTION("if(countif(ec_num_list,FJ17),OFFSET(INDIRECT(CONCAT(""A"",to_text(match(FJ17,ec_num_list,0)))),0,1),"""")"),"")</f>
        <v/>
      </c>
      <c r="CK17" s="205" t="str">
        <f ca="1">IFERROR(__xludf.DUMMYFUNCTION("if(countif(ec_num_list,FK17),OFFSET(INDIRECT(CONCAT(""A"",to_text(match(FK17,ec_num_list,0)))),0,1),"""")"),"NA ")</f>
        <v xml:space="preserve">NA </v>
      </c>
      <c r="CL17" s="205" t="str">
        <f ca="1">IFERROR(__xludf.DUMMYFUNCTION("if(countif(ec_num_list,FL17),OFFSET(INDIRECT(CONCAT(""A"",to_text(match(FL17,ec_num_list,0)))),0,1),"""")"),"")</f>
        <v/>
      </c>
      <c r="CM17" s="205" t="str">
        <f ca="1">IFERROR(__xludf.DUMMYFUNCTION("if(countif(ec_num_list,FM17),OFFSET(INDIRECT(CONCAT(""A"",to_text(match(FM17,ec_num_list,0)))),0,1),"""")"),"")</f>
        <v/>
      </c>
      <c r="CN17" s="206" t="s">
        <v>117</v>
      </c>
      <c r="CO17" s="206" t="s">
        <v>1243</v>
      </c>
      <c r="CP17" s="206" t="s">
        <v>1251</v>
      </c>
      <c r="CQ17" s="206" t="s">
        <v>1256</v>
      </c>
      <c r="CR17" s="108" t="s">
        <v>1555</v>
      </c>
      <c r="CS17" s="108" t="s">
        <v>1555</v>
      </c>
      <c r="CT17" s="206" t="s">
        <v>1266</v>
      </c>
      <c r="CU17" s="206" t="s">
        <v>1271</v>
      </c>
      <c r="CV17" s="206" t="s">
        <v>1274</v>
      </c>
      <c r="CW17" s="108" t="s">
        <v>1555</v>
      </c>
      <c r="CX17" s="108" t="s">
        <v>1555</v>
      </c>
      <c r="CY17" s="206" t="s">
        <v>1286</v>
      </c>
      <c r="CZ17" s="108" t="s">
        <v>1555</v>
      </c>
      <c r="DA17" s="206" t="s">
        <v>1292</v>
      </c>
      <c r="DB17" s="206" t="s">
        <v>1294</v>
      </c>
      <c r="DC17" s="108" t="s">
        <v>1555</v>
      </c>
      <c r="DD17" s="108" t="s">
        <v>1555</v>
      </c>
      <c r="DE17" s="206" t="s">
        <v>1304</v>
      </c>
      <c r="DF17" s="108" t="s">
        <v>1555</v>
      </c>
      <c r="DG17" s="108" t="s">
        <v>1555</v>
      </c>
      <c r="DH17" s="108" t="s">
        <v>1555</v>
      </c>
      <c r="DI17" s="108" t="s">
        <v>1555</v>
      </c>
      <c r="DJ17" s="206" t="s">
        <v>1321</v>
      </c>
      <c r="DK17" s="108" t="s">
        <v>1555</v>
      </c>
      <c r="DL17" s="206" t="s">
        <v>1326</v>
      </c>
      <c r="DM17" s="108" t="s">
        <v>1555</v>
      </c>
      <c r="DN17" s="206" t="s">
        <v>1334</v>
      </c>
      <c r="DO17" s="206" t="s">
        <v>1337</v>
      </c>
      <c r="DP17" s="108" t="s">
        <v>1555</v>
      </c>
      <c r="DQ17" s="206" t="s">
        <v>1344</v>
      </c>
      <c r="DR17" s="206" t="s">
        <v>1347</v>
      </c>
      <c r="DS17" s="108" t="s">
        <v>1555</v>
      </c>
      <c r="DT17" s="206" t="s">
        <v>1353</v>
      </c>
      <c r="DU17" s="206" t="s">
        <v>1358</v>
      </c>
      <c r="DV17" s="206" t="s">
        <v>1363</v>
      </c>
      <c r="DW17" s="108" t="s">
        <v>1555</v>
      </c>
      <c r="DX17" s="108" t="s">
        <v>1555</v>
      </c>
      <c r="DY17" s="108" t="s">
        <v>1555</v>
      </c>
      <c r="DZ17" s="108" t="s">
        <v>1555</v>
      </c>
      <c r="EA17" s="108" t="s">
        <v>1555</v>
      </c>
      <c r="EB17" s="108" t="s">
        <v>1555</v>
      </c>
      <c r="EC17" s="206" t="s">
        <v>1391</v>
      </c>
      <c r="ED17" s="108" t="s">
        <v>1555</v>
      </c>
      <c r="EE17" s="206" t="s">
        <v>1397</v>
      </c>
      <c r="EF17" s="108" t="s">
        <v>1555</v>
      </c>
      <c r="EG17" s="206" t="s">
        <v>1404</v>
      </c>
      <c r="EH17" s="108" t="s">
        <v>1555</v>
      </c>
      <c r="EI17" s="108" t="s">
        <v>1555</v>
      </c>
      <c r="EJ17" s="206" t="s">
        <v>1414</v>
      </c>
      <c r="EK17" s="206" t="s">
        <v>1417</v>
      </c>
      <c r="EL17" s="108" t="s">
        <v>1555</v>
      </c>
      <c r="EM17" s="206" t="s">
        <v>1422</v>
      </c>
      <c r="EN17" s="206" t="s">
        <v>1428</v>
      </c>
      <c r="EO17" s="108" t="s">
        <v>1555</v>
      </c>
      <c r="EP17" s="108" t="s">
        <v>1555</v>
      </c>
      <c r="EQ17" s="108" t="s">
        <v>1555</v>
      </c>
      <c r="ER17" s="108" t="s">
        <v>1555</v>
      </c>
      <c r="ES17" s="108" t="s">
        <v>1555</v>
      </c>
      <c r="ET17" s="108" t="s">
        <v>1555</v>
      </c>
      <c r="EU17" s="108" t="s">
        <v>1555</v>
      </c>
      <c r="EV17" s="108" t="s">
        <v>1555</v>
      </c>
      <c r="EW17" s="206" t="s">
        <v>1454</v>
      </c>
      <c r="EX17" s="206" t="s">
        <v>1458</v>
      </c>
      <c r="EY17" s="108" t="s">
        <v>1555</v>
      </c>
      <c r="EZ17" s="206" t="s">
        <v>1463</v>
      </c>
      <c r="FA17" s="108" t="s">
        <v>1555</v>
      </c>
      <c r="FB17" s="108" t="s">
        <v>1555</v>
      </c>
      <c r="FC17" s="206" t="s">
        <v>1476</v>
      </c>
      <c r="FD17" s="108" t="s">
        <v>1555</v>
      </c>
      <c r="FE17" s="108" t="s">
        <v>1555</v>
      </c>
      <c r="FF17" s="108" t="s">
        <v>1555</v>
      </c>
      <c r="FG17" s="108" t="s">
        <v>1555</v>
      </c>
      <c r="FH17" s="206" t="s">
        <v>1494</v>
      </c>
      <c r="FI17" s="108" t="s">
        <v>1555</v>
      </c>
      <c r="FJ17" s="108" t="s">
        <v>1555</v>
      </c>
      <c r="FK17" s="206" t="s">
        <v>1506</v>
      </c>
      <c r="FL17" s="206" t="s">
        <v>1509</v>
      </c>
      <c r="FM17" s="108" t="s">
        <v>1555</v>
      </c>
    </row>
    <row r="18" spans="1:169" ht="15" customHeight="1">
      <c r="A18" s="202" t="s">
        <v>1304</v>
      </c>
      <c r="B18" s="108" t="str">
        <f t="shared" ref="B18:B33" si="2">CONCATENATE("K",C18," ")</f>
        <v xml:space="preserve">K0 </v>
      </c>
      <c r="C18" s="200">
        <v>0</v>
      </c>
      <c r="D18" s="203" t="s">
        <v>442</v>
      </c>
      <c r="E18" s="203" t="s">
        <v>904</v>
      </c>
      <c r="F18" s="203" t="s">
        <v>905</v>
      </c>
      <c r="G18" s="203" t="s">
        <v>906</v>
      </c>
      <c r="H18" s="203" t="s">
        <v>658</v>
      </c>
      <c r="I18" s="203" t="s">
        <v>659</v>
      </c>
      <c r="J18" s="203" t="s">
        <v>660</v>
      </c>
      <c r="K18" s="117" t="s">
        <v>679</v>
      </c>
      <c r="L18" s="204" t="s">
        <v>119</v>
      </c>
      <c r="M18" s="205" t="str">
        <f ca="1">IFERROR(__xludf.DUMMYFUNCTION("regexreplace(N18,"" "","", "")"),"J0, J1, J2, J5, J6, J7, JA, JC, JD, K0, K5, K7, K9, KA, KC, KD, KF, L1, L8, LA, LD, M0, M2, MA, MC, MD, MF, N2, N4, N7, NA, ")</f>
        <v xml:space="preserve">J0, J1, J2, J5, J6, J7, JA, JC, JD, K0, K5, K7, K9, KA, KC, KD, KF, L1, L8, LA, LD, M0, M2, MA, MC, MD, MF, N2, N4, N7, NA, </v>
      </c>
      <c r="N18" s="205" t="e">
        <f t="shared" si="1"/>
        <v>#VALUE!</v>
      </c>
      <c r="O18" s="205" t="str">
        <f ca="1">IFERROR(__xludf.DUMMYFUNCTION("if(countif(ec_num_list,CO18),OFFSET(INDIRECT(CONCAT(""A"",to_text(match(CO18,ec_num_list,0)))),0,1),"""")"),"J0 ")</f>
        <v xml:space="preserve">J0 </v>
      </c>
      <c r="P18" s="205" t="str">
        <f ca="1">IFERROR(__xludf.DUMMYFUNCTION("if(countif(ec_num_list,CP18),OFFSET(INDIRECT(CONCAT(""A"",to_text(match(CP18,ec_num_list,0)))),0,1),"""")"),"J1 ")</f>
        <v xml:space="preserve">J1 </v>
      </c>
      <c r="Q18" s="205" t="str">
        <f ca="1">IFERROR(__xludf.DUMMYFUNCTION("if(countif(ec_num_list,CQ18),OFFSET(INDIRECT(CONCAT(""A"",to_text(match(CQ18,ec_num_list,0)))),0,1),"""")"),"J2 ")</f>
        <v xml:space="preserve">J2 </v>
      </c>
      <c r="R18" s="205" t="str">
        <f ca="1">IFERROR(__xludf.DUMMYFUNCTION("if(countif(ec_num_list,CR18),OFFSET(INDIRECT(CONCAT(""A"",to_text(match(CR18,ec_num_list,0)))),0,1),"""")"),"")</f>
        <v/>
      </c>
      <c r="S18" s="205" t="str">
        <f ca="1">IFERROR(__xludf.DUMMYFUNCTION("if(countif(ec_num_list,CS18),OFFSET(INDIRECT(CONCAT(""A"",to_text(match(CS18,ec_num_list,0)))),0,1),"""")"),"")</f>
        <v/>
      </c>
      <c r="T18" s="205" t="str">
        <f ca="1">IFERROR(__xludf.DUMMYFUNCTION("if(countif(ec_num_list,CT18),OFFSET(INDIRECT(CONCAT(""A"",to_text(match(CT18,ec_num_list,0)))),0,1),"""")"),"J5 ")</f>
        <v xml:space="preserve">J5 </v>
      </c>
      <c r="U18" s="205" t="str">
        <f ca="1">IFERROR(__xludf.DUMMYFUNCTION("if(countif(ec_num_list,CU18),OFFSET(INDIRECT(CONCAT(""A"",to_text(match(CU18,ec_num_list,0)))),0,1),"""")"),"J6 ")</f>
        <v xml:space="preserve">J6 </v>
      </c>
      <c r="V18" s="205" t="str">
        <f ca="1">IFERROR(__xludf.DUMMYFUNCTION("if(countif(ec_num_list,CV18),OFFSET(INDIRECT(CONCAT(""A"",to_text(match(CV18,ec_num_list,0)))),0,1),"""")"),"J7 ")</f>
        <v xml:space="preserve">J7 </v>
      </c>
      <c r="W18" s="205" t="str">
        <f ca="1">IFERROR(__xludf.DUMMYFUNCTION("if(countif(ec_num_list,CW18),OFFSET(INDIRECT(CONCAT(""A"",to_text(match(CW18,ec_num_list,0)))),0,1),"""")"),"")</f>
        <v/>
      </c>
      <c r="X18" s="205" t="str">
        <f ca="1">IFERROR(__xludf.DUMMYFUNCTION("if(countif(ec_num_list,CX18),OFFSET(INDIRECT(CONCAT(""A"",to_text(match(CX18,ec_num_list,0)))),0,1),"""")"),"")</f>
        <v/>
      </c>
      <c r="Y18" s="205" t="str">
        <f ca="1">IFERROR(__xludf.DUMMYFUNCTION("if(countif(ec_num_list,CY18),OFFSET(INDIRECT(CONCAT(""A"",to_text(match(CY18,ec_num_list,0)))),0,1),"""")"),"JA ")</f>
        <v xml:space="preserve">JA </v>
      </c>
      <c r="Z18" s="205" t="str">
        <f ca="1">IFERROR(__xludf.DUMMYFUNCTION("if(countif(ec_num_list,CZ18),OFFSET(INDIRECT(CONCAT(""A"",to_text(match(CZ18,ec_num_list,0)))),0,1),"""")"),"")</f>
        <v/>
      </c>
      <c r="AA18" s="205" t="str">
        <f ca="1">IFERROR(__xludf.DUMMYFUNCTION("if(countif(ec_num_list,DA18),OFFSET(INDIRECT(CONCAT(""A"",to_text(match(DA18,ec_num_list,0)))),0,1),"""")"),"JC ")</f>
        <v xml:space="preserve">JC </v>
      </c>
      <c r="AB18" s="205" t="str">
        <f ca="1">IFERROR(__xludf.DUMMYFUNCTION("if(countif(ec_num_list,DB18),OFFSET(INDIRECT(CONCAT(""A"",to_text(match(DB18,ec_num_list,0)))),0,1),"""")"),"JD ")</f>
        <v xml:space="preserve">JD </v>
      </c>
      <c r="AC18" s="205" t="str">
        <f ca="1">IFERROR(__xludf.DUMMYFUNCTION("if(countif(ec_num_list,DC18),OFFSET(INDIRECT(CONCAT(""A"",to_text(match(DC18,ec_num_list,0)))),0,1),"""")"),"")</f>
        <v/>
      </c>
      <c r="AD18" s="205" t="str">
        <f ca="1">IFERROR(__xludf.DUMMYFUNCTION("if(countif(ec_num_list,DD18),OFFSET(INDIRECT(CONCAT(""A"",to_text(match(DD18,ec_num_list,0)))),0,1),"""")"),"")</f>
        <v/>
      </c>
      <c r="AE18" s="205" t="str">
        <f ca="1">IFERROR(__xludf.DUMMYFUNCTION("if(countif(ec_num_list,DE18),OFFSET(INDIRECT(CONCAT(""A"",to_text(match(DE18,ec_num_list,0)))),0,1),"""")"),"K0 ")</f>
        <v xml:space="preserve">K0 </v>
      </c>
      <c r="AF18" s="205" t="str">
        <f ca="1">IFERROR(__xludf.DUMMYFUNCTION("if(countif(ec_num_list,DF18),OFFSET(INDIRECT(CONCAT(""A"",to_text(match(DF18,ec_num_list,0)))),0,1),"""")"),"")</f>
        <v/>
      </c>
      <c r="AG18" s="205" t="str">
        <f ca="1">IFERROR(__xludf.DUMMYFUNCTION("if(countif(ec_num_list,DG18),OFFSET(INDIRECT(CONCAT(""A"",to_text(match(DG18,ec_num_list,0)))),0,1),"""")"),"")</f>
        <v/>
      </c>
      <c r="AH18" s="205" t="str">
        <f ca="1">IFERROR(__xludf.DUMMYFUNCTION("if(countif(ec_num_list,DH18),OFFSET(INDIRECT(CONCAT(""A"",to_text(match(DH18,ec_num_list,0)))),0,1),"""")"),"")</f>
        <v/>
      </c>
      <c r="AI18" s="205" t="str">
        <f ca="1">IFERROR(__xludf.DUMMYFUNCTION("if(countif(ec_num_list,DI18),OFFSET(INDIRECT(CONCAT(""A"",to_text(match(DI18,ec_num_list,0)))),0,1),"""")"),"")</f>
        <v/>
      </c>
      <c r="AJ18" s="205" t="str">
        <f ca="1">IFERROR(__xludf.DUMMYFUNCTION("if(countif(ec_num_list,DJ18),OFFSET(INDIRECT(CONCAT(""A"",to_text(match(DJ18,ec_num_list,0)))),0,1),"""")"),"K5 ")</f>
        <v xml:space="preserve">K5 </v>
      </c>
      <c r="AK18" s="205" t="str">
        <f ca="1">IFERROR(__xludf.DUMMYFUNCTION("if(countif(ec_num_list,DK18),OFFSET(INDIRECT(CONCAT(""A"",to_text(match(DK18,ec_num_list,0)))),0,1),"""")"),"")</f>
        <v/>
      </c>
      <c r="AL18" s="205" t="str">
        <f ca="1">IFERROR(__xludf.DUMMYFUNCTION("if(countif(ec_num_list,DL18),OFFSET(INDIRECT(CONCAT(""A"",to_text(match(DL18,ec_num_list,0)))),0,1),"""")"),"K7 ")</f>
        <v xml:space="preserve">K7 </v>
      </c>
      <c r="AM18" s="205" t="str">
        <f ca="1">IFERROR(__xludf.DUMMYFUNCTION("if(countif(ec_num_list,DM18),OFFSET(INDIRECT(CONCAT(""A"",to_text(match(DM18,ec_num_list,0)))),0,1),"""")"),"")</f>
        <v/>
      </c>
      <c r="AN18" s="205" t="str">
        <f ca="1">IFERROR(__xludf.DUMMYFUNCTION("if(countif(ec_num_list,DN18),OFFSET(INDIRECT(CONCAT(""A"",to_text(match(DN18,ec_num_list,0)))),0,1),"""")"),"K9 ")</f>
        <v xml:space="preserve">K9 </v>
      </c>
      <c r="AO18" s="205" t="str">
        <f ca="1">IFERROR(__xludf.DUMMYFUNCTION("if(countif(ec_num_list,DO18),OFFSET(INDIRECT(CONCAT(""A"",to_text(match(DO18,ec_num_list,0)))),0,1),"""")"),"KA ")</f>
        <v xml:space="preserve">KA </v>
      </c>
      <c r="AP18" s="205" t="str">
        <f ca="1">IFERROR(__xludf.DUMMYFUNCTION("if(countif(ec_num_list,DP18),OFFSET(INDIRECT(CONCAT(""A"",to_text(match(DP18,ec_num_list,0)))),0,1),"""")"),"")</f>
        <v/>
      </c>
      <c r="AQ18" s="205" t="str">
        <f ca="1">IFERROR(__xludf.DUMMYFUNCTION("if(countif(ec_num_list,DQ18),OFFSET(INDIRECT(CONCAT(""A"",to_text(match(DQ18,ec_num_list,0)))),0,1),"""")"),"KC ")</f>
        <v xml:space="preserve">KC </v>
      </c>
      <c r="AR18" s="205" t="str">
        <f ca="1">IFERROR(__xludf.DUMMYFUNCTION("if(countif(ec_num_list,DR18),OFFSET(INDIRECT(CONCAT(""A"",to_text(match(DR18,ec_num_list,0)))),0,1),"""")"),"KD ")</f>
        <v xml:space="preserve">KD </v>
      </c>
      <c r="AS18" s="205" t="str">
        <f ca="1">IFERROR(__xludf.DUMMYFUNCTION("if(countif(ec_num_list,DS18),OFFSET(INDIRECT(CONCAT(""A"",to_text(match(DS18,ec_num_list,0)))),0,1),"""")"),"")</f>
        <v/>
      </c>
      <c r="AT18" s="205" t="str">
        <f ca="1">IFERROR(__xludf.DUMMYFUNCTION("if(countif(ec_num_list,DT18),OFFSET(INDIRECT(CONCAT(""A"",to_text(match(DT18,ec_num_list,0)))),0,1),"""")"),"KF ")</f>
        <v xml:space="preserve">KF </v>
      </c>
      <c r="AU18" s="205" t="str">
        <f ca="1">IFERROR(__xludf.DUMMYFUNCTION("if(countif(ec_num_list,DU18),OFFSET(INDIRECT(CONCAT(""A"",to_text(match(DU18,ec_num_list,0)))),0,1),"""")"),"")</f>
        <v/>
      </c>
      <c r="AV18" s="205" t="str">
        <f ca="1">IFERROR(__xludf.DUMMYFUNCTION("if(countif(ec_num_list,DV18),OFFSET(INDIRECT(CONCAT(""A"",to_text(match(DV18,ec_num_list,0)))),0,1),"""")"),"L1 ")</f>
        <v xml:space="preserve">L1 </v>
      </c>
      <c r="AW18" s="205" t="str">
        <f ca="1">IFERROR(__xludf.DUMMYFUNCTION("if(countif(ec_num_list,DW18),OFFSET(INDIRECT(CONCAT(""A"",to_text(match(DW18,ec_num_list,0)))),0,1),"""")"),"")</f>
        <v/>
      </c>
      <c r="AX18" s="205" t="str">
        <f ca="1">IFERROR(__xludf.DUMMYFUNCTION("if(countif(ec_num_list,DX18),OFFSET(INDIRECT(CONCAT(""A"",to_text(match(DX18,ec_num_list,0)))),0,1),"""")"),"")</f>
        <v/>
      </c>
      <c r="AY18" s="205" t="str">
        <f ca="1">IFERROR(__xludf.DUMMYFUNCTION("if(countif(ec_num_list,DY18),OFFSET(INDIRECT(CONCAT(""A"",to_text(match(DY18,ec_num_list,0)))),0,1),"""")"),"")</f>
        <v/>
      </c>
      <c r="AZ18" s="205" t="str">
        <f ca="1">IFERROR(__xludf.DUMMYFUNCTION("if(countif(ec_num_list,DZ18),OFFSET(INDIRECT(CONCAT(""A"",to_text(match(DZ18,ec_num_list,0)))),0,1),"""")"),"")</f>
        <v/>
      </c>
      <c r="BA18" s="205" t="str">
        <f ca="1">IFERROR(__xludf.DUMMYFUNCTION("if(countif(ec_num_list,EA18),OFFSET(INDIRECT(CONCAT(""A"",to_text(match(EA18,ec_num_list,0)))),0,1),"""")"),"")</f>
        <v/>
      </c>
      <c r="BB18" s="205" t="str">
        <f ca="1">IFERROR(__xludf.DUMMYFUNCTION("if(countif(ec_num_list,EB18),OFFSET(INDIRECT(CONCAT(""A"",to_text(match(EB18,ec_num_list,0)))),0,1),"""")"),"")</f>
        <v/>
      </c>
      <c r="BC18" s="205" t="str">
        <f ca="1">IFERROR(__xludf.DUMMYFUNCTION("if(countif(ec_num_list,EC18),OFFSET(INDIRECT(CONCAT(""A"",to_text(match(EC18,ec_num_list,0)))),0,1),"""")"),"L8 ")</f>
        <v xml:space="preserve">L8 </v>
      </c>
      <c r="BD18" s="205" t="str">
        <f ca="1">IFERROR(__xludf.DUMMYFUNCTION("if(countif(ec_num_list,ED18),OFFSET(INDIRECT(CONCAT(""A"",to_text(match(ED18,ec_num_list,0)))),0,1),"""")"),"")</f>
        <v/>
      </c>
      <c r="BE18" s="205" t="str">
        <f ca="1">IFERROR(__xludf.DUMMYFUNCTION("if(countif(ec_num_list,EE18),OFFSET(INDIRECT(CONCAT(""A"",to_text(match(EE18,ec_num_list,0)))),0,1),"""")"),"LA ")</f>
        <v xml:space="preserve">LA </v>
      </c>
      <c r="BF18" s="205" t="str">
        <f ca="1">IFERROR(__xludf.DUMMYFUNCTION("if(countif(ec_num_list,EF18),OFFSET(INDIRECT(CONCAT(""A"",to_text(match(EF18,ec_num_list,0)))),0,1),"""")"),"")</f>
        <v/>
      </c>
      <c r="BG18" s="205" t="str">
        <f ca="1">IFERROR(__xludf.DUMMYFUNCTION("if(countif(ec_num_list,EG18),OFFSET(INDIRECT(CONCAT(""A"",to_text(match(EG18,ec_num_list,0)))),0,1),"""")"),"")</f>
        <v/>
      </c>
      <c r="BH18" s="205" t="str">
        <f ca="1">IFERROR(__xludf.DUMMYFUNCTION("if(countif(ec_num_list,EH18),OFFSET(INDIRECT(CONCAT(""A"",to_text(match(EH18,ec_num_list,0)))),0,1),"""")"),"LD ")</f>
        <v xml:space="preserve">LD </v>
      </c>
      <c r="BI18" s="205" t="str">
        <f ca="1">IFERROR(__xludf.DUMMYFUNCTION("if(countif(ec_num_list,EI18),OFFSET(INDIRECT(CONCAT(""A"",to_text(match(EI18,ec_num_list,0)))),0,1),"""")"),"")</f>
        <v/>
      </c>
      <c r="BJ18" s="205" t="str">
        <f ca="1">IFERROR(__xludf.DUMMYFUNCTION("if(countif(ec_num_list,EJ18),OFFSET(INDIRECT(CONCAT(""A"",to_text(match(EJ18,ec_num_list,0)))),0,1),"""")"),"")</f>
        <v/>
      </c>
      <c r="BK18" s="205" t="str">
        <f ca="1">IFERROR(__xludf.DUMMYFUNCTION("if(countif(ec_num_list,EK18),OFFSET(INDIRECT(CONCAT(""A"",to_text(match(EK18,ec_num_list,0)))),0,1),"""")"),"M0 ")</f>
        <v xml:space="preserve">M0 </v>
      </c>
      <c r="BL18" s="205" t="str">
        <f ca="1">IFERROR(__xludf.DUMMYFUNCTION("if(countif(ec_num_list,EL18),OFFSET(INDIRECT(CONCAT(""A"",to_text(match(EL18,ec_num_list,0)))),0,1),"""")"),"")</f>
        <v/>
      </c>
      <c r="BM18" s="205" t="str">
        <f ca="1">IFERROR(__xludf.DUMMYFUNCTION("if(countif(ec_num_list,EM18),OFFSET(INDIRECT(CONCAT(""A"",to_text(match(EM18,ec_num_list,0)))),0,1),"""")"),"M2 ")</f>
        <v xml:space="preserve">M2 </v>
      </c>
      <c r="BN18" s="205" t="str">
        <f ca="1">IFERROR(__xludf.DUMMYFUNCTION("if(countif(ec_num_list,EN18),OFFSET(INDIRECT(CONCAT(""A"",to_text(match(EN18,ec_num_list,0)))),0,1),"""")"),"")</f>
        <v/>
      </c>
      <c r="BO18" s="205" t="str">
        <f ca="1">IFERROR(__xludf.DUMMYFUNCTION("if(countif(ec_num_list,EO18),OFFSET(INDIRECT(CONCAT(""A"",to_text(match(EO18,ec_num_list,0)))),0,1),"""")"),"")</f>
        <v/>
      </c>
      <c r="BP18" s="205" t="str">
        <f ca="1">IFERROR(__xludf.DUMMYFUNCTION("if(countif(ec_num_list,EP18),OFFSET(INDIRECT(CONCAT(""A"",to_text(match(EP18,ec_num_list,0)))),0,1),"""")"),"")</f>
        <v/>
      </c>
      <c r="BQ18" s="205" t="str">
        <f ca="1">IFERROR(__xludf.DUMMYFUNCTION("if(countif(ec_num_list,EQ18),OFFSET(INDIRECT(CONCAT(""A"",to_text(match(EQ18,ec_num_list,0)))),0,1),"""")"),"")</f>
        <v/>
      </c>
      <c r="BR18" s="205" t="str">
        <f ca="1">IFERROR(__xludf.DUMMYFUNCTION("if(countif(ec_num_list,ER18),OFFSET(INDIRECT(CONCAT(""A"",to_text(match(ER18,ec_num_list,0)))),0,1),"""")"),"")</f>
        <v/>
      </c>
      <c r="BS18" s="205" t="str">
        <f ca="1">IFERROR(__xludf.DUMMYFUNCTION("if(countif(ec_num_list,ES18),OFFSET(INDIRECT(CONCAT(""A"",to_text(match(ES18,ec_num_list,0)))),0,1),"""")"),"")</f>
        <v/>
      </c>
      <c r="BT18" s="205" t="str">
        <f ca="1">IFERROR(__xludf.DUMMYFUNCTION("if(countif(ec_num_list,ET18),OFFSET(INDIRECT(CONCAT(""A"",to_text(match(ET18,ec_num_list,0)))),0,1),"""")"),"")</f>
        <v/>
      </c>
      <c r="BU18" s="205" t="str">
        <f ca="1">IFERROR(__xludf.DUMMYFUNCTION("if(countif(ec_num_list,EU18),OFFSET(INDIRECT(CONCAT(""A"",to_text(match(EU18,ec_num_list,0)))),0,1),"""")"),"MA ")</f>
        <v xml:space="preserve">MA </v>
      </c>
      <c r="BV18" s="205" t="str">
        <f ca="1">IFERROR(__xludf.DUMMYFUNCTION("if(countif(ec_num_list,EV18),OFFSET(INDIRECT(CONCAT(""A"",to_text(match(EV18,ec_num_list,0)))),0,1),"""")"),"")</f>
        <v/>
      </c>
      <c r="BW18" s="205" t="str">
        <f ca="1">IFERROR(__xludf.DUMMYFUNCTION("if(countif(ec_num_list,EW18),OFFSET(INDIRECT(CONCAT(""A"",to_text(match(EW18,ec_num_list,0)))),0,1),"""")"),"MC ")</f>
        <v xml:space="preserve">MC </v>
      </c>
      <c r="BX18" s="205" t="str">
        <f ca="1">IFERROR(__xludf.DUMMYFUNCTION("if(countif(ec_num_list,EX18),OFFSET(INDIRECT(CONCAT(""A"",to_text(match(EX18,ec_num_list,0)))),0,1),"""")"),"MD ")</f>
        <v xml:space="preserve">MD </v>
      </c>
      <c r="BY18" s="205" t="str">
        <f ca="1">IFERROR(__xludf.DUMMYFUNCTION("if(countif(ec_num_list,EY18),OFFSET(INDIRECT(CONCAT(""A"",to_text(match(EY18,ec_num_list,0)))),0,1),"""")"),"")</f>
        <v/>
      </c>
      <c r="BZ18" s="205" t="str">
        <f ca="1">IFERROR(__xludf.DUMMYFUNCTION("if(countif(ec_num_list,EZ18),OFFSET(INDIRECT(CONCAT(""A"",to_text(match(EZ18,ec_num_list,0)))),0,1),"""")"),"MF ")</f>
        <v xml:space="preserve">MF </v>
      </c>
      <c r="CA18" s="205" t="str">
        <f ca="1">IFERROR(__xludf.DUMMYFUNCTION("if(countif(ec_num_list,FA18),OFFSET(INDIRECT(CONCAT(""A"",to_text(match(FA18,ec_num_list,0)))),0,1),"""")"),"")</f>
        <v/>
      </c>
      <c r="CB18" s="205" t="str">
        <f ca="1">IFERROR(__xludf.DUMMYFUNCTION("if(countif(ec_num_list,FB18),OFFSET(INDIRECT(CONCAT(""A"",to_text(match(FB18,ec_num_list,0)))),0,1),"""")"),"")</f>
        <v/>
      </c>
      <c r="CC18" s="205" t="str">
        <f ca="1">IFERROR(__xludf.DUMMYFUNCTION("if(countif(ec_num_list,FC18),OFFSET(INDIRECT(CONCAT(""A"",to_text(match(FC18,ec_num_list,0)))),0,1),"""")"),"N2 ")</f>
        <v xml:space="preserve">N2 </v>
      </c>
      <c r="CD18" s="205" t="str">
        <f ca="1">IFERROR(__xludf.DUMMYFUNCTION("if(countif(ec_num_list,FD18),OFFSET(INDIRECT(CONCAT(""A"",to_text(match(FD18,ec_num_list,0)))),0,1),"""")"),"")</f>
        <v/>
      </c>
      <c r="CE18" s="205" t="str">
        <f ca="1">IFERROR(__xludf.DUMMYFUNCTION("if(countif(ec_num_list,FE18),OFFSET(INDIRECT(CONCAT(""A"",to_text(match(FE18,ec_num_list,0)))),0,1),"""")"),"N4 ")</f>
        <v xml:space="preserve">N4 </v>
      </c>
      <c r="CF18" s="205" t="str">
        <f ca="1">IFERROR(__xludf.DUMMYFUNCTION("if(countif(ec_num_list,FF18),OFFSET(INDIRECT(CONCAT(""A"",to_text(match(FF18,ec_num_list,0)))),0,1),"""")"),"")</f>
        <v/>
      </c>
      <c r="CG18" s="205" t="str">
        <f ca="1">IFERROR(__xludf.DUMMYFUNCTION("if(countif(ec_num_list,FG18),OFFSET(INDIRECT(CONCAT(""A"",to_text(match(FG18,ec_num_list,0)))),0,1),"""")"),"")</f>
        <v/>
      </c>
      <c r="CH18" s="205" t="str">
        <f ca="1">IFERROR(__xludf.DUMMYFUNCTION("if(countif(ec_num_list,FH18),OFFSET(INDIRECT(CONCAT(""A"",to_text(match(FH18,ec_num_list,0)))),0,1),"""")"),"N7 ")</f>
        <v xml:space="preserve">N7 </v>
      </c>
      <c r="CI18" s="205" t="str">
        <f ca="1">IFERROR(__xludf.DUMMYFUNCTION("if(countif(ec_num_list,FI18),OFFSET(INDIRECT(CONCAT(""A"",to_text(match(FI18,ec_num_list,0)))),0,1),"""")"),"")</f>
        <v/>
      </c>
      <c r="CJ18" s="205" t="str">
        <f ca="1">IFERROR(__xludf.DUMMYFUNCTION("if(countif(ec_num_list,FJ18),OFFSET(INDIRECT(CONCAT(""A"",to_text(match(FJ18,ec_num_list,0)))),0,1),"""")"),"")</f>
        <v/>
      </c>
      <c r="CK18" s="205" t="str">
        <f ca="1">IFERROR(__xludf.DUMMYFUNCTION("if(countif(ec_num_list,FK18),OFFSET(INDIRECT(CONCAT(""A"",to_text(match(FK18,ec_num_list,0)))),0,1),"""")"),"NA ")</f>
        <v xml:space="preserve">NA </v>
      </c>
      <c r="CL18" s="205" t="str">
        <f ca="1">IFERROR(__xludf.DUMMYFUNCTION("if(countif(ec_num_list,FL18),OFFSET(INDIRECT(CONCAT(""A"",to_text(match(FL18,ec_num_list,0)))),0,1),"""")"),"")</f>
        <v/>
      </c>
      <c r="CM18" s="205" t="str">
        <f ca="1">IFERROR(__xludf.DUMMYFUNCTION("if(countif(ec_num_list,FM18),OFFSET(INDIRECT(CONCAT(""A"",to_text(match(FM18,ec_num_list,0)))),0,1),"""")"),"")</f>
        <v/>
      </c>
      <c r="CN18" s="206" t="s">
        <v>119</v>
      </c>
      <c r="CO18" s="206" t="s">
        <v>1243</v>
      </c>
      <c r="CP18" s="206" t="s">
        <v>1251</v>
      </c>
      <c r="CQ18" s="206" t="s">
        <v>1256</v>
      </c>
      <c r="CR18" s="108" t="s">
        <v>1555</v>
      </c>
      <c r="CS18" s="108" t="s">
        <v>1555</v>
      </c>
      <c r="CT18" s="206" t="s">
        <v>1266</v>
      </c>
      <c r="CU18" s="206" t="s">
        <v>1271</v>
      </c>
      <c r="CV18" s="206" t="s">
        <v>1274</v>
      </c>
      <c r="CW18" s="108" t="s">
        <v>1555</v>
      </c>
      <c r="CX18" s="108" t="s">
        <v>1555</v>
      </c>
      <c r="CY18" s="206" t="s">
        <v>1286</v>
      </c>
      <c r="CZ18" s="108" t="s">
        <v>1555</v>
      </c>
      <c r="DA18" s="206" t="s">
        <v>1292</v>
      </c>
      <c r="DB18" s="206" t="s">
        <v>1294</v>
      </c>
      <c r="DC18" s="108" t="s">
        <v>1555</v>
      </c>
      <c r="DD18" s="108" t="s">
        <v>1555</v>
      </c>
      <c r="DE18" s="206" t="s">
        <v>1304</v>
      </c>
      <c r="DF18" s="108" t="s">
        <v>1555</v>
      </c>
      <c r="DG18" s="108" t="s">
        <v>1555</v>
      </c>
      <c r="DH18" s="108" t="s">
        <v>1555</v>
      </c>
      <c r="DI18" s="108" t="s">
        <v>1555</v>
      </c>
      <c r="DJ18" s="206" t="s">
        <v>1321</v>
      </c>
      <c r="DK18" s="108" t="s">
        <v>1555</v>
      </c>
      <c r="DL18" s="206" t="s">
        <v>1326</v>
      </c>
      <c r="DM18" s="108" t="s">
        <v>1555</v>
      </c>
      <c r="DN18" s="206" t="s">
        <v>1334</v>
      </c>
      <c r="DO18" s="206" t="s">
        <v>1337</v>
      </c>
      <c r="DP18" s="108" t="s">
        <v>1555</v>
      </c>
      <c r="DQ18" s="206" t="s">
        <v>1344</v>
      </c>
      <c r="DR18" s="206" t="s">
        <v>1347</v>
      </c>
      <c r="DS18" s="108" t="s">
        <v>1555</v>
      </c>
      <c r="DT18" s="206" t="s">
        <v>1353</v>
      </c>
      <c r="DU18" s="108" t="s">
        <v>1555</v>
      </c>
      <c r="DV18" s="206" t="s">
        <v>1363</v>
      </c>
      <c r="DW18" s="108" t="s">
        <v>1555</v>
      </c>
      <c r="DX18" s="108" t="s">
        <v>1555</v>
      </c>
      <c r="DY18" s="108" t="s">
        <v>1555</v>
      </c>
      <c r="DZ18" s="108" t="s">
        <v>1555</v>
      </c>
      <c r="EA18" s="108" t="s">
        <v>1555</v>
      </c>
      <c r="EB18" s="108" t="s">
        <v>1555</v>
      </c>
      <c r="EC18" s="206" t="s">
        <v>1391</v>
      </c>
      <c r="ED18" s="108" t="s">
        <v>1555</v>
      </c>
      <c r="EE18" s="206" t="s">
        <v>1397</v>
      </c>
      <c r="EF18" s="108" t="s">
        <v>1555</v>
      </c>
      <c r="EG18" s="108" t="s">
        <v>1555</v>
      </c>
      <c r="EH18" s="206" t="s">
        <v>1407</v>
      </c>
      <c r="EI18" s="108" t="s">
        <v>1555</v>
      </c>
      <c r="EJ18" s="108" t="s">
        <v>1555</v>
      </c>
      <c r="EK18" s="206" t="s">
        <v>1417</v>
      </c>
      <c r="EL18" s="108" t="s">
        <v>1555</v>
      </c>
      <c r="EM18" s="206" t="s">
        <v>1422</v>
      </c>
      <c r="EN18" s="108" t="s">
        <v>1555</v>
      </c>
      <c r="EO18" s="108" t="s">
        <v>1555</v>
      </c>
      <c r="EP18" s="108" t="s">
        <v>1555</v>
      </c>
      <c r="EQ18" s="108" t="s">
        <v>1555</v>
      </c>
      <c r="ER18" s="108" t="s">
        <v>1555</v>
      </c>
      <c r="ES18" s="108" t="s">
        <v>1555</v>
      </c>
      <c r="ET18" s="108" t="s">
        <v>1555</v>
      </c>
      <c r="EU18" s="206" t="s">
        <v>1448</v>
      </c>
      <c r="EV18" s="108" t="s">
        <v>1555</v>
      </c>
      <c r="EW18" s="206" t="s">
        <v>1454</v>
      </c>
      <c r="EX18" s="206" t="s">
        <v>1458</v>
      </c>
      <c r="EY18" s="108" t="s">
        <v>1555</v>
      </c>
      <c r="EZ18" s="206" t="s">
        <v>1463</v>
      </c>
      <c r="FA18" s="108" t="s">
        <v>1555</v>
      </c>
      <c r="FB18" s="108" t="s">
        <v>1555</v>
      </c>
      <c r="FC18" s="206" t="s">
        <v>1476</v>
      </c>
      <c r="FD18" s="108" t="s">
        <v>1555</v>
      </c>
      <c r="FE18" s="206" t="s">
        <v>1484</v>
      </c>
      <c r="FF18" s="108" t="s">
        <v>1555</v>
      </c>
      <c r="FG18" s="108" t="s">
        <v>1555</v>
      </c>
      <c r="FH18" s="206" t="s">
        <v>1494</v>
      </c>
      <c r="FI18" s="108" t="s">
        <v>1555</v>
      </c>
      <c r="FJ18" s="108" t="s">
        <v>1555</v>
      </c>
      <c r="FK18" s="206" t="s">
        <v>1506</v>
      </c>
      <c r="FL18" s="206" t="s">
        <v>1509</v>
      </c>
      <c r="FM18" s="108" t="s">
        <v>1555</v>
      </c>
    </row>
    <row r="19" spans="1:169" ht="15" customHeight="1">
      <c r="A19" s="108" t="s">
        <v>1309</v>
      </c>
      <c r="B19" s="108" t="str">
        <f t="shared" si="2"/>
        <v xml:space="preserve">K1 </v>
      </c>
      <c r="C19" s="200">
        <v>1</v>
      </c>
      <c r="D19" s="203" t="s">
        <v>442</v>
      </c>
      <c r="E19" s="203" t="s">
        <v>904</v>
      </c>
      <c r="F19" s="203" t="s">
        <v>905</v>
      </c>
      <c r="G19" s="203" t="s">
        <v>906</v>
      </c>
      <c r="H19" s="203" t="s">
        <v>477</v>
      </c>
      <c r="I19" s="203" t="s">
        <v>518</v>
      </c>
      <c r="J19" s="203" t="s">
        <v>523</v>
      </c>
      <c r="K19" s="117" t="s">
        <v>526</v>
      </c>
      <c r="L19" s="204" t="s">
        <v>121</v>
      </c>
      <c r="M19" s="205" t="str">
        <f ca="1">IFERROR(__xludf.DUMMYFUNCTION("regexreplace(N19,"" "","", "")"),"J0, J1, J2, J5, J6, J7, JA, JC, JF, K0, K3, K4, K5, K7, K9, KA, KC, KD, L1, L8, LA, LC, LF, M0, M1, M3, M4, MD, MF, N2, N7, NA, ")</f>
        <v xml:space="preserve">J0, J1, J2, J5, J6, J7, JA, JC, JF, K0, K3, K4, K5, K7, K9, KA, KC, KD, L1, L8, LA, LC, LF, M0, M1, M3, M4, MD, MF, N2, N7, NA, </v>
      </c>
      <c r="N19" s="205" t="e">
        <f t="shared" si="1"/>
        <v>#VALUE!</v>
      </c>
      <c r="O19" s="205" t="str">
        <f ca="1">IFERROR(__xludf.DUMMYFUNCTION("if(countif(ec_num_list,CO19),OFFSET(INDIRECT(CONCAT(""A"",to_text(match(CO19,ec_num_list,0)))),0,1),"""")"),"J0 ")</f>
        <v xml:space="preserve">J0 </v>
      </c>
      <c r="P19" s="205" t="str">
        <f ca="1">IFERROR(__xludf.DUMMYFUNCTION("if(countif(ec_num_list,CP19),OFFSET(INDIRECT(CONCAT(""A"",to_text(match(CP19,ec_num_list,0)))),0,1),"""")"),"J1 ")</f>
        <v xml:space="preserve">J1 </v>
      </c>
      <c r="Q19" s="205" t="str">
        <f ca="1">IFERROR(__xludf.DUMMYFUNCTION("if(countif(ec_num_list,CQ19),OFFSET(INDIRECT(CONCAT(""A"",to_text(match(CQ19,ec_num_list,0)))),0,1),"""")"),"J2 ")</f>
        <v xml:space="preserve">J2 </v>
      </c>
      <c r="R19" s="205" t="str">
        <f ca="1">IFERROR(__xludf.DUMMYFUNCTION("if(countif(ec_num_list,CR19),OFFSET(INDIRECT(CONCAT(""A"",to_text(match(CR19,ec_num_list,0)))),0,1),"""")"),"")</f>
        <v/>
      </c>
      <c r="S19" s="205" t="str">
        <f ca="1">IFERROR(__xludf.DUMMYFUNCTION("if(countif(ec_num_list,CS19),OFFSET(INDIRECT(CONCAT(""A"",to_text(match(CS19,ec_num_list,0)))),0,1),"""")"),"")</f>
        <v/>
      </c>
      <c r="T19" s="205" t="str">
        <f ca="1">IFERROR(__xludf.DUMMYFUNCTION("if(countif(ec_num_list,CT19),OFFSET(INDIRECT(CONCAT(""A"",to_text(match(CT19,ec_num_list,0)))),0,1),"""")"),"J5 ")</f>
        <v xml:space="preserve">J5 </v>
      </c>
      <c r="U19" s="205" t="str">
        <f ca="1">IFERROR(__xludf.DUMMYFUNCTION("if(countif(ec_num_list,CU19),OFFSET(INDIRECT(CONCAT(""A"",to_text(match(CU19,ec_num_list,0)))),0,1),"""")"),"J6 ")</f>
        <v xml:space="preserve">J6 </v>
      </c>
      <c r="V19" s="205" t="str">
        <f ca="1">IFERROR(__xludf.DUMMYFUNCTION("if(countif(ec_num_list,CV19),OFFSET(INDIRECT(CONCAT(""A"",to_text(match(CV19,ec_num_list,0)))),0,1),"""")"),"J7 ")</f>
        <v xml:space="preserve">J7 </v>
      </c>
      <c r="W19" s="205" t="str">
        <f ca="1">IFERROR(__xludf.DUMMYFUNCTION("if(countif(ec_num_list,CW19),OFFSET(INDIRECT(CONCAT(""A"",to_text(match(CW19,ec_num_list,0)))),0,1),"""")"),"")</f>
        <v/>
      </c>
      <c r="X19" s="205" t="str">
        <f ca="1">IFERROR(__xludf.DUMMYFUNCTION("if(countif(ec_num_list,CX19),OFFSET(INDIRECT(CONCAT(""A"",to_text(match(CX19,ec_num_list,0)))),0,1),"""")"),"")</f>
        <v/>
      </c>
      <c r="Y19" s="205" t="str">
        <f ca="1">IFERROR(__xludf.DUMMYFUNCTION("if(countif(ec_num_list,CY19),OFFSET(INDIRECT(CONCAT(""A"",to_text(match(CY19,ec_num_list,0)))),0,1),"""")"),"JA ")</f>
        <v xml:space="preserve">JA </v>
      </c>
      <c r="Z19" s="205" t="str">
        <f ca="1">IFERROR(__xludf.DUMMYFUNCTION("if(countif(ec_num_list,CZ19),OFFSET(INDIRECT(CONCAT(""A"",to_text(match(CZ19,ec_num_list,0)))),0,1),"""")"),"")</f>
        <v/>
      </c>
      <c r="AA19" s="205" t="str">
        <f ca="1">IFERROR(__xludf.DUMMYFUNCTION("if(countif(ec_num_list,DA19),OFFSET(INDIRECT(CONCAT(""A"",to_text(match(DA19,ec_num_list,0)))),0,1),"""")"),"JC ")</f>
        <v xml:space="preserve">JC </v>
      </c>
      <c r="AB19" s="205" t="str">
        <f ca="1">IFERROR(__xludf.DUMMYFUNCTION("if(countif(ec_num_list,DB19),OFFSET(INDIRECT(CONCAT(""A"",to_text(match(DB19,ec_num_list,0)))),0,1),"""")"),"")</f>
        <v/>
      </c>
      <c r="AC19" s="205" t="str">
        <f ca="1">IFERROR(__xludf.DUMMYFUNCTION("if(countif(ec_num_list,DC19),OFFSET(INDIRECT(CONCAT(""A"",to_text(match(DC19,ec_num_list,0)))),0,1),"""")"),"")</f>
        <v/>
      </c>
      <c r="AD19" s="205" t="str">
        <f ca="1">IFERROR(__xludf.DUMMYFUNCTION("if(countif(ec_num_list,DD19),OFFSET(INDIRECT(CONCAT(""A"",to_text(match(DD19,ec_num_list,0)))),0,1),"""")"),"JF ")</f>
        <v xml:space="preserve">JF </v>
      </c>
      <c r="AE19" s="205" t="str">
        <f ca="1">IFERROR(__xludf.DUMMYFUNCTION("if(countif(ec_num_list,DE19),OFFSET(INDIRECT(CONCAT(""A"",to_text(match(DE19,ec_num_list,0)))),0,1),"""")"),"K0 ")</f>
        <v xml:space="preserve">K0 </v>
      </c>
      <c r="AF19" s="205" t="str">
        <f ca="1">IFERROR(__xludf.DUMMYFUNCTION("if(countif(ec_num_list,DF19),OFFSET(INDIRECT(CONCAT(""A"",to_text(match(DF19,ec_num_list,0)))),0,1),"""")"),"")</f>
        <v/>
      </c>
      <c r="AG19" s="205" t="str">
        <f ca="1">IFERROR(__xludf.DUMMYFUNCTION("if(countif(ec_num_list,DG19),OFFSET(INDIRECT(CONCAT(""A"",to_text(match(DG19,ec_num_list,0)))),0,1),"""")"),"")</f>
        <v/>
      </c>
      <c r="AH19" s="205" t="str">
        <f ca="1">IFERROR(__xludf.DUMMYFUNCTION("if(countif(ec_num_list,DH19),OFFSET(INDIRECT(CONCAT(""A"",to_text(match(DH19,ec_num_list,0)))),0,1),"""")"),"K3 ")</f>
        <v xml:space="preserve">K3 </v>
      </c>
      <c r="AI19" s="205" t="str">
        <f ca="1">IFERROR(__xludf.DUMMYFUNCTION("if(countif(ec_num_list,DI19),OFFSET(INDIRECT(CONCAT(""A"",to_text(match(DI19,ec_num_list,0)))),0,1),"""")"),"K4 ")</f>
        <v xml:space="preserve">K4 </v>
      </c>
      <c r="AJ19" s="205" t="str">
        <f ca="1">IFERROR(__xludf.DUMMYFUNCTION("if(countif(ec_num_list,DJ19),OFFSET(INDIRECT(CONCAT(""A"",to_text(match(DJ19,ec_num_list,0)))),0,1),"""")"),"K5 ")</f>
        <v xml:space="preserve">K5 </v>
      </c>
      <c r="AK19" s="205" t="str">
        <f ca="1">IFERROR(__xludf.DUMMYFUNCTION("if(countif(ec_num_list,DK19),OFFSET(INDIRECT(CONCAT(""A"",to_text(match(DK19,ec_num_list,0)))),0,1),"""")"),"")</f>
        <v/>
      </c>
      <c r="AL19" s="205" t="str">
        <f ca="1">IFERROR(__xludf.DUMMYFUNCTION("if(countif(ec_num_list,DL19),OFFSET(INDIRECT(CONCAT(""A"",to_text(match(DL19,ec_num_list,0)))),0,1),"""")"),"K7 ")</f>
        <v xml:space="preserve">K7 </v>
      </c>
      <c r="AM19" s="205" t="str">
        <f ca="1">IFERROR(__xludf.DUMMYFUNCTION("if(countif(ec_num_list,DM19),OFFSET(INDIRECT(CONCAT(""A"",to_text(match(DM19,ec_num_list,0)))),0,1),"""")"),"")</f>
        <v/>
      </c>
      <c r="AN19" s="205" t="str">
        <f ca="1">IFERROR(__xludf.DUMMYFUNCTION("if(countif(ec_num_list,DN19),OFFSET(INDIRECT(CONCAT(""A"",to_text(match(DN19,ec_num_list,0)))),0,1),"""")"),"K9 ")</f>
        <v xml:space="preserve">K9 </v>
      </c>
      <c r="AO19" s="205" t="str">
        <f ca="1">IFERROR(__xludf.DUMMYFUNCTION("if(countif(ec_num_list,DO19),OFFSET(INDIRECT(CONCAT(""A"",to_text(match(DO19,ec_num_list,0)))),0,1),"""")"),"KA ")</f>
        <v xml:space="preserve">KA </v>
      </c>
      <c r="AP19" s="205" t="str">
        <f ca="1">IFERROR(__xludf.DUMMYFUNCTION("if(countif(ec_num_list,DP19),OFFSET(INDIRECT(CONCAT(""A"",to_text(match(DP19,ec_num_list,0)))),0,1),"""")"),"")</f>
        <v/>
      </c>
      <c r="AQ19" s="205" t="str">
        <f ca="1">IFERROR(__xludf.DUMMYFUNCTION("if(countif(ec_num_list,DQ19),OFFSET(INDIRECT(CONCAT(""A"",to_text(match(DQ19,ec_num_list,0)))),0,1),"""")"),"KC ")</f>
        <v xml:space="preserve">KC </v>
      </c>
      <c r="AR19" s="205" t="str">
        <f ca="1">IFERROR(__xludf.DUMMYFUNCTION("if(countif(ec_num_list,DR19),OFFSET(INDIRECT(CONCAT(""A"",to_text(match(DR19,ec_num_list,0)))),0,1),"""")"),"KD ")</f>
        <v xml:space="preserve">KD </v>
      </c>
      <c r="AS19" s="205" t="str">
        <f ca="1">IFERROR(__xludf.DUMMYFUNCTION("if(countif(ec_num_list,DS19),OFFSET(INDIRECT(CONCAT(""A"",to_text(match(DS19,ec_num_list,0)))),0,1),"""")"),"")</f>
        <v/>
      </c>
      <c r="AT19" s="205" t="str">
        <f ca="1">IFERROR(__xludf.DUMMYFUNCTION("if(countif(ec_num_list,DT19),OFFSET(INDIRECT(CONCAT(""A"",to_text(match(DT19,ec_num_list,0)))),0,1),"""")"),"")</f>
        <v/>
      </c>
      <c r="AU19" s="205" t="str">
        <f ca="1">IFERROR(__xludf.DUMMYFUNCTION("if(countif(ec_num_list,DU19),OFFSET(INDIRECT(CONCAT(""A"",to_text(match(DU19,ec_num_list,0)))),0,1),"""")"),"")</f>
        <v/>
      </c>
      <c r="AV19" s="205" t="str">
        <f ca="1">IFERROR(__xludf.DUMMYFUNCTION("if(countif(ec_num_list,DV19),OFFSET(INDIRECT(CONCAT(""A"",to_text(match(DV19,ec_num_list,0)))),0,1),"""")"),"L1 ")</f>
        <v xml:space="preserve">L1 </v>
      </c>
      <c r="AW19" s="205" t="str">
        <f ca="1">IFERROR(__xludf.DUMMYFUNCTION("if(countif(ec_num_list,DW19),OFFSET(INDIRECT(CONCAT(""A"",to_text(match(DW19,ec_num_list,0)))),0,1),"""")"),"")</f>
        <v/>
      </c>
      <c r="AX19" s="205" t="str">
        <f ca="1">IFERROR(__xludf.DUMMYFUNCTION("if(countif(ec_num_list,DX19),OFFSET(INDIRECT(CONCAT(""A"",to_text(match(DX19,ec_num_list,0)))),0,1),"""")"),"")</f>
        <v/>
      </c>
      <c r="AY19" s="205" t="str">
        <f ca="1">IFERROR(__xludf.DUMMYFUNCTION("if(countif(ec_num_list,DY19),OFFSET(INDIRECT(CONCAT(""A"",to_text(match(DY19,ec_num_list,0)))),0,1),"""")"),"")</f>
        <v/>
      </c>
      <c r="AZ19" s="205" t="str">
        <f ca="1">IFERROR(__xludf.DUMMYFUNCTION("if(countif(ec_num_list,DZ19),OFFSET(INDIRECT(CONCAT(""A"",to_text(match(DZ19,ec_num_list,0)))),0,1),"""")"),"")</f>
        <v/>
      </c>
      <c r="BA19" s="205" t="str">
        <f ca="1">IFERROR(__xludf.DUMMYFUNCTION("if(countif(ec_num_list,EA19),OFFSET(INDIRECT(CONCAT(""A"",to_text(match(EA19,ec_num_list,0)))),0,1),"""")"),"")</f>
        <v/>
      </c>
      <c r="BB19" s="205" t="str">
        <f ca="1">IFERROR(__xludf.DUMMYFUNCTION("if(countif(ec_num_list,EB19),OFFSET(INDIRECT(CONCAT(""A"",to_text(match(EB19,ec_num_list,0)))),0,1),"""")"),"")</f>
        <v/>
      </c>
      <c r="BC19" s="205" t="str">
        <f ca="1">IFERROR(__xludf.DUMMYFUNCTION("if(countif(ec_num_list,EC19),OFFSET(INDIRECT(CONCAT(""A"",to_text(match(EC19,ec_num_list,0)))),0,1),"""")"),"L8 ")</f>
        <v xml:space="preserve">L8 </v>
      </c>
      <c r="BD19" s="205" t="str">
        <f ca="1">IFERROR(__xludf.DUMMYFUNCTION("if(countif(ec_num_list,ED19),OFFSET(INDIRECT(CONCAT(""A"",to_text(match(ED19,ec_num_list,0)))),0,1),"""")"),"")</f>
        <v/>
      </c>
      <c r="BE19" s="205" t="str">
        <f ca="1">IFERROR(__xludf.DUMMYFUNCTION("if(countif(ec_num_list,EE19),OFFSET(INDIRECT(CONCAT(""A"",to_text(match(EE19,ec_num_list,0)))),0,1),"""")"),"LA ")</f>
        <v xml:space="preserve">LA </v>
      </c>
      <c r="BF19" s="205" t="str">
        <f ca="1">IFERROR(__xludf.DUMMYFUNCTION("if(countif(ec_num_list,EF19),OFFSET(INDIRECT(CONCAT(""A"",to_text(match(EF19,ec_num_list,0)))),0,1),"""")"),"")</f>
        <v/>
      </c>
      <c r="BG19" s="205" t="str">
        <f ca="1">IFERROR(__xludf.DUMMYFUNCTION("if(countif(ec_num_list,EG19),OFFSET(INDIRECT(CONCAT(""A"",to_text(match(EG19,ec_num_list,0)))),0,1),"""")"),"LC ")</f>
        <v xml:space="preserve">LC </v>
      </c>
      <c r="BH19" s="205" t="str">
        <f ca="1">IFERROR(__xludf.DUMMYFUNCTION("if(countif(ec_num_list,EH19),OFFSET(INDIRECT(CONCAT(""A"",to_text(match(EH19,ec_num_list,0)))),0,1),"""")"),"")</f>
        <v/>
      </c>
      <c r="BI19" s="205" t="str">
        <f ca="1">IFERROR(__xludf.DUMMYFUNCTION("if(countif(ec_num_list,EI19),OFFSET(INDIRECT(CONCAT(""A"",to_text(match(EI19,ec_num_list,0)))),0,1),"""")"),"")</f>
        <v/>
      </c>
      <c r="BJ19" s="205" t="str">
        <f ca="1">IFERROR(__xludf.DUMMYFUNCTION("if(countif(ec_num_list,EJ19),OFFSET(INDIRECT(CONCAT(""A"",to_text(match(EJ19,ec_num_list,0)))),0,1),"""")"),"LF ")</f>
        <v xml:space="preserve">LF </v>
      </c>
      <c r="BK19" s="205" t="str">
        <f ca="1">IFERROR(__xludf.DUMMYFUNCTION("if(countif(ec_num_list,EK19),OFFSET(INDIRECT(CONCAT(""A"",to_text(match(EK19,ec_num_list,0)))),0,1),"""")"),"M0 ")</f>
        <v xml:space="preserve">M0 </v>
      </c>
      <c r="BL19" s="205" t="str">
        <f ca="1">IFERROR(__xludf.DUMMYFUNCTION("if(countif(ec_num_list,EL19),OFFSET(INDIRECT(CONCAT(""A"",to_text(match(EL19,ec_num_list,0)))),0,1),"""")"),"M1 ")</f>
        <v xml:space="preserve">M1 </v>
      </c>
      <c r="BM19" s="205" t="str">
        <f ca="1">IFERROR(__xludf.DUMMYFUNCTION("if(countif(ec_num_list,EM19),OFFSET(INDIRECT(CONCAT(""A"",to_text(match(EM19,ec_num_list,0)))),0,1),"""")"),"")</f>
        <v/>
      </c>
      <c r="BN19" s="205" t="str">
        <f ca="1">IFERROR(__xludf.DUMMYFUNCTION("if(countif(ec_num_list,EN19),OFFSET(INDIRECT(CONCAT(""A"",to_text(match(EN19,ec_num_list,0)))),0,1),"""")"),"M3 ")</f>
        <v xml:space="preserve">M3 </v>
      </c>
      <c r="BO19" s="205" t="str">
        <f ca="1">IFERROR(__xludf.DUMMYFUNCTION("if(countif(ec_num_list,EO19),OFFSET(INDIRECT(CONCAT(""A"",to_text(match(EO19,ec_num_list,0)))),0,1),"""")"),"M4 ")</f>
        <v xml:space="preserve">M4 </v>
      </c>
      <c r="BP19" s="205" t="str">
        <f ca="1">IFERROR(__xludf.DUMMYFUNCTION("if(countif(ec_num_list,EP19),OFFSET(INDIRECT(CONCAT(""A"",to_text(match(EP19,ec_num_list,0)))),0,1),"""")"),"")</f>
        <v/>
      </c>
      <c r="BQ19" s="205" t="str">
        <f ca="1">IFERROR(__xludf.DUMMYFUNCTION("if(countif(ec_num_list,EQ19),OFFSET(INDIRECT(CONCAT(""A"",to_text(match(EQ19,ec_num_list,0)))),0,1),"""")"),"")</f>
        <v/>
      </c>
      <c r="BR19" s="205" t="str">
        <f ca="1">IFERROR(__xludf.DUMMYFUNCTION("if(countif(ec_num_list,ER19),OFFSET(INDIRECT(CONCAT(""A"",to_text(match(ER19,ec_num_list,0)))),0,1),"""")"),"")</f>
        <v/>
      </c>
      <c r="BS19" s="205" t="str">
        <f ca="1">IFERROR(__xludf.DUMMYFUNCTION("if(countif(ec_num_list,ES19),OFFSET(INDIRECT(CONCAT(""A"",to_text(match(ES19,ec_num_list,0)))),0,1),"""")"),"")</f>
        <v/>
      </c>
      <c r="BT19" s="205" t="str">
        <f ca="1">IFERROR(__xludf.DUMMYFUNCTION("if(countif(ec_num_list,ET19),OFFSET(INDIRECT(CONCAT(""A"",to_text(match(ET19,ec_num_list,0)))),0,1),"""")"),"")</f>
        <v/>
      </c>
      <c r="BU19" s="205" t="str">
        <f ca="1">IFERROR(__xludf.DUMMYFUNCTION("if(countif(ec_num_list,EU19),OFFSET(INDIRECT(CONCAT(""A"",to_text(match(EU19,ec_num_list,0)))),0,1),"""")"),"")</f>
        <v/>
      </c>
      <c r="BV19" s="205" t="str">
        <f ca="1">IFERROR(__xludf.DUMMYFUNCTION("if(countif(ec_num_list,EV19),OFFSET(INDIRECT(CONCAT(""A"",to_text(match(EV19,ec_num_list,0)))),0,1),"""")"),"")</f>
        <v/>
      </c>
      <c r="BW19" s="205" t="str">
        <f ca="1">IFERROR(__xludf.DUMMYFUNCTION("if(countif(ec_num_list,EW19),OFFSET(INDIRECT(CONCAT(""A"",to_text(match(EW19,ec_num_list,0)))),0,1),"""")"),"")</f>
        <v/>
      </c>
      <c r="BX19" s="205" t="str">
        <f ca="1">IFERROR(__xludf.DUMMYFUNCTION("if(countif(ec_num_list,EX19),OFFSET(INDIRECT(CONCAT(""A"",to_text(match(EX19,ec_num_list,0)))),0,1),"""")"),"MD ")</f>
        <v xml:space="preserve">MD </v>
      </c>
      <c r="BY19" s="205" t="str">
        <f ca="1">IFERROR(__xludf.DUMMYFUNCTION("if(countif(ec_num_list,EY19),OFFSET(INDIRECT(CONCAT(""A"",to_text(match(EY19,ec_num_list,0)))),0,1),"""")"),"")</f>
        <v/>
      </c>
      <c r="BZ19" s="205" t="str">
        <f ca="1">IFERROR(__xludf.DUMMYFUNCTION("if(countif(ec_num_list,EZ19),OFFSET(INDIRECT(CONCAT(""A"",to_text(match(EZ19,ec_num_list,0)))),0,1),"""")"),"MF ")</f>
        <v xml:space="preserve">MF </v>
      </c>
      <c r="CA19" s="205" t="str">
        <f ca="1">IFERROR(__xludf.DUMMYFUNCTION("if(countif(ec_num_list,FA19),OFFSET(INDIRECT(CONCAT(""A"",to_text(match(FA19,ec_num_list,0)))),0,1),"""")"),"")</f>
        <v/>
      </c>
      <c r="CB19" s="205" t="str">
        <f ca="1">IFERROR(__xludf.DUMMYFUNCTION("if(countif(ec_num_list,FB19),OFFSET(INDIRECT(CONCAT(""A"",to_text(match(FB19,ec_num_list,0)))),0,1),"""")"),"")</f>
        <v/>
      </c>
      <c r="CC19" s="205" t="str">
        <f ca="1">IFERROR(__xludf.DUMMYFUNCTION("if(countif(ec_num_list,FC19),OFFSET(INDIRECT(CONCAT(""A"",to_text(match(FC19,ec_num_list,0)))),0,1),"""")"),"N2 ")</f>
        <v xml:space="preserve">N2 </v>
      </c>
      <c r="CD19" s="205" t="str">
        <f ca="1">IFERROR(__xludf.DUMMYFUNCTION("if(countif(ec_num_list,FD19),OFFSET(INDIRECT(CONCAT(""A"",to_text(match(FD19,ec_num_list,0)))),0,1),"""")"),"")</f>
        <v/>
      </c>
      <c r="CE19" s="205" t="str">
        <f ca="1">IFERROR(__xludf.DUMMYFUNCTION("if(countif(ec_num_list,FE19),OFFSET(INDIRECT(CONCAT(""A"",to_text(match(FE19,ec_num_list,0)))),0,1),"""")"),"")</f>
        <v/>
      </c>
      <c r="CF19" s="205" t="str">
        <f ca="1">IFERROR(__xludf.DUMMYFUNCTION("if(countif(ec_num_list,FF19),OFFSET(INDIRECT(CONCAT(""A"",to_text(match(FF19,ec_num_list,0)))),0,1),"""")"),"")</f>
        <v/>
      </c>
      <c r="CG19" s="205" t="str">
        <f ca="1">IFERROR(__xludf.DUMMYFUNCTION("if(countif(ec_num_list,FG19),OFFSET(INDIRECT(CONCAT(""A"",to_text(match(FG19,ec_num_list,0)))),0,1),"""")"),"")</f>
        <v/>
      </c>
      <c r="CH19" s="205" t="str">
        <f ca="1">IFERROR(__xludf.DUMMYFUNCTION("if(countif(ec_num_list,FH19),OFFSET(INDIRECT(CONCAT(""A"",to_text(match(FH19,ec_num_list,0)))),0,1),"""")"),"N7 ")</f>
        <v xml:space="preserve">N7 </v>
      </c>
      <c r="CI19" s="205" t="str">
        <f ca="1">IFERROR(__xludf.DUMMYFUNCTION("if(countif(ec_num_list,FI19),OFFSET(INDIRECT(CONCAT(""A"",to_text(match(FI19,ec_num_list,0)))),0,1),"""")"),"")</f>
        <v/>
      </c>
      <c r="CJ19" s="205" t="str">
        <f ca="1">IFERROR(__xludf.DUMMYFUNCTION("if(countif(ec_num_list,FJ19),OFFSET(INDIRECT(CONCAT(""A"",to_text(match(FJ19,ec_num_list,0)))),0,1),"""")"),"")</f>
        <v/>
      </c>
      <c r="CK19" s="205" t="str">
        <f ca="1">IFERROR(__xludf.DUMMYFUNCTION("if(countif(ec_num_list,FK19),OFFSET(INDIRECT(CONCAT(""A"",to_text(match(FK19,ec_num_list,0)))),0,1),"""")"),"NA ")</f>
        <v xml:space="preserve">NA </v>
      </c>
      <c r="CL19" s="205" t="str">
        <f ca="1">IFERROR(__xludf.DUMMYFUNCTION("if(countif(ec_num_list,FL19),OFFSET(INDIRECT(CONCAT(""A"",to_text(match(FL19,ec_num_list,0)))),0,1),"""")"),"")</f>
        <v/>
      </c>
      <c r="CM19" s="205" t="str">
        <f ca="1">IFERROR(__xludf.DUMMYFUNCTION("if(countif(ec_num_list,FM19),OFFSET(INDIRECT(CONCAT(""A"",to_text(match(FM19,ec_num_list,0)))),0,1),"""")"),"")</f>
        <v/>
      </c>
      <c r="CN19" s="206" t="s">
        <v>121</v>
      </c>
      <c r="CO19" s="206" t="s">
        <v>1243</v>
      </c>
      <c r="CP19" s="206" t="s">
        <v>1251</v>
      </c>
      <c r="CQ19" s="206" t="s">
        <v>1256</v>
      </c>
      <c r="CR19" s="108" t="s">
        <v>1555</v>
      </c>
      <c r="CS19" s="108" t="s">
        <v>1555</v>
      </c>
      <c r="CT19" s="206" t="s">
        <v>1266</v>
      </c>
      <c r="CU19" s="206" t="s">
        <v>1271</v>
      </c>
      <c r="CV19" s="206" t="s">
        <v>1274</v>
      </c>
      <c r="CW19" s="108" t="s">
        <v>1555</v>
      </c>
      <c r="CX19" s="108" t="s">
        <v>1555</v>
      </c>
      <c r="CY19" s="206" t="s">
        <v>1286</v>
      </c>
      <c r="CZ19" s="108" t="s">
        <v>1555</v>
      </c>
      <c r="DA19" s="206" t="s">
        <v>1292</v>
      </c>
      <c r="DB19" s="108" t="s">
        <v>1555</v>
      </c>
      <c r="DC19" s="108" t="s">
        <v>1555</v>
      </c>
      <c r="DD19" s="206" t="s">
        <v>1301</v>
      </c>
      <c r="DE19" s="206" t="s">
        <v>1304</v>
      </c>
      <c r="DF19" s="108" t="s">
        <v>1555</v>
      </c>
      <c r="DG19" s="108" t="s">
        <v>1555</v>
      </c>
      <c r="DH19" s="206" t="s">
        <v>1315</v>
      </c>
      <c r="DI19" s="206" t="s">
        <v>1317</v>
      </c>
      <c r="DJ19" s="206" t="s">
        <v>1321</v>
      </c>
      <c r="DK19" s="108" t="s">
        <v>1555</v>
      </c>
      <c r="DL19" s="206" t="s">
        <v>1326</v>
      </c>
      <c r="DM19" s="108" t="s">
        <v>1555</v>
      </c>
      <c r="DN19" s="206" t="s">
        <v>1334</v>
      </c>
      <c r="DO19" s="206" t="s">
        <v>1337</v>
      </c>
      <c r="DP19" s="108" t="s">
        <v>1555</v>
      </c>
      <c r="DQ19" s="206" t="s">
        <v>1344</v>
      </c>
      <c r="DR19" s="206" t="s">
        <v>1347</v>
      </c>
      <c r="DS19" s="108" t="s">
        <v>1555</v>
      </c>
      <c r="DT19" s="108" t="s">
        <v>1555</v>
      </c>
      <c r="DU19" s="108" t="s">
        <v>1555</v>
      </c>
      <c r="DV19" s="206" t="s">
        <v>1363</v>
      </c>
      <c r="DW19" s="108" t="s">
        <v>1555</v>
      </c>
      <c r="DX19" s="108" t="s">
        <v>1555</v>
      </c>
      <c r="DY19" s="108" t="s">
        <v>1555</v>
      </c>
      <c r="DZ19" s="108" t="s">
        <v>1555</v>
      </c>
      <c r="EA19" s="108" t="s">
        <v>1555</v>
      </c>
      <c r="EB19" s="108" t="s">
        <v>1555</v>
      </c>
      <c r="EC19" s="206" t="s">
        <v>1391</v>
      </c>
      <c r="ED19" s="108" t="s">
        <v>1555</v>
      </c>
      <c r="EE19" s="206" t="s">
        <v>1397</v>
      </c>
      <c r="EF19" s="108" t="s">
        <v>1555</v>
      </c>
      <c r="EG19" s="206" t="s">
        <v>1404</v>
      </c>
      <c r="EH19" s="108" t="s">
        <v>1555</v>
      </c>
      <c r="EI19" s="108" t="s">
        <v>1555</v>
      </c>
      <c r="EJ19" s="206" t="s">
        <v>1414</v>
      </c>
      <c r="EK19" s="206" t="s">
        <v>1417</v>
      </c>
      <c r="EL19" s="206" t="s">
        <v>1419</v>
      </c>
      <c r="EM19" s="108" t="s">
        <v>1555</v>
      </c>
      <c r="EN19" s="206" t="s">
        <v>1428</v>
      </c>
      <c r="EO19" s="206" t="s">
        <v>1430</v>
      </c>
      <c r="EP19" s="108" t="s">
        <v>1555</v>
      </c>
      <c r="EQ19" s="108" t="s">
        <v>1555</v>
      </c>
      <c r="ER19" s="108" t="s">
        <v>1555</v>
      </c>
      <c r="ES19" s="108" t="s">
        <v>1555</v>
      </c>
      <c r="ET19" s="108" t="s">
        <v>1555</v>
      </c>
      <c r="EU19" s="108" t="s">
        <v>1555</v>
      </c>
      <c r="EV19" s="108" t="s">
        <v>1555</v>
      </c>
      <c r="EW19" s="108" t="s">
        <v>1555</v>
      </c>
      <c r="EX19" s="206" t="s">
        <v>1458</v>
      </c>
      <c r="EY19" s="108" t="s">
        <v>1555</v>
      </c>
      <c r="EZ19" s="206" t="s">
        <v>1463</v>
      </c>
      <c r="FA19" s="108" t="s">
        <v>1555</v>
      </c>
      <c r="FB19" s="108" t="s">
        <v>1555</v>
      </c>
      <c r="FC19" s="206" t="s">
        <v>1476</v>
      </c>
      <c r="FD19" s="108" t="s">
        <v>1555</v>
      </c>
      <c r="FE19" s="108" t="s">
        <v>1555</v>
      </c>
      <c r="FF19" s="108" t="s">
        <v>1555</v>
      </c>
      <c r="FG19" s="108" t="s">
        <v>1555</v>
      </c>
      <c r="FH19" s="206" t="s">
        <v>1494</v>
      </c>
      <c r="FI19" s="108" t="s">
        <v>1555</v>
      </c>
      <c r="FJ19" s="108" t="s">
        <v>1555</v>
      </c>
      <c r="FK19" s="206" t="s">
        <v>1506</v>
      </c>
      <c r="FL19" s="206" t="s">
        <v>1509</v>
      </c>
      <c r="FM19" s="108" t="s">
        <v>1555</v>
      </c>
    </row>
    <row r="20" spans="1:169" ht="15" customHeight="1">
      <c r="A20" s="108" t="s">
        <v>1311</v>
      </c>
      <c r="B20" s="108" t="str">
        <f t="shared" si="2"/>
        <v xml:space="preserve">K2 </v>
      </c>
      <c r="C20" s="200">
        <v>2</v>
      </c>
      <c r="D20" s="203" t="s">
        <v>442</v>
      </c>
      <c r="E20" s="203" t="s">
        <v>904</v>
      </c>
      <c r="F20" s="203" t="s">
        <v>905</v>
      </c>
      <c r="G20" s="203" t="s">
        <v>906</v>
      </c>
      <c r="H20" s="203" t="s">
        <v>658</v>
      </c>
      <c r="I20" s="203" t="s">
        <v>659</v>
      </c>
      <c r="J20" s="203" t="s">
        <v>656</v>
      </c>
      <c r="K20" s="117" t="s">
        <v>690</v>
      </c>
      <c r="L20" s="204" t="s">
        <v>124</v>
      </c>
      <c r="M20" s="205" t="str">
        <f ca="1">IFERROR(__xludf.DUMMYFUNCTION("regexreplace(N20,"" "","", "")"),"J0, J1, J2, J5, J6, J7, JA, JC, JF, K0, K3, K4, K5, K7, K9, KA, KB, KC, KD, KF, L1, L8, LA, LC, LF, M0, M3, M4, MF, N2, N7, NA, ")</f>
        <v xml:space="preserve">J0, J1, J2, J5, J6, J7, JA, JC, JF, K0, K3, K4, K5, K7, K9, KA, KB, KC, KD, KF, L1, L8, LA, LC, LF, M0, M3, M4, MF, N2, N7, NA, </v>
      </c>
      <c r="N20" s="205" t="e">
        <f t="shared" si="1"/>
        <v>#VALUE!</v>
      </c>
      <c r="O20" s="205" t="str">
        <f ca="1">IFERROR(__xludf.DUMMYFUNCTION("if(countif(ec_num_list,CO20),OFFSET(INDIRECT(CONCAT(""A"",to_text(match(CO20,ec_num_list,0)))),0,1),"""")"),"J0 ")</f>
        <v xml:space="preserve">J0 </v>
      </c>
      <c r="P20" s="205" t="str">
        <f ca="1">IFERROR(__xludf.DUMMYFUNCTION("if(countif(ec_num_list,CP20),OFFSET(INDIRECT(CONCAT(""A"",to_text(match(CP20,ec_num_list,0)))),0,1),"""")"),"J1 ")</f>
        <v xml:space="preserve">J1 </v>
      </c>
      <c r="Q20" s="205" t="str">
        <f ca="1">IFERROR(__xludf.DUMMYFUNCTION("if(countif(ec_num_list,CQ20),OFFSET(INDIRECT(CONCAT(""A"",to_text(match(CQ20,ec_num_list,0)))),0,1),"""")"),"J2 ")</f>
        <v xml:space="preserve">J2 </v>
      </c>
      <c r="R20" s="205" t="str">
        <f ca="1">IFERROR(__xludf.DUMMYFUNCTION("if(countif(ec_num_list,CR20),OFFSET(INDIRECT(CONCAT(""A"",to_text(match(CR20,ec_num_list,0)))),0,1),"""")"),"")</f>
        <v/>
      </c>
      <c r="S20" s="205" t="str">
        <f ca="1">IFERROR(__xludf.DUMMYFUNCTION("if(countif(ec_num_list,CS20),OFFSET(INDIRECT(CONCAT(""A"",to_text(match(CS20,ec_num_list,0)))),0,1),"""")"),"")</f>
        <v/>
      </c>
      <c r="T20" s="205" t="str">
        <f ca="1">IFERROR(__xludf.DUMMYFUNCTION("if(countif(ec_num_list,CT20),OFFSET(INDIRECT(CONCAT(""A"",to_text(match(CT20,ec_num_list,0)))),0,1),"""")"),"J5 ")</f>
        <v xml:space="preserve">J5 </v>
      </c>
      <c r="U20" s="205" t="str">
        <f ca="1">IFERROR(__xludf.DUMMYFUNCTION("if(countif(ec_num_list,CU20),OFFSET(INDIRECT(CONCAT(""A"",to_text(match(CU20,ec_num_list,0)))),0,1),"""")"),"J6 ")</f>
        <v xml:space="preserve">J6 </v>
      </c>
      <c r="V20" s="205" t="str">
        <f ca="1">IFERROR(__xludf.DUMMYFUNCTION("if(countif(ec_num_list,CV20),OFFSET(INDIRECT(CONCAT(""A"",to_text(match(CV20,ec_num_list,0)))),0,1),"""")"),"J7 ")</f>
        <v xml:space="preserve">J7 </v>
      </c>
      <c r="W20" s="205" t="str">
        <f ca="1">IFERROR(__xludf.DUMMYFUNCTION("if(countif(ec_num_list,CW20),OFFSET(INDIRECT(CONCAT(""A"",to_text(match(CW20,ec_num_list,0)))),0,1),"""")"),"")</f>
        <v/>
      </c>
      <c r="X20" s="205" t="str">
        <f ca="1">IFERROR(__xludf.DUMMYFUNCTION("if(countif(ec_num_list,CX20),OFFSET(INDIRECT(CONCAT(""A"",to_text(match(CX20,ec_num_list,0)))),0,1),"""")"),"")</f>
        <v/>
      </c>
      <c r="Y20" s="205" t="str">
        <f ca="1">IFERROR(__xludf.DUMMYFUNCTION("if(countif(ec_num_list,CY20),OFFSET(INDIRECT(CONCAT(""A"",to_text(match(CY20,ec_num_list,0)))),0,1),"""")"),"JA ")</f>
        <v xml:space="preserve">JA </v>
      </c>
      <c r="Z20" s="205" t="str">
        <f ca="1">IFERROR(__xludf.DUMMYFUNCTION("if(countif(ec_num_list,CZ20),OFFSET(INDIRECT(CONCAT(""A"",to_text(match(CZ20,ec_num_list,0)))),0,1),"""")"),"")</f>
        <v/>
      </c>
      <c r="AA20" s="205" t="str">
        <f ca="1">IFERROR(__xludf.DUMMYFUNCTION("if(countif(ec_num_list,DA20),OFFSET(INDIRECT(CONCAT(""A"",to_text(match(DA20,ec_num_list,0)))),0,1),"""")"),"JC ")</f>
        <v xml:space="preserve">JC </v>
      </c>
      <c r="AB20" s="205" t="str">
        <f ca="1">IFERROR(__xludf.DUMMYFUNCTION("if(countif(ec_num_list,DB20),OFFSET(INDIRECT(CONCAT(""A"",to_text(match(DB20,ec_num_list,0)))),0,1),"""")"),"")</f>
        <v/>
      </c>
      <c r="AC20" s="205" t="str">
        <f ca="1">IFERROR(__xludf.DUMMYFUNCTION("if(countif(ec_num_list,DC20),OFFSET(INDIRECT(CONCAT(""A"",to_text(match(DC20,ec_num_list,0)))),0,1),"""")"),"")</f>
        <v/>
      </c>
      <c r="AD20" s="205" t="str">
        <f ca="1">IFERROR(__xludf.DUMMYFUNCTION("if(countif(ec_num_list,DD20),OFFSET(INDIRECT(CONCAT(""A"",to_text(match(DD20,ec_num_list,0)))),0,1),"""")"),"JF ")</f>
        <v xml:space="preserve">JF </v>
      </c>
      <c r="AE20" s="205" t="str">
        <f ca="1">IFERROR(__xludf.DUMMYFUNCTION("if(countif(ec_num_list,DE20),OFFSET(INDIRECT(CONCAT(""A"",to_text(match(DE20,ec_num_list,0)))),0,1),"""")"),"K0 ")</f>
        <v xml:space="preserve">K0 </v>
      </c>
      <c r="AF20" s="205" t="str">
        <f ca="1">IFERROR(__xludf.DUMMYFUNCTION("if(countif(ec_num_list,DF20),OFFSET(INDIRECT(CONCAT(""A"",to_text(match(DF20,ec_num_list,0)))),0,1),"""")"),"")</f>
        <v/>
      </c>
      <c r="AG20" s="205" t="str">
        <f ca="1">IFERROR(__xludf.DUMMYFUNCTION("if(countif(ec_num_list,DG20),OFFSET(INDIRECT(CONCAT(""A"",to_text(match(DG20,ec_num_list,0)))),0,1),"""")"),"")</f>
        <v/>
      </c>
      <c r="AH20" s="205" t="str">
        <f ca="1">IFERROR(__xludf.DUMMYFUNCTION("if(countif(ec_num_list,DH20),OFFSET(INDIRECT(CONCAT(""A"",to_text(match(DH20,ec_num_list,0)))),0,1),"""")"),"K3 ")</f>
        <v xml:space="preserve">K3 </v>
      </c>
      <c r="AI20" s="205" t="str">
        <f ca="1">IFERROR(__xludf.DUMMYFUNCTION("if(countif(ec_num_list,DI20),OFFSET(INDIRECT(CONCAT(""A"",to_text(match(DI20,ec_num_list,0)))),0,1),"""")"),"K4 ")</f>
        <v xml:space="preserve">K4 </v>
      </c>
      <c r="AJ20" s="205" t="str">
        <f ca="1">IFERROR(__xludf.DUMMYFUNCTION("if(countif(ec_num_list,DJ20),OFFSET(INDIRECT(CONCAT(""A"",to_text(match(DJ20,ec_num_list,0)))),0,1),"""")"),"K5 ")</f>
        <v xml:space="preserve">K5 </v>
      </c>
      <c r="AK20" s="205" t="str">
        <f ca="1">IFERROR(__xludf.DUMMYFUNCTION("if(countif(ec_num_list,DK20),OFFSET(INDIRECT(CONCAT(""A"",to_text(match(DK20,ec_num_list,0)))),0,1),"""")"),"")</f>
        <v/>
      </c>
      <c r="AL20" s="205" t="str">
        <f ca="1">IFERROR(__xludf.DUMMYFUNCTION("if(countif(ec_num_list,DL20),OFFSET(INDIRECT(CONCAT(""A"",to_text(match(DL20,ec_num_list,0)))),0,1),"""")"),"K7 ")</f>
        <v xml:space="preserve">K7 </v>
      </c>
      <c r="AM20" s="205" t="str">
        <f ca="1">IFERROR(__xludf.DUMMYFUNCTION("if(countif(ec_num_list,DM20),OFFSET(INDIRECT(CONCAT(""A"",to_text(match(DM20,ec_num_list,0)))),0,1),"""")"),"")</f>
        <v/>
      </c>
      <c r="AN20" s="205" t="str">
        <f ca="1">IFERROR(__xludf.DUMMYFUNCTION("if(countif(ec_num_list,DN20),OFFSET(INDIRECT(CONCAT(""A"",to_text(match(DN20,ec_num_list,0)))),0,1),"""")"),"K9 ")</f>
        <v xml:space="preserve">K9 </v>
      </c>
      <c r="AO20" s="205" t="str">
        <f ca="1">IFERROR(__xludf.DUMMYFUNCTION("if(countif(ec_num_list,DO20),OFFSET(INDIRECT(CONCAT(""A"",to_text(match(DO20,ec_num_list,0)))),0,1),"""")"),"KA ")</f>
        <v xml:space="preserve">KA </v>
      </c>
      <c r="AP20" s="205" t="str">
        <f ca="1">IFERROR(__xludf.DUMMYFUNCTION("if(countif(ec_num_list,DP20),OFFSET(INDIRECT(CONCAT(""A"",to_text(match(DP20,ec_num_list,0)))),0,1),"""")"),"KB ")</f>
        <v xml:space="preserve">KB </v>
      </c>
      <c r="AQ20" s="205" t="str">
        <f ca="1">IFERROR(__xludf.DUMMYFUNCTION("if(countif(ec_num_list,DQ20),OFFSET(INDIRECT(CONCAT(""A"",to_text(match(DQ20,ec_num_list,0)))),0,1),"""")"),"KC ")</f>
        <v xml:space="preserve">KC </v>
      </c>
      <c r="AR20" s="205" t="str">
        <f ca="1">IFERROR(__xludf.DUMMYFUNCTION("if(countif(ec_num_list,DR20),OFFSET(INDIRECT(CONCAT(""A"",to_text(match(DR20,ec_num_list,0)))),0,1),"""")"),"KD ")</f>
        <v xml:space="preserve">KD </v>
      </c>
      <c r="AS20" s="205" t="str">
        <f ca="1">IFERROR(__xludf.DUMMYFUNCTION("if(countif(ec_num_list,DS20),OFFSET(INDIRECT(CONCAT(""A"",to_text(match(DS20,ec_num_list,0)))),0,1),"""")"),"")</f>
        <v/>
      </c>
      <c r="AT20" s="205" t="str">
        <f ca="1">IFERROR(__xludf.DUMMYFUNCTION("if(countif(ec_num_list,DT20),OFFSET(INDIRECT(CONCAT(""A"",to_text(match(DT20,ec_num_list,0)))),0,1),"""")"),"KF ")</f>
        <v xml:space="preserve">KF </v>
      </c>
      <c r="AU20" s="205" t="str">
        <f ca="1">IFERROR(__xludf.DUMMYFUNCTION("if(countif(ec_num_list,DU20),OFFSET(INDIRECT(CONCAT(""A"",to_text(match(DU20,ec_num_list,0)))),0,1),"""")"),"")</f>
        <v/>
      </c>
      <c r="AV20" s="205" t="str">
        <f ca="1">IFERROR(__xludf.DUMMYFUNCTION("if(countif(ec_num_list,DV20),OFFSET(INDIRECT(CONCAT(""A"",to_text(match(DV20,ec_num_list,0)))),0,1),"""")"),"L1 ")</f>
        <v xml:space="preserve">L1 </v>
      </c>
      <c r="AW20" s="205" t="str">
        <f ca="1">IFERROR(__xludf.DUMMYFUNCTION("if(countif(ec_num_list,DW20),OFFSET(INDIRECT(CONCAT(""A"",to_text(match(DW20,ec_num_list,0)))),0,1),"""")"),"")</f>
        <v/>
      </c>
      <c r="AX20" s="205" t="str">
        <f ca="1">IFERROR(__xludf.DUMMYFUNCTION("if(countif(ec_num_list,DX20),OFFSET(INDIRECT(CONCAT(""A"",to_text(match(DX20,ec_num_list,0)))),0,1),"""")"),"")</f>
        <v/>
      </c>
      <c r="AY20" s="205" t="str">
        <f ca="1">IFERROR(__xludf.DUMMYFUNCTION("if(countif(ec_num_list,DY20),OFFSET(INDIRECT(CONCAT(""A"",to_text(match(DY20,ec_num_list,0)))),0,1),"""")"),"")</f>
        <v/>
      </c>
      <c r="AZ20" s="205" t="str">
        <f ca="1">IFERROR(__xludf.DUMMYFUNCTION("if(countif(ec_num_list,DZ20),OFFSET(INDIRECT(CONCAT(""A"",to_text(match(DZ20,ec_num_list,0)))),0,1),"""")"),"")</f>
        <v/>
      </c>
      <c r="BA20" s="205" t="str">
        <f ca="1">IFERROR(__xludf.DUMMYFUNCTION("if(countif(ec_num_list,EA20),OFFSET(INDIRECT(CONCAT(""A"",to_text(match(EA20,ec_num_list,0)))),0,1),"""")"),"")</f>
        <v/>
      </c>
      <c r="BB20" s="205" t="str">
        <f ca="1">IFERROR(__xludf.DUMMYFUNCTION("if(countif(ec_num_list,EB20),OFFSET(INDIRECT(CONCAT(""A"",to_text(match(EB20,ec_num_list,0)))),0,1),"""")"),"")</f>
        <v/>
      </c>
      <c r="BC20" s="205" t="str">
        <f ca="1">IFERROR(__xludf.DUMMYFUNCTION("if(countif(ec_num_list,EC20),OFFSET(INDIRECT(CONCAT(""A"",to_text(match(EC20,ec_num_list,0)))),0,1),"""")"),"L8 ")</f>
        <v xml:space="preserve">L8 </v>
      </c>
      <c r="BD20" s="205" t="str">
        <f ca="1">IFERROR(__xludf.DUMMYFUNCTION("if(countif(ec_num_list,ED20),OFFSET(INDIRECT(CONCAT(""A"",to_text(match(ED20,ec_num_list,0)))),0,1),"""")"),"")</f>
        <v/>
      </c>
      <c r="BE20" s="205" t="str">
        <f ca="1">IFERROR(__xludf.DUMMYFUNCTION("if(countif(ec_num_list,EE20),OFFSET(INDIRECT(CONCAT(""A"",to_text(match(EE20,ec_num_list,0)))),0,1),"""")"),"LA ")</f>
        <v xml:space="preserve">LA </v>
      </c>
      <c r="BF20" s="205" t="str">
        <f ca="1">IFERROR(__xludf.DUMMYFUNCTION("if(countif(ec_num_list,EF20),OFFSET(INDIRECT(CONCAT(""A"",to_text(match(EF20,ec_num_list,0)))),0,1),"""")"),"")</f>
        <v/>
      </c>
      <c r="BG20" s="205" t="str">
        <f ca="1">IFERROR(__xludf.DUMMYFUNCTION("if(countif(ec_num_list,EG20),OFFSET(INDIRECT(CONCAT(""A"",to_text(match(EG20,ec_num_list,0)))),0,1),"""")"),"LC ")</f>
        <v xml:space="preserve">LC </v>
      </c>
      <c r="BH20" s="205" t="str">
        <f ca="1">IFERROR(__xludf.DUMMYFUNCTION("if(countif(ec_num_list,EH20),OFFSET(INDIRECT(CONCAT(""A"",to_text(match(EH20,ec_num_list,0)))),0,1),"""")"),"")</f>
        <v/>
      </c>
      <c r="BI20" s="205" t="str">
        <f ca="1">IFERROR(__xludf.DUMMYFUNCTION("if(countif(ec_num_list,EI20),OFFSET(INDIRECT(CONCAT(""A"",to_text(match(EI20,ec_num_list,0)))),0,1),"""")"),"")</f>
        <v/>
      </c>
      <c r="BJ20" s="205" t="str">
        <f ca="1">IFERROR(__xludf.DUMMYFUNCTION("if(countif(ec_num_list,EJ20),OFFSET(INDIRECT(CONCAT(""A"",to_text(match(EJ20,ec_num_list,0)))),0,1),"""")"),"LF ")</f>
        <v xml:space="preserve">LF </v>
      </c>
      <c r="BK20" s="205" t="str">
        <f ca="1">IFERROR(__xludf.DUMMYFUNCTION("if(countif(ec_num_list,EK20),OFFSET(INDIRECT(CONCAT(""A"",to_text(match(EK20,ec_num_list,0)))),0,1),"""")"),"M0 ")</f>
        <v xml:space="preserve">M0 </v>
      </c>
      <c r="BL20" s="205" t="str">
        <f ca="1">IFERROR(__xludf.DUMMYFUNCTION("if(countif(ec_num_list,EL20),OFFSET(INDIRECT(CONCAT(""A"",to_text(match(EL20,ec_num_list,0)))),0,1),"""")"),"")</f>
        <v/>
      </c>
      <c r="BM20" s="205" t="str">
        <f ca="1">IFERROR(__xludf.DUMMYFUNCTION("if(countif(ec_num_list,EM20),OFFSET(INDIRECT(CONCAT(""A"",to_text(match(EM20,ec_num_list,0)))),0,1),"""")"),"")</f>
        <v/>
      </c>
      <c r="BN20" s="205" t="str">
        <f ca="1">IFERROR(__xludf.DUMMYFUNCTION("if(countif(ec_num_list,EN20),OFFSET(INDIRECT(CONCAT(""A"",to_text(match(EN20,ec_num_list,0)))),0,1),"""")"),"M3 ")</f>
        <v xml:space="preserve">M3 </v>
      </c>
      <c r="BO20" s="205" t="str">
        <f ca="1">IFERROR(__xludf.DUMMYFUNCTION("if(countif(ec_num_list,EO20),OFFSET(INDIRECT(CONCAT(""A"",to_text(match(EO20,ec_num_list,0)))),0,1),"""")"),"M4 ")</f>
        <v xml:space="preserve">M4 </v>
      </c>
      <c r="BP20" s="205" t="str">
        <f ca="1">IFERROR(__xludf.DUMMYFUNCTION("if(countif(ec_num_list,EP20),OFFSET(INDIRECT(CONCAT(""A"",to_text(match(EP20,ec_num_list,0)))),0,1),"""")"),"")</f>
        <v/>
      </c>
      <c r="BQ20" s="205" t="str">
        <f ca="1">IFERROR(__xludf.DUMMYFUNCTION("if(countif(ec_num_list,EQ20),OFFSET(INDIRECT(CONCAT(""A"",to_text(match(EQ20,ec_num_list,0)))),0,1),"""")"),"")</f>
        <v/>
      </c>
      <c r="BR20" s="205" t="str">
        <f ca="1">IFERROR(__xludf.DUMMYFUNCTION("if(countif(ec_num_list,ER20),OFFSET(INDIRECT(CONCAT(""A"",to_text(match(ER20,ec_num_list,0)))),0,1),"""")"),"")</f>
        <v/>
      </c>
      <c r="BS20" s="205" t="str">
        <f ca="1">IFERROR(__xludf.DUMMYFUNCTION("if(countif(ec_num_list,ES20),OFFSET(INDIRECT(CONCAT(""A"",to_text(match(ES20,ec_num_list,0)))),0,1),"""")"),"")</f>
        <v/>
      </c>
      <c r="BT20" s="205" t="str">
        <f ca="1">IFERROR(__xludf.DUMMYFUNCTION("if(countif(ec_num_list,ET20),OFFSET(INDIRECT(CONCAT(""A"",to_text(match(ET20,ec_num_list,0)))),0,1),"""")"),"")</f>
        <v/>
      </c>
      <c r="BU20" s="205" t="str">
        <f ca="1">IFERROR(__xludf.DUMMYFUNCTION("if(countif(ec_num_list,EU20),OFFSET(INDIRECT(CONCAT(""A"",to_text(match(EU20,ec_num_list,0)))),0,1),"""")"),"")</f>
        <v/>
      </c>
      <c r="BV20" s="205" t="str">
        <f ca="1">IFERROR(__xludf.DUMMYFUNCTION("if(countif(ec_num_list,EV20),OFFSET(INDIRECT(CONCAT(""A"",to_text(match(EV20,ec_num_list,0)))),0,1),"""")"),"")</f>
        <v/>
      </c>
      <c r="BW20" s="205" t="str">
        <f ca="1">IFERROR(__xludf.DUMMYFUNCTION("if(countif(ec_num_list,EW20),OFFSET(INDIRECT(CONCAT(""A"",to_text(match(EW20,ec_num_list,0)))),0,1),"""")"),"")</f>
        <v/>
      </c>
      <c r="BX20" s="205" t="str">
        <f ca="1">IFERROR(__xludf.DUMMYFUNCTION("if(countif(ec_num_list,EX20),OFFSET(INDIRECT(CONCAT(""A"",to_text(match(EX20,ec_num_list,0)))),0,1),"""")"),"")</f>
        <v/>
      </c>
      <c r="BY20" s="205" t="str">
        <f ca="1">IFERROR(__xludf.DUMMYFUNCTION("if(countif(ec_num_list,EY20),OFFSET(INDIRECT(CONCAT(""A"",to_text(match(EY20,ec_num_list,0)))),0,1),"""")"),"")</f>
        <v/>
      </c>
      <c r="BZ20" s="205" t="str">
        <f ca="1">IFERROR(__xludf.DUMMYFUNCTION("if(countif(ec_num_list,EZ20),OFFSET(INDIRECT(CONCAT(""A"",to_text(match(EZ20,ec_num_list,0)))),0,1),"""")"),"MF ")</f>
        <v xml:space="preserve">MF </v>
      </c>
      <c r="CA20" s="205" t="str">
        <f ca="1">IFERROR(__xludf.DUMMYFUNCTION("if(countif(ec_num_list,FA20),OFFSET(INDIRECT(CONCAT(""A"",to_text(match(FA20,ec_num_list,0)))),0,1),"""")"),"")</f>
        <v/>
      </c>
      <c r="CB20" s="205" t="str">
        <f ca="1">IFERROR(__xludf.DUMMYFUNCTION("if(countif(ec_num_list,FB20),OFFSET(INDIRECT(CONCAT(""A"",to_text(match(FB20,ec_num_list,0)))),0,1),"""")"),"")</f>
        <v/>
      </c>
      <c r="CC20" s="205" t="str">
        <f ca="1">IFERROR(__xludf.DUMMYFUNCTION("if(countif(ec_num_list,FC20),OFFSET(INDIRECT(CONCAT(""A"",to_text(match(FC20,ec_num_list,0)))),0,1),"""")"),"N2 ")</f>
        <v xml:space="preserve">N2 </v>
      </c>
      <c r="CD20" s="205" t="str">
        <f ca="1">IFERROR(__xludf.DUMMYFUNCTION("if(countif(ec_num_list,FD20),OFFSET(INDIRECT(CONCAT(""A"",to_text(match(FD20,ec_num_list,0)))),0,1),"""")"),"")</f>
        <v/>
      </c>
      <c r="CE20" s="205" t="str">
        <f ca="1">IFERROR(__xludf.DUMMYFUNCTION("if(countif(ec_num_list,FE20),OFFSET(INDIRECT(CONCAT(""A"",to_text(match(FE20,ec_num_list,0)))),0,1),"""")"),"")</f>
        <v/>
      </c>
      <c r="CF20" s="205" t="str">
        <f ca="1">IFERROR(__xludf.DUMMYFUNCTION("if(countif(ec_num_list,FF20),OFFSET(INDIRECT(CONCAT(""A"",to_text(match(FF20,ec_num_list,0)))),0,1),"""")"),"")</f>
        <v/>
      </c>
      <c r="CG20" s="205" t="str">
        <f ca="1">IFERROR(__xludf.DUMMYFUNCTION("if(countif(ec_num_list,FG20),OFFSET(INDIRECT(CONCAT(""A"",to_text(match(FG20,ec_num_list,0)))),0,1),"""")"),"")</f>
        <v/>
      </c>
      <c r="CH20" s="205" t="str">
        <f ca="1">IFERROR(__xludf.DUMMYFUNCTION("if(countif(ec_num_list,FH20),OFFSET(INDIRECT(CONCAT(""A"",to_text(match(FH20,ec_num_list,0)))),0,1),"""")"),"N7 ")</f>
        <v xml:space="preserve">N7 </v>
      </c>
      <c r="CI20" s="205" t="str">
        <f ca="1">IFERROR(__xludf.DUMMYFUNCTION("if(countif(ec_num_list,FI20),OFFSET(INDIRECT(CONCAT(""A"",to_text(match(FI20,ec_num_list,0)))),0,1),"""")"),"")</f>
        <v/>
      </c>
      <c r="CJ20" s="205" t="str">
        <f ca="1">IFERROR(__xludf.DUMMYFUNCTION("if(countif(ec_num_list,FJ20),OFFSET(INDIRECT(CONCAT(""A"",to_text(match(FJ20,ec_num_list,0)))),0,1),"""")"),"")</f>
        <v/>
      </c>
      <c r="CK20" s="205" t="str">
        <f ca="1">IFERROR(__xludf.DUMMYFUNCTION("if(countif(ec_num_list,FK20),OFFSET(INDIRECT(CONCAT(""A"",to_text(match(FK20,ec_num_list,0)))),0,1),"""")"),"NA ")</f>
        <v xml:space="preserve">NA </v>
      </c>
      <c r="CL20" s="205" t="str">
        <f ca="1">IFERROR(__xludf.DUMMYFUNCTION("if(countif(ec_num_list,FL20),OFFSET(INDIRECT(CONCAT(""A"",to_text(match(FL20,ec_num_list,0)))),0,1),"""")"),"")</f>
        <v/>
      </c>
      <c r="CM20" s="205" t="str">
        <f ca="1">IFERROR(__xludf.DUMMYFUNCTION("if(countif(ec_num_list,FM20),OFFSET(INDIRECT(CONCAT(""A"",to_text(match(FM20,ec_num_list,0)))),0,1),"""")"),"")</f>
        <v/>
      </c>
      <c r="CN20" s="206" t="s">
        <v>124</v>
      </c>
      <c r="CO20" s="206" t="s">
        <v>1243</v>
      </c>
      <c r="CP20" s="206" t="s">
        <v>1251</v>
      </c>
      <c r="CQ20" s="206" t="s">
        <v>1256</v>
      </c>
      <c r="CR20" s="108" t="s">
        <v>1555</v>
      </c>
      <c r="CS20" s="108" t="s">
        <v>1555</v>
      </c>
      <c r="CT20" s="206" t="s">
        <v>1266</v>
      </c>
      <c r="CU20" s="206" t="s">
        <v>1271</v>
      </c>
      <c r="CV20" s="206" t="s">
        <v>1274</v>
      </c>
      <c r="CW20" s="108" t="s">
        <v>1555</v>
      </c>
      <c r="CX20" s="108" t="s">
        <v>1555</v>
      </c>
      <c r="CY20" s="206" t="s">
        <v>1286</v>
      </c>
      <c r="CZ20" s="108" t="s">
        <v>1555</v>
      </c>
      <c r="DA20" s="206" t="s">
        <v>1292</v>
      </c>
      <c r="DB20" s="108" t="s">
        <v>1555</v>
      </c>
      <c r="DC20" s="108" t="s">
        <v>1555</v>
      </c>
      <c r="DD20" s="206" t="s">
        <v>1301</v>
      </c>
      <c r="DE20" s="206" t="s">
        <v>1304</v>
      </c>
      <c r="DF20" s="108" t="s">
        <v>1555</v>
      </c>
      <c r="DG20" s="108" t="s">
        <v>1555</v>
      </c>
      <c r="DH20" s="206" t="s">
        <v>1315</v>
      </c>
      <c r="DI20" s="206" t="s">
        <v>1317</v>
      </c>
      <c r="DJ20" s="206" t="s">
        <v>1321</v>
      </c>
      <c r="DK20" s="108" t="s">
        <v>1555</v>
      </c>
      <c r="DL20" s="206" t="s">
        <v>1326</v>
      </c>
      <c r="DM20" s="108" t="s">
        <v>1555</v>
      </c>
      <c r="DN20" s="206" t="s">
        <v>1334</v>
      </c>
      <c r="DO20" s="206" t="s">
        <v>1337</v>
      </c>
      <c r="DP20" s="206" t="s">
        <v>1341</v>
      </c>
      <c r="DQ20" s="206" t="s">
        <v>1344</v>
      </c>
      <c r="DR20" s="206" t="s">
        <v>1347</v>
      </c>
      <c r="DS20" s="108" t="s">
        <v>1555</v>
      </c>
      <c r="DT20" s="206" t="s">
        <v>1353</v>
      </c>
      <c r="DU20" s="108" t="s">
        <v>1555</v>
      </c>
      <c r="DV20" s="206" t="s">
        <v>1363</v>
      </c>
      <c r="DW20" s="108" t="s">
        <v>1555</v>
      </c>
      <c r="DX20" s="108" t="s">
        <v>1555</v>
      </c>
      <c r="DY20" s="108" t="s">
        <v>1555</v>
      </c>
      <c r="DZ20" s="108" t="s">
        <v>1555</v>
      </c>
      <c r="EA20" s="108" t="s">
        <v>1555</v>
      </c>
      <c r="EB20" s="108" t="s">
        <v>1555</v>
      </c>
      <c r="EC20" s="206" t="s">
        <v>1391</v>
      </c>
      <c r="ED20" s="108" t="s">
        <v>1555</v>
      </c>
      <c r="EE20" s="206" t="s">
        <v>1397</v>
      </c>
      <c r="EF20" s="108" t="s">
        <v>1555</v>
      </c>
      <c r="EG20" s="206" t="s">
        <v>1404</v>
      </c>
      <c r="EH20" s="108" t="s">
        <v>1555</v>
      </c>
      <c r="EI20" s="108" t="s">
        <v>1555</v>
      </c>
      <c r="EJ20" s="206" t="s">
        <v>1414</v>
      </c>
      <c r="EK20" s="206" t="s">
        <v>1417</v>
      </c>
      <c r="EL20" s="108" t="s">
        <v>1555</v>
      </c>
      <c r="EM20" s="108" t="s">
        <v>1555</v>
      </c>
      <c r="EN20" s="206" t="s">
        <v>1428</v>
      </c>
      <c r="EO20" s="206" t="s">
        <v>1430</v>
      </c>
      <c r="EP20" s="108" t="s">
        <v>1555</v>
      </c>
      <c r="EQ20" s="108" t="s">
        <v>1555</v>
      </c>
      <c r="ER20" s="108" t="s">
        <v>1555</v>
      </c>
      <c r="ES20" s="108" t="s">
        <v>1555</v>
      </c>
      <c r="ET20" s="108" t="s">
        <v>1555</v>
      </c>
      <c r="EU20" s="108" t="s">
        <v>1555</v>
      </c>
      <c r="EV20" s="108" t="s">
        <v>1555</v>
      </c>
      <c r="EW20" s="108" t="s">
        <v>1555</v>
      </c>
      <c r="EX20" s="108" t="s">
        <v>1555</v>
      </c>
      <c r="EY20" s="108" t="s">
        <v>1555</v>
      </c>
      <c r="EZ20" s="206" t="s">
        <v>1463</v>
      </c>
      <c r="FA20" s="108" t="s">
        <v>1555</v>
      </c>
      <c r="FB20" s="108" t="s">
        <v>1555</v>
      </c>
      <c r="FC20" s="206" t="s">
        <v>1476</v>
      </c>
      <c r="FD20" s="108" t="s">
        <v>1555</v>
      </c>
      <c r="FE20" s="108" t="s">
        <v>1555</v>
      </c>
      <c r="FF20" s="108" t="s">
        <v>1555</v>
      </c>
      <c r="FG20" s="108" t="s">
        <v>1555</v>
      </c>
      <c r="FH20" s="206" t="s">
        <v>1494</v>
      </c>
      <c r="FI20" s="108" t="s">
        <v>1555</v>
      </c>
      <c r="FJ20" s="108" t="s">
        <v>1555</v>
      </c>
      <c r="FK20" s="206" t="s">
        <v>1506</v>
      </c>
      <c r="FL20" s="206" t="s">
        <v>1509</v>
      </c>
      <c r="FM20" s="108" t="s">
        <v>1555</v>
      </c>
    </row>
    <row r="21" spans="1:169" ht="15" customHeight="1">
      <c r="A21" s="202" t="s">
        <v>1315</v>
      </c>
      <c r="B21" s="108" t="str">
        <f t="shared" si="2"/>
        <v xml:space="preserve">K3 </v>
      </c>
      <c r="C21" s="200">
        <v>3</v>
      </c>
      <c r="D21" s="203" t="s">
        <v>442</v>
      </c>
      <c r="E21" s="203" t="s">
        <v>904</v>
      </c>
      <c r="F21" s="203" t="s">
        <v>905</v>
      </c>
      <c r="G21" s="203" t="s">
        <v>906</v>
      </c>
      <c r="H21" s="203" t="s">
        <v>577</v>
      </c>
      <c r="I21" s="203" t="s">
        <v>558</v>
      </c>
      <c r="J21" s="203" t="s">
        <v>571</v>
      </c>
      <c r="K21" s="117" t="s">
        <v>573</v>
      </c>
      <c r="L21" s="204" t="s">
        <v>126</v>
      </c>
      <c r="M21" s="205" t="str">
        <f ca="1">IFERROR(__xludf.DUMMYFUNCTION("regexreplace(N21,"" "","", "")"),"J0, J1, J2, J5, J6, J7, JA, JC, K0, K5, K7, K9, KA, KB, KC, KD, KF, L1, L8, LA, LC, LF, M0, M1, M3, M4, M8, MB, MD, MF, N2, N7, NA, ")</f>
        <v xml:space="preserve">J0, J1, J2, J5, J6, J7, JA, JC, K0, K5, K7, K9, KA, KB, KC, KD, KF, L1, L8, LA, LC, LF, M0, M1, M3, M4, M8, MB, MD, MF, N2, N7, NA, </v>
      </c>
      <c r="N21" s="205" t="e">
        <f t="shared" si="1"/>
        <v>#VALUE!</v>
      </c>
      <c r="O21" s="205" t="str">
        <f ca="1">IFERROR(__xludf.DUMMYFUNCTION("if(countif(ec_num_list,CO21),OFFSET(INDIRECT(CONCAT(""A"",to_text(match(CO21,ec_num_list,0)))),0,1),"""")"),"J0 ")</f>
        <v xml:space="preserve">J0 </v>
      </c>
      <c r="P21" s="205" t="str">
        <f ca="1">IFERROR(__xludf.DUMMYFUNCTION("if(countif(ec_num_list,CP21),OFFSET(INDIRECT(CONCAT(""A"",to_text(match(CP21,ec_num_list,0)))),0,1),"""")"),"J1 ")</f>
        <v xml:space="preserve">J1 </v>
      </c>
      <c r="Q21" s="205" t="str">
        <f ca="1">IFERROR(__xludf.DUMMYFUNCTION("if(countif(ec_num_list,CQ21),OFFSET(INDIRECT(CONCAT(""A"",to_text(match(CQ21,ec_num_list,0)))),0,1),"""")"),"J2 ")</f>
        <v xml:space="preserve">J2 </v>
      </c>
      <c r="R21" s="205" t="str">
        <f ca="1">IFERROR(__xludf.DUMMYFUNCTION("if(countif(ec_num_list,CR21),OFFSET(INDIRECT(CONCAT(""A"",to_text(match(CR21,ec_num_list,0)))),0,1),"""")"),"")</f>
        <v/>
      </c>
      <c r="S21" s="205" t="str">
        <f ca="1">IFERROR(__xludf.DUMMYFUNCTION("if(countif(ec_num_list,CS21),OFFSET(INDIRECT(CONCAT(""A"",to_text(match(CS21,ec_num_list,0)))),0,1),"""")"),"")</f>
        <v/>
      </c>
      <c r="T21" s="205" t="str">
        <f ca="1">IFERROR(__xludf.DUMMYFUNCTION("if(countif(ec_num_list,CT21),OFFSET(INDIRECT(CONCAT(""A"",to_text(match(CT21,ec_num_list,0)))),0,1),"""")"),"J5 ")</f>
        <v xml:space="preserve">J5 </v>
      </c>
      <c r="U21" s="205" t="str">
        <f ca="1">IFERROR(__xludf.DUMMYFUNCTION("if(countif(ec_num_list,CU21),OFFSET(INDIRECT(CONCAT(""A"",to_text(match(CU21,ec_num_list,0)))),0,1),"""")"),"J6 ")</f>
        <v xml:space="preserve">J6 </v>
      </c>
      <c r="V21" s="205" t="str">
        <f ca="1">IFERROR(__xludf.DUMMYFUNCTION("if(countif(ec_num_list,CV21),OFFSET(INDIRECT(CONCAT(""A"",to_text(match(CV21,ec_num_list,0)))),0,1),"""")"),"J7 ")</f>
        <v xml:space="preserve">J7 </v>
      </c>
      <c r="W21" s="205" t="str">
        <f ca="1">IFERROR(__xludf.DUMMYFUNCTION("if(countif(ec_num_list,CW21),OFFSET(INDIRECT(CONCAT(""A"",to_text(match(CW21,ec_num_list,0)))),0,1),"""")"),"")</f>
        <v/>
      </c>
      <c r="X21" s="205" t="str">
        <f ca="1">IFERROR(__xludf.DUMMYFUNCTION("if(countif(ec_num_list,CX21),OFFSET(INDIRECT(CONCAT(""A"",to_text(match(CX21,ec_num_list,0)))),0,1),"""")"),"")</f>
        <v/>
      </c>
      <c r="Y21" s="205" t="str">
        <f ca="1">IFERROR(__xludf.DUMMYFUNCTION("if(countif(ec_num_list,CY21),OFFSET(INDIRECT(CONCAT(""A"",to_text(match(CY21,ec_num_list,0)))),0,1),"""")"),"JA ")</f>
        <v xml:space="preserve">JA </v>
      </c>
      <c r="Z21" s="205" t="str">
        <f ca="1">IFERROR(__xludf.DUMMYFUNCTION("if(countif(ec_num_list,CZ21),OFFSET(INDIRECT(CONCAT(""A"",to_text(match(CZ21,ec_num_list,0)))),0,1),"""")"),"")</f>
        <v/>
      </c>
      <c r="AA21" s="205" t="str">
        <f ca="1">IFERROR(__xludf.DUMMYFUNCTION("if(countif(ec_num_list,DA21),OFFSET(INDIRECT(CONCAT(""A"",to_text(match(DA21,ec_num_list,0)))),0,1),"""")"),"JC ")</f>
        <v xml:space="preserve">JC </v>
      </c>
      <c r="AB21" s="205" t="str">
        <f ca="1">IFERROR(__xludf.DUMMYFUNCTION("if(countif(ec_num_list,DB21),OFFSET(INDIRECT(CONCAT(""A"",to_text(match(DB21,ec_num_list,0)))),0,1),"""")"),"")</f>
        <v/>
      </c>
      <c r="AC21" s="205" t="str">
        <f ca="1">IFERROR(__xludf.DUMMYFUNCTION("if(countif(ec_num_list,DC21),OFFSET(INDIRECT(CONCAT(""A"",to_text(match(DC21,ec_num_list,0)))),0,1),"""")"),"")</f>
        <v/>
      </c>
      <c r="AD21" s="205" t="str">
        <f ca="1">IFERROR(__xludf.DUMMYFUNCTION("if(countif(ec_num_list,DD21),OFFSET(INDIRECT(CONCAT(""A"",to_text(match(DD21,ec_num_list,0)))),0,1),"""")"),"")</f>
        <v/>
      </c>
      <c r="AE21" s="205" t="str">
        <f ca="1">IFERROR(__xludf.DUMMYFUNCTION("if(countif(ec_num_list,DE21),OFFSET(INDIRECT(CONCAT(""A"",to_text(match(DE21,ec_num_list,0)))),0,1),"""")"),"K0 ")</f>
        <v xml:space="preserve">K0 </v>
      </c>
      <c r="AF21" s="205" t="str">
        <f ca="1">IFERROR(__xludf.DUMMYFUNCTION("if(countif(ec_num_list,DF21),OFFSET(INDIRECT(CONCAT(""A"",to_text(match(DF21,ec_num_list,0)))),0,1),"""")"),"")</f>
        <v/>
      </c>
      <c r="AG21" s="205" t="str">
        <f ca="1">IFERROR(__xludf.DUMMYFUNCTION("if(countif(ec_num_list,DG21),OFFSET(INDIRECT(CONCAT(""A"",to_text(match(DG21,ec_num_list,0)))),0,1),"""")"),"")</f>
        <v/>
      </c>
      <c r="AH21" s="205" t="str">
        <f ca="1">IFERROR(__xludf.DUMMYFUNCTION("if(countif(ec_num_list,DH21),OFFSET(INDIRECT(CONCAT(""A"",to_text(match(DH21,ec_num_list,0)))),0,1),"""")"),"")</f>
        <v/>
      </c>
      <c r="AI21" s="205" t="str">
        <f ca="1">IFERROR(__xludf.DUMMYFUNCTION("if(countif(ec_num_list,DI21),OFFSET(INDIRECT(CONCAT(""A"",to_text(match(DI21,ec_num_list,0)))),0,1),"""")"),"")</f>
        <v/>
      </c>
      <c r="AJ21" s="205" t="str">
        <f ca="1">IFERROR(__xludf.DUMMYFUNCTION("if(countif(ec_num_list,DJ21),OFFSET(INDIRECT(CONCAT(""A"",to_text(match(DJ21,ec_num_list,0)))),0,1),"""")"),"K5 ")</f>
        <v xml:space="preserve">K5 </v>
      </c>
      <c r="AK21" s="205" t="str">
        <f ca="1">IFERROR(__xludf.DUMMYFUNCTION("if(countif(ec_num_list,DK21),OFFSET(INDIRECT(CONCAT(""A"",to_text(match(DK21,ec_num_list,0)))),0,1),"""")"),"")</f>
        <v/>
      </c>
      <c r="AL21" s="205" t="str">
        <f ca="1">IFERROR(__xludf.DUMMYFUNCTION("if(countif(ec_num_list,DL21),OFFSET(INDIRECT(CONCAT(""A"",to_text(match(DL21,ec_num_list,0)))),0,1),"""")"),"K7 ")</f>
        <v xml:space="preserve">K7 </v>
      </c>
      <c r="AM21" s="205" t="str">
        <f ca="1">IFERROR(__xludf.DUMMYFUNCTION("if(countif(ec_num_list,DM21),OFFSET(INDIRECT(CONCAT(""A"",to_text(match(DM21,ec_num_list,0)))),0,1),"""")"),"")</f>
        <v/>
      </c>
      <c r="AN21" s="205" t="str">
        <f ca="1">IFERROR(__xludf.DUMMYFUNCTION("if(countif(ec_num_list,DN21),OFFSET(INDIRECT(CONCAT(""A"",to_text(match(DN21,ec_num_list,0)))),0,1),"""")"),"K9 ")</f>
        <v xml:space="preserve">K9 </v>
      </c>
      <c r="AO21" s="205" t="str">
        <f ca="1">IFERROR(__xludf.DUMMYFUNCTION("if(countif(ec_num_list,DO21),OFFSET(INDIRECT(CONCAT(""A"",to_text(match(DO21,ec_num_list,0)))),0,1),"""")"),"KA ")</f>
        <v xml:space="preserve">KA </v>
      </c>
      <c r="AP21" s="205" t="str">
        <f ca="1">IFERROR(__xludf.DUMMYFUNCTION("if(countif(ec_num_list,DP21),OFFSET(INDIRECT(CONCAT(""A"",to_text(match(DP21,ec_num_list,0)))),0,1),"""")"),"KB ")</f>
        <v xml:space="preserve">KB </v>
      </c>
      <c r="AQ21" s="205" t="str">
        <f ca="1">IFERROR(__xludf.DUMMYFUNCTION("if(countif(ec_num_list,DQ21),OFFSET(INDIRECT(CONCAT(""A"",to_text(match(DQ21,ec_num_list,0)))),0,1),"""")"),"KC ")</f>
        <v xml:space="preserve">KC </v>
      </c>
      <c r="AR21" s="205" t="str">
        <f ca="1">IFERROR(__xludf.DUMMYFUNCTION("if(countif(ec_num_list,DR21),OFFSET(INDIRECT(CONCAT(""A"",to_text(match(DR21,ec_num_list,0)))),0,1),"""")"),"KD ")</f>
        <v xml:space="preserve">KD </v>
      </c>
      <c r="AS21" s="205" t="str">
        <f ca="1">IFERROR(__xludf.DUMMYFUNCTION("if(countif(ec_num_list,DS21),OFFSET(INDIRECT(CONCAT(""A"",to_text(match(DS21,ec_num_list,0)))),0,1),"""")"),"")</f>
        <v/>
      </c>
      <c r="AT21" s="205" t="str">
        <f ca="1">IFERROR(__xludf.DUMMYFUNCTION("if(countif(ec_num_list,DT21),OFFSET(INDIRECT(CONCAT(""A"",to_text(match(DT21,ec_num_list,0)))),0,1),"""")"),"KF ")</f>
        <v xml:space="preserve">KF </v>
      </c>
      <c r="AU21" s="205" t="str">
        <f ca="1">IFERROR(__xludf.DUMMYFUNCTION("if(countif(ec_num_list,DU21),OFFSET(INDIRECT(CONCAT(""A"",to_text(match(DU21,ec_num_list,0)))),0,1),"""")"),"")</f>
        <v/>
      </c>
      <c r="AV21" s="205" t="str">
        <f ca="1">IFERROR(__xludf.DUMMYFUNCTION("if(countif(ec_num_list,DV21),OFFSET(INDIRECT(CONCAT(""A"",to_text(match(DV21,ec_num_list,0)))),0,1),"""")"),"L1 ")</f>
        <v xml:space="preserve">L1 </v>
      </c>
      <c r="AW21" s="205" t="str">
        <f ca="1">IFERROR(__xludf.DUMMYFUNCTION("if(countif(ec_num_list,DW21),OFFSET(INDIRECT(CONCAT(""A"",to_text(match(DW21,ec_num_list,0)))),0,1),"""")"),"")</f>
        <v/>
      </c>
      <c r="AX21" s="205" t="str">
        <f ca="1">IFERROR(__xludf.DUMMYFUNCTION("if(countif(ec_num_list,DX21),OFFSET(INDIRECT(CONCAT(""A"",to_text(match(DX21,ec_num_list,0)))),0,1),"""")"),"")</f>
        <v/>
      </c>
      <c r="AY21" s="205" t="str">
        <f ca="1">IFERROR(__xludf.DUMMYFUNCTION("if(countif(ec_num_list,DY21),OFFSET(INDIRECT(CONCAT(""A"",to_text(match(DY21,ec_num_list,0)))),0,1),"""")"),"")</f>
        <v/>
      </c>
      <c r="AZ21" s="205" t="str">
        <f ca="1">IFERROR(__xludf.DUMMYFUNCTION("if(countif(ec_num_list,DZ21),OFFSET(INDIRECT(CONCAT(""A"",to_text(match(DZ21,ec_num_list,0)))),0,1),"""")"),"")</f>
        <v/>
      </c>
      <c r="BA21" s="205" t="str">
        <f ca="1">IFERROR(__xludf.DUMMYFUNCTION("if(countif(ec_num_list,EA21),OFFSET(INDIRECT(CONCAT(""A"",to_text(match(EA21,ec_num_list,0)))),0,1),"""")"),"")</f>
        <v/>
      </c>
      <c r="BB21" s="205" t="str">
        <f ca="1">IFERROR(__xludf.DUMMYFUNCTION("if(countif(ec_num_list,EB21),OFFSET(INDIRECT(CONCAT(""A"",to_text(match(EB21,ec_num_list,0)))),0,1),"""")"),"")</f>
        <v/>
      </c>
      <c r="BC21" s="205" t="str">
        <f ca="1">IFERROR(__xludf.DUMMYFUNCTION("if(countif(ec_num_list,EC21),OFFSET(INDIRECT(CONCAT(""A"",to_text(match(EC21,ec_num_list,0)))),0,1),"""")"),"L8 ")</f>
        <v xml:space="preserve">L8 </v>
      </c>
      <c r="BD21" s="205" t="str">
        <f ca="1">IFERROR(__xludf.DUMMYFUNCTION("if(countif(ec_num_list,ED21),OFFSET(INDIRECT(CONCAT(""A"",to_text(match(ED21,ec_num_list,0)))),0,1),"""")"),"")</f>
        <v/>
      </c>
      <c r="BE21" s="205" t="str">
        <f ca="1">IFERROR(__xludf.DUMMYFUNCTION("if(countif(ec_num_list,EE21),OFFSET(INDIRECT(CONCAT(""A"",to_text(match(EE21,ec_num_list,0)))),0,1),"""")"),"LA ")</f>
        <v xml:space="preserve">LA </v>
      </c>
      <c r="BF21" s="205" t="str">
        <f ca="1">IFERROR(__xludf.DUMMYFUNCTION("if(countif(ec_num_list,EF21),OFFSET(INDIRECT(CONCAT(""A"",to_text(match(EF21,ec_num_list,0)))),0,1),"""")"),"")</f>
        <v/>
      </c>
      <c r="BG21" s="205" t="str">
        <f ca="1">IFERROR(__xludf.DUMMYFUNCTION("if(countif(ec_num_list,EG21),OFFSET(INDIRECT(CONCAT(""A"",to_text(match(EG21,ec_num_list,0)))),0,1),"""")"),"LC ")</f>
        <v xml:space="preserve">LC </v>
      </c>
      <c r="BH21" s="205" t="str">
        <f ca="1">IFERROR(__xludf.DUMMYFUNCTION("if(countif(ec_num_list,EH21),OFFSET(INDIRECT(CONCAT(""A"",to_text(match(EH21,ec_num_list,0)))),0,1),"""")"),"")</f>
        <v/>
      </c>
      <c r="BI21" s="205" t="str">
        <f ca="1">IFERROR(__xludf.DUMMYFUNCTION("if(countif(ec_num_list,EI21),OFFSET(INDIRECT(CONCAT(""A"",to_text(match(EI21,ec_num_list,0)))),0,1),"""")"),"")</f>
        <v/>
      </c>
      <c r="BJ21" s="205" t="str">
        <f ca="1">IFERROR(__xludf.DUMMYFUNCTION("if(countif(ec_num_list,EJ21),OFFSET(INDIRECT(CONCAT(""A"",to_text(match(EJ21,ec_num_list,0)))),0,1),"""")"),"LF ")</f>
        <v xml:space="preserve">LF </v>
      </c>
      <c r="BK21" s="205" t="str">
        <f ca="1">IFERROR(__xludf.DUMMYFUNCTION("if(countif(ec_num_list,EK21),OFFSET(INDIRECT(CONCAT(""A"",to_text(match(EK21,ec_num_list,0)))),0,1),"""")"),"M0 ")</f>
        <v xml:space="preserve">M0 </v>
      </c>
      <c r="BL21" s="205" t="str">
        <f ca="1">IFERROR(__xludf.DUMMYFUNCTION("if(countif(ec_num_list,EL21),OFFSET(INDIRECT(CONCAT(""A"",to_text(match(EL21,ec_num_list,0)))),0,1),"""")"),"M1 ")</f>
        <v xml:space="preserve">M1 </v>
      </c>
      <c r="BM21" s="205" t="str">
        <f ca="1">IFERROR(__xludf.DUMMYFUNCTION("if(countif(ec_num_list,EM21),OFFSET(INDIRECT(CONCAT(""A"",to_text(match(EM21,ec_num_list,0)))),0,1),"""")"),"")</f>
        <v/>
      </c>
      <c r="BN21" s="205" t="str">
        <f ca="1">IFERROR(__xludf.DUMMYFUNCTION("if(countif(ec_num_list,EN21),OFFSET(INDIRECT(CONCAT(""A"",to_text(match(EN21,ec_num_list,0)))),0,1),"""")"),"M3 ")</f>
        <v xml:space="preserve">M3 </v>
      </c>
      <c r="BO21" s="205" t="str">
        <f ca="1">IFERROR(__xludf.DUMMYFUNCTION("if(countif(ec_num_list,EO21),OFFSET(INDIRECT(CONCAT(""A"",to_text(match(EO21,ec_num_list,0)))),0,1),"""")"),"M4 ")</f>
        <v xml:space="preserve">M4 </v>
      </c>
      <c r="BP21" s="205" t="str">
        <f ca="1">IFERROR(__xludf.DUMMYFUNCTION("if(countif(ec_num_list,EP21),OFFSET(INDIRECT(CONCAT(""A"",to_text(match(EP21,ec_num_list,0)))),0,1),"""")"),"")</f>
        <v/>
      </c>
      <c r="BQ21" s="205" t="str">
        <f ca="1">IFERROR(__xludf.DUMMYFUNCTION("if(countif(ec_num_list,EQ21),OFFSET(INDIRECT(CONCAT(""A"",to_text(match(EQ21,ec_num_list,0)))),0,1),"""")"),"")</f>
        <v/>
      </c>
      <c r="BR21" s="205" t="str">
        <f ca="1">IFERROR(__xludf.DUMMYFUNCTION("if(countif(ec_num_list,ER21),OFFSET(INDIRECT(CONCAT(""A"",to_text(match(ER21,ec_num_list,0)))),0,1),"""")"),"")</f>
        <v/>
      </c>
      <c r="BS21" s="205" t="str">
        <f ca="1">IFERROR(__xludf.DUMMYFUNCTION("if(countif(ec_num_list,ES21),OFFSET(INDIRECT(CONCAT(""A"",to_text(match(ES21,ec_num_list,0)))),0,1),"""")"),"M8 ")</f>
        <v xml:space="preserve">M8 </v>
      </c>
      <c r="BT21" s="205" t="str">
        <f ca="1">IFERROR(__xludf.DUMMYFUNCTION("if(countif(ec_num_list,ET21),OFFSET(INDIRECT(CONCAT(""A"",to_text(match(ET21,ec_num_list,0)))),0,1),"""")"),"")</f>
        <v/>
      </c>
      <c r="BU21" s="205" t="str">
        <f ca="1">IFERROR(__xludf.DUMMYFUNCTION("if(countif(ec_num_list,EU21),OFFSET(INDIRECT(CONCAT(""A"",to_text(match(EU21,ec_num_list,0)))),0,1),"""")"),"")</f>
        <v/>
      </c>
      <c r="BV21" s="205" t="str">
        <f ca="1">IFERROR(__xludf.DUMMYFUNCTION("if(countif(ec_num_list,EV21),OFFSET(INDIRECT(CONCAT(""A"",to_text(match(EV21,ec_num_list,0)))),0,1),"""")"),"MB ")</f>
        <v xml:space="preserve">MB </v>
      </c>
      <c r="BW21" s="205" t="str">
        <f ca="1">IFERROR(__xludf.DUMMYFUNCTION("if(countif(ec_num_list,EW21),OFFSET(INDIRECT(CONCAT(""A"",to_text(match(EW21,ec_num_list,0)))),0,1),"""")"),"")</f>
        <v/>
      </c>
      <c r="BX21" s="205" t="str">
        <f ca="1">IFERROR(__xludf.DUMMYFUNCTION("if(countif(ec_num_list,EX21),OFFSET(INDIRECT(CONCAT(""A"",to_text(match(EX21,ec_num_list,0)))),0,1),"""")"),"MD ")</f>
        <v xml:space="preserve">MD </v>
      </c>
      <c r="BY21" s="205" t="str">
        <f ca="1">IFERROR(__xludf.DUMMYFUNCTION("if(countif(ec_num_list,EY21),OFFSET(INDIRECT(CONCAT(""A"",to_text(match(EY21,ec_num_list,0)))),0,1),"""")"),"")</f>
        <v/>
      </c>
      <c r="BZ21" s="205" t="str">
        <f ca="1">IFERROR(__xludf.DUMMYFUNCTION("if(countif(ec_num_list,EZ21),OFFSET(INDIRECT(CONCAT(""A"",to_text(match(EZ21,ec_num_list,0)))),0,1),"""")"),"MF ")</f>
        <v xml:space="preserve">MF </v>
      </c>
      <c r="CA21" s="205" t="str">
        <f ca="1">IFERROR(__xludf.DUMMYFUNCTION("if(countif(ec_num_list,FA21),OFFSET(INDIRECT(CONCAT(""A"",to_text(match(FA21,ec_num_list,0)))),0,1),"""")"),"")</f>
        <v/>
      </c>
      <c r="CB21" s="205" t="str">
        <f ca="1">IFERROR(__xludf.DUMMYFUNCTION("if(countif(ec_num_list,FB21),OFFSET(INDIRECT(CONCAT(""A"",to_text(match(FB21,ec_num_list,0)))),0,1),"""")"),"")</f>
        <v/>
      </c>
      <c r="CC21" s="205" t="str">
        <f ca="1">IFERROR(__xludf.DUMMYFUNCTION("if(countif(ec_num_list,FC21),OFFSET(INDIRECT(CONCAT(""A"",to_text(match(FC21,ec_num_list,0)))),0,1),"""")"),"N2 ")</f>
        <v xml:space="preserve">N2 </v>
      </c>
      <c r="CD21" s="205" t="str">
        <f ca="1">IFERROR(__xludf.DUMMYFUNCTION("if(countif(ec_num_list,FD21),OFFSET(INDIRECT(CONCAT(""A"",to_text(match(FD21,ec_num_list,0)))),0,1),"""")"),"")</f>
        <v/>
      </c>
      <c r="CE21" s="205" t="str">
        <f ca="1">IFERROR(__xludf.DUMMYFUNCTION("if(countif(ec_num_list,FE21),OFFSET(INDIRECT(CONCAT(""A"",to_text(match(FE21,ec_num_list,0)))),0,1),"""")"),"")</f>
        <v/>
      </c>
      <c r="CF21" s="205" t="str">
        <f ca="1">IFERROR(__xludf.DUMMYFUNCTION("if(countif(ec_num_list,FF21),OFFSET(INDIRECT(CONCAT(""A"",to_text(match(FF21,ec_num_list,0)))),0,1),"""")"),"")</f>
        <v/>
      </c>
      <c r="CG21" s="205" t="str">
        <f ca="1">IFERROR(__xludf.DUMMYFUNCTION("if(countif(ec_num_list,FG21),OFFSET(INDIRECT(CONCAT(""A"",to_text(match(FG21,ec_num_list,0)))),0,1),"""")"),"")</f>
        <v/>
      </c>
      <c r="CH21" s="205" t="str">
        <f ca="1">IFERROR(__xludf.DUMMYFUNCTION("if(countif(ec_num_list,FH21),OFFSET(INDIRECT(CONCAT(""A"",to_text(match(FH21,ec_num_list,0)))),0,1),"""")"),"N7 ")</f>
        <v xml:space="preserve">N7 </v>
      </c>
      <c r="CI21" s="205" t="str">
        <f ca="1">IFERROR(__xludf.DUMMYFUNCTION("if(countif(ec_num_list,FI21),OFFSET(INDIRECT(CONCAT(""A"",to_text(match(FI21,ec_num_list,0)))),0,1),"""")"),"")</f>
        <v/>
      </c>
      <c r="CJ21" s="205" t="str">
        <f ca="1">IFERROR(__xludf.DUMMYFUNCTION("if(countif(ec_num_list,FJ21),OFFSET(INDIRECT(CONCAT(""A"",to_text(match(FJ21,ec_num_list,0)))),0,1),"""")"),"")</f>
        <v/>
      </c>
      <c r="CK21" s="205" t="str">
        <f ca="1">IFERROR(__xludf.DUMMYFUNCTION("if(countif(ec_num_list,FK21),OFFSET(INDIRECT(CONCAT(""A"",to_text(match(FK21,ec_num_list,0)))),0,1),"""")"),"NA ")</f>
        <v xml:space="preserve">NA </v>
      </c>
      <c r="CL21" s="205" t="str">
        <f ca="1">IFERROR(__xludf.DUMMYFUNCTION("if(countif(ec_num_list,FL21),OFFSET(INDIRECT(CONCAT(""A"",to_text(match(FL21,ec_num_list,0)))),0,1),"""")"),"")</f>
        <v/>
      </c>
      <c r="CM21" s="205" t="str">
        <f ca="1">IFERROR(__xludf.DUMMYFUNCTION("if(countif(ec_num_list,FM21),OFFSET(INDIRECT(CONCAT(""A"",to_text(match(FM21,ec_num_list,0)))),0,1),"""")"),"")</f>
        <v/>
      </c>
      <c r="CN21" s="206" t="s">
        <v>126</v>
      </c>
      <c r="CO21" s="206" t="s">
        <v>1243</v>
      </c>
      <c r="CP21" s="206" t="s">
        <v>1251</v>
      </c>
      <c r="CQ21" s="206" t="s">
        <v>1256</v>
      </c>
      <c r="CR21" s="108" t="s">
        <v>1555</v>
      </c>
      <c r="CS21" s="108" t="s">
        <v>1555</v>
      </c>
      <c r="CT21" s="206" t="s">
        <v>1266</v>
      </c>
      <c r="CU21" s="206" t="s">
        <v>1271</v>
      </c>
      <c r="CV21" s="206" t="s">
        <v>1274</v>
      </c>
      <c r="CW21" s="108" t="s">
        <v>1555</v>
      </c>
      <c r="CX21" s="108" t="s">
        <v>1555</v>
      </c>
      <c r="CY21" s="206" t="s">
        <v>1286</v>
      </c>
      <c r="CZ21" s="108" t="s">
        <v>1555</v>
      </c>
      <c r="DA21" s="206" t="s">
        <v>1292</v>
      </c>
      <c r="DB21" s="108" t="s">
        <v>1555</v>
      </c>
      <c r="DC21" s="108" t="s">
        <v>1555</v>
      </c>
      <c r="DD21" s="108" t="s">
        <v>1555</v>
      </c>
      <c r="DE21" s="206" t="s">
        <v>1304</v>
      </c>
      <c r="DF21" s="108" t="s">
        <v>1555</v>
      </c>
      <c r="DG21" s="108" t="s">
        <v>1555</v>
      </c>
      <c r="DH21" s="108" t="s">
        <v>1555</v>
      </c>
      <c r="DI21" s="108" t="s">
        <v>1555</v>
      </c>
      <c r="DJ21" s="206" t="s">
        <v>1321</v>
      </c>
      <c r="DK21" s="108" t="s">
        <v>1555</v>
      </c>
      <c r="DL21" s="206" t="s">
        <v>1326</v>
      </c>
      <c r="DM21" s="108" t="s">
        <v>1555</v>
      </c>
      <c r="DN21" s="206" t="s">
        <v>1334</v>
      </c>
      <c r="DO21" s="206" t="s">
        <v>1337</v>
      </c>
      <c r="DP21" s="206" t="s">
        <v>1341</v>
      </c>
      <c r="DQ21" s="206" t="s">
        <v>1344</v>
      </c>
      <c r="DR21" s="206" t="s">
        <v>1347</v>
      </c>
      <c r="DS21" s="108" t="s">
        <v>1555</v>
      </c>
      <c r="DT21" s="206" t="s">
        <v>1353</v>
      </c>
      <c r="DU21" s="108" t="s">
        <v>1555</v>
      </c>
      <c r="DV21" s="206" t="s">
        <v>1363</v>
      </c>
      <c r="DW21" s="108" t="s">
        <v>1555</v>
      </c>
      <c r="DX21" s="108" t="s">
        <v>1555</v>
      </c>
      <c r="DY21" s="108" t="s">
        <v>1555</v>
      </c>
      <c r="DZ21" s="108" t="s">
        <v>1555</v>
      </c>
      <c r="EA21" s="108" t="s">
        <v>1555</v>
      </c>
      <c r="EB21" s="108" t="s">
        <v>1555</v>
      </c>
      <c r="EC21" s="206" t="s">
        <v>1391</v>
      </c>
      <c r="ED21" s="108" t="s">
        <v>1555</v>
      </c>
      <c r="EE21" s="206" t="s">
        <v>1397</v>
      </c>
      <c r="EF21" s="108" t="s">
        <v>1555</v>
      </c>
      <c r="EG21" s="206" t="s">
        <v>1404</v>
      </c>
      <c r="EH21" s="108" t="s">
        <v>1555</v>
      </c>
      <c r="EI21" s="108" t="s">
        <v>1555</v>
      </c>
      <c r="EJ21" s="206" t="s">
        <v>1414</v>
      </c>
      <c r="EK21" s="206" t="s">
        <v>1417</v>
      </c>
      <c r="EL21" s="206" t="s">
        <v>1419</v>
      </c>
      <c r="EM21" s="108" t="s">
        <v>1555</v>
      </c>
      <c r="EN21" s="206" t="s">
        <v>1428</v>
      </c>
      <c r="EO21" s="206" t="s">
        <v>1430</v>
      </c>
      <c r="EP21" s="108" t="s">
        <v>1555</v>
      </c>
      <c r="EQ21" s="108" t="s">
        <v>1555</v>
      </c>
      <c r="ER21" s="108" t="s">
        <v>1555</v>
      </c>
      <c r="ES21" s="206" t="s">
        <v>1442</v>
      </c>
      <c r="ET21" s="108" t="s">
        <v>1555</v>
      </c>
      <c r="EU21" s="108" t="s">
        <v>1555</v>
      </c>
      <c r="EV21" s="206" t="s">
        <v>1451</v>
      </c>
      <c r="EW21" s="108" t="s">
        <v>1555</v>
      </c>
      <c r="EX21" s="206" t="s">
        <v>1458</v>
      </c>
      <c r="EY21" s="108" t="s">
        <v>1555</v>
      </c>
      <c r="EZ21" s="206" t="s">
        <v>1463</v>
      </c>
      <c r="FA21" s="108" t="s">
        <v>1555</v>
      </c>
      <c r="FB21" s="108" t="s">
        <v>1555</v>
      </c>
      <c r="FC21" s="206" t="s">
        <v>1476</v>
      </c>
      <c r="FD21" s="108" t="s">
        <v>1555</v>
      </c>
      <c r="FE21" s="108" t="s">
        <v>1555</v>
      </c>
      <c r="FF21" s="108" t="s">
        <v>1555</v>
      </c>
      <c r="FG21" s="108" t="s">
        <v>1555</v>
      </c>
      <c r="FH21" s="206" t="s">
        <v>1494</v>
      </c>
      <c r="FI21" s="108" t="s">
        <v>1555</v>
      </c>
      <c r="FJ21" s="108" t="s">
        <v>1555</v>
      </c>
      <c r="FK21" s="206" t="s">
        <v>1506</v>
      </c>
      <c r="FL21" s="206" t="s">
        <v>1509</v>
      </c>
      <c r="FM21" s="108" t="s">
        <v>1555</v>
      </c>
    </row>
    <row r="22" spans="1:169" ht="15" customHeight="1">
      <c r="A22" s="202" t="s">
        <v>1317</v>
      </c>
      <c r="B22" s="108" t="str">
        <f t="shared" si="2"/>
        <v xml:space="preserve">K4 </v>
      </c>
      <c r="C22" s="200">
        <v>4</v>
      </c>
      <c r="D22" s="203" t="s">
        <v>375</v>
      </c>
      <c r="E22" s="203" t="s">
        <v>376</v>
      </c>
      <c r="F22" s="203" t="s">
        <v>377</v>
      </c>
      <c r="G22" s="203" t="s">
        <v>378</v>
      </c>
      <c r="H22" s="203" t="s">
        <v>347</v>
      </c>
      <c r="I22" s="203" t="s">
        <v>379</v>
      </c>
      <c r="J22" s="203" t="s">
        <v>380</v>
      </c>
      <c r="K22" s="117" t="s">
        <v>381</v>
      </c>
      <c r="L22" s="204" t="s">
        <v>128</v>
      </c>
      <c r="M22" s="205" t="str">
        <f ca="1">IFERROR(__xludf.DUMMYFUNCTION("regexreplace(N22,"" "","", "")"),"")</f>
        <v/>
      </c>
      <c r="N22" s="205" t="e">
        <f t="shared" si="1"/>
        <v>#VALUE!</v>
      </c>
      <c r="O22" s="205" t="str">
        <f ca="1">IFERROR(__xludf.DUMMYFUNCTION("if(countif(ec_num_list,CO22),OFFSET(INDIRECT(CONCAT(""A"",to_text(match(CO22,ec_num_list,0)))),0,1),"""")"),"")</f>
        <v/>
      </c>
      <c r="P22" s="205" t="str">
        <f ca="1">IFERROR(__xludf.DUMMYFUNCTION("if(countif(ec_num_list,CP22),OFFSET(INDIRECT(CONCAT(""A"",to_text(match(CP22,ec_num_list,0)))),0,1),"""")"),"")</f>
        <v/>
      </c>
      <c r="Q22" s="205" t="str">
        <f ca="1">IFERROR(__xludf.DUMMYFUNCTION("if(countif(ec_num_list,CQ22),OFFSET(INDIRECT(CONCAT(""A"",to_text(match(CQ22,ec_num_list,0)))),0,1),"""")"),"")</f>
        <v/>
      </c>
      <c r="R22" s="205" t="str">
        <f ca="1">IFERROR(__xludf.DUMMYFUNCTION("if(countif(ec_num_list,CR22),OFFSET(INDIRECT(CONCAT(""A"",to_text(match(CR22,ec_num_list,0)))),0,1),"""")"),"")</f>
        <v/>
      </c>
      <c r="S22" s="205" t="str">
        <f ca="1">IFERROR(__xludf.DUMMYFUNCTION("if(countif(ec_num_list,CS22),OFFSET(INDIRECT(CONCAT(""A"",to_text(match(CS22,ec_num_list,0)))),0,1),"""")"),"")</f>
        <v/>
      </c>
      <c r="T22" s="205" t="str">
        <f ca="1">IFERROR(__xludf.DUMMYFUNCTION("if(countif(ec_num_list,CT22),OFFSET(INDIRECT(CONCAT(""A"",to_text(match(CT22,ec_num_list,0)))),0,1),"""")"),"")</f>
        <v/>
      </c>
      <c r="U22" s="205" t="str">
        <f ca="1">IFERROR(__xludf.DUMMYFUNCTION("if(countif(ec_num_list,CU22),OFFSET(INDIRECT(CONCAT(""A"",to_text(match(CU22,ec_num_list,0)))),0,1),"""")"),"")</f>
        <v/>
      </c>
      <c r="V22" s="205" t="str">
        <f ca="1">IFERROR(__xludf.DUMMYFUNCTION("if(countif(ec_num_list,CV22),OFFSET(INDIRECT(CONCAT(""A"",to_text(match(CV22,ec_num_list,0)))),0,1),"""")"),"")</f>
        <v/>
      </c>
      <c r="W22" s="205" t="str">
        <f ca="1">IFERROR(__xludf.DUMMYFUNCTION("if(countif(ec_num_list,CW22),OFFSET(INDIRECT(CONCAT(""A"",to_text(match(CW22,ec_num_list,0)))),0,1),"""")"),"")</f>
        <v/>
      </c>
      <c r="X22" s="205" t="str">
        <f ca="1">IFERROR(__xludf.DUMMYFUNCTION("if(countif(ec_num_list,CX22),OFFSET(INDIRECT(CONCAT(""A"",to_text(match(CX22,ec_num_list,0)))),0,1),"""")"),"")</f>
        <v/>
      </c>
      <c r="Y22" s="205" t="str">
        <f ca="1">IFERROR(__xludf.DUMMYFUNCTION("if(countif(ec_num_list,CY22),OFFSET(INDIRECT(CONCAT(""A"",to_text(match(CY22,ec_num_list,0)))),0,1),"""")"),"")</f>
        <v/>
      </c>
      <c r="Z22" s="205" t="str">
        <f ca="1">IFERROR(__xludf.DUMMYFUNCTION("if(countif(ec_num_list,CZ22),OFFSET(INDIRECT(CONCAT(""A"",to_text(match(CZ22,ec_num_list,0)))),0,1),"""")"),"")</f>
        <v/>
      </c>
      <c r="AA22" s="205" t="str">
        <f ca="1">IFERROR(__xludf.DUMMYFUNCTION("if(countif(ec_num_list,DA22),OFFSET(INDIRECT(CONCAT(""A"",to_text(match(DA22,ec_num_list,0)))),0,1),"""")"),"")</f>
        <v/>
      </c>
      <c r="AB22" s="205" t="str">
        <f ca="1">IFERROR(__xludf.DUMMYFUNCTION("if(countif(ec_num_list,DB22),OFFSET(INDIRECT(CONCAT(""A"",to_text(match(DB22,ec_num_list,0)))),0,1),"""")"),"")</f>
        <v/>
      </c>
      <c r="AC22" s="205" t="str">
        <f ca="1">IFERROR(__xludf.DUMMYFUNCTION("if(countif(ec_num_list,DC22),OFFSET(INDIRECT(CONCAT(""A"",to_text(match(DC22,ec_num_list,0)))),0,1),"""")"),"")</f>
        <v/>
      </c>
      <c r="AD22" s="205" t="str">
        <f ca="1">IFERROR(__xludf.DUMMYFUNCTION("if(countif(ec_num_list,DD22),OFFSET(INDIRECT(CONCAT(""A"",to_text(match(DD22,ec_num_list,0)))),0,1),"""")"),"")</f>
        <v/>
      </c>
      <c r="AE22" s="205" t="str">
        <f ca="1">IFERROR(__xludf.DUMMYFUNCTION("if(countif(ec_num_list,DE22),OFFSET(INDIRECT(CONCAT(""A"",to_text(match(DE22,ec_num_list,0)))),0,1),"""")"),"")</f>
        <v/>
      </c>
      <c r="AF22" s="205" t="str">
        <f ca="1">IFERROR(__xludf.DUMMYFUNCTION("if(countif(ec_num_list,DF22),OFFSET(INDIRECT(CONCAT(""A"",to_text(match(DF22,ec_num_list,0)))),0,1),"""")"),"")</f>
        <v/>
      </c>
      <c r="AG22" s="205" t="str">
        <f ca="1">IFERROR(__xludf.DUMMYFUNCTION("if(countif(ec_num_list,DG22),OFFSET(INDIRECT(CONCAT(""A"",to_text(match(DG22,ec_num_list,0)))),0,1),"""")"),"")</f>
        <v/>
      </c>
      <c r="AH22" s="205" t="str">
        <f ca="1">IFERROR(__xludf.DUMMYFUNCTION("if(countif(ec_num_list,DH22),OFFSET(INDIRECT(CONCAT(""A"",to_text(match(DH22,ec_num_list,0)))),0,1),"""")"),"")</f>
        <v/>
      </c>
      <c r="AI22" s="205" t="str">
        <f ca="1">IFERROR(__xludf.DUMMYFUNCTION("if(countif(ec_num_list,DI22),OFFSET(INDIRECT(CONCAT(""A"",to_text(match(DI22,ec_num_list,0)))),0,1),"""")"),"")</f>
        <v/>
      </c>
      <c r="AJ22" s="205" t="str">
        <f ca="1">IFERROR(__xludf.DUMMYFUNCTION("if(countif(ec_num_list,DJ22),OFFSET(INDIRECT(CONCAT(""A"",to_text(match(DJ22,ec_num_list,0)))),0,1),"""")"),"")</f>
        <v/>
      </c>
      <c r="AK22" s="205" t="str">
        <f ca="1">IFERROR(__xludf.DUMMYFUNCTION("if(countif(ec_num_list,DK22),OFFSET(INDIRECT(CONCAT(""A"",to_text(match(DK22,ec_num_list,0)))),0,1),"""")"),"")</f>
        <v/>
      </c>
      <c r="AL22" s="205" t="str">
        <f ca="1">IFERROR(__xludf.DUMMYFUNCTION("if(countif(ec_num_list,DL22),OFFSET(INDIRECT(CONCAT(""A"",to_text(match(DL22,ec_num_list,0)))),0,1),"""")"),"")</f>
        <v/>
      </c>
      <c r="AM22" s="205" t="str">
        <f ca="1">IFERROR(__xludf.DUMMYFUNCTION("if(countif(ec_num_list,DM22),OFFSET(INDIRECT(CONCAT(""A"",to_text(match(DM22,ec_num_list,0)))),0,1),"""")"),"")</f>
        <v/>
      </c>
      <c r="AN22" s="205" t="str">
        <f ca="1">IFERROR(__xludf.DUMMYFUNCTION("if(countif(ec_num_list,DN22),OFFSET(INDIRECT(CONCAT(""A"",to_text(match(DN22,ec_num_list,0)))),0,1),"""")"),"")</f>
        <v/>
      </c>
      <c r="AO22" s="205" t="str">
        <f ca="1">IFERROR(__xludf.DUMMYFUNCTION("if(countif(ec_num_list,DO22),OFFSET(INDIRECT(CONCAT(""A"",to_text(match(DO22,ec_num_list,0)))),0,1),"""")"),"")</f>
        <v/>
      </c>
      <c r="AP22" s="205" t="str">
        <f ca="1">IFERROR(__xludf.DUMMYFUNCTION("if(countif(ec_num_list,DP22),OFFSET(INDIRECT(CONCAT(""A"",to_text(match(DP22,ec_num_list,0)))),0,1),"""")"),"")</f>
        <v/>
      </c>
      <c r="AQ22" s="205" t="str">
        <f ca="1">IFERROR(__xludf.DUMMYFUNCTION("if(countif(ec_num_list,DQ22),OFFSET(INDIRECT(CONCAT(""A"",to_text(match(DQ22,ec_num_list,0)))),0,1),"""")"),"")</f>
        <v/>
      </c>
      <c r="AR22" s="205" t="str">
        <f ca="1">IFERROR(__xludf.DUMMYFUNCTION("if(countif(ec_num_list,DR22),OFFSET(INDIRECT(CONCAT(""A"",to_text(match(DR22,ec_num_list,0)))),0,1),"""")"),"")</f>
        <v/>
      </c>
      <c r="AS22" s="205" t="str">
        <f ca="1">IFERROR(__xludf.DUMMYFUNCTION("if(countif(ec_num_list,DS22),OFFSET(INDIRECT(CONCAT(""A"",to_text(match(DS22,ec_num_list,0)))),0,1),"""")"),"")</f>
        <v/>
      </c>
      <c r="AT22" s="205" t="str">
        <f ca="1">IFERROR(__xludf.DUMMYFUNCTION("if(countif(ec_num_list,DT22),OFFSET(INDIRECT(CONCAT(""A"",to_text(match(DT22,ec_num_list,0)))),0,1),"""")"),"")</f>
        <v/>
      </c>
      <c r="AU22" s="205" t="str">
        <f ca="1">IFERROR(__xludf.DUMMYFUNCTION("if(countif(ec_num_list,DU22),OFFSET(INDIRECT(CONCAT(""A"",to_text(match(DU22,ec_num_list,0)))),0,1),"""")"),"")</f>
        <v/>
      </c>
      <c r="AV22" s="205" t="str">
        <f ca="1">IFERROR(__xludf.DUMMYFUNCTION("if(countif(ec_num_list,DV22),OFFSET(INDIRECT(CONCAT(""A"",to_text(match(DV22,ec_num_list,0)))),0,1),"""")"),"")</f>
        <v/>
      </c>
      <c r="AW22" s="205" t="str">
        <f ca="1">IFERROR(__xludf.DUMMYFUNCTION("if(countif(ec_num_list,DW22),OFFSET(INDIRECT(CONCAT(""A"",to_text(match(DW22,ec_num_list,0)))),0,1),"""")"),"")</f>
        <v/>
      </c>
      <c r="AX22" s="205" t="str">
        <f ca="1">IFERROR(__xludf.DUMMYFUNCTION("if(countif(ec_num_list,DX22),OFFSET(INDIRECT(CONCAT(""A"",to_text(match(DX22,ec_num_list,0)))),0,1),"""")"),"")</f>
        <v/>
      </c>
      <c r="AY22" s="205" t="str">
        <f ca="1">IFERROR(__xludf.DUMMYFUNCTION("if(countif(ec_num_list,DY22),OFFSET(INDIRECT(CONCAT(""A"",to_text(match(DY22,ec_num_list,0)))),0,1),"""")"),"")</f>
        <v/>
      </c>
      <c r="AZ22" s="205" t="str">
        <f ca="1">IFERROR(__xludf.DUMMYFUNCTION("if(countif(ec_num_list,DZ22),OFFSET(INDIRECT(CONCAT(""A"",to_text(match(DZ22,ec_num_list,0)))),0,1),"""")"),"")</f>
        <v/>
      </c>
      <c r="BA22" s="205" t="str">
        <f ca="1">IFERROR(__xludf.DUMMYFUNCTION("if(countif(ec_num_list,EA22),OFFSET(INDIRECT(CONCAT(""A"",to_text(match(EA22,ec_num_list,0)))),0,1),"""")"),"")</f>
        <v/>
      </c>
      <c r="BB22" s="205" t="str">
        <f ca="1">IFERROR(__xludf.DUMMYFUNCTION("if(countif(ec_num_list,EB22),OFFSET(INDIRECT(CONCAT(""A"",to_text(match(EB22,ec_num_list,0)))),0,1),"""")"),"")</f>
        <v/>
      </c>
      <c r="BC22" s="205" t="str">
        <f ca="1">IFERROR(__xludf.DUMMYFUNCTION("if(countif(ec_num_list,EC22),OFFSET(INDIRECT(CONCAT(""A"",to_text(match(EC22,ec_num_list,0)))),0,1),"""")"),"")</f>
        <v/>
      </c>
      <c r="BD22" s="205" t="str">
        <f ca="1">IFERROR(__xludf.DUMMYFUNCTION("if(countif(ec_num_list,ED22),OFFSET(INDIRECT(CONCAT(""A"",to_text(match(ED22,ec_num_list,0)))),0,1),"""")"),"")</f>
        <v/>
      </c>
      <c r="BE22" s="205" t="str">
        <f ca="1">IFERROR(__xludf.DUMMYFUNCTION("if(countif(ec_num_list,EE22),OFFSET(INDIRECT(CONCAT(""A"",to_text(match(EE22,ec_num_list,0)))),0,1),"""")"),"")</f>
        <v/>
      </c>
      <c r="BF22" s="205" t="str">
        <f ca="1">IFERROR(__xludf.DUMMYFUNCTION("if(countif(ec_num_list,EF22),OFFSET(INDIRECT(CONCAT(""A"",to_text(match(EF22,ec_num_list,0)))),0,1),"""")"),"")</f>
        <v/>
      </c>
      <c r="BG22" s="205" t="str">
        <f ca="1">IFERROR(__xludf.DUMMYFUNCTION("if(countif(ec_num_list,EG22),OFFSET(INDIRECT(CONCAT(""A"",to_text(match(EG22,ec_num_list,0)))),0,1),"""")"),"")</f>
        <v/>
      </c>
      <c r="BH22" s="205" t="str">
        <f ca="1">IFERROR(__xludf.DUMMYFUNCTION("if(countif(ec_num_list,EH22),OFFSET(INDIRECT(CONCAT(""A"",to_text(match(EH22,ec_num_list,0)))),0,1),"""")"),"")</f>
        <v/>
      </c>
      <c r="BI22" s="205" t="str">
        <f ca="1">IFERROR(__xludf.DUMMYFUNCTION("if(countif(ec_num_list,EI22),OFFSET(INDIRECT(CONCAT(""A"",to_text(match(EI22,ec_num_list,0)))),0,1),"""")"),"")</f>
        <v/>
      </c>
      <c r="BJ22" s="205" t="str">
        <f ca="1">IFERROR(__xludf.DUMMYFUNCTION("if(countif(ec_num_list,EJ22),OFFSET(INDIRECT(CONCAT(""A"",to_text(match(EJ22,ec_num_list,0)))),0,1),"""")"),"")</f>
        <v/>
      </c>
      <c r="BK22" s="205" t="str">
        <f ca="1">IFERROR(__xludf.DUMMYFUNCTION("if(countif(ec_num_list,EK22),OFFSET(INDIRECT(CONCAT(""A"",to_text(match(EK22,ec_num_list,0)))),0,1),"""")"),"")</f>
        <v/>
      </c>
      <c r="BL22" s="205" t="str">
        <f ca="1">IFERROR(__xludf.DUMMYFUNCTION("if(countif(ec_num_list,EL22),OFFSET(INDIRECT(CONCAT(""A"",to_text(match(EL22,ec_num_list,0)))),0,1),"""")"),"")</f>
        <v/>
      </c>
      <c r="BM22" s="205" t="str">
        <f ca="1">IFERROR(__xludf.DUMMYFUNCTION("if(countif(ec_num_list,EM22),OFFSET(INDIRECT(CONCAT(""A"",to_text(match(EM22,ec_num_list,0)))),0,1),"""")"),"")</f>
        <v/>
      </c>
      <c r="BN22" s="205" t="str">
        <f ca="1">IFERROR(__xludf.DUMMYFUNCTION("if(countif(ec_num_list,EN22),OFFSET(INDIRECT(CONCAT(""A"",to_text(match(EN22,ec_num_list,0)))),0,1),"""")"),"")</f>
        <v/>
      </c>
      <c r="BO22" s="205" t="str">
        <f ca="1">IFERROR(__xludf.DUMMYFUNCTION("if(countif(ec_num_list,EO22),OFFSET(INDIRECT(CONCAT(""A"",to_text(match(EO22,ec_num_list,0)))),0,1),"""")"),"")</f>
        <v/>
      </c>
      <c r="BP22" s="205" t="str">
        <f ca="1">IFERROR(__xludf.DUMMYFUNCTION("if(countif(ec_num_list,EP22),OFFSET(INDIRECT(CONCAT(""A"",to_text(match(EP22,ec_num_list,0)))),0,1),"""")"),"")</f>
        <v/>
      </c>
      <c r="BQ22" s="205" t="str">
        <f ca="1">IFERROR(__xludf.DUMMYFUNCTION("if(countif(ec_num_list,EQ22),OFFSET(INDIRECT(CONCAT(""A"",to_text(match(EQ22,ec_num_list,0)))),0,1),"""")"),"")</f>
        <v/>
      </c>
      <c r="BR22" s="205" t="str">
        <f ca="1">IFERROR(__xludf.DUMMYFUNCTION("if(countif(ec_num_list,ER22),OFFSET(INDIRECT(CONCAT(""A"",to_text(match(ER22,ec_num_list,0)))),0,1),"""")"),"")</f>
        <v/>
      </c>
      <c r="BS22" s="205" t="str">
        <f ca="1">IFERROR(__xludf.DUMMYFUNCTION("if(countif(ec_num_list,ES22),OFFSET(INDIRECT(CONCAT(""A"",to_text(match(ES22,ec_num_list,0)))),0,1),"""")"),"")</f>
        <v/>
      </c>
      <c r="BT22" s="205" t="str">
        <f ca="1">IFERROR(__xludf.DUMMYFUNCTION("if(countif(ec_num_list,ET22),OFFSET(INDIRECT(CONCAT(""A"",to_text(match(ET22,ec_num_list,0)))),0,1),"""")"),"")</f>
        <v/>
      </c>
      <c r="BU22" s="205" t="str">
        <f ca="1">IFERROR(__xludf.DUMMYFUNCTION("if(countif(ec_num_list,EU22),OFFSET(INDIRECT(CONCAT(""A"",to_text(match(EU22,ec_num_list,0)))),0,1),"""")"),"")</f>
        <v/>
      </c>
      <c r="BV22" s="205" t="str">
        <f ca="1">IFERROR(__xludf.DUMMYFUNCTION("if(countif(ec_num_list,EV22),OFFSET(INDIRECT(CONCAT(""A"",to_text(match(EV22,ec_num_list,0)))),0,1),"""")"),"")</f>
        <v/>
      </c>
      <c r="BW22" s="205" t="str">
        <f ca="1">IFERROR(__xludf.DUMMYFUNCTION("if(countif(ec_num_list,EW22),OFFSET(INDIRECT(CONCAT(""A"",to_text(match(EW22,ec_num_list,0)))),0,1),"""")"),"")</f>
        <v/>
      </c>
      <c r="BX22" s="205" t="str">
        <f ca="1">IFERROR(__xludf.DUMMYFUNCTION("if(countif(ec_num_list,EX22),OFFSET(INDIRECT(CONCAT(""A"",to_text(match(EX22,ec_num_list,0)))),0,1),"""")"),"")</f>
        <v/>
      </c>
      <c r="BY22" s="205" t="str">
        <f ca="1">IFERROR(__xludf.DUMMYFUNCTION("if(countif(ec_num_list,EY22),OFFSET(INDIRECT(CONCAT(""A"",to_text(match(EY22,ec_num_list,0)))),0,1),"""")"),"")</f>
        <v/>
      </c>
      <c r="BZ22" s="205" t="str">
        <f ca="1">IFERROR(__xludf.DUMMYFUNCTION("if(countif(ec_num_list,EZ22),OFFSET(INDIRECT(CONCAT(""A"",to_text(match(EZ22,ec_num_list,0)))),0,1),"""")"),"")</f>
        <v/>
      </c>
      <c r="CA22" s="205" t="str">
        <f ca="1">IFERROR(__xludf.DUMMYFUNCTION("if(countif(ec_num_list,FA22),OFFSET(INDIRECT(CONCAT(""A"",to_text(match(FA22,ec_num_list,0)))),0,1),"""")"),"")</f>
        <v/>
      </c>
      <c r="CB22" s="205" t="str">
        <f ca="1">IFERROR(__xludf.DUMMYFUNCTION("if(countif(ec_num_list,FB22),OFFSET(INDIRECT(CONCAT(""A"",to_text(match(FB22,ec_num_list,0)))),0,1),"""")"),"")</f>
        <v/>
      </c>
      <c r="CC22" s="205" t="str">
        <f ca="1">IFERROR(__xludf.DUMMYFUNCTION("if(countif(ec_num_list,FC22),OFFSET(INDIRECT(CONCAT(""A"",to_text(match(FC22,ec_num_list,0)))),0,1),"""")"),"")</f>
        <v/>
      </c>
      <c r="CD22" s="205" t="str">
        <f ca="1">IFERROR(__xludf.DUMMYFUNCTION("if(countif(ec_num_list,FD22),OFFSET(INDIRECT(CONCAT(""A"",to_text(match(FD22,ec_num_list,0)))),0,1),"""")"),"")</f>
        <v/>
      </c>
      <c r="CE22" s="205" t="str">
        <f ca="1">IFERROR(__xludf.DUMMYFUNCTION("if(countif(ec_num_list,FE22),OFFSET(INDIRECT(CONCAT(""A"",to_text(match(FE22,ec_num_list,0)))),0,1),"""")"),"")</f>
        <v/>
      </c>
      <c r="CF22" s="205" t="str">
        <f ca="1">IFERROR(__xludf.DUMMYFUNCTION("if(countif(ec_num_list,FF22),OFFSET(INDIRECT(CONCAT(""A"",to_text(match(FF22,ec_num_list,0)))),0,1),"""")"),"")</f>
        <v/>
      </c>
      <c r="CG22" s="205" t="str">
        <f ca="1">IFERROR(__xludf.DUMMYFUNCTION("if(countif(ec_num_list,FG22),OFFSET(INDIRECT(CONCAT(""A"",to_text(match(FG22,ec_num_list,0)))),0,1),"""")"),"")</f>
        <v/>
      </c>
      <c r="CH22" s="205" t="str">
        <f ca="1">IFERROR(__xludf.DUMMYFUNCTION("if(countif(ec_num_list,FH22),OFFSET(INDIRECT(CONCAT(""A"",to_text(match(FH22,ec_num_list,0)))),0,1),"""")"),"")</f>
        <v/>
      </c>
      <c r="CI22" s="205" t="str">
        <f ca="1">IFERROR(__xludf.DUMMYFUNCTION("if(countif(ec_num_list,FI22),OFFSET(INDIRECT(CONCAT(""A"",to_text(match(FI22,ec_num_list,0)))),0,1),"""")"),"")</f>
        <v/>
      </c>
      <c r="CJ22" s="205" t="str">
        <f ca="1">IFERROR(__xludf.DUMMYFUNCTION("if(countif(ec_num_list,FJ22),OFFSET(INDIRECT(CONCAT(""A"",to_text(match(FJ22,ec_num_list,0)))),0,1),"""")"),"")</f>
        <v/>
      </c>
      <c r="CK22" s="205" t="str">
        <f ca="1">IFERROR(__xludf.DUMMYFUNCTION("if(countif(ec_num_list,FK22),OFFSET(INDIRECT(CONCAT(""A"",to_text(match(FK22,ec_num_list,0)))),0,1),"""")"),"")</f>
        <v/>
      </c>
      <c r="CL22" s="205" t="str">
        <f ca="1">IFERROR(__xludf.DUMMYFUNCTION("if(countif(ec_num_list,FL22),OFFSET(INDIRECT(CONCAT(""A"",to_text(match(FL22,ec_num_list,0)))),0,1),"""")"),"")</f>
        <v/>
      </c>
      <c r="CM22" s="205" t="str">
        <f ca="1">IFERROR(__xludf.DUMMYFUNCTION("if(countif(ec_num_list,FM22),OFFSET(INDIRECT(CONCAT(""A"",to_text(match(FM22,ec_num_list,0)))),0,1),"""")"),"")</f>
        <v/>
      </c>
      <c r="CN22" s="206" t="s">
        <v>128</v>
      </c>
      <c r="CO22" s="108" t="s">
        <v>1555</v>
      </c>
      <c r="CP22" s="108" t="s">
        <v>1555</v>
      </c>
      <c r="CQ22" s="108" t="s">
        <v>1555</v>
      </c>
      <c r="CR22" s="108" t="s">
        <v>1555</v>
      </c>
      <c r="CS22" s="108" t="s">
        <v>1555</v>
      </c>
      <c r="CT22" s="108" t="s">
        <v>1555</v>
      </c>
      <c r="CU22" s="108" t="s">
        <v>1555</v>
      </c>
      <c r="CV22" s="108" t="s">
        <v>1555</v>
      </c>
      <c r="CW22" s="108" t="s">
        <v>1555</v>
      </c>
      <c r="CX22" s="108" t="s">
        <v>1555</v>
      </c>
      <c r="CY22" s="108" t="s">
        <v>1555</v>
      </c>
      <c r="CZ22" s="108" t="s">
        <v>1555</v>
      </c>
      <c r="DA22" s="108" t="s">
        <v>1555</v>
      </c>
      <c r="DB22" s="108" t="s">
        <v>1555</v>
      </c>
      <c r="DC22" s="108" t="s">
        <v>1555</v>
      </c>
      <c r="DD22" s="108" t="s">
        <v>1555</v>
      </c>
      <c r="DE22" s="108" t="s">
        <v>1555</v>
      </c>
      <c r="DF22" s="108" t="s">
        <v>1555</v>
      </c>
      <c r="DG22" s="108" t="s">
        <v>1555</v>
      </c>
      <c r="DH22" s="108" t="s">
        <v>1555</v>
      </c>
      <c r="DI22" s="108" t="s">
        <v>1555</v>
      </c>
      <c r="DJ22" s="108" t="s">
        <v>1555</v>
      </c>
      <c r="DK22" s="108" t="s">
        <v>1555</v>
      </c>
      <c r="DL22" s="108" t="s">
        <v>1555</v>
      </c>
      <c r="DM22" s="108" t="s">
        <v>1555</v>
      </c>
      <c r="DN22" s="108" t="s">
        <v>1555</v>
      </c>
      <c r="DO22" s="108" t="s">
        <v>1555</v>
      </c>
      <c r="DP22" s="108" t="s">
        <v>1555</v>
      </c>
      <c r="DQ22" s="108" t="s">
        <v>1555</v>
      </c>
      <c r="DR22" s="108" t="s">
        <v>1555</v>
      </c>
      <c r="DS22" s="108" t="s">
        <v>1555</v>
      </c>
      <c r="DT22" s="108" t="s">
        <v>1555</v>
      </c>
      <c r="DU22" s="108" t="s">
        <v>1555</v>
      </c>
      <c r="DV22" s="108" t="s">
        <v>1555</v>
      </c>
      <c r="DW22" s="108" t="s">
        <v>1555</v>
      </c>
      <c r="DX22" s="108" t="s">
        <v>1555</v>
      </c>
      <c r="DY22" s="108" t="s">
        <v>1555</v>
      </c>
      <c r="DZ22" s="108" t="s">
        <v>1555</v>
      </c>
      <c r="EA22" s="108" t="s">
        <v>1555</v>
      </c>
      <c r="EB22" s="108" t="s">
        <v>1555</v>
      </c>
      <c r="EC22" s="108" t="s">
        <v>1555</v>
      </c>
      <c r="ED22" s="108" t="s">
        <v>1555</v>
      </c>
      <c r="EE22" s="108" t="s">
        <v>1555</v>
      </c>
      <c r="EF22" s="108" t="s">
        <v>1555</v>
      </c>
      <c r="EG22" s="108" t="s">
        <v>1555</v>
      </c>
      <c r="EH22" s="108" t="s">
        <v>1555</v>
      </c>
      <c r="EI22" s="108" t="s">
        <v>1555</v>
      </c>
      <c r="EJ22" s="108" t="s">
        <v>1555</v>
      </c>
      <c r="EK22" s="108" t="s">
        <v>1555</v>
      </c>
      <c r="EL22" s="108" t="s">
        <v>1555</v>
      </c>
      <c r="EM22" s="108" t="s">
        <v>1555</v>
      </c>
      <c r="EN22" s="108" t="s">
        <v>1555</v>
      </c>
      <c r="EO22" s="108" t="s">
        <v>1555</v>
      </c>
      <c r="EP22" s="108" t="s">
        <v>1555</v>
      </c>
      <c r="EQ22" s="108" t="s">
        <v>1555</v>
      </c>
      <c r="ER22" s="108" t="s">
        <v>1555</v>
      </c>
      <c r="ES22" s="108" t="s">
        <v>1555</v>
      </c>
      <c r="ET22" s="108" t="s">
        <v>1555</v>
      </c>
      <c r="EU22" s="108" t="s">
        <v>1555</v>
      </c>
      <c r="EV22" s="108" t="s">
        <v>1555</v>
      </c>
      <c r="EW22" s="108" t="s">
        <v>1555</v>
      </c>
      <c r="EX22" s="108" t="s">
        <v>1555</v>
      </c>
      <c r="EY22" s="108" t="s">
        <v>1555</v>
      </c>
      <c r="EZ22" s="108" t="s">
        <v>1555</v>
      </c>
      <c r="FA22" s="108" t="s">
        <v>1555</v>
      </c>
      <c r="FB22" s="108" t="s">
        <v>1555</v>
      </c>
      <c r="FC22" s="108" t="s">
        <v>1555</v>
      </c>
      <c r="FD22" s="108" t="s">
        <v>1555</v>
      </c>
      <c r="FE22" s="108" t="s">
        <v>1555</v>
      </c>
      <c r="FF22" s="108" t="s">
        <v>1555</v>
      </c>
      <c r="FG22" s="108" t="s">
        <v>1555</v>
      </c>
      <c r="FH22" s="108" t="s">
        <v>1555</v>
      </c>
      <c r="FI22" s="108" t="s">
        <v>1555</v>
      </c>
      <c r="FJ22" s="108" t="s">
        <v>1555</v>
      </c>
      <c r="FK22" s="108" t="s">
        <v>1555</v>
      </c>
      <c r="FL22" s="108" t="s">
        <v>1555</v>
      </c>
      <c r="FM22" s="108" t="s">
        <v>1555</v>
      </c>
    </row>
    <row r="23" spans="1:169" ht="15" customHeight="1">
      <c r="A23" s="202" t="s">
        <v>1321</v>
      </c>
      <c r="B23" s="108" t="str">
        <f t="shared" si="2"/>
        <v xml:space="preserve">K5 </v>
      </c>
      <c r="C23" s="200">
        <v>5</v>
      </c>
      <c r="D23" s="203" t="s">
        <v>375</v>
      </c>
      <c r="E23" s="203" t="s">
        <v>376</v>
      </c>
      <c r="F23" s="203" t="s">
        <v>377</v>
      </c>
      <c r="G23" s="203" t="s">
        <v>402</v>
      </c>
      <c r="H23" s="203" t="s">
        <v>347</v>
      </c>
      <c r="I23" s="203" t="s">
        <v>403</v>
      </c>
      <c r="J23" s="203" t="s">
        <v>404</v>
      </c>
      <c r="K23" s="117" t="s">
        <v>408</v>
      </c>
      <c r="L23" s="204" t="s">
        <v>130</v>
      </c>
      <c r="M23" s="205" t="str">
        <f ca="1">IFERROR(__xludf.DUMMYFUNCTION("regexreplace(N23,"" "","", "")"),"J5, J6, MF, N2, ")</f>
        <v xml:space="preserve">J5, J6, MF, N2, </v>
      </c>
      <c r="N23" s="205" t="e">
        <f t="shared" si="1"/>
        <v>#VALUE!</v>
      </c>
      <c r="O23" s="205" t="str">
        <f ca="1">IFERROR(__xludf.DUMMYFUNCTION("if(countif(ec_num_list,CO23),OFFSET(INDIRECT(CONCAT(""A"",to_text(match(CO23,ec_num_list,0)))),0,1),"""")"),"")</f>
        <v/>
      </c>
      <c r="P23" s="205" t="str">
        <f ca="1">IFERROR(__xludf.DUMMYFUNCTION("if(countif(ec_num_list,CP23),OFFSET(INDIRECT(CONCAT(""A"",to_text(match(CP23,ec_num_list,0)))),0,1),"""")"),"")</f>
        <v/>
      </c>
      <c r="Q23" s="205" t="str">
        <f ca="1">IFERROR(__xludf.DUMMYFUNCTION("if(countif(ec_num_list,CQ23),OFFSET(INDIRECT(CONCAT(""A"",to_text(match(CQ23,ec_num_list,0)))),0,1),"""")"),"")</f>
        <v/>
      </c>
      <c r="R23" s="205" t="str">
        <f ca="1">IFERROR(__xludf.DUMMYFUNCTION("if(countif(ec_num_list,CR23),OFFSET(INDIRECT(CONCAT(""A"",to_text(match(CR23,ec_num_list,0)))),0,1),"""")"),"")</f>
        <v/>
      </c>
      <c r="S23" s="205" t="str">
        <f ca="1">IFERROR(__xludf.DUMMYFUNCTION("if(countif(ec_num_list,CS23),OFFSET(INDIRECT(CONCAT(""A"",to_text(match(CS23,ec_num_list,0)))),0,1),"""")"),"")</f>
        <v/>
      </c>
      <c r="T23" s="205" t="str">
        <f ca="1">IFERROR(__xludf.DUMMYFUNCTION("if(countif(ec_num_list,CT23),OFFSET(INDIRECT(CONCAT(""A"",to_text(match(CT23,ec_num_list,0)))),0,1),"""")"),"J5 ")</f>
        <v xml:space="preserve">J5 </v>
      </c>
      <c r="U23" s="205" t="str">
        <f ca="1">IFERROR(__xludf.DUMMYFUNCTION("if(countif(ec_num_list,CU23),OFFSET(INDIRECT(CONCAT(""A"",to_text(match(CU23,ec_num_list,0)))),0,1),"""")"),"J6 ")</f>
        <v xml:space="preserve">J6 </v>
      </c>
      <c r="V23" s="205" t="str">
        <f ca="1">IFERROR(__xludf.DUMMYFUNCTION("if(countif(ec_num_list,CV23),OFFSET(INDIRECT(CONCAT(""A"",to_text(match(CV23,ec_num_list,0)))),0,1),"""")"),"")</f>
        <v/>
      </c>
      <c r="W23" s="205" t="str">
        <f ca="1">IFERROR(__xludf.DUMMYFUNCTION("if(countif(ec_num_list,CW23),OFFSET(INDIRECT(CONCAT(""A"",to_text(match(CW23,ec_num_list,0)))),0,1),"""")"),"")</f>
        <v/>
      </c>
      <c r="X23" s="205" t="str">
        <f ca="1">IFERROR(__xludf.DUMMYFUNCTION("if(countif(ec_num_list,CX23),OFFSET(INDIRECT(CONCAT(""A"",to_text(match(CX23,ec_num_list,0)))),0,1),"""")"),"")</f>
        <v/>
      </c>
      <c r="Y23" s="205" t="str">
        <f ca="1">IFERROR(__xludf.DUMMYFUNCTION("if(countif(ec_num_list,CY23),OFFSET(INDIRECT(CONCAT(""A"",to_text(match(CY23,ec_num_list,0)))),0,1),"""")"),"")</f>
        <v/>
      </c>
      <c r="Z23" s="205" t="str">
        <f ca="1">IFERROR(__xludf.DUMMYFUNCTION("if(countif(ec_num_list,CZ23),OFFSET(INDIRECT(CONCAT(""A"",to_text(match(CZ23,ec_num_list,0)))),0,1),"""")"),"")</f>
        <v/>
      </c>
      <c r="AA23" s="205" t="str">
        <f ca="1">IFERROR(__xludf.DUMMYFUNCTION("if(countif(ec_num_list,DA23),OFFSET(INDIRECT(CONCAT(""A"",to_text(match(DA23,ec_num_list,0)))),0,1),"""")"),"")</f>
        <v/>
      </c>
      <c r="AB23" s="205" t="str">
        <f ca="1">IFERROR(__xludf.DUMMYFUNCTION("if(countif(ec_num_list,DB23),OFFSET(INDIRECT(CONCAT(""A"",to_text(match(DB23,ec_num_list,0)))),0,1),"""")"),"")</f>
        <v/>
      </c>
      <c r="AC23" s="205" t="str">
        <f ca="1">IFERROR(__xludf.DUMMYFUNCTION("if(countif(ec_num_list,DC23),OFFSET(INDIRECT(CONCAT(""A"",to_text(match(DC23,ec_num_list,0)))),0,1),"""")"),"")</f>
        <v/>
      </c>
      <c r="AD23" s="205" t="str">
        <f ca="1">IFERROR(__xludf.DUMMYFUNCTION("if(countif(ec_num_list,DD23),OFFSET(INDIRECT(CONCAT(""A"",to_text(match(DD23,ec_num_list,0)))),0,1),"""")"),"")</f>
        <v/>
      </c>
      <c r="AE23" s="205" t="str">
        <f ca="1">IFERROR(__xludf.DUMMYFUNCTION("if(countif(ec_num_list,DE23),OFFSET(INDIRECT(CONCAT(""A"",to_text(match(DE23,ec_num_list,0)))),0,1),"""")"),"")</f>
        <v/>
      </c>
      <c r="AF23" s="205" t="str">
        <f ca="1">IFERROR(__xludf.DUMMYFUNCTION("if(countif(ec_num_list,DF23),OFFSET(INDIRECT(CONCAT(""A"",to_text(match(DF23,ec_num_list,0)))),0,1),"""")"),"")</f>
        <v/>
      </c>
      <c r="AG23" s="205" t="str">
        <f ca="1">IFERROR(__xludf.DUMMYFUNCTION("if(countif(ec_num_list,DG23),OFFSET(INDIRECT(CONCAT(""A"",to_text(match(DG23,ec_num_list,0)))),0,1),"""")"),"")</f>
        <v/>
      </c>
      <c r="AH23" s="205" t="str">
        <f ca="1">IFERROR(__xludf.DUMMYFUNCTION("if(countif(ec_num_list,DH23),OFFSET(INDIRECT(CONCAT(""A"",to_text(match(DH23,ec_num_list,0)))),0,1),"""")"),"")</f>
        <v/>
      </c>
      <c r="AI23" s="205" t="str">
        <f ca="1">IFERROR(__xludf.DUMMYFUNCTION("if(countif(ec_num_list,DI23),OFFSET(INDIRECT(CONCAT(""A"",to_text(match(DI23,ec_num_list,0)))),0,1),"""")"),"")</f>
        <v/>
      </c>
      <c r="AJ23" s="205" t="str">
        <f ca="1">IFERROR(__xludf.DUMMYFUNCTION("if(countif(ec_num_list,DJ23),OFFSET(INDIRECT(CONCAT(""A"",to_text(match(DJ23,ec_num_list,0)))),0,1),"""")"),"")</f>
        <v/>
      </c>
      <c r="AK23" s="205" t="str">
        <f ca="1">IFERROR(__xludf.DUMMYFUNCTION("if(countif(ec_num_list,DK23),OFFSET(INDIRECT(CONCAT(""A"",to_text(match(DK23,ec_num_list,0)))),0,1),"""")"),"")</f>
        <v/>
      </c>
      <c r="AL23" s="205" t="str">
        <f ca="1">IFERROR(__xludf.DUMMYFUNCTION("if(countif(ec_num_list,DL23),OFFSET(INDIRECT(CONCAT(""A"",to_text(match(DL23,ec_num_list,0)))),0,1),"""")"),"")</f>
        <v/>
      </c>
      <c r="AM23" s="205" t="str">
        <f ca="1">IFERROR(__xludf.DUMMYFUNCTION("if(countif(ec_num_list,DM23),OFFSET(INDIRECT(CONCAT(""A"",to_text(match(DM23,ec_num_list,0)))),0,1),"""")"),"")</f>
        <v/>
      </c>
      <c r="AN23" s="205" t="str">
        <f ca="1">IFERROR(__xludf.DUMMYFUNCTION("if(countif(ec_num_list,DN23),OFFSET(INDIRECT(CONCAT(""A"",to_text(match(DN23,ec_num_list,0)))),0,1),"""")"),"")</f>
        <v/>
      </c>
      <c r="AO23" s="205" t="str">
        <f ca="1">IFERROR(__xludf.DUMMYFUNCTION("if(countif(ec_num_list,DO23),OFFSET(INDIRECT(CONCAT(""A"",to_text(match(DO23,ec_num_list,0)))),0,1),"""")"),"")</f>
        <v/>
      </c>
      <c r="AP23" s="205" t="str">
        <f ca="1">IFERROR(__xludf.DUMMYFUNCTION("if(countif(ec_num_list,DP23),OFFSET(INDIRECT(CONCAT(""A"",to_text(match(DP23,ec_num_list,0)))),0,1),"""")"),"")</f>
        <v/>
      </c>
      <c r="AQ23" s="205" t="str">
        <f ca="1">IFERROR(__xludf.DUMMYFUNCTION("if(countif(ec_num_list,DQ23),OFFSET(INDIRECT(CONCAT(""A"",to_text(match(DQ23,ec_num_list,0)))),0,1),"""")"),"")</f>
        <v/>
      </c>
      <c r="AR23" s="205" t="str">
        <f ca="1">IFERROR(__xludf.DUMMYFUNCTION("if(countif(ec_num_list,DR23),OFFSET(INDIRECT(CONCAT(""A"",to_text(match(DR23,ec_num_list,0)))),0,1),"""")"),"")</f>
        <v/>
      </c>
      <c r="AS23" s="205" t="str">
        <f ca="1">IFERROR(__xludf.DUMMYFUNCTION("if(countif(ec_num_list,DS23),OFFSET(INDIRECT(CONCAT(""A"",to_text(match(DS23,ec_num_list,0)))),0,1),"""")"),"")</f>
        <v/>
      </c>
      <c r="AT23" s="205" t="str">
        <f ca="1">IFERROR(__xludf.DUMMYFUNCTION("if(countif(ec_num_list,DT23),OFFSET(INDIRECT(CONCAT(""A"",to_text(match(DT23,ec_num_list,0)))),0,1),"""")"),"")</f>
        <v/>
      </c>
      <c r="AU23" s="205" t="str">
        <f ca="1">IFERROR(__xludf.DUMMYFUNCTION("if(countif(ec_num_list,DU23),OFFSET(INDIRECT(CONCAT(""A"",to_text(match(DU23,ec_num_list,0)))),0,1),"""")"),"")</f>
        <v/>
      </c>
      <c r="AV23" s="205" t="str">
        <f ca="1">IFERROR(__xludf.DUMMYFUNCTION("if(countif(ec_num_list,DV23),OFFSET(INDIRECT(CONCAT(""A"",to_text(match(DV23,ec_num_list,0)))),0,1),"""")"),"")</f>
        <v/>
      </c>
      <c r="AW23" s="205" t="str">
        <f ca="1">IFERROR(__xludf.DUMMYFUNCTION("if(countif(ec_num_list,DW23),OFFSET(INDIRECT(CONCAT(""A"",to_text(match(DW23,ec_num_list,0)))),0,1),"""")"),"")</f>
        <v/>
      </c>
      <c r="AX23" s="205" t="str">
        <f ca="1">IFERROR(__xludf.DUMMYFUNCTION("if(countif(ec_num_list,DX23),OFFSET(INDIRECT(CONCAT(""A"",to_text(match(DX23,ec_num_list,0)))),0,1),"""")"),"")</f>
        <v/>
      </c>
      <c r="AY23" s="205" t="str">
        <f ca="1">IFERROR(__xludf.DUMMYFUNCTION("if(countif(ec_num_list,DY23),OFFSET(INDIRECT(CONCAT(""A"",to_text(match(DY23,ec_num_list,0)))),0,1),"""")"),"")</f>
        <v/>
      </c>
      <c r="AZ23" s="205" t="str">
        <f ca="1">IFERROR(__xludf.DUMMYFUNCTION("if(countif(ec_num_list,DZ23),OFFSET(INDIRECT(CONCAT(""A"",to_text(match(DZ23,ec_num_list,0)))),0,1),"""")"),"")</f>
        <v/>
      </c>
      <c r="BA23" s="205" t="str">
        <f ca="1">IFERROR(__xludf.DUMMYFUNCTION("if(countif(ec_num_list,EA23),OFFSET(INDIRECT(CONCAT(""A"",to_text(match(EA23,ec_num_list,0)))),0,1),"""")"),"")</f>
        <v/>
      </c>
      <c r="BB23" s="205" t="str">
        <f ca="1">IFERROR(__xludf.DUMMYFUNCTION("if(countif(ec_num_list,EB23),OFFSET(INDIRECT(CONCAT(""A"",to_text(match(EB23,ec_num_list,0)))),0,1),"""")"),"")</f>
        <v/>
      </c>
      <c r="BC23" s="205" t="str">
        <f ca="1">IFERROR(__xludf.DUMMYFUNCTION("if(countif(ec_num_list,EC23),OFFSET(INDIRECT(CONCAT(""A"",to_text(match(EC23,ec_num_list,0)))),0,1),"""")"),"")</f>
        <v/>
      </c>
      <c r="BD23" s="205" t="str">
        <f ca="1">IFERROR(__xludf.DUMMYFUNCTION("if(countif(ec_num_list,ED23),OFFSET(INDIRECT(CONCAT(""A"",to_text(match(ED23,ec_num_list,0)))),0,1),"""")"),"")</f>
        <v/>
      </c>
      <c r="BE23" s="205" t="str">
        <f ca="1">IFERROR(__xludf.DUMMYFUNCTION("if(countif(ec_num_list,EE23),OFFSET(INDIRECT(CONCAT(""A"",to_text(match(EE23,ec_num_list,0)))),0,1),"""")"),"")</f>
        <v/>
      </c>
      <c r="BF23" s="205" t="str">
        <f ca="1">IFERROR(__xludf.DUMMYFUNCTION("if(countif(ec_num_list,EF23),OFFSET(INDIRECT(CONCAT(""A"",to_text(match(EF23,ec_num_list,0)))),0,1),"""")"),"")</f>
        <v/>
      </c>
      <c r="BG23" s="205" t="str">
        <f ca="1">IFERROR(__xludf.DUMMYFUNCTION("if(countif(ec_num_list,EG23),OFFSET(INDIRECT(CONCAT(""A"",to_text(match(EG23,ec_num_list,0)))),0,1),"""")"),"")</f>
        <v/>
      </c>
      <c r="BH23" s="205" t="str">
        <f ca="1">IFERROR(__xludf.DUMMYFUNCTION("if(countif(ec_num_list,EH23),OFFSET(INDIRECT(CONCAT(""A"",to_text(match(EH23,ec_num_list,0)))),0,1),"""")"),"")</f>
        <v/>
      </c>
      <c r="BI23" s="205" t="str">
        <f ca="1">IFERROR(__xludf.DUMMYFUNCTION("if(countif(ec_num_list,EI23),OFFSET(INDIRECT(CONCAT(""A"",to_text(match(EI23,ec_num_list,0)))),0,1),"""")"),"")</f>
        <v/>
      </c>
      <c r="BJ23" s="205" t="str">
        <f ca="1">IFERROR(__xludf.DUMMYFUNCTION("if(countif(ec_num_list,EJ23),OFFSET(INDIRECT(CONCAT(""A"",to_text(match(EJ23,ec_num_list,0)))),0,1),"""")"),"")</f>
        <v/>
      </c>
      <c r="BK23" s="205" t="str">
        <f ca="1">IFERROR(__xludf.DUMMYFUNCTION("if(countif(ec_num_list,EK23),OFFSET(INDIRECT(CONCAT(""A"",to_text(match(EK23,ec_num_list,0)))),0,1),"""")"),"")</f>
        <v/>
      </c>
      <c r="BL23" s="205" t="str">
        <f ca="1">IFERROR(__xludf.DUMMYFUNCTION("if(countif(ec_num_list,EL23),OFFSET(INDIRECT(CONCAT(""A"",to_text(match(EL23,ec_num_list,0)))),0,1),"""")"),"")</f>
        <v/>
      </c>
      <c r="BM23" s="205" t="str">
        <f ca="1">IFERROR(__xludf.DUMMYFUNCTION("if(countif(ec_num_list,EM23),OFFSET(INDIRECT(CONCAT(""A"",to_text(match(EM23,ec_num_list,0)))),0,1),"""")"),"")</f>
        <v/>
      </c>
      <c r="BN23" s="205" t="str">
        <f ca="1">IFERROR(__xludf.DUMMYFUNCTION("if(countif(ec_num_list,EN23),OFFSET(INDIRECT(CONCAT(""A"",to_text(match(EN23,ec_num_list,0)))),0,1),"""")"),"")</f>
        <v/>
      </c>
      <c r="BO23" s="205" t="str">
        <f ca="1">IFERROR(__xludf.DUMMYFUNCTION("if(countif(ec_num_list,EO23),OFFSET(INDIRECT(CONCAT(""A"",to_text(match(EO23,ec_num_list,0)))),0,1),"""")"),"")</f>
        <v/>
      </c>
      <c r="BP23" s="205" t="str">
        <f ca="1">IFERROR(__xludf.DUMMYFUNCTION("if(countif(ec_num_list,EP23),OFFSET(INDIRECT(CONCAT(""A"",to_text(match(EP23,ec_num_list,0)))),0,1),"""")"),"")</f>
        <v/>
      </c>
      <c r="BQ23" s="205" t="str">
        <f ca="1">IFERROR(__xludf.DUMMYFUNCTION("if(countif(ec_num_list,EQ23),OFFSET(INDIRECT(CONCAT(""A"",to_text(match(EQ23,ec_num_list,0)))),0,1),"""")"),"")</f>
        <v/>
      </c>
      <c r="BR23" s="205" t="str">
        <f ca="1">IFERROR(__xludf.DUMMYFUNCTION("if(countif(ec_num_list,ER23),OFFSET(INDIRECT(CONCAT(""A"",to_text(match(ER23,ec_num_list,0)))),0,1),"""")"),"")</f>
        <v/>
      </c>
      <c r="BS23" s="205" t="str">
        <f ca="1">IFERROR(__xludf.DUMMYFUNCTION("if(countif(ec_num_list,ES23),OFFSET(INDIRECT(CONCAT(""A"",to_text(match(ES23,ec_num_list,0)))),0,1),"""")"),"")</f>
        <v/>
      </c>
      <c r="BT23" s="205" t="str">
        <f ca="1">IFERROR(__xludf.DUMMYFUNCTION("if(countif(ec_num_list,ET23),OFFSET(INDIRECT(CONCAT(""A"",to_text(match(ET23,ec_num_list,0)))),0,1),"""")"),"")</f>
        <v/>
      </c>
      <c r="BU23" s="205" t="str">
        <f ca="1">IFERROR(__xludf.DUMMYFUNCTION("if(countif(ec_num_list,EU23),OFFSET(INDIRECT(CONCAT(""A"",to_text(match(EU23,ec_num_list,0)))),0,1),"""")"),"")</f>
        <v/>
      </c>
      <c r="BV23" s="205" t="str">
        <f ca="1">IFERROR(__xludf.DUMMYFUNCTION("if(countif(ec_num_list,EV23),OFFSET(INDIRECT(CONCAT(""A"",to_text(match(EV23,ec_num_list,0)))),0,1),"""")"),"")</f>
        <v/>
      </c>
      <c r="BW23" s="205" t="str">
        <f ca="1">IFERROR(__xludf.DUMMYFUNCTION("if(countif(ec_num_list,EW23),OFFSET(INDIRECT(CONCAT(""A"",to_text(match(EW23,ec_num_list,0)))),0,1),"""")"),"")</f>
        <v/>
      </c>
      <c r="BX23" s="205" t="str">
        <f ca="1">IFERROR(__xludf.DUMMYFUNCTION("if(countif(ec_num_list,EX23),OFFSET(INDIRECT(CONCAT(""A"",to_text(match(EX23,ec_num_list,0)))),0,1),"""")"),"")</f>
        <v/>
      </c>
      <c r="BY23" s="205" t="str">
        <f ca="1">IFERROR(__xludf.DUMMYFUNCTION("if(countif(ec_num_list,EY23),OFFSET(INDIRECT(CONCAT(""A"",to_text(match(EY23,ec_num_list,0)))),0,1),"""")"),"")</f>
        <v/>
      </c>
      <c r="BZ23" s="205" t="str">
        <f ca="1">IFERROR(__xludf.DUMMYFUNCTION("if(countif(ec_num_list,EZ23),OFFSET(INDIRECT(CONCAT(""A"",to_text(match(EZ23,ec_num_list,0)))),0,1),"""")"),"MF ")</f>
        <v xml:space="preserve">MF </v>
      </c>
      <c r="CA23" s="205" t="str">
        <f ca="1">IFERROR(__xludf.DUMMYFUNCTION("if(countif(ec_num_list,FA23),OFFSET(INDIRECT(CONCAT(""A"",to_text(match(FA23,ec_num_list,0)))),0,1),"""")"),"")</f>
        <v/>
      </c>
      <c r="CB23" s="205" t="str">
        <f ca="1">IFERROR(__xludf.DUMMYFUNCTION("if(countif(ec_num_list,FB23),OFFSET(INDIRECT(CONCAT(""A"",to_text(match(FB23,ec_num_list,0)))),0,1),"""")"),"")</f>
        <v/>
      </c>
      <c r="CC23" s="205" t="str">
        <f ca="1">IFERROR(__xludf.DUMMYFUNCTION("if(countif(ec_num_list,FC23),OFFSET(INDIRECT(CONCAT(""A"",to_text(match(FC23,ec_num_list,0)))),0,1),"""")"),"N2 ")</f>
        <v xml:space="preserve">N2 </v>
      </c>
      <c r="CD23" s="205" t="str">
        <f ca="1">IFERROR(__xludf.DUMMYFUNCTION("if(countif(ec_num_list,FD23),OFFSET(INDIRECT(CONCAT(""A"",to_text(match(FD23,ec_num_list,0)))),0,1),"""")"),"")</f>
        <v/>
      </c>
      <c r="CE23" s="205" t="str">
        <f ca="1">IFERROR(__xludf.DUMMYFUNCTION("if(countif(ec_num_list,FE23),OFFSET(INDIRECT(CONCAT(""A"",to_text(match(FE23,ec_num_list,0)))),0,1),"""")"),"")</f>
        <v/>
      </c>
      <c r="CF23" s="205" t="str">
        <f ca="1">IFERROR(__xludf.DUMMYFUNCTION("if(countif(ec_num_list,FF23),OFFSET(INDIRECT(CONCAT(""A"",to_text(match(FF23,ec_num_list,0)))),0,1),"""")"),"")</f>
        <v/>
      </c>
      <c r="CG23" s="205" t="str">
        <f ca="1">IFERROR(__xludf.DUMMYFUNCTION("if(countif(ec_num_list,FG23),OFFSET(INDIRECT(CONCAT(""A"",to_text(match(FG23,ec_num_list,0)))),0,1),"""")"),"")</f>
        <v/>
      </c>
      <c r="CH23" s="205" t="str">
        <f ca="1">IFERROR(__xludf.DUMMYFUNCTION("if(countif(ec_num_list,FH23),OFFSET(INDIRECT(CONCAT(""A"",to_text(match(FH23,ec_num_list,0)))),0,1),"""")"),"")</f>
        <v/>
      </c>
      <c r="CI23" s="205" t="str">
        <f ca="1">IFERROR(__xludf.DUMMYFUNCTION("if(countif(ec_num_list,FI23),OFFSET(INDIRECT(CONCAT(""A"",to_text(match(FI23,ec_num_list,0)))),0,1),"""")"),"")</f>
        <v/>
      </c>
      <c r="CJ23" s="205" t="str">
        <f ca="1">IFERROR(__xludf.DUMMYFUNCTION("if(countif(ec_num_list,FJ23),OFFSET(INDIRECT(CONCAT(""A"",to_text(match(FJ23,ec_num_list,0)))),0,1),"""")"),"")</f>
        <v/>
      </c>
      <c r="CK23" s="205" t="str">
        <f ca="1">IFERROR(__xludf.DUMMYFUNCTION("if(countif(ec_num_list,FK23),OFFSET(INDIRECT(CONCAT(""A"",to_text(match(FK23,ec_num_list,0)))),0,1),"""")"),"")</f>
        <v/>
      </c>
      <c r="CL23" s="205" t="str">
        <f ca="1">IFERROR(__xludf.DUMMYFUNCTION("if(countif(ec_num_list,FL23),OFFSET(INDIRECT(CONCAT(""A"",to_text(match(FL23,ec_num_list,0)))),0,1),"""")"),"")</f>
        <v/>
      </c>
      <c r="CM23" s="205" t="str">
        <f ca="1">IFERROR(__xludf.DUMMYFUNCTION("if(countif(ec_num_list,FM23),OFFSET(INDIRECT(CONCAT(""A"",to_text(match(FM23,ec_num_list,0)))),0,1),"""")"),"")</f>
        <v/>
      </c>
      <c r="CN23" s="206" t="s">
        <v>130</v>
      </c>
      <c r="CO23" s="108" t="s">
        <v>1555</v>
      </c>
      <c r="CP23" s="108" t="s">
        <v>1555</v>
      </c>
      <c r="CQ23" s="108" t="s">
        <v>1555</v>
      </c>
      <c r="CR23" s="108" t="s">
        <v>1555</v>
      </c>
      <c r="CS23" s="108" t="s">
        <v>1555</v>
      </c>
      <c r="CT23" s="206" t="s">
        <v>1266</v>
      </c>
      <c r="CU23" s="206" t="s">
        <v>1271</v>
      </c>
      <c r="CV23" s="108" t="s">
        <v>1555</v>
      </c>
      <c r="CW23" s="108" t="s">
        <v>1555</v>
      </c>
      <c r="CX23" s="108" t="s">
        <v>1555</v>
      </c>
      <c r="CY23" s="108" t="s">
        <v>1555</v>
      </c>
      <c r="CZ23" s="108" t="s">
        <v>1555</v>
      </c>
      <c r="DA23" s="108" t="s">
        <v>1555</v>
      </c>
      <c r="DB23" s="108" t="s">
        <v>1555</v>
      </c>
      <c r="DC23" s="108" t="s">
        <v>1555</v>
      </c>
      <c r="DD23" s="108" t="s">
        <v>1555</v>
      </c>
      <c r="DE23" s="108" t="s">
        <v>1555</v>
      </c>
      <c r="DF23" s="108" t="s">
        <v>1555</v>
      </c>
      <c r="DG23" s="108" t="s">
        <v>1555</v>
      </c>
      <c r="DH23" s="108" t="s">
        <v>1555</v>
      </c>
      <c r="DI23" s="108" t="s">
        <v>1555</v>
      </c>
      <c r="DJ23" s="108" t="s">
        <v>1555</v>
      </c>
      <c r="DK23" s="108" t="s">
        <v>1555</v>
      </c>
      <c r="DL23" s="108" t="s">
        <v>1555</v>
      </c>
      <c r="DM23" s="108" t="s">
        <v>1555</v>
      </c>
      <c r="DN23" s="108" t="s">
        <v>1555</v>
      </c>
      <c r="DO23" s="108" t="s">
        <v>1555</v>
      </c>
      <c r="DP23" s="108" t="s">
        <v>1555</v>
      </c>
      <c r="DQ23" s="108" t="s">
        <v>1555</v>
      </c>
      <c r="DR23" s="108" t="s">
        <v>1555</v>
      </c>
      <c r="DS23" s="108" t="s">
        <v>1555</v>
      </c>
      <c r="DT23" s="108" t="s">
        <v>1555</v>
      </c>
      <c r="DU23" s="108" t="s">
        <v>1555</v>
      </c>
      <c r="DV23" s="108" t="s">
        <v>1555</v>
      </c>
      <c r="DW23" s="108" t="s">
        <v>1555</v>
      </c>
      <c r="DX23" s="108" t="s">
        <v>1555</v>
      </c>
      <c r="DY23" s="108" t="s">
        <v>1555</v>
      </c>
      <c r="DZ23" s="108" t="s">
        <v>1555</v>
      </c>
      <c r="EA23" s="108" t="s">
        <v>1555</v>
      </c>
      <c r="EB23" s="108" t="s">
        <v>1555</v>
      </c>
      <c r="EC23" s="108" t="s">
        <v>1555</v>
      </c>
      <c r="ED23" s="108" t="s">
        <v>1555</v>
      </c>
      <c r="EE23" s="108" t="s">
        <v>1555</v>
      </c>
      <c r="EF23" s="108" t="s">
        <v>1555</v>
      </c>
      <c r="EG23" s="108" t="s">
        <v>1555</v>
      </c>
      <c r="EH23" s="108" t="s">
        <v>1555</v>
      </c>
      <c r="EI23" s="108" t="s">
        <v>1555</v>
      </c>
      <c r="EJ23" s="108" t="s">
        <v>1555</v>
      </c>
      <c r="EK23" s="108" t="s">
        <v>1555</v>
      </c>
      <c r="EL23" s="108" t="s">
        <v>1555</v>
      </c>
      <c r="EM23" s="108" t="s">
        <v>1555</v>
      </c>
      <c r="EN23" s="108" t="s">
        <v>1555</v>
      </c>
      <c r="EO23" s="108" t="s">
        <v>1555</v>
      </c>
      <c r="EP23" s="108" t="s">
        <v>1555</v>
      </c>
      <c r="EQ23" s="108" t="s">
        <v>1555</v>
      </c>
      <c r="ER23" s="108" t="s">
        <v>1555</v>
      </c>
      <c r="ES23" s="108" t="s">
        <v>1555</v>
      </c>
      <c r="ET23" s="108" t="s">
        <v>1555</v>
      </c>
      <c r="EU23" s="108" t="s">
        <v>1555</v>
      </c>
      <c r="EV23" s="108" t="s">
        <v>1555</v>
      </c>
      <c r="EW23" s="108" t="s">
        <v>1555</v>
      </c>
      <c r="EX23" s="108" t="s">
        <v>1555</v>
      </c>
      <c r="EY23" s="108" t="s">
        <v>1555</v>
      </c>
      <c r="EZ23" s="206" t="s">
        <v>1463</v>
      </c>
      <c r="FA23" s="108" t="s">
        <v>1555</v>
      </c>
      <c r="FB23" s="108" t="s">
        <v>1555</v>
      </c>
      <c r="FC23" s="206" t="s">
        <v>1476</v>
      </c>
      <c r="FD23" s="108" t="s">
        <v>1555</v>
      </c>
      <c r="FE23" s="108" t="s">
        <v>1555</v>
      </c>
      <c r="FF23" s="108" t="s">
        <v>1555</v>
      </c>
      <c r="FG23" s="108" t="s">
        <v>1555</v>
      </c>
      <c r="FH23" s="108" t="s">
        <v>1555</v>
      </c>
      <c r="FI23" s="108" t="s">
        <v>1555</v>
      </c>
      <c r="FJ23" s="108" t="s">
        <v>1555</v>
      </c>
      <c r="FK23" s="108" t="s">
        <v>1555</v>
      </c>
      <c r="FL23" s="108" t="s">
        <v>1555</v>
      </c>
      <c r="FM23" s="108" t="s">
        <v>1555</v>
      </c>
    </row>
    <row r="24" spans="1:169" ht="15" customHeight="1">
      <c r="A24" s="202" t="s">
        <v>1324</v>
      </c>
      <c r="B24" s="108" t="str">
        <f t="shared" si="2"/>
        <v xml:space="preserve">K6 </v>
      </c>
      <c r="C24" s="200">
        <v>6</v>
      </c>
      <c r="D24" s="203" t="s">
        <v>346</v>
      </c>
      <c r="E24" s="203" t="s">
        <v>348</v>
      </c>
      <c r="F24" s="203" t="s">
        <v>349</v>
      </c>
      <c r="G24" s="203" t="s">
        <v>363</v>
      </c>
      <c r="H24" s="203" t="s">
        <v>347</v>
      </c>
      <c r="I24" s="203" t="s">
        <v>365</v>
      </c>
      <c r="J24" s="203" t="s">
        <v>366</v>
      </c>
      <c r="K24" s="117" t="s">
        <v>367</v>
      </c>
      <c r="L24" s="204" t="s">
        <v>132</v>
      </c>
      <c r="M24" s="205" t="str">
        <f ca="1">IFERROR(__xludf.DUMMYFUNCTION("regexreplace(N24,"" "","", "")"),"J5, J6, MF, ")</f>
        <v xml:space="preserve">J5, J6, MF, </v>
      </c>
      <c r="N24" s="205" t="e">
        <f t="shared" si="1"/>
        <v>#VALUE!</v>
      </c>
      <c r="O24" s="205" t="str">
        <f ca="1">IFERROR(__xludf.DUMMYFUNCTION("if(countif(ec_num_list,CO24),OFFSET(INDIRECT(CONCAT(""A"",to_text(match(CO24,ec_num_list,0)))),0,1),"""")"),"")</f>
        <v/>
      </c>
      <c r="P24" s="205" t="str">
        <f ca="1">IFERROR(__xludf.DUMMYFUNCTION("if(countif(ec_num_list,CP24),OFFSET(INDIRECT(CONCAT(""A"",to_text(match(CP24,ec_num_list,0)))),0,1),"""")"),"")</f>
        <v/>
      </c>
      <c r="Q24" s="205" t="str">
        <f ca="1">IFERROR(__xludf.DUMMYFUNCTION("if(countif(ec_num_list,CQ24),OFFSET(INDIRECT(CONCAT(""A"",to_text(match(CQ24,ec_num_list,0)))),0,1),"""")"),"")</f>
        <v/>
      </c>
      <c r="R24" s="205" t="str">
        <f ca="1">IFERROR(__xludf.DUMMYFUNCTION("if(countif(ec_num_list,CR24),OFFSET(INDIRECT(CONCAT(""A"",to_text(match(CR24,ec_num_list,0)))),0,1),"""")"),"")</f>
        <v/>
      </c>
      <c r="S24" s="205" t="str">
        <f ca="1">IFERROR(__xludf.DUMMYFUNCTION("if(countif(ec_num_list,CS24),OFFSET(INDIRECT(CONCAT(""A"",to_text(match(CS24,ec_num_list,0)))),0,1),"""")"),"")</f>
        <v/>
      </c>
      <c r="T24" s="205" t="str">
        <f ca="1">IFERROR(__xludf.DUMMYFUNCTION("if(countif(ec_num_list,CT24),OFFSET(INDIRECT(CONCAT(""A"",to_text(match(CT24,ec_num_list,0)))),0,1),"""")"),"J5 ")</f>
        <v xml:space="preserve">J5 </v>
      </c>
      <c r="U24" s="205" t="str">
        <f ca="1">IFERROR(__xludf.DUMMYFUNCTION("if(countif(ec_num_list,CU24),OFFSET(INDIRECT(CONCAT(""A"",to_text(match(CU24,ec_num_list,0)))),0,1),"""")"),"J6 ")</f>
        <v xml:space="preserve">J6 </v>
      </c>
      <c r="V24" s="205" t="str">
        <f ca="1">IFERROR(__xludf.DUMMYFUNCTION("if(countif(ec_num_list,CV24),OFFSET(INDIRECT(CONCAT(""A"",to_text(match(CV24,ec_num_list,0)))),0,1),"""")"),"")</f>
        <v/>
      </c>
      <c r="W24" s="205" t="str">
        <f ca="1">IFERROR(__xludf.DUMMYFUNCTION("if(countif(ec_num_list,CW24),OFFSET(INDIRECT(CONCAT(""A"",to_text(match(CW24,ec_num_list,0)))),0,1),"""")"),"")</f>
        <v/>
      </c>
      <c r="X24" s="205" t="str">
        <f ca="1">IFERROR(__xludf.DUMMYFUNCTION("if(countif(ec_num_list,CX24),OFFSET(INDIRECT(CONCAT(""A"",to_text(match(CX24,ec_num_list,0)))),0,1),"""")"),"")</f>
        <v/>
      </c>
      <c r="Y24" s="205" t="str">
        <f ca="1">IFERROR(__xludf.DUMMYFUNCTION("if(countif(ec_num_list,CY24),OFFSET(INDIRECT(CONCAT(""A"",to_text(match(CY24,ec_num_list,0)))),0,1),"""")"),"")</f>
        <v/>
      </c>
      <c r="Z24" s="205" t="str">
        <f ca="1">IFERROR(__xludf.DUMMYFUNCTION("if(countif(ec_num_list,CZ24),OFFSET(INDIRECT(CONCAT(""A"",to_text(match(CZ24,ec_num_list,0)))),0,1),"""")"),"")</f>
        <v/>
      </c>
      <c r="AA24" s="205" t="str">
        <f ca="1">IFERROR(__xludf.DUMMYFUNCTION("if(countif(ec_num_list,DA24),OFFSET(INDIRECT(CONCAT(""A"",to_text(match(DA24,ec_num_list,0)))),0,1),"""")"),"")</f>
        <v/>
      </c>
      <c r="AB24" s="205" t="str">
        <f ca="1">IFERROR(__xludf.DUMMYFUNCTION("if(countif(ec_num_list,DB24),OFFSET(INDIRECT(CONCAT(""A"",to_text(match(DB24,ec_num_list,0)))),0,1),"""")"),"")</f>
        <v/>
      </c>
      <c r="AC24" s="205" t="str">
        <f ca="1">IFERROR(__xludf.DUMMYFUNCTION("if(countif(ec_num_list,DC24),OFFSET(INDIRECT(CONCAT(""A"",to_text(match(DC24,ec_num_list,0)))),0,1),"""")"),"")</f>
        <v/>
      </c>
      <c r="AD24" s="205" t="str">
        <f ca="1">IFERROR(__xludf.DUMMYFUNCTION("if(countif(ec_num_list,DD24),OFFSET(INDIRECT(CONCAT(""A"",to_text(match(DD24,ec_num_list,0)))),0,1),"""")"),"")</f>
        <v/>
      </c>
      <c r="AE24" s="205" t="str">
        <f ca="1">IFERROR(__xludf.DUMMYFUNCTION("if(countif(ec_num_list,DE24),OFFSET(INDIRECT(CONCAT(""A"",to_text(match(DE24,ec_num_list,0)))),0,1),"""")"),"")</f>
        <v/>
      </c>
      <c r="AF24" s="205" t="str">
        <f ca="1">IFERROR(__xludf.DUMMYFUNCTION("if(countif(ec_num_list,DF24),OFFSET(INDIRECT(CONCAT(""A"",to_text(match(DF24,ec_num_list,0)))),0,1),"""")"),"")</f>
        <v/>
      </c>
      <c r="AG24" s="205" t="str">
        <f ca="1">IFERROR(__xludf.DUMMYFUNCTION("if(countif(ec_num_list,DG24),OFFSET(INDIRECT(CONCAT(""A"",to_text(match(DG24,ec_num_list,0)))),0,1),"""")"),"")</f>
        <v/>
      </c>
      <c r="AH24" s="205" t="str">
        <f ca="1">IFERROR(__xludf.DUMMYFUNCTION("if(countif(ec_num_list,DH24),OFFSET(INDIRECT(CONCAT(""A"",to_text(match(DH24,ec_num_list,0)))),0,1),"""")"),"")</f>
        <v/>
      </c>
      <c r="AI24" s="205" t="str">
        <f ca="1">IFERROR(__xludf.DUMMYFUNCTION("if(countif(ec_num_list,DI24),OFFSET(INDIRECT(CONCAT(""A"",to_text(match(DI24,ec_num_list,0)))),0,1),"""")"),"")</f>
        <v/>
      </c>
      <c r="AJ24" s="205" t="str">
        <f ca="1">IFERROR(__xludf.DUMMYFUNCTION("if(countif(ec_num_list,DJ24),OFFSET(INDIRECT(CONCAT(""A"",to_text(match(DJ24,ec_num_list,0)))),0,1),"""")"),"")</f>
        <v/>
      </c>
      <c r="AK24" s="205" t="str">
        <f ca="1">IFERROR(__xludf.DUMMYFUNCTION("if(countif(ec_num_list,DK24),OFFSET(INDIRECT(CONCAT(""A"",to_text(match(DK24,ec_num_list,0)))),0,1),"""")"),"")</f>
        <v/>
      </c>
      <c r="AL24" s="205" t="str">
        <f ca="1">IFERROR(__xludf.DUMMYFUNCTION("if(countif(ec_num_list,DL24),OFFSET(INDIRECT(CONCAT(""A"",to_text(match(DL24,ec_num_list,0)))),0,1),"""")"),"")</f>
        <v/>
      </c>
      <c r="AM24" s="205" t="str">
        <f ca="1">IFERROR(__xludf.DUMMYFUNCTION("if(countif(ec_num_list,DM24),OFFSET(INDIRECT(CONCAT(""A"",to_text(match(DM24,ec_num_list,0)))),0,1),"""")"),"")</f>
        <v/>
      </c>
      <c r="AN24" s="205" t="str">
        <f ca="1">IFERROR(__xludf.DUMMYFUNCTION("if(countif(ec_num_list,DN24),OFFSET(INDIRECT(CONCAT(""A"",to_text(match(DN24,ec_num_list,0)))),0,1),"""")"),"")</f>
        <v/>
      </c>
      <c r="AO24" s="205" t="str">
        <f ca="1">IFERROR(__xludf.DUMMYFUNCTION("if(countif(ec_num_list,DO24),OFFSET(INDIRECT(CONCAT(""A"",to_text(match(DO24,ec_num_list,0)))),0,1),"""")"),"")</f>
        <v/>
      </c>
      <c r="AP24" s="205" t="str">
        <f ca="1">IFERROR(__xludf.DUMMYFUNCTION("if(countif(ec_num_list,DP24),OFFSET(INDIRECT(CONCAT(""A"",to_text(match(DP24,ec_num_list,0)))),0,1),"""")"),"")</f>
        <v/>
      </c>
      <c r="AQ24" s="205" t="str">
        <f ca="1">IFERROR(__xludf.DUMMYFUNCTION("if(countif(ec_num_list,DQ24),OFFSET(INDIRECT(CONCAT(""A"",to_text(match(DQ24,ec_num_list,0)))),0,1),"""")"),"")</f>
        <v/>
      </c>
      <c r="AR24" s="205" t="str">
        <f ca="1">IFERROR(__xludf.DUMMYFUNCTION("if(countif(ec_num_list,DR24),OFFSET(INDIRECT(CONCAT(""A"",to_text(match(DR24,ec_num_list,0)))),0,1),"""")"),"")</f>
        <v/>
      </c>
      <c r="AS24" s="205" t="str">
        <f ca="1">IFERROR(__xludf.DUMMYFUNCTION("if(countif(ec_num_list,DS24),OFFSET(INDIRECT(CONCAT(""A"",to_text(match(DS24,ec_num_list,0)))),0,1),"""")"),"")</f>
        <v/>
      </c>
      <c r="AT24" s="205" t="str">
        <f ca="1">IFERROR(__xludf.DUMMYFUNCTION("if(countif(ec_num_list,DT24),OFFSET(INDIRECT(CONCAT(""A"",to_text(match(DT24,ec_num_list,0)))),0,1),"""")"),"")</f>
        <v/>
      </c>
      <c r="AU24" s="205" t="str">
        <f ca="1">IFERROR(__xludf.DUMMYFUNCTION("if(countif(ec_num_list,DU24),OFFSET(INDIRECT(CONCAT(""A"",to_text(match(DU24,ec_num_list,0)))),0,1),"""")"),"")</f>
        <v/>
      </c>
      <c r="AV24" s="205" t="str">
        <f ca="1">IFERROR(__xludf.DUMMYFUNCTION("if(countif(ec_num_list,DV24),OFFSET(INDIRECT(CONCAT(""A"",to_text(match(DV24,ec_num_list,0)))),0,1),"""")"),"")</f>
        <v/>
      </c>
      <c r="AW24" s="205" t="str">
        <f ca="1">IFERROR(__xludf.DUMMYFUNCTION("if(countif(ec_num_list,DW24),OFFSET(INDIRECT(CONCAT(""A"",to_text(match(DW24,ec_num_list,0)))),0,1),"""")"),"")</f>
        <v/>
      </c>
      <c r="AX24" s="205" t="str">
        <f ca="1">IFERROR(__xludf.DUMMYFUNCTION("if(countif(ec_num_list,DX24),OFFSET(INDIRECT(CONCAT(""A"",to_text(match(DX24,ec_num_list,0)))),0,1),"""")"),"")</f>
        <v/>
      </c>
      <c r="AY24" s="205" t="str">
        <f ca="1">IFERROR(__xludf.DUMMYFUNCTION("if(countif(ec_num_list,DY24),OFFSET(INDIRECT(CONCAT(""A"",to_text(match(DY24,ec_num_list,0)))),0,1),"""")"),"")</f>
        <v/>
      </c>
      <c r="AZ24" s="205" t="str">
        <f ca="1">IFERROR(__xludf.DUMMYFUNCTION("if(countif(ec_num_list,DZ24),OFFSET(INDIRECT(CONCAT(""A"",to_text(match(DZ24,ec_num_list,0)))),0,1),"""")"),"")</f>
        <v/>
      </c>
      <c r="BA24" s="205" t="str">
        <f ca="1">IFERROR(__xludf.DUMMYFUNCTION("if(countif(ec_num_list,EA24),OFFSET(INDIRECT(CONCAT(""A"",to_text(match(EA24,ec_num_list,0)))),0,1),"""")"),"")</f>
        <v/>
      </c>
      <c r="BB24" s="205" t="str">
        <f ca="1">IFERROR(__xludf.DUMMYFUNCTION("if(countif(ec_num_list,EB24),OFFSET(INDIRECT(CONCAT(""A"",to_text(match(EB24,ec_num_list,0)))),0,1),"""")"),"")</f>
        <v/>
      </c>
      <c r="BC24" s="205" t="str">
        <f ca="1">IFERROR(__xludf.DUMMYFUNCTION("if(countif(ec_num_list,EC24),OFFSET(INDIRECT(CONCAT(""A"",to_text(match(EC24,ec_num_list,0)))),0,1),"""")"),"")</f>
        <v/>
      </c>
      <c r="BD24" s="205" t="str">
        <f ca="1">IFERROR(__xludf.DUMMYFUNCTION("if(countif(ec_num_list,ED24),OFFSET(INDIRECT(CONCAT(""A"",to_text(match(ED24,ec_num_list,0)))),0,1),"""")"),"")</f>
        <v/>
      </c>
      <c r="BE24" s="205" t="str">
        <f ca="1">IFERROR(__xludf.DUMMYFUNCTION("if(countif(ec_num_list,EE24),OFFSET(INDIRECT(CONCAT(""A"",to_text(match(EE24,ec_num_list,0)))),0,1),"""")"),"")</f>
        <v/>
      </c>
      <c r="BF24" s="205" t="str">
        <f ca="1">IFERROR(__xludf.DUMMYFUNCTION("if(countif(ec_num_list,EF24),OFFSET(INDIRECT(CONCAT(""A"",to_text(match(EF24,ec_num_list,0)))),0,1),"""")"),"")</f>
        <v/>
      </c>
      <c r="BG24" s="205" t="str">
        <f ca="1">IFERROR(__xludf.DUMMYFUNCTION("if(countif(ec_num_list,EG24),OFFSET(INDIRECT(CONCAT(""A"",to_text(match(EG24,ec_num_list,0)))),0,1),"""")"),"")</f>
        <v/>
      </c>
      <c r="BH24" s="205" t="str">
        <f ca="1">IFERROR(__xludf.DUMMYFUNCTION("if(countif(ec_num_list,EH24),OFFSET(INDIRECT(CONCAT(""A"",to_text(match(EH24,ec_num_list,0)))),0,1),"""")"),"")</f>
        <v/>
      </c>
      <c r="BI24" s="205" t="str">
        <f ca="1">IFERROR(__xludf.DUMMYFUNCTION("if(countif(ec_num_list,EI24),OFFSET(INDIRECT(CONCAT(""A"",to_text(match(EI24,ec_num_list,0)))),0,1),"""")"),"")</f>
        <v/>
      </c>
      <c r="BJ24" s="205" t="str">
        <f ca="1">IFERROR(__xludf.DUMMYFUNCTION("if(countif(ec_num_list,EJ24),OFFSET(INDIRECT(CONCAT(""A"",to_text(match(EJ24,ec_num_list,0)))),0,1),"""")"),"")</f>
        <v/>
      </c>
      <c r="BK24" s="205" t="str">
        <f ca="1">IFERROR(__xludf.DUMMYFUNCTION("if(countif(ec_num_list,EK24),OFFSET(INDIRECT(CONCAT(""A"",to_text(match(EK24,ec_num_list,0)))),0,1),"""")"),"")</f>
        <v/>
      </c>
      <c r="BL24" s="205" t="str">
        <f ca="1">IFERROR(__xludf.DUMMYFUNCTION("if(countif(ec_num_list,EL24),OFFSET(INDIRECT(CONCAT(""A"",to_text(match(EL24,ec_num_list,0)))),0,1),"""")"),"")</f>
        <v/>
      </c>
      <c r="BM24" s="205" t="str">
        <f ca="1">IFERROR(__xludf.DUMMYFUNCTION("if(countif(ec_num_list,EM24),OFFSET(INDIRECT(CONCAT(""A"",to_text(match(EM24,ec_num_list,0)))),0,1),"""")"),"")</f>
        <v/>
      </c>
      <c r="BN24" s="205" t="str">
        <f ca="1">IFERROR(__xludf.DUMMYFUNCTION("if(countif(ec_num_list,EN24),OFFSET(INDIRECT(CONCAT(""A"",to_text(match(EN24,ec_num_list,0)))),0,1),"""")"),"")</f>
        <v/>
      </c>
      <c r="BO24" s="205" t="str">
        <f ca="1">IFERROR(__xludf.DUMMYFUNCTION("if(countif(ec_num_list,EO24),OFFSET(INDIRECT(CONCAT(""A"",to_text(match(EO24,ec_num_list,0)))),0,1),"""")"),"")</f>
        <v/>
      </c>
      <c r="BP24" s="205" t="str">
        <f ca="1">IFERROR(__xludf.DUMMYFUNCTION("if(countif(ec_num_list,EP24),OFFSET(INDIRECT(CONCAT(""A"",to_text(match(EP24,ec_num_list,0)))),0,1),"""")"),"")</f>
        <v/>
      </c>
      <c r="BQ24" s="205" t="str">
        <f ca="1">IFERROR(__xludf.DUMMYFUNCTION("if(countif(ec_num_list,EQ24),OFFSET(INDIRECT(CONCAT(""A"",to_text(match(EQ24,ec_num_list,0)))),0,1),"""")"),"")</f>
        <v/>
      </c>
      <c r="BR24" s="205" t="str">
        <f ca="1">IFERROR(__xludf.DUMMYFUNCTION("if(countif(ec_num_list,ER24),OFFSET(INDIRECT(CONCAT(""A"",to_text(match(ER24,ec_num_list,0)))),0,1),"""")"),"")</f>
        <v/>
      </c>
      <c r="BS24" s="205" t="str">
        <f ca="1">IFERROR(__xludf.DUMMYFUNCTION("if(countif(ec_num_list,ES24),OFFSET(INDIRECT(CONCAT(""A"",to_text(match(ES24,ec_num_list,0)))),0,1),"""")"),"")</f>
        <v/>
      </c>
      <c r="BT24" s="205" t="str">
        <f ca="1">IFERROR(__xludf.DUMMYFUNCTION("if(countif(ec_num_list,ET24),OFFSET(INDIRECT(CONCAT(""A"",to_text(match(ET24,ec_num_list,0)))),0,1),"""")"),"")</f>
        <v/>
      </c>
      <c r="BU24" s="205" t="str">
        <f ca="1">IFERROR(__xludf.DUMMYFUNCTION("if(countif(ec_num_list,EU24),OFFSET(INDIRECT(CONCAT(""A"",to_text(match(EU24,ec_num_list,0)))),0,1),"""")"),"")</f>
        <v/>
      </c>
      <c r="BV24" s="205" t="str">
        <f ca="1">IFERROR(__xludf.DUMMYFUNCTION("if(countif(ec_num_list,EV24),OFFSET(INDIRECT(CONCAT(""A"",to_text(match(EV24,ec_num_list,0)))),0,1),"""")"),"")</f>
        <v/>
      </c>
      <c r="BW24" s="205" t="str">
        <f ca="1">IFERROR(__xludf.DUMMYFUNCTION("if(countif(ec_num_list,EW24),OFFSET(INDIRECT(CONCAT(""A"",to_text(match(EW24,ec_num_list,0)))),0,1),"""")"),"")</f>
        <v/>
      </c>
      <c r="BX24" s="205" t="str">
        <f ca="1">IFERROR(__xludf.DUMMYFUNCTION("if(countif(ec_num_list,EX24),OFFSET(INDIRECT(CONCAT(""A"",to_text(match(EX24,ec_num_list,0)))),0,1),"""")"),"")</f>
        <v/>
      </c>
      <c r="BY24" s="205" t="str">
        <f ca="1">IFERROR(__xludf.DUMMYFUNCTION("if(countif(ec_num_list,EY24),OFFSET(INDIRECT(CONCAT(""A"",to_text(match(EY24,ec_num_list,0)))),0,1),"""")"),"")</f>
        <v/>
      </c>
      <c r="BZ24" s="205" t="str">
        <f ca="1">IFERROR(__xludf.DUMMYFUNCTION("if(countif(ec_num_list,EZ24),OFFSET(INDIRECT(CONCAT(""A"",to_text(match(EZ24,ec_num_list,0)))),0,1),"""")"),"MF ")</f>
        <v xml:space="preserve">MF </v>
      </c>
      <c r="CA24" s="205" t="str">
        <f ca="1">IFERROR(__xludf.DUMMYFUNCTION("if(countif(ec_num_list,FA24),OFFSET(INDIRECT(CONCAT(""A"",to_text(match(FA24,ec_num_list,0)))),0,1),"""")"),"")</f>
        <v/>
      </c>
      <c r="CB24" s="205" t="str">
        <f ca="1">IFERROR(__xludf.DUMMYFUNCTION("if(countif(ec_num_list,FB24),OFFSET(INDIRECT(CONCAT(""A"",to_text(match(FB24,ec_num_list,0)))),0,1),"""")"),"")</f>
        <v/>
      </c>
      <c r="CC24" s="205" t="str">
        <f ca="1">IFERROR(__xludf.DUMMYFUNCTION("if(countif(ec_num_list,FC24),OFFSET(INDIRECT(CONCAT(""A"",to_text(match(FC24,ec_num_list,0)))),0,1),"""")"),"")</f>
        <v/>
      </c>
      <c r="CD24" s="205" t="str">
        <f ca="1">IFERROR(__xludf.DUMMYFUNCTION("if(countif(ec_num_list,FD24),OFFSET(INDIRECT(CONCAT(""A"",to_text(match(FD24,ec_num_list,0)))),0,1),"""")"),"")</f>
        <v/>
      </c>
      <c r="CE24" s="205" t="str">
        <f ca="1">IFERROR(__xludf.DUMMYFUNCTION("if(countif(ec_num_list,FE24),OFFSET(INDIRECT(CONCAT(""A"",to_text(match(FE24,ec_num_list,0)))),0,1),"""")"),"")</f>
        <v/>
      </c>
      <c r="CF24" s="205" t="str">
        <f ca="1">IFERROR(__xludf.DUMMYFUNCTION("if(countif(ec_num_list,FF24),OFFSET(INDIRECT(CONCAT(""A"",to_text(match(FF24,ec_num_list,0)))),0,1),"""")"),"")</f>
        <v/>
      </c>
      <c r="CG24" s="205" t="str">
        <f ca="1">IFERROR(__xludf.DUMMYFUNCTION("if(countif(ec_num_list,FG24),OFFSET(INDIRECT(CONCAT(""A"",to_text(match(FG24,ec_num_list,0)))),0,1),"""")"),"")</f>
        <v/>
      </c>
      <c r="CH24" s="205" t="str">
        <f ca="1">IFERROR(__xludf.DUMMYFUNCTION("if(countif(ec_num_list,FH24),OFFSET(INDIRECT(CONCAT(""A"",to_text(match(FH24,ec_num_list,0)))),0,1),"""")"),"")</f>
        <v/>
      </c>
      <c r="CI24" s="205" t="str">
        <f ca="1">IFERROR(__xludf.DUMMYFUNCTION("if(countif(ec_num_list,FI24),OFFSET(INDIRECT(CONCAT(""A"",to_text(match(FI24,ec_num_list,0)))),0,1),"""")"),"")</f>
        <v/>
      </c>
      <c r="CJ24" s="205" t="str">
        <f ca="1">IFERROR(__xludf.DUMMYFUNCTION("if(countif(ec_num_list,FJ24),OFFSET(INDIRECT(CONCAT(""A"",to_text(match(FJ24,ec_num_list,0)))),0,1),"""")"),"")</f>
        <v/>
      </c>
      <c r="CK24" s="205" t="str">
        <f ca="1">IFERROR(__xludf.DUMMYFUNCTION("if(countif(ec_num_list,FK24),OFFSET(INDIRECT(CONCAT(""A"",to_text(match(FK24,ec_num_list,0)))),0,1),"""")"),"")</f>
        <v/>
      </c>
      <c r="CL24" s="205" t="str">
        <f ca="1">IFERROR(__xludf.DUMMYFUNCTION("if(countif(ec_num_list,FL24),OFFSET(INDIRECT(CONCAT(""A"",to_text(match(FL24,ec_num_list,0)))),0,1),"""")"),"")</f>
        <v/>
      </c>
      <c r="CM24" s="205" t="str">
        <f ca="1">IFERROR(__xludf.DUMMYFUNCTION("if(countif(ec_num_list,FM24),OFFSET(INDIRECT(CONCAT(""A"",to_text(match(FM24,ec_num_list,0)))),0,1),"""")"),"")</f>
        <v/>
      </c>
      <c r="CN24" s="206" t="s">
        <v>132</v>
      </c>
      <c r="CO24" s="108" t="s">
        <v>1555</v>
      </c>
      <c r="CP24" s="108" t="s">
        <v>1555</v>
      </c>
      <c r="CQ24" s="108" t="s">
        <v>1555</v>
      </c>
      <c r="CR24" s="108" t="s">
        <v>1555</v>
      </c>
      <c r="CS24" s="108" t="s">
        <v>1555</v>
      </c>
      <c r="CT24" s="206" t="s">
        <v>1266</v>
      </c>
      <c r="CU24" s="206" t="s">
        <v>1271</v>
      </c>
      <c r="CV24" s="108" t="s">
        <v>1555</v>
      </c>
      <c r="CW24" s="108" t="s">
        <v>1555</v>
      </c>
      <c r="CX24" s="108" t="s">
        <v>1555</v>
      </c>
      <c r="CY24" s="108" t="s">
        <v>1555</v>
      </c>
      <c r="CZ24" s="108" t="s">
        <v>1555</v>
      </c>
      <c r="DA24" s="108" t="s">
        <v>1555</v>
      </c>
      <c r="DB24" s="108" t="s">
        <v>1555</v>
      </c>
      <c r="DC24" s="108" t="s">
        <v>1555</v>
      </c>
      <c r="DD24" s="108" t="s">
        <v>1555</v>
      </c>
      <c r="DE24" s="108" t="s">
        <v>1555</v>
      </c>
      <c r="DF24" s="108" t="s">
        <v>1555</v>
      </c>
      <c r="DG24" s="108" t="s">
        <v>1555</v>
      </c>
      <c r="DH24" s="108" t="s">
        <v>1555</v>
      </c>
      <c r="DI24" s="108" t="s">
        <v>1555</v>
      </c>
      <c r="DJ24" s="108" t="s">
        <v>1555</v>
      </c>
      <c r="DK24" s="108" t="s">
        <v>1555</v>
      </c>
      <c r="DL24" s="108" t="s">
        <v>1555</v>
      </c>
      <c r="DM24" s="108" t="s">
        <v>1555</v>
      </c>
      <c r="DN24" s="108" t="s">
        <v>1555</v>
      </c>
      <c r="DO24" s="108" t="s">
        <v>1555</v>
      </c>
      <c r="DP24" s="108" t="s">
        <v>1555</v>
      </c>
      <c r="DQ24" s="108" t="s">
        <v>1555</v>
      </c>
      <c r="DR24" s="108" t="s">
        <v>1555</v>
      </c>
      <c r="DS24" s="108" t="s">
        <v>1555</v>
      </c>
      <c r="DT24" s="108" t="s">
        <v>1555</v>
      </c>
      <c r="DU24" s="108" t="s">
        <v>1555</v>
      </c>
      <c r="DV24" s="108" t="s">
        <v>1555</v>
      </c>
      <c r="DW24" s="108" t="s">
        <v>1555</v>
      </c>
      <c r="DX24" s="108" t="s">
        <v>1555</v>
      </c>
      <c r="DY24" s="108" t="s">
        <v>1555</v>
      </c>
      <c r="DZ24" s="108" t="s">
        <v>1555</v>
      </c>
      <c r="EA24" s="108" t="s">
        <v>1555</v>
      </c>
      <c r="EB24" s="108" t="s">
        <v>1555</v>
      </c>
      <c r="EC24" s="108" t="s">
        <v>1555</v>
      </c>
      <c r="ED24" s="108" t="s">
        <v>1555</v>
      </c>
      <c r="EE24" s="108" t="s">
        <v>1555</v>
      </c>
      <c r="EF24" s="108" t="s">
        <v>1555</v>
      </c>
      <c r="EG24" s="108" t="s">
        <v>1555</v>
      </c>
      <c r="EH24" s="108" t="s">
        <v>1555</v>
      </c>
      <c r="EI24" s="108" t="s">
        <v>1555</v>
      </c>
      <c r="EJ24" s="108" t="s">
        <v>1555</v>
      </c>
      <c r="EK24" s="108" t="s">
        <v>1555</v>
      </c>
      <c r="EL24" s="108" t="s">
        <v>1555</v>
      </c>
      <c r="EM24" s="108" t="s">
        <v>1555</v>
      </c>
      <c r="EN24" s="108" t="s">
        <v>1555</v>
      </c>
      <c r="EO24" s="108" t="s">
        <v>1555</v>
      </c>
      <c r="EP24" s="108" t="s">
        <v>1555</v>
      </c>
      <c r="EQ24" s="108" t="s">
        <v>1555</v>
      </c>
      <c r="ER24" s="108" t="s">
        <v>1555</v>
      </c>
      <c r="ES24" s="108" t="s">
        <v>1555</v>
      </c>
      <c r="ET24" s="108" t="s">
        <v>1555</v>
      </c>
      <c r="EU24" s="108" t="s">
        <v>1555</v>
      </c>
      <c r="EV24" s="108" t="s">
        <v>1555</v>
      </c>
      <c r="EW24" s="108" t="s">
        <v>1555</v>
      </c>
      <c r="EX24" s="108" t="s">
        <v>1555</v>
      </c>
      <c r="EY24" s="108" t="s">
        <v>1555</v>
      </c>
      <c r="EZ24" s="206" t="s">
        <v>1463</v>
      </c>
      <c r="FA24" s="108" t="s">
        <v>1555</v>
      </c>
      <c r="FB24" s="108" t="s">
        <v>1555</v>
      </c>
      <c r="FC24" s="108" t="s">
        <v>1555</v>
      </c>
      <c r="FD24" s="108" t="s">
        <v>1555</v>
      </c>
      <c r="FE24" s="108" t="s">
        <v>1555</v>
      </c>
      <c r="FF24" s="108" t="s">
        <v>1555</v>
      </c>
      <c r="FG24" s="108" t="s">
        <v>1555</v>
      </c>
      <c r="FH24" s="108" t="s">
        <v>1555</v>
      </c>
      <c r="FI24" s="108" t="s">
        <v>1555</v>
      </c>
      <c r="FJ24" s="108" t="s">
        <v>1555</v>
      </c>
      <c r="FK24" s="108" t="s">
        <v>1555</v>
      </c>
      <c r="FL24" s="108" t="s">
        <v>1555</v>
      </c>
      <c r="FM24" s="108" t="s">
        <v>1555</v>
      </c>
    </row>
    <row r="25" spans="1:169" ht="15" customHeight="1">
      <c r="A25" s="202" t="s">
        <v>1326</v>
      </c>
      <c r="B25" s="108" t="str">
        <f t="shared" si="2"/>
        <v xml:space="preserve">K7 </v>
      </c>
      <c r="C25" s="200">
        <v>7</v>
      </c>
      <c r="D25" s="203" t="s">
        <v>442</v>
      </c>
      <c r="E25" s="203" t="s">
        <v>904</v>
      </c>
      <c r="F25" s="203" t="s">
        <v>905</v>
      </c>
      <c r="G25" s="203" t="s">
        <v>906</v>
      </c>
      <c r="H25" s="203" t="s">
        <v>658</v>
      </c>
      <c r="I25" s="203" t="s">
        <v>655</v>
      </c>
      <c r="J25" s="203" t="s">
        <v>919</v>
      </c>
      <c r="K25" s="117" t="s">
        <v>733</v>
      </c>
      <c r="L25" s="204" t="s">
        <v>134</v>
      </c>
      <c r="M25" s="205" t="str">
        <f ca="1">IFERROR(__xludf.DUMMYFUNCTION("regexreplace(N25,"" "","", "")"),"J0, J1, J2, J3, J5, J6, J7, JC, JD, JF, K0, K1, K2, K3, K4, K5, K7, K8, K9, KA, KB, KC, KD, KE, KF, L1, L2, L3, L7, L8, L9, LA, LC, LF, M0, M1, M3, M4, M8, MB, MF, N2, N6, N7, NA, ")</f>
        <v xml:space="preserve">J0, J1, J2, J3, J5, J6, J7, JC, JD, JF, K0, K1, K2, K3, K4, K5, K7, K8, K9, KA, KB, KC, KD, KE, KF, L1, L2, L3, L7, L8, L9, LA, LC, LF, M0, M1, M3, M4, M8, MB, MF, N2, N6, N7, NA, </v>
      </c>
      <c r="N25" s="205" t="e">
        <f t="shared" si="1"/>
        <v>#VALUE!</v>
      </c>
      <c r="O25" s="205" t="str">
        <f ca="1">IFERROR(__xludf.DUMMYFUNCTION("if(countif(ec_num_list,CO25),OFFSET(INDIRECT(CONCAT(""A"",to_text(match(CO25,ec_num_list,0)))),0,1),"""")"),"J0 ")</f>
        <v xml:space="preserve">J0 </v>
      </c>
      <c r="P25" s="205" t="str">
        <f ca="1">IFERROR(__xludf.DUMMYFUNCTION("if(countif(ec_num_list,CP25),OFFSET(INDIRECT(CONCAT(""A"",to_text(match(CP25,ec_num_list,0)))),0,1),"""")"),"J1 ")</f>
        <v xml:space="preserve">J1 </v>
      </c>
      <c r="Q25" s="205" t="str">
        <f ca="1">IFERROR(__xludf.DUMMYFUNCTION("if(countif(ec_num_list,CQ25),OFFSET(INDIRECT(CONCAT(""A"",to_text(match(CQ25,ec_num_list,0)))),0,1),"""")"),"J2 ")</f>
        <v xml:space="preserve">J2 </v>
      </c>
      <c r="R25" s="205" t="str">
        <f ca="1">IFERROR(__xludf.DUMMYFUNCTION("if(countif(ec_num_list,CR25),OFFSET(INDIRECT(CONCAT(""A"",to_text(match(CR25,ec_num_list,0)))),0,1),"""")"),"J3 ")</f>
        <v xml:space="preserve">J3 </v>
      </c>
      <c r="S25" s="205" t="str">
        <f ca="1">IFERROR(__xludf.DUMMYFUNCTION("if(countif(ec_num_list,CS25),OFFSET(INDIRECT(CONCAT(""A"",to_text(match(CS25,ec_num_list,0)))),0,1),"""")"),"")</f>
        <v/>
      </c>
      <c r="T25" s="205" t="str">
        <f ca="1">IFERROR(__xludf.DUMMYFUNCTION("if(countif(ec_num_list,CT25),OFFSET(INDIRECT(CONCAT(""A"",to_text(match(CT25,ec_num_list,0)))),0,1),"""")"),"J5 ")</f>
        <v xml:space="preserve">J5 </v>
      </c>
      <c r="U25" s="205" t="str">
        <f ca="1">IFERROR(__xludf.DUMMYFUNCTION("if(countif(ec_num_list,CU25),OFFSET(INDIRECT(CONCAT(""A"",to_text(match(CU25,ec_num_list,0)))),0,1),"""")"),"J6 ")</f>
        <v xml:space="preserve">J6 </v>
      </c>
      <c r="V25" s="205" t="str">
        <f ca="1">IFERROR(__xludf.DUMMYFUNCTION("if(countif(ec_num_list,CV25),OFFSET(INDIRECT(CONCAT(""A"",to_text(match(CV25,ec_num_list,0)))),0,1),"""")"),"J7 ")</f>
        <v xml:space="preserve">J7 </v>
      </c>
      <c r="W25" s="205" t="str">
        <f ca="1">IFERROR(__xludf.DUMMYFUNCTION("if(countif(ec_num_list,CW25),OFFSET(INDIRECT(CONCAT(""A"",to_text(match(CW25,ec_num_list,0)))),0,1),"""")"),"")</f>
        <v/>
      </c>
      <c r="X25" s="205" t="str">
        <f ca="1">IFERROR(__xludf.DUMMYFUNCTION("if(countif(ec_num_list,CX25),OFFSET(INDIRECT(CONCAT(""A"",to_text(match(CX25,ec_num_list,0)))),0,1),"""")"),"")</f>
        <v/>
      </c>
      <c r="Y25" s="205" t="str">
        <f ca="1">IFERROR(__xludf.DUMMYFUNCTION("if(countif(ec_num_list,CY25),OFFSET(INDIRECT(CONCAT(""A"",to_text(match(CY25,ec_num_list,0)))),0,1),"""")"),"")</f>
        <v/>
      </c>
      <c r="Z25" s="205" t="str">
        <f ca="1">IFERROR(__xludf.DUMMYFUNCTION("if(countif(ec_num_list,CZ25),OFFSET(INDIRECT(CONCAT(""A"",to_text(match(CZ25,ec_num_list,0)))),0,1),"""")"),"")</f>
        <v/>
      </c>
      <c r="AA25" s="205" t="str">
        <f ca="1">IFERROR(__xludf.DUMMYFUNCTION("if(countif(ec_num_list,DA25),OFFSET(INDIRECT(CONCAT(""A"",to_text(match(DA25,ec_num_list,0)))),0,1),"""")"),"JC ")</f>
        <v xml:space="preserve">JC </v>
      </c>
      <c r="AB25" s="205" t="str">
        <f ca="1">IFERROR(__xludf.DUMMYFUNCTION("if(countif(ec_num_list,DB25),OFFSET(INDIRECT(CONCAT(""A"",to_text(match(DB25,ec_num_list,0)))),0,1),"""")"),"JD ")</f>
        <v xml:space="preserve">JD </v>
      </c>
      <c r="AC25" s="205" t="str">
        <f ca="1">IFERROR(__xludf.DUMMYFUNCTION("if(countif(ec_num_list,DC25),OFFSET(INDIRECT(CONCAT(""A"",to_text(match(DC25,ec_num_list,0)))),0,1),"""")"),"")</f>
        <v/>
      </c>
      <c r="AD25" s="205" t="str">
        <f ca="1">IFERROR(__xludf.DUMMYFUNCTION("if(countif(ec_num_list,DD25),OFFSET(INDIRECT(CONCAT(""A"",to_text(match(DD25,ec_num_list,0)))),0,1),"""")"),"JF ")</f>
        <v xml:space="preserve">JF </v>
      </c>
      <c r="AE25" s="205" t="str">
        <f ca="1">IFERROR(__xludf.DUMMYFUNCTION("if(countif(ec_num_list,DE25),OFFSET(INDIRECT(CONCAT(""A"",to_text(match(DE25,ec_num_list,0)))),0,1),"""")"),"K0 ")</f>
        <v xml:space="preserve">K0 </v>
      </c>
      <c r="AF25" s="205" t="str">
        <f ca="1">IFERROR(__xludf.DUMMYFUNCTION("if(countif(ec_num_list,DF25),OFFSET(INDIRECT(CONCAT(""A"",to_text(match(DF25,ec_num_list,0)))),0,1),"""")"),"K1 ")</f>
        <v xml:space="preserve">K1 </v>
      </c>
      <c r="AG25" s="205" t="str">
        <f ca="1">IFERROR(__xludf.DUMMYFUNCTION("if(countif(ec_num_list,DG25),OFFSET(INDIRECT(CONCAT(""A"",to_text(match(DG25,ec_num_list,0)))),0,1),"""")"),"K2 ")</f>
        <v xml:space="preserve">K2 </v>
      </c>
      <c r="AH25" s="205" t="str">
        <f ca="1">IFERROR(__xludf.DUMMYFUNCTION("if(countif(ec_num_list,DH25),OFFSET(INDIRECT(CONCAT(""A"",to_text(match(DH25,ec_num_list,0)))),0,1),"""")"),"K3 ")</f>
        <v xml:space="preserve">K3 </v>
      </c>
      <c r="AI25" s="205" t="str">
        <f ca="1">IFERROR(__xludf.DUMMYFUNCTION("if(countif(ec_num_list,DI25),OFFSET(INDIRECT(CONCAT(""A"",to_text(match(DI25,ec_num_list,0)))),0,1),"""")"),"K4 ")</f>
        <v xml:space="preserve">K4 </v>
      </c>
      <c r="AJ25" s="205" t="str">
        <f ca="1">IFERROR(__xludf.DUMMYFUNCTION("if(countif(ec_num_list,DJ25),OFFSET(INDIRECT(CONCAT(""A"",to_text(match(DJ25,ec_num_list,0)))),0,1),"""")"),"K5 ")</f>
        <v xml:space="preserve">K5 </v>
      </c>
      <c r="AK25" s="205" t="str">
        <f ca="1">IFERROR(__xludf.DUMMYFUNCTION("if(countif(ec_num_list,DK25),OFFSET(INDIRECT(CONCAT(""A"",to_text(match(DK25,ec_num_list,0)))),0,1),"""")"),"")</f>
        <v/>
      </c>
      <c r="AL25" s="205" t="str">
        <f ca="1">IFERROR(__xludf.DUMMYFUNCTION("if(countif(ec_num_list,DL25),OFFSET(INDIRECT(CONCAT(""A"",to_text(match(DL25,ec_num_list,0)))),0,1),"""")"),"K7 ")</f>
        <v xml:space="preserve">K7 </v>
      </c>
      <c r="AM25" s="205" t="str">
        <f ca="1">IFERROR(__xludf.DUMMYFUNCTION("if(countif(ec_num_list,DM25),OFFSET(INDIRECT(CONCAT(""A"",to_text(match(DM25,ec_num_list,0)))),0,1),"""")"),"K8 ")</f>
        <v xml:space="preserve">K8 </v>
      </c>
      <c r="AN25" s="205" t="str">
        <f ca="1">IFERROR(__xludf.DUMMYFUNCTION("if(countif(ec_num_list,DN25),OFFSET(INDIRECT(CONCAT(""A"",to_text(match(DN25,ec_num_list,0)))),0,1),"""")"),"K9 ")</f>
        <v xml:space="preserve">K9 </v>
      </c>
      <c r="AO25" s="205" t="str">
        <f ca="1">IFERROR(__xludf.DUMMYFUNCTION("if(countif(ec_num_list,DO25),OFFSET(INDIRECT(CONCAT(""A"",to_text(match(DO25,ec_num_list,0)))),0,1),"""")"),"KA ")</f>
        <v xml:space="preserve">KA </v>
      </c>
      <c r="AP25" s="205" t="str">
        <f ca="1">IFERROR(__xludf.DUMMYFUNCTION("if(countif(ec_num_list,DP25),OFFSET(INDIRECT(CONCAT(""A"",to_text(match(DP25,ec_num_list,0)))),0,1),"""")"),"KB ")</f>
        <v xml:space="preserve">KB </v>
      </c>
      <c r="AQ25" s="205" t="str">
        <f ca="1">IFERROR(__xludf.DUMMYFUNCTION("if(countif(ec_num_list,DQ25),OFFSET(INDIRECT(CONCAT(""A"",to_text(match(DQ25,ec_num_list,0)))),0,1),"""")"),"KC ")</f>
        <v xml:space="preserve">KC </v>
      </c>
      <c r="AR25" s="205" t="str">
        <f ca="1">IFERROR(__xludf.DUMMYFUNCTION("if(countif(ec_num_list,DR25),OFFSET(INDIRECT(CONCAT(""A"",to_text(match(DR25,ec_num_list,0)))),0,1),"""")"),"KD ")</f>
        <v xml:space="preserve">KD </v>
      </c>
      <c r="AS25" s="205" t="str">
        <f ca="1">IFERROR(__xludf.DUMMYFUNCTION("if(countif(ec_num_list,DS25),OFFSET(INDIRECT(CONCAT(""A"",to_text(match(DS25,ec_num_list,0)))),0,1),"""")"),"KE ")</f>
        <v xml:space="preserve">KE </v>
      </c>
      <c r="AT25" s="205" t="str">
        <f ca="1">IFERROR(__xludf.DUMMYFUNCTION("if(countif(ec_num_list,DT25),OFFSET(INDIRECT(CONCAT(""A"",to_text(match(DT25,ec_num_list,0)))),0,1),"""")"),"KF ")</f>
        <v xml:space="preserve">KF </v>
      </c>
      <c r="AU25" s="205" t="str">
        <f ca="1">IFERROR(__xludf.DUMMYFUNCTION("if(countif(ec_num_list,DU25),OFFSET(INDIRECT(CONCAT(""A"",to_text(match(DU25,ec_num_list,0)))),0,1),"""")"),"")</f>
        <v/>
      </c>
      <c r="AV25" s="205" t="str">
        <f ca="1">IFERROR(__xludf.DUMMYFUNCTION("if(countif(ec_num_list,DV25),OFFSET(INDIRECT(CONCAT(""A"",to_text(match(DV25,ec_num_list,0)))),0,1),"""")"),"L1 ")</f>
        <v xml:space="preserve">L1 </v>
      </c>
      <c r="AW25" s="205" t="str">
        <f ca="1">IFERROR(__xludf.DUMMYFUNCTION("if(countif(ec_num_list,DW25),OFFSET(INDIRECT(CONCAT(""A"",to_text(match(DW25,ec_num_list,0)))),0,1),"""")"),"L2 ")</f>
        <v xml:space="preserve">L2 </v>
      </c>
      <c r="AX25" s="205" t="str">
        <f ca="1">IFERROR(__xludf.DUMMYFUNCTION("if(countif(ec_num_list,DX25),OFFSET(INDIRECT(CONCAT(""A"",to_text(match(DX25,ec_num_list,0)))),0,1),"""")"),"L3 ")</f>
        <v xml:space="preserve">L3 </v>
      </c>
      <c r="AY25" s="205" t="str">
        <f ca="1">IFERROR(__xludf.DUMMYFUNCTION("if(countif(ec_num_list,DY25),OFFSET(INDIRECT(CONCAT(""A"",to_text(match(DY25,ec_num_list,0)))),0,1),"""")"),"")</f>
        <v/>
      </c>
      <c r="AZ25" s="205" t="str">
        <f ca="1">IFERROR(__xludf.DUMMYFUNCTION("if(countif(ec_num_list,DZ25),OFFSET(INDIRECT(CONCAT(""A"",to_text(match(DZ25,ec_num_list,0)))),0,1),"""")"),"")</f>
        <v/>
      </c>
      <c r="BA25" s="205" t="str">
        <f ca="1">IFERROR(__xludf.DUMMYFUNCTION("if(countif(ec_num_list,EA25),OFFSET(INDIRECT(CONCAT(""A"",to_text(match(EA25,ec_num_list,0)))),0,1),"""")"),"")</f>
        <v/>
      </c>
      <c r="BB25" s="205" t="str">
        <f ca="1">IFERROR(__xludf.DUMMYFUNCTION("if(countif(ec_num_list,EB25),OFFSET(INDIRECT(CONCAT(""A"",to_text(match(EB25,ec_num_list,0)))),0,1),"""")"),"L7 ")</f>
        <v xml:space="preserve">L7 </v>
      </c>
      <c r="BC25" s="205" t="str">
        <f ca="1">IFERROR(__xludf.DUMMYFUNCTION("if(countif(ec_num_list,EC25),OFFSET(INDIRECT(CONCAT(""A"",to_text(match(EC25,ec_num_list,0)))),0,1),"""")"),"L8 ")</f>
        <v xml:space="preserve">L8 </v>
      </c>
      <c r="BD25" s="205" t="str">
        <f ca="1">IFERROR(__xludf.DUMMYFUNCTION("if(countif(ec_num_list,ED25),OFFSET(INDIRECT(CONCAT(""A"",to_text(match(ED25,ec_num_list,0)))),0,1),"""")"),"L9 ")</f>
        <v xml:space="preserve">L9 </v>
      </c>
      <c r="BE25" s="205" t="str">
        <f ca="1">IFERROR(__xludf.DUMMYFUNCTION("if(countif(ec_num_list,EE25),OFFSET(INDIRECT(CONCAT(""A"",to_text(match(EE25,ec_num_list,0)))),0,1),"""")"),"LA ")</f>
        <v xml:space="preserve">LA </v>
      </c>
      <c r="BF25" s="205" t="str">
        <f ca="1">IFERROR(__xludf.DUMMYFUNCTION("if(countif(ec_num_list,EF25),OFFSET(INDIRECT(CONCAT(""A"",to_text(match(EF25,ec_num_list,0)))),0,1),"""")"),"")</f>
        <v/>
      </c>
      <c r="BG25" s="205" t="str">
        <f ca="1">IFERROR(__xludf.DUMMYFUNCTION("if(countif(ec_num_list,EG25),OFFSET(INDIRECT(CONCAT(""A"",to_text(match(EG25,ec_num_list,0)))),0,1),"""")"),"LC ")</f>
        <v xml:space="preserve">LC </v>
      </c>
      <c r="BH25" s="205" t="str">
        <f ca="1">IFERROR(__xludf.DUMMYFUNCTION("if(countif(ec_num_list,EH25),OFFSET(INDIRECT(CONCAT(""A"",to_text(match(EH25,ec_num_list,0)))),0,1),"""")"),"")</f>
        <v/>
      </c>
      <c r="BI25" s="205" t="str">
        <f ca="1">IFERROR(__xludf.DUMMYFUNCTION("if(countif(ec_num_list,EI25),OFFSET(INDIRECT(CONCAT(""A"",to_text(match(EI25,ec_num_list,0)))),0,1),"""")"),"")</f>
        <v/>
      </c>
      <c r="BJ25" s="205" t="str">
        <f ca="1">IFERROR(__xludf.DUMMYFUNCTION("if(countif(ec_num_list,EJ25),OFFSET(INDIRECT(CONCAT(""A"",to_text(match(EJ25,ec_num_list,0)))),0,1),"""")"),"LF ")</f>
        <v xml:space="preserve">LF </v>
      </c>
      <c r="BK25" s="205" t="str">
        <f ca="1">IFERROR(__xludf.DUMMYFUNCTION("if(countif(ec_num_list,EK25),OFFSET(INDIRECT(CONCAT(""A"",to_text(match(EK25,ec_num_list,0)))),0,1),"""")"),"M0 ")</f>
        <v xml:space="preserve">M0 </v>
      </c>
      <c r="BL25" s="205" t="str">
        <f ca="1">IFERROR(__xludf.DUMMYFUNCTION("if(countif(ec_num_list,EL25),OFFSET(INDIRECT(CONCAT(""A"",to_text(match(EL25,ec_num_list,0)))),0,1),"""")"),"M1 ")</f>
        <v xml:space="preserve">M1 </v>
      </c>
      <c r="BM25" s="205" t="str">
        <f ca="1">IFERROR(__xludf.DUMMYFUNCTION("if(countif(ec_num_list,EM25),OFFSET(INDIRECT(CONCAT(""A"",to_text(match(EM25,ec_num_list,0)))),0,1),"""")"),"")</f>
        <v/>
      </c>
      <c r="BN25" s="205" t="str">
        <f ca="1">IFERROR(__xludf.DUMMYFUNCTION("if(countif(ec_num_list,EN25),OFFSET(INDIRECT(CONCAT(""A"",to_text(match(EN25,ec_num_list,0)))),0,1),"""")"),"M3 ")</f>
        <v xml:space="preserve">M3 </v>
      </c>
      <c r="BO25" s="205" t="str">
        <f ca="1">IFERROR(__xludf.DUMMYFUNCTION("if(countif(ec_num_list,EO25),OFFSET(INDIRECT(CONCAT(""A"",to_text(match(EO25,ec_num_list,0)))),0,1),"""")"),"M4 ")</f>
        <v xml:space="preserve">M4 </v>
      </c>
      <c r="BP25" s="205" t="str">
        <f ca="1">IFERROR(__xludf.DUMMYFUNCTION("if(countif(ec_num_list,EP25),OFFSET(INDIRECT(CONCAT(""A"",to_text(match(EP25,ec_num_list,0)))),0,1),"""")"),"")</f>
        <v/>
      </c>
      <c r="BQ25" s="205" t="str">
        <f ca="1">IFERROR(__xludf.DUMMYFUNCTION("if(countif(ec_num_list,EQ25),OFFSET(INDIRECT(CONCAT(""A"",to_text(match(EQ25,ec_num_list,0)))),0,1),"""")"),"")</f>
        <v/>
      </c>
      <c r="BR25" s="205" t="str">
        <f ca="1">IFERROR(__xludf.DUMMYFUNCTION("if(countif(ec_num_list,ER25),OFFSET(INDIRECT(CONCAT(""A"",to_text(match(ER25,ec_num_list,0)))),0,1),"""")"),"")</f>
        <v/>
      </c>
      <c r="BS25" s="205" t="str">
        <f ca="1">IFERROR(__xludf.DUMMYFUNCTION("if(countif(ec_num_list,ES25),OFFSET(INDIRECT(CONCAT(""A"",to_text(match(ES25,ec_num_list,0)))),0,1),"""")"),"M8 ")</f>
        <v xml:space="preserve">M8 </v>
      </c>
      <c r="BT25" s="205" t="str">
        <f ca="1">IFERROR(__xludf.DUMMYFUNCTION("if(countif(ec_num_list,ET25),OFFSET(INDIRECT(CONCAT(""A"",to_text(match(ET25,ec_num_list,0)))),0,1),"""")"),"")</f>
        <v/>
      </c>
      <c r="BU25" s="205" t="str">
        <f ca="1">IFERROR(__xludf.DUMMYFUNCTION("if(countif(ec_num_list,EU25),OFFSET(INDIRECT(CONCAT(""A"",to_text(match(EU25,ec_num_list,0)))),0,1),"""")"),"")</f>
        <v/>
      </c>
      <c r="BV25" s="205" t="str">
        <f ca="1">IFERROR(__xludf.DUMMYFUNCTION("if(countif(ec_num_list,EV25),OFFSET(INDIRECT(CONCAT(""A"",to_text(match(EV25,ec_num_list,0)))),0,1),"""")"),"MB ")</f>
        <v xml:space="preserve">MB </v>
      </c>
      <c r="BW25" s="205" t="str">
        <f ca="1">IFERROR(__xludf.DUMMYFUNCTION("if(countif(ec_num_list,EW25),OFFSET(INDIRECT(CONCAT(""A"",to_text(match(EW25,ec_num_list,0)))),0,1),"""")"),"")</f>
        <v/>
      </c>
      <c r="BX25" s="205" t="str">
        <f ca="1">IFERROR(__xludf.DUMMYFUNCTION("if(countif(ec_num_list,EX25),OFFSET(INDIRECT(CONCAT(""A"",to_text(match(EX25,ec_num_list,0)))),0,1),"""")"),"")</f>
        <v/>
      </c>
      <c r="BY25" s="205" t="str">
        <f ca="1">IFERROR(__xludf.DUMMYFUNCTION("if(countif(ec_num_list,EY25),OFFSET(INDIRECT(CONCAT(""A"",to_text(match(EY25,ec_num_list,0)))),0,1),"""")"),"")</f>
        <v/>
      </c>
      <c r="BZ25" s="205" t="str">
        <f ca="1">IFERROR(__xludf.DUMMYFUNCTION("if(countif(ec_num_list,EZ25),OFFSET(INDIRECT(CONCAT(""A"",to_text(match(EZ25,ec_num_list,0)))),0,1),"""")"),"MF ")</f>
        <v xml:space="preserve">MF </v>
      </c>
      <c r="CA25" s="205" t="str">
        <f ca="1">IFERROR(__xludf.DUMMYFUNCTION("if(countif(ec_num_list,FA25),OFFSET(INDIRECT(CONCAT(""A"",to_text(match(FA25,ec_num_list,0)))),0,1),"""")"),"")</f>
        <v/>
      </c>
      <c r="CB25" s="205" t="str">
        <f ca="1">IFERROR(__xludf.DUMMYFUNCTION("if(countif(ec_num_list,FB25),OFFSET(INDIRECT(CONCAT(""A"",to_text(match(FB25,ec_num_list,0)))),0,1),"""")"),"")</f>
        <v/>
      </c>
      <c r="CC25" s="205" t="str">
        <f ca="1">IFERROR(__xludf.DUMMYFUNCTION("if(countif(ec_num_list,FC25),OFFSET(INDIRECT(CONCAT(""A"",to_text(match(FC25,ec_num_list,0)))),0,1),"""")"),"N2 ")</f>
        <v xml:space="preserve">N2 </v>
      </c>
      <c r="CD25" s="205" t="str">
        <f ca="1">IFERROR(__xludf.DUMMYFUNCTION("if(countif(ec_num_list,FD25),OFFSET(INDIRECT(CONCAT(""A"",to_text(match(FD25,ec_num_list,0)))),0,1),"""")"),"")</f>
        <v/>
      </c>
      <c r="CE25" s="205" t="str">
        <f ca="1">IFERROR(__xludf.DUMMYFUNCTION("if(countif(ec_num_list,FE25),OFFSET(INDIRECT(CONCAT(""A"",to_text(match(FE25,ec_num_list,0)))),0,1),"""")"),"")</f>
        <v/>
      </c>
      <c r="CF25" s="205" t="str">
        <f ca="1">IFERROR(__xludf.DUMMYFUNCTION("if(countif(ec_num_list,FF25),OFFSET(INDIRECT(CONCAT(""A"",to_text(match(FF25,ec_num_list,0)))),0,1),"""")"),"")</f>
        <v/>
      </c>
      <c r="CG25" s="205" t="str">
        <f ca="1">IFERROR(__xludf.DUMMYFUNCTION("if(countif(ec_num_list,FG25),OFFSET(INDIRECT(CONCAT(""A"",to_text(match(FG25,ec_num_list,0)))),0,1),"""")"),"N6 ")</f>
        <v xml:space="preserve">N6 </v>
      </c>
      <c r="CH25" s="205" t="str">
        <f ca="1">IFERROR(__xludf.DUMMYFUNCTION("if(countif(ec_num_list,FH25),OFFSET(INDIRECT(CONCAT(""A"",to_text(match(FH25,ec_num_list,0)))),0,1),"""")"),"N7 ")</f>
        <v xml:space="preserve">N7 </v>
      </c>
      <c r="CI25" s="205" t="str">
        <f ca="1">IFERROR(__xludf.DUMMYFUNCTION("if(countif(ec_num_list,FI25),OFFSET(INDIRECT(CONCAT(""A"",to_text(match(FI25,ec_num_list,0)))),0,1),"""")"),"")</f>
        <v/>
      </c>
      <c r="CJ25" s="205" t="str">
        <f ca="1">IFERROR(__xludf.DUMMYFUNCTION("if(countif(ec_num_list,FJ25),OFFSET(INDIRECT(CONCAT(""A"",to_text(match(FJ25,ec_num_list,0)))),0,1),"""")"),"")</f>
        <v/>
      </c>
      <c r="CK25" s="205" t="str">
        <f ca="1">IFERROR(__xludf.DUMMYFUNCTION("if(countif(ec_num_list,FK25),OFFSET(INDIRECT(CONCAT(""A"",to_text(match(FK25,ec_num_list,0)))),0,1),"""")"),"NA ")</f>
        <v xml:space="preserve">NA </v>
      </c>
      <c r="CL25" s="205" t="str">
        <f ca="1">IFERROR(__xludf.DUMMYFUNCTION("if(countif(ec_num_list,FL25),OFFSET(INDIRECT(CONCAT(""A"",to_text(match(FL25,ec_num_list,0)))),0,1),"""")"),"")</f>
        <v/>
      </c>
      <c r="CM25" s="205" t="str">
        <f ca="1">IFERROR(__xludf.DUMMYFUNCTION("if(countif(ec_num_list,FM25),OFFSET(INDIRECT(CONCAT(""A"",to_text(match(FM25,ec_num_list,0)))),0,1),"""")"),"")</f>
        <v/>
      </c>
      <c r="CN25" s="206" t="s">
        <v>134</v>
      </c>
      <c r="CO25" s="206" t="s">
        <v>1243</v>
      </c>
      <c r="CP25" s="206" t="s">
        <v>1251</v>
      </c>
      <c r="CQ25" s="206" t="s">
        <v>1256</v>
      </c>
      <c r="CR25" s="206" t="s">
        <v>1260</v>
      </c>
      <c r="CS25" s="108" t="s">
        <v>1555</v>
      </c>
      <c r="CT25" s="206" t="s">
        <v>1266</v>
      </c>
      <c r="CU25" s="206" t="s">
        <v>1271</v>
      </c>
      <c r="CV25" s="206" t="s">
        <v>1274</v>
      </c>
      <c r="CW25" s="108" t="s">
        <v>1555</v>
      </c>
      <c r="CX25" s="108" t="s">
        <v>1555</v>
      </c>
      <c r="CY25" s="108" t="s">
        <v>1555</v>
      </c>
      <c r="CZ25" s="108" t="s">
        <v>1555</v>
      </c>
      <c r="DA25" s="206" t="s">
        <v>1292</v>
      </c>
      <c r="DB25" s="206" t="s">
        <v>1294</v>
      </c>
      <c r="DC25" s="108" t="s">
        <v>1555</v>
      </c>
      <c r="DD25" s="206" t="s">
        <v>1301</v>
      </c>
      <c r="DE25" s="206" t="s">
        <v>1304</v>
      </c>
      <c r="DF25" s="206" t="s">
        <v>1309</v>
      </c>
      <c r="DG25" s="206" t="s">
        <v>1311</v>
      </c>
      <c r="DH25" s="206" t="s">
        <v>1315</v>
      </c>
      <c r="DI25" s="206" t="s">
        <v>1317</v>
      </c>
      <c r="DJ25" s="206" t="s">
        <v>1321</v>
      </c>
      <c r="DK25" s="108" t="s">
        <v>1555</v>
      </c>
      <c r="DL25" s="206" t="s">
        <v>1326</v>
      </c>
      <c r="DM25" s="206" t="s">
        <v>1330</v>
      </c>
      <c r="DN25" s="206" t="s">
        <v>1334</v>
      </c>
      <c r="DO25" s="206" t="s">
        <v>1337</v>
      </c>
      <c r="DP25" s="206" t="s">
        <v>1341</v>
      </c>
      <c r="DQ25" s="206" t="s">
        <v>1344</v>
      </c>
      <c r="DR25" s="206" t="s">
        <v>1347</v>
      </c>
      <c r="DS25" s="206" t="s">
        <v>1350</v>
      </c>
      <c r="DT25" s="206" t="s">
        <v>1353</v>
      </c>
      <c r="DU25" s="108" t="s">
        <v>1555</v>
      </c>
      <c r="DV25" s="206" t="s">
        <v>1363</v>
      </c>
      <c r="DW25" s="206" t="s">
        <v>1369</v>
      </c>
      <c r="DX25" s="206" t="s">
        <v>1375</v>
      </c>
      <c r="DY25" s="108" t="s">
        <v>1555</v>
      </c>
      <c r="DZ25" s="108" t="s">
        <v>1555</v>
      </c>
      <c r="EA25" s="108" t="s">
        <v>1555</v>
      </c>
      <c r="EB25" s="206" t="s">
        <v>1388</v>
      </c>
      <c r="EC25" s="206" t="s">
        <v>1391</v>
      </c>
      <c r="ED25" s="206" t="s">
        <v>1394</v>
      </c>
      <c r="EE25" s="206" t="s">
        <v>1397</v>
      </c>
      <c r="EF25" s="108" t="s">
        <v>1555</v>
      </c>
      <c r="EG25" s="206" t="s">
        <v>1404</v>
      </c>
      <c r="EH25" s="108" t="s">
        <v>1555</v>
      </c>
      <c r="EI25" s="108" t="s">
        <v>1555</v>
      </c>
      <c r="EJ25" s="206" t="s">
        <v>1414</v>
      </c>
      <c r="EK25" s="206" t="s">
        <v>1417</v>
      </c>
      <c r="EL25" s="206" t="s">
        <v>1419</v>
      </c>
      <c r="EM25" s="108" t="s">
        <v>1555</v>
      </c>
      <c r="EN25" s="206" t="s">
        <v>1428</v>
      </c>
      <c r="EO25" s="206" t="s">
        <v>1430</v>
      </c>
      <c r="EP25" s="108" t="s">
        <v>1555</v>
      </c>
      <c r="EQ25" s="108" t="s">
        <v>1555</v>
      </c>
      <c r="ER25" s="108" t="s">
        <v>1555</v>
      </c>
      <c r="ES25" s="206" t="s">
        <v>1442</v>
      </c>
      <c r="ET25" s="108" t="s">
        <v>1555</v>
      </c>
      <c r="EU25" s="108" t="s">
        <v>1555</v>
      </c>
      <c r="EV25" s="206" t="s">
        <v>1451</v>
      </c>
      <c r="EW25" s="108" t="s">
        <v>1555</v>
      </c>
      <c r="EX25" s="108" t="s">
        <v>1555</v>
      </c>
      <c r="EY25" s="108" t="s">
        <v>1555</v>
      </c>
      <c r="EZ25" s="206" t="s">
        <v>1463</v>
      </c>
      <c r="FA25" s="108" t="s">
        <v>1555</v>
      </c>
      <c r="FB25" s="108" t="s">
        <v>1555</v>
      </c>
      <c r="FC25" s="206" t="s">
        <v>1476</v>
      </c>
      <c r="FD25" s="108" t="s">
        <v>1555</v>
      </c>
      <c r="FE25" s="108" t="s">
        <v>1555</v>
      </c>
      <c r="FF25" s="108" t="s">
        <v>1555</v>
      </c>
      <c r="FG25" s="206" t="s">
        <v>1492</v>
      </c>
      <c r="FH25" s="206" t="s">
        <v>1494</v>
      </c>
      <c r="FI25" s="108" t="s">
        <v>1555</v>
      </c>
      <c r="FJ25" s="108" t="s">
        <v>1555</v>
      </c>
      <c r="FK25" s="206" t="s">
        <v>1506</v>
      </c>
      <c r="FL25" s="206" t="s">
        <v>1509</v>
      </c>
      <c r="FM25" s="108" t="s">
        <v>1555</v>
      </c>
    </row>
    <row r="26" spans="1:169" ht="14.25">
      <c r="A26" s="108" t="s">
        <v>1330</v>
      </c>
      <c r="B26" s="108" t="str">
        <f t="shared" si="2"/>
        <v xml:space="preserve">K8 </v>
      </c>
      <c r="C26" s="200">
        <v>8</v>
      </c>
      <c r="D26" s="203" t="s">
        <v>442</v>
      </c>
      <c r="E26" s="203" t="s">
        <v>904</v>
      </c>
      <c r="F26" s="203" t="s">
        <v>905</v>
      </c>
      <c r="G26" s="203" t="s">
        <v>906</v>
      </c>
      <c r="H26" s="203" t="s">
        <v>658</v>
      </c>
      <c r="I26" s="203" t="s">
        <v>436</v>
      </c>
      <c r="J26" s="203" t="s">
        <v>670</v>
      </c>
      <c r="K26" s="117" t="s">
        <v>837</v>
      </c>
      <c r="L26" s="204" t="s">
        <v>136</v>
      </c>
      <c r="M26" s="205" t="str">
        <f ca="1">IFERROR(__xludf.DUMMYFUNCTION("regexreplace(N26,"" "","", "")"),"J0, J1, J2, J5, J6, J7, JA, JB, JC, JF, K0, K3, K4, K5, K7, K8, K9, KA, KB, KC, KD, KF, L1, L8, LA, LC, LF, M0, M1, M3, M4, M7, M8, MB, MF, N2, N7, NA, ")</f>
        <v xml:space="preserve">J0, J1, J2, J5, J6, J7, JA, JB, JC, JF, K0, K3, K4, K5, K7, K8, K9, KA, KB, KC, KD, KF, L1, L8, LA, LC, LF, M0, M1, M3, M4, M7, M8, MB, MF, N2, N7, NA, </v>
      </c>
      <c r="N26" s="205" t="e">
        <f t="shared" si="1"/>
        <v>#VALUE!</v>
      </c>
      <c r="O26" s="205" t="str">
        <f ca="1">IFERROR(__xludf.DUMMYFUNCTION("if(countif(ec_num_list,CO26),OFFSET(INDIRECT(CONCAT(""A"",to_text(match(CO26,ec_num_list,0)))),0,1),"""")"),"J0 ")</f>
        <v xml:space="preserve">J0 </v>
      </c>
      <c r="P26" s="205" t="str">
        <f ca="1">IFERROR(__xludf.DUMMYFUNCTION("if(countif(ec_num_list,CP26),OFFSET(INDIRECT(CONCAT(""A"",to_text(match(CP26,ec_num_list,0)))),0,1),"""")"),"J1 ")</f>
        <v xml:space="preserve">J1 </v>
      </c>
      <c r="Q26" s="205" t="str">
        <f ca="1">IFERROR(__xludf.DUMMYFUNCTION("if(countif(ec_num_list,CQ26),OFFSET(INDIRECT(CONCAT(""A"",to_text(match(CQ26,ec_num_list,0)))),0,1),"""")"),"J2 ")</f>
        <v xml:space="preserve">J2 </v>
      </c>
      <c r="R26" s="205" t="str">
        <f ca="1">IFERROR(__xludf.DUMMYFUNCTION("if(countif(ec_num_list,CR26),OFFSET(INDIRECT(CONCAT(""A"",to_text(match(CR26,ec_num_list,0)))),0,1),"""")"),"")</f>
        <v/>
      </c>
      <c r="S26" s="205" t="str">
        <f ca="1">IFERROR(__xludf.DUMMYFUNCTION("if(countif(ec_num_list,CS26),OFFSET(INDIRECT(CONCAT(""A"",to_text(match(CS26,ec_num_list,0)))),0,1),"""")"),"")</f>
        <v/>
      </c>
      <c r="T26" s="205" t="str">
        <f ca="1">IFERROR(__xludf.DUMMYFUNCTION("if(countif(ec_num_list,CT26),OFFSET(INDIRECT(CONCAT(""A"",to_text(match(CT26,ec_num_list,0)))),0,1),"""")"),"J5 ")</f>
        <v xml:space="preserve">J5 </v>
      </c>
      <c r="U26" s="205" t="str">
        <f ca="1">IFERROR(__xludf.DUMMYFUNCTION("if(countif(ec_num_list,CU26),OFFSET(INDIRECT(CONCAT(""A"",to_text(match(CU26,ec_num_list,0)))),0,1),"""")"),"J6 ")</f>
        <v xml:space="preserve">J6 </v>
      </c>
      <c r="V26" s="205" t="str">
        <f ca="1">IFERROR(__xludf.DUMMYFUNCTION("if(countif(ec_num_list,CV26),OFFSET(INDIRECT(CONCAT(""A"",to_text(match(CV26,ec_num_list,0)))),0,1),"""")"),"J7 ")</f>
        <v xml:space="preserve">J7 </v>
      </c>
      <c r="W26" s="205" t="str">
        <f ca="1">IFERROR(__xludf.DUMMYFUNCTION("if(countif(ec_num_list,CW26),OFFSET(INDIRECT(CONCAT(""A"",to_text(match(CW26,ec_num_list,0)))),0,1),"""")"),"")</f>
        <v/>
      </c>
      <c r="X26" s="205" t="str">
        <f ca="1">IFERROR(__xludf.DUMMYFUNCTION("if(countif(ec_num_list,CX26),OFFSET(INDIRECT(CONCAT(""A"",to_text(match(CX26,ec_num_list,0)))),0,1),"""")"),"")</f>
        <v/>
      </c>
      <c r="Y26" s="205" t="str">
        <f ca="1">IFERROR(__xludf.DUMMYFUNCTION("if(countif(ec_num_list,CY26),OFFSET(INDIRECT(CONCAT(""A"",to_text(match(CY26,ec_num_list,0)))),0,1),"""")"),"JA ")</f>
        <v xml:space="preserve">JA </v>
      </c>
      <c r="Z26" s="205" t="str">
        <f ca="1">IFERROR(__xludf.DUMMYFUNCTION("if(countif(ec_num_list,CZ26),OFFSET(INDIRECT(CONCAT(""A"",to_text(match(CZ26,ec_num_list,0)))),0,1),"""")"),"JB ")</f>
        <v xml:space="preserve">JB </v>
      </c>
      <c r="AA26" s="205" t="str">
        <f ca="1">IFERROR(__xludf.DUMMYFUNCTION("if(countif(ec_num_list,DA26),OFFSET(INDIRECT(CONCAT(""A"",to_text(match(DA26,ec_num_list,0)))),0,1),"""")"),"JC ")</f>
        <v xml:space="preserve">JC </v>
      </c>
      <c r="AB26" s="205" t="str">
        <f ca="1">IFERROR(__xludf.DUMMYFUNCTION("if(countif(ec_num_list,DB26),OFFSET(INDIRECT(CONCAT(""A"",to_text(match(DB26,ec_num_list,0)))),0,1),"""")"),"")</f>
        <v/>
      </c>
      <c r="AC26" s="205" t="str">
        <f ca="1">IFERROR(__xludf.DUMMYFUNCTION("if(countif(ec_num_list,DC26),OFFSET(INDIRECT(CONCAT(""A"",to_text(match(DC26,ec_num_list,0)))),0,1),"""")"),"")</f>
        <v/>
      </c>
      <c r="AD26" s="205" t="str">
        <f ca="1">IFERROR(__xludf.DUMMYFUNCTION("if(countif(ec_num_list,DD26),OFFSET(INDIRECT(CONCAT(""A"",to_text(match(DD26,ec_num_list,0)))),0,1),"""")"),"JF ")</f>
        <v xml:space="preserve">JF </v>
      </c>
      <c r="AE26" s="205" t="str">
        <f ca="1">IFERROR(__xludf.DUMMYFUNCTION("if(countif(ec_num_list,DE26),OFFSET(INDIRECT(CONCAT(""A"",to_text(match(DE26,ec_num_list,0)))),0,1),"""")"),"K0 ")</f>
        <v xml:space="preserve">K0 </v>
      </c>
      <c r="AF26" s="205" t="str">
        <f ca="1">IFERROR(__xludf.DUMMYFUNCTION("if(countif(ec_num_list,DF26),OFFSET(INDIRECT(CONCAT(""A"",to_text(match(DF26,ec_num_list,0)))),0,1),"""")"),"")</f>
        <v/>
      </c>
      <c r="AG26" s="205" t="str">
        <f ca="1">IFERROR(__xludf.DUMMYFUNCTION("if(countif(ec_num_list,DG26),OFFSET(INDIRECT(CONCAT(""A"",to_text(match(DG26,ec_num_list,0)))),0,1),"""")"),"")</f>
        <v/>
      </c>
      <c r="AH26" s="205" t="str">
        <f ca="1">IFERROR(__xludf.DUMMYFUNCTION("if(countif(ec_num_list,DH26),OFFSET(INDIRECT(CONCAT(""A"",to_text(match(DH26,ec_num_list,0)))),0,1),"""")"),"K3 ")</f>
        <v xml:space="preserve">K3 </v>
      </c>
      <c r="AI26" s="205" t="str">
        <f ca="1">IFERROR(__xludf.DUMMYFUNCTION("if(countif(ec_num_list,DI26),OFFSET(INDIRECT(CONCAT(""A"",to_text(match(DI26,ec_num_list,0)))),0,1),"""")"),"K4 ")</f>
        <v xml:space="preserve">K4 </v>
      </c>
      <c r="AJ26" s="205" t="str">
        <f ca="1">IFERROR(__xludf.DUMMYFUNCTION("if(countif(ec_num_list,DJ26),OFFSET(INDIRECT(CONCAT(""A"",to_text(match(DJ26,ec_num_list,0)))),0,1),"""")"),"K5 ")</f>
        <v xml:space="preserve">K5 </v>
      </c>
      <c r="AK26" s="205" t="str">
        <f ca="1">IFERROR(__xludf.DUMMYFUNCTION("if(countif(ec_num_list,DK26),OFFSET(INDIRECT(CONCAT(""A"",to_text(match(DK26,ec_num_list,0)))),0,1),"""")"),"")</f>
        <v/>
      </c>
      <c r="AL26" s="205" t="str">
        <f ca="1">IFERROR(__xludf.DUMMYFUNCTION("if(countif(ec_num_list,DL26),OFFSET(INDIRECT(CONCAT(""A"",to_text(match(DL26,ec_num_list,0)))),0,1),"""")"),"K7 ")</f>
        <v xml:space="preserve">K7 </v>
      </c>
      <c r="AM26" s="205" t="str">
        <f ca="1">IFERROR(__xludf.DUMMYFUNCTION("if(countif(ec_num_list,DM26),OFFSET(INDIRECT(CONCAT(""A"",to_text(match(DM26,ec_num_list,0)))),0,1),"""")"),"K8 ")</f>
        <v xml:space="preserve">K8 </v>
      </c>
      <c r="AN26" s="205" t="str">
        <f ca="1">IFERROR(__xludf.DUMMYFUNCTION("if(countif(ec_num_list,DN26),OFFSET(INDIRECT(CONCAT(""A"",to_text(match(DN26,ec_num_list,0)))),0,1),"""")"),"K9 ")</f>
        <v xml:space="preserve">K9 </v>
      </c>
      <c r="AO26" s="205" t="str">
        <f ca="1">IFERROR(__xludf.DUMMYFUNCTION("if(countif(ec_num_list,DO26),OFFSET(INDIRECT(CONCAT(""A"",to_text(match(DO26,ec_num_list,0)))),0,1),"""")"),"KA ")</f>
        <v xml:space="preserve">KA </v>
      </c>
      <c r="AP26" s="205" t="str">
        <f ca="1">IFERROR(__xludf.DUMMYFUNCTION("if(countif(ec_num_list,DP26),OFFSET(INDIRECT(CONCAT(""A"",to_text(match(DP26,ec_num_list,0)))),0,1),"""")"),"KB ")</f>
        <v xml:space="preserve">KB </v>
      </c>
      <c r="AQ26" s="205" t="str">
        <f ca="1">IFERROR(__xludf.DUMMYFUNCTION("if(countif(ec_num_list,DQ26),OFFSET(INDIRECT(CONCAT(""A"",to_text(match(DQ26,ec_num_list,0)))),0,1),"""")"),"KC ")</f>
        <v xml:space="preserve">KC </v>
      </c>
      <c r="AR26" s="205" t="str">
        <f ca="1">IFERROR(__xludf.DUMMYFUNCTION("if(countif(ec_num_list,DR26),OFFSET(INDIRECT(CONCAT(""A"",to_text(match(DR26,ec_num_list,0)))),0,1),"""")"),"KD ")</f>
        <v xml:space="preserve">KD </v>
      </c>
      <c r="AS26" s="205" t="str">
        <f ca="1">IFERROR(__xludf.DUMMYFUNCTION("if(countif(ec_num_list,DS26),OFFSET(INDIRECT(CONCAT(""A"",to_text(match(DS26,ec_num_list,0)))),0,1),"""")"),"")</f>
        <v/>
      </c>
      <c r="AT26" s="205" t="str">
        <f ca="1">IFERROR(__xludf.DUMMYFUNCTION("if(countif(ec_num_list,DT26),OFFSET(INDIRECT(CONCAT(""A"",to_text(match(DT26,ec_num_list,0)))),0,1),"""")"),"KF ")</f>
        <v xml:space="preserve">KF </v>
      </c>
      <c r="AU26" s="205" t="str">
        <f ca="1">IFERROR(__xludf.DUMMYFUNCTION("if(countif(ec_num_list,DU26),OFFSET(INDIRECT(CONCAT(""A"",to_text(match(DU26,ec_num_list,0)))),0,1),"""")"),"")</f>
        <v/>
      </c>
      <c r="AV26" s="205" t="str">
        <f ca="1">IFERROR(__xludf.DUMMYFUNCTION("if(countif(ec_num_list,DV26),OFFSET(INDIRECT(CONCAT(""A"",to_text(match(DV26,ec_num_list,0)))),0,1),"""")"),"L1 ")</f>
        <v xml:space="preserve">L1 </v>
      </c>
      <c r="AW26" s="205" t="str">
        <f ca="1">IFERROR(__xludf.DUMMYFUNCTION("if(countif(ec_num_list,DW26),OFFSET(INDIRECT(CONCAT(""A"",to_text(match(DW26,ec_num_list,0)))),0,1),"""")"),"")</f>
        <v/>
      </c>
      <c r="AX26" s="205" t="str">
        <f ca="1">IFERROR(__xludf.DUMMYFUNCTION("if(countif(ec_num_list,DX26),OFFSET(INDIRECT(CONCAT(""A"",to_text(match(DX26,ec_num_list,0)))),0,1),"""")"),"")</f>
        <v/>
      </c>
      <c r="AY26" s="205" t="str">
        <f ca="1">IFERROR(__xludf.DUMMYFUNCTION("if(countif(ec_num_list,DY26),OFFSET(INDIRECT(CONCAT(""A"",to_text(match(DY26,ec_num_list,0)))),0,1),"""")"),"")</f>
        <v/>
      </c>
      <c r="AZ26" s="205" t="str">
        <f ca="1">IFERROR(__xludf.DUMMYFUNCTION("if(countif(ec_num_list,DZ26),OFFSET(INDIRECT(CONCAT(""A"",to_text(match(DZ26,ec_num_list,0)))),0,1),"""")"),"")</f>
        <v/>
      </c>
      <c r="BA26" s="205" t="str">
        <f ca="1">IFERROR(__xludf.DUMMYFUNCTION("if(countif(ec_num_list,EA26),OFFSET(INDIRECT(CONCAT(""A"",to_text(match(EA26,ec_num_list,0)))),0,1),"""")"),"")</f>
        <v/>
      </c>
      <c r="BB26" s="205" t="str">
        <f ca="1">IFERROR(__xludf.DUMMYFUNCTION("if(countif(ec_num_list,EB26),OFFSET(INDIRECT(CONCAT(""A"",to_text(match(EB26,ec_num_list,0)))),0,1),"""")"),"")</f>
        <v/>
      </c>
      <c r="BC26" s="205" t="str">
        <f ca="1">IFERROR(__xludf.DUMMYFUNCTION("if(countif(ec_num_list,EC26),OFFSET(INDIRECT(CONCAT(""A"",to_text(match(EC26,ec_num_list,0)))),0,1),"""")"),"L8 ")</f>
        <v xml:space="preserve">L8 </v>
      </c>
      <c r="BD26" s="205" t="str">
        <f ca="1">IFERROR(__xludf.DUMMYFUNCTION("if(countif(ec_num_list,ED26),OFFSET(INDIRECT(CONCAT(""A"",to_text(match(ED26,ec_num_list,0)))),0,1),"""")"),"")</f>
        <v/>
      </c>
      <c r="BE26" s="205" t="str">
        <f ca="1">IFERROR(__xludf.DUMMYFUNCTION("if(countif(ec_num_list,EE26),OFFSET(INDIRECT(CONCAT(""A"",to_text(match(EE26,ec_num_list,0)))),0,1),"""")"),"LA ")</f>
        <v xml:space="preserve">LA </v>
      </c>
      <c r="BF26" s="205" t="str">
        <f ca="1">IFERROR(__xludf.DUMMYFUNCTION("if(countif(ec_num_list,EF26),OFFSET(INDIRECT(CONCAT(""A"",to_text(match(EF26,ec_num_list,0)))),0,1),"""")"),"")</f>
        <v/>
      </c>
      <c r="BG26" s="205" t="str">
        <f ca="1">IFERROR(__xludf.DUMMYFUNCTION("if(countif(ec_num_list,EG26),OFFSET(INDIRECT(CONCAT(""A"",to_text(match(EG26,ec_num_list,0)))),0,1),"""")"),"LC ")</f>
        <v xml:space="preserve">LC </v>
      </c>
      <c r="BH26" s="205" t="str">
        <f ca="1">IFERROR(__xludf.DUMMYFUNCTION("if(countif(ec_num_list,EH26),OFFSET(INDIRECT(CONCAT(""A"",to_text(match(EH26,ec_num_list,0)))),0,1),"""")"),"")</f>
        <v/>
      </c>
      <c r="BI26" s="205" t="str">
        <f ca="1">IFERROR(__xludf.DUMMYFUNCTION("if(countif(ec_num_list,EI26),OFFSET(INDIRECT(CONCAT(""A"",to_text(match(EI26,ec_num_list,0)))),0,1),"""")"),"")</f>
        <v/>
      </c>
      <c r="BJ26" s="205" t="str">
        <f ca="1">IFERROR(__xludf.DUMMYFUNCTION("if(countif(ec_num_list,EJ26),OFFSET(INDIRECT(CONCAT(""A"",to_text(match(EJ26,ec_num_list,0)))),0,1),"""")"),"LF ")</f>
        <v xml:space="preserve">LF </v>
      </c>
      <c r="BK26" s="205" t="str">
        <f ca="1">IFERROR(__xludf.DUMMYFUNCTION("if(countif(ec_num_list,EK26),OFFSET(INDIRECT(CONCAT(""A"",to_text(match(EK26,ec_num_list,0)))),0,1),"""")"),"M0 ")</f>
        <v xml:space="preserve">M0 </v>
      </c>
      <c r="BL26" s="205" t="str">
        <f ca="1">IFERROR(__xludf.DUMMYFUNCTION("if(countif(ec_num_list,EL26),OFFSET(INDIRECT(CONCAT(""A"",to_text(match(EL26,ec_num_list,0)))),0,1),"""")"),"M1 ")</f>
        <v xml:space="preserve">M1 </v>
      </c>
      <c r="BM26" s="205" t="str">
        <f ca="1">IFERROR(__xludf.DUMMYFUNCTION("if(countif(ec_num_list,EM26),OFFSET(INDIRECT(CONCAT(""A"",to_text(match(EM26,ec_num_list,0)))),0,1),"""")"),"")</f>
        <v/>
      </c>
      <c r="BN26" s="205" t="str">
        <f ca="1">IFERROR(__xludf.DUMMYFUNCTION("if(countif(ec_num_list,EN26),OFFSET(INDIRECT(CONCAT(""A"",to_text(match(EN26,ec_num_list,0)))),0,1),"""")"),"M3 ")</f>
        <v xml:space="preserve">M3 </v>
      </c>
      <c r="BO26" s="205" t="str">
        <f ca="1">IFERROR(__xludf.DUMMYFUNCTION("if(countif(ec_num_list,EO26),OFFSET(INDIRECT(CONCAT(""A"",to_text(match(EO26,ec_num_list,0)))),0,1),"""")"),"M4 ")</f>
        <v xml:space="preserve">M4 </v>
      </c>
      <c r="BP26" s="205" t="str">
        <f ca="1">IFERROR(__xludf.DUMMYFUNCTION("if(countif(ec_num_list,EP26),OFFSET(INDIRECT(CONCAT(""A"",to_text(match(EP26,ec_num_list,0)))),0,1),"""")"),"")</f>
        <v/>
      </c>
      <c r="BQ26" s="205" t="str">
        <f ca="1">IFERROR(__xludf.DUMMYFUNCTION("if(countif(ec_num_list,EQ26),OFFSET(INDIRECT(CONCAT(""A"",to_text(match(EQ26,ec_num_list,0)))),0,1),"""")"),"")</f>
        <v/>
      </c>
      <c r="BR26" s="205" t="str">
        <f ca="1">IFERROR(__xludf.DUMMYFUNCTION("if(countif(ec_num_list,ER26),OFFSET(INDIRECT(CONCAT(""A"",to_text(match(ER26,ec_num_list,0)))),0,1),"""")"),"M7 ")</f>
        <v xml:space="preserve">M7 </v>
      </c>
      <c r="BS26" s="205" t="str">
        <f ca="1">IFERROR(__xludf.DUMMYFUNCTION("if(countif(ec_num_list,ES26),OFFSET(INDIRECT(CONCAT(""A"",to_text(match(ES26,ec_num_list,0)))),0,1),"""")"),"M8 ")</f>
        <v xml:space="preserve">M8 </v>
      </c>
      <c r="BT26" s="205" t="str">
        <f ca="1">IFERROR(__xludf.DUMMYFUNCTION("if(countif(ec_num_list,ET26),OFFSET(INDIRECT(CONCAT(""A"",to_text(match(ET26,ec_num_list,0)))),0,1),"""")"),"")</f>
        <v/>
      </c>
      <c r="BU26" s="205" t="str">
        <f ca="1">IFERROR(__xludf.DUMMYFUNCTION("if(countif(ec_num_list,EU26),OFFSET(INDIRECT(CONCAT(""A"",to_text(match(EU26,ec_num_list,0)))),0,1),"""")"),"")</f>
        <v/>
      </c>
      <c r="BV26" s="205" t="str">
        <f ca="1">IFERROR(__xludf.DUMMYFUNCTION("if(countif(ec_num_list,EV26),OFFSET(INDIRECT(CONCAT(""A"",to_text(match(EV26,ec_num_list,0)))),0,1),"""")"),"MB ")</f>
        <v xml:space="preserve">MB </v>
      </c>
      <c r="BW26" s="205" t="str">
        <f ca="1">IFERROR(__xludf.DUMMYFUNCTION("if(countif(ec_num_list,EW26),OFFSET(INDIRECT(CONCAT(""A"",to_text(match(EW26,ec_num_list,0)))),0,1),"""")"),"")</f>
        <v/>
      </c>
      <c r="BX26" s="205" t="str">
        <f ca="1">IFERROR(__xludf.DUMMYFUNCTION("if(countif(ec_num_list,EX26),OFFSET(INDIRECT(CONCAT(""A"",to_text(match(EX26,ec_num_list,0)))),0,1),"""")"),"")</f>
        <v/>
      </c>
      <c r="BY26" s="205" t="str">
        <f ca="1">IFERROR(__xludf.DUMMYFUNCTION("if(countif(ec_num_list,EY26),OFFSET(INDIRECT(CONCAT(""A"",to_text(match(EY26,ec_num_list,0)))),0,1),"""")"),"")</f>
        <v/>
      </c>
      <c r="BZ26" s="205" t="str">
        <f ca="1">IFERROR(__xludf.DUMMYFUNCTION("if(countif(ec_num_list,EZ26),OFFSET(INDIRECT(CONCAT(""A"",to_text(match(EZ26,ec_num_list,0)))),0,1),"""")"),"MF ")</f>
        <v xml:space="preserve">MF </v>
      </c>
      <c r="CA26" s="205" t="str">
        <f ca="1">IFERROR(__xludf.DUMMYFUNCTION("if(countif(ec_num_list,FA26),OFFSET(INDIRECT(CONCAT(""A"",to_text(match(FA26,ec_num_list,0)))),0,1),"""")"),"")</f>
        <v/>
      </c>
      <c r="CB26" s="205" t="str">
        <f ca="1">IFERROR(__xludf.DUMMYFUNCTION("if(countif(ec_num_list,FB26),OFFSET(INDIRECT(CONCAT(""A"",to_text(match(FB26,ec_num_list,0)))),0,1),"""")"),"")</f>
        <v/>
      </c>
      <c r="CC26" s="205" t="str">
        <f ca="1">IFERROR(__xludf.DUMMYFUNCTION("if(countif(ec_num_list,FC26),OFFSET(INDIRECT(CONCAT(""A"",to_text(match(FC26,ec_num_list,0)))),0,1),"""")"),"N2 ")</f>
        <v xml:space="preserve">N2 </v>
      </c>
      <c r="CD26" s="205" t="str">
        <f ca="1">IFERROR(__xludf.DUMMYFUNCTION("if(countif(ec_num_list,FD26),OFFSET(INDIRECT(CONCAT(""A"",to_text(match(FD26,ec_num_list,0)))),0,1),"""")"),"")</f>
        <v/>
      </c>
      <c r="CE26" s="205" t="str">
        <f ca="1">IFERROR(__xludf.DUMMYFUNCTION("if(countif(ec_num_list,FE26),OFFSET(INDIRECT(CONCAT(""A"",to_text(match(FE26,ec_num_list,0)))),0,1),"""")"),"")</f>
        <v/>
      </c>
      <c r="CF26" s="205" t="str">
        <f ca="1">IFERROR(__xludf.DUMMYFUNCTION("if(countif(ec_num_list,FF26),OFFSET(INDIRECT(CONCAT(""A"",to_text(match(FF26,ec_num_list,0)))),0,1),"""")"),"")</f>
        <v/>
      </c>
      <c r="CG26" s="205" t="str">
        <f ca="1">IFERROR(__xludf.DUMMYFUNCTION("if(countif(ec_num_list,FG26),OFFSET(INDIRECT(CONCAT(""A"",to_text(match(FG26,ec_num_list,0)))),0,1),"""")"),"")</f>
        <v/>
      </c>
      <c r="CH26" s="205" t="str">
        <f ca="1">IFERROR(__xludf.DUMMYFUNCTION("if(countif(ec_num_list,FH26),OFFSET(INDIRECT(CONCAT(""A"",to_text(match(FH26,ec_num_list,0)))),0,1),"""")"),"N7 ")</f>
        <v xml:space="preserve">N7 </v>
      </c>
      <c r="CI26" s="205" t="str">
        <f ca="1">IFERROR(__xludf.DUMMYFUNCTION("if(countif(ec_num_list,FI26),OFFSET(INDIRECT(CONCAT(""A"",to_text(match(FI26,ec_num_list,0)))),0,1),"""")"),"")</f>
        <v/>
      </c>
      <c r="CJ26" s="205" t="str">
        <f ca="1">IFERROR(__xludf.DUMMYFUNCTION("if(countif(ec_num_list,FJ26),OFFSET(INDIRECT(CONCAT(""A"",to_text(match(FJ26,ec_num_list,0)))),0,1),"""")"),"")</f>
        <v/>
      </c>
      <c r="CK26" s="205" t="str">
        <f ca="1">IFERROR(__xludf.DUMMYFUNCTION("if(countif(ec_num_list,FK26),OFFSET(INDIRECT(CONCAT(""A"",to_text(match(FK26,ec_num_list,0)))),0,1),"""")"),"NA ")</f>
        <v xml:space="preserve">NA </v>
      </c>
      <c r="CL26" s="205" t="str">
        <f ca="1">IFERROR(__xludf.DUMMYFUNCTION("if(countif(ec_num_list,FL26),OFFSET(INDIRECT(CONCAT(""A"",to_text(match(FL26,ec_num_list,0)))),0,1),"""")"),"")</f>
        <v/>
      </c>
      <c r="CM26" s="205" t="str">
        <f ca="1">IFERROR(__xludf.DUMMYFUNCTION("if(countif(ec_num_list,FM26),OFFSET(INDIRECT(CONCAT(""A"",to_text(match(FM26,ec_num_list,0)))),0,1),"""")"),"")</f>
        <v/>
      </c>
      <c r="CN26" s="206" t="s">
        <v>136</v>
      </c>
      <c r="CO26" s="206" t="s">
        <v>1243</v>
      </c>
      <c r="CP26" s="206" t="s">
        <v>1251</v>
      </c>
      <c r="CQ26" s="206" t="s">
        <v>1256</v>
      </c>
      <c r="CR26" s="108" t="s">
        <v>1555</v>
      </c>
      <c r="CS26" s="108" t="s">
        <v>1555</v>
      </c>
      <c r="CT26" s="206" t="s">
        <v>1266</v>
      </c>
      <c r="CU26" s="206" t="s">
        <v>1271</v>
      </c>
      <c r="CV26" s="206" t="s">
        <v>1274</v>
      </c>
      <c r="CW26" s="108" t="s">
        <v>1555</v>
      </c>
      <c r="CX26" s="108" t="s">
        <v>1555</v>
      </c>
      <c r="CY26" s="206" t="s">
        <v>1286</v>
      </c>
      <c r="CZ26" s="206" t="s">
        <v>1289</v>
      </c>
      <c r="DA26" s="206" t="s">
        <v>1292</v>
      </c>
      <c r="DB26" s="108" t="s">
        <v>1555</v>
      </c>
      <c r="DC26" s="108" t="s">
        <v>1555</v>
      </c>
      <c r="DD26" s="206" t="s">
        <v>1301</v>
      </c>
      <c r="DE26" s="206" t="s">
        <v>1304</v>
      </c>
      <c r="DF26" s="108" t="s">
        <v>1555</v>
      </c>
      <c r="DG26" s="108" t="s">
        <v>1555</v>
      </c>
      <c r="DH26" s="206" t="s">
        <v>1315</v>
      </c>
      <c r="DI26" s="206" t="s">
        <v>1317</v>
      </c>
      <c r="DJ26" s="206" t="s">
        <v>1321</v>
      </c>
      <c r="DK26" s="108" t="s">
        <v>1555</v>
      </c>
      <c r="DL26" s="206" t="s">
        <v>1326</v>
      </c>
      <c r="DM26" s="206" t="s">
        <v>1330</v>
      </c>
      <c r="DN26" s="206" t="s">
        <v>1334</v>
      </c>
      <c r="DO26" s="206" t="s">
        <v>1337</v>
      </c>
      <c r="DP26" s="206" t="s">
        <v>1341</v>
      </c>
      <c r="DQ26" s="206" t="s">
        <v>1344</v>
      </c>
      <c r="DR26" s="206" t="s">
        <v>1347</v>
      </c>
      <c r="DS26" s="108" t="s">
        <v>1555</v>
      </c>
      <c r="DT26" s="206" t="s">
        <v>1353</v>
      </c>
      <c r="DU26" s="108" t="s">
        <v>1555</v>
      </c>
      <c r="DV26" s="206" t="s">
        <v>1363</v>
      </c>
      <c r="DW26" s="108" t="s">
        <v>1555</v>
      </c>
      <c r="DX26" s="108" t="s">
        <v>1555</v>
      </c>
      <c r="DY26" s="108" t="s">
        <v>1555</v>
      </c>
      <c r="DZ26" s="108" t="s">
        <v>1555</v>
      </c>
      <c r="EA26" s="108" t="s">
        <v>1555</v>
      </c>
      <c r="EB26" s="108" t="s">
        <v>1555</v>
      </c>
      <c r="EC26" s="206" t="s">
        <v>1391</v>
      </c>
      <c r="ED26" s="108" t="s">
        <v>1555</v>
      </c>
      <c r="EE26" s="206" t="s">
        <v>1397</v>
      </c>
      <c r="EF26" s="108" t="s">
        <v>1555</v>
      </c>
      <c r="EG26" s="206" t="s">
        <v>1404</v>
      </c>
      <c r="EH26" s="108" t="s">
        <v>1555</v>
      </c>
      <c r="EI26" s="108" t="s">
        <v>1555</v>
      </c>
      <c r="EJ26" s="206" t="s">
        <v>1414</v>
      </c>
      <c r="EK26" s="206" t="s">
        <v>1417</v>
      </c>
      <c r="EL26" s="206" t="s">
        <v>1419</v>
      </c>
      <c r="EM26" s="108" t="s">
        <v>1555</v>
      </c>
      <c r="EN26" s="206" t="s">
        <v>1428</v>
      </c>
      <c r="EO26" s="206" t="s">
        <v>1430</v>
      </c>
      <c r="EP26" s="108" t="s">
        <v>1555</v>
      </c>
      <c r="EQ26" s="108" t="s">
        <v>1555</v>
      </c>
      <c r="ER26" s="206" t="s">
        <v>1439</v>
      </c>
      <c r="ES26" s="206" t="s">
        <v>1442</v>
      </c>
      <c r="ET26" s="108" t="s">
        <v>1555</v>
      </c>
      <c r="EU26" s="108" t="s">
        <v>1555</v>
      </c>
      <c r="EV26" s="206" t="s">
        <v>1451</v>
      </c>
      <c r="EW26" s="108" t="s">
        <v>1555</v>
      </c>
      <c r="EX26" s="108" t="s">
        <v>1555</v>
      </c>
      <c r="EY26" s="108" t="s">
        <v>1555</v>
      </c>
      <c r="EZ26" s="206" t="s">
        <v>1463</v>
      </c>
      <c r="FA26" s="108" t="s">
        <v>1555</v>
      </c>
      <c r="FB26" s="108" t="s">
        <v>1555</v>
      </c>
      <c r="FC26" s="206" t="s">
        <v>1476</v>
      </c>
      <c r="FD26" s="108" t="s">
        <v>1555</v>
      </c>
      <c r="FE26" s="108" t="s">
        <v>1555</v>
      </c>
      <c r="FF26" s="108" t="s">
        <v>1555</v>
      </c>
      <c r="FG26" s="108" t="s">
        <v>1555</v>
      </c>
      <c r="FH26" s="206" t="s">
        <v>1494</v>
      </c>
      <c r="FI26" s="108" t="s">
        <v>1555</v>
      </c>
      <c r="FJ26" s="108" t="s">
        <v>1555</v>
      </c>
      <c r="FK26" s="206" t="s">
        <v>1506</v>
      </c>
      <c r="FL26" s="206" t="s">
        <v>1509</v>
      </c>
      <c r="FM26" s="108" t="s">
        <v>1555</v>
      </c>
    </row>
    <row r="27" spans="1:169" ht="14.25">
      <c r="A27" s="108" t="s">
        <v>1334</v>
      </c>
      <c r="B27" s="108" t="str">
        <f t="shared" si="2"/>
        <v xml:space="preserve">K9 </v>
      </c>
      <c r="C27" s="200">
        <v>9</v>
      </c>
      <c r="D27" s="203" t="s">
        <v>442</v>
      </c>
      <c r="E27" s="203" t="s">
        <v>904</v>
      </c>
      <c r="F27" s="203" t="s">
        <v>905</v>
      </c>
      <c r="G27" s="203" t="s">
        <v>906</v>
      </c>
      <c r="H27" s="203" t="s">
        <v>658</v>
      </c>
      <c r="I27" s="203" t="s">
        <v>436</v>
      </c>
      <c r="J27" s="203" t="s">
        <v>670</v>
      </c>
      <c r="K27" s="117" t="s">
        <v>837</v>
      </c>
      <c r="L27" s="204" t="s">
        <v>140</v>
      </c>
      <c r="M27" s="205" t="str">
        <f ca="1">IFERROR(__xludf.DUMMYFUNCTION("regexreplace(N27,"" "","", "")"),"J0, J1, J2, J5, J6, J7, JA, JB, JC, JF, K0, K3, K4, K5, K7, K8, K9, KA, KB, KC, KD, KF, L1, L8, LA, LC, LF, M0, M1, M3, M4, M7, M8, MB, MF, N2, N7, NA, ")</f>
        <v xml:space="preserve">J0, J1, J2, J5, J6, J7, JA, JB, JC, JF, K0, K3, K4, K5, K7, K8, K9, KA, KB, KC, KD, KF, L1, L8, LA, LC, LF, M0, M1, M3, M4, M7, M8, MB, MF, N2, N7, NA, </v>
      </c>
      <c r="N27" s="205" t="e">
        <f t="shared" si="1"/>
        <v>#VALUE!</v>
      </c>
      <c r="O27" s="205" t="str">
        <f ca="1">IFERROR(__xludf.DUMMYFUNCTION("if(countif(ec_num_list,CO27),OFFSET(INDIRECT(CONCAT(""A"",to_text(match(CO27,ec_num_list,0)))),0,1),"""")"),"J0 ")</f>
        <v xml:space="preserve">J0 </v>
      </c>
      <c r="P27" s="205" t="str">
        <f ca="1">IFERROR(__xludf.DUMMYFUNCTION("if(countif(ec_num_list,CP27),OFFSET(INDIRECT(CONCAT(""A"",to_text(match(CP27,ec_num_list,0)))),0,1),"""")"),"J1 ")</f>
        <v xml:space="preserve">J1 </v>
      </c>
      <c r="Q27" s="205" t="str">
        <f ca="1">IFERROR(__xludf.DUMMYFUNCTION("if(countif(ec_num_list,CQ27),OFFSET(INDIRECT(CONCAT(""A"",to_text(match(CQ27,ec_num_list,0)))),0,1),"""")"),"J2 ")</f>
        <v xml:space="preserve">J2 </v>
      </c>
      <c r="R27" s="205" t="str">
        <f ca="1">IFERROR(__xludf.DUMMYFUNCTION("if(countif(ec_num_list,CR27),OFFSET(INDIRECT(CONCAT(""A"",to_text(match(CR27,ec_num_list,0)))),0,1),"""")"),"")</f>
        <v/>
      </c>
      <c r="S27" s="205" t="str">
        <f ca="1">IFERROR(__xludf.DUMMYFUNCTION("if(countif(ec_num_list,CS27),OFFSET(INDIRECT(CONCAT(""A"",to_text(match(CS27,ec_num_list,0)))),0,1),"""")"),"")</f>
        <v/>
      </c>
      <c r="T27" s="205" t="str">
        <f ca="1">IFERROR(__xludf.DUMMYFUNCTION("if(countif(ec_num_list,CT27),OFFSET(INDIRECT(CONCAT(""A"",to_text(match(CT27,ec_num_list,0)))),0,1),"""")"),"J5 ")</f>
        <v xml:space="preserve">J5 </v>
      </c>
      <c r="U27" s="205" t="str">
        <f ca="1">IFERROR(__xludf.DUMMYFUNCTION("if(countif(ec_num_list,CU27),OFFSET(INDIRECT(CONCAT(""A"",to_text(match(CU27,ec_num_list,0)))),0,1),"""")"),"J6 ")</f>
        <v xml:space="preserve">J6 </v>
      </c>
      <c r="V27" s="205" t="str">
        <f ca="1">IFERROR(__xludf.DUMMYFUNCTION("if(countif(ec_num_list,CV27),OFFSET(INDIRECT(CONCAT(""A"",to_text(match(CV27,ec_num_list,0)))),0,1),"""")"),"J7 ")</f>
        <v xml:space="preserve">J7 </v>
      </c>
      <c r="W27" s="205" t="str">
        <f ca="1">IFERROR(__xludf.DUMMYFUNCTION("if(countif(ec_num_list,CW27),OFFSET(INDIRECT(CONCAT(""A"",to_text(match(CW27,ec_num_list,0)))),0,1),"""")"),"")</f>
        <v/>
      </c>
      <c r="X27" s="205" t="str">
        <f ca="1">IFERROR(__xludf.DUMMYFUNCTION("if(countif(ec_num_list,CX27),OFFSET(INDIRECT(CONCAT(""A"",to_text(match(CX27,ec_num_list,0)))),0,1),"""")"),"")</f>
        <v/>
      </c>
      <c r="Y27" s="205" t="str">
        <f ca="1">IFERROR(__xludf.DUMMYFUNCTION("if(countif(ec_num_list,CY27),OFFSET(INDIRECT(CONCAT(""A"",to_text(match(CY27,ec_num_list,0)))),0,1),"""")"),"JA ")</f>
        <v xml:space="preserve">JA </v>
      </c>
      <c r="Z27" s="205" t="str">
        <f ca="1">IFERROR(__xludf.DUMMYFUNCTION("if(countif(ec_num_list,CZ27),OFFSET(INDIRECT(CONCAT(""A"",to_text(match(CZ27,ec_num_list,0)))),0,1),"""")"),"JB ")</f>
        <v xml:space="preserve">JB </v>
      </c>
      <c r="AA27" s="205" t="str">
        <f ca="1">IFERROR(__xludf.DUMMYFUNCTION("if(countif(ec_num_list,DA27),OFFSET(INDIRECT(CONCAT(""A"",to_text(match(DA27,ec_num_list,0)))),0,1),"""")"),"JC ")</f>
        <v xml:space="preserve">JC </v>
      </c>
      <c r="AB27" s="205" t="str">
        <f ca="1">IFERROR(__xludf.DUMMYFUNCTION("if(countif(ec_num_list,DB27),OFFSET(INDIRECT(CONCAT(""A"",to_text(match(DB27,ec_num_list,0)))),0,1),"""")"),"")</f>
        <v/>
      </c>
      <c r="AC27" s="205" t="str">
        <f ca="1">IFERROR(__xludf.DUMMYFUNCTION("if(countif(ec_num_list,DC27),OFFSET(INDIRECT(CONCAT(""A"",to_text(match(DC27,ec_num_list,0)))),0,1),"""")"),"")</f>
        <v/>
      </c>
      <c r="AD27" s="205" t="str">
        <f ca="1">IFERROR(__xludf.DUMMYFUNCTION("if(countif(ec_num_list,DD27),OFFSET(INDIRECT(CONCAT(""A"",to_text(match(DD27,ec_num_list,0)))),0,1),"""")"),"JF ")</f>
        <v xml:space="preserve">JF </v>
      </c>
      <c r="AE27" s="205" t="str">
        <f ca="1">IFERROR(__xludf.DUMMYFUNCTION("if(countif(ec_num_list,DE27),OFFSET(INDIRECT(CONCAT(""A"",to_text(match(DE27,ec_num_list,0)))),0,1),"""")"),"K0 ")</f>
        <v xml:space="preserve">K0 </v>
      </c>
      <c r="AF27" s="205" t="str">
        <f ca="1">IFERROR(__xludf.DUMMYFUNCTION("if(countif(ec_num_list,DF27),OFFSET(INDIRECT(CONCAT(""A"",to_text(match(DF27,ec_num_list,0)))),0,1),"""")"),"")</f>
        <v/>
      </c>
      <c r="AG27" s="205" t="str">
        <f ca="1">IFERROR(__xludf.DUMMYFUNCTION("if(countif(ec_num_list,DG27),OFFSET(INDIRECT(CONCAT(""A"",to_text(match(DG27,ec_num_list,0)))),0,1),"""")"),"")</f>
        <v/>
      </c>
      <c r="AH27" s="205" t="str">
        <f ca="1">IFERROR(__xludf.DUMMYFUNCTION("if(countif(ec_num_list,DH27),OFFSET(INDIRECT(CONCAT(""A"",to_text(match(DH27,ec_num_list,0)))),0,1),"""")"),"K3 ")</f>
        <v xml:space="preserve">K3 </v>
      </c>
      <c r="AI27" s="205" t="str">
        <f ca="1">IFERROR(__xludf.DUMMYFUNCTION("if(countif(ec_num_list,DI27),OFFSET(INDIRECT(CONCAT(""A"",to_text(match(DI27,ec_num_list,0)))),0,1),"""")"),"K4 ")</f>
        <v xml:space="preserve">K4 </v>
      </c>
      <c r="AJ27" s="205" t="str">
        <f ca="1">IFERROR(__xludf.DUMMYFUNCTION("if(countif(ec_num_list,DJ27),OFFSET(INDIRECT(CONCAT(""A"",to_text(match(DJ27,ec_num_list,0)))),0,1),"""")"),"K5 ")</f>
        <v xml:space="preserve">K5 </v>
      </c>
      <c r="AK27" s="205" t="str">
        <f ca="1">IFERROR(__xludf.DUMMYFUNCTION("if(countif(ec_num_list,DK27),OFFSET(INDIRECT(CONCAT(""A"",to_text(match(DK27,ec_num_list,0)))),0,1),"""")"),"")</f>
        <v/>
      </c>
      <c r="AL27" s="205" t="str">
        <f ca="1">IFERROR(__xludf.DUMMYFUNCTION("if(countif(ec_num_list,DL27),OFFSET(INDIRECT(CONCAT(""A"",to_text(match(DL27,ec_num_list,0)))),0,1),"""")"),"K7 ")</f>
        <v xml:space="preserve">K7 </v>
      </c>
      <c r="AM27" s="205" t="str">
        <f ca="1">IFERROR(__xludf.DUMMYFUNCTION("if(countif(ec_num_list,DM27),OFFSET(INDIRECT(CONCAT(""A"",to_text(match(DM27,ec_num_list,0)))),0,1),"""")"),"K8 ")</f>
        <v xml:space="preserve">K8 </v>
      </c>
      <c r="AN27" s="205" t="str">
        <f ca="1">IFERROR(__xludf.DUMMYFUNCTION("if(countif(ec_num_list,DN27),OFFSET(INDIRECT(CONCAT(""A"",to_text(match(DN27,ec_num_list,0)))),0,1),"""")"),"K9 ")</f>
        <v xml:space="preserve">K9 </v>
      </c>
      <c r="AO27" s="205" t="str">
        <f ca="1">IFERROR(__xludf.DUMMYFUNCTION("if(countif(ec_num_list,DO27),OFFSET(INDIRECT(CONCAT(""A"",to_text(match(DO27,ec_num_list,0)))),0,1),"""")"),"KA ")</f>
        <v xml:space="preserve">KA </v>
      </c>
      <c r="AP27" s="205" t="str">
        <f ca="1">IFERROR(__xludf.DUMMYFUNCTION("if(countif(ec_num_list,DP27),OFFSET(INDIRECT(CONCAT(""A"",to_text(match(DP27,ec_num_list,0)))),0,1),"""")"),"KB ")</f>
        <v xml:space="preserve">KB </v>
      </c>
      <c r="AQ27" s="205" t="str">
        <f ca="1">IFERROR(__xludf.DUMMYFUNCTION("if(countif(ec_num_list,DQ27),OFFSET(INDIRECT(CONCAT(""A"",to_text(match(DQ27,ec_num_list,0)))),0,1),"""")"),"KC ")</f>
        <v xml:space="preserve">KC </v>
      </c>
      <c r="AR27" s="205" t="str">
        <f ca="1">IFERROR(__xludf.DUMMYFUNCTION("if(countif(ec_num_list,DR27),OFFSET(INDIRECT(CONCAT(""A"",to_text(match(DR27,ec_num_list,0)))),0,1),"""")"),"KD ")</f>
        <v xml:space="preserve">KD </v>
      </c>
      <c r="AS27" s="205" t="str">
        <f ca="1">IFERROR(__xludf.DUMMYFUNCTION("if(countif(ec_num_list,DS27),OFFSET(INDIRECT(CONCAT(""A"",to_text(match(DS27,ec_num_list,0)))),0,1),"""")"),"")</f>
        <v/>
      </c>
      <c r="AT27" s="205" t="str">
        <f ca="1">IFERROR(__xludf.DUMMYFUNCTION("if(countif(ec_num_list,DT27),OFFSET(INDIRECT(CONCAT(""A"",to_text(match(DT27,ec_num_list,0)))),0,1),"""")"),"KF ")</f>
        <v xml:space="preserve">KF </v>
      </c>
      <c r="AU27" s="205" t="str">
        <f ca="1">IFERROR(__xludf.DUMMYFUNCTION("if(countif(ec_num_list,DU27),OFFSET(INDIRECT(CONCAT(""A"",to_text(match(DU27,ec_num_list,0)))),0,1),"""")"),"")</f>
        <v/>
      </c>
      <c r="AV27" s="205" t="str">
        <f ca="1">IFERROR(__xludf.DUMMYFUNCTION("if(countif(ec_num_list,DV27),OFFSET(INDIRECT(CONCAT(""A"",to_text(match(DV27,ec_num_list,0)))),0,1),"""")"),"L1 ")</f>
        <v xml:space="preserve">L1 </v>
      </c>
      <c r="AW27" s="205" t="str">
        <f ca="1">IFERROR(__xludf.DUMMYFUNCTION("if(countif(ec_num_list,DW27),OFFSET(INDIRECT(CONCAT(""A"",to_text(match(DW27,ec_num_list,0)))),0,1),"""")"),"")</f>
        <v/>
      </c>
      <c r="AX27" s="205" t="str">
        <f ca="1">IFERROR(__xludf.DUMMYFUNCTION("if(countif(ec_num_list,DX27),OFFSET(INDIRECT(CONCAT(""A"",to_text(match(DX27,ec_num_list,0)))),0,1),"""")"),"")</f>
        <v/>
      </c>
      <c r="AY27" s="205" t="str">
        <f ca="1">IFERROR(__xludf.DUMMYFUNCTION("if(countif(ec_num_list,DY27),OFFSET(INDIRECT(CONCAT(""A"",to_text(match(DY27,ec_num_list,0)))),0,1),"""")"),"")</f>
        <v/>
      </c>
      <c r="AZ27" s="205" t="str">
        <f ca="1">IFERROR(__xludf.DUMMYFUNCTION("if(countif(ec_num_list,DZ27),OFFSET(INDIRECT(CONCAT(""A"",to_text(match(DZ27,ec_num_list,0)))),0,1),"""")"),"")</f>
        <v/>
      </c>
      <c r="BA27" s="205" t="str">
        <f ca="1">IFERROR(__xludf.DUMMYFUNCTION("if(countif(ec_num_list,EA27),OFFSET(INDIRECT(CONCAT(""A"",to_text(match(EA27,ec_num_list,0)))),0,1),"""")"),"")</f>
        <v/>
      </c>
      <c r="BB27" s="205" t="str">
        <f ca="1">IFERROR(__xludf.DUMMYFUNCTION("if(countif(ec_num_list,EB27),OFFSET(INDIRECT(CONCAT(""A"",to_text(match(EB27,ec_num_list,0)))),0,1),"""")"),"")</f>
        <v/>
      </c>
      <c r="BC27" s="205" t="str">
        <f ca="1">IFERROR(__xludf.DUMMYFUNCTION("if(countif(ec_num_list,EC27),OFFSET(INDIRECT(CONCAT(""A"",to_text(match(EC27,ec_num_list,0)))),0,1),"""")"),"L8 ")</f>
        <v xml:space="preserve">L8 </v>
      </c>
      <c r="BD27" s="205" t="str">
        <f ca="1">IFERROR(__xludf.DUMMYFUNCTION("if(countif(ec_num_list,ED27),OFFSET(INDIRECT(CONCAT(""A"",to_text(match(ED27,ec_num_list,0)))),0,1),"""")"),"")</f>
        <v/>
      </c>
      <c r="BE27" s="205" t="str">
        <f ca="1">IFERROR(__xludf.DUMMYFUNCTION("if(countif(ec_num_list,EE27),OFFSET(INDIRECT(CONCAT(""A"",to_text(match(EE27,ec_num_list,0)))),0,1),"""")"),"LA ")</f>
        <v xml:space="preserve">LA </v>
      </c>
      <c r="BF27" s="205" t="str">
        <f ca="1">IFERROR(__xludf.DUMMYFUNCTION("if(countif(ec_num_list,EF27),OFFSET(INDIRECT(CONCAT(""A"",to_text(match(EF27,ec_num_list,0)))),0,1),"""")"),"")</f>
        <v/>
      </c>
      <c r="BG27" s="205" t="str">
        <f ca="1">IFERROR(__xludf.DUMMYFUNCTION("if(countif(ec_num_list,EG27),OFFSET(INDIRECT(CONCAT(""A"",to_text(match(EG27,ec_num_list,0)))),0,1),"""")"),"LC ")</f>
        <v xml:space="preserve">LC </v>
      </c>
      <c r="BH27" s="205" t="str">
        <f ca="1">IFERROR(__xludf.DUMMYFUNCTION("if(countif(ec_num_list,EH27),OFFSET(INDIRECT(CONCAT(""A"",to_text(match(EH27,ec_num_list,0)))),0,1),"""")"),"")</f>
        <v/>
      </c>
      <c r="BI27" s="205" t="str">
        <f ca="1">IFERROR(__xludf.DUMMYFUNCTION("if(countif(ec_num_list,EI27),OFFSET(INDIRECT(CONCAT(""A"",to_text(match(EI27,ec_num_list,0)))),0,1),"""")"),"")</f>
        <v/>
      </c>
      <c r="BJ27" s="205" t="str">
        <f ca="1">IFERROR(__xludf.DUMMYFUNCTION("if(countif(ec_num_list,EJ27),OFFSET(INDIRECT(CONCAT(""A"",to_text(match(EJ27,ec_num_list,0)))),0,1),"""")"),"LF ")</f>
        <v xml:space="preserve">LF </v>
      </c>
      <c r="BK27" s="205" t="str">
        <f ca="1">IFERROR(__xludf.DUMMYFUNCTION("if(countif(ec_num_list,EK27),OFFSET(INDIRECT(CONCAT(""A"",to_text(match(EK27,ec_num_list,0)))),0,1),"""")"),"M0 ")</f>
        <v xml:space="preserve">M0 </v>
      </c>
      <c r="BL27" s="205" t="str">
        <f ca="1">IFERROR(__xludf.DUMMYFUNCTION("if(countif(ec_num_list,EL27),OFFSET(INDIRECT(CONCAT(""A"",to_text(match(EL27,ec_num_list,0)))),0,1),"""")"),"M1 ")</f>
        <v xml:space="preserve">M1 </v>
      </c>
      <c r="BM27" s="205" t="str">
        <f ca="1">IFERROR(__xludf.DUMMYFUNCTION("if(countif(ec_num_list,EM27),OFFSET(INDIRECT(CONCAT(""A"",to_text(match(EM27,ec_num_list,0)))),0,1),"""")"),"")</f>
        <v/>
      </c>
      <c r="BN27" s="205" t="str">
        <f ca="1">IFERROR(__xludf.DUMMYFUNCTION("if(countif(ec_num_list,EN27),OFFSET(INDIRECT(CONCAT(""A"",to_text(match(EN27,ec_num_list,0)))),0,1),"""")"),"M3 ")</f>
        <v xml:space="preserve">M3 </v>
      </c>
      <c r="BO27" s="205" t="str">
        <f ca="1">IFERROR(__xludf.DUMMYFUNCTION("if(countif(ec_num_list,EO27),OFFSET(INDIRECT(CONCAT(""A"",to_text(match(EO27,ec_num_list,0)))),0,1),"""")"),"M4 ")</f>
        <v xml:space="preserve">M4 </v>
      </c>
      <c r="BP27" s="205" t="str">
        <f ca="1">IFERROR(__xludf.DUMMYFUNCTION("if(countif(ec_num_list,EP27),OFFSET(INDIRECT(CONCAT(""A"",to_text(match(EP27,ec_num_list,0)))),0,1),"""")"),"")</f>
        <v/>
      </c>
      <c r="BQ27" s="205" t="str">
        <f ca="1">IFERROR(__xludf.DUMMYFUNCTION("if(countif(ec_num_list,EQ27),OFFSET(INDIRECT(CONCAT(""A"",to_text(match(EQ27,ec_num_list,0)))),0,1),"""")"),"")</f>
        <v/>
      </c>
      <c r="BR27" s="205" t="str">
        <f ca="1">IFERROR(__xludf.DUMMYFUNCTION("if(countif(ec_num_list,ER27),OFFSET(INDIRECT(CONCAT(""A"",to_text(match(ER27,ec_num_list,0)))),0,1),"""")"),"M7 ")</f>
        <v xml:space="preserve">M7 </v>
      </c>
      <c r="BS27" s="205" t="str">
        <f ca="1">IFERROR(__xludf.DUMMYFUNCTION("if(countif(ec_num_list,ES27),OFFSET(INDIRECT(CONCAT(""A"",to_text(match(ES27,ec_num_list,0)))),0,1),"""")"),"M8 ")</f>
        <v xml:space="preserve">M8 </v>
      </c>
      <c r="BT27" s="205" t="str">
        <f ca="1">IFERROR(__xludf.DUMMYFUNCTION("if(countif(ec_num_list,ET27),OFFSET(INDIRECT(CONCAT(""A"",to_text(match(ET27,ec_num_list,0)))),0,1),"""")"),"")</f>
        <v/>
      </c>
      <c r="BU27" s="205" t="str">
        <f ca="1">IFERROR(__xludf.DUMMYFUNCTION("if(countif(ec_num_list,EU27),OFFSET(INDIRECT(CONCAT(""A"",to_text(match(EU27,ec_num_list,0)))),0,1),"""")"),"")</f>
        <v/>
      </c>
      <c r="BV27" s="205" t="str">
        <f ca="1">IFERROR(__xludf.DUMMYFUNCTION("if(countif(ec_num_list,EV27),OFFSET(INDIRECT(CONCAT(""A"",to_text(match(EV27,ec_num_list,0)))),0,1),"""")"),"MB ")</f>
        <v xml:space="preserve">MB </v>
      </c>
      <c r="BW27" s="205" t="str">
        <f ca="1">IFERROR(__xludf.DUMMYFUNCTION("if(countif(ec_num_list,EW27),OFFSET(INDIRECT(CONCAT(""A"",to_text(match(EW27,ec_num_list,0)))),0,1),"""")"),"")</f>
        <v/>
      </c>
      <c r="BX27" s="205" t="str">
        <f ca="1">IFERROR(__xludf.DUMMYFUNCTION("if(countif(ec_num_list,EX27),OFFSET(INDIRECT(CONCAT(""A"",to_text(match(EX27,ec_num_list,0)))),0,1),"""")"),"")</f>
        <v/>
      </c>
      <c r="BY27" s="205" t="str">
        <f ca="1">IFERROR(__xludf.DUMMYFUNCTION("if(countif(ec_num_list,EY27),OFFSET(INDIRECT(CONCAT(""A"",to_text(match(EY27,ec_num_list,0)))),0,1),"""")"),"")</f>
        <v/>
      </c>
      <c r="BZ27" s="205" t="str">
        <f ca="1">IFERROR(__xludf.DUMMYFUNCTION("if(countif(ec_num_list,EZ27),OFFSET(INDIRECT(CONCAT(""A"",to_text(match(EZ27,ec_num_list,0)))),0,1),"""")"),"MF ")</f>
        <v xml:space="preserve">MF </v>
      </c>
      <c r="CA27" s="205" t="str">
        <f ca="1">IFERROR(__xludf.DUMMYFUNCTION("if(countif(ec_num_list,FA27),OFFSET(INDIRECT(CONCAT(""A"",to_text(match(FA27,ec_num_list,0)))),0,1),"""")"),"")</f>
        <v/>
      </c>
      <c r="CB27" s="205" t="str">
        <f ca="1">IFERROR(__xludf.DUMMYFUNCTION("if(countif(ec_num_list,FB27),OFFSET(INDIRECT(CONCAT(""A"",to_text(match(FB27,ec_num_list,0)))),0,1),"""")"),"")</f>
        <v/>
      </c>
      <c r="CC27" s="205" t="str">
        <f ca="1">IFERROR(__xludf.DUMMYFUNCTION("if(countif(ec_num_list,FC27),OFFSET(INDIRECT(CONCAT(""A"",to_text(match(FC27,ec_num_list,0)))),0,1),"""")"),"N2 ")</f>
        <v xml:space="preserve">N2 </v>
      </c>
      <c r="CD27" s="205" t="str">
        <f ca="1">IFERROR(__xludf.DUMMYFUNCTION("if(countif(ec_num_list,FD27),OFFSET(INDIRECT(CONCAT(""A"",to_text(match(FD27,ec_num_list,0)))),0,1),"""")"),"")</f>
        <v/>
      </c>
      <c r="CE27" s="205" t="str">
        <f ca="1">IFERROR(__xludf.DUMMYFUNCTION("if(countif(ec_num_list,FE27),OFFSET(INDIRECT(CONCAT(""A"",to_text(match(FE27,ec_num_list,0)))),0,1),"""")"),"")</f>
        <v/>
      </c>
      <c r="CF27" s="205" t="str">
        <f ca="1">IFERROR(__xludf.DUMMYFUNCTION("if(countif(ec_num_list,FF27),OFFSET(INDIRECT(CONCAT(""A"",to_text(match(FF27,ec_num_list,0)))),0,1),"""")"),"")</f>
        <v/>
      </c>
      <c r="CG27" s="205" t="str">
        <f ca="1">IFERROR(__xludf.DUMMYFUNCTION("if(countif(ec_num_list,FG27),OFFSET(INDIRECT(CONCAT(""A"",to_text(match(FG27,ec_num_list,0)))),0,1),"""")"),"")</f>
        <v/>
      </c>
      <c r="CH27" s="205" t="str">
        <f ca="1">IFERROR(__xludf.DUMMYFUNCTION("if(countif(ec_num_list,FH27),OFFSET(INDIRECT(CONCAT(""A"",to_text(match(FH27,ec_num_list,0)))),0,1),"""")"),"N7 ")</f>
        <v xml:space="preserve">N7 </v>
      </c>
      <c r="CI27" s="205" t="str">
        <f ca="1">IFERROR(__xludf.DUMMYFUNCTION("if(countif(ec_num_list,FI27),OFFSET(INDIRECT(CONCAT(""A"",to_text(match(FI27,ec_num_list,0)))),0,1),"""")"),"")</f>
        <v/>
      </c>
      <c r="CJ27" s="205" t="str">
        <f ca="1">IFERROR(__xludf.DUMMYFUNCTION("if(countif(ec_num_list,FJ27),OFFSET(INDIRECT(CONCAT(""A"",to_text(match(FJ27,ec_num_list,0)))),0,1),"""")"),"")</f>
        <v/>
      </c>
      <c r="CK27" s="205" t="str">
        <f ca="1">IFERROR(__xludf.DUMMYFUNCTION("if(countif(ec_num_list,FK27),OFFSET(INDIRECT(CONCAT(""A"",to_text(match(FK27,ec_num_list,0)))),0,1),"""")"),"NA ")</f>
        <v xml:space="preserve">NA </v>
      </c>
      <c r="CL27" s="205" t="str">
        <f ca="1">IFERROR(__xludf.DUMMYFUNCTION("if(countif(ec_num_list,FL27),OFFSET(INDIRECT(CONCAT(""A"",to_text(match(FL27,ec_num_list,0)))),0,1),"""")"),"")</f>
        <v/>
      </c>
      <c r="CM27" s="205" t="str">
        <f ca="1">IFERROR(__xludf.DUMMYFUNCTION("if(countif(ec_num_list,FM27),OFFSET(INDIRECT(CONCAT(""A"",to_text(match(FM27,ec_num_list,0)))),0,1),"""")"),"")</f>
        <v/>
      </c>
      <c r="CN27" s="206" t="s">
        <v>140</v>
      </c>
      <c r="CO27" s="206" t="s">
        <v>1243</v>
      </c>
      <c r="CP27" s="206" t="s">
        <v>1251</v>
      </c>
      <c r="CQ27" s="206" t="s">
        <v>1256</v>
      </c>
      <c r="CR27" s="108" t="s">
        <v>1555</v>
      </c>
      <c r="CS27" s="108" t="s">
        <v>1555</v>
      </c>
      <c r="CT27" s="206" t="s">
        <v>1266</v>
      </c>
      <c r="CU27" s="206" t="s">
        <v>1271</v>
      </c>
      <c r="CV27" s="206" t="s">
        <v>1274</v>
      </c>
      <c r="CW27" s="108" t="s">
        <v>1555</v>
      </c>
      <c r="CX27" s="108" t="s">
        <v>1555</v>
      </c>
      <c r="CY27" s="206" t="s">
        <v>1286</v>
      </c>
      <c r="CZ27" s="206" t="s">
        <v>1289</v>
      </c>
      <c r="DA27" s="206" t="s">
        <v>1292</v>
      </c>
      <c r="DB27" s="108" t="s">
        <v>1555</v>
      </c>
      <c r="DC27" s="108" t="s">
        <v>1555</v>
      </c>
      <c r="DD27" s="206" t="s">
        <v>1301</v>
      </c>
      <c r="DE27" s="206" t="s">
        <v>1304</v>
      </c>
      <c r="DF27" s="108" t="s">
        <v>1555</v>
      </c>
      <c r="DG27" s="108" t="s">
        <v>1555</v>
      </c>
      <c r="DH27" s="206" t="s">
        <v>1315</v>
      </c>
      <c r="DI27" s="206" t="s">
        <v>1317</v>
      </c>
      <c r="DJ27" s="206" t="s">
        <v>1321</v>
      </c>
      <c r="DK27" s="108" t="s">
        <v>1555</v>
      </c>
      <c r="DL27" s="206" t="s">
        <v>1326</v>
      </c>
      <c r="DM27" s="206" t="s">
        <v>1330</v>
      </c>
      <c r="DN27" s="206" t="s">
        <v>1334</v>
      </c>
      <c r="DO27" s="206" t="s">
        <v>1337</v>
      </c>
      <c r="DP27" s="206" t="s">
        <v>1341</v>
      </c>
      <c r="DQ27" s="206" t="s">
        <v>1344</v>
      </c>
      <c r="DR27" s="206" t="s">
        <v>1347</v>
      </c>
      <c r="DS27" s="108" t="s">
        <v>1555</v>
      </c>
      <c r="DT27" s="206" t="s">
        <v>1353</v>
      </c>
      <c r="DU27" s="108" t="s">
        <v>1555</v>
      </c>
      <c r="DV27" s="206" t="s">
        <v>1363</v>
      </c>
      <c r="DW27" s="108" t="s">
        <v>1555</v>
      </c>
      <c r="DX27" s="108" t="s">
        <v>1555</v>
      </c>
      <c r="DY27" s="108" t="s">
        <v>1555</v>
      </c>
      <c r="DZ27" s="108" t="s">
        <v>1555</v>
      </c>
      <c r="EA27" s="108" t="s">
        <v>1555</v>
      </c>
      <c r="EB27" s="108" t="s">
        <v>1555</v>
      </c>
      <c r="EC27" s="206" t="s">
        <v>1391</v>
      </c>
      <c r="ED27" s="108" t="s">
        <v>1555</v>
      </c>
      <c r="EE27" s="206" t="s">
        <v>1397</v>
      </c>
      <c r="EF27" s="108" t="s">
        <v>1555</v>
      </c>
      <c r="EG27" s="206" t="s">
        <v>1404</v>
      </c>
      <c r="EH27" s="108" t="s">
        <v>1555</v>
      </c>
      <c r="EI27" s="108" t="s">
        <v>1555</v>
      </c>
      <c r="EJ27" s="206" t="s">
        <v>1414</v>
      </c>
      <c r="EK27" s="206" t="s">
        <v>1417</v>
      </c>
      <c r="EL27" s="206" t="s">
        <v>1419</v>
      </c>
      <c r="EM27" s="108" t="s">
        <v>1555</v>
      </c>
      <c r="EN27" s="206" t="s">
        <v>1428</v>
      </c>
      <c r="EO27" s="206" t="s">
        <v>1430</v>
      </c>
      <c r="EP27" s="108" t="s">
        <v>1555</v>
      </c>
      <c r="EQ27" s="108" t="s">
        <v>1555</v>
      </c>
      <c r="ER27" s="206" t="s">
        <v>1439</v>
      </c>
      <c r="ES27" s="206" t="s">
        <v>1442</v>
      </c>
      <c r="ET27" s="108" t="s">
        <v>1555</v>
      </c>
      <c r="EU27" s="108" t="s">
        <v>1555</v>
      </c>
      <c r="EV27" s="206" t="s">
        <v>1451</v>
      </c>
      <c r="EW27" s="108" t="s">
        <v>1555</v>
      </c>
      <c r="EX27" s="108" t="s">
        <v>1555</v>
      </c>
      <c r="EY27" s="108" t="s">
        <v>1555</v>
      </c>
      <c r="EZ27" s="206" t="s">
        <v>1463</v>
      </c>
      <c r="FA27" s="108" t="s">
        <v>1555</v>
      </c>
      <c r="FB27" s="108" t="s">
        <v>1555</v>
      </c>
      <c r="FC27" s="206" t="s">
        <v>1476</v>
      </c>
      <c r="FD27" s="108" t="s">
        <v>1555</v>
      </c>
      <c r="FE27" s="108" t="s">
        <v>1555</v>
      </c>
      <c r="FF27" s="108" t="s">
        <v>1555</v>
      </c>
      <c r="FG27" s="108" t="s">
        <v>1555</v>
      </c>
      <c r="FH27" s="206" t="s">
        <v>1494</v>
      </c>
      <c r="FI27" s="108" t="s">
        <v>1555</v>
      </c>
      <c r="FJ27" s="108" t="s">
        <v>1555</v>
      </c>
      <c r="FK27" s="206" t="s">
        <v>1506</v>
      </c>
      <c r="FL27" s="206" t="s">
        <v>1509</v>
      </c>
      <c r="FM27" s="108" t="s">
        <v>1555</v>
      </c>
    </row>
    <row r="28" spans="1:169" ht="24">
      <c r="A28" s="202" t="s">
        <v>1337</v>
      </c>
      <c r="B28" s="108" t="str">
        <f t="shared" si="2"/>
        <v xml:space="preserve">KA </v>
      </c>
      <c r="C28" s="200" t="s">
        <v>1556</v>
      </c>
      <c r="D28" s="203" t="s">
        <v>375</v>
      </c>
      <c r="E28" s="203" t="s">
        <v>376</v>
      </c>
      <c r="F28" s="203" t="s">
        <v>377</v>
      </c>
      <c r="G28" s="203" t="s">
        <v>402</v>
      </c>
      <c r="H28" s="203" t="s">
        <v>347</v>
      </c>
      <c r="I28" s="203" t="s">
        <v>347</v>
      </c>
      <c r="J28" s="203" t="s">
        <v>347</v>
      </c>
      <c r="K28" s="117" t="s">
        <v>392</v>
      </c>
      <c r="L28" s="204" t="s">
        <v>142</v>
      </c>
      <c r="M28" s="205" t="str">
        <f ca="1">IFERROR(__xludf.DUMMYFUNCTION("regexreplace(N28,"" "","", "")"),"J5, J6, MF, N2, ")</f>
        <v xml:space="preserve">J5, J6, MF, N2, </v>
      </c>
      <c r="N28" s="205" t="e">
        <f t="shared" si="1"/>
        <v>#VALUE!</v>
      </c>
      <c r="O28" s="205" t="str">
        <f ca="1">IFERROR(__xludf.DUMMYFUNCTION("if(countif(ec_num_list,CO28),OFFSET(INDIRECT(CONCAT(""A"",to_text(match(CO28,ec_num_list,0)))),0,1),"""")"),"")</f>
        <v/>
      </c>
      <c r="P28" s="205" t="str">
        <f ca="1">IFERROR(__xludf.DUMMYFUNCTION("if(countif(ec_num_list,CP28),OFFSET(INDIRECT(CONCAT(""A"",to_text(match(CP28,ec_num_list,0)))),0,1),"""")"),"")</f>
        <v/>
      </c>
      <c r="Q28" s="205" t="str">
        <f ca="1">IFERROR(__xludf.DUMMYFUNCTION("if(countif(ec_num_list,CQ28),OFFSET(INDIRECT(CONCAT(""A"",to_text(match(CQ28,ec_num_list,0)))),0,1),"""")"),"")</f>
        <v/>
      </c>
      <c r="R28" s="205" t="str">
        <f ca="1">IFERROR(__xludf.DUMMYFUNCTION("if(countif(ec_num_list,CR28),OFFSET(INDIRECT(CONCAT(""A"",to_text(match(CR28,ec_num_list,0)))),0,1),"""")"),"")</f>
        <v/>
      </c>
      <c r="S28" s="205" t="str">
        <f ca="1">IFERROR(__xludf.DUMMYFUNCTION("if(countif(ec_num_list,CS28),OFFSET(INDIRECT(CONCAT(""A"",to_text(match(CS28,ec_num_list,0)))),0,1),"""")"),"")</f>
        <v/>
      </c>
      <c r="T28" s="205" t="str">
        <f ca="1">IFERROR(__xludf.DUMMYFUNCTION("if(countif(ec_num_list,CT28),OFFSET(INDIRECT(CONCAT(""A"",to_text(match(CT28,ec_num_list,0)))),0,1),"""")"),"J5 ")</f>
        <v xml:space="preserve">J5 </v>
      </c>
      <c r="U28" s="205" t="str">
        <f ca="1">IFERROR(__xludf.DUMMYFUNCTION("if(countif(ec_num_list,CU28),OFFSET(INDIRECT(CONCAT(""A"",to_text(match(CU28,ec_num_list,0)))),0,1),"""")"),"J6 ")</f>
        <v xml:space="preserve">J6 </v>
      </c>
      <c r="V28" s="205" t="str">
        <f ca="1">IFERROR(__xludf.DUMMYFUNCTION("if(countif(ec_num_list,CV28),OFFSET(INDIRECT(CONCAT(""A"",to_text(match(CV28,ec_num_list,0)))),0,1),"""")"),"")</f>
        <v/>
      </c>
      <c r="W28" s="205" t="str">
        <f ca="1">IFERROR(__xludf.DUMMYFUNCTION("if(countif(ec_num_list,CW28),OFFSET(INDIRECT(CONCAT(""A"",to_text(match(CW28,ec_num_list,0)))),0,1),"""")"),"")</f>
        <v/>
      </c>
      <c r="X28" s="205" t="str">
        <f ca="1">IFERROR(__xludf.DUMMYFUNCTION("if(countif(ec_num_list,CX28),OFFSET(INDIRECT(CONCAT(""A"",to_text(match(CX28,ec_num_list,0)))),0,1),"""")"),"")</f>
        <v/>
      </c>
      <c r="Y28" s="205" t="str">
        <f ca="1">IFERROR(__xludf.DUMMYFUNCTION("if(countif(ec_num_list,CY28),OFFSET(INDIRECT(CONCAT(""A"",to_text(match(CY28,ec_num_list,0)))),0,1),"""")"),"")</f>
        <v/>
      </c>
      <c r="Z28" s="205" t="str">
        <f ca="1">IFERROR(__xludf.DUMMYFUNCTION("if(countif(ec_num_list,CZ28),OFFSET(INDIRECT(CONCAT(""A"",to_text(match(CZ28,ec_num_list,0)))),0,1),"""")"),"")</f>
        <v/>
      </c>
      <c r="AA28" s="205" t="str">
        <f ca="1">IFERROR(__xludf.DUMMYFUNCTION("if(countif(ec_num_list,DA28),OFFSET(INDIRECT(CONCAT(""A"",to_text(match(DA28,ec_num_list,0)))),0,1),"""")"),"")</f>
        <v/>
      </c>
      <c r="AB28" s="205" t="str">
        <f ca="1">IFERROR(__xludf.DUMMYFUNCTION("if(countif(ec_num_list,DB28),OFFSET(INDIRECT(CONCAT(""A"",to_text(match(DB28,ec_num_list,0)))),0,1),"""")"),"")</f>
        <v/>
      </c>
      <c r="AC28" s="205" t="str">
        <f ca="1">IFERROR(__xludf.DUMMYFUNCTION("if(countif(ec_num_list,DC28),OFFSET(INDIRECT(CONCAT(""A"",to_text(match(DC28,ec_num_list,0)))),0,1),"""")"),"")</f>
        <v/>
      </c>
      <c r="AD28" s="205" t="str">
        <f ca="1">IFERROR(__xludf.DUMMYFUNCTION("if(countif(ec_num_list,DD28),OFFSET(INDIRECT(CONCAT(""A"",to_text(match(DD28,ec_num_list,0)))),0,1),"""")"),"")</f>
        <v/>
      </c>
      <c r="AE28" s="205" t="str">
        <f ca="1">IFERROR(__xludf.DUMMYFUNCTION("if(countif(ec_num_list,DE28),OFFSET(INDIRECT(CONCAT(""A"",to_text(match(DE28,ec_num_list,0)))),0,1),"""")"),"")</f>
        <v/>
      </c>
      <c r="AF28" s="205" t="str">
        <f ca="1">IFERROR(__xludf.DUMMYFUNCTION("if(countif(ec_num_list,DF28),OFFSET(INDIRECT(CONCAT(""A"",to_text(match(DF28,ec_num_list,0)))),0,1),"""")"),"")</f>
        <v/>
      </c>
      <c r="AG28" s="205" t="str">
        <f ca="1">IFERROR(__xludf.DUMMYFUNCTION("if(countif(ec_num_list,DG28),OFFSET(INDIRECT(CONCAT(""A"",to_text(match(DG28,ec_num_list,0)))),0,1),"""")"),"")</f>
        <v/>
      </c>
      <c r="AH28" s="205" t="str">
        <f ca="1">IFERROR(__xludf.DUMMYFUNCTION("if(countif(ec_num_list,DH28),OFFSET(INDIRECT(CONCAT(""A"",to_text(match(DH28,ec_num_list,0)))),0,1),"""")"),"")</f>
        <v/>
      </c>
      <c r="AI28" s="205" t="str">
        <f ca="1">IFERROR(__xludf.DUMMYFUNCTION("if(countif(ec_num_list,DI28),OFFSET(INDIRECT(CONCAT(""A"",to_text(match(DI28,ec_num_list,0)))),0,1),"""")"),"")</f>
        <v/>
      </c>
      <c r="AJ28" s="205" t="str">
        <f ca="1">IFERROR(__xludf.DUMMYFUNCTION("if(countif(ec_num_list,DJ28),OFFSET(INDIRECT(CONCAT(""A"",to_text(match(DJ28,ec_num_list,0)))),0,1),"""")"),"")</f>
        <v/>
      </c>
      <c r="AK28" s="205" t="str">
        <f ca="1">IFERROR(__xludf.DUMMYFUNCTION("if(countif(ec_num_list,DK28),OFFSET(INDIRECT(CONCAT(""A"",to_text(match(DK28,ec_num_list,0)))),0,1),"""")"),"")</f>
        <v/>
      </c>
      <c r="AL28" s="205" t="str">
        <f ca="1">IFERROR(__xludf.DUMMYFUNCTION("if(countif(ec_num_list,DL28),OFFSET(INDIRECT(CONCAT(""A"",to_text(match(DL28,ec_num_list,0)))),0,1),"""")"),"")</f>
        <v/>
      </c>
      <c r="AM28" s="205" t="str">
        <f ca="1">IFERROR(__xludf.DUMMYFUNCTION("if(countif(ec_num_list,DM28),OFFSET(INDIRECT(CONCAT(""A"",to_text(match(DM28,ec_num_list,0)))),0,1),"""")"),"")</f>
        <v/>
      </c>
      <c r="AN28" s="205" t="str">
        <f ca="1">IFERROR(__xludf.DUMMYFUNCTION("if(countif(ec_num_list,DN28),OFFSET(INDIRECT(CONCAT(""A"",to_text(match(DN28,ec_num_list,0)))),0,1),"""")"),"")</f>
        <v/>
      </c>
      <c r="AO28" s="205" t="str">
        <f ca="1">IFERROR(__xludf.DUMMYFUNCTION("if(countif(ec_num_list,DO28),OFFSET(INDIRECT(CONCAT(""A"",to_text(match(DO28,ec_num_list,0)))),0,1),"""")"),"")</f>
        <v/>
      </c>
      <c r="AP28" s="205" t="str">
        <f ca="1">IFERROR(__xludf.DUMMYFUNCTION("if(countif(ec_num_list,DP28),OFFSET(INDIRECT(CONCAT(""A"",to_text(match(DP28,ec_num_list,0)))),0,1),"""")"),"")</f>
        <v/>
      </c>
      <c r="AQ28" s="205" t="str">
        <f ca="1">IFERROR(__xludf.DUMMYFUNCTION("if(countif(ec_num_list,DQ28),OFFSET(INDIRECT(CONCAT(""A"",to_text(match(DQ28,ec_num_list,0)))),0,1),"""")"),"")</f>
        <v/>
      </c>
      <c r="AR28" s="205" t="str">
        <f ca="1">IFERROR(__xludf.DUMMYFUNCTION("if(countif(ec_num_list,DR28),OFFSET(INDIRECT(CONCAT(""A"",to_text(match(DR28,ec_num_list,0)))),0,1),"""")"),"")</f>
        <v/>
      </c>
      <c r="AS28" s="205" t="str">
        <f ca="1">IFERROR(__xludf.DUMMYFUNCTION("if(countif(ec_num_list,DS28),OFFSET(INDIRECT(CONCAT(""A"",to_text(match(DS28,ec_num_list,0)))),0,1),"""")"),"")</f>
        <v/>
      </c>
      <c r="AT28" s="205" t="str">
        <f ca="1">IFERROR(__xludf.DUMMYFUNCTION("if(countif(ec_num_list,DT28),OFFSET(INDIRECT(CONCAT(""A"",to_text(match(DT28,ec_num_list,0)))),0,1),"""")"),"")</f>
        <v/>
      </c>
      <c r="AU28" s="205" t="str">
        <f ca="1">IFERROR(__xludf.DUMMYFUNCTION("if(countif(ec_num_list,DU28),OFFSET(INDIRECT(CONCAT(""A"",to_text(match(DU28,ec_num_list,0)))),0,1),"""")"),"")</f>
        <v/>
      </c>
      <c r="AV28" s="205" t="str">
        <f ca="1">IFERROR(__xludf.DUMMYFUNCTION("if(countif(ec_num_list,DV28),OFFSET(INDIRECT(CONCAT(""A"",to_text(match(DV28,ec_num_list,0)))),0,1),"""")"),"")</f>
        <v/>
      </c>
      <c r="AW28" s="205" t="str">
        <f ca="1">IFERROR(__xludf.DUMMYFUNCTION("if(countif(ec_num_list,DW28),OFFSET(INDIRECT(CONCAT(""A"",to_text(match(DW28,ec_num_list,0)))),0,1),"""")"),"")</f>
        <v/>
      </c>
      <c r="AX28" s="205" t="str">
        <f ca="1">IFERROR(__xludf.DUMMYFUNCTION("if(countif(ec_num_list,DX28),OFFSET(INDIRECT(CONCAT(""A"",to_text(match(DX28,ec_num_list,0)))),0,1),"""")"),"")</f>
        <v/>
      </c>
      <c r="AY28" s="205" t="str">
        <f ca="1">IFERROR(__xludf.DUMMYFUNCTION("if(countif(ec_num_list,DY28),OFFSET(INDIRECT(CONCAT(""A"",to_text(match(DY28,ec_num_list,0)))),0,1),"""")"),"")</f>
        <v/>
      </c>
      <c r="AZ28" s="205" t="str">
        <f ca="1">IFERROR(__xludf.DUMMYFUNCTION("if(countif(ec_num_list,DZ28),OFFSET(INDIRECT(CONCAT(""A"",to_text(match(DZ28,ec_num_list,0)))),0,1),"""")"),"")</f>
        <v/>
      </c>
      <c r="BA28" s="205" t="str">
        <f ca="1">IFERROR(__xludf.DUMMYFUNCTION("if(countif(ec_num_list,EA28),OFFSET(INDIRECT(CONCAT(""A"",to_text(match(EA28,ec_num_list,0)))),0,1),"""")"),"")</f>
        <v/>
      </c>
      <c r="BB28" s="205" t="str">
        <f ca="1">IFERROR(__xludf.DUMMYFUNCTION("if(countif(ec_num_list,EB28),OFFSET(INDIRECT(CONCAT(""A"",to_text(match(EB28,ec_num_list,0)))),0,1),"""")"),"")</f>
        <v/>
      </c>
      <c r="BC28" s="205" t="str">
        <f ca="1">IFERROR(__xludf.DUMMYFUNCTION("if(countif(ec_num_list,EC28),OFFSET(INDIRECT(CONCAT(""A"",to_text(match(EC28,ec_num_list,0)))),0,1),"""")"),"")</f>
        <v/>
      </c>
      <c r="BD28" s="205" t="str">
        <f ca="1">IFERROR(__xludf.DUMMYFUNCTION("if(countif(ec_num_list,ED28),OFFSET(INDIRECT(CONCAT(""A"",to_text(match(ED28,ec_num_list,0)))),0,1),"""")"),"")</f>
        <v/>
      </c>
      <c r="BE28" s="205" t="str">
        <f ca="1">IFERROR(__xludf.DUMMYFUNCTION("if(countif(ec_num_list,EE28),OFFSET(INDIRECT(CONCAT(""A"",to_text(match(EE28,ec_num_list,0)))),0,1),"""")"),"")</f>
        <v/>
      </c>
      <c r="BF28" s="205" t="str">
        <f ca="1">IFERROR(__xludf.DUMMYFUNCTION("if(countif(ec_num_list,EF28),OFFSET(INDIRECT(CONCAT(""A"",to_text(match(EF28,ec_num_list,0)))),0,1),"""")"),"")</f>
        <v/>
      </c>
      <c r="BG28" s="205" t="str">
        <f ca="1">IFERROR(__xludf.DUMMYFUNCTION("if(countif(ec_num_list,EG28),OFFSET(INDIRECT(CONCAT(""A"",to_text(match(EG28,ec_num_list,0)))),0,1),"""")"),"")</f>
        <v/>
      </c>
      <c r="BH28" s="205" t="str">
        <f ca="1">IFERROR(__xludf.DUMMYFUNCTION("if(countif(ec_num_list,EH28),OFFSET(INDIRECT(CONCAT(""A"",to_text(match(EH28,ec_num_list,0)))),0,1),"""")"),"")</f>
        <v/>
      </c>
      <c r="BI28" s="205" t="str">
        <f ca="1">IFERROR(__xludf.DUMMYFUNCTION("if(countif(ec_num_list,EI28),OFFSET(INDIRECT(CONCAT(""A"",to_text(match(EI28,ec_num_list,0)))),0,1),"""")"),"")</f>
        <v/>
      </c>
      <c r="BJ28" s="205" t="str">
        <f ca="1">IFERROR(__xludf.DUMMYFUNCTION("if(countif(ec_num_list,EJ28),OFFSET(INDIRECT(CONCAT(""A"",to_text(match(EJ28,ec_num_list,0)))),0,1),"""")"),"")</f>
        <v/>
      </c>
      <c r="BK28" s="205" t="str">
        <f ca="1">IFERROR(__xludf.DUMMYFUNCTION("if(countif(ec_num_list,EK28),OFFSET(INDIRECT(CONCAT(""A"",to_text(match(EK28,ec_num_list,0)))),0,1),"""")"),"")</f>
        <v/>
      </c>
      <c r="BL28" s="205" t="str">
        <f ca="1">IFERROR(__xludf.DUMMYFUNCTION("if(countif(ec_num_list,EL28),OFFSET(INDIRECT(CONCAT(""A"",to_text(match(EL28,ec_num_list,0)))),0,1),"""")"),"")</f>
        <v/>
      </c>
      <c r="BM28" s="205" t="str">
        <f ca="1">IFERROR(__xludf.DUMMYFUNCTION("if(countif(ec_num_list,EM28),OFFSET(INDIRECT(CONCAT(""A"",to_text(match(EM28,ec_num_list,0)))),0,1),"""")"),"")</f>
        <v/>
      </c>
      <c r="BN28" s="205" t="str">
        <f ca="1">IFERROR(__xludf.DUMMYFUNCTION("if(countif(ec_num_list,EN28),OFFSET(INDIRECT(CONCAT(""A"",to_text(match(EN28,ec_num_list,0)))),0,1),"""")"),"")</f>
        <v/>
      </c>
      <c r="BO28" s="205" t="str">
        <f ca="1">IFERROR(__xludf.DUMMYFUNCTION("if(countif(ec_num_list,EO28),OFFSET(INDIRECT(CONCAT(""A"",to_text(match(EO28,ec_num_list,0)))),0,1),"""")"),"")</f>
        <v/>
      </c>
      <c r="BP28" s="205" t="str">
        <f ca="1">IFERROR(__xludf.DUMMYFUNCTION("if(countif(ec_num_list,EP28),OFFSET(INDIRECT(CONCAT(""A"",to_text(match(EP28,ec_num_list,0)))),0,1),"""")"),"")</f>
        <v/>
      </c>
      <c r="BQ28" s="205" t="str">
        <f ca="1">IFERROR(__xludf.DUMMYFUNCTION("if(countif(ec_num_list,EQ28),OFFSET(INDIRECT(CONCAT(""A"",to_text(match(EQ28,ec_num_list,0)))),0,1),"""")"),"")</f>
        <v/>
      </c>
      <c r="BR28" s="205" t="str">
        <f ca="1">IFERROR(__xludf.DUMMYFUNCTION("if(countif(ec_num_list,ER28),OFFSET(INDIRECT(CONCAT(""A"",to_text(match(ER28,ec_num_list,0)))),0,1),"""")"),"")</f>
        <v/>
      </c>
      <c r="BS28" s="205" t="str">
        <f ca="1">IFERROR(__xludf.DUMMYFUNCTION("if(countif(ec_num_list,ES28),OFFSET(INDIRECT(CONCAT(""A"",to_text(match(ES28,ec_num_list,0)))),0,1),"""")"),"")</f>
        <v/>
      </c>
      <c r="BT28" s="205" t="str">
        <f ca="1">IFERROR(__xludf.DUMMYFUNCTION("if(countif(ec_num_list,ET28),OFFSET(INDIRECT(CONCAT(""A"",to_text(match(ET28,ec_num_list,0)))),0,1),"""")"),"")</f>
        <v/>
      </c>
      <c r="BU28" s="205" t="str">
        <f ca="1">IFERROR(__xludf.DUMMYFUNCTION("if(countif(ec_num_list,EU28),OFFSET(INDIRECT(CONCAT(""A"",to_text(match(EU28,ec_num_list,0)))),0,1),"""")"),"")</f>
        <v/>
      </c>
      <c r="BV28" s="205" t="str">
        <f ca="1">IFERROR(__xludf.DUMMYFUNCTION("if(countif(ec_num_list,EV28),OFFSET(INDIRECT(CONCAT(""A"",to_text(match(EV28,ec_num_list,0)))),0,1),"""")"),"")</f>
        <v/>
      </c>
      <c r="BW28" s="205" t="str">
        <f ca="1">IFERROR(__xludf.DUMMYFUNCTION("if(countif(ec_num_list,EW28),OFFSET(INDIRECT(CONCAT(""A"",to_text(match(EW28,ec_num_list,0)))),0,1),"""")"),"")</f>
        <v/>
      </c>
      <c r="BX28" s="205" t="str">
        <f ca="1">IFERROR(__xludf.DUMMYFUNCTION("if(countif(ec_num_list,EX28),OFFSET(INDIRECT(CONCAT(""A"",to_text(match(EX28,ec_num_list,0)))),0,1),"""")"),"")</f>
        <v/>
      </c>
      <c r="BY28" s="205" t="str">
        <f ca="1">IFERROR(__xludf.DUMMYFUNCTION("if(countif(ec_num_list,EY28),OFFSET(INDIRECT(CONCAT(""A"",to_text(match(EY28,ec_num_list,0)))),0,1),"""")"),"")</f>
        <v/>
      </c>
      <c r="BZ28" s="205" t="str">
        <f ca="1">IFERROR(__xludf.DUMMYFUNCTION("if(countif(ec_num_list,EZ28),OFFSET(INDIRECT(CONCAT(""A"",to_text(match(EZ28,ec_num_list,0)))),0,1),"""")"),"MF ")</f>
        <v xml:space="preserve">MF </v>
      </c>
      <c r="CA28" s="205" t="str">
        <f ca="1">IFERROR(__xludf.DUMMYFUNCTION("if(countif(ec_num_list,FA28),OFFSET(INDIRECT(CONCAT(""A"",to_text(match(FA28,ec_num_list,0)))),0,1),"""")"),"")</f>
        <v/>
      </c>
      <c r="CB28" s="205" t="str">
        <f ca="1">IFERROR(__xludf.DUMMYFUNCTION("if(countif(ec_num_list,FB28),OFFSET(INDIRECT(CONCAT(""A"",to_text(match(FB28,ec_num_list,0)))),0,1),"""")"),"")</f>
        <v/>
      </c>
      <c r="CC28" s="205" t="str">
        <f ca="1">IFERROR(__xludf.DUMMYFUNCTION("if(countif(ec_num_list,FC28),OFFSET(INDIRECT(CONCAT(""A"",to_text(match(FC28,ec_num_list,0)))),0,1),"""")"),"N2 ")</f>
        <v xml:space="preserve">N2 </v>
      </c>
      <c r="CD28" s="205" t="str">
        <f ca="1">IFERROR(__xludf.DUMMYFUNCTION("if(countif(ec_num_list,FD28),OFFSET(INDIRECT(CONCAT(""A"",to_text(match(FD28,ec_num_list,0)))),0,1),"""")"),"")</f>
        <v/>
      </c>
      <c r="CE28" s="205" t="str">
        <f ca="1">IFERROR(__xludf.DUMMYFUNCTION("if(countif(ec_num_list,FE28),OFFSET(INDIRECT(CONCAT(""A"",to_text(match(FE28,ec_num_list,0)))),0,1),"""")"),"")</f>
        <v/>
      </c>
      <c r="CF28" s="205" t="str">
        <f ca="1">IFERROR(__xludf.DUMMYFUNCTION("if(countif(ec_num_list,FF28),OFFSET(INDIRECT(CONCAT(""A"",to_text(match(FF28,ec_num_list,0)))),0,1),"""")"),"")</f>
        <v/>
      </c>
      <c r="CG28" s="205" t="str">
        <f ca="1">IFERROR(__xludf.DUMMYFUNCTION("if(countif(ec_num_list,FG28),OFFSET(INDIRECT(CONCAT(""A"",to_text(match(FG28,ec_num_list,0)))),0,1),"""")"),"")</f>
        <v/>
      </c>
      <c r="CH28" s="205" t="str">
        <f ca="1">IFERROR(__xludf.DUMMYFUNCTION("if(countif(ec_num_list,FH28),OFFSET(INDIRECT(CONCAT(""A"",to_text(match(FH28,ec_num_list,0)))),0,1),"""")"),"")</f>
        <v/>
      </c>
      <c r="CI28" s="205" t="str">
        <f ca="1">IFERROR(__xludf.DUMMYFUNCTION("if(countif(ec_num_list,FI28),OFFSET(INDIRECT(CONCAT(""A"",to_text(match(FI28,ec_num_list,0)))),0,1),"""")"),"")</f>
        <v/>
      </c>
      <c r="CJ28" s="205" t="str">
        <f ca="1">IFERROR(__xludf.DUMMYFUNCTION("if(countif(ec_num_list,FJ28),OFFSET(INDIRECT(CONCAT(""A"",to_text(match(FJ28,ec_num_list,0)))),0,1),"""")"),"")</f>
        <v/>
      </c>
      <c r="CK28" s="205" t="str">
        <f ca="1">IFERROR(__xludf.DUMMYFUNCTION("if(countif(ec_num_list,FK28),OFFSET(INDIRECT(CONCAT(""A"",to_text(match(FK28,ec_num_list,0)))),0,1),"""")"),"")</f>
        <v/>
      </c>
      <c r="CL28" s="205" t="str">
        <f ca="1">IFERROR(__xludf.DUMMYFUNCTION("if(countif(ec_num_list,FL28),OFFSET(INDIRECT(CONCAT(""A"",to_text(match(FL28,ec_num_list,0)))),0,1),"""")"),"")</f>
        <v/>
      </c>
      <c r="CM28" s="205" t="str">
        <f ca="1">IFERROR(__xludf.DUMMYFUNCTION("if(countif(ec_num_list,FM28),OFFSET(INDIRECT(CONCAT(""A"",to_text(match(FM28,ec_num_list,0)))),0,1),"""")"),"")</f>
        <v/>
      </c>
      <c r="CN28" s="206" t="s">
        <v>142</v>
      </c>
      <c r="CO28" s="108" t="s">
        <v>1555</v>
      </c>
      <c r="CP28" s="108" t="s">
        <v>1555</v>
      </c>
      <c r="CQ28" s="108" t="s">
        <v>1555</v>
      </c>
      <c r="CR28" s="108" t="s">
        <v>1555</v>
      </c>
      <c r="CS28" s="108" t="s">
        <v>1555</v>
      </c>
      <c r="CT28" s="206" t="s">
        <v>1266</v>
      </c>
      <c r="CU28" s="206" t="s">
        <v>1271</v>
      </c>
      <c r="CV28" s="108" t="s">
        <v>1555</v>
      </c>
      <c r="CW28" s="108" t="s">
        <v>1555</v>
      </c>
      <c r="CX28" s="108" t="s">
        <v>1555</v>
      </c>
      <c r="CY28" s="108" t="s">
        <v>1555</v>
      </c>
      <c r="CZ28" s="108" t="s">
        <v>1555</v>
      </c>
      <c r="DA28" s="108" t="s">
        <v>1555</v>
      </c>
      <c r="DB28" s="108" t="s">
        <v>1555</v>
      </c>
      <c r="DC28" s="108" t="s">
        <v>1555</v>
      </c>
      <c r="DD28" s="108" t="s">
        <v>1555</v>
      </c>
      <c r="DE28" s="108" t="s">
        <v>1555</v>
      </c>
      <c r="DF28" s="108" t="s">
        <v>1555</v>
      </c>
      <c r="DG28" s="108" t="s">
        <v>1555</v>
      </c>
      <c r="DH28" s="108" t="s">
        <v>1555</v>
      </c>
      <c r="DI28" s="108" t="s">
        <v>1555</v>
      </c>
      <c r="DJ28" s="108" t="s">
        <v>1555</v>
      </c>
      <c r="DK28" s="108" t="s">
        <v>1555</v>
      </c>
      <c r="DL28" s="108" t="s">
        <v>1555</v>
      </c>
      <c r="DM28" s="108" t="s">
        <v>1555</v>
      </c>
      <c r="DN28" s="108" t="s">
        <v>1555</v>
      </c>
      <c r="DO28" s="108" t="s">
        <v>1555</v>
      </c>
      <c r="DP28" s="108" t="s">
        <v>1555</v>
      </c>
      <c r="DQ28" s="108" t="s">
        <v>1555</v>
      </c>
      <c r="DR28" s="108" t="s">
        <v>1555</v>
      </c>
      <c r="DS28" s="108" t="s">
        <v>1555</v>
      </c>
      <c r="DT28" s="108" t="s">
        <v>1555</v>
      </c>
      <c r="DU28" s="108" t="s">
        <v>1555</v>
      </c>
      <c r="DV28" s="108" t="s">
        <v>1555</v>
      </c>
      <c r="DW28" s="108" t="s">
        <v>1555</v>
      </c>
      <c r="DX28" s="108" t="s">
        <v>1555</v>
      </c>
      <c r="DY28" s="108" t="s">
        <v>1555</v>
      </c>
      <c r="DZ28" s="108" t="s">
        <v>1555</v>
      </c>
      <c r="EA28" s="108" t="s">
        <v>1555</v>
      </c>
      <c r="EB28" s="108" t="s">
        <v>1555</v>
      </c>
      <c r="EC28" s="108" t="s">
        <v>1555</v>
      </c>
      <c r="ED28" s="108" t="s">
        <v>1555</v>
      </c>
      <c r="EE28" s="108" t="s">
        <v>1555</v>
      </c>
      <c r="EF28" s="108" t="s">
        <v>1555</v>
      </c>
      <c r="EG28" s="108" t="s">
        <v>1555</v>
      </c>
      <c r="EH28" s="108" t="s">
        <v>1555</v>
      </c>
      <c r="EI28" s="108" t="s">
        <v>1555</v>
      </c>
      <c r="EJ28" s="108" t="s">
        <v>1555</v>
      </c>
      <c r="EK28" s="108" t="s">
        <v>1555</v>
      </c>
      <c r="EL28" s="108" t="s">
        <v>1555</v>
      </c>
      <c r="EM28" s="108" t="s">
        <v>1555</v>
      </c>
      <c r="EN28" s="108" t="s">
        <v>1555</v>
      </c>
      <c r="EO28" s="108" t="s">
        <v>1555</v>
      </c>
      <c r="EP28" s="108" t="s">
        <v>1555</v>
      </c>
      <c r="EQ28" s="108" t="s">
        <v>1555</v>
      </c>
      <c r="ER28" s="108" t="s">
        <v>1555</v>
      </c>
      <c r="ES28" s="108" t="s">
        <v>1555</v>
      </c>
      <c r="ET28" s="108" t="s">
        <v>1555</v>
      </c>
      <c r="EU28" s="108" t="s">
        <v>1555</v>
      </c>
      <c r="EV28" s="108" t="s">
        <v>1555</v>
      </c>
      <c r="EW28" s="108" t="s">
        <v>1555</v>
      </c>
      <c r="EX28" s="108" t="s">
        <v>1555</v>
      </c>
      <c r="EY28" s="108" t="s">
        <v>1555</v>
      </c>
      <c r="EZ28" s="206" t="s">
        <v>1463</v>
      </c>
      <c r="FA28" s="108" t="s">
        <v>1555</v>
      </c>
      <c r="FB28" s="108" t="s">
        <v>1555</v>
      </c>
      <c r="FC28" s="206" t="s">
        <v>1476</v>
      </c>
      <c r="FD28" s="108" t="s">
        <v>1555</v>
      </c>
      <c r="FE28" s="108" t="s">
        <v>1555</v>
      </c>
      <c r="FF28" s="108" t="s">
        <v>1555</v>
      </c>
      <c r="FG28" s="108" t="s">
        <v>1555</v>
      </c>
      <c r="FH28" s="108" t="s">
        <v>1555</v>
      </c>
      <c r="FI28" s="108" t="s">
        <v>1555</v>
      </c>
      <c r="FJ28" s="108" t="s">
        <v>1555</v>
      </c>
      <c r="FK28" s="108" t="s">
        <v>1555</v>
      </c>
      <c r="FL28" s="108" t="s">
        <v>1555</v>
      </c>
      <c r="FM28" s="108" t="s">
        <v>1555</v>
      </c>
    </row>
    <row r="29" spans="1:169" ht="14.25">
      <c r="A29" s="108" t="s">
        <v>1341</v>
      </c>
      <c r="B29" s="108" t="str">
        <f t="shared" si="2"/>
        <v xml:space="preserve">KB </v>
      </c>
      <c r="C29" s="200" t="s">
        <v>1557</v>
      </c>
      <c r="D29" s="203" t="s">
        <v>442</v>
      </c>
      <c r="E29" s="203" t="s">
        <v>904</v>
      </c>
      <c r="F29" s="203" t="s">
        <v>905</v>
      </c>
      <c r="G29" s="203" t="s">
        <v>906</v>
      </c>
      <c r="H29" s="203" t="s">
        <v>658</v>
      </c>
      <c r="I29" s="203" t="s">
        <v>701</v>
      </c>
      <c r="J29" s="203" t="s">
        <v>529</v>
      </c>
      <c r="K29" s="117" t="s">
        <v>703</v>
      </c>
      <c r="L29" s="204" t="s">
        <v>144</v>
      </c>
      <c r="M29" s="205" t="str">
        <f ca="1">IFERROR(__xludf.DUMMYFUNCTION("regexreplace(N29,"" "","", "")"),"J0, J5, J6, J7, JC, K0, K3, K4, K5, K7, KA, KC, KD, L1, L8, LA, LC, LF, M0, M3, M8, MF, N2, N7, NA, ")</f>
        <v xml:space="preserve">J0, J5, J6, J7, JC, K0, K3, K4, K5, K7, KA, KC, KD, L1, L8, LA, LC, LF, M0, M3, M8, MF, N2, N7, NA, </v>
      </c>
      <c r="N29" s="205" t="e">
        <f t="shared" si="1"/>
        <v>#VALUE!</v>
      </c>
      <c r="O29" s="205" t="str">
        <f ca="1">IFERROR(__xludf.DUMMYFUNCTION("if(countif(ec_num_list,CO29),OFFSET(INDIRECT(CONCAT(""A"",to_text(match(CO29,ec_num_list,0)))),0,1),"""")"),"J0 ")</f>
        <v xml:space="preserve">J0 </v>
      </c>
      <c r="P29" s="205" t="str">
        <f ca="1">IFERROR(__xludf.DUMMYFUNCTION("if(countif(ec_num_list,CP29),OFFSET(INDIRECT(CONCAT(""A"",to_text(match(CP29,ec_num_list,0)))),0,1),"""")"),"")</f>
        <v/>
      </c>
      <c r="Q29" s="205" t="str">
        <f ca="1">IFERROR(__xludf.DUMMYFUNCTION("if(countif(ec_num_list,CQ29),OFFSET(INDIRECT(CONCAT(""A"",to_text(match(CQ29,ec_num_list,0)))),0,1),"""")"),"")</f>
        <v/>
      </c>
      <c r="R29" s="205" t="str">
        <f ca="1">IFERROR(__xludf.DUMMYFUNCTION("if(countif(ec_num_list,CR29),OFFSET(INDIRECT(CONCAT(""A"",to_text(match(CR29,ec_num_list,0)))),0,1),"""")"),"")</f>
        <v/>
      </c>
      <c r="S29" s="205" t="str">
        <f ca="1">IFERROR(__xludf.DUMMYFUNCTION("if(countif(ec_num_list,CS29),OFFSET(INDIRECT(CONCAT(""A"",to_text(match(CS29,ec_num_list,0)))),0,1),"""")"),"")</f>
        <v/>
      </c>
      <c r="T29" s="205" t="str">
        <f ca="1">IFERROR(__xludf.DUMMYFUNCTION("if(countif(ec_num_list,CT29),OFFSET(INDIRECT(CONCAT(""A"",to_text(match(CT29,ec_num_list,0)))),0,1),"""")"),"J5 ")</f>
        <v xml:space="preserve">J5 </v>
      </c>
      <c r="U29" s="205" t="str">
        <f ca="1">IFERROR(__xludf.DUMMYFUNCTION("if(countif(ec_num_list,CU29),OFFSET(INDIRECT(CONCAT(""A"",to_text(match(CU29,ec_num_list,0)))),0,1),"""")"),"J6 ")</f>
        <v xml:space="preserve">J6 </v>
      </c>
      <c r="V29" s="205" t="str">
        <f ca="1">IFERROR(__xludf.DUMMYFUNCTION("if(countif(ec_num_list,CV29),OFFSET(INDIRECT(CONCAT(""A"",to_text(match(CV29,ec_num_list,0)))),0,1),"""")"),"J7 ")</f>
        <v xml:space="preserve">J7 </v>
      </c>
      <c r="W29" s="205" t="str">
        <f ca="1">IFERROR(__xludf.DUMMYFUNCTION("if(countif(ec_num_list,CW29),OFFSET(INDIRECT(CONCAT(""A"",to_text(match(CW29,ec_num_list,0)))),0,1),"""")"),"")</f>
        <v/>
      </c>
      <c r="X29" s="205" t="str">
        <f ca="1">IFERROR(__xludf.DUMMYFUNCTION("if(countif(ec_num_list,CX29),OFFSET(INDIRECT(CONCAT(""A"",to_text(match(CX29,ec_num_list,0)))),0,1),"""")"),"")</f>
        <v/>
      </c>
      <c r="Y29" s="205" t="str">
        <f ca="1">IFERROR(__xludf.DUMMYFUNCTION("if(countif(ec_num_list,CY29),OFFSET(INDIRECT(CONCAT(""A"",to_text(match(CY29,ec_num_list,0)))),0,1),"""")"),"")</f>
        <v/>
      </c>
      <c r="Z29" s="205" t="str">
        <f ca="1">IFERROR(__xludf.DUMMYFUNCTION("if(countif(ec_num_list,CZ29),OFFSET(INDIRECT(CONCAT(""A"",to_text(match(CZ29,ec_num_list,0)))),0,1),"""")"),"")</f>
        <v/>
      </c>
      <c r="AA29" s="205" t="str">
        <f ca="1">IFERROR(__xludf.DUMMYFUNCTION("if(countif(ec_num_list,DA29),OFFSET(INDIRECT(CONCAT(""A"",to_text(match(DA29,ec_num_list,0)))),0,1),"""")"),"JC ")</f>
        <v xml:space="preserve">JC </v>
      </c>
      <c r="AB29" s="205" t="str">
        <f ca="1">IFERROR(__xludf.DUMMYFUNCTION("if(countif(ec_num_list,DB29),OFFSET(INDIRECT(CONCAT(""A"",to_text(match(DB29,ec_num_list,0)))),0,1),"""")"),"")</f>
        <v/>
      </c>
      <c r="AC29" s="205" t="str">
        <f ca="1">IFERROR(__xludf.DUMMYFUNCTION("if(countif(ec_num_list,DC29),OFFSET(INDIRECT(CONCAT(""A"",to_text(match(DC29,ec_num_list,0)))),0,1),"""")"),"")</f>
        <v/>
      </c>
      <c r="AD29" s="205" t="str">
        <f ca="1">IFERROR(__xludf.DUMMYFUNCTION("if(countif(ec_num_list,DD29),OFFSET(INDIRECT(CONCAT(""A"",to_text(match(DD29,ec_num_list,0)))),0,1),"""")"),"")</f>
        <v/>
      </c>
      <c r="AE29" s="205" t="str">
        <f ca="1">IFERROR(__xludf.DUMMYFUNCTION("if(countif(ec_num_list,DE29),OFFSET(INDIRECT(CONCAT(""A"",to_text(match(DE29,ec_num_list,0)))),0,1),"""")"),"K0 ")</f>
        <v xml:space="preserve">K0 </v>
      </c>
      <c r="AF29" s="205" t="str">
        <f ca="1">IFERROR(__xludf.DUMMYFUNCTION("if(countif(ec_num_list,DF29),OFFSET(INDIRECT(CONCAT(""A"",to_text(match(DF29,ec_num_list,0)))),0,1),"""")"),"")</f>
        <v/>
      </c>
      <c r="AG29" s="205" t="str">
        <f ca="1">IFERROR(__xludf.DUMMYFUNCTION("if(countif(ec_num_list,DG29),OFFSET(INDIRECT(CONCAT(""A"",to_text(match(DG29,ec_num_list,0)))),0,1),"""")"),"")</f>
        <v/>
      </c>
      <c r="AH29" s="205" t="str">
        <f ca="1">IFERROR(__xludf.DUMMYFUNCTION("if(countif(ec_num_list,DH29),OFFSET(INDIRECT(CONCAT(""A"",to_text(match(DH29,ec_num_list,0)))),0,1),"""")"),"K3 ")</f>
        <v xml:space="preserve">K3 </v>
      </c>
      <c r="AI29" s="205" t="str">
        <f ca="1">IFERROR(__xludf.DUMMYFUNCTION("if(countif(ec_num_list,DI29),OFFSET(INDIRECT(CONCAT(""A"",to_text(match(DI29,ec_num_list,0)))),0,1),"""")"),"K4 ")</f>
        <v xml:space="preserve">K4 </v>
      </c>
      <c r="AJ29" s="205" t="str">
        <f ca="1">IFERROR(__xludf.DUMMYFUNCTION("if(countif(ec_num_list,DJ29),OFFSET(INDIRECT(CONCAT(""A"",to_text(match(DJ29,ec_num_list,0)))),0,1),"""")"),"K5 ")</f>
        <v xml:space="preserve">K5 </v>
      </c>
      <c r="AK29" s="205" t="str">
        <f ca="1">IFERROR(__xludf.DUMMYFUNCTION("if(countif(ec_num_list,DK29),OFFSET(INDIRECT(CONCAT(""A"",to_text(match(DK29,ec_num_list,0)))),0,1),"""")"),"")</f>
        <v/>
      </c>
      <c r="AL29" s="205" t="str">
        <f ca="1">IFERROR(__xludf.DUMMYFUNCTION("if(countif(ec_num_list,DL29),OFFSET(INDIRECT(CONCAT(""A"",to_text(match(DL29,ec_num_list,0)))),0,1),"""")"),"K7 ")</f>
        <v xml:space="preserve">K7 </v>
      </c>
      <c r="AM29" s="205" t="str">
        <f ca="1">IFERROR(__xludf.DUMMYFUNCTION("if(countif(ec_num_list,DM29),OFFSET(INDIRECT(CONCAT(""A"",to_text(match(DM29,ec_num_list,0)))),0,1),"""")"),"")</f>
        <v/>
      </c>
      <c r="AN29" s="205" t="str">
        <f ca="1">IFERROR(__xludf.DUMMYFUNCTION("if(countif(ec_num_list,DN29),OFFSET(INDIRECT(CONCAT(""A"",to_text(match(DN29,ec_num_list,0)))),0,1),"""")"),"")</f>
        <v/>
      </c>
      <c r="AO29" s="205" t="str">
        <f ca="1">IFERROR(__xludf.DUMMYFUNCTION("if(countif(ec_num_list,DO29),OFFSET(INDIRECT(CONCAT(""A"",to_text(match(DO29,ec_num_list,0)))),0,1),"""")"),"KA ")</f>
        <v xml:space="preserve">KA </v>
      </c>
      <c r="AP29" s="205" t="str">
        <f ca="1">IFERROR(__xludf.DUMMYFUNCTION("if(countif(ec_num_list,DP29),OFFSET(INDIRECT(CONCAT(""A"",to_text(match(DP29,ec_num_list,0)))),0,1),"""")"),"")</f>
        <v/>
      </c>
      <c r="AQ29" s="205" t="str">
        <f ca="1">IFERROR(__xludf.DUMMYFUNCTION("if(countif(ec_num_list,DQ29),OFFSET(INDIRECT(CONCAT(""A"",to_text(match(DQ29,ec_num_list,0)))),0,1),"""")"),"KC ")</f>
        <v xml:space="preserve">KC </v>
      </c>
      <c r="AR29" s="205" t="str">
        <f ca="1">IFERROR(__xludf.DUMMYFUNCTION("if(countif(ec_num_list,DR29),OFFSET(INDIRECT(CONCAT(""A"",to_text(match(DR29,ec_num_list,0)))),0,1),"""")"),"KD ")</f>
        <v xml:space="preserve">KD </v>
      </c>
      <c r="AS29" s="205" t="str">
        <f ca="1">IFERROR(__xludf.DUMMYFUNCTION("if(countif(ec_num_list,DS29),OFFSET(INDIRECT(CONCAT(""A"",to_text(match(DS29,ec_num_list,0)))),0,1),"""")"),"")</f>
        <v/>
      </c>
      <c r="AT29" s="205" t="str">
        <f ca="1">IFERROR(__xludf.DUMMYFUNCTION("if(countif(ec_num_list,DT29),OFFSET(INDIRECT(CONCAT(""A"",to_text(match(DT29,ec_num_list,0)))),0,1),"""")"),"")</f>
        <v/>
      </c>
      <c r="AU29" s="205" t="str">
        <f ca="1">IFERROR(__xludf.DUMMYFUNCTION("if(countif(ec_num_list,DU29),OFFSET(INDIRECT(CONCAT(""A"",to_text(match(DU29,ec_num_list,0)))),0,1),"""")"),"")</f>
        <v/>
      </c>
      <c r="AV29" s="205" t="str">
        <f ca="1">IFERROR(__xludf.DUMMYFUNCTION("if(countif(ec_num_list,DV29),OFFSET(INDIRECT(CONCAT(""A"",to_text(match(DV29,ec_num_list,0)))),0,1),"""")"),"L1 ")</f>
        <v xml:space="preserve">L1 </v>
      </c>
      <c r="AW29" s="205" t="str">
        <f ca="1">IFERROR(__xludf.DUMMYFUNCTION("if(countif(ec_num_list,DW29),OFFSET(INDIRECT(CONCAT(""A"",to_text(match(DW29,ec_num_list,0)))),0,1),"""")"),"")</f>
        <v/>
      </c>
      <c r="AX29" s="205" t="str">
        <f ca="1">IFERROR(__xludf.DUMMYFUNCTION("if(countif(ec_num_list,DX29),OFFSET(INDIRECT(CONCAT(""A"",to_text(match(DX29,ec_num_list,0)))),0,1),"""")"),"")</f>
        <v/>
      </c>
      <c r="AY29" s="205" t="str">
        <f ca="1">IFERROR(__xludf.DUMMYFUNCTION("if(countif(ec_num_list,DY29),OFFSET(INDIRECT(CONCAT(""A"",to_text(match(DY29,ec_num_list,0)))),0,1),"""")"),"")</f>
        <v/>
      </c>
      <c r="AZ29" s="205" t="str">
        <f ca="1">IFERROR(__xludf.DUMMYFUNCTION("if(countif(ec_num_list,DZ29),OFFSET(INDIRECT(CONCAT(""A"",to_text(match(DZ29,ec_num_list,0)))),0,1),"""")"),"")</f>
        <v/>
      </c>
      <c r="BA29" s="205" t="str">
        <f ca="1">IFERROR(__xludf.DUMMYFUNCTION("if(countif(ec_num_list,EA29),OFFSET(INDIRECT(CONCAT(""A"",to_text(match(EA29,ec_num_list,0)))),0,1),"""")"),"")</f>
        <v/>
      </c>
      <c r="BB29" s="205" t="str">
        <f ca="1">IFERROR(__xludf.DUMMYFUNCTION("if(countif(ec_num_list,EB29),OFFSET(INDIRECT(CONCAT(""A"",to_text(match(EB29,ec_num_list,0)))),0,1),"""")"),"")</f>
        <v/>
      </c>
      <c r="BC29" s="205" t="str">
        <f ca="1">IFERROR(__xludf.DUMMYFUNCTION("if(countif(ec_num_list,EC29),OFFSET(INDIRECT(CONCAT(""A"",to_text(match(EC29,ec_num_list,0)))),0,1),"""")"),"L8 ")</f>
        <v xml:space="preserve">L8 </v>
      </c>
      <c r="BD29" s="205" t="str">
        <f ca="1">IFERROR(__xludf.DUMMYFUNCTION("if(countif(ec_num_list,ED29),OFFSET(INDIRECT(CONCAT(""A"",to_text(match(ED29,ec_num_list,0)))),0,1),"""")"),"")</f>
        <v/>
      </c>
      <c r="BE29" s="205" t="str">
        <f ca="1">IFERROR(__xludf.DUMMYFUNCTION("if(countif(ec_num_list,EE29),OFFSET(INDIRECT(CONCAT(""A"",to_text(match(EE29,ec_num_list,0)))),0,1),"""")"),"LA ")</f>
        <v xml:space="preserve">LA </v>
      </c>
      <c r="BF29" s="205" t="str">
        <f ca="1">IFERROR(__xludf.DUMMYFUNCTION("if(countif(ec_num_list,EF29),OFFSET(INDIRECT(CONCAT(""A"",to_text(match(EF29,ec_num_list,0)))),0,1),"""")"),"")</f>
        <v/>
      </c>
      <c r="BG29" s="205" t="str">
        <f ca="1">IFERROR(__xludf.DUMMYFUNCTION("if(countif(ec_num_list,EG29),OFFSET(INDIRECT(CONCAT(""A"",to_text(match(EG29,ec_num_list,0)))),0,1),"""")"),"LC ")</f>
        <v xml:space="preserve">LC </v>
      </c>
      <c r="BH29" s="205" t="str">
        <f ca="1">IFERROR(__xludf.DUMMYFUNCTION("if(countif(ec_num_list,EH29),OFFSET(INDIRECT(CONCAT(""A"",to_text(match(EH29,ec_num_list,0)))),0,1),"""")"),"")</f>
        <v/>
      </c>
      <c r="BI29" s="205" t="str">
        <f ca="1">IFERROR(__xludf.DUMMYFUNCTION("if(countif(ec_num_list,EI29),OFFSET(INDIRECT(CONCAT(""A"",to_text(match(EI29,ec_num_list,0)))),0,1),"""")"),"")</f>
        <v/>
      </c>
      <c r="BJ29" s="205" t="str">
        <f ca="1">IFERROR(__xludf.DUMMYFUNCTION("if(countif(ec_num_list,EJ29),OFFSET(INDIRECT(CONCAT(""A"",to_text(match(EJ29,ec_num_list,0)))),0,1),"""")"),"LF ")</f>
        <v xml:space="preserve">LF </v>
      </c>
      <c r="BK29" s="205" t="str">
        <f ca="1">IFERROR(__xludf.DUMMYFUNCTION("if(countif(ec_num_list,EK29),OFFSET(INDIRECT(CONCAT(""A"",to_text(match(EK29,ec_num_list,0)))),0,1),"""")"),"M0 ")</f>
        <v xml:space="preserve">M0 </v>
      </c>
      <c r="BL29" s="205" t="str">
        <f ca="1">IFERROR(__xludf.DUMMYFUNCTION("if(countif(ec_num_list,EL29),OFFSET(INDIRECT(CONCAT(""A"",to_text(match(EL29,ec_num_list,0)))),0,1),"""")"),"")</f>
        <v/>
      </c>
      <c r="BM29" s="205" t="str">
        <f ca="1">IFERROR(__xludf.DUMMYFUNCTION("if(countif(ec_num_list,EM29),OFFSET(INDIRECT(CONCAT(""A"",to_text(match(EM29,ec_num_list,0)))),0,1),"""")"),"")</f>
        <v/>
      </c>
      <c r="BN29" s="205" t="str">
        <f ca="1">IFERROR(__xludf.DUMMYFUNCTION("if(countif(ec_num_list,EN29),OFFSET(INDIRECT(CONCAT(""A"",to_text(match(EN29,ec_num_list,0)))),0,1),"""")"),"M3 ")</f>
        <v xml:space="preserve">M3 </v>
      </c>
      <c r="BO29" s="205" t="str">
        <f ca="1">IFERROR(__xludf.DUMMYFUNCTION("if(countif(ec_num_list,EO29),OFFSET(INDIRECT(CONCAT(""A"",to_text(match(EO29,ec_num_list,0)))),0,1),"""")"),"")</f>
        <v/>
      </c>
      <c r="BP29" s="205" t="str">
        <f ca="1">IFERROR(__xludf.DUMMYFUNCTION("if(countif(ec_num_list,EP29),OFFSET(INDIRECT(CONCAT(""A"",to_text(match(EP29,ec_num_list,0)))),0,1),"""")"),"")</f>
        <v/>
      </c>
      <c r="BQ29" s="205" t="str">
        <f ca="1">IFERROR(__xludf.DUMMYFUNCTION("if(countif(ec_num_list,EQ29),OFFSET(INDIRECT(CONCAT(""A"",to_text(match(EQ29,ec_num_list,0)))),0,1),"""")"),"")</f>
        <v/>
      </c>
      <c r="BR29" s="205" t="str">
        <f ca="1">IFERROR(__xludf.DUMMYFUNCTION("if(countif(ec_num_list,ER29),OFFSET(INDIRECT(CONCAT(""A"",to_text(match(ER29,ec_num_list,0)))),0,1),"""")"),"")</f>
        <v/>
      </c>
      <c r="BS29" s="205" t="str">
        <f ca="1">IFERROR(__xludf.DUMMYFUNCTION("if(countif(ec_num_list,ES29),OFFSET(INDIRECT(CONCAT(""A"",to_text(match(ES29,ec_num_list,0)))),0,1),"""")"),"M8 ")</f>
        <v xml:space="preserve">M8 </v>
      </c>
      <c r="BT29" s="205" t="str">
        <f ca="1">IFERROR(__xludf.DUMMYFUNCTION("if(countif(ec_num_list,ET29),OFFSET(INDIRECT(CONCAT(""A"",to_text(match(ET29,ec_num_list,0)))),0,1),"""")"),"")</f>
        <v/>
      </c>
      <c r="BU29" s="205" t="str">
        <f ca="1">IFERROR(__xludf.DUMMYFUNCTION("if(countif(ec_num_list,EU29),OFFSET(INDIRECT(CONCAT(""A"",to_text(match(EU29,ec_num_list,0)))),0,1),"""")"),"")</f>
        <v/>
      </c>
      <c r="BV29" s="205" t="str">
        <f ca="1">IFERROR(__xludf.DUMMYFUNCTION("if(countif(ec_num_list,EV29),OFFSET(INDIRECT(CONCAT(""A"",to_text(match(EV29,ec_num_list,0)))),0,1),"""")"),"")</f>
        <v/>
      </c>
      <c r="BW29" s="205" t="str">
        <f ca="1">IFERROR(__xludf.DUMMYFUNCTION("if(countif(ec_num_list,EW29),OFFSET(INDIRECT(CONCAT(""A"",to_text(match(EW29,ec_num_list,0)))),0,1),"""")"),"")</f>
        <v/>
      </c>
      <c r="BX29" s="205" t="str">
        <f ca="1">IFERROR(__xludf.DUMMYFUNCTION("if(countif(ec_num_list,EX29),OFFSET(INDIRECT(CONCAT(""A"",to_text(match(EX29,ec_num_list,0)))),0,1),"""")"),"")</f>
        <v/>
      </c>
      <c r="BY29" s="205" t="str">
        <f ca="1">IFERROR(__xludf.DUMMYFUNCTION("if(countif(ec_num_list,EY29),OFFSET(INDIRECT(CONCAT(""A"",to_text(match(EY29,ec_num_list,0)))),0,1),"""")"),"")</f>
        <v/>
      </c>
      <c r="BZ29" s="205" t="str">
        <f ca="1">IFERROR(__xludf.DUMMYFUNCTION("if(countif(ec_num_list,EZ29),OFFSET(INDIRECT(CONCAT(""A"",to_text(match(EZ29,ec_num_list,0)))),0,1),"""")"),"MF ")</f>
        <v xml:space="preserve">MF </v>
      </c>
      <c r="CA29" s="205" t="str">
        <f ca="1">IFERROR(__xludf.DUMMYFUNCTION("if(countif(ec_num_list,FA29),OFFSET(INDIRECT(CONCAT(""A"",to_text(match(FA29,ec_num_list,0)))),0,1),"""")"),"")</f>
        <v/>
      </c>
      <c r="CB29" s="205" t="str">
        <f ca="1">IFERROR(__xludf.DUMMYFUNCTION("if(countif(ec_num_list,FB29),OFFSET(INDIRECT(CONCAT(""A"",to_text(match(FB29,ec_num_list,0)))),0,1),"""")"),"")</f>
        <v/>
      </c>
      <c r="CC29" s="205" t="str">
        <f ca="1">IFERROR(__xludf.DUMMYFUNCTION("if(countif(ec_num_list,FC29),OFFSET(INDIRECT(CONCAT(""A"",to_text(match(FC29,ec_num_list,0)))),0,1),"""")"),"N2 ")</f>
        <v xml:space="preserve">N2 </v>
      </c>
      <c r="CD29" s="205" t="str">
        <f ca="1">IFERROR(__xludf.DUMMYFUNCTION("if(countif(ec_num_list,FD29),OFFSET(INDIRECT(CONCAT(""A"",to_text(match(FD29,ec_num_list,0)))),0,1),"""")"),"")</f>
        <v/>
      </c>
      <c r="CE29" s="205" t="str">
        <f ca="1">IFERROR(__xludf.DUMMYFUNCTION("if(countif(ec_num_list,FE29),OFFSET(INDIRECT(CONCAT(""A"",to_text(match(FE29,ec_num_list,0)))),0,1),"""")"),"")</f>
        <v/>
      </c>
      <c r="CF29" s="205" t="str">
        <f ca="1">IFERROR(__xludf.DUMMYFUNCTION("if(countif(ec_num_list,FF29),OFFSET(INDIRECT(CONCAT(""A"",to_text(match(FF29,ec_num_list,0)))),0,1),"""")"),"")</f>
        <v/>
      </c>
      <c r="CG29" s="205" t="str">
        <f ca="1">IFERROR(__xludf.DUMMYFUNCTION("if(countif(ec_num_list,FG29),OFFSET(INDIRECT(CONCAT(""A"",to_text(match(FG29,ec_num_list,0)))),0,1),"""")"),"")</f>
        <v/>
      </c>
      <c r="CH29" s="205" t="str">
        <f ca="1">IFERROR(__xludf.DUMMYFUNCTION("if(countif(ec_num_list,FH29),OFFSET(INDIRECT(CONCAT(""A"",to_text(match(FH29,ec_num_list,0)))),0,1),"""")"),"N7 ")</f>
        <v xml:space="preserve">N7 </v>
      </c>
      <c r="CI29" s="205" t="str">
        <f ca="1">IFERROR(__xludf.DUMMYFUNCTION("if(countif(ec_num_list,FI29),OFFSET(INDIRECT(CONCAT(""A"",to_text(match(FI29,ec_num_list,0)))),0,1),"""")"),"")</f>
        <v/>
      </c>
      <c r="CJ29" s="205" t="str">
        <f ca="1">IFERROR(__xludf.DUMMYFUNCTION("if(countif(ec_num_list,FJ29),OFFSET(INDIRECT(CONCAT(""A"",to_text(match(FJ29,ec_num_list,0)))),0,1),"""")"),"")</f>
        <v/>
      </c>
      <c r="CK29" s="205" t="str">
        <f ca="1">IFERROR(__xludf.DUMMYFUNCTION("if(countif(ec_num_list,FK29),OFFSET(INDIRECT(CONCAT(""A"",to_text(match(FK29,ec_num_list,0)))),0,1),"""")"),"NA ")</f>
        <v xml:space="preserve">NA </v>
      </c>
      <c r="CL29" s="205" t="str">
        <f ca="1">IFERROR(__xludf.DUMMYFUNCTION("if(countif(ec_num_list,FL29),OFFSET(INDIRECT(CONCAT(""A"",to_text(match(FL29,ec_num_list,0)))),0,1),"""")"),"")</f>
        <v/>
      </c>
      <c r="CM29" s="205" t="str">
        <f ca="1">IFERROR(__xludf.DUMMYFUNCTION("if(countif(ec_num_list,FM29),OFFSET(INDIRECT(CONCAT(""A"",to_text(match(FM29,ec_num_list,0)))),0,1),"""")"),"")</f>
        <v/>
      </c>
      <c r="CN29" s="206" t="s">
        <v>144</v>
      </c>
      <c r="CO29" s="206" t="s">
        <v>1243</v>
      </c>
      <c r="CP29" s="108" t="s">
        <v>1555</v>
      </c>
      <c r="CQ29" s="108" t="s">
        <v>1555</v>
      </c>
      <c r="CR29" s="108" t="s">
        <v>1555</v>
      </c>
      <c r="CS29" s="108" t="s">
        <v>1555</v>
      </c>
      <c r="CT29" s="206" t="s">
        <v>1266</v>
      </c>
      <c r="CU29" s="206" t="s">
        <v>1271</v>
      </c>
      <c r="CV29" s="206" t="s">
        <v>1274</v>
      </c>
      <c r="CW29" s="108" t="s">
        <v>1555</v>
      </c>
      <c r="CX29" s="108" t="s">
        <v>1555</v>
      </c>
      <c r="CY29" s="108" t="s">
        <v>1555</v>
      </c>
      <c r="CZ29" s="108" t="s">
        <v>1555</v>
      </c>
      <c r="DA29" s="206" t="s">
        <v>1292</v>
      </c>
      <c r="DB29" s="108" t="s">
        <v>1555</v>
      </c>
      <c r="DC29" s="108" t="s">
        <v>1555</v>
      </c>
      <c r="DD29" s="108" t="s">
        <v>1555</v>
      </c>
      <c r="DE29" s="206" t="s">
        <v>1304</v>
      </c>
      <c r="DF29" s="108" t="s">
        <v>1555</v>
      </c>
      <c r="DG29" s="108" t="s">
        <v>1555</v>
      </c>
      <c r="DH29" s="206" t="s">
        <v>1315</v>
      </c>
      <c r="DI29" s="206" t="s">
        <v>1317</v>
      </c>
      <c r="DJ29" s="206" t="s">
        <v>1321</v>
      </c>
      <c r="DK29" s="108" t="s">
        <v>1555</v>
      </c>
      <c r="DL29" s="206" t="s">
        <v>1326</v>
      </c>
      <c r="DM29" s="108" t="s">
        <v>1555</v>
      </c>
      <c r="DN29" s="108" t="s">
        <v>1555</v>
      </c>
      <c r="DO29" s="206" t="s">
        <v>1337</v>
      </c>
      <c r="DP29" s="108" t="s">
        <v>1555</v>
      </c>
      <c r="DQ29" s="206" t="s">
        <v>1344</v>
      </c>
      <c r="DR29" s="206" t="s">
        <v>1347</v>
      </c>
      <c r="DS29" s="108" t="s">
        <v>1555</v>
      </c>
      <c r="DT29" s="108" t="s">
        <v>1555</v>
      </c>
      <c r="DU29" s="108" t="s">
        <v>1555</v>
      </c>
      <c r="DV29" s="206" t="s">
        <v>1363</v>
      </c>
      <c r="DW29" s="108" t="s">
        <v>1555</v>
      </c>
      <c r="DX29" s="108" t="s">
        <v>1555</v>
      </c>
      <c r="DY29" s="108" t="s">
        <v>1555</v>
      </c>
      <c r="DZ29" s="108" t="s">
        <v>1555</v>
      </c>
      <c r="EA29" s="108" t="s">
        <v>1555</v>
      </c>
      <c r="EB29" s="108" t="s">
        <v>1555</v>
      </c>
      <c r="EC29" s="206" t="s">
        <v>1391</v>
      </c>
      <c r="ED29" s="108" t="s">
        <v>1555</v>
      </c>
      <c r="EE29" s="206" t="s">
        <v>1397</v>
      </c>
      <c r="EF29" s="108" t="s">
        <v>1555</v>
      </c>
      <c r="EG29" s="206" t="s">
        <v>1404</v>
      </c>
      <c r="EH29" s="108" t="s">
        <v>1555</v>
      </c>
      <c r="EI29" s="108" t="s">
        <v>1555</v>
      </c>
      <c r="EJ29" s="206" t="s">
        <v>1414</v>
      </c>
      <c r="EK29" s="206" t="s">
        <v>1417</v>
      </c>
      <c r="EL29" s="108" t="s">
        <v>1555</v>
      </c>
      <c r="EM29" s="108" t="s">
        <v>1555</v>
      </c>
      <c r="EN29" s="206" t="s">
        <v>1428</v>
      </c>
      <c r="EO29" s="108" t="s">
        <v>1555</v>
      </c>
      <c r="EP29" s="108" t="s">
        <v>1555</v>
      </c>
      <c r="EQ29" s="108" t="s">
        <v>1555</v>
      </c>
      <c r="ER29" s="108" t="s">
        <v>1555</v>
      </c>
      <c r="ES29" s="206" t="s">
        <v>1442</v>
      </c>
      <c r="ET29" s="108" t="s">
        <v>1555</v>
      </c>
      <c r="EU29" s="108" t="s">
        <v>1555</v>
      </c>
      <c r="EV29" s="108" t="s">
        <v>1555</v>
      </c>
      <c r="EW29" s="108" t="s">
        <v>1555</v>
      </c>
      <c r="EX29" s="108" t="s">
        <v>1555</v>
      </c>
      <c r="EY29" s="108" t="s">
        <v>1555</v>
      </c>
      <c r="EZ29" s="206" t="s">
        <v>1463</v>
      </c>
      <c r="FA29" s="108" t="s">
        <v>1555</v>
      </c>
      <c r="FB29" s="108" t="s">
        <v>1555</v>
      </c>
      <c r="FC29" s="206" t="s">
        <v>1476</v>
      </c>
      <c r="FD29" s="108" t="s">
        <v>1555</v>
      </c>
      <c r="FE29" s="108" t="s">
        <v>1555</v>
      </c>
      <c r="FF29" s="108" t="s">
        <v>1555</v>
      </c>
      <c r="FG29" s="108" t="s">
        <v>1555</v>
      </c>
      <c r="FH29" s="206" t="s">
        <v>1494</v>
      </c>
      <c r="FI29" s="108" t="s">
        <v>1555</v>
      </c>
      <c r="FJ29" s="108" t="s">
        <v>1555</v>
      </c>
      <c r="FK29" s="206" t="s">
        <v>1506</v>
      </c>
      <c r="FL29" s="206" t="s">
        <v>1509</v>
      </c>
      <c r="FM29" s="108" t="s">
        <v>1555</v>
      </c>
    </row>
    <row r="30" spans="1:169" ht="14.25">
      <c r="A30" s="202" t="s">
        <v>1344</v>
      </c>
      <c r="B30" s="108" t="str">
        <f t="shared" si="2"/>
        <v xml:space="preserve">KC </v>
      </c>
      <c r="C30" s="200" t="s">
        <v>1558</v>
      </c>
      <c r="D30" s="203" t="s">
        <v>442</v>
      </c>
      <c r="E30" s="203" t="s">
        <v>904</v>
      </c>
      <c r="F30" s="203" t="s">
        <v>905</v>
      </c>
      <c r="G30" s="203" t="s">
        <v>906</v>
      </c>
      <c r="H30" s="203" t="s">
        <v>658</v>
      </c>
      <c r="I30" s="203" t="s">
        <v>701</v>
      </c>
      <c r="J30" s="203" t="s">
        <v>529</v>
      </c>
      <c r="K30" s="117" t="s">
        <v>703</v>
      </c>
      <c r="L30" s="204" t="s">
        <v>147</v>
      </c>
      <c r="M30" s="205" t="str">
        <f ca="1">IFERROR(__xludf.DUMMYFUNCTION("regexreplace(N30,"" "","", "")"),"J0, J5, J6, J7, JA, JC, K0, K3, K4, K5, K7, KA, KC, KD, L1, L8, LA, LC, LF, M0, M3, M8, MF, N2, N7, NA, ")</f>
        <v xml:space="preserve">J0, J5, J6, J7, JA, JC, K0, K3, K4, K5, K7, KA, KC, KD, L1, L8, LA, LC, LF, M0, M3, M8, MF, N2, N7, NA, </v>
      </c>
      <c r="N30" s="205" t="e">
        <f t="shared" si="1"/>
        <v>#VALUE!</v>
      </c>
      <c r="O30" s="205" t="str">
        <f ca="1">IFERROR(__xludf.DUMMYFUNCTION("if(countif(ec_num_list,CO30),OFFSET(INDIRECT(CONCAT(""A"",to_text(match(CO30,ec_num_list,0)))),0,1),"""")"),"J0 ")</f>
        <v xml:space="preserve">J0 </v>
      </c>
      <c r="P30" s="205" t="str">
        <f ca="1">IFERROR(__xludf.DUMMYFUNCTION("if(countif(ec_num_list,CP30),OFFSET(INDIRECT(CONCAT(""A"",to_text(match(CP30,ec_num_list,0)))),0,1),"""")"),"")</f>
        <v/>
      </c>
      <c r="Q30" s="205" t="str">
        <f ca="1">IFERROR(__xludf.DUMMYFUNCTION("if(countif(ec_num_list,CQ30),OFFSET(INDIRECT(CONCAT(""A"",to_text(match(CQ30,ec_num_list,0)))),0,1),"""")"),"")</f>
        <v/>
      </c>
      <c r="R30" s="205" t="str">
        <f ca="1">IFERROR(__xludf.DUMMYFUNCTION("if(countif(ec_num_list,CR30),OFFSET(INDIRECT(CONCAT(""A"",to_text(match(CR30,ec_num_list,0)))),0,1),"""")"),"")</f>
        <v/>
      </c>
      <c r="S30" s="205" t="str">
        <f ca="1">IFERROR(__xludf.DUMMYFUNCTION("if(countif(ec_num_list,CS30),OFFSET(INDIRECT(CONCAT(""A"",to_text(match(CS30,ec_num_list,0)))),0,1),"""")"),"")</f>
        <v/>
      </c>
      <c r="T30" s="205" t="str">
        <f ca="1">IFERROR(__xludf.DUMMYFUNCTION("if(countif(ec_num_list,CT30),OFFSET(INDIRECT(CONCAT(""A"",to_text(match(CT30,ec_num_list,0)))),0,1),"""")"),"J5 ")</f>
        <v xml:space="preserve">J5 </v>
      </c>
      <c r="U30" s="205" t="str">
        <f ca="1">IFERROR(__xludf.DUMMYFUNCTION("if(countif(ec_num_list,CU30),OFFSET(INDIRECT(CONCAT(""A"",to_text(match(CU30,ec_num_list,0)))),0,1),"""")"),"J6 ")</f>
        <v xml:space="preserve">J6 </v>
      </c>
      <c r="V30" s="205" t="str">
        <f ca="1">IFERROR(__xludf.DUMMYFUNCTION("if(countif(ec_num_list,CV30),OFFSET(INDIRECT(CONCAT(""A"",to_text(match(CV30,ec_num_list,0)))),0,1),"""")"),"J7 ")</f>
        <v xml:space="preserve">J7 </v>
      </c>
      <c r="W30" s="205" t="str">
        <f ca="1">IFERROR(__xludf.DUMMYFUNCTION("if(countif(ec_num_list,CW30),OFFSET(INDIRECT(CONCAT(""A"",to_text(match(CW30,ec_num_list,0)))),0,1),"""")"),"")</f>
        <v/>
      </c>
      <c r="X30" s="205" t="str">
        <f ca="1">IFERROR(__xludf.DUMMYFUNCTION("if(countif(ec_num_list,CX30),OFFSET(INDIRECT(CONCAT(""A"",to_text(match(CX30,ec_num_list,0)))),0,1),"""")"),"")</f>
        <v/>
      </c>
      <c r="Y30" s="205" t="str">
        <f ca="1">IFERROR(__xludf.DUMMYFUNCTION("if(countif(ec_num_list,CY30),OFFSET(INDIRECT(CONCAT(""A"",to_text(match(CY30,ec_num_list,0)))),0,1),"""")"),"JA ")</f>
        <v xml:space="preserve">JA </v>
      </c>
      <c r="Z30" s="205" t="str">
        <f ca="1">IFERROR(__xludf.DUMMYFUNCTION("if(countif(ec_num_list,CZ30),OFFSET(INDIRECT(CONCAT(""A"",to_text(match(CZ30,ec_num_list,0)))),0,1),"""")"),"")</f>
        <v/>
      </c>
      <c r="AA30" s="205" t="str">
        <f ca="1">IFERROR(__xludf.DUMMYFUNCTION("if(countif(ec_num_list,DA30),OFFSET(INDIRECT(CONCAT(""A"",to_text(match(DA30,ec_num_list,0)))),0,1),"""")"),"JC ")</f>
        <v xml:space="preserve">JC </v>
      </c>
      <c r="AB30" s="205" t="str">
        <f ca="1">IFERROR(__xludf.DUMMYFUNCTION("if(countif(ec_num_list,DB30),OFFSET(INDIRECT(CONCAT(""A"",to_text(match(DB30,ec_num_list,0)))),0,1),"""")"),"")</f>
        <v/>
      </c>
      <c r="AC30" s="205" t="str">
        <f ca="1">IFERROR(__xludf.DUMMYFUNCTION("if(countif(ec_num_list,DC30),OFFSET(INDIRECT(CONCAT(""A"",to_text(match(DC30,ec_num_list,0)))),0,1),"""")"),"")</f>
        <v/>
      </c>
      <c r="AD30" s="205" t="str">
        <f ca="1">IFERROR(__xludf.DUMMYFUNCTION("if(countif(ec_num_list,DD30),OFFSET(INDIRECT(CONCAT(""A"",to_text(match(DD30,ec_num_list,0)))),0,1),"""")"),"")</f>
        <v/>
      </c>
      <c r="AE30" s="205" t="str">
        <f ca="1">IFERROR(__xludf.DUMMYFUNCTION("if(countif(ec_num_list,DE30),OFFSET(INDIRECT(CONCAT(""A"",to_text(match(DE30,ec_num_list,0)))),0,1),"""")"),"K0 ")</f>
        <v xml:space="preserve">K0 </v>
      </c>
      <c r="AF30" s="205" t="str">
        <f ca="1">IFERROR(__xludf.DUMMYFUNCTION("if(countif(ec_num_list,DF30),OFFSET(INDIRECT(CONCAT(""A"",to_text(match(DF30,ec_num_list,0)))),0,1),"""")"),"")</f>
        <v/>
      </c>
      <c r="AG30" s="205" t="str">
        <f ca="1">IFERROR(__xludf.DUMMYFUNCTION("if(countif(ec_num_list,DG30),OFFSET(INDIRECT(CONCAT(""A"",to_text(match(DG30,ec_num_list,0)))),0,1),"""")"),"")</f>
        <v/>
      </c>
      <c r="AH30" s="205" t="str">
        <f ca="1">IFERROR(__xludf.DUMMYFUNCTION("if(countif(ec_num_list,DH30),OFFSET(INDIRECT(CONCAT(""A"",to_text(match(DH30,ec_num_list,0)))),0,1),"""")"),"K3 ")</f>
        <v xml:space="preserve">K3 </v>
      </c>
      <c r="AI30" s="205" t="str">
        <f ca="1">IFERROR(__xludf.DUMMYFUNCTION("if(countif(ec_num_list,DI30),OFFSET(INDIRECT(CONCAT(""A"",to_text(match(DI30,ec_num_list,0)))),0,1),"""")"),"K4 ")</f>
        <v xml:space="preserve">K4 </v>
      </c>
      <c r="AJ30" s="205" t="str">
        <f ca="1">IFERROR(__xludf.DUMMYFUNCTION("if(countif(ec_num_list,DJ30),OFFSET(INDIRECT(CONCAT(""A"",to_text(match(DJ30,ec_num_list,0)))),0,1),"""")"),"K5 ")</f>
        <v xml:space="preserve">K5 </v>
      </c>
      <c r="AK30" s="205" t="str">
        <f ca="1">IFERROR(__xludf.DUMMYFUNCTION("if(countif(ec_num_list,DK30),OFFSET(INDIRECT(CONCAT(""A"",to_text(match(DK30,ec_num_list,0)))),0,1),"""")"),"")</f>
        <v/>
      </c>
      <c r="AL30" s="205" t="str">
        <f ca="1">IFERROR(__xludf.DUMMYFUNCTION("if(countif(ec_num_list,DL30),OFFSET(INDIRECT(CONCAT(""A"",to_text(match(DL30,ec_num_list,0)))),0,1),"""")"),"K7 ")</f>
        <v xml:space="preserve">K7 </v>
      </c>
      <c r="AM30" s="205" t="str">
        <f ca="1">IFERROR(__xludf.DUMMYFUNCTION("if(countif(ec_num_list,DM30),OFFSET(INDIRECT(CONCAT(""A"",to_text(match(DM30,ec_num_list,0)))),0,1),"""")"),"")</f>
        <v/>
      </c>
      <c r="AN30" s="205" t="str">
        <f ca="1">IFERROR(__xludf.DUMMYFUNCTION("if(countif(ec_num_list,DN30),OFFSET(INDIRECT(CONCAT(""A"",to_text(match(DN30,ec_num_list,0)))),0,1),"""")"),"")</f>
        <v/>
      </c>
      <c r="AO30" s="205" t="str">
        <f ca="1">IFERROR(__xludf.DUMMYFUNCTION("if(countif(ec_num_list,DO30),OFFSET(INDIRECT(CONCAT(""A"",to_text(match(DO30,ec_num_list,0)))),0,1),"""")"),"KA ")</f>
        <v xml:space="preserve">KA </v>
      </c>
      <c r="AP30" s="205" t="str">
        <f ca="1">IFERROR(__xludf.DUMMYFUNCTION("if(countif(ec_num_list,DP30),OFFSET(INDIRECT(CONCAT(""A"",to_text(match(DP30,ec_num_list,0)))),0,1),"""")"),"")</f>
        <v/>
      </c>
      <c r="AQ30" s="205" t="str">
        <f ca="1">IFERROR(__xludf.DUMMYFUNCTION("if(countif(ec_num_list,DQ30),OFFSET(INDIRECT(CONCAT(""A"",to_text(match(DQ30,ec_num_list,0)))),0,1),"""")"),"KC ")</f>
        <v xml:space="preserve">KC </v>
      </c>
      <c r="AR30" s="205" t="str">
        <f ca="1">IFERROR(__xludf.DUMMYFUNCTION("if(countif(ec_num_list,DR30),OFFSET(INDIRECT(CONCAT(""A"",to_text(match(DR30,ec_num_list,0)))),0,1),"""")"),"KD ")</f>
        <v xml:space="preserve">KD </v>
      </c>
      <c r="AS30" s="205" t="str">
        <f ca="1">IFERROR(__xludf.DUMMYFUNCTION("if(countif(ec_num_list,DS30),OFFSET(INDIRECT(CONCAT(""A"",to_text(match(DS30,ec_num_list,0)))),0,1),"""")"),"")</f>
        <v/>
      </c>
      <c r="AT30" s="205" t="str">
        <f ca="1">IFERROR(__xludf.DUMMYFUNCTION("if(countif(ec_num_list,DT30),OFFSET(INDIRECT(CONCAT(""A"",to_text(match(DT30,ec_num_list,0)))),0,1),"""")"),"")</f>
        <v/>
      </c>
      <c r="AU30" s="205" t="str">
        <f ca="1">IFERROR(__xludf.DUMMYFUNCTION("if(countif(ec_num_list,DU30),OFFSET(INDIRECT(CONCAT(""A"",to_text(match(DU30,ec_num_list,0)))),0,1),"""")"),"")</f>
        <v/>
      </c>
      <c r="AV30" s="205" t="str">
        <f ca="1">IFERROR(__xludf.DUMMYFUNCTION("if(countif(ec_num_list,DV30),OFFSET(INDIRECT(CONCAT(""A"",to_text(match(DV30,ec_num_list,0)))),0,1),"""")"),"L1 ")</f>
        <v xml:space="preserve">L1 </v>
      </c>
      <c r="AW30" s="205" t="str">
        <f ca="1">IFERROR(__xludf.DUMMYFUNCTION("if(countif(ec_num_list,DW30),OFFSET(INDIRECT(CONCAT(""A"",to_text(match(DW30,ec_num_list,0)))),0,1),"""")"),"")</f>
        <v/>
      </c>
      <c r="AX30" s="205" t="str">
        <f ca="1">IFERROR(__xludf.DUMMYFUNCTION("if(countif(ec_num_list,DX30),OFFSET(INDIRECT(CONCAT(""A"",to_text(match(DX30,ec_num_list,0)))),0,1),"""")"),"")</f>
        <v/>
      </c>
      <c r="AY30" s="205" t="str">
        <f ca="1">IFERROR(__xludf.DUMMYFUNCTION("if(countif(ec_num_list,DY30),OFFSET(INDIRECT(CONCAT(""A"",to_text(match(DY30,ec_num_list,0)))),0,1),"""")"),"")</f>
        <v/>
      </c>
      <c r="AZ30" s="205" t="str">
        <f ca="1">IFERROR(__xludf.DUMMYFUNCTION("if(countif(ec_num_list,DZ30),OFFSET(INDIRECT(CONCAT(""A"",to_text(match(DZ30,ec_num_list,0)))),0,1),"""")"),"")</f>
        <v/>
      </c>
      <c r="BA30" s="205" t="str">
        <f ca="1">IFERROR(__xludf.DUMMYFUNCTION("if(countif(ec_num_list,EA30),OFFSET(INDIRECT(CONCAT(""A"",to_text(match(EA30,ec_num_list,0)))),0,1),"""")"),"")</f>
        <v/>
      </c>
      <c r="BB30" s="205" t="str">
        <f ca="1">IFERROR(__xludf.DUMMYFUNCTION("if(countif(ec_num_list,EB30),OFFSET(INDIRECT(CONCAT(""A"",to_text(match(EB30,ec_num_list,0)))),0,1),"""")"),"")</f>
        <v/>
      </c>
      <c r="BC30" s="205" t="str">
        <f ca="1">IFERROR(__xludf.DUMMYFUNCTION("if(countif(ec_num_list,EC30),OFFSET(INDIRECT(CONCAT(""A"",to_text(match(EC30,ec_num_list,0)))),0,1),"""")"),"L8 ")</f>
        <v xml:space="preserve">L8 </v>
      </c>
      <c r="BD30" s="205" t="str">
        <f ca="1">IFERROR(__xludf.DUMMYFUNCTION("if(countif(ec_num_list,ED30),OFFSET(INDIRECT(CONCAT(""A"",to_text(match(ED30,ec_num_list,0)))),0,1),"""")"),"")</f>
        <v/>
      </c>
      <c r="BE30" s="205" t="str">
        <f ca="1">IFERROR(__xludf.DUMMYFUNCTION("if(countif(ec_num_list,EE30),OFFSET(INDIRECT(CONCAT(""A"",to_text(match(EE30,ec_num_list,0)))),0,1),"""")"),"LA ")</f>
        <v xml:space="preserve">LA </v>
      </c>
      <c r="BF30" s="205" t="str">
        <f ca="1">IFERROR(__xludf.DUMMYFUNCTION("if(countif(ec_num_list,EF30),OFFSET(INDIRECT(CONCAT(""A"",to_text(match(EF30,ec_num_list,0)))),0,1),"""")"),"")</f>
        <v/>
      </c>
      <c r="BG30" s="205" t="str">
        <f ca="1">IFERROR(__xludf.DUMMYFUNCTION("if(countif(ec_num_list,EG30),OFFSET(INDIRECT(CONCAT(""A"",to_text(match(EG30,ec_num_list,0)))),0,1),"""")"),"LC ")</f>
        <v xml:space="preserve">LC </v>
      </c>
      <c r="BH30" s="205" t="str">
        <f ca="1">IFERROR(__xludf.DUMMYFUNCTION("if(countif(ec_num_list,EH30),OFFSET(INDIRECT(CONCAT(""A"",to_text(match(EH30,ec_num_list,0)))),0,1),"""")"),"")</f>
        <v/>
      </c>
      <c r="BI30" s="205" t="str">
        <f ca="1">IFERROR(__xludf.DUMMYFUNCTION("if(countif(ec_num_list,EI30),OFFSET(INDIRECT(CONCAT(""A"",to_text(match(EI30,ec_num_list,0)))),0,1),"""")"),"")</f>
        <v/>
      </c>
      <c r="BJ30" s="205" t="str">
        <f ca="1">IFERROR(__xludf.DUMMYFUNCTION("if(countif(ec_num_list,EJ30),OFFSET(INDIRECT(CONCAT(""A"",to_text(match(EJ30,ec_num_list,0)))),0,1),"""")"),"LF ")</f>
        <v xml:space="preserve">LF </v>
      </c>
      <c r="BK30" s="205" t="str">
        <f ca="1">IFERROR(__xludf.DUMMYFUNCTION("if(countif(ec_num_list,EK30),OFFSET(INDIRECT(CONCAT(""A"",to_text(match(EK30,ec_num_list,0)))),0,1),"""")"),"M0 ")</f>
        <v xml:space="preserve">M0 </v>
      </c>
      <c r="BL30" s="205" t="str">
        <f ca="1">IFERROR(__xludf.DUMMYFUNCTION("if(countif(ec_num_list,EL30),OFFSET(INDIRECT(CONCAT(""A"",to_text(match(EL30,ec_num_list,0)))),0,1),"""")"),"")</f>
        <v/>
      </c>
      <c r="BM30" s="205" t="str">
        <f ca="1">IFERROR(__xludf.DUMMYFUNCTION("if(countif(ec_num_list,EM30),OFFSET(INDIRECT(CONCAT(""A"",to_text(match(EM30,ec_num_list,0)))),0,1),"""")"),"")</f>
        <v/>
      </c>
      <c r="BN30" s="205" t="str">
        <f ca="1">IFERROR(__xludf.DUMMYFUNCTION("if(countif(ec_num_list,EN30),OFFSET(INDIRECT(CONCAT(""A"",to_text(match(EN30,ec_num_list,0)))),0,1),"""")"),"M3 ")</f>
        <v xml:space="preserve">M3 </v>
      </c>
      <c r="BO30" s="205" t="str">
        <f ca="1">IFERROR(__xludf.DUMMYFUNCTION("if(countif(ec_num_list,EO30),OFFSET(INDIRECT(CONCAT(""A"",to_text(match(EO30,ec_num_list,0)))),0,1),"""")"),"")</f>
        <v/>
      </c>
      <c r="BP30" s="205" t="str">
        <f ca="1">IFERROR(__xludf.DUMMYFUNCTION("if(countif(ec_num_list,EP30),OFFSET(INDIRECT(CONCAT(""A"",to_text(match(EP30,ec_num_list,0)))),0,1),"""")"),"")</f>
        <v/>
      </c>
      <c r="BQ30" s="205" t="str">
        <f ca="1">IFERROR(__xludf.DUMMYFUNCTION("if(countif(ec_num_list,EQ30),OFFSET(INDIRECT(CONCAT(""A"",to_text(match(EQ30,ec_num_list,0)))),0,1),"""")"),"")</f>
        <v/>
      </c>
      <c r="BR30" s="205" t="str">
        <f ca="1">IFERROR(__xludf.DUMMYFUNCTION("if(countif(ec_num_list,ER30),OFFSET(INDIRECT(CONCAT(""A"",to_text(match(ER30,ec_num_list,0)))),0,1),"""")"),"")</f>
        <v/>
      </c>
      <c r="BS30" s="205" t="str">
        <f ca="1">IFERROR(__xludf.DUMMYFUNCTION("if(countif(ec_num_list,ES30),OFFSET(INDIRECT(CONCAT(""A"",to_text(match(ES30,ec_num_list,0)))),0,1),"""")"),"M8 ")</f>
        <v xml:space="preserve">M8 </v>
      </c>
      <c r="BT30" s="205" t="str">
        <f ca="1">IFERROR(__xludf.DUMMYFUNCTION("if(countif(ec_num_list,ET30),OFFSET(INDIRECT(CONCAT(""A"",to_text(match(ET30,ec_num_list,0)))),0,1),"""")"),"")</f>
        <v/>
      </c>
      <c r="BU30" s="205" t="str">
        <f ca="1">IFERROR(__xludf.DUMMYFUNCTION("if(countif(ec_num_list,EU30),OFFSET(INDIRECT(CONCAT(""A"",to_text(match(EU30,ec_num_list,0)))),0,1),"""")"),"")</f>
        <v/>
      </c>
      <c r="BV30" s="205" t="str">
        <f ca="1">IFERROR(__xludf.DUMMYFUNCTION("if(countif(ec_num_list,EV30),OFFSET(INDIRECT(CONCAT(""A"",to_text(match(EV30,ec_num_list,0)))),0,1),"""")"),"")</f>
        <v/>
      </c>
      <c r="BW30" s="205" t="str">
        <f ca="1">IFERROR(__xludf.DUMMYFUNCTION("if(countif(ec_num_list,EW30),OFFSET(INDIRECT(CONCAT(""A"",to_text(match(EW30,ec_num_list,0)))),0,1),"""")"),"")</f>
        <v/>
      </c>
      <c r="BX30" s="205" t="str">
        <f ca="1">IFERROR(__xludf.DUMMYFUNCTION("if(countif(ec_num_list,EX30),OFFSET(INDIRECT(CONCAT(""A"",to_text(match(EX30,ec_num_list,0)))),0,1),"""")"),"")</f>
        <v/>
      </c>
      <c r="BY30" s="205" t="str">
        <f ca="1">IFERROR(__xludf.DUMMYFUNCTION("if(countif(ec_num_list,EY30),OFFSET(INDIRECT(CONCAT(""A"",to_text(match(EY30,ec_num_list,0)))),0,1),"""")"),"")</f>
        <v/>
      </c>
      <c r="BZ30" s="205" t="str">
        <f ca="1">IFERROR(__xludf.DUMMYFUNCTION("if(countif(ec_num_list,EZ30),OFFSET(INDIRECT(CONCAT(""A"",to_text(match(EZ30,ec_num_list,0)))),0,1),"""")"),"MF ")</f>
        <v xml:space="preserve">MF </v>
      </c>
      <c r="CA30" s="205" t="str">
        <f ca="1">IFERROR(__xludf.DUMMYFUNCTION("if(countif(ec_num_list,FA30),OFFSET(INDIRECT(CONCAT(""A"",to_text(match(FA30,ec_num_list,0)))),0,1),"""")"),"")</f>
        <v/>
      </c>
      <c r="CB30" s="205" t="str">
        <f ca="1">IFERROR(__xludf.DUMMYFUNCTION("if(countif(ec_num_list,FB30),OFFSET(INDIRECT(CONCAT(""A"",to_text(match(FB30,ec_num_list,0)))),0,1),"""")"),"")</f>
        <v/>
      </c>
      <c r="CC30" s="205" t="str">
        <f ca="1">IFERROR(__xludf.DUMMYFUNCTION("if(countif(ec_num_list,FC30),OFFSET(INDIRECT(CONCAT(""A"",to_text(match(FC30,ec_num_list,0)))),0,1),"""")"),"N2 ")</f>
        <v xml:space="preserve">N2 </v>
      </c>
      <c r="CD30" s="205" t="str">
        <f ca="1">IFERROR(__xludf.DUMMYFUNCTION("if(countif(ec_num_list,FD30),OFFSET(INDIRECT(CONCAT(""A"",to_text(match(FD30,ec_num_list,0)))),0,1),"""")"),"")</f>
        <v/>
      </c>
      <c r="CE30" s="205" t="str">
        <f ca="1">IFERROR(__xludf.DUMMYFUNCTION("if(countif(ec_num_list,FE30),OFFSET(INDIRECT(CONCAT(""A"",to_text(match(FE30,ec_num_list,0)))),0,1),"""")"),"")</f>
        <v/>
      </c>
      <c r="CF30" s="205" t="str">
        <f ca="1">IFERROR(__xludf.DUMMYFUNCTION("if(countif(ec_num_list,FF30),OFFSET(INDIRECT(CONCAT(""A"",to_text(match(FF30,ec_num_list,0)))),0,1),"""")"),"")</f>
        <v/>
      </c>
      <c r="CG30" s="205" t="str">
        <f ca="1">IFERROR(__xludf.DUMMYFUNCTION("if(countif(ec_num_list,FG30),OFFSET(INDIRECT(CONCAT(""A"",to_text(match(FG30,ec_num_list,0)))),0,1),"""")"),"")</f>
        <v/>
      </c>
      <c r="CH30" s="205" t="str">
        <f ca="1">IFERROR(__xludf.DUMMYFUNCTION("if(countif(ec_num_list,FH30),OFFSET(INDIRECT(CONCAT(""A"",to_text(match(FH30,ec_num_list,0)))),0,1),"""")"),"N7 ")</f>
        <v xml:space="preserve">N7 </v>
      </c>
      <c r="CI30" s="205" t="str">
        <f ca="1">IFERROR(__xludf.DUMMYFUNCTION("if(countif(ec_num_list,FI30),OFFSET(INDIRECT(CONCAT(""A"",to_text(match(FI30,ec_num_list,0)))),0,1),"""")"),"")</f>
        <v/>
      </c>
      <c r="CJ30" s="205" t="str">
        <f ca="1">IFERROR(__xludf.DUMMYFUNCTION("if(countif(ec_num_list,FJ30),OFFSET(INDIRECT(CONCAT(""A"",to_text(match(FJ30,ec_num_list,0)))),0,1),"""")"),"")</f>
        <v/>
      </c>
      <c r="CK30" s="205" t="str">
        <f ca="1">IFERROR(__xludf.DUMMYFUNCTION("if(countif(ec_num_list,FK30),OFFSET(INDIRECT(CONCAT(""A"",to_text(match(FK30,ec_num_list,0)))),0,1),"""")"),"NA ")</f>
        <v xml:space="preserve">NA </v>
      </c>
      <c r="CL30" s="205" t="str">
        <f ca="1">IFERROR(__xludf.DUMMYFUNCTION("if(countif(ec_num_list,FL30),OFFSET(INDIRECT(CONCAT(""A"",to_text(match(FL30,ec_num_list,0)))),0,1),"""")"),"")</f>
        <v/>
      </c>
      <c r="CM30" s="205" t="str">
        <f ca="1">IFERROR(__xludf.DUMMYFUNCTION("if(countif(ec_num_list,FM30),OFFSET(INDIRECT(CONCAT(""A"",to_text(match(FM30,ec_num_list,0)))),0,1),"""")"),"")</f>
        <v/>
      </c>
      <c r="CN30" s="206" t="s">
        <v>147</v>
      </c>
      <c r="CO30" s="206" t="s">
        <v>1243</v>
      </c>
      <c r="CP30" s="108" t="s">
        <v>1555</v>
      </c>
      <c r="CQ30" s="108" t="s">
        <v>1555</v>
      </c>
      <c r="CR30" s="108" t="s">
        <v>1555</v>
      </c>
      <c r="CS30" s="108" t="s">
        <v>1555</v>
      </c>
      <c r="CT30" s="206" t="s">
        <v>1266</v>
      </c>
      <c r="CU30" s="206" t="s">
        <v>1271</v>
      </c>
      <c r="CV30" s="206" t="s">
        <v>1274</v>
      </c>
      <c r="CW30" s="108" t="s">
        <v>1555</v>
      </c>
      <c r="CX30" s="108" t="s">
        <v>1555</v>
      </c>
      <c r="CY30" s="206" t="s">
        <v>1286</v>
      </c>
      <c r="CZ30" s="108" t="s">
        <v>1555</v>
      </c>
      <c r="DA30" s="206" t="s">
        <v>1292</v>
      </c>
      <c r="DB30" s="108" t="s">
        <v>1555</v>
      </c>
      <c r="DC30" s="108" t="s">
        <v>1555</v>
      </c>
      <c r="DD30" s="108" t="s">
        <v>1555</v>
      </c>
      <c r="DE30" s="206" t="s">
        <v>1304</v>
      </c>
      <c r="DF30" s="108" t="s">
        <v>1555</v>
      </c>
      <c r="DG30" s="108" t="s">
        <v>1555</v>
      </c>
      <c r="DH30" s="206" t="s">
        <v>1315</v>
      </c>
      <c r="DI30" s="206" t="s">
        <v>1317</v>
      </c>
      <c r="DJ30" s="206" t="s">
        <v>1321</v>
      </c>
      <c r="DK30" s="108" t="s">
        <v>1555</v>
      </c>
      <c r="DL30" s="206" t="s">
        <v>1326</v>
      </c>
      <c r="DM30" s="108" t="s">
        <v>1555</v>
      </c>
      <c r="DN30" s="108" t="s">
        <v>1555</v>
      </c>
      <c r="DO30" s="206" t="s">
        <v>1337</v>
      </c>
      <c r="DP30" s="108" t="s">
        <v>1555</v>
      </c>
      <c r="DQ30" s="206" t="s">
        <v>1344</v>
      </c>
      <c r="DR30" s="206" t="s">
        <v>1347</v>
      </c>
      <c r="DS30" s="108" t="s">
        <v>1555</v>
      </c>
      <c r="DT30" s="108" t="s">
        <v>1555</v>
      </c>
      <c r="DU30" s="108" t="s">
        <v>1555</v>
      </c>
      <c r="DV30" s="206" t="s">
        <v>1363</v>
      </c>
      <c r="DW30" s="108" t="s">
        <v>1555</v>
      </c>
      <c r="DX30" s="108" t="s">
        <v>1555</v>
      </c>
      <c r="DY30" s="108" t="s">
        <v>1555</v>
      </c>
      <c r="DZ30" s="108" t="s">
        <v>1555</v>
      </c>
      <c r="EA30" s="108" t="s">
        <v>1555</v>
      </c>
      <c r="EB30" s="108" t="s">
        <v>1555</v>
      </c>
      <c r="EC30" s="206" t="s">
        <v>1391</v>
      </c>
      <c r="ED30" s="108" t="s">
        <v>1555</v>
      </c>
      <c r="EE30" s="206" t="s">
        <v>1397</v>
      </c>
      <c r="EF30" s="108" t="s">
        <v>1555</v>
      </c>
      <c r="EG30" s="206" t="s">
        <v>1404</v>
      </c>
      <c r="EH30" s="108" t="s">
        <v>1555</v>
      </c>
      <c r="EI30" s="108" t="s">
        <v>1555</v>
      </c>
      <c r="EJ30" s="206" t="s">
        <v>1414</v>
      </c>
      <c r="EK30" s="206" t="s">
        <v>1417</v>
      </c>
      <c r="EL30" s="108" t="s">
        <v>1555</v>
      </c>
      <c r="EM30" s="108" t="s">
        <v>1555</v>
      </c>
      <c r="EN30" s="206" t="s">
        <v>1428</v>
      </c>
      <c r="EO30" s="108" t="s">
        <v>1555</v>
      </c>
      <c r="EP30" s="108" t="s">
        <v>1555</v>
      </c>
      <c r="EQ30" s="108" t="s">
        <v>1555</v>
      </c>
      <c r="ER30" s="108" t="s">
        <v>1555</v>
      </c>
      <c r="ES30" s="206" t="s">
        <v>1442</v>
      </c>
      <c r="ET30" s="108" t="s">
        <v>1555</v>
      </c>
      <c r="EU30" s="108" t="s">
        <v>1555</v>
      </c>
      <c r="EV30" s="108" t="s">
        <v>1555</v>
      </c>
      <c r="EW30" s="108" t="s">
        <v>1555</v>
      </c>
      <c r="EX30" s="108" t="s">
        <v>1555</v>
      </c>
      <c r="EY30" s="108" t="s">
        <v>1555</v>
      </c>
      <c r="EZ30" s="206" t="s">
        <v>1463</v>
      </c>
      <c r="FA30" s="108" t="s">
        <v>1555</v>
      </c>
      <c r="FB30" s="108" t="s">
        <v>1555</v>
      </c>
      <c r="FC30" s="206" t="s">
        <v>1476</v>
      </c>
      <c r="FD30" s="108" t="s">
        <v>1555</v>
      </c>
      <c r="FE30" s="108" t="s">
        <v>1555</v>
      </c>
      <c r="FF30" s="108" t="s">
        <v>1555</v>
      </c>
      <c r="FG30" s="108" t="s">
        <v>1555</v>
      </c>
      <c r="FH30" s="206" t="s">
        <v>1494</v>
      </c>
      <c r="FI30" s="108" t="s">
        <v>1555</v>
      </c>
      <c r="FJ30" s="108" t="s">
        <v>1555</v>
      </c>
      <c r="FK30" s="206" t="s">
        <v>1506</v>
      </c>
      <c r="FL30" s="206" t="s">
        <v>1509</v>
      </c>
      <c r="FM30" s="108" t="s">
        <v>1555</v>
      </c>
    </row>
    <row r="31" spans="1:169" ht="14.25">
      <c r="A31" s="202" t="s">
        <v>1347</v>
      </c>
      <c r="B31" s="108" t="str">
        <f t="shared" si="2"/>
        <v xml:space="preserve">KD </v>
      </c>
      <c r="C31" s="200" t="s">
        <v>1559</v>
      </c>
      <c r="D31" s="203" t="s">
        <v>442</v>
      </c>
      <c r="E31" s="203" t="s">
        <v>904</v>
      </c>
      <c r="F31" s="203" t="s">
        <v>905</v>
      </c>
      <c r="G31" s="203" t="s">
        <v>906</v>
      </c>
      <c r="H31" s="203" t="s">
        <v>658</v>
      </c>
      <c r="I31" s="203" t="s">
        <v>701</v>
      </c>
      <c r="J31" s="203" t="s">
        <v>529</v>
      </c>
      <c r="K31" s="117" t="s">
        <v>708</v>
      </c>
      <c r="L31" s="204" t="s">
        <v>149</v>
      </c>
      <c r="M31" s="205" t="str">
        <f ca="1">IFERROR(__xludf.DUMMYFUNCTION("regexreplace(N31,"" "","", "")"),"J0, J5, J6, J7, JC, K0, K3, K4, K5, K7, KA, KC, KD, L1, L8, LA, LC, LF, M0, M3, M8, MF, N2, N7, NA, ")</f>
        <v xml:space="preserve">J0, J5, J6, J7, JC, K0, K3, K4, K5, K7, KA, KC, KD, L1, L8, LA, LC, LF, M0, M3, M8, MF, N2, N7, NA, </v>
      </c>
      <c r="N31" s="205" t="e">
        <f t="shared" si="1"/>
        <v>#VALUE!</v>
      </c>
      <c r="O31" s="205" t="str">
        <f ca="1">IFERROR(__xludf.DUMMYFUNCTION("if(countif(ec_num_list,CO31),OFFSET(INDIRECT(CONCAT(""A"",to_text(match(CO31,ec_num_list,0)))),0,1),"""")"),"J0 ")</f>
        <v xml:space="preserve">J0 </v>
      </c>
      <c r="P31" s="205" t="str">
        <f ca="1">IFERROR(__xludf.DUMMYFUNCTION("if(countif(ec_num_list,CP31),OFFSET(INDIRECT(CONCAT(""A"",to_text(match(CP31,ec_num_list,0)))),0,1),"""")"),"")</f>
        <v/>
      </c>
      <c r="Q31" s="205" t="str">
        <f ca="1">IFERROR(__xludf.DUMMYFUNCTION("if(countif(ec_num_list,CQ31),OFFSET(INDIRECT(CONCAT(""A"",to_text(match(CQ31,ec_num_list,0)))),0,1),"""")"),"")</f>
        <v/>
      </c>
      <c r="R31" s="205" t="str">
        <f ca="1">IFERROR(__xludf.DUMMYFUNCTION("if(countif(ec_num_list,CR31),OFFSET(INDIRECT(CONCAT(""A"",to_text(match(CR31,ec_num_list,0)))),0,1),"""")"),"")</f>
        <v/>
      </c>
      <c r="S31" s="205" t="str">
        <f ca="1">IFERROR(__xludf.DUMMYFUNCTION("if(countif(ec_num_list,CS31),OFFSET(INDIRECT(CONCAT(""A"",to_text(match(CS31,ec_num_list,0)))),0,1),"""")"),"")</f>
        <v/>
      </c>
      <c r="T31" s="205" t="str">
        <f ca="1">IFERROR(__xludf.DUMMYFUNCTION("if(countif(ec_num_list,CT31),OFFSET(INDIRECT(CONCAT(""A"",to_text(match(CT31,ec_num_list,0)))),0,1),"""")"),"J5 ")</f>
        <v xml:space="preserve">J5 </v>
      </c>
      <c r="U31" s="205" t="str">
        <f ca="1">IFERROR(__xludf.DUMMYFUNCTION("if(countif(ec_num_list,CU31),OFFSET(INDIRECT(CONCAT(""A"",to_text(match(CU31,ec_num_list,0)))),0,1),"""")"),"J6 ")</f>
        <v xml:space="preserve">J6 </v>
      </c>
      <c r="V31" s="205" t="str">
        <f ca="1">IFERROR(__xludf.DUMMYFUNCTION("if(countif(ec_num_list,CV31),OFFSET(INDIRECT(CONCAT(""A"",to_text(match(CV31,ec_num_list,0)))),0,1),"""")"),"J7 ")</f>
        <v xml:space="preserve">J7 </v>
      </c>
      <c r="W31" s="205" t="str">
        <f ca="1">IFERROR(__xludf.DUMMYFUNCTION("if(countif(ec_num_list,CW31),OFFSET(INDIRECT(CONCAT(""A"",to_text(match(CW31,ec_num_list,0)))),0,1),"""")"),"")</f>
        <v/>
      </c>
      <c r="X31" s="205" t="str">
        <f ca="1">IFERROR(__xludf.DUMMYFUNCTION("if(countif(ec_num_list,CX31),OFFSET(INDIRECT(CONCAT(""A"",to_text(match(CX31,ec_num_list,0)))),0,1),"""")"),"")</f>
        <v/>
      </c>
      <c r="Y31" s="205" t="str">
        <f ca="1">IFERROR(__xludf.DUMMYFUNCTION("if(countif(ec_num_list,CY31),OFFSET(INDIRECT(CONCAT(""A"",to_text(match(CY31,ec_num_list,0)))),0,1),"""")"),"")</f>
        <v/>
      </c>
      <c r="Z31" s="205" t="str">
        <f ca="1">IFERROR(__xludf.DUMMYFUNCTION("if(countif(ec_num_list,CZ31),OFFSET(INDIRECT(CONCAT(""A"",to_text(match(CZ31,ec_num_list,0)))),0,1),"""")"),"")</f>
        <v/>
      </c>
      <c r="AA31" s="205" t="str">
        <f ca="1">IFERROR(__xludf.DUMMYFUNCTION("if(countif(ec_num_list,DA31),OFFSET(INDIRECT(CONCAT(""A"",to_text(match(DA31,ec_num_list,0)))),0,1),"""")"),"JC ")</f>
        <v xml:space="preserve">JC </v>
      </c>
      <c r="AB31" s="205" t="str">
        <f ca="1">IFERROR(__xludf.DUMMYFUNCTION("if(countif(ec_num_list,DB31),OFFSET(INDIRECT(CONCAT(""A"",to_text(match(DB31,ec_num_list,0)))),0,1),"""")"),"")</f>
        <v/>
      </c>
      <c r="AC31" s="205" t="str">
        <f ca="1">IFERROR(__xludf.DUMMYFUNCTION("if(countif(ec_num_list,DC31),OFFSET(INDIRECT(CONCAT(""A"",to_text(match(DC31,ec_num_list,0)))),0,1),"""")"),"")</f>
        <v/>
      </c>
      <c r="AD31" s="205" t="str">
        <f ca="1">IFERROR(__xludf.DUMMYFUNCTION("if(countif(ec_num_list,DD31),OFFSET(INDIRECT(CONCAT(""A"",to_text(match(DD31,ec_num_list,0)))),0,1),"""")"),"")</f>
        <v/>
      </c>
      <c r="AE31" s="205" t="str">
        <f ca="1">IFERROR(__xludf.DUMMYFUNCTION("if(countif(ec_num_list,DE31),OFFSET(INDIRECT(CONCAT(""A"",to_text(match(DE31,ec_num_list,0)))),0,1),"""")"),"K0 ")</f>
        <v xml:space="preserve">K0 </v>
      </c>
      <c r="AF31" s="205" t="str">
        <f ca="1">IFERROR(__xludf.DUMMYFUNCTION("if(countif(ec_num_list,DF31),OFFSET(INDIRECT(CONCAT(""A"",to_text(match(DF31,ec_num_list,0)))),0,1),"""")"),"")</f>
        <v/>
      </c>
      <c r="AG31" s="205" t="str">
        <f ca="1">IFERROR(__xludf.DUMMYFUNCTION("if(countif(ec_num_list,DG31),OFFSET(INDIRECT(CONCAT(""A"",to_text(match(DG31,ec_num_list,0)))),0,1),"""")"),"")</f>
        <v/>
      </c>
      <c r="AH31" s="205" t="str">
        <f ca="1">IFERROR(__xludf.DUMMYFUNCTION("if(countif(ec_num_list,DH31),OFFSET(INDIRECT(CONCAT(""A"",to_text(match(DH31,ec_num_list,0)))),0,1),"""")"),"K3 ")</f>
        <v xml:space="preserve">K3 </v>
      </c>
      <c r="AI31" s="205" t="str">
        <f ca="1">IFERROR(__xludf.DUMMYFUNCTION("if(countif(ec_num_list,DI31),OFFSET(INDIRECT(CONCAT(""A"",to_text(match(DI31,ec_num_list,0)))),0,1),"""")"),"K4 ")</f>
        <v xml:space="preserve">K4 </v>
      </c>
      <c r="AJ31" s="205" t="str">
        <f ca="1">IFERROR(__xludf.DUMMYFUNCTION("if(countif(ec_num_list,DJ31),OFFSET(INDIRECT(CONCAT(""A"",to_text(match(DJ31,ec_num_list,0)))),0,1),"""")"),"K5 ")</f>
        <v xml:space="preserve">K5 </v>
      </c>
      <c r="AK31" s="205" t="str">
        <f ca="1">IFERROR(__xludf.DUMMYFUNCTION("if(countif(ec_num_list,DK31),OFFSET(INDIRECT(CONCAT(""A"",to_text(match(DK31,ec_num_list,0)))),0,1),"""")"),"")</f>
        <v/>
      </c>
      <c r="AL31" s="205" t="str">
        <f ca="1">IFERROR(__xludf.DUMMYFUNCTION("if(countif(ec_num_list,DL31),OFFSET(INDIRECT(CONCAT(""A"",to_text(match(DL31,ec_num_list,0)))),0,1),"""")"),"K7 ")</f>
        <v xml:space="preserve">K7 </v>
      </c>
      <c r="AM31" s="205" t="str">
        <f ca="1">IFERROR(__xludf.DUMMYFUNCTION("if(countif(ec_num_list,DM31),OFFSET(INDIRECT(CONCAT(""A"",to_text(match(DM31,ec_num_list,0)))),0,1),"""")"),"")</f>
        <v/>
      </c>
      <c r="AN31" s="205" t="str">
        <f ca="1">IFERROR(__xludf.DUMMYFUNCTION("if(countif(ec_num_list,DN31),OFFSET(INDIRECT(CONCAT(""A"",to_text(match(DN31,ec_num_list,0)))),0,1),"""")"),"")</f>
        <v/>
      </c>
      <c r="AO31" s="205" t="str">
        <f ca="1">IFERROR(__xludf.DUMMYFUNCTION("if(countif(ec_num_list,DO31),OFFSET(INDIRECT(CONCAT(""A"",to_text(match(DO31,ec_num_list,0)))),0,1),"""")"),"KA ")</f>
        <v xml:space="preserve">KA </v>
      </c>
      <c r="AP31" s="205" t="str">
        <f ca="1">IFERROR(__xludf.DUMMYFUNCTION("if(countif(ec_num_list,DP31),OFFSET(INDIRECT(CONCAT(""A"",to_text(match(DP31,ec_num_list,0)))),0,1),"""")"),"")</f>
        <v/>
      </c>
      <c r="AQ31" s="205" t="str">
        <f ca="1">IFERROR(__xludf.DUMMYFUNCTION("if(countif(ec_num_list,DQ31),OFFSET(INDIRECT(CONCAT(""A"",to_text(match(DQ31,ec_num_list,0)))),0,1),"""")"),"KC ")</f>
        <v xml:space="preserve">KC </v>
      </c>
      <c r="AR31" s="205" t="str">
        <f ca="1">IFERROR(__xludf.DUMMYFUNCTION("if(countif(ec_num_list,DR31),OFFSET(INDIRECT(CONCAT(""A"",to_text(match(DR31,ec_num_list,0)))),0,1),"""")"),"KD ")</f>
        <v xml:space="preserve">KD </v>
      </c>
      <c r="AS31" s="205" t="str">
        <f ca="1">IFERROR(__xludf.DUMMYFUNCTION("if(countif(ec_num_list,DS31),OFFSET(INDIRECT(CONCAT(""A"",to_text(match(DS31,ec_num_list,0)))),0,1),"""")"),"")</f>
        <v/>
      </c>
      <c r="AT31" s="205" t="str">
        <f ca="1">IFERROR(__xludf.DUMMYFUNCTION("if(countif(ec_num_list,DT31),OFFSET(INDIRECT(CONCAT(""A"",to_text(match(DT31,ec_num_list,0)))),0,1),"""")"),"")</f>
        <v/>
      </c>
      <c r="AU31" s="205" t="str">
        <f ca="1">IFERROR(__xludf.DUMMYFUNCTION("if(countif(ec_num_list,DU31),OFFSET(INDIRECT(CONCAT(""A"",to_text(match(DU31,ec_num_list,0)))),0,1),"""")"),"")</f>
        <v/>
      </c>
      <c r="AV31" s="205" t="str">
        <f ca="1">IFERROR(__xludf.DUMMYFUNCTION("if(countif(ec_num_list,DV31),OFFSET(INDIRECT(CONCAT(""A"",to_text(match(DV31,ec_num_list,0)))),0,1),"""")"),"L1 ")</f>
        <v xml:space="preserve">L1 </v>
      </c>
      <c r="AW31" s="205" t="str">
        <f ca="1">IFERROR(__xludf.DUMMYFUNCTION("if(countif(ec_num_list,DW31),OFFSET(INDIRECT(CONCAT(""A"",to_text(match(DW31,ec_num_list,0)))),0,1),"""")"),"")</f>
        <v/>
      </c>
      <c r="AX31" s="205" t="str">
        <f ca="1">IFERROR(__xludf.DUMMYFUNCTION("if(countif(ec_num_list,DX31),OFFSET(INDIRECT(CONCAT(""A"",to_text(match(DX31,ec_num_list,0)))),0,1),"""")"),"")</f>
        <v/>
      </c>
      <c r="AY31" s="205" t="str">
        <f ca="1">IFERROR(__xludf.DUMMYFUNCTION("if(countif(ec_num_list,DY31),OFFSET(INDIRECT(CONCAT(""A"",to_text(match(DY31,ec_num_list,0)))),0,1),"""")"),"")</f>
        <v/>
      </c>
      <c r="AZ31" s="205" t="str">
        <f ca="1">IFERROR(__xludf.DUMMYFUNCTION("if(countif(ec_num_list,DZ31),OFFSET(INDIRECT(CONCAT(""A"",to_text(match(DZ31,ec_num_list,0)))),0,1),"""")"),"")</f>
        <v/>
      </c>
      <c r="BA31" s="205" t="str">
        <f ca="1">IFERROR(__xludf.DUMMYFUNCTION("if(countif(ec_num_list,EA31),OFFSET(INDIRECT(CONCAT(""A"",to_text(match(EA31,ec_num_list,0)))),0,1),"""")"),"")</f>
        <v/>
      </c>
      <c r="BB31" s="205" t="str">
        <f ca="1">IFERROR(__xludf.DUMMYFUNCTION("if(countif(ec_num_list,EB31),OFFSET(INDIRECT(CONCAT(""A"",to_text(match(EB31,ec_num_list,0)))),0,1),"""")"),"")</f>
        <v/>
      </c>
      <c r="BC31" s="205" t="str">
        <f ca="1">IFERROR(__xludf.DUMMYFUNCTION("if(countif(ec_num_list,EC31),OFFSET(INDIRECT(CONCAT(""A"",to_text(match(EC31,ec_num_list,0)))),0,1),"""")"),"L8 ")</f>
        <v xml:space="preserve">L8 </v>
      </c>
      <c r="BD31" s="205" t="str">
        <f ca="1">IFERROR(__xludf.DUMMYFUNCTION("if(countif(ec_num_list,ED31),OFFSET(INDIRECT(CONCAT(""A"",to_text(match(ED31,ec_num_list,0)))),0,1),"""")"),"")</f>
        <v/>
      </c>
      <c r="BE31" s="205" t="str">
        <f ca="1">IFERROR(__xludf.DUMMYFUNCTION("if(countif(ec_num_list,EE31),OFFSET(INDIRECT(CONCAT(""A"",to_text(match(EE31,ec_num_list,0)))),0,1),"""")"),"LA ")</f>
        <v xml:space="preserve">LA </v>
      </c>
      <c r="BF31" s="205" t="str">
        <f ca="1">IFERROR(__xludf.DUMMYFUNCTION("if(countif(ec_num_list,EF31),OFFSET(INDIRECT(CONCAT(""A"",to_text(match(EF31,ec_num_list,0)))),0,1),"""")"),"")</f>
        <v/>
      </c>
      <c r="BG31" s="205" t="str">
        <f ca="1">IFERROR(__xludf.DUMMYFUNCTION("if(countif(ec_num_list,EG31),OFFSET(INDIRECT(CONCAT(""A"",to_text(match(EG31,ec_num_list,0)))),0,1),"""")"),"LC ")</f>
        <v xml:space="preserve">LC </v>
      </c>
      <c r="BH31" s="205" t="str">
        <f ca="1">IFERROR(__xludf.DUMMYFUNCTION("if(countif(ec_num_list,EH31),OFFSET(INDIRECT(CONCAT(""A"",to_text(match(EH31,ec_num_list,0)))),0,1),"""")"),"")</f>
        <v/>
      </c>
      <c r="BI31" s="205" t="str">
        <f ca="1">IFERROR(__xludf.DUMMYFUNCTION("if(countif(ec_num_list,EI31),OFFSET(INDIRECT(CONCAT(""A"",to_text(match(EI31,ec_num_list,0)))),0,1),"""")"),"")</f>
        <v/>
      </c>
      <c r="BJ31" s="205" t="str">
        <f ca="1">IFERROR(__xludf.DUMMYFUNCTION("if(countif(ec_num_list,EJ31),OFFSET(INDIRECT(CONCAT(""A"",to_text(match(EJ31,ec_num_list,0)))),0,1),"""")"),"LF ")</f>
        <v xml:space="preserve">LF </v>
      </c>
      <c r="BK31" s="205" t="str">
        <f ca="1">IFERROR(__xludf.DUMMYFUNCTION("if(countif(ec_num_list,EK31),OFFSET(INDIRECT(CONCAT(""A"",to_text(match(EK31,ec_num_list,0)))),0,1),"""")"),"M0 ")</f>
        <v xml:space="preserve">M0 </v>
      </c>
      <c r="BL31" s="205" t="str">
        <f ca="1">IFERROR(__xludf.DUMMYFUNCTION("if(countif(ec_num_list,EL31),OFFSET(INDIRECT(CONCAT(""A"",to_text(match(EL31,ec_num_list,0)))),0,1),"""")"),"")</f>
        <v/>
      </c>
      <c r="BM31" s="205" t="str">
        <f ca="1">IFERROR(__xludf.DUMMYFUNCTION("if(countif(ec_num_list,EM31),OFFSET(INDIRECT(CONCAT(""A"",to_text(match(EM31,ec_num_list,0)))),0,1),"""")"),"")</f>
        <v/>
      </c>
      <c r="BN31" s="205" t="str">
        <f ca="1">IFERROR(__xludf.DUMMYFUNCTION("if(countif(ec_num_list,EN31),OFFSET(INDIRECT(CONCAT(""A"",to_text(match(EN31,ec_num_list,0)))),0,1),"""")"),"M3 ")</f>
        <v xml:space="preserve">M3 </v>
      </c>
      <c r="BO31" s="205" t="str">
        <f ca="1">IFERROR(__xludf.DUMMYFUNCTION("if(countif(ec_num_list,EO31),OFFSET(INDIRECT(CONCAT(""A"",to_text(match(EO31,ec_num_list,0)))),0,1),"""")"),"")</f>
        <v/>
      </c>
      <c r="BP31" s="205" t="str">
        <f ca="1">IFERROR(__xludf.DUMMYFUNCTION("if(countif(ec_num_list,EP31),OFFSET(INDIRECT(CONCAT(""A"",to_text(match(EP31,ec_num_list,0)))),0,1),"""")"),"")</f>
        <v/>
      </c>
      <c r="BQ31" s="205" t="str">
        <f ca="1">IFERROR(__xludf.DUMMYFUNCTION("if(countif(ec_num_list,EQ31),OFFSET(INDIRECT(CONCAT(""A"",to_text(match(EQ31,ec_num_list,0)))),0,1),"""")"),"")</f>
        <v/>
      </c>
      <c r="BR31" s="205" t="str">
        <f ca="1">IFERROR(__xludf.DUMMYFUNCTION("if(countif(ec_num_list,ER31),OFFSET(INDIRECT(CONCAT(""A"",to_text(match(ER31,ec_num_list,0)))),0,1),"""")"),"")</f>
        <v/>
      </c>
      <c r="BS31" s="205" t="str">
        <f ca="1">IFERROR(__xludf.DUMMYFUNCTION("if(countif(ec_num_list,ES31),OFFSET(INDIRECT(CONCAT(""A"",to_text(match(ES31,ec_num_list,0)))),0,1),"""")"),"M8 ")</f>
        <v xml:space="preserve">M8 </v>
      </c>
      <c r="BT31" s="205" t="str">
        <f ca="1">IFERROR(__xludf.DUMMYFUNCTION("if(countif(ec_num_list,ET31),OFFSET(INDIRECT(CONCAT(""A"",to_text(match(ET31,ec_num_list,0)))),0,1),"""")"),"")</f>
        <v/>
      </c>
      <c r="BU31" s="205" t="str">
        <f ca="1">IFERROR(__xludf.DUMMYFUNCTION("if(countif(ec_num_list,EU31),OFFSET(INDIRECT(CONCAT(""A"",to_text(match(EU31,ec_num_list,0)))),0,1),"""")"),"")</f>
        <v/>
      </c>
      <c r="BV31" s="205" t="str">
        <f ca="1">IFERROR(__xludf.DUMMYFUNCTION("if(countif(ec_num_list,EV31),OFFSET(INDIRECT(CONCAT(""A"",to_text(match(EV31,ec_num_list,0)))),0,1),"""")"),"")</f>
        <v/>
      </c>
      <c r="BW31" s="205" t="str">
        <f ca="1">IFERROR(__xludf.DUMMYFUNCTION("if(countif(ec_num_list,EW31),OFFSET(INDIRECT(CONCAT(""A"",to_text(match(EW31,ec_num_list,0)))),0,1),"""")"),"")</f>
        <v/>
      </c>
      <c r="BX31" s="205" t="str">
        <f ca="1">IFERROR(__xludf.DUMMYFUNCTION("if(countif(ec_num_list,EX31),OFFSET(INDIRECT(CONCAT(""A"",to_text(match(EX31,ec_num_list,0)))),0,1),"""")"),"")</f>
        <v/>
      </c>
      <c r="BY31" s="205" t="str">
        <f ca="1">IFERROR(__xludf.DUMMYFUNCTION("if(countif(ec_num_list,EY31),OFFSET(INDIRECT(CONCAT(""A"",to_text(match(EY31,ec_num_list,0)))),0,1),"""")"),"")</f>
        <v/>
      </c>
      <c r="BZ31" s="205" t="str">
        <f ca="1">IFERROR(__xludf.DUMMYFUNCTION("if(countif(ec_num_list,EZ31),OFFSET(INDIRECT(CONCAT(""A"",to_text(match(EZ31,ec_num_list,0)))),0,1),"""")"),"MF ")</f>
        <v xml:space="preserve">MF </v>
      </c>
      <c r="CA31" s="205" t="str">
        <f ca="1">IFERROR(__xludf.DUMMYFUNCTION("if(countif(ec_num_list,FA31),OFFSET(INDIRECT(CONCAT(""A"",to_text(match(FA31,ec_num_list,0)))),0,1),"""")"),"")</f>
        <v/>
      </c>
      <c r="CB31" s="205" t="str">
        <f ca="1">IFERROR(__xludf.DUMMYFUNCTION("if(countif(ec_num_list,FB31),OFFSET(INDIRECT(CONCAT(""A"",to_text(match(FB31,ec_num_list,0)))),0,1),"""")"),"")</f>
        <v/>
      </c>
      <c r="CC31" s="205" t="str">
        <f ca="1">IFERROR(__xludf.DUMMYFUNCTION("if(countif(ec_num_list,FC31),OFFSET(INDIRECT(CONCAT(""A"",to_text(match(FC31,ec_num_list,0)))),0,1),"""")"),"N2 ")</f>
        <v xml:space="preserve">N2 </v>
      </c>
      <c r="CD31" s="205" t="str">
        <f ca="1">IFERROR(__xludf.DUMMYFUNCTION("if(countif(ec_num_list,FD31),OFFSET(INDIRECT(CONCAT(""A"",to_text(match(FD31,ec_num_list,0)))),0,1),"""")"),"")</f>
        <v/>
      </c>
      <c r="CE31" s="205" t="str">
        <f ca="1">IFERROR(__xludf.DUMMYFUNCTION("if(countif(ec_num_list,FE31),OFFSET(INDIRECT(CONCAT(""A"",to_text(match(FE31,ec_num_list,0)))),0,1),"""")"),"")</f>
        <v/>
      </c>
      <c r="CF31" s="205" t="str">
        <f ca="1">IFERROR(__xludf.DUMMYFUNCTION("if(countif(ec_num_list,FF31),OFFSET(INDIRECT(CONCAT(""A"",to_text(match(FF31,ec_num_list,0)))),0,1),"""")"),"")</f>
        <v/>
      </c>
      <c r="CG31" s="205" t="str">
        <f ca="1">IFERROR(__xludf.DUMMYFUNCTION("if(countif(ec_num_list,FG31),OFFSET(INDIRECT(CONCAT(""A"",to_text(match(FG31,ec_num_list,0)))),0,1),"""")"),"")</f>
        <v/>
      </c>
      <c r="CH31" s="205" t="str">
        <f ca="1">IFERROR(__xludf.DUMMYFUNCTION("if(countif(ec_num_list,FH31),OFFSET(INDIRECT(CONCAT(""A"",to_text(match(FH31,ec_num_list,0)))),0,1),"""")"),"N7 ")</f>
        <v xml:space="preserve">N7 </v>
      </c>
      <c r="CI31" s="205" t="str">
        <f ca="1">IFERROR(__xludf.DUMMYFUNCTION("if(countif(ec_num_list,FI31),OFFSET(INDIRECT(CONCAT(""A"",to_text(match(FI31,ec_num_list,0)))),0,1),"""")"),"")</f>
        <v/>
      </c>
      <c r="CJ31" s="205" t="str">
        <f ca="1">IFERROR(__xludf.DUMMYFUNCTION("if(countif(ec_num_list,FJ31),OFFSET(INDIRECT(CONCAT(""A"",to_text(match(FJ31,ec_num_list,0)))),0,1),"""")"),"")</f>
        <v/>
      </c>
      <c r="CK31" s="205" t="str">
        <f ca="1">IFERROR(__xludf.DUMMYFUNCTION("if(countif(ec_num_list,FK31),OFFSET(INDIRECT(CONCAT(""A"",to_text(match(FK31,ec_num_list,0)))),0,1),"""")"),"NA ")</f>
        <v xml:space="preserve">NA </v>
      </c>
      <c r="CL31" s="205" t="str">
        <f ca="1">IFERROR(__xludf.DUMMYFUNCTION("if(countif(ec_num_list,FL31),OFFSET(INDIRECT(CONCAT(""A"",to_text(match(FL31,ec_num_list,0)))),0,1),"""")"),"")</f>
        <v/>
      </c>
      <c r="CM31" s="205" t="str">
        <f ca="1">IFERROR(__xludf.DUMMYFUNCTION("if(countif(ec_num_list,FM31),OFFSET(INDIRECT(CONCAT(""A"",to_text(match(FM31,ec_num_list,0)))),0,1),"""")"),"")</f>
        <v/>
      </c>
      <c r="CN31" s="206" t="s">
        <v>149</v>
      </c>
      <c r="CO31" s="206" t="s">
        <v>1243</v>
      </c>
      <c r="CP31" s="108" t="s">
        <v>1555</v>
      </c>
      <c r="CQ31" s="108" t="s">
        <v>1555</v>
      </c>
      <c r="CR31" s="108" t="s">
        <v>1555</v>
      </c>
      <c r="CS31" s="108" t="s">
        <v>1555</v>
      </c>
      <c r="CT31" s="206" t="s">
        <v>1266</v>
      </c>
      <c r="CU31" s="206" t="s">
        <v>1271</v>
      </c>
      <c r="CV31" s="206" t="s">
        <v>1274</v>
      </c>
      <c r="CW31" s="108" t="s">
        <v>1555</v>
      </c>
      <c r="CX31" s="108" t="s">
        <v>1555</v>
      </c>
      <c r="CY31" s="108" t="s">
        <v>1555</v>
      </c>
      <c r="CZ31" s="108" t="s">
        <v>1555</v>
      </c>
      <c r="DA31" s="206" t="s">
        <v>1292</v>
      </c>
      <c r="DB31" s="108" t="s">
        <v>1555</v>
      </c>
      <c r="DC31" s="108" t="s">
        <v>1555</v>
      </c>
      <c r="DD31" s="108" t="s">
        <v>1555</v>
      </c>
      <c r="DE31" s="206" t="s">
        <v>1304</v>
      </c>
      <c r="DF31" s="108" t="s">
        <v>1555</v>
      </c>
      <c r="DG31" s="108" t="s">
        <v>1555</v>
      </c>
      <c r="DH31" s="206" t="s">
        <v>1315</v>
      </c>
      <c r="DI31" s="206" t="s">
        <v>1317</v>
      </c>
      <c r="DJ31" s="206" t="s">
        <v>1321</v>
      </c>
      <c r="DK31" s="108" t="s">
        <v>1555</v>
      </c>
      <c r="DL31" s="206" t="s">
        <v>1326</v>
      </c>
      <c r="DM31" s="108" t="s">
        <v>1555</v>
      </c>
      <c r="DN31" s="108" t="s">
        <v>1555</v>
      </c>
      <c r="DO31" s="206" t="s">
        <v>1337</v>
      </c>
      <c r="DP31" s="108" t="s">
        <v>1555</v>
      </c>
      <c r="DQ31" s="206" t="s">
        <v>1344</v>
      </c>
      <c r="DR31" s="206" t="s">
        <v>1347</v>
      </c>
      <c r="DS31" s="108" t="s">
        <v>1555</v>
      </c>
      <c r="DT31" s="108" t="s">
        <v>1555</v>
      </c>
      <c r="DU31" s="108" t="s">
        <v>1555</v>
      </c>
      <c r="DV31" s="206" t="s">
        <v>1363</v>
      </c>
      <c r="DW31" s="108" t="s">
        <v>1555</v>
      </c>
      <c r="DX31" s="108" t="s">
        <v>1555</v>
      </c>
      <c r="DY31" s="108" t="s">
        <v>1555</v>
      </c>
      <c r="DZ31" s="108" t="s">
        <v>1555</v>
      </c>
      <c r="EA31" s="108" t="s">
        <v>1555</v>
      </c>
      <c r="EB31" s="108" t="s">
        <v>1555</v>
      </c>
      <c r="EC31" s="206" t="s">
        <v>1391</v>
      </c>
      <c r="ED31" s="108" t="s">
        <v>1555</v>
      </c>
      <c r="EE31" s="206" t="s">
        <v>1397</v>
      </c>
      <c r="EF31" s="108" t="s">
        <v>1555</v>
      </c>
      <c r="EG31" s="206" t="s">
        <v>1404</v>
      </c>
      <c r="EH31" s="108" t="s">
        <v>1555</v>
      </c>
      <c r="EI31" s="108" t="s">
        <v>1555</v>
      </c>
      <c r="EJ31" s="206" t="s">
        <v>1414</v>
      </c>
      <c r="EK31" s="206" t="s">
        <v>1417</v>
      </c>
      <c r="EL31" s="108" t="s">
        <v>1555</v>
      </c>
      <c r="EM31" s="108" t="s">
        <v>1555</v>
      </c>
      <c r="EN31" s="206" t="s">
        <v>1428</v>
      </c>
      <c r="EO31" s="108" t="s">
        <v>1555</v>
      </c>
      <c r="EP31" s="108" t="s">
        <v>1555</v>
      </c>
      <c r="EQ31" s="108" t="s">
        <v>1555</v>
      </c>
      <c r="ER31" s="108" t="s">
        <v>1555</v>
      </c>
      <c r="ES31" s="206" t="s">
        <v>1442</v>
      </c>
      <c r="ET31" s="108" t="s">
        <v>1555</v>
      </c>
      <c r="EU31" s="108" t="s">
        <v>1555</v>
      </c>
      <c r="EV31" s="108" t="s">
        <v>1555</v>
      </c>
      <c r="EW31" s="108" t="s">
        <v>1555</v>
      </c>
      <c r="EX31" s="108" t="s">
        <v>1555</v>
      </c>
      <c r="EY31" s="108" t="s">
        <v>1555</v>
      </c>
      <c r="EZ31" s="206" t="s">
        <v>1463</v>
      </c>
      <c r="FA31" s="108" t="s">
        <v>1555</v>
      </c>
      <c r="FB31" s="108" t="s">
        <v>1555</v>
      </c>
      <c r="FC31" s="206" t="s">
        <v>1476</v>
      </c>
      <c r="FD31" s="108" t="s">
        <v>1555</v>
      </c>
      <c r="FE31" s="108" t="s">
        <v>1555</v>
      </c>
      <c r="FF31" s="108" t="s">
        <v>1555</v>
      </c>
      <c r="FG31" s="108" t="s">
        <v>1555</v>
      </c>
      <c r="FH31" s="206" t="s">
        <v>1494</v>
      </c>
      <c r="FI31" s="108" t="s">
        <v>1555</v>
      </c>
      <c r="FJ31" s="108" t="s">
        <v>1555</v>
      </c>
      <c r="FK31" s="206" t="s">
        <v>1506</v>
      </c>
      <c r="FL31" s="206" t="s">
        <v>1509</v>
      </c>
      <c r="FM31" s="108" t="s">
        <v>1555</v>
      </c>
    </row>
    <row r="32" spans="1:169" ht="24">
      <c r="A32" s="108" t="s">
        <v>1350</v>
      </c>
      <c r="B32" s="108" t="str">
        <f t="shared" si="2"/>
        <v xml:space="preserve">KE </v>
      </c>
      <c r="C32" s="200" t="s">
        <v>1560</v>
      </c>
      <c r="D32" s="203" t="s">
        <v>442</v>
      </c>
      <c r="E32" s="203" t="s">
        <v>904</v>
      </c>
      <c r="F32" s="203" t="s">
        <v>905</v>
      </c>
      <c r="G32" s="203" t="s">
        <v>906</v>
      </c>
      <c r="H32" s="203" t="s">
        <v>658</v>
      </c>
      <c r="I32" s="203" t="s">
        <v>701</v>
      </c>
      <c r="J32" s="203" t="s">
        <v>529</v>
      </c>
      <c r="K32" s="117" t="s">
        <v>708</v>
      </c>
      <c r="L32" s="204" t="s">
        <v>151</v>
      </c>
      <c r="M32" s="205" t="str">
        <f ca="1">IFERROR(__xludf.DUMMYFUNCTION("regexreplace(N32,"" "","", "")"),"J0, J5, J6, J7, JC, K0, K3, K4, K5, K7, KA, KC, KD, L1, L8, LA, LC, LF, M0, M3, M8, MF, N2, N7, NA, ")</f>
        <v xml:space="preserve">J0, J5, J6, J7, JC, K0, K3, K4, K5, K7, KA, KC, KD, L1, L8, LA, LC, LF, M0, M3, M8, MF, N2, N7, NA, </v>
      </c>
      <c r="N32" s="205" t="e">
        <f t="shared" si="1"/>
        <v>#VALUE!</v>
      </c>
      <c r="O32" s="205" t="str">
        <f ca="1">IFERROR(__xludf.DUMMYFUNCTION("if(countif(ec_num_list,CO32),OFFSET(INDIRECT(CONCAT(""A"",to_text(match(CO32,ec_num_list,0)))),0,1),"""")"),"J0 ")</f>
        <v xml:space="preserve">J0 </v>
      </c>
      <c r="P32" s="205" t="str">
        <f ca="1">IFERROR(__xludf.DUMMYFUNCTION("if(countif(ec_num_list,CP32),OFFSET(INDIRECT(CONCAT(""A"",to_text(match(CP32,ec_num_list,0)))),0,1),"""")"),"")</f>
        <v/>
      </c>
      <c r="Q32" s="205" t="str">
        <f ca="1">IFERROR(__xludf.DUMMYFUNCTION("if(countif(ec_num_list,CQ32),OFFSET(INDIRECT(CONCAT(""A"",to_text(match(CQ32,ec_num_list,0)))),0,1),"""")"),"")</f>
        <v/>
      </c>
      <c r="R32" s="205" t="str">
        <f ca="1">IFERROR(__xludf.DUMMYFUNCTION("if(countif(ec_num_list,CR32),OFFSET(INDIRECT(CONCAT(""A"",to_text(match(CR32,ec_num_list,0)))),0,1),"""")"),"")</f>
        <v/>
      </c>
      <c r="S32" s="205" t="str">
        <f ca="1">IFERROR(__xludf.DUMMYFUNCTION("if(countif(ec_num_list,CS32),OFFSET(INDIRECT(CONCAT(""A"",to_text(match(CS32,ec_num_list,0)))),0,1),"""")"),"")</f>
        <v/>
      </c>
      <c r="T32" s="205" t="str">
        <f ca="1">IFERROR(__xludf.DUMMYFUNCTION("if(countif(ec_num_list,CT32),OFFSET(INDIRECT(CONCAT(""A"",to_text(match(CT32,ec_num_list,0)))),0,1),"""")"),"J5 ")</f>
        <v xml:space="preserve">J5 </v>
      </c>
      <c r="U32" s="205" t="str">
        <f ca="1">IFERROR(__xludf.DUMMYFUNCTION("if(countif(ec_num_list,CU32),OFFSET(INDIRECT(CONCAT(""A"",to_text(match(CU32,ec_num_list,0)))),0,1),"""")"),"J6 ")</f>
        <v xml:space="preserve">J6 </v>
      </c>
      <c r="V32" s="205" t="str">
        <f ca="1">IFERROR(__xludf.DUMMYFUNCTION("if(countif(ec_num_list,CV32),OFFSET(INDIRECT(CONCAT(""A"",to_text(match(CV32,ec_num_list,0)))),0,1),"""")"),"J7 ")</f>
        <v xml:space="preserve">J7 </v>
      </c>
      <c r="W32" s="205" t="str">
        <f ca="1">IFERROR(__xludf.DUMMYFUNCTION("if(countif(ec_num_list,CW32),OFFSET(INDIRECT(CONCAT(""A"",to_text(match(CW32,ec_num_list,0)))),0,1),"""")"),"")</f>
        <v/>
      </c>
      <c r="X32" s="205" t="str">
        <f ca="1">IFERROR(__xludf.DUMMYFUNCTION("if(countif(ec_num_list,CX32),OFFSET(INDIRECT(CONCAT(""A"",to_text(match(CX32,ec_num_list,0)))),0,1),"""")"),"")</f>
        <v/>
      </c>
      <c r="Y32" s="205" t="str">
        <f ca="1">IFERROR(__xludf.DUMMYFUNCTION("if(countif(ec_num_list,CY32),OFFSET(INDIRECT(CONCAT(""A"",to_text(match(CY32,ec_num_list,0)))),0,1),"""")"),"")</f>
        <v/>
      </c>
      <c r="Z32" s="205" t="str">
        <f ca="1">IFERROR(__xludf.DUMMYFUNCTION("if(countif(ec_num_list,CZ32),OFFSET(INDIRECT(CONCAT(""A"",to_text(match(CZ32,ec_num_list,0)))),0,1),"""")"),"")</f>
        <v/>
      </c>
      <c r="AA32" s="205" t="str">
        <f ca="1">IFERROR(__xludf.DUMMYFUNCTION("if(countif(ec_num_list,DA32),OFFSET(INDIRECT(CONCAT(""A"",to_text(match(DA32,ec_num_list,0)))),0,1),"""")"),"JC ")</f>
        <v xml:space="preserve">JC </v>
      </c>
      <c r="AB32" s="205" t="str">
        <f ca="1">IFERROR(__xludf.DUMMYFUNCTION("if(countif(ec_num_list,DB32),OFFSET(INDIRECT(CONCAT(""A"",to_text(match(DB32,ec_num_list,0)))),0,1),"""")"),"")</f>
        <v/>
      </c>
      <c r="AC32" s="205" t="str">
        <f ca="1">IFERROR(__xludf.DUMMYFUNCTION("if(countif(ec_num_list,DC32),OFFSET(INDIRECT(CONCAT(""A"",to_text(match(DC32,ec_num_list,0)))),0,1),"""")"),"")</f>
        <v/>
      </c>
      <c r="AD32" s="205" t="str">
        <f ca="1">IFERROR(__xludf.DUMMYFUNCTION("if(countif(ec_num_list,DD32),OFFSET(INDIRECT(CONCAT(""A"",to_text(match(DD32,ec_num_list,0)))),0,1),"""")"),"")</f>
        <v/>
      </c>
      <c r="AE32" s="205" t="str">
        <f ca="1">IFERROR(__xludf.DUMMYFUNCTION("if(countif(ec_num_list,DE32),OFFSET(INDIRECT(CONCAT(""A"",to_text(match(DE32,ec_num_list,0)))),0,1),"""")"),"K0 ")</f>
        <v xml:space="preserve">K0 </v>
      </c>
      <c r="AF32" s="205" t="str">
        <f ca="1">IFERROR(__xludf.DUMMYFUNCTION("if(countif(ec_num_list,DF32),OFFSET(INDIRECT(CONCAT(""A"",to_text(match(DF32,ec_num_list,0)))),0,1),"""")"),"")</f>
        <v/>
      </c>
      <c r="AG32" s="205" t="str">
        <f ca="1">IFERROR(__xludf.DUMMYFUNCTION("if(countif(ec_num_list,DG32),OFFSET(INDIRECT(CONCAT(""A"",to_text(match(DG32,ec_num_list,0)))),0,1),"""")"),"")</f>
        <v/>
      </c>
      <c r="AH32" s="205" t="str">
        <f ca="1">IFERROR(__xludf.DUMMYFUNCTION("if(countif(ec_num_list,DH32),OFFSET(INDIRECT(CONCAT(""A"",to_text(match(DH32,ec_num_list,0)))),0,1),"""")"),"K3 ")</f>
        <v xml:space="preserve">K3 </v>
      </c>
      <c r="AI32" s="205" t="str">
        <f ca="1">IFERROR(__xludf.DUMMYFUNCTION("if(countif(ec_num_list,DI32),OFFSET(INDIRECT(CONCAT(""A"",to_text(match(DI32,ec_num_list,0)))),0,1),"""")"),"K4 ")</f>
        <v xml:space="preserve">K4 </v>
      </c>
      <c r="AJ32" s="205" t="str">
        <f ca="1">IFERROR(__xludf.DUMMYFUNCTION("if(countif(ec_num_list,DJ32),OFFSET(INDIRECT(CONCAT(""A"",to_text(match(DJ32,ec_num_list,0)))),0,1),"""")"),"K5 ")</f>
        <v xml:space="preserve">K5 </v>
      </c>
      <c r="AK32" s="205" t="str">
        <f ca="1">IFERROR(__xludf.DUMMYFUNCTION("if(countif(ec_num_list,DK32),OFFSET(INDIRECT(CONCAT(""A"",to_text(match(DK32,ec_num_list,0)))),0,1),"""")"),"")</f>
        <v/>
      </c>
      <c r="AL32" s="205" t="str">
        <f ca="1">IFERROR(__xludf.DUMMYFUNCTION("if(countif(ec_num_list,DL32),OFFSET(INDIRECT(CONCAT(""A"",to_text(match(DL32,ec_num_list,0)))),0,1),"""")"),"K7 ")</f>
        <v xml:space="preserve">K7 </v>
      </c>
      <c r="AM32" s="205" t="str">
        <f ca="1">IFERROR(__xludf.DUMMYFUNCTION("if(countif(ec_num_list,DM32),OFFSET(INDIRECT(CONCAT(""A"",to_text(match(DM32,ec_num_list,0)))),0,1),"""")"),"")</f>
        <v/>
      </c>
      <c r="AN32" s="205" t="str">
        <f ca="1">IFERROR(__xludf.DUMMYFUNCTION("if(countif(ec_num_list,DN32),OFFSET(INDIRECT(CONCAT(""A"",to_text(match(DN32,ec_num_list,0)))),0,1),"""")"),"")</f>
        <v/>
      </c>
      <c r="AO32" s="205" t="str">
        <f ca="1">IFERROR(__xludf.DUMMYFUNCTION("if(countif(ec_num_list,DO32),OFFSET(INDIRECT(CONCAT(""A"",to_text(match(DO32,ec_num_list,0)))),0,1),"""")"),"KA ")</f>
        <v xml:space="preserve">KA </v>
      </c>
      <c r="AP32" s="205" t="str">
        <f ca="1">IFERROR(__xludf.DUMMYFUNCTION("if(countif(ec_num_list,DP32),OFFSET(INDIRECT(CONCAT(""A"",to_text(match(DP32,ec_num_list,0)))),0,1),"""")"),"")</f>
        <v/>
      </c>
      <c r="AQ32" s="205" t="str">
        <f ca="1">IFERROR(__xludf.DUMMYFUNCTION("if(countif(ec_num_list,DQ32),OFFSET(INDIRECT(CONCAT(""A"",to_text(match(DQ32,ec_num_list,0)))),0,1),"""")"),"KC ")</f>
        <v xml:space="preserve">KC </v>
      </c>
      <c r="AR32" s="205" t="str">
        <f ca="1">IFERROR(__xludf.DUMMYFUNCTION("if(countif(ec_num_list,DR32),OFFSET(INDIRECT(CONCAT(""A"",to_text(match(DR32,ec_num_list,0)))),0,1),"""")"),"KD ")</f>
        <v xml:space="preserve">KD </v>
      </c>
      <c r="AS32" s="205" t="str">
        <f ca="1">IFERROR(__xludf.DUMMYFUNCTION("if(countif(ec_num_list,DS32),OFFSET(INDIRECT(CONCAT(""A"",to_text(match(DS32,ec_num_list,0)))),0,1),"""")"),"")</f>
        <v/>
      </c>
      <c r="AT32" s="205" t="str">
        <f ca="1">IFERROR(__xludf.DUMMYFUNCTION("if(countif(ec_num_list,DT32),OFFSET(INDIRECT(CONCAT(""A"",to_text(match(DT32,ec_num_list,0)))),0,1),"""")"),"")</f>
        <v/>
      </c>
      <c r="AU32" s="205" t="str">
        <f ca="1">IFERROR(__xludf.DUMMYFUNCTION("if(countif(ec_num_list,DU32),OFFSET(INDIRECT(CONCAT(""A"",to_text(match(DU32,ec_num_list,0)))),0,1),"""")"),"")</f>
        <v/>
      </c>
      <c r="AV32" s="205" t="str">
        <f ca="1">IFERROR(__xludf.DUMMYFUNCTION("if(countif(ec_num_list,DV32),OFFSET(INDIRECT(CONCAT(""A"",to_text(match(DV32,ec_num_list,0)))),0,1),"""")"),"L1 ")</f>
        <v xml:space="preserve">L1 </v>
      </c>
      <c r="AW32" s="205" t="str">
        <f ca="1">IFERROR(__xludf.DUMMYFUNCTION("if(countif(ec_num_list,DW32),OFFSET(INDIRECT(CONCAT(""A"",to_text(match(DW32,ec_num_list,0)))),0,1),"""")"),"")</f>
        <v/>
      </c>
      <c r="AX32" s="205" t="str">
        <f ca="1">IFERROR(__xludf.DUMMYFUNCTION("if(countif(ec_num_list,DX32),OFFSET(INDIRECT(CONCAT(""A"",to_text(match(DX32,ec_num_list,0)))),0,1),"""")"),"")</f>
        <v/>
      </c>
      <c r="AY32" s="205" t="str">
        <f ca="1">IFERROR(__xludf.DUMMYFUNCTION("if(countif(ec_num_list,DY32),OFFSET(INDIRECT(CONCAT(""A"",to_text(match(DY32,ec_num_list,0)))),0,1),"""")"),"")</f>
        <v/>
      </c>
      <c r="AZ32" s="205" t="str">
        <f ca="1">IFERROR(__xludf.DUMMYFUNCTION("if(countif(ec_num_list,DZ32),OFFSET(INDIRECT(CONCAT(""A"",to_text(match(DZ32,ec_num_list,0)))),0,1),"""")"),"")</f>
        <v/>
      </c>
      <c r="BA32" s="205" t="str">
        <f ca="1">IFERROR(__xludf.DUMMYFUNCTION("if(countif(ec_num_list,EA32),OFFSET(INDIRECT(CONCAT(""A"",to_text(match(EA32,ec_num_list,0)))),0,1),"""")"),"")</f>
        <v/>
      </c>
      <c r="BB32" s="205" t="str">
        <f ca="1">IFERROR(__xludf.DUMMYFUNCTION("if(countif(ec_num_list,EB32),OFFSET(INDIRECT(CONCAT(""A"",to_text(match(EB32,ec_num_list,0)))),0,1),"""")"),"")</f>
        <v/>
      </c>
      <c r="BC32" s="205" t="str">
        <f ca="1">IFERROR(__xludf.DUMMYFUNCTION("if(countif(ec_num_list,EC32),OFFSET(INDIRECT(CONCAT(""A"",to_text(match(EC32,ec_num_list,0)))),0,1),"""")"),"L8 ")</f>
        <v xml:space="preserve">L8 </v>
      </c>
      <c r="BD32" s="205" t="str">
        <f ca="1">IFERROR(__xludf.DUMMYFUNCTION("if(countif(ec_num_list,ED32),OFFSET(INDIRECT(CONCAT(""A"",to_text(match(ED32,ec_num_list,0)))),0,1),"""")"),"")</f>
        <v/>
      </c>
      <c r="BE32" s="205" t="str">
        <f ca="1">IFERROR(__xludf.DUMMYFUNCTION("if(countif(ec_num_list,EE32),OFFSET(INDIRECT(CONCAT(""A"",to_text(match(EE32,ec_num_list,0)))),0,1),"""")"),"LA ")</f>
        <v xml:space="preserve">LA </v>
      </c>
      <c r="BF32" s="205" t="str">
        <f ca="1">IFERROR(__xludf.DUMMYFUNCTION("if(countif(ec_num_list,EF32),OFFSET(INDIRECT(CONCAT(""A"",to_text(match(EF32,ec_num_list,0)))),0,1),"""")"),"")</f>
        <v/>
      </c>
      <c r="BG32" s="205" t="str">
        <f ca="1">IFERROR(__xludf.DUMMYFUNCTION("if(countif(ec_num_list,EG32),OFFSET(INDIRECT(CONCAT(""A"",to_text(match(EG32,ec_num_list,0)))),0,1),"""")"),"LC ")</f>
        <v xml:space="preserve">LC </v>
      </c>
      <c r="BH32" s="205" t="str">
        <f ca="1">IFERROR(__xludf.DUMMYFUNCTION("if(countif(ec_num_list,EH32),OFFSET(INDIRECT(CONCAT(""A"",to_text(match(EH32,ec_num_list,0)))),0,1),"""")"),"")</f>
        <v/>
      </c>
      <c r="BI32" s="205" t="str">
        <f ca="1">IFERROR(__xludf.DUMMYFUNCTION("if(countif(ec_num_list,EI32),OFFSET(INDIRECT(CONCAT(""A"",to_text(match(EI32,ec_num_list,0)))),0,1),"""")"),"")</f>
        <v/>
      </c>
      <c r="BJ32" s="205" t="str">
        <f ca="1">IFERROR(__xludf.DUMMYFUNCTION("if(countif(ec_num_list,EJ32),OFFSET(INDIRECT(CONCAT(""A"",to_text(match(EJ32,ec_num_list,0)))),0,1),"""")"),"LF ")</f>
        <v xml:space="preserve">LF </v>
      </c>
      <c r="BK32" s="205" t="str">
        <f ca="1">IFERROR(__xludf.DUMMYFUNCTION("if(countif(ec_num_list,EK32),OFFSET(INDIRECT(CONCAT(""A"",to_text(match(EK32,ec_num_list,0)))),0,1),"""")"),"M0 ")</f>
        <v xml:space="preserve">M0 </v>
      </c>
      <c r="BL32" s="205" t="str">
        <f ca="1">IFERROR(__xludf.DUMMYFUNCTION("if(countif(ec_num_list,EL32),OFFSET(INDIRECT(CONCAT(""A"",to_text(match(EL32,ec_num_list,0)))),0,1),"""")"),"")</f>
        <v/>
      </c>
      <c r="BM32" s="205" t="str">
        <f ca="1">IFERROR(__xludf.DUMMYFUNCTION("if(countif(ec_num_list,EM32),OFFSET(INDIRECT(CONCAT(""A"",to_text(match(EM32,ec_num_list,0)))),0,1),"""")"),"")</f>
        <v/>
      </c>
      <c r="BN32" s="205" t="str">
        <f ca="1">IFERROR(__xludf.DUMMYFUNCTION("if(countif(ec_num_list,EN32),OFFSET(INDIRECT(CONCAT(""A"",to_text(match(EN32,ec_num_list,0)))),0,1),"""")"),"M3 ")</f>
        <v xml:space="preserve">M3 </v>
      </c>
      <c r="BO32" s="205" t="str">
        <f ca="1">IFERROR(__xludf.DUMMYFUNCTION("if(countif(ec_num_list,EO32),OFFSET(INDIRECT(CONCAT(""A"",to_text(match(EO32,ec_num_list,0)))),0,1),"""")"),"")</f>
        <v/>
      </c>
      <c r="BP32" s="205" t="str">
        <f ca="1">IFERROR(__xludf.DUMMYFUNCTION("if(countif(ec_num_list,EP32),OFFSET(INDIRECT(CONCAT(""A"",to_text(match(EP32,ec_num_list,0)))),0,1),"""")"),"")</f>
        <v/>
      </c>
      <c r="BQ32" s="205" t="str">
        <f ca="1">IFERROR(__xludf.DUMMYFUNCTION("if(countif(ec_num_list,EQ32),OFFSET(INDIRECT(CONCAT(""A"",to_text(match(EQ32,ec_num_list,0)))),0,1),"""")"),"")</f>
        <v/>
      </c>
      <c r="BR32" s="205" t="str">
        <f ca="1">IFERROR(__xludf.DUMMYFUNCTION("if(countif(ec_num_list,ER32),OFFSET(INDIRECT(CONCAT(""A"",to_text(match(ER32,ec_num_list,0)))),0,1),"""")"),"")</f>
        <v/>
      </c>
      <c r="BS32" s="205" t="str">
        <f ca="1">IFERROR(__xludf.DUMMYFUNCTION("if(countif(ec_num_list,ES32),OFFSET(INDIRECT(CONCAT(""A"",to_text(match(ES32,ec_num_list,0)))),0,1),"""")"),"M8 ")</f>
        <v xml:space="preserve">M8 </v>
      </c>
      <c r="BT32" s="205" t="str">
        <f ca="1">IFERROR(__xludf.DUMMYFUNCTION("if(countif(ec_num_list,ET32),OFFSET(INDIRECT(CONCAT(""A"",to_text(match(ET32,ec_num_list,0)))),0,1),"""")"),"")</f>
        <v/>
      </c>
      <c r="BU32" s="205" t="str">
        <f ca="1">IFERROR(__xludf.DUMMYFUNCTION("if(countif(ec_num_list,EU32),OFFSET(INDIRECT(CONCAT(""A"",to_text(match(EU32,ec_num_list,0)))),0,1),"""")"),"")</f>
        <v/>
      </c>
      <c r="BV32" s="205" t="str">
        <f ca="1">IFERROR(__xludf.DUMMYFUNCTION("if(countif(ec_num_list,EV32),OFFSET(INDIRECT(CONCAT(""A"",to_text(match(EV32,ec_num_list,0)))),0,1),"""")"),"")</f>
        <v/>
      </c>
      <c r="BW32" s="205" t="str">
        <f ca="1">IFERROR(__xludf.DUMMYFUNCTION("if(countif(ec_num_list,EW32),OFFSET(INDIRECT(CONCAT(""A"",to_text(match(EW32,ec_num_list,0)))),0,1),"""")"),"")</f>
        <v/>
      </c>
      <c r="BX32" s="205" t="str">
        <f ca="1">IFERROR(__xludf.DUMMYFUNCTION("if(countif(ec_num_list,EX32),OFFSET(INDIRECT(CONCAT(""A"",to_text(match(EX32,ec_num_list,0)))),0,1),"""")"),"")</f>
        <v/>
      </c>
      <c r="BY32" s="205" t="str">
        <f ca="1">IFERROR(__xludf.DUMMYFUNCTION("if(countif(ec_num_list,EY32),OFFSET(INDIRECT(CONCAT(""A"",to_text(match(EY32,ec_num_list,0)))),0,1),"""")"),"")</f>
        <v/>
      </c>
      <c r="BZ32" s="205" t="str">
        <f ca="1">IFERROR(__xludf.DUMMYFUNCTION("if(countif(ec_num_list,EZ32),OFFSET(INDIRECT(CONCAT(""A"",to_text(match(EZ32,ec_num_list,0)))),0,1),"""")"),"MF ")</f>
        <v xml:space="preserve">MF </v>
      </c>
      <c r="CA32" s="205" t="str">
        <f ca="1">IFERROR(__xludf.DUMMYFUNCTION("if(countif(ec_num_list,FA32),OFFSET(INDIRECT(CONCAT(""A"",to_text(match(FA32,ec_num_list,0)))),0,1),"""")"),"")</f>
        <v/>
      </c>
      <c r="CB32" s="205" t="str">
        <f ca="1">IFERROR(__xludf.DUMMYFUNCTION("if(countif(ec_num_list,FB32),OFFSET(INDIRECT(CONCAT(""A"",to_text(match(FB32,ec_num_list,0)))),0,1),"""")"),"")</f>
        <v/>
      </c>
      <c r="CC32" s="205" t="str">
        <f ca="1">IFERROR(__xludf.DUMMYFUNCTION("if(countif(ec_num_list,FC32),OFFSET(INDIRECT(CONCAT(""A"",to_text(match(FC32,ec_num_list,0)))),0,1),"""")"),"N2 ")</f>
        <v xml:space="preserve">N2 </v>
      </c>
      <c r="CD32" s="205" t="str">
        <f ca="1">IFERROR(__xludf.DUMMYFUNCTION("if(countif(ec_num_list,FD32),OFFSET(INDIRECT(CONCAT(""A"",to_text(match(FD32,ec_num_list,0)))),0,1),"""")"),"")</f>
        <v/>
      </c>
      <c r="CE32" s="205" t="str">
        <f ca="1">IFERROR(__xludf.DUMMYFUNCTION("if(countif(ec_num_list,FE32),OFFSET(INDIRECT(CONCAT(""A"",to_text(match(FE32,ec_num_list,0)))),0,1),"""")"),"")</f>
        <v/>
      </c>
      <c r="CF32" s="205" t="str">
        <f ca="1">IFERROR(__xludf.DUMMYFUNCTION("if(countif(ec_num_list,FF32),OFFSET(INDIRECT(CONCAT(""A"",to_text(match(FF32,ec_num_list,0)))),0,1),"""")"),"")</f>
        <v/>
      </c>
      <c r="CG32" s="205" t="str">
        <f ca="1">IFERROR(__xludf.DUMMYFUNCTION("if(countif(ec_num_list,FG32),OFFSET(INDIRECT(CONCAT(""A"",to_text(match(FG32,ec_num_list,0)))),0,1),"""")"),"")</f>
        <v/>
      </c>
      <c r="CH32" s="205" t="str">
        <f ca="1">IFERROR(__xludf.DUMMYFUNCTION("if(countif(ec_num_list,FH32),OFFSET(INDIRECT(CONCAT(""A"",to_text(match(FH32,ec_num_list,0)))),0,1),"""")"),"N7 ")</f>
        <v xml:space="preserve">N7 </v>
      </c>
      <c r="CI32" s="205" t="str">
        <f ca="1">IFERROR(__xludf.DUMMYFUNCTION("if(countif(ec_num_list,FI32),OFFSET(INDIRECT(CONCAT(""A"",to_text(match(FI32,ec_num_list,0)))),0,1),"""")"),"")</f>
        <v/>
      </c>
      <c r="CJ32" s="205" t="str">
        <f ca="1">IFERROR(__xludf.DUMMYFUNCTION("if(countif(ec_num_list,FJ32),OFFSET(INDIRECT(CONCAT(""A"",to_text(match(FJ32,ec_num_list,0)))),0,1),"""")"),"")</f>
        <v/>
      </c>
      <c r="CK32" s="205" t="str">
        <f ca="1">IFERROR(__xludf.DUMMYFUNCTION("if(countif(ec_num_list,FK32),OFFSET(INDIRECT(CONCAT(""A"",to_text(match(FK32,ec_num_list,0)))),0,1),"""")"),"NA ")</f>
        <v xml:space="preserve">NA </v>
      </c>
      <c r="CL32" s="205" t="str">
        <f ca="1">IFERROR(__xludf.DUMMYFUNCTION("if(countif(ec_num_list,FL32),OFFSET(INDIRECT(CONCAT(""A"",to_text(match(FL32,ec_num_list,0)))),0,1),"""")"),"")</f>
        <v/>
      </c>
      <c r="CM32" s="205" t="str">
        <f ca="1">IFERROR(__xludf.DUMMYFUNCTION("if(countif(ec_num_list,FM32),OFFSET(INDIRECT(CONCAT(""A"",to_text(match(FM32,ec_num_list,0)))),0,1),"""")"),"")</f>
        <v/>
      </c>
      <c r="CN32" s="206" t="s">
        <v>151</v>
      </c>
      <c r="CO32" s="206" t="s">
        <v>1243</v>
      </c>
      <c r="CP32" s="108" t="s">
        <v>1555</v>
      </c>
      <c r="CQ32" s="108" t="s">
        <v>1555</v>
      </c>
      <c r="CR32" s="108" t="s">
        <v>1555</v>
      </c>
      <c r="CS32" s="108" t="s">
        <v>1555</v>
      </c>
      <c r="CT32" s="206" t="s">
        <v>1266</v>
      </c>
      <c r="CU32" s="206" t="s">
        <v>1271</v>
      </c>
      <c r="CV32" s="206" t="s">
        <v>1274</v>
      </c>
      <c r="CW32" s="108" t="s">
        <v>1555</v>
      </c>
      <c r="CX32" s="108" t="s">
        <v>1555</v>
      </c>
      <c r="CY32" s="108" t="s">
        <v>1555</v>
      </c>
      <c r="CZ32" s="108" t="s">
        <v>1555</v>
      </c>
      <c r="DA32" s="206" t="s">
        <v>1292</v>
      </c>
      <c r="DB32" s="108" t="s">
        <v>1555</v>
      </c>
      <c r="DC32" s="108" t="s">
        <v>1555</v>
      </c>
      <c r="DD32" s="108" t="s">
        <v>1555</v>
      </c>
      <c r="DE32" s="206" t="s">
        <v>1304</v>
      </c>
      <c r="DF32" s="108" t="s">
        <v>1555</v>
      </c>
      <c r="DG32" s="108" t="s">
        <v>1555</v>
      </c>
      <c r="DH32" s="206" t="s">
        <v>1315</v>
      </c>
      <c r="DI32" s="206" t="s">
        <v>1317</v>
      </c>
      <c r="DJ32" s="206" t="s">
        <v>1321</v>
      </c>
      <c r="DK32" s="108" t="s">
        <v>1555</v>
      </c>
      <c r="DL32" s="206" t="s">
        <v>1326</v>
      </c>
      <c r="DM32" s="108" t="s">
        <v>1555</v>
      </c>
      <c r="DN32" s="108" t="s">
        <v>1555</v>
      </c>
      <c r="DO32" s="206" t="s">
        <v>1337</v>
      </c>
      <c r="DP32" s="108" t="s">
        <v>1555</v>
      </c>
      <c r="DQ32" s="206" t="s">
        <v>1344</v>
      </c>
      <c r="DR32" s="206" t="s">
        <v>1347</v>
      </c>
      <c r="DS32" s="108" t="s">
        <v>1555</v>
      </c>
      <c r="DT32" s="108" t="s">
        <v>1555</v>
      </c>
      <c r="DU32" s="108" t="s">
        <v>1555</v>
      </c>
      <c r="DV32" s="206" t="s">
        <v>1363</v>
      </c>
      <c r="DW32" s="108" t="s">
        <v>1555</v>
      </c>
      <c r="DX32" s="108" t="s">
        <v>1555</v>
      </c>
      <c r="DY32" s="108" t="s">
        <v>1555</v>
      </c>
      <c r="DZ32" s="108" t="s">
        <v>1555</v>
      </c>
      <c r="EA32" s="108" t="s">
        <v>1555</v>
      </c>
      <c r="EB32" s="108" t="s">
        <v>1555</v>
      </c>
      <c r="EC32" s="206" t="s">
        <v>1391</v>
      </c>
      <c r="ED32" s="108" t="s">
        <v>1555</v>
      </c>
      <c r="EE32" s="206" t="s">
        <v>1397</v>
      </c>
      <c r="EF32" s="108" t="s">
        <v>1555</v>
      </c>
      <c r="EG32" s="206" t="s">
        <v>1404</v>
      </c>
      <c r="EH32" s="108" t="s">
        <v>1555</v>
      </c>
      <c r="EI32" s="108" t="s">
        <v>1555</v>
      </c>
      <c r="EJ32" s="206" t="s">
        <v>1414</v>
      </c>
      <c r="EK32" s="206" t="s">
        <v>1417</v>
      </c>
      <c r="EL32" s="108" t="s">
        <v>1555</v>
      </c>
      <c r="EM32" s="108" t="s">
        <v>1555</v>
      </c>
      <c r="EN32" s="206" t="s">
        <v>1428</v>
      </c>
      <c r="EO32" s="108" t="s">
        <v>1555</v>
      </c>
      <c r="EP32" s="108" t="s">
        <v>1555</v>
      </c>
      <c r="EQ32" s="108" t="s">
        <v>1555</v>
      </c>
      <c r="ER32" s="108" t="s">
        <v>1555</v>
      </c>
      <c r="ES32" s="206" t="s">
        <v>1442</v>
      </c>
      <c r="ET32" s="108" t="s">
        <v>1555</v>
      </c>
      <c r="EU32" s="108" t="s">
        <v>1555</v>
      </c>
      <c r="EV32" s="108" t="s">
        <v>1555</v>
      </c>
      <c r="EW32" s="108" t="s">
        <v>1555</v>
      </c>
      <c r="EX32" s="108" t="s">
        <v>1555</v>
      </c>
      <c r="EY32" s="108" t="s">
        <v>1555</v>
      </c>
      <c r="EZ32" s="206" t="s">
        <v>1463</v>
      </c>
      <c r="FA32" s="108" t="s">
        <v>1555</v>
      </c>
      <c r="FB32" s="108" t="s">
        <v>1555</v>
      </c>
      <c r="FC32" s="206" t="s">
        <v>1476</v>
      </c>
      <c r="FD32" s="108" t="s">
        <v>1555</v>
      </c>
      <c r="FE32" s="108" t="s">
        <v>1555</v>
      </c>
      <c r="FF32" s="108" t="s">
        <v>1555</v>
      </c>
      <c r="FG32" s="108" t="s">
        <v>1555</v>
      </c>
      <c r="FH32" s="206" t="s">
        <v>1494</v>
      </c>
      <c r="FI32" s="108" t="s">
        <v>1555</v>
      </c>
      <c r="FJ32" s="108" t="s">
        <v>1555</v>
      </c>
      <c r="FK32" s="206" t="s">
        <v>1506</v>
      </c>
      <c r="FL32" s="206" t="s">
        <v>1509</v>
      </c>
      <c r="FM32" s="108" t="s">
        <v>1555</v>
      </c>
    </row>
    <row r="33" spans="1:169" ht="24">
      <c r="A33" s="108" t="s">
        <v>1353</v>
      </c>
      <c r="B33" s="108" t="str">
        <f t="shared" si="2"/>
        <v xml:space="preserve">KF </v>
      </c>
      <c r="C33" s="200" t="s">
        <v>1561</v>
      </c>
      <c r="D33" s="203" t="s">
        <v>442</v>
      </c>
      <c r="E33" s="203" t="s">
        <v>904</v>
      </c>
      <c r="F33" s="203" t="s">
        <v>905</v>
      </c>
      <c r="G33" s="203" t="s">
        <v>906</v>
      </c>
      <c r="H33" s="203" t="s">
        <v>658</v>
      </c>
      <c r="I33" s="203" t="s">
        <v>701</v>
      </c>
      <c r="J33" s="203" t="s">
        <v>529</v>
      </c>
      <c r="K33" s="117" t="s">
        <v>708</v>
      </c>
      <c r="L33" s="204" t="s">
        <v>900</v>
      </c>
      <c r="M33" s="205" t="str">
        <f ca="1">IFERROR(__xludf.DUMMYFUNCTION("regexreplace(N33,"" "","", "")"),"J0, J5, J6, J7, JC, K0, K3, K4, K5, K7, KA, KC, KD, L1, L8, LA, LC, LF, M0, M3, M8, MF, N2, N7, NA, ")</f>
        <v xml:space="preserve">J0, J5, J6, J7, JC, K0, K3, K4, K5, K7, KA, KC, KD, L1, L8, LA, LC, LF, M0, M3, M8, MF, N2, N7, NA, </v>
      </c>
      <c r="N33" s="205" t="e">
        <f t="shared" si="1"/>
        <v>#VALUE!</v>
      </c>
      <c r="O33" s="205" t="str">
        <f ca="1">IFERROR(__xludf.DUMMYFUNCTION("if(countif(ec_num_list,CO33),OFFSET(INDIRECT(CONCAT(""A"",to_text(match(CO33,ec_num_list,0)))),0,1),"""")"),"J0 ")</f>
        <v xml:space="preserve">J0 </v>
      </c>
      <c r="P33" s="205" t="str">
        <f ca="1">IFERROR(__xludf.DUMMYFUNCTION("if(countif(ec_num_list,CP33),OFFSET(INDIRECT(CONCAT(""A"",to_text(match(CP33,ec_num_list,0)))),0,1),"""")"),"")</f>
        <v/>
      </c>
      <c r="Q33" s="205" t="str">
        <f ca="1">IFERROR(__xludf.DUMMYFUNCTION("if(countif(ec_num_list,CQ33),OFFSET(INDIRECT(CONCAT(""A"",to_text(match(CQ33,ec_num_list,0)))),0,1),"""")"),"")</f>
        <v/>
      </c>
      <c r="R33" s="205" t="str">
        <f ca="1">IFERROR(__xludf.DUMMYFUNCTION("if(countif(ec_num_list,CR33),OFFSET(INDIRECT(CONCAT(""A"",to_text(match(CR33,ec_num_list,0)))),0,1),"""")"),"")</f>
        <v/>
      </c>
      <c r="S33" s="205" t="str">
        <f ca="1">IFERROR(__xludf.DUMMYFUNCTION("if(countif(ec_num_list,CS33),OFFSET(INDIRECT(CONCAT(""A"",to_text(match(CS33,ec_num_list,0)))),0,1),"""")"),"")</f>
        <v/>
      </c>
      <c r="T33" s="205" t="str">
        <f ca="1">IFERROR(__xludf.DUMMYFUNCTION("if(countif(ec_num_list,CT33),OFFSET(INDIRECT(CONCAT(""A"",to_text(match(CT33,ec_num_list,0)))),0,1),"""")"),"J5 ")</f>
        <v xml:space="preserve">J5 </v>
      </c>
      <c r="U33" s="205" t="str">
        <f ca="1">IFERROR(__xludf.DUMMYFUNCTION("if(countif(ec_num_list,CU33),OFFSET(INDIRECT(CONCAT(""A"",to_text(match(CU33,ec_num_list,0)))),0,1),"""")"),"J6 ")</f>
        <v xml:space="preserve">J6 </v>
      </c>
      <c r="V33" s="205" t="str">
        <f ca="1">IFERROR(__xludf.DUMMYFUNCTION("if(countif(ec_num_list,CV33),OFFSET(INDIRECT(CONCAT(""A"",to_text(match(CV33,ec_num_list,0)))),0,1),"""")"),"J7 ")</f>
        <v xml:space="preserve">J7 </v>
      </c>
      <c r="W33" s="205" t="str">
        <f ca="1">IFERROR(__xludf.DUMMYFUNCTION("if(countif(ec_num_list,CW33),OFFSET(INDIRECT(CONCAT(""A"",to_text(match(CW33,ec_num_list,0)))),0,1),"""")"),"")</f>
        <v/>
      </c>
      <c r="X33" s="205" t="str">
        <f ca="1">IFERROR(__xludf.DUMMYFUNCTION("if(countif(ec_num_list,CX33),OFFSET(INDIRECT(CONCAT(""A"",to_text(match(CX33,ec_num_list,0)))),0,1),"""")"),"")</f>
        <v/>
      </c>
      <c r="Y33" s="205" t="str">
        <f ca="1">IFERROR(__xludf.DUMMYFUNCTION("if(countif(ec_num_list,CY33),OFFSET(INDIRECT(CONCAT(""A"",to_text(match(CY33,ec_num_list,0)))),0,1),"""")"),"")</f>
        <v/>
      </c>
      <c r="Z33" s="205" t="str">
        <f ca="1">IFERROR(__xludf.DUMMYFUNCTION("if(countif(ec_num_list,CZ33),OFFSET(INDIRECT(CONCAT(""A"",to_text(match(CZ33,ec_num_list,0)))),0,1),"""")"),"")</f>
        <v/>
      </c>
      <c r="AA33" s="205" t="str">
        <f ca="1">IFERROR(__xludf.DUMMYFUNCTION("if(countif(ec_num_list,DA33),OFFSET(INDIRECT(CONCAT(""A"",to_text(match(DA33,ec_num_list,0)))),0,1),"""")"),"JC ")</f>
        <v xml:space="preserve">JC </v>
      </c>
      <c r="AB33" s="205" t="str">
        <f ca="1">IFERROR(__xludf.DUMMYFUNCTION("if(countif(ec_num_list,DB33),OFFSET(INDIRECT(CONCAT(""A"",to_text(match(DB33,ec_num_list,0)))),0,1),"""")"),"")</f>
        <v/>
      </c>
      <c r="AC33" s="205" t="str">
        <f ca="1">IFERROR(__xludf.DUMMYFUNCTION("if(countif(ec_num_list,DC33),OFFSET(INDIRECT(CONCAT(""A"",to_text(match(DC33,ec_num_list,0)))),0,1),"""")"),"")</f>
        <v/>
      </c>
      <c r="AD33" s="205" t="str">
        <f ca="1">IFERROR(__xludf.DUMMYFUNCTION("if(countif(ec_num_list,DD33),OFFSET(INDIRECT(CONCAT(""A"",to_text(match(DD33,ec_num_list,0)))),0,1),"""")"),"")</f>
        <v/>
      </c>
      <c r="AE33" s="205" t="str">
        <f ca="1">IFERROR(__xludf.DUMMYFUNCTION("if(countif(ec_num_list,DE33),OFFSET(INDIRECT(CONCAT(""A"",to_text(match(DE33,ec_num_list,0)))),0,1),"""")"),"K0 ")</f>
        <v xml:space="preserve">K0 </v>
      </c>
      <c r="AF33" s="205" t="str">
        <f ca="1">IFERROR(__xludf.DUMMYFUNCTION("if(countif(ec_num_list,DF33),OFFSET(INDIRECT(CONCAT(""A"",to_text(match(DF33,ec_num_list,0)))),0,1),"""")"),"")</f>
        <v/>
      </c>
      <c r="AG33" s="205" t="str">
        <f ca="1">IFERROR(__xludf.DUMMYFUNCTION("if(countif(ec_num_list,DG33),OFFSET(INDIRECT(CONCAT(""A"",to_text(match(DG33,ec_num_list,0)))),0,1),"""")"),"")</f>
        <v/>
      </c>
      <c r="AH33" s="205" t="str">
        <f ca="1">IFERROR(__xludf.DUMMYFUNCTION("if(countif(ec_num_list,DH33),OFFSET(INDIRECT(CONCAT(""A"",to_text(match(DH33,ec_num_list,0)))),0,1),"""")"),"K3 ")</f>
        <v xml:space="preserve">K3 </v>
      </c>
      <c r="AI33" s="205" t="str">
        <f ca="1">IFERROR(__xludf.DUMMYFUNCTION("if(countif(ec_num_list,DI33),OFFSET(INDIRECT(CONCAT(""A"",to_text(match(DI33,ec_num_list,0)))),0,1),"""")"),"K4 ")</f>
        <v xml:space="preserve">K4 </v>
      </c>
      <c r="AJ33" s="205" t="str">
        <f ca="1">IFERROR(__xludf.DUMMYFUNCTION("if(countif(ec_num_list,DJ33),OFFSET(INDIRECT(CONCAT(""A"",to_text(match(DJ33,ec_num_list,0)))),0,1),"""")"),"K5 ")</f>
        <v xml:space="preserve">K5 </v>
      </c>
      <c r="AK33" s="205" t="str">
        <f ca="1">IFERROR(__xludf.DUMMYFUNCTION("if(countif(ec_num_list,DK33),OFFSET(INDIRECT(CONCAT(""A"",to_text(match(DK33,ec_num_list,0)))),0,1),"""")"),"")</f>
        <v/>
      </c>
      <c r="AL33" s="205" t="str">
        <f ca="1">IFERROR(__xludf.DUMMYFUNCTION("if(countif(ec_num_list,DL33),OFFSET(INDIRECT(CONCAT(""A"",to_text(match(DL33,ec_num_list,0)))),0,1),"""")"),"K7 ")</f>
        <v xml:space="preserve">K7 </v>
      </c>
      <c r="AM33" s="205" t="str">
        <f ca="1">IFERROR(__xludf.DUMMYFUNCTION("if(countif(ec_num_list,DM33),OFFSET(INDIRECT(CONCAT(""A"",to_text(match(DM33,ec_num_list,0)))),0,1),"""")"),"")</f>
        <v/>
      </c>
      <c r="AN33" s="205" t="str">
        <f ca="1">IFERROR(__xludf.DUMMYFUNCTION("if(countif(ec_num_list,DN33),OFFSET(INDIRECT(CONCAT(""A"",to_text(match(DN33,ec_num_list,0)))),0,1),"""")"),"")</f>
        <v/>
      </c>
      <c r="AO33" s="205" t="str">
        <f ca="1">IFERROR(__xludf.DUMMYFUNCTION("if(countif(ec_num_list,DO33),OFFSET(INDIRECT(CONCAT(""A"",to_text(match(DO33,ec_num_list,0)))),0,1),"""")"),"KA ")</f>
        <v xml:space="preserve">KA </v>
      </c>
      <c r="AP33" s="205" t="str">
        <f ca="1">IFERROR(__xludf.DUMMYFUNCTION("if(countif(ec_num_list,DP33),OFFSET(INDIRECT(CONCAT(""A"",to_text(match(DP33,ec_num_list,0)))),0,1),"""")"),"")</f>
        <v/>
      </c>
      <c r="AQ33" s="205" t="str">
        <f ca="1">IFERROR(__xludf.DUMMYFUNCTION("if(countif(ec_num_list,DQ33),OFFSET(INDIRECT(CONCAT(""A"",to_text(match(DQ33,ec_num_list,0)))),0,1),"""")"),"KC ")</f>
        <v xml:space="preserve">KC </v>
      </c>
      <c r="AR33" s="205" t="str">
        <f ca="1">IFERROR(__xludf.DUMMYFUNCTION("if(countif(ec_num_list,DR33),OFFSET(INDIRECT(CONCAT(""A"",to_text(match(DR33,ec_num_list,0)))),0,1),"""")"),"KD ")</f>
        <v xml:space="preserve">KD </v>
      </c>
      <c r="AS33" s="205" t="str">
        <f ca="1">IFERROR(__xludf.DUMMYFUNCTION("if(countif(ec_num_list,DS33),OFFSET(INDIRECT(CONCAT(""A"",to_text(match(DS33,ec_num_list,0)))),0,1),"""")"),"")</f>
        <v/>
      </c>
      <c r="AT33" s="205" t="str">
        <f ca="1">IFERROR(__xludf.DUMMYFUNCTION("if(countif(ec_num_list,DT33),OFFSET(INDIRECT(CONCAT(""A"",to_text(match(DT33,ec_num_list,0)))),0,1),"""")"),"")</f>
        <v/>
      </c>
      <c r="AU33" s="205" t="str">
        <f ca="1">IFERROR(__xludf.DUMMYFUNCTION("if(countif(ec_num_list,DU33),OFFSET(INDIRECT(CONCAT(""A"",to_text(match(DU33,ec_num_list,0)))),0,1),"""")"),"")</f>
        <v/>
      </c>
      <c r="AV33" s="205" t="str">
        <f ca="1">IFERROR(__xludf.DUMMYFUNCTION("if(countif(ec_num_list,DV33),OFFSET(INDIRECT(CONCAT(""A"",to_text(match(DV33,ec_num_list,0)))),0,1),"""")"),"L1 ")</f>
        <v xml:space="preserve">L1 </v>
      </c>
      <c r="AW33" s="205" t="str">
        <f ca="1">IFERROR(__xludf.DUMMYFUNCTION("if(countif(ec_num_list,DW33),OFFSET(INDIRECT(CONCAT(""A"",to_text(match(DW33,ec_num_list,0)))),0,1),"""")"),"")</f>
        <v/>
      </c>
      <c r="AX33" s="205" t="str">
        <f ca="1">IFERROR(__xludf.DUMMYFUNCTION("if(countif(ec_num_list,DX33),OFFSET(INDIRECT(CONCAT(""A"",to_text(match(DX33,ec_num_list,0)))),0,1),"""")"),"")</f>
        <v/>
      </c>
      <c r="AY33" s="205" t="str">
        <f ca="1">IFERROR(__xludf.DUMMYFUNCTION("if(countif(ec_num_list,DY33),OFFSET(INDIRECT(CONCAT(""A"",to_text(match(DY33,ec_num_list,0)))),0,1),"""")"),"")</f>
        <v/>
      </c>
      <c r="AZ33" s="205" t="str">
        <f ca="1">IFERROR(__xludf.DUMMYFUNCTION("if(countif(ec_num_list,DZ33),OFFSET(INDIRECT(CONCAT(""A"",to_text(match(DZ33,ec_num_list,0)))),0,1),"""")"),"")</f>
        <v/>
      </c>
      <c r="BA33" s="205" t="str">
        <f ca="1">IFERROR(__xludf.DUMMYFUNCTION("if(countif(ec_num_list,EA33),OFFSET(INDIRECT(CONCAT(""A"",to_text(match(EA33,ec_num_list,0)))),0,1),"""")"),"")</f>
        <v/>
      </c>
      <c r="BB33" s="205" t="str">
        <f ca="1">IFERROR(__xludf.DUMMYFUNCTION("if(countif(ec_num_list,EB33),OFFSET(INDIRECT(CONCAT(""A"",to_text(match(EB33,ec_num_list,0)))),0,1),"""")"),"")</f>
        <v/>
      </c>
      <c r="BC33" s="205" t="str">
        <f ca="1">IFERROR(__xludf.DUMMYFUNCTION("if(countif(ec_num_list,EC33),OFFSET(INDIRECT(CONCAT(""A"",to_text(match(EC33,ec_num_list,0)))),0,1),"""")"),"L8 ")</f>
        <v xml:space="preserve">L8 </v>
      </c>
      <c r="BD33" s="205" t="str">
        <f ca="1">IFERROR(__xludf.DUMMYFUNCTION("if(countif(ec_num_list,ED33),OFFSET(INDIRECT(CONCAT(""A"",to_text(match(ED33,ec_num_list,0)))),0,1),"""")"),"")</f>
        <v/>
      </c>
      <c r="BE33" s="205" t="str">
        <f ca="1">IFERROR(__xludf.DUMMYFUNCTION("if(countif(ec_num_list,EE33),OFFSET(INDIRECT(CONCAT(""A"",to_text(match(EE33,ec_num_list,0)))),0,1),"""")"),"LA ")</f>
        <v xml:space="preserve">LA </v>
      </c>
      <c r="BF33" s="205" t="str">
        <f ca="1">IFERROR(__xludf.DUMMYFUNCTION("if(countif(ec_num_list,EF33),OFFSET(INDIRECT(CONCAT(""A"",to_text(match(EF33,ec_num_list,0)))),0,1),"""")"),"")</f>
        <v/>
      </c>
      <c r="BG33" s="205" t="str">
        <f ca="1">IFERROR(__xludf.DUMMYFUNCTION("if(countif(ec_num_list,EG33),OFFSET(INDIRECT(CONCAT(""A"",to_text(match(EG33,ec_num_list,0)))),0,1),"""")"),"LC ")</f>
        <v xml:space="preserve">LC </v>
      </c>
      <c r="BH33" s="205" t="str">
        <f ca="1">IFERROR(__xludf.DUMMYFUNCTION("if(countif(ec_num_list,EH33),OFFSET(INDIRECT(CONCAT(""A"",to_text(match(EH33,ec_num_list,0)))),0,1),"""")"),"")</f>
        <v/>
      </c>
      <c r="BI33" s="205" t="str">
        <f ca="1">IFERROR(__xludf.DUMMYFUNCTION("if(countif(ec_num_list,EI33),OFFSET(INDIRECT(CONCAT(""A"",to_text(match(EI33,ec_num_list,0)))),0,1),"""")"),"")</f>
        <v/>
      </c>
      <c r="BJ33" s="205" t="str">
        <f ca="1">IFERROR(__xludf.DUMMYFUNCTION("if(countif(ec_num_list,EJ33),OFFSET(INDIRECT(CONCAT(""A"",to_text(match(EJ33,ec_num_list,0)))),0,1),"""")"),"LF ")</f>
        <v xml:space="preserve">LF </v>
      </c>
      <c r="BK33" s="205" t="str">
        <f ca="1">IFERROR(__xludf.DUMMYFUNCTION("if(countif(ec_num_list,EK33),OFFSET(INDIRECT(CONCAT(""A"",to_text(match(EK33,ec_num_list,0)))),0,1),"""")"),"M0 ")</f>
        <v xml:space="preserve">M0 </v>
      </c>
      <c r="BL33" s="205" t="str">
        <f ca="1">IFERROR(__xludf.DUMMYFUNCTION("if(countif(ec_num_list,EL33),OFFSET(INDIRECT(CONCAT(""A"",to_text(match(EL33,ec_num_list,0)))),0,1),"""")"),"")</f>
        <v/>
      </c>
      <c r="BM33" s="205" t="str">
        <f ca="1">IFERROR(__xludf.DUMMYFUNCTION("if(countif(ec_num_list,EM33),OFFSET(INDIRECT(CONCAT(""A"",to_text(match(EM33,ec_num_list,0)))),0,1),"""")"),"")</f>
        <v/>
      </c>
      <c r="BN33" s="205" t="str">
        <f ca="1">IFERROR(__xludf.DUMMYFUNCTION("if(countif(ec_num_list,EN33),OFFSET(INDIRECT(CONCAT(""A"",to_text(match(EN33,ec_num_list,0)))),0,1),"""")"),"M3 ")</f>
        <v xml:space="preserve">M3 </v>
      </c>
      <c r="BO33" s="205" t="str">
        <f ca="1">IFERROR(__xludf.DUMMYFUNCTION("if(countif(ec_num_list,EO33),OFFSET(INDIRECT(CONCAT(""A"",to_text(match(EO33,ec_num_list,0)))),0,1),"""")"),"")</f>
        <v/>
      </c>
      <c r="BP33" s="205" t="str">
        <f ca="1">IFERROR(__xludf.DUMMYFUNCTION("if(countif(ec_num_list,EP33),OFFSET(INDIRECT(CONCAT(""A"",to_text(match(EP33,ec_num_list,0)))),0,1),"""")"),"")</f>
        <v/>
      </c>
      <c r="BQ33" s="205" t="str">
        <f ca="1">IFERROR(__xludf.DUMMYFUNCTION("if(countif(ec_num_list,EQ33),OFFSET(INDIRECT(CONCAT(""A"",to_text(match(EQ33,ec_num_list,0)))),0,1),"""")"),"")</f>
        <v/>
      </c>
      <c r="BR33" s="205" t="str">
        <f ca="1">IFERROR(__xludf.DUMMYFUNCTION("if(countif(ec_num_list,ER33),OFFSET(INDIRECT(CONCAT(""A"",to_text(match(ER33,ec_num_list,0)))),0,1),"""")"),"")</f>
        <v/>
      </c>
      <c r="BS33" s="205" t="str">
        <f ca="1">IFERROR(__xludf.DUMMYFUNCTION("if(countif(ec_num_list,ES33),OFFSET(INDIRECT(CONCAT(""A"",to_text(match(ES33,ec_num_list,0)))),0,1),"""")"),"M8 ")</f>
        <v xml:space="preserve">M8 </v>
      </c>
      <c r="BT33" s="205" t="str">
        <f ca="1">IFERROR(__xludf.DUMMYFUNCTION("if(countif(ec_num_list,ET33),OFFSET(INDIRECT(CONCAT(""A"",to_text(match(ET33,ec_num_list,0)))),0,1),"""")"),"")</f>
        <v/>
      </c>
      <c r="BU33" s="205" t="str">
        <f ca="1">IFERROR(__xludf.DUMMYFUNCTION("if(countif(ec_num_list,EU33),OFFSET(INDIRECT(CONCAT(""A"",to_text(match(EU33,ec_num_list,0)))),0,1),"""")"),"")</f>
        <v/>
      </c>
      <c r="BV33" s="205" t="str">
        <f ca="1">IFERROR(__xludf.DUMMYFUNCTION("if(countif(ec_num_list,EV33),OFFSET(INDIRECT(CONCAT(""A"",to_text(match(EV33,ec_num_list,0)))),0,1),"""")"),"")</f>
        <v/>
      </c>
      <c r="BW33" s="205" t="str">
        <f ca="1">IFERROR(__xludf.DUMMYFUNCTION("if(countif(ec_num_list,EW33),OFFSET(INDIRECT(CONCAT(""A"",to_text(match(EW33,ec_num_list,0)))),0,1),"""")"),"")</f>
        <v/>
      </c>
      <c r="BX33" s="205" t="str">
        <f ca="1">IFERROR(__xludf.DUMMYFUNCTION("if(countif(ec_num_list,EX33),OFFSET(INDIRECT(CONCAT(""A"",to_text(match(EX33,ec_num_list,0)))),0,1),"""")"),"")</f>
        <v/>
      </c>
      <c r="BY33" s="205" t="str">
        <f ca="1">IFERROR(__xludf.DUMMYFUNCTION("if(countif(ec_num_list,EY33),OFFSET(INDIRECT(CONCAT(""A"",to_text(match(EY33,ec_num_list,0)))),0,1),"""")"),"")</f>
        <v/>
      </c>
      <c r="BZ33" s="205" t="str">
        <f ca="1">IFERROR(__xludf.DUMMYFUNCTION("if(countif(ec_num_list,EZ33),OFFSET(INDIRECT(CONCAT(""A"",to_text(match(EZ33,ec_num_list,0)))),0,1),"""")"),"MF ")</f>
        <v xml:space="preserve">MF </v>
      </c>
      <c r="CA33" s="205" t="str">
        <f ca="1">IFERROR(__xludf.DUMMYFUNCTION("if(countif(ec_num_list,FA33),OFFSET(INDIRECT(CONCAT(""A"",to_text(match(FA33,ec_num_list,0)))),0,1),"""")"),"")</f>
        <v/>
      </c>
      <c r="CB33" s="205" t="str">
        <f ca="1">IFERROR(__xludf.DUMMYFUNCTION("if(countif(ec_num_list,FB33),OFFSET(INDIRECT(CONCAT(""A"",to_text(match(FB33,ec_num_list,0)))),0,1),"""")"),"")</f>
        <v/>
      </c>
      <c r="CC33" s="205" t="str">
        <f ca="1">IFERROR(__xludf.DUMMYFUNCTION("if(countif(ec_num_list,FC33),OFFSET(INDIRECT(CONCAT(""A"",to_text(match(FC33,ec_num_list,0)))),0,1),"""")"),"N2 ")</f>
        <v xml:space="preserve">N2 </v>
      </c>
      <c r="CD33" s="205" t="str">
        <f ca="1">IFERROR(__xludf.DUMMYFUNCTION("if(countif(ec_num_list,FD33),OFFSET(INDIRECT(CONCAT(""A"",to_text(match(FD33,ec_num_list,0)))),0,1),"""")"),"")</f>
        <v/>
      </c>
      <c r="CE33" s="205" t="str">
        <f ca="1">IFERROR(__xludf.DUMMYFUNCTION("if(countif(ec_num_list,FE33),OFFSET(INDIRECT(CONCAT(""A"",to_text(match(FE33,ec_num_list,0)))),0,1),"""")"),"")</f>
        <v/>
      </c>
      <c r="CF33" s="205" t="str">
        <f ca="1">IFERROR(__xludf.DUMMYFUNCTION("if(countif(ec_num_list,FF33),OFFSET(INDIRECT(CONCAT(""A"",to_text(match(FF33,ec_num_list,0)))),0,1),"""")"),"")</f>
        <v/>
      </c>
      <c r="CG33" s="205" t="str">
        <f ca="1">IFERROR(__xludf.DUMMYFUNCTION("if(countif(ec_num_list,FG33),OFFSET(INDIRECT(CONCAT(""A"",to_text(match(FG33,ec_num_list,0)))),0,1),"""")"),"")</f>
        <v/>
      </c>
      <c r="CH33" s="205" t="str">
        <f ca="1">IFERROR(__xludf.DUMMYFUNCTION("if(countif(ec_num_list,FH33),OFFSET(INDIRECT(CONCAT(""A"",to_text(match(FH33,ec_num_list,0)))),0,1),"""")"),"N7 ")</f>
        <v xml:space="preserve">N7 </v>
      </c>
      <c r="CI33" s="205" t="str">
        <f ca="1">IFERROR(__xludf.DUMMYFUNCTION("if(countif(ec_num_list,FI33),OFFSET(INDIRECT(CONCAT(""A"",to_text(match(FI33,ec_num_list,0)))),0,1),"""")"),"")</f>
        <v/>
      </c>
      <c r="CJ33" s="205" t="str">
        <f ca="1">IFERROR(__xludf.DUMMYFUNCTION("if(countif(ec_num_list,FJ33),OFFSET(INDIRECT(CONCAT(""A"",to_text(match(FJ33,ec_num_list,0)))),0,1),"""")"),"")</f>
        <v/>
      </c>
      <c r="CK33" s="205" t="str">
        <f ca="1">IFERROR(__xludf.DUMMYFUNCTION("if(countif(ec_num_list,FK33),OFFSET(INDIRECT(CONCAT(""A"",to_text(match(FK33,ec_num_list,0)))),0,1),"""")"),"NA ")</f>
        <v xml:space="preserve">NA </v>
      </c>
      <c r="CL33" s="205" t="str">
        <f ca="1">IFERROR(__xludf.DUMMYFUNCTION("if(countif(ec_num_list,FL33),OFFSET(INDIRECT(CONCAT(""A"",to_text(match(FL33,ec_num_list,0)))),0,1),"""")"),"")</f>
        <v/>
      </c>
      <c r="CM33" s="205" t="str">
        <f ca="1">IFERROR(__xludf.DUMMYFUNCTION("if(countif(ec_num_list,FM33),OFFSET(INDIRECT(CONCAT(""A"",to_text(match(FM33,ec_num_list,0)))),0,1),"""")"),"")</f>
        <v/>
      </c>
      <c r="CN33" s="206" t="s">
        <v>900</v>
      </c>
      <c r="CO33" s="206" t="s">
        <v>1243</v>
      </c>
      <c r="CP33" s="108" t="s">
        <v>1555</v>
      </c>
      <c r="CQ33" s="108" t="s">
        <v>1555</v>
      </c>
      <c r="CR33" s="108" t="s">
        <v>1555</v>
      </c>
      <c r="CS33" s="108" t="s">
        <v>1555</v>
      </c>
      <c r="CT33" s="206" t="s">
        <v>1266</v>
      </c>
      <c r="CU33" s="206" t="s">
        <v>1271</v>
      </c>
      <c r="CV33" s="206" t="s">
        <v>1274</v>
      </c>
      <c r="CW33" s="108" t="s">
        <v>1555</v>
      </c>
      <c r="CX33" s="108" t="s">
        <v>1555</v>
      </c>
      <c r="CY33" s="108" t="s">
        <v>1555</v>
      </c>
      <c r="CZ33" s="108" t="s">
        <v>1555</v>
      </c>
      <c r="DA33" s="206" t="s">
        <v>1292</v>
      </c>
      <c r="DB33" s="108" t="s">
        <v>1555</v>
      </c>
      <c r="DC33" s="108" t="s">
        <v>1555</v>
      </c>
      <c r="DD33" s="108" t="s">
        <v>1555</v>
      </c>
      <c r="DE33" s="206" t="s">
        <v>1304</v>
      </c>
      <c r="DF33" s="108" t="s">
        <v>1555</v>
      </c>
      <c r="DG33" s="108" t="s">
        <v>1555</v>
      </c>
      <c r="DH33" s="206" t="s">
        <v>1315</v>
      </c>
      <c r="DI33" s="206" t="s">
        <v>1317</v>
      </c>
      <c r="DJ33" s="206" t="s">
        <v>1321</v>
      </c>
      <c r="DK33" s="108" t="s">
        <v>1555</v>
      </c>
      <c r="DL33" s="206" t="s">
        <v>1326</v>
      </c>
      <c r="DM33" s="108" t="s">
        <v>1555</v>
      </c>
      <c r="DN33" s="108" t="s">
        <v>1555</v>
      </c>
      <c r="DO33" s="206" t="s">
        <v>1337</v>
      </c>
      <c r="DP33" s="108" t="s">
        <v>1555</v>
      </c>
      <c r="DQ33" s="206" t="s">
        <v>1344</v>
      </c>
      <c r="DR33" s="206" t="s">
        <v>1347</v>
      </c>
      <c r="DS33" s="108" t="s">
        <v>1555</v>
      </c>
      <c r="DT33" s="108" t="s">
        <v>1555</v>
      </c>
      <c r="DU33" s="108" t="s">
        <v>1555</v>
      </c>
      <c r="DV33" s="206" t="s">
        <v>1363</v>
      </c>
      <c r="DW33" s="108" t="s">
        <v>1555</v>
      </c>
      <c r="DX33" s="108" t="s">
        <v>1555</v>
      </c>
      <c r="DY33" s="108" t="s">
        <v>1555</v>
      </c>
      <c r="DZ33" s="108" t="s">
        <v>1555</v>
      </c>
      <c r="EA33" s="108" t="s">
        <v>1555</v>
      </c>
      <c r="EB33" s="108" t="s">
        <v>1555</v>
      </c>
      <c r="EC33" s="206" t="s">
        <v>1391</v>
      </c>
      <c r="ED33" s="108" t="s">
        <v>1555</v>
      </c>
      <c r="EE33" s="206" t="s">
        <v>1397</v>
      </c>
      <c r="EF33" s="108" t="s">
        <v>1555</v>
      </c>
      <c r="EG33" s="206" t="s">
        <v>1404</v>
      </c>
      <c r="EH33" s="108" t="s">
        <v>1555</v>
      </c>
      <c r="EI33" s="108" t="s">
        <v>1555</v>
      </c>
      <c r="EJ33" s="206" t="s">
        <v>1414</v>
      </c>
      <c r="EK33" s="206" t="s">
        <v>1417</v>
      </c>
      <c r="EL33" s="108" t="s">
        <v>1555</v>
      </c>
      <c r="EM33" s="108" t="s">
        <v>1555</v>
      </c>
      <c r="EN33" s="206" t="s">
        <v>1428</v>
      </c>
      <c r="EO33" s="108" t="s">
        <v>1555</v>
      </c>
      <c r="EP33" s="108" t="s">
        <v>1555</v>
      </c>
      <c r="EQ33" s="108" t="s">
        <v>1555</v>
      </c>
      <c r="ER33" s="108" t="s">
        <v>1555</v>
      </c>
      <c r="ES33" s="206" t="s">
        <v>1442</v>
      </c>
      <c r="ET33" s="108" t="s">
        <v>1555</v>
      </c>
      <c r="EU33" s="108" t="s">
        <v>1555</v>
      </c>
      <c r="EV33" s="108" t="s">
        <v>1555</v>
      </c>
      <c r="EW33" s="108" t="s">
        <v>1555</v>
      </c>
      <c r="EX33" s="108" t="s">
        <v>1555</v>
      </c>
      <c r="EY33" s="108" t="s">
        <v>1555</v>
      </c>
      <c r="EZ33" s="206" t="s">
        <v>1463</v>
      </c>
      <c r="FA33" s="108" t="s">
        <v>1555</v>
      </c>
      <c r="FB33" s="108" t="s">
        <v>1555</v>
      </c>
      <c r="FC33" s="206" t="s">
        <v>1476</v>
      </c>
      <c r="FD33" s="108" t="s">
        <v>1555</v>
      </c>
      <c r="FE33" s="108" t="s">
        <v>1555</v>
      </c>
      <c r="FF33" s="108" t="s">
        <v>1555</v>
      </c>
      <c r="FG33" s="108" t="s">
        <v>1555</v>
      </c>
      <c r="FH33" s="206" t="s">
        <v>1494</v>
      </c>
      <c r="FI33" s="108" t="s">
        <v>1555</v>
      </c>
      <c r="FJ33" s="108" t="s">
        <v>1555</v>
      </c>
      <c r="FK33" s="206" t="s">
        <v>1506</v>
      </c>
      <c r="FL33" s="206" t="s">
        <v>1509</v>
      </c>
      <c r="FM33" s="108" t="s">
        <v>1555</v>
      </c>
    </row>
    <row r="34" spans="1:169" ht="24">
      <c r="A34" s="108" t="s">
        <v>1358</v>
      </c>
      <c r="B34" s="108" t="str">
        <f t="shared" ref="B34:B44" si="3">CONCATENATE("L",C34," ")</f>
        <v xml:space="preserve">L0 </v>
      </c>
      <c r="C34" s="200">
        <v>0</v>
      </c>
      <c r="D34" s="203" t="s">
        <v>346</v>
      </c>
      <c r="E34" s="203" t="s">
        <v>348</v>
      </c>
      <c r="F34" s="203" t="s">
        <v>349</v>
      </c>
      <c r="G34" s="203" t="s">
        <v>350</v>
      </c>
      <c r="H34" s="203" t="s">
        <v>347</v>
      </c>
      <c r="I34" s="203" t="s">
        <v>351</v>
      </c>
      <c r="J34" s="203" t="s">
        <v>352</v>
      </c>
      <c r="K34" s="117" t="s">
        <v>353</v>
      </c>
      <c r="L34" s="204" t="s">
        <v>155</v>
      </c>
      <c r="M34" s="205" t="str">
        <f ca="1">IFERROR(__xludf.DUMMYFUNCTION("regexreplace(N34,"" "","", "")"),"J5, J6, MF, ")</f>
        <v xml:space="preserve">J5, J6, MF, </v>
      </c>
      <c r="N34" s="205" t="e">
        <f t="shared" si="1"/>
        <v>#VALUE!</v>
      </c>
      <c r="O34" s="205" t="str">
        <f ca="1">IFERROR(__xludf.DUMMYFUNCTION("if(countif(ec_num_list,CO34),OFFSET(INDIRECT(CONCAT(""A"",to_text(match(CO34,ec_num_list,0)))),0,1),"""")"),"")</f>
        <v/>
      </c>
      <c r="P34" s="205" t="str">
        <f ca="1">IFERROR(__xludf.DUMMYFUNCTION("if(countif(ec_num_list,CP34),OFFSET(INDIRECT(CONCAT(""A"",to_text(match(CP34,ec_num_list,0)))),0,1),"""")"),"")</f>
        <v/>
      </c>
      <c r="Q34" s="205" t="str">
        <f ca="1">IFERROR(__xludf.DUMMYFUNCTION("if(countif(ec_num_list,CQ34),OFFSET(INDIRECT(CONCAT(""A"",to_text(match(CQ34,ec_num_list,0)))),0,1),"""")"),"")</f>
        <v/>
      </c>
      <c r="R34" s="205" t="str">
        <f ca="1">IFERROR(__xludf.DUMMYFUNCTION("if(countif(ec_num_list,CR34),OFFSET(INDIRECT(CONCAT(""A"",to_text(match(CR34,ec_num_list,0)))),0,1),"""")"),"")</f>
        <v/>
      </c>
      <c r="S34" s="205" t="str">
        <f ca="1">IFERROR(__xludf.DUMMYFUNCTION("if(countif(ec_num_list,CS34),OFFSET(INDIRECT(CONCAT(""A"",to_text(match(CS34,ec_num_list,0)))),0,1),"""")"),"")</f>
        <v/>
      </c>
      <c r="T34" s="205" t="str">
        <f ca="1">IFERROR(__xludf.DUMMYFUNCTION("if(countif(ec_num_list,CT34),OFFSET(INDIRECT(CONCAT(""A"",to_text(match(CT34,ec_num_list,0)))),0,1),"""")"),"J5 ")</f>
        <v xml:space="preserve">J5 </v>
      </c>
      <c r="U34" s="205" t="str">
        <f ca="1">IFERROR(__xludf.DUMMYFUNCTION("if(countif(ec_num_list,CU34),OFFSET(INDIRECT(CONCAT(""A"",to_text(match(CU34,ec_num_list,0)))),0,1),"""")"),"J6 ")</f>
        <v xml:space="preserve">J6 </v>
      </c>
      <c r="V34" s="205" t="str">
        <f ca="1">IFERROR(__xludf.DUMMYFUNCTION("if(countif(ec_num_list,CV34),OFFSET(INDIRECT(CONCAT(""A"",to_text(match(CV34,ec_num_list,0)))),0,1),"""")"),"")</f>
        <v/>
      </c>
      <c r="W34" s="205" t="str">
        <f ca="1">IFERROR(__xludf.DUMMYFUNCTION("if(countif(ec_num_list,CW34),OFFSET(INDIRECT(CONCAT(""A"",to_text(match(CW34,ec_num_list,0)))),0,1),"""")"),"")</f>
        <v/>
      </c>
      <c r="X34" s="205" t="str">
        <f ca="1">IFERROR(__xludf.DUMMYFUNCTION("if(countif(ec_num_list,CX34),OFFSET(INDIRECT(CONCAT(""A"",to_text(match(CX34,ec_num_list,0)))),0,1),"""")"),"")</f>
        <v/>
      </c>
      <c r="Y34" s="205" t="str">
        <f ca="1">IFERROR(__xludf.DUMMYFUNCTION("if(countif(ec_num_list,CY34),OFFSET(INDIRECT(CONCAT(""A"",to_text(match(CY34,ec_num_list,0)))),0,1),"""")"),"")</f>
        <v/>
      </c>
      <c r="Z34" s="205" t="str">
        <f ca="1">IFERROR(__xludf.DUMMYFUNCTION("if(countif(ec_num_list,CZ34),OFFSET(INDIRECT(CONCAT(""A"",to_text(match(CZ34,ec_num_list,0)))),0,1),"""")"),"")</f>
        <v/>
      </c>
      <c r="AA34" s="205" t="str">
        <f ca="1">IFERROR(__xludf.DUMMYFUNCTION("if(countif(ec_num_list,DA34),OFFSET(INDIRECT(CONCAT(""A"",to_text(match(DA34,ec_num_list,0)))),0,1),"""")"),"")</f>
        <v/>
      </c>
      <c r="AB34" s="205" t="str">
        <f ca="1">IFERROR(__xludf.DUMMYFUNCTION("if(countif(ec_num_list,DB34),OFFSET(INDIRECT(CONCAT(""A"",to_text(match(DB34,ec_num_list,0)))),0,1),"""")"),"")</f>
        <v/>
      </c>
      <c r="AC34" s="205" t="str">
        <f ca="1">IFERROR(__xludf.DUMMYFUNCTION("if(countif(ec_num_list,DC34),OFFSET(INDIRECT(CONCAT(""A"",to_text(match(DC34,ec_num_list,0)))),0,1),"""")"),"")</f>
        <v/>
      </c>
      <c r="AD34" s="205" t="str">
        <f ca="1">IFERROR(__xludf.DUMMYFUNCTION("if(countif(ec_num_list,DD34),OFFSET(INDIRECT(CONCAT(""A"",to_text(match(DD34,ec_num_list,0)))),0,1),"""")"),"")</f>
        <v/>
      </c>
      <c r="AE34" s="205" t="str">
        <f ca="1">IFERROR(__xludf.DUMMYFUNCTION("if(countif(ec_num_list,DE34),OFFSET(INDIRECT(CONCAT(""A"",to_text(match(DE34,ec_num_list,0)))),0,1),"""")"),"")</f>
        <v/>
      </c>
      <c r="AF34" s="205" t="str">
        <f ca="1">IFERROR(__xludf.DUMMYFUNCTION("if(countif(ec_num_list,DF34),OFFSET(INDIRECT(CONCAT(""A"",to_text(match(DF34,ec_num_list,0)))),0,1),"""")"),"")</f>
        <v/>
      </c>
      <c r="AG34" s="205" t="str">
        <f ca="1">IFERROR(__xludf.DUMMYFUNCTION("if(countif(ec_num_list,DG34),OFFSET(INDIRECT(CONCAT(""A"",to_text(match(DG34,ec_num_list,0)))),0,1),"""")"),"")</f>
        <v/>
      </c>
      <c r="AH34" s="205" t="str">
        <f ca="1">IFERROR(__xludf.DUMMYFUNCTION("if(countif(ec_num_list,DH34),OFFSET(INDIRECT(CONCAT(""A"",to_text(match(DH34,ec_num_list,0)))),0,1),"""")"),"")</f>
        <v/>
      </c>
      <c r="AI34" s="205" t="str">
        <f ca="1">IFERROR(__xludf.DUMMYFUNCTION("if(countif(ec_num_list,DI34),OFFSET(INDIRECT(CONCAT(""A"",to_text(match(DI34,ec_num_list,0)))),0,1),"""")"),"")</f>
        <v/>
      </c>
      <c r="AJ34" s="205" t="str">
        <f ca="1">IFERROR(__xludf.DUMMYFUNCTION("if(countif(ec_num_list,DJ34),OFFSET(INDIRECT(CONCAT(""A"",to_text(match(DJ34,ec_num_list,0)))),0,1),"""")"),"")</f>
        <v/>
      </c>
      <c r="AK34" s="205" t="str">
        <f ca="1">IFERROR(__xludf.DUMMYFUNCTION("if(countif(ec_num_list,DK34),OFFSET(INDIRECT(CONCAT(""A"",to_text(match(DK34,ec_num_list,0)))),0,1),"""")"),"")</f>
        <v/>
      </c>
      <c r="AL34" s="205" t="str">
        <f ca="1">IFERROR(__xludf.DUMMYFUNCTION("if(countif(ec_num_list,DL34),OFFSET(INDIRECT(CONCAT(""A"",to_text(match(DL34,ec_num_list,0)))),0,1),"""")"),"")</f>
        <v/>
      </c>
      <c r="AM34" s="205" t="str">
        <f ca="1">IFERROR(__xludf.DUMMYFUNCTION("if(countif(ec_num_list,DM34),OFFSET(INDIRECT(CONCAT(""A"",to_text(match(DM34,ec_num_list,0)))),0,1),"""")"),"")</f>
        <v/>
      </c>
      <c r="AN34" s="205" t="str">
        <f ca="1">IFERROR(__xludf.DUMMYFUNCTION("if(countif(ec_num_list,DN34),OFFSET(INDIRECT(CONCAT(""A"",to_text(match(DN34,ec_num_list,0)))),0,1),"""")"),"")</f>
        <v/>
      </c>
      <c r="AO34" s="205" t="str">
        <f ca="1">IFERROR(__xludf.DUMMYFUNCTION("if(countif(ec_num_list,DO34),OFFSET(INDIRECT(CONCAT(""A"",to_text(match(DO34,ec_num_list,0)))),0,1),"""")"),"")</f>
        <v/>
      </c>
      <c r="AP34" s="205" t="str">
        <f ca="1">IFERROR(__xludf.DUMMYFUNCTION("if(countif(ec_num_list,DP34),OFFSET(INDIRECT(CONCAT(""A"",to_text(match(DP34,ec_num_list,0)))),0,1),"""")"),"")</f>
        <v/>
      </c>
      <c r="AQ34" s="205" t="str">
        <f ca="1">IFERROR(__xludf.DUMMYFUNCTION("if(countif(ec_num_list,DQ34),OFFSET(INDIRECT(CONCAT(""A"",to_text(match(DQ34,ec_num_list,0)))),0,1),"""")"),"")</f>
        <v/>
      </c>
      <c r="AR34" s="205" t="str">
        <f ca="1">IFERROR(__xludf.DUMMYFUNCTION("if(countif(ec_num_list,DR34),OFFSET(INDIRECT(CONCAT(""A"",to_text(match(DR34,ec_num_list,0)))),0,1),"""")"),"")</f>
        <v/>
      </c>
      <c r="AS34" s="205" t="str">
        <f ca="1">IFERROR(__xludf.DUMMYFUNCTION("if(countif(ec_num_list,DS34),OFFSET(INDIRECT(CONCAT(""A"",to_text(match(DS34,ec_num_list,0)))),0,1),"""")"),"")</f>
        <v/>
      </c>
      <c r="AT34" s="205" t="str">
        <f ca="1">IFERROR(__xludf.DUMMYFUNCTION("if(countif(ec_num_list,DT34),OFFSET(INDIRECT(CONCAT(""A"",to_text(match(DT34,ec_num_list,0)))),0,1),"""")"),"")</f>
        <v/>
      </c>
      <c r="AU34" s="205" t="str">
        <f ca="1">IFERROR(__xludf.DUMMYFUNCTION("if(countif(ec_num_list,DU34),OFFSET(INDIRECT(CONCAT(""A"",to_text(match(DU34,ec_num_list,0)))),0,1),"""")"),"")</f>
        <v/>
      </c>
      <c r="AV34" s="205" t="str">
        <f ca="1">IFERROR(__xludf.DUMMYFUNCTION("if(countif(ec_num_list,DV34),OFFSET(INDIRECT(CONCAT(""A"",to_text(match(DV34,ec_num_list,0)))),0,1),"""")"),"")</f>
        <v/>
      </c>
      <c r="AW34" s="205" t="str">
        <f ca="1">IFERROR(__xludf.DUMMYFUNCTION("if(countif(ec_num_list,DW34),OFFSET(INDIRECT(CONCAT(""A"",to_text(match(DW34,ec_num_list,0)))),0,1),"""")"),"")</f>
        <v/>
      </c>
      <c r="AX34" s="205" t="str">
        <f ca="1">IFERROR(__xludf.DUMMYFUNCTION("if(countif(ec_num_list,DX34),OFFSET(INDIRECT(CONCAT(""A"",to_text(match(DX34,ec_num_list,0)))),0,1),"""")"),"")</f>
        <v/>
      </c>
      <c r="AY34" s="205" t="str">
        <f ca="1">IFERROR(__xludf.DUMMYFUNCTION("if(countif(ec_num_list,DY34),OFFSET(INDIRECT(CONCAT(""A"",to_text(match(DY34,ec_num_list,0)))),0,1),"""")"),"")</f>
        <v/>
      </c>
      <c r="AZ34" s="205" t="str">
        <f ca="1">IFERROR(__xludf.DUMMYFUNCTION("if(countif(ec_num_list,DZ34),OFFSET(INDIRECT(CONCAT(""A"",to_text(match(DZ34,ec_num_list,0)))),0,1),"""")"),"")</f>
        <v/>
      </c>
      <c r="BA34" s="205" t="str">
        <f ca="1">IFERROR(__xludf.DUMMYFUNCTION("if(countif(ec_num_list,EA34),OFFSET(INDIRECT(CONCAT(""A"",to_text(match(EA34,ec_num_list,0)))),0,1),"""")"),"")</f>
        <v/>
      </c>
      <c r="BB34" s="205" t="str">
        <f ca="1">IFERROR(__xludf.DUMMYFUNCTION("if(countif(ec_num_list,EB34),OFFSET(INDIRECT(CONCAT(""A"",to_text(match(EB34,ec_num_list,0)))),0,1),"""")"),"")</f>
        <v/>
      </c>
      <c r="BC34" s="205" t="str">
        <f ca="1">IFERROR(__xludf.DUMMYFUNCTION("if(countif(ec_num_list,EC34),OFFSET(INDIRECT(CONCAT(""A"",to_text(match(EC34,ec_num_list,0)))),0,1),"""")"),"")</f>
        <v/>
      </c>
      <c r="BD34" s="205" t="str">
        <f ca="1">IFERROR(__xludf.DUMMYFUNCTION("if(countif(ec_num_list,ED34),OFFSET(INDIRECT(CONCAT(""A"",to_text(match(ED34,ec_num_list,0)))),0,1),"""")"),"")</f>
        <v/>
      </c>
      <c r="BE34" s="205" t="str">
        <f ca="1">IFERROR(__xludf.DUMMYFUNCTION("if(countif(ec_num_list,EE34),OFFSET(INDIRECT(CONCAT(""A"",to_text(match(EE34,ec_num_list,0)))),0,1),"""")"),"")</f>
        <v/>
      </c>
      <c r="BF34" s="205" t="str">
        <f ca="1">IFERROR(__xludf.DUMMYFUNCTION("if(countif(ec_num_list,EF34),OFFSET(INDIRECT(CONCAT(""A"",to_text(match(EF34,ec_num_list,0)))),0,1),"""")"),"")</f>
        <v/>
      </c>
      <c r="BG34" s="205" t="str">
        <f ca="1">IFERROR(__xludf.DUMMYFUNCTION("if(countif(ec_num_list,EG34),OFFSET(INDIRECT(CONCAT(""A"",to_text(match(EG34,ec_num_list,0)))),0,1),"""")"),"")</f>
        <v/>
      </c>
      <c r="BH34" s="205" t="str">
        <f ca="1">IFERROR(__xludf.DUMMYFUNCTION("if(countif(ec_num_list,EH34),OFFSET(INDIRECT(CONCAT(""A"",to_text(match(EH34,ec_num_list,0)))),0,1),"""")"),"")</f>
        <v/>
      </c>
      <c r="BI34" s="205" t="str">
        <f ca="1">IFERROR(__xludf.DUMMYFUNCTION("if(countif(ec_num_list,EI34),OFFSET(INDIRECT(CONCAT(""A"",to_text(match(EI34,ec_num_list,0)))),0,1),"""")"),"")</f>
        <v/>
      </c>
      <c r="BJ34" s="205" t="str">
        <f ca="1">IFERROR(__xludf.DUMMYFUNCTION("if(countif(ec_num_list,EJ34),OFFSET(INDIRECT(CONCAT(""A"",to_text(match(EJ34,ec_num_list,0)))),0,1),"""")"),"")</f>
        <v/>
      </c>
      <c r="BK34" s="205" t="str">
        <f ca="1">IFERROR(__xludf.DUMMYFUNCTION("if(countif(ec_num_list,EK34),OFFSET(INDIRECT(CONCAT(""A"",to_text(match(EK34,ec_num_list,0)))),0,1),"""")"),"")</f>
        <v/>
      </c>
      <c r="BL34" s="205" t="str">
        <f ca="1">IFERROR(__xludf.DUMMYFUNCTION("if(countif(ec_num_list,EL34),OFFSET(INDIRECT(CONCAT(""A"",to_text(match(EL34,ec_num_list,0)))),0,1),"""")"),"")</f>
        <v/>
      </c>
      <c r="BM34" s="205" t="str">
        <f ca="1">IFERROR(__xludf.DUMMYFUNCTION("if(countif(ec_num_list,EM34),OFFSET(INDIRECT(CONCAT(""A"",to_text(match(EM34,ec_num_list,0)))),0,1),"""")"),"")</f>
        <v/>
      </c>
      <c r="BN34" s="205" t="str">
        <f ca="1">IFERROR(__xludf.DUMMYFUNCTION("if(countif(ec_num_list,EN34),OFFSET(INDIRECT(CONCAT(""A"",to_text(match(EN34,ec_num_list,0)))),0,1),"""")"),"")</f>
        <v/>
      </c>
      <c r="BO34" s="205" t="str">
        <f ca="1">IFERROR(__xludf.DUMMYFUNCTION("if(countif(ec_num_list,EO34),OFFSET(INDIRECT(CONCAT(""A"",to_text(match(EO34,ec_num_list,0)))),0,1),"""")"),"")</f>
        <v/>
      </c>
      <c r="BP34" s="205" t="str">
        <f ca="1">IFERROR(__xludf.DUMMYFUNCTION("if(countif(ec_num_list,EP34),OFFSET(INDIRECT(CONCAT(""A"",to_text(match(EP34,ec_num_list,0)))),0,1),"""")"),"")</f>
        <v/>
      </c>
      <c r="BQ34" s="205" t="str">
        <f ca="1">IFERROR(__xludf.DUMMYFUNCTION("if(countif(ec_num_list,EQ34),OFFSET(INDIRECT(CONCAT(""A"",to_text(match(EQ34,ec_num_list,0)))),0,1),"""")"),"")</f>
        <v/>
      </c>
      <c r="BR34" s="205" t="str">
        <f ca="1">IFERROR(__xludf.DUMMYFUNCTION("if(countif(ec_num_list,ER34),OFFSET(INDIRECT(CONCAT(""A"",to_text(match(ER34,ec_num_list,0)))),0,1),"""")"),"")</f>
        <v/>
      </c>
      <c r="BS34" s="205" t="str">
        <f ca="1">IFERROR(__xludf.DUMMYFUNCTION("if(countif(ec_num_list,ES34),OFFSET(INDIRECT(CONCAT(""A"",to_text(match(ES34,ec_num_list,0)))),0,1),"""")"),"")</f>
        <v/>
      </c>
      <c r="BT34" s="205" t="str">
        <f ca="1">IFERROR(__xludf.DUMMYFUNCTION("if(countif(ec_num_list,ET34),OFFSET(INDIRECT(CONCAT(""A"",to_text(match(ET34,ec_num_list,0)))),0,1),"""")"),"")</f>
        <v/>
      </c>
      <c r="BU34" s="205" t="str">
        <f ca="1">IFERROR(__xludf.DUMMYFUNCTION("if(countif(ec_num_list,EU34),OFFSET(INDIRECT(CONCAT(""A"",to_text(match(EU34,ec_num_list,0)))),0,1),"""")"),"")</f>
        <v/>
      </c>
      <c r="BV34" s="205" t="str">
        <f ca="1">IFERROR(__xludf.DUMMYFUNCTION("if(countif(ec_num_list,EV34),OFFSET(INDIRECT(CONCAT(""A"",to_text(match(EV34,ec_num_list,0)))),0,1),"""")"),"")</f>
        <v/>
      </c>
      <c r="BW34" s="205" t="str">
        <f ca="1">IFERROR(__xludf.DUMMYFUNCTION("if(countif(ec_num_list,EW34),OFFSET(INDIRECT(CONCAT(""A"",to_text(match(EW34,ec_num_list,0)))),0,1),"""")"),"")</f>
        <v/>
      </c>
      <c r="BX34" s="205" t="str">
        <f ca="1">IFERROR(__xludf.DUMMYFUNCTION("if(countif(ec_num_list,EX34),OFFSET(INDIRECT(CONCAT(""A"",to_text(match(EX34,ec_num_list,0)))),0,1),"""")"),"")</f>
        <v/>
      </c>
      <c r="BY34" s="205" t="str">
        <f ca="1">IFERROR(__xludf.DUMMYFUNCTION("if(countif(ec_num_list,EY34),OFFSET(INDIRECT(CONCAT(""A"",to_text(match(EY34,ec_num_list,0)))),0,1),"""")"),"")</f>
        <v/>
      </c>
      <c r="BZ34" s="205" t="str">
        <f ca="1">IFERROR(__xludf.DUMMYFUNCTION("if(countif(ec_num_list,EZ34),OFFSET(INDIRECT(CONCAT(""A"",to_text(match(EZ34,ec_num_list,0)))),0,1),"""")"),"MF ")</f>
        <v xml:space="preserve">MF </v>
      </c>
      <c r="CA34" s="205" t="str">
        <f ca="1">IFERROR(__xludf.DUMMYFUNCTION("if(countif(ec_num_list,FA34),OFFSET(INDIRECT(CONCAT(""A"",to_text(match(FA34,ec_num_list,0)))),0,1),"""")"),"")</f>
        <v/>
      </c>
      <c r="CB34" s="205" t="str">
        <f ca="1">IFERROR(__xludf.DUMMYFUNCTION("if(countif(ec_num_list,FB34),OFFSET(INDIRECT(CONCAT(""A"",to_text(match(FB34,ec_num_list,0)))),0,1),"""")"),"")</f>
        <v/>
      </c>
      <c r="CC34" s="205" t="str">
        <f ca="1">IFERROR(__xludf.DUMMYFUNCTION("if(countif(ec_num_list,FC34),OFFSET(INDIRECT(CONCAT(""A"",to_text(match(FC34,ec_num_list,0)))),0,1),"""")"),"")</f>
        <v/>
      </c>
      <c r="CD34" s="205" t="str">
        <f ca="1">IFERROR(__xludf.DUMMYFUNCTION("if(countif(ec_num_list,FD34),OFFSET(INDIRECT(CONCAT(""A"",to_text(match(FD34,ec_num_list,0)))),0,1),"""")"),"")</f>
        <v/>
      </c>
      <c r="CE34" s="205" t="str">
        <f ca="1">IFERROR(__xludf.DUMMYFUNCTION("if(countif(ec_num_list,FE34),OFFSET(INDIRECT(CONCAT(""A"",to_text(match(FE34,ec_num_list,0)))),0,1),"""")"),"")</f>
        <v/>
      </c>
      <c r="CF34" s="205" t="str">
        <f ca="1">IFERROR(__xludf.DUMMYFUNCTION("if(countif(ec_num_list,FF34),OFFSET(INDIRECT(CONCAT(""A"",to_text(match(FF34,ec_num_list,0)))),0,1),"""")"),"")</f>
        <v/>
      </c>
      <c r="CG34" s="205" t="str">
        <f ca="1">IFERROR(__xludf.DUMMYFUNCTION("if(countif(ec_num_list,FG34),OFFSET(INDIRECT(CONCAT(""A"",to_text(match(FG34,ec_num_list,0)))),0,1),"""")"),"")</f>
        <v/>
      </c>
      <c r="CH34" s="205" t="str">
        <f ca="1">IFERROR(__xludf.DUMMYFUNCTION("if(countif(ec_num_list,FH34),OFFSET(INDIRECT(CONCAT(""A"",to_text(match(FH34,ec_num_list,0)))),0,1),"""")"),"")</f>
        <v/>
      </c>
      <c r="CI34" s="205" t="str">
        <f ca="1">IFERROR(__xludf.DUMMYFUNCTION("if(countif(ec_num_list,FI34),OFFSET(INDIRECT(CONCAT(""A"",to_text(match(FI34,ec_num_list,0)))),0,1),"""")"),"")</f>
        <v/>
      </c>
      <c r="CJ34" s="205" t="str">
        <f ca="1">IFERROR(__xludf.DUMMYFUNCTION("if(countif(ec_num_list,FJ34),OFFSET(INDIRECT(CONCAT(""A"",to_text(match(FJ34,ec_num_list,0)))),0,1),"""")"),"")</f>
        <v/>
      </c>
      <c r="CK34" s="205" t="str">
        <f ca="1">IFERROR(__xludf.DUMMYFUNCTION("if(countif(ec_num_list,FK34),OFFSET(INDIRECT(CONCAT(""A"",to_text(match(FK34,ec_num_list,0)))),0,1),"""")"),"")</f>
        <v/>
      </c>
      <c r="CL34" s="205" t="str">
        <f ca="1">IFERROR(__xludf.DUMMYFUNCTION("if(countif(ec_num_list,FL34),OFFSET(INDIRECT(CONCAT(""A"",to_text(match(FL34,ec_num_list,0)))),0,1),"""")"),"")</f>
        <v/>
      </c>
      <c r="CM34" s="205" t="str">
        <f ca="1">IFERROR(__xludf.DUMMYFUNCTION("if(countif(ec_num_list,FM34),OFFSET(INDIRECT(CONCAT(""A"",to_text(match(FM34,ec_num_list,0)))),0,1),"""")"),"")</f>
        <v/>
      </c>
      <c r="CN34" s="206" t="s">
        <v>155</v>
      </c>
      <c r="CO34" s="108" t="s">
        <v>1555</v>
      </c>
      <c r="CP34" s="108" t="s">
        <v>1555</v>
      </c>
      <c r="CQ34" s="108" t="s">
        <v>1555</v>
      </c>
      <c r="CR34" s="108" t="s">
        <v>1555</v>
      </c>
      <c r="CS34" s="108" t="s">
        <v>1555</v>
      </c>
      <c r="CT34" s="206" t="s">
        <v>1266</v>
      </c>
      <c r="CU34" s="206" t="s">
        <v>1271</v>
      </c>
      <c r="CV34" s="108" t="s">
        <v>1555</v>
      </c>
      <c r="CW34" s="108" t="s">
        <v>1555</v>
      </c>
      <c r="CX34" s="108" t="s">
        <v>1555</v>
      </c>
      <c r="CY34" s="108" t="s">
        <v>1555</v>
      </c>
      <c r="CZ34" s="108" t="s">
        <v>1555</v>
      </c>
      <c r="DA34" s="108" t="s">
        <v>1555</v>
      </c>
      <c r="DB34" s="108" t="s">
        <v>1555</v>
      </c>
      <c r="DC34" s="108" t="s">
        <v>1555</v>
      </c>
      <c r="DD34" s="108" t="s">
        <v>1555</v>
      </c>
      <c r="DE34" s="108" t="s">
        <v>1555</v>
      </c>
      <c r="DF34" s="108" t="s">
        <v>1555</v>
      </c>
      <c r="DG34" s="108" t="s">
        <v>1555</v>
      </c>
      <c r="DH34" s="108" t="s">
        <v>1555</v>
      </c>
      <c r="DI34" s="108" t="s">
        <v>1555</v>
      </c>
      <c r="DJ34" s="108" t="s">
        <v>1555</v>
      </c>
      <c r="DK34" s="108" t="s">
        <v>1555</v>
      </c>
      <c r="DL34" s="108" t="s">
        <v>1555</v>
      </c>
      <c r="DM34" s="108" t="s">
        <v>1555</v>
      </c>
      <c r="DN34" s="108" t="s">
        <v>1555</v>
      </c>
      <c r="DO34" s="108" t="s">
        <v>1555</v>
      </c>
      <c r="DP34" s="108" t="s">
        <v>1555</v>
      </c>
      <c r="DQ34" s="108" t="s">
        <v>1555</v>
      </c>
      <c r="DR34" s="108" t="s">
        <v>1555</v>
      </c>
      <c r="DS34" s="108" t="s">
        <v>1555</v>
      </c>
      <c r="DT34" s="108" t="s">
        <v>1555</v>
      </c>
      <c r="DU34" s="108" t="s">
        <v>1555</v>
      </c>
      <c r="DV34" s="108" t="s">
        <v>1555</v>
      </c>
      <c r="DW34" s="108" t="s">
        <v>1555</v>
      </c>
      <c r="DX34" s="108" t="s">
        <v>1555</v>
      </c>
      <c r="DY34" s="108" t="s">
        <v>1555</v>
      </c>
      <c r="DZ34" s="108" t="s">
        <v>1555</v>
      </c>
      <c r="EA34" s="108" t="s">
        <v>1555</v>
      </c>
      <c r="EB34" s="108" t="s">
        <v>1555</v>
      </c>
      <c r="EC34" s="108" t="s">
        <v>1555</v>
      </c>
      <c r="ED34" s="108" t="s">
        <v>1555</v>
      </c>
      <c r="EE34" s="108" t="s">
        <v>1555</v>
      </c>
      <c r="EF34" s="108" t="s">
        <v>1555</v>
      </c>
      <c r="EG34" s="108" t="s">
        <v>1555</v>
      </c>
      <c r="EH34" s="108" t="s">
        <v>1555</v>
      </c>
      <c r="EI34" s="108" t="s">
        <v>1555</v>
      </c>
      <c r="EJ34" s="108" t="s">
        <v>1555</v>
      </c>
      <c r="EK34" s="108" t="s">
        <v>1555</v>
      </c>
      <c r="EL34" s="108" t="s">
        <v>1555</v>
      </c>
      <c r="EM34" s="108" t="s">
        <v>1555</v>
      </c>
      <c r="EN34" s="108" t="s">
        <v>1555</v>
      </c>
      <c r="EO34" s="108" t="s">
        <v>1555</v>
      </c>
      <c r="EP34" s="108" t="s">
        <v>1555</v>
      </c>
      <c r="EQ34" s="108" t="s">
        <v>1555</v>
      </c>
      <c r="ER34" s="108" t="s">
        <v>1555</v>
      </c>
      <c r="ES34" s="108" t="s">
        <v>1555</v>
      </c>
      <c r="ET34" s="108" t="s">
        <v>1555</v>
      </c>
      <c r="EU34" s="108" t="s">
        <v>1555</v>
      </c>
      <c r="EV34" s="108" t="s">
        <v>1555</v>
      </c>
      <c r="EW34" s="108" t="s">
        <v>1555</v>
      </c>
      <c r="EX34" s="108" t="s">
        <v>1555</v>
      </c>
      <c r="EY34" s="108" t="s">
        <v>1555</v>
      </c>
      <c r="EZ34" s="206" t="s">
        <v>1463</v>
      </c>
      <c r="FA34" s="108" t="s">
        <v>1555</v>
      </c>
      <c r="FB34" s="108" t="s">
        <v>1555</v>
      </c>
      <c r="FC34" s="108" t="s">
        <v>1555</v>
      </c>
      <c r="FD34" s="108" t="s">
        <v>1555</v>
      </c>
      <c r="FE34" s="108" t="s">
        <v>1555</v>
      </c>
      <c r="FF34" s="108" t="s">
        <v>1555</v>
      </c>
      <c r="FG34" s="108" t="s">
        <v>1555</v>
      </c>
      <c r="FH34" s="108" t="s">
        <v>1555</v>
      </c>
      <c r="FI34" s="108" t="s">
        <v>1555</v>
      </c>
      <c r="FJ34" s="108" t="s">
        <v>1555</v>
      </c>
      <c r="FK34" s="108" t="s">
        <v>1555</v>
      </c>
      <c r="FL34" s="108" t="s">
        <v>1555</v>
      </c>
      <c r="FM34" s="108" t="s">
        <v>1555</v>
      </c>
    </row>
    <row r="35" spans="1:169" ht="36">
      <c r="A35" s="202" t="s">
        <v>1363</v>
      </c>
      <c r="B35" s="108" t="str">
        <f t="shared" si="3"/>
        <v xml:space="preserve">L1 </v>
      </c>
      <c r="C35" s="200">
        <v>1</v>
      </c>
      <c r="D35" s="203" t="s">
        <v>442</v>
      </c>
      <c r="E35" s="203" t="s">
        <v>904</v>
      </c>
      <c r="F35" s="203" t="s">
        <v>905</v>
      </c>
      <c r="G35" s="203" t="s">
        <v>906</v>
      </c>
      <c r="H35" s="203" t="s">
        <v>477</v>
      </c>
      <c r="I35" s="203" t="s">
        <v>463</v>
      </c>
      <c r="J35" s="203" t="s">
        <v>356</v>
      </c>
      <c r="K35" s="117" t="s">
        <v>490</v>
      </c>
      <c r="L35" s="204" t="s">
        <v>157</v>
      </c>
      <c r="M35" s="205" t="str">
        <f ca="1">IFERROR(__xludf.DUMMYFUNCTION("regexreplace(N35,"" "","", "")"),"J0, J1, J2, J5, J6, J7, JA, JC, K0, K5, K7, K8, K9, KA, KC, KD, L1, L8, LA, LC, LF, M0, M1, M3, M4, M8, MB, MF, N2, N7, NA, ")</f>
        <v xml:space="preserve">J0, J1, J2, J5, J6, J7, JA, JC, K0, K5, K7, K8, K9, KA, KC, KD, L1, L8, LA, LC, LF, M0, M1, M3, M4, M8, MB, MF, N2, N7, NA, </v>
      </c>
      <c r="N35" s="205" t="e">
        <f t="shared" si="1"/>
        <v>#VALUE!</v>
      </c>
      <c r="O35" s="205" t="str">
        <f ca="1">IFERROR(__xludf.DUMMYFUNCTION("if(countif(ec_num_list,CO35),OFFSET(INDIRECT(CONCAT(""A"",to_text(match(CO35,ec_num_list,0)))),0,1),"""")"),"J0 ")</f>
        <v xml:space="preserve">J0 </v>
      </c>
      <c r="P35" s="205" t="str">
        <f ca="1">IFERROR(__xludf.DUMMYFUNCTION("if(countif(ec_num_list,CP35),OFFSET(INDIRECT(CONCAT(""A"",to_text(match(CP35,ec_num_list,0)))),0,1),"""")"),"J1 ")</f>
        <v xml:space="preserve">J1 </v>
      </c>
      <c r="Q35" s="205" t="str">
        <f ca="1">IFERROR(__xludf.DUMMYFUNCTION("if(countif(ec_num_list,CQ35),OFFSET(INDIRECT(CONCAT(""A"",to_text(match(CQ35,ec_num_list,0)))),0,1),"""")"),"J2 ")</f>
        <v xml:space="preserve">J2 </v>
      </c>
      <c r="R35" s="205" t="str">
        <f ca="1">IFERROR(__xludf.DUMMYFUNCTION("if(countif(ec_num_list,CR35),OFFSET(INDIRECT(CONCAT(""A"",to_text(match(CR35,ec_num_list,0)))),0,1),"""")"),"")</f>
        <v/>
      </c>
      <c r="S35" s="205" t="str">
        <f ca="1">IFERROR(__xludf.DUMMYFUNCTION("if(countif(ec_num_list,CS35),OFFSET(INDIRECT(CONCAT(""A"",to_text(match(CS35,ec_num_list,0)))),0,1),"""")"),"")</f>
        <v/>
      </c>
      <c r="T35" s="205" t="str">
        <f ca="1">IFERROR(__xludf.DUMMYFUNCTION("if(countif(ec_num_list,CT35),OFFSET(INDIRECT(CONCAT(""A"",to_text(match(CT35,ec_num_list,0)))),0,1),"""")"),"J5 ")</f>
        <v xml:space="preserve">J5 </v>
      </c>
      <c r="U35" s="205" t="str">
        <f ca="1">IFERROR(__xludf.DUMMYFUNCTION("if(countif(ec_num_list,CU35),OFFSET(INDIRECT(CONCAT(""A"",to_text(match(CU35,ec_num_list,0)))),0,1),"""")"),"J6 ")</f>
        <v xml:space="preserve">J6 </v>
      </c>
      <c r="V35" s="205" t="str">
        <f ca="1">IFERROR(__xludf.DUMMYFUNCTION("if(countif(ec_num_list,CV35),OFFSET(INDIRECT(CONCAT(""A"",to_text(match(CV35,ec_num_list,0)))),0,1),"""")"),"J7 ")</f>
        <v xml:space="preserve">J7 </v>
      </c>
      <c r="W35" s="205" t="str">
        <f ca="1">IFERROR(__xludf.DUMMYFUNCTION("if(countif(ec_num_list,CW35),OFFSET(INDIRECT(CONCAT(""A"",to_text(match(CW35,ec_num_list,0)))),0,1),"""")"),"")</f>
        <v/>
      </c>
      <c r="X35" s="205" t="str">
        <f ca="1">IFERROR(__xludf.DUMMYFUNCTION("if(countif(ec_num_list,CX35),OFFSET(INDIRECT(CONCAT(""A"",to_text(match(CX35,ec_num_list,0)))),0,1),"""")"),"")</f>
        <v/>
      </c>
      <c r="Y35" s="205" t="str">
        <f ca="1">IFERROR(__xludf.DUMMYFUNCTION("if(countif(ec_num_list,CY35),OFFSET(INDIRECT(CONCAT(""A"",to_text(match(CY35,ec_num_list,0)))),0,1),"""")"),"JA ")</f>
        <v xml:space="preserve">JA </v>
      </c>
      <c r="Z35" s="205" t="str">
        <f ca="1">IFERROR(__xludf.DUMMYFUNCTION("if(countif(ec_num_list,CZ35),OFFSET(INDIRECT(CONCAT(""A"",to_text(match(CZ35,ec_num_list,0)))),0,1),"""")"),"")</f>
        <v/>
      </c>
      <c r="AA35" s="205" t="str">
        <f ca="1">IFERROR(__xludf.DUMMYFUNCTION("if(countif(ec_num_list,DA35),OFFSET(INDIRECT(CONCAT(""A"",to_text(match(DA35,ec_num_list,0)))),0,1),"""")"),"JC ")</f>
        <v xml:space="preserve">JC </v>
      </c>
      <c r="AB35" s="205" t="str">
        <f ca="1">IFERROR(__xludf.DUMMYFUNCTION("if(countif(ec_num_list,DB35),OFFSET(INDIRECT(CONCAT(""A"",to_text(match(DB35,ec_num_list,0)))),0,1),"""")"),"")</f>
        <v/>
      </c>
      <c r="AC35" s="205" t="str">
        <f ca="1">IFERROR(__xludf.DUMMYFUNCTION("if(countif(ec_num_list,DC35),OFFSET(INDIRECT(CONCAT(""A"",to_text(match(DC35,ec_num_list,0)))),0,1),"""")"),"")</f>
        <v/>
      </c>
      <c r="AD35" s="205" t="str">
        <f ca="1">IFERROR(__xludf.DUMMYFUNCTION("if(countif(ec_num_list,DD35),OFFSET(INDIRECT(CONCAT(""A"",to_text(match(DD35,ec_num_list,0)))),0,1),"""")"),"")</f>
        <v/>
      </c>
      <c r="AE35" s="205" t="str">
        <f ca="1">IFERROR(__xludf.DUMMYFUNCTION("if(countif(ec_num_list,DE35),OFFSET(INDIRECT(CONCAT(""A"",to_text(match(DE35,ec_num_list,0)))),0,1),"""")"),"K0 ")</f>
        <v xml:space="preserve">K0 </v>
      </c>
      <c r="AF35" s="205" t="str">
        <f ca="1">IFERROR(__xludf.DUMMYFUNCTION("if(countif(ec_num_list,DF35),OFFSET(INDIRECT(CONCAT(""A"",to_text(match(DF35,ec_num_list,0)))),0,1),"""")"),"")</f>
        <v/>
      </c>
      <c r="AG35" s="205" t="str">
        <f ca="1">IFERROR(__xludf.DUMMYFUNCTION("if(countif(ec_num_list,DG35),OFFSET(INDIRECT(CONCAT(""A"",to_text(match(DG35,ec_num_list,0)))),0,1),"""")"),"")</f>
        <v/>
      </c>
      <c r="AH35" s="205" t="str">
        <f ca="1">IFERROR(__xludf.DUMMYFUNCTION("if(countif(ec_num_list,DH35),OFFSET(INDIRECT(CONCAT(""A"",to_text(match(DH35,ec_num_list,0)))),0,1),"""")"),"")</f>
        <v/>
      </c>
      <c r="AI35" s="205" t="str">
        <f ca="1">IFERROR(__xludf.DUMMYFUNCTION("if(countif(ec_num_list,DI35),OFFSET(INDIRECT(CONCAT(""A"",to_text(match(DI35,ec_num_list,0)))),0,1),"""")"),"")</f>
        <v/>
      </c>
      <c r="AJ35" s="205" t="str">
        <f ca="1">IFERROR(__xludf.DUMMYFUNCTION("if(countif(ec_num_list,DJ35),OFFSET(INDIRECT(CONCAT(""A"",to_text(match(DJ35,ec_num_list,0)))),0,1),"""")"),"K5 ")</f>
        <v xml:space="preserve">K5 </v>
      </c>
      <c r="AK35" s="205" t="str">
        <f ca="1">IFERROR(__xludf.DUMMYFUNCTION("if(countif(ec_num_list,DK35),OFFSET(INDIRECT(CONCAT(""A"",to_text(match(DK35,ec_num_list,0)))),0,1),"""")"),"")</f>
        <v/>
      </c>
      <c r="AL35" s="205" t="str">
        <f ca="1">IFERROR(__xludf.DUMMYFUNCTION("if(countif(ec_num_list,DL35),OFFSET(INDIRECT(CONCAT(""A"",to_text(match(DL35,ec_num_list,0)))),0,1),"""")"),"K7 ")</f>
        <v xml:space="preserve">K7 </v>
      </c>
      <c r="AM35" s="205" t="str">
        <f ca="1">IFERROR(__xludf.DUMMYFUNCTION("if(countif(ec_num_list,DM35),OFFSET(INDIRECT(CONCAT(""A"",to_text(match(DM35,ec_num_list,0)))),0,1),"""")"),"K8 ")</f>
        <v xml:space="preserve">K8 </v>
      </c>
      <c r="AN35" s="205" t="str">
        <f ca="1">IFERROR(__xludf.DUMMYFUNCTION("if(countif(ec_num_list,DN35),OFFSET(INDIRECT(CONCAT(""A"",to_text(match(DN35,ec_num_list,0)))),0,1),"""")"),"K9 ")</f>
        <v xml:space="preserve">K9 </v>
      </c>
      <c r="AO35" s="205" t="str">
        <f ca="1">IFERROR(__xludf.DUMMYFUNCTION("if(countif(ec_num_list,DO35),OFFSET(INDIRECT(CONCAT(""A"",to_text(match(DO35,ec_num_list,0)))),0,1),"""")"),"KA ")</f>
        <v xml:space="preserve">KA </v>
      </c>
      <c r="AP35" s="205" t="str">
        <f ca="1">IFERROR(__xludf.DUMMYFUNCTION("if(countif(ec_num_list,DP35),OFFSET(INDIRECT(CONCAT(""A"",to_text(match(DP35,ec_num_list,0)))),0,1),"""")"),"")</f>
        <v/>
      </c>
      <c r="AQ35" s="205" t="str">
        <f ca="1">IFERROR(__xludf.DUMMYFUNCTION("if(countif(ec_num_list,DQ35),OFFSET(INDIRECT(CONCAT(""A"",to_text(match(DQ35,ec_num_list,0)))),0,1),"""")"),"KC ")</f>
        <v xml:space="preserve">KC </v>
      </c>
      <c r="AR35" s="205" t="str">
        <f ca="1">IFERROR(__xludf.DUMMYFUNCTION("if(countif(ec_num_list,DR35),OFFSET(INDIRECT(CONCAT(""A"",to_text(match(DR35,ec_num_list,0)))),0,1),"""")"),"KD ")</f>
        <v xml:space="preserve">KD </v>
      </c>
      <c r="AS35" s="205" t="str">
        <f ca="1">IFERROR(__xludf.DUMMYFUNCTION("if(countif(ec_num_list,DS35),OFFSET(INDIRECT(CONCAT(""A"",to_text(match(DS35,ec_num_list,0)))),0,1),"""")"),"")</f>
        <v/>
      </c>
      <c r="AT35" s="205" t="str">
        <f ca="1">IFERROR(__xludf.DUMMYFUNCTION("if(countif(ec_num_list,DT35),OFFSET(INDIRECT(CONCAT(""A"",to_text(match(DT35,ec_num_list,0)))),0,1),"""")"),"")</f>
        <v/>
      </c>
      <c r="AU35" s="205" t="str">
        <f ca="1">IFERROR(__xludf.DUMMYFUNCTION("if(countif(ec_num_list,DU35),OFFSET(INDIRECT(CONCAT(""A"",to_text(match(DU35,ec_num_list,0)))),0,1),"""")"),"")</f>
        <v/>
      </c>
      <c r="AV35" s="205" t="str">
        <f ca="1">IFERROR(__xludf.DUMMYFUNCTION("if(countif(ec_num_list,DV35),OFFSET(INDIRECT(CONCAT(""A"",to_text(match(DV35,ec_num_list,0)))),0,1),"""")"),"L1 ")</f>
        <v xml:space="preserve">L1 </v>
      </c>
      <c r="AW35" s="205" t="str">
        <f ca="1">IFERROR(__xludf.DUMMYFUNCTION("if(countif(ec_num_list,DW35),OFFSET(INDIRECT(CONCAT(""A"",to_text(match(DW35,ec_num_list,0)))),0,1),"""")"),"")</f>
        <v/>
      </c>
      <c r="AX35" s="205" t="str">
        <f ca="1">IFERROR(__xludf.DUMMYFUNCTION("if(countif(ec_num_list,DX35),OFFSET(INDIRECT(CONCAT(""A"",to_text(match(DX35,ec_num_list,0)))),0,1),"""")"),"")</f>
        <v/>
      </c>
      <c r="AY35" s="205" t="str">
        <f ca="1">IFERROR(__xludf.DUMMYFUNCTION("if(countif(ec_num_list,DY35),OFFSET(INDIRECT(CONCAT(""A"",to_text(match(DY35,ec_num_list,0)))),0,1),"""")"),"")</f>
        <v/>
      </c>
      <c r="AZ35" s="205" t="str">
        <f ca="1">IFERROR(__xludf.DUMMYFUNCTION("if(countif(ec_num_list,DZ35),OFFSET(INDIRECT(CONCAT(""A"",to_text(match(DZ35,ec_num_list,0)))),0,1),"""")"),"")</f>
        <v/>
      </c>
      <c r="BA35" s="205" t="str">
        <f ca="1">IFERROR(__xludf.DUMMYFUNCTION("if(countif(ec_num_list,EA35),OFFSET(INDIRECT(CONCAT(""A"",to_text(match(EA35,ec_num_list,0)))),0,1),"""")"),"")</f>
        <v/>
      </c>
      <c r="BB35" s="205" t="str">
        <f ca="1">IFERROR(__xludf.DUMMYFUNCTION("if(countif(ec_num_list,EB35),OFFSET(INDIRECT(CONCAT(""A"",to_text(match(EB35,ec_num_list,0)))),0,1),"""")"),"")</f>
        <v/>
      </c>
      <c r="BC35" s="205" t="str">
        <f ca="1">IFERROR(__xludf.DUMMYFUNCTION("if(countif(ec_num_list,EC35),OFFSET(INDIRECT(CONCAT(""A"",to_text(match(EC35,ec_num_list,0)))),0,1),"""")"),"L8 ")</f>
        <v xml:space="preserve">L8 </v>
      </c>
      <c r="BD35" s="205" t="str">
        <f ca="1">IFERROR(__xludf.DUMMYFUNCTION("if(countif(ec_num_list,ED35),OFFSET(INDIRECT(CONCAT(""A"",to_text(match(ED35,ec_num_list,0)))),0,1),"""")"),"")</f>
        <v/>
      </c>
      <c r="BE35" s="205" t="str">
        <f ca="1">IFERROR(__xludf.DUMMYFUNCTION("if(countif(ec_num_list,EE35),OFFSET(INDIRECT(CONCAT(""A"",to_text(match(EE35,ec_num_list,0)))),0,1),"""")"),"LA ")</f>
        <v xml:space="preserve">LA </v>
      </c>
      <c r="BF35" s="205" t="str">
        <f ca="1">IFERROR(__xludf.DUMMYFUNCTION("if(countif(ec_num_list,EF35),OFFSET(INDIRECT(CONCAT(""A"",to_text(match(EF35,ec_num_list,0)))),0,1),"""")"),"")</f>
        <v/>
      </c>
      <c r="BG35" s="205" t="str">
        <f ca="1">IFERROR(__xludf.DUMMYFUNCTION("if(countif(ec_num_list,EG35),OFFSET(INDIRECT(CONCAT(""A"",to_text(match(EG35,ec_num_list,0)))),0,1),"""")"),"LC ")</f>
        <v xml:space="preserve">LC </v>
      </c>
      <c r="BH35" s="205" t="str">
        <f ca="1">IFERROR(__xludf.DUMMYFUNCTION("if(countif(ec_num_list,EH35),OFFSET(INDIRECT(CONCAT(""A"",to_text(match(EH35,ec_num_list,0)))),0,1),"""")"),"")</f>
        <v/>
      </c>
      <c r="BI35" s="205" t="str">
        <f ca="1">IFERROR(__xludf.DUMMYFUNCTION("if(countif(ec_num_list,EI35),OFFSET(INDIRECT(CONCAT(""A"",to_text(match(EI35,ec_num_list,0)))),0,1),"""")"),"")</f>
        <v/>
      </c>
      <c r="BJ35" s="205" t="str">
        <f ca="1">IFERROR(__xludf.DUMMYFUNCTION("if(countif(ec_num_list,EJ35),OFFSET(INDIRECT(CONCAT(""A"",to_text(match(EJ35,ec_num_list,0)))),0,1),"""")"),"LF ")</f>
        <v xml:space="preserve">LF </v>
      </c>
      <c r="BK35" s="205" t="str">
        <f ca="1">IFERROR(__xludf.DUMMYFUNCTION("if(countif(ec_num_list,EK35),OFFSET(INDIRECT(CONCAT(""A"",to_text(match(EK35,ec_num_list,0)))),0,1),"""")"),"M0 ")</f>
        <v xml:space="preserve">M0 </v>
      </c>
      <c r="BL35" s="205" t="str">
        <f ca="1">IFERROR(__xludf.DUMMYFUNCTION("if(countif(ec_num_list,EL35),OFFSET(INDIRECT(CONCAT(""A"",to_text(match(EL35,ec_num_list,0)))),0,1),"""")"),"M1 ")</f>
        <v xml:space="preserve">M1 </v>
      </c>
      <c r="BM35" s="205" t="str">
        <f ca="1">IFERROR(__xludf.DUMMYFUNCTION("if(countif(ec_num_list,EM35),OFFSET(INDIRECT(CONCAT(""A"",to_text(match(EM35,ec_num_list,0)))),0,1),"""")"),"")</f>
        <v/>
      </c>
      <c r="BN35" s="205" t="str">
        <f ca="1">IFERROR(__xludf.DUMMYFUNCTION("if(countif(ec_num_list,EN35),OFFSET(INDIRECT(CONCAT(""A"",to_text(match(EN35,ec_num_list,0)))),0,1),"""")"),"M3 ")</f>
        <v xml:space="preserve">M3 </v>
      </c>
      <c r="BO35" s="205" t="str">
        <f ca="1">IFERROR(__xludf.DUMMYFUNCTION("if(countif(ec_num_list,EO35),OFFSET(INDIRECT(CONCAT(""A"",to_text(match(EO35,ec_num_list,0)))),0,1),"""")"),"M4 ")</f>
        <v xml:space="preserve">M4 </v>
      </c>
      <c r="BP35" s="205" t="str">
        <f ca="1">IFERROR(__xludf.DUMMYFUNCTION("if(countif(ec_num_list,EP35),OFFSET(INDIRECT(CONCAT(""A"",to_text(match(EP35,ec_num_list,0)))),0,1),"""")"),"")</f>
        <v/>
      </c>
      <c r="BQ35" s="205" t="str">
        <f ca="1">IFERROR(__xludf.DUMMYFUNCTION("if(countif(ec_num_list,EQ35),OFFSET(INDIRECT(CONCAT(""A"",to_text(match(EQ35,ec_num_list,0)))),0,1),"""")"),"")</f>
        <v/>
      </c>
      <c r="BR35" s="205" t="str">
        <f ca="1">IFERROR(__xludf.DUMMYFUNCTION("if(countif(ec_num_list,ER35),OFFSET(INDIRECT(CONCAT(""A"",to_text(match(ER35,ec_num_list,0)))),0,1),"""")"),"")</f>
        <v/>
      </c>
      <c r="BS35" s="205" t="str">
        <f ca="1">IFERROR(__xludf.DUMMYFUNCTION("if(countif(ec_num_list,ES35),OFFSET(INDIRECT(CONCAT(""A"",to_text(match(ES35,ec_num_list,0)))),0,1),"""")"),"M8 ")</f>
        <v xml:space="preserve">M8 </v>
      </c>
      <c r="BT35" s="205" t="str">
        <f ca="1">IFERROR(__xludf.DUMMYFUNCTION("if(countif(ec_num_list,ET35),OFFSET(INDIRECT(CONCAT(""A"",to_text(match(ET35,ec_num_list,0)))),0,1),"""")"),"")</f>
        <v/>
      </c>
      <c r="BU35" s="205" t="str">
        <f ca="1">IFERROR(__xludf.DUMMYFUNCTION("if(countif(ec_num_list,EU35),OFFSET(INDIRECT(CONCAT(""A"",to_text(match(EU35,ec_num_list,0)))),0,1),"""")"),"")</f>
        <v/>
      </c>
      <c r="BV35" s="205" t="str">
        <f ca="1">IFERROR(__xludf.DUMMYFUNCTION("if(countif(ec_num_list,EV35),OFFSET(INDIRECT(CONCAT(""A"",to_text(match(EV35,ec_num_list,0)))),0,1),"""")"),"MB ")</f>
        <v xml:space="preserve">MB </v>
      </c>
      <c r="BW35" s="205" t="str">
        <f ca="1">IFERROR(__xludf.DUMMYFUNCTION("if(countif(ec_num_list,EW35),OFFSET(INDIRECT(CONCAT(""A"",to_text(match(EW35,ec_num_list,0)))),0,1),"""")"),"")</f>
        <v/>
      </c>
      <c r="BX35" s="205" t="str">
        <f ca="1">IFERROR(__xludf.DUMMYFUNCTION("if(countif(ec_num_list,EX35),OFFSET(INDIRECT(CONCAT(""A"",to_text(match(EX35,ec_num_list,0)))),0,1),"""")"),"")</f>
        <v/>
      </c>
      <c r="BY35" s="205" t="str">
        <f ca="1">IFERROR(__xludf.DUMMYFUNCTION("if(countif(ec_num_list,EY35),OFFSET(INDIRECT(CONCAT(""A"",to_text(match(EY35,ec_num_list,0)))),0,1),"""")"),"")</f>
        <v/>
      </c>
      <c r="BZ35" s="205" t="str">
        <f ca="1">IFERROR(__xludf.DUMMYFUNCTION("if(countif(ec_num_list,EZ35),OFFSET(INDIRECT(CONCAT(""A"",to_text(match(EZ35,ec_num_list,0)))),0,1),"""")"),"MF ")</f>
        <v xml:space="preserve">MF </v>
      </c>
      <c r="CA35" s="205" t="str">
        <f ca="1">IFERROR(__xludf.DUMMYFUNCTION("if(countif(ec_num_list,FA35),OFFSET(INDIRECT(CONCAT(""A"",to_text(match(FA35,ec_num_list,0)))),0,1),"""")"),"")</f>
        <v/>
      </c>
      <c r="CB35" s="205" t="str">
        <f ca="1">IFERROR(__xludf.DUMMYFUNCTION("if(countif(ec_num_list,FB35),OFFSET(INDIRECT(CONCAT(""A"",to_text(match(FB35,ec_num_list,0)))),0,1),"""")"),"")</f>
        <v/>
      </c>
      <c r="CC35" s="205" t="str">
        <f ca="1">IFERROR(__xludf.DUMMYFUNCTION("if(countif(ec_num_list,FC35),OFFSET(INDIRECT(CONCAT(""A"",to_text(match(FC35,ec_num_list,0)))),0,1),"""")"),"N2 ")</f>
        <v xml:space="preserve">N2 </v>
      </c>
      <c r="CD35" s="205" t="str">
        <f ca="1">IFERROR(__xludf.DUMMYFUNCTION("if(countif(ec_num_list,FD35),OFFSET(INDIRECT(CONCAT(""A"",to_text(match(FD35,ec_num_list,0)))),0,1),"""")"),"")</f>
        <v/>
      </c>
      <c r="CE35" s="205" t="str">
        <f ca="1">IFERROR(__xludf.DUMMYFUNCTION("if(countif(ec_num_list,FE35),OFFSET(INDIRECT(CONCAT(""A"",to_text(match(FE35,ec_num_list,0)))),0,1),"""")"),"")</f>
        <v/>
      </c>
      <c r="CF35" s="205" t="str">
        <f ca="1">IFERROR(__xludf.DUMMYFUNCTION("if(countif(ec_num_list,FF35),OFFSET(INDIRECT(CONCAT(""A"",to_text(match(FF35,ec_num_list,0)))),0,1),"""")"),"")</f>
        <v/>
      </c>
      <c r="CG35" s="205" t="str">
        <f ca="1">IFERROR(__xludf.DUMMYFUNCTION("if(countif(ec_num_list,FG35),OFFSET(INDIRECT(CONCAT(""A"",to_text(match(FG35,ec_num_list,0)))),0,1),"""")"),"")</f>
        <v/>
      </c>
      <c r="CH35" s="205" t="str">
        <f ca="1">IFERROR(__xludf.DUMMYFUNCTION("if(countif(ec_num_list,FH35),OFFSET(INDIRECT(CONCAT(""A"",to_text(match(FH35,ec_num_list,0)))),0,1),"""")"),"N7 ")</f>
        <v xml:space="preserve">N7 </v>
      </c>
      <c r="CI35" s="205" t="str">
        <f ca="1">IFERROR(__xludf.DUMMYFUNCTION("if(countif(ec_num_list,FI35),OFFSET(INDIRECT(CONCAT(""A"",to_text(match(FI35,ec_num_list,0)))),0,1),"""")"),"")</f>
        <v/>
      </c>
      <c r="CJ35" s="205" t="str">
        <f ca="1">IFERROR(__xludf.DUMMYFUNCTION("if(countif(ec_num_list,FJ35),OFFSET(INDIRECT(CONCAT(""A"",to_text(match(FJ35,ec_num_list,0)))),0,1),"""")"),"")</f>
        <v/>
      </c>
      <c r="CK35" s="205" t="str">
        <f ca="1">IFERROR(__xludf.DUMMYFUNCTION("if(countif(ec_num_list,FK35),OFFSET(INDIRECT(CONCAT(""A"",to_text(match(FK35,ec_num_list,0)))),0,1),"""")"),"NA ")</f>
        <v xml:space="preserve">NA </v>
      </c>
      <c r="CL35" s="205" t="str">
        <f ca="1">IFERROR(__xludf.DUMMYFUNCTION("if(countif(ec_num_list,FL35),OFFSET(INDIRECT(CONCAT(""A"",to_text(match(FL35,ec_num_list,0)))),0,1),"""")"),"")</f>
        <v/>
      </c>
      <c r="CM35" s="205" t="str">
        <f ca="1">IFERROR(__xludf.DUMMYFUNCTION("if(countif(ec_num_list,FM35),OFFSET(INDIRECT(CONCAT(""A"",to_text(match(FM35,ec_num_list,0)))),0,1),"""")"),"")</f>
        <v/>
      </c>
      <c r="CN35" s="206" t="s">
        <v>157</v>
      </c>
      <c r="CO35" s="206" t="s">
        <v>1243</v>
      </c>
      <c r="CP35" s="206" t="s">
        <v>1251</v>
      </c>
      <c r="CQ35" s="206" t="s">
        <v>1256</v>
      </c>
      <c r="CR35" s="108" t="s">
        <v>1555</v>
      </c>
      <c r="CS35" s="108" t="s">
        <v>1555</v>
      </c>
      <c r="CT35" s="206" t="s">
        <v>1266</v>
      </c>
      <c r="CU35" s="206" t="s">
        <v>1271</v>
      </c>
      <c r="CV35" s="206" t="s">
        <v>1274</v>
      </c>
      <c r="CW35" s="108" t="s">
        <v>1555</v>
      </c>
      <c r="CX35" s="108" t="s">
        <v>1555</v>
      </c>
      <c r="CY35" s="206" t="s">
        <v>1286</v>
      </c>
      <c r="CZ35" s="108" t="s">
        <v>1555</v>
      </c>
      <c r="DA35" s="206" t="s">
        <v>1292</v>
      </c>
      <c r="DB35" s="108" t="s">
        <v>1555</v>
      </c>
      <c r="DC35" s="108" t="s">
        <v>1555</v>
      </c>
      <c r="DD35" s="108" t="s">
        <v>1555</v>
      </c>
      <c r="DE35" s="206" t="s">
        <v>1304</v>
      </c>
      <c r="DF35" s="108" t="s">
        <v>1555</v>
      </c>
      <c r="DG35" s="108" t="s">
        <v>1555</v>
      </c>
      <c r="DH35" s="108" t="s">
        <v>1555</v>
      </c>
      <c r="DI35" s="108" t="s">
        <v>1555</v>
      </c>
      <c r="DJ35" s="206" t="s">
        <v>1321</v>
      </c>
      <c r="DK35" s="108" t="s">
        <v>1555</v>
      </c>
      <c r="DL35" s="206" t="s">
        <v>1326</v>
      </c>
      <c r="DM35" s="206" t="s">
        <v>1330</v>
      </c>
      <c r="DN35" s="206" t="s">
        <v>1334</v>
      </c>
      <c r="DO35" s="206" t="s">
        <v>1337</v>
      </c>
      <c r="DP35" s="108" t="s">
        <v>1555</v>
      </c>
      <c r="DQ35" s="206" t="s">
        <v>1344</v>
      </c>
      <c r="DR35" s="206" t="s">
        <v>1347</v>
      </c>
      <c r="DS35" s="108" t="s">
        <v>1555</v>
      </c>
      <c r="DT35" s="108" t="s">
        <v>1555</v>
      </c>
      <c r="DU35" s="108" t="s">
        <v>1555</v>
      </c>
      <c r="DV35" s="206" t="s">
        <v>1363</v>
      </c>
      <c r="DW35" s="108" t="s">
        <v>1555</v>
      </c>
      <c r="DX35" s="108" t="s">
        <v>1555</v>
      </c>
      <c r="DY35" s="108" t="s">
        <v>1555</v>
      </c>
      <c r="DZ35" s="108" t="s">
        <v>1555</v>
      </c>
      <c r="EA35" s="108" t="s">
        <v>1555</v>
      </c>
      <c r="EB35" s="108" t="s">
        <v>1555</v>
      </c>
      <c r="EC35" s="206" t="s">
        <v>1391</v>
      </c>
      <c r="ED35" s="108" t="s">
        <v>1555</v>
      </c>
      <c r="EE35" s="206" t="s">
        <v>1397</v>
      </c>
      <c r="EF35" s="108" t="s">
        <v>1555</v>
      </c>
      <c r="EG35" s="206" t="s">
        <v>1404</v>
      </c>
      <c r="EH35" s="108" t="s">
        <v>1555</v>
      </c>
      <c r="EI35" s="108" t="s">
        <v>1555</v>
      </c>
      <c r="EJ35" s="206" t="s">
        <v>1414</v>
      </c>
      <c r="EK35" s="206" t="s">
        <v>1417</v>
      </c>
      <c r="EL35" s="206" t="s">
        <v>1419</v>
      </c>
      <c r="EM35" s="108" t="s">
        <v>1555</v>
      </c>
      <c r="EN35" s="206" t="s">
        <v>1428</v>
      </c>
      <c r="EO35" s="206" t="s">
        <v>1430</v>
      </c>
      <c r="EP35" s="108" t="s">
        <v>1555</v>
      </c>
      <c r="EQ35" s="108" t="s">
        <v>1555</v>
      </c>
      <c r="ER35" s="108" t="s">
        <v>1555</v>
      </c>
      <c r="ES35" s="206" t="s">
        <v>1442</v>
      </c>
      <c r="ET35" s="108" t="s">
        <v>1555</v>
      </c>
      <c r="EU35" s="108" t="s">
        <v>1555</v>
      </c>
      <c r="EV35" s="206" t="s">
        <v>1451</v>
      </c>
      <c r="EW35" s="108" t="s">
        <v>1555</v>
      </c>
      <c r="EX35" s="108" t="s">
        <v>1555</v>
      </c>
      <c r="EY35" s="108" t="s">
        <v>1555</v>
      </c>
      <c r="EZ35" s="206" t="s">
        <v>1463</v>
      </c>
      <c r="FA35" s="108" t="s">
        <v>1555</v>
      </c>
      <c r="FB35" s="108" t="s">
        <v>1555</v>
      </c>
      <c r="FC35" s="206" t="s">
        <v>1476</v>
      </c>
      <c r="FD35" s="108" t="s">
        <v>1555</v>
      </c>
      <c r="FE35" s="108" t="s">
        <v>1555</v>
      </c>
      <c r="FF35" s="108" t="s">
        <v>1555</v>
      </c>
      <c r="FG35" s="108" t="s">
        <v>1555</v>
      </c>
      <c r="FH35" s="206" t="s">
        <v>1494</v>
      </c>
      <c r="FI35" s="108" t="s">
        <v>1555</v>
      </c>
      <c r="FJ35" s="108" t="s">
        <v>1555</v>
      </c>
      <c r="FK35" s="206" t="s">
        <v>1506</v>
      </c>
      <c r="FL35" s="206" t="s">
        <v>1509</v>
      </c>
      <c r="FM35" s="108" t="s">
        <v>1555</v>
      </c>
    </row>
    <row r="36" spans="1:169" ht="14.25">
      <c r="A36" s="108" t="s">
        <v>1369</v>
      </c>
      <c r="B36" s="108" t="str">
        <f t="shared" si="3"/>
        <v xml:space="preserve">L2 </v>
      </c>
      <c r="C36" s="200">
        <v>2</v>
      </c>
      <c r="D36" s="203" t="s">
        <v>442</v>
      </c>
      <c r="E36" s="203" t="s">
        <v>904</v>
      </c>
      <c r="F36" s="203" t="s">
        <v>905</v>
      </c>
      <c r="G36" s="203" t="s">
        <v>906</v>
      </c>
      <c r="H36" s="203" t="s">
        <v>477</v>
      </c>
      <c r="I36" s="203" t="s">
        <v>478</v>
      </c>
      <c r="J36" s="203" t="s">
        <v>479</v>
      </c>
      <c r="K36" s="117" t="s">
        <v>483</v>
      </c>
      <c r="L36" s="204" t="s">
        <v>159</v>
      </c>
      <c r="M36" s="205" t="str">
        <f ca="1">IFERROR(__xludf.DUMMYFUNCTION("regexreplace(N36,"" "","", "")"),"J0, J1, J2, J5, J6, J7, JA, JC, K0, K3, K4, K5, K7, K9, KA, KC, KD, L1, L8, LA, LC, LF, M1, M3, M8, MB, MF, N2, N7, NA, ")</f>
        <v xml:space="preserve">J0, J1, J2, J5, J6, J7, JA, JC, K0, K3, K4, K5, K7, K9, KA, KC, KD, L1, L8, LA, LC, LF, M1, M3, M8, MB, MF, N2, N7, NA, </v>
      </c>
      <c r="N36" s="205" t="e">
        <f t="shared" si="1"/>
        <v>#VALUE!</v>
      </c>
      <c r="O36" s="205" t="str">
        <f ca="1">IFERROR(__xludf.DUMMYFUNCTION("if(countif(ec_num_list,CO36),OFFSET(INDIRECT(CONCAT(""A"",to_text(match(CO36,ec_num_list,0)))),0,1),"""")"),"J0 ")</f>
        <v xml:space="preserve">J0 </v>
      </c>
      <c r="P36" s="205" t="str">
        <f ca="1">IFERROR(__xludf.DUMMYFUNCTION("if(countif(ec_num_list,CP36),OFFSET(INDIRECT(CONCAT(""A"",to_text(match(CP36,ec_num_list,0)))),0,1),"""")"),"J1 ")</f>
        <v xml:space="preserve">J1 </v>
      </c>
      <c r="Q36" s="205" t="str">
        <f ca="1">IFERROR(__xludf.DUMMYFUNCTION("if(countif(ec_num_list,CQ36),OFFSET(INDIRECT(CONCAT(""A"",to_text(match(CQ36,ec_num_list,0)))),0,1),"""")"),"J2 ")</f>
        <v xml:space="preserve">J2 </v>
      </c>
      <c r="R36" s="205" t="str">
        <f ca="1">IFERROR(__xludf.DUMMYFUNCTION("if(countif(ec_num_list,CR36),OFFSET(INDIRECT(CONCAT(""A"",to_text(match(CR36,ec_num_list,0)))),0,1),"""")"),"")</f>
        <v/>
      </c>
      <c r="S36" s="205" t="str">
        <f ca="1">IFERROR(__xludf.DUMMYFUNCTION("if(countif(ec_num_list,CS36),OFFSET(INDIRECT(CONCAT(""A"",to_text(match(CS36,ec_num_list,0)))),0,1),"""")"),"")</f>
        <v/>
      </c>
      <c r="T36" s="205" t="str">
        <f ca="1">IFERROR(__xludf.DUMMYFUNCTION("if(countif(ec_num_list,CT36),OFFSET(INDIRECT(CONCAT(""A"",to_text(match(CT36,ec_num_list,0)))),0,1),"""")"),"J5 ")</f>
        <v xml:space="preserve">J5 </v>
      </c>
      <c r="U36" s="205" t="str">
        <f ca="1">IFERROR(__xludf.DUMMYFUNCTION("if(countif(ec_num_list,CU36),OFFSET(INDIRECT(CONCAT(""A"",to_text(match(CU36,ec_num_list,0)))),0,1),"""")"),"J6 ")</f>
        <v xml:space="preserve">J6 </v>
      </c>
      <c r="V36" s="205" t="str">
        <f ca="1">IFERROR(__xludf.DUMMYFUNCTION("if(countif(ec_num_list,CV36),OFFSET(INDIRECT(CONCAT(""A"",to_text(match(CV36,ec_num_list,0)))),0,1),"""")"),"J7 ")</f>
        <v xml:space="preserve">J7 </v>
      </c>
      <c r="W36" s="205" t="str">
        <f ca="1">IFERROR(__xludf.DUMMYFUNCTION("if(countif(ec_num_list,CW36),OFFSET(INDIRECT(CONCAT(""A"",to_text(match(CW36,ec_num_list,0)))),0,1),"""")"),"")</f>
        <v/>
      </c>
      <c r="X36" s="205" t="str">
        <f ca="1">IFERROR(__xludf.DUMMYFUNCTION("if(countif(ec_num_list,CX36),OFFSET(INDIRECT(CONCAT(""A"",to_text(match(CX36,ec_num_list,0)))),0,1),"""")"),"")</f>
        <v/>
      </c>
      <c r="Y36" s="205" t="str">
        <f ca="1">IFERROR(__xludf.DUMMYFUNCTION("if(countif(ec_num_list,CY36),OFFSET(INDIRECT(CONCAT(""A"",to_text(match(CY36,ec_num_list,0)))),0,1),"""")"),"JA ")</f>
        <v xml:space="preserve">JA </v>
      </c>
      <c r="Z36" s="205" t="str">
        <f ca="1">IFERROR(__xludf.DUMMYFUNCTION("if(countif(ec_num_list,CZ36),OFFSET(INDIRECT(CONCAT(""A"",to_text(match(CZ36,ec_num_list,0)))),0,1),"""")"),"")</f>
        <v/>
      </c>
      <c r="AA36" s="205" t="str">
        <f ca="1">IFERROR(__xludf.DUMMYFUNCTION("if(countif(ec_num_list,DA36),OFFSET(INDIRECT(CONCAT(""A"",to_text(match(DA36,ec_num_list,0)))),0,1),"""")"),"JC ")</f>
        <v xml:space="preserve">JC </v>
      </c>
      <c r="AB36" s="205" t="str">
        <f ca="1">IFERROR(__xludf.DUMMYFUNCTION("if(countif(ec_num_list,DB36),OFFSET(INDIRECT(CONCAT(""A"",to_text(match(DB36,ec_num_list,0)))),0,1),"""")"),"")</f>
        <v/>
      </c>
      <c r="AC36" s="205" t="str">
        <f ca="1">IFERROR(__xludf.DUMMYFUNCTION("if(countif(ec_num_list,DC36),OFFSET(INDIRECT(CONCAT(""A"",to_text(match(DC36,ec_num_list,0)))),0,1),"""")"),"")</f>
        <v/>
      </c>
      <c r="AD36" s="205" t="str">
        <f ca="1">IFERROR(__xludf.DUMMYFUNCTION("if(countif(ec_num_list,DD36),OFFSET(INDIRECT(CONCAT(""A"",to_text(match(DD36,ec_num_list,0)))),0,1),"""")"),"")</f>
        <v/>
      </c>
      <c r="AE36" s="205" t="str">
        <f ca="1">IFERROR(__xludf.DUMMYFUNCTION("if(countif(ec_num_list,DE36),OFFSET(INDIRECT(CONCAT(""A"",to_text(match(DE36,ec_num_list,0)))),0,1),"""")"),"K0 ")</f>
        <v xml:space="preserve">K0 </v>
      </c>
      <c r="AF36" s="205" t="str">
        <f ca="1">IFERROR(__xludf.DUMMYFUNCTION("if(countif(ec_num_list,DF36),OFFSET(INDIRECT(CONCAT(""A"",to_text(match(DF36,ec_num_list,0)))),0,1),"""")"),"")</f>
        <v/>
      </c>
      <c r="AG36" s="205" t="str">
        <f ca="1">IFERROR(__xludf.DUMMYFUNCTION("if(countif(ec_num_list,DG36),OFFSET(INDIRECT(CONCAT(""A"",to_text(match(DG36,ec_num_list,0)))),0,1),"""")"),"")</f>
        <v/>
      </c>
      <c r="AH36" s="205" t="str">
        <f ca="1">IFERROR(__xludf.DUMMYFUNCTION("if(countif(ec_num_list,DH36),OFFSET(INDIRECT(CONCAT(""A"",to_text(match(DH36,ec_num_list,0)))),0,1),"""")"),"K3 ")</f>
        <v xml:space="preserve">K3 </v>
      </c>
      <c r="AI36" s="205" t="str">
        <f ca="1">IFERROR(__xludf.DUMMYFUNCTION("if(countif(ec_num_list,DI36),OFFSET(INDIRECT(CONCAT(""A"",to_text(match(DI36,ec_num_list,0)))),0,1),"""")"),"K4 ")</f>
        <v xml:space="preserve">K4 </v>
      </c>
      <c r="AJ36" s="205" t="str">
        <f ca="1">IFERROR(__xludf.DUMMYFUNCTION("if(countif(ec_num_list,DJ36),OFFSET(INDIRECT(CONCAT(""A"",to_text(match(DJ36,ec_num_list,0)))),0,1),"""")"),"K5 ")</f>
        <v xml:space="preserve">K5 </v>
      </c>
      <c r="AK36" s="205" t="str">
        <f ca="1">IFERROR(__xludf.DUMMYFUNCTION("if(countif(ec_num_list,DK36),OFFSET(INDIRECT(CONCAT(""A"",to_text(match(DK36,ec_num_list,0)))),0,1),"""")"),"")</f>
        <v/>
      </c>
      <c r="AL36" s="205" t="str">
        <f ca="1">IFERROR(__xludf.DUMMYFUNCTION("if(countif(ec_num_list,DL36),OFFSET(INDIRECT(CONCAT(""A"",to_text(match(DL36,ec_num_list,0)))),0,1),"""")"),"K7 ")</f>
        <v xml:space="preserve">K7 </v>
      </c>
      <c r="AM36" s="205" t="str">
        <f ca="1">IFERROR(__xludf.DUMMYFUNCTION("if(countif(ec_num_list,DM36),OFFSET(INDIRECT(CONCAT(""A"",to_text(match(DM36,ec_num_list,0)))),0,1),"""")"),"")</f>
        <v/>
      </c>
      <c r="AN36" s="205" t="str">
        <f ca="1">IFERROR(__xludf.DUMMYFUNCTION("if(countif(ec_num_list,DN36),OFFSET(INDIRECT(CONCAT(""A"",to_text(match(DN36,ec_num_list,0)))),0,1),"""")"),"K9 ")</f>
        <v xml:space="preserve">K9 </v>
      </c>
      <c r="AO36" s="205" t="str">
        <f ca="1">IFERROR(__xludf.DUMMYFUNCTION("if(countif(ec_num_list,DO36),OFFSET(INDIRECT(CONCAT(""A"",to_text(match(DO36,ec_num_list,0)))),0,1),"""")"),"KA ")</f>
        <v xml:space="preserve">KA </v>
      </c>
      <c r="AP36" s="205" t="str">
        <f ca="1">IFERROR(__xludf.DUMMYFUNCTION("if(countif(ec_num_list,DP36),OFFSET(INDIRECT(CONCAT(""A"",to_text(match(DP36,ec_num_list,0)))),0,1),"""")"),"")</f>
        <v/>
      </c>
      <c r="AQ36" s="205" t="str">
        <f ca="1">IFERROR(__xludf.DUMMYFUNCTION("if(countif(ec_num_list,DQ36),OFFSET(INDIRECT(CONCAT(""A"",to_text(match(DQ36,ec_num_list,0)))),0,1),"""")"),"KC ")</f>
        <v xml:space="preserve">KC </v>
      </c>
      <c r="AR36" s="205" t="str">
        <f ca="1">IFERROR(__xludf.DUMMYFUNCTION("if(countif(ec_num_list,DR36),OFFSET(INDIRECT(CONCAT(""A"",to_text(match(DR36,ec_num_list,0)))),0,1),"""")"),"KD ")</f>
        <v xml:space="preserve">KD </v>
      </c>
      <c r="AS36" s="205" t="str">
        <f ca="1">IFERROR(__xludf.DUMMYFUNCTION("if(countif(ec_num_list,DS36),OFFSET(INDIRECT(CONCAT(""A"",to_text(match(DS36,ec_num_list,0)))),0,1),"""")"),"")</f>
        <v/>
      </c>
      <c r="AT36" s="205" t="str">
        <f ca="1">IFERROR(__xludf.DUMMYFUNCTION("if(countif(ec_num_list,DT36),OFFSET(INDIRECT(CONCAT(""A"",to_text(match(DT36,ec_num_list,0)))),0,1),"""")"),"")</f>
        <v/>
      </c>
      <c r="AU36" s="205" t="str">
        <f ca="1">IFERROR(__xludf.DUMMYFUNCTION("if(countif(ec_num_list,DU36),OFFSET(INDIRECT(CONCAT(""A"",to_text(match(DU36,ec_num_list,0)))),0,1),"""")"),"")</f>
        <v/>
      </c>
      <c r="AV36" s="205" t="str">
        <f ca="1">IFERROR(__xludf.DUMMYFUNCTION("if(countif(ec_num_list,DV36),OFFSET(INDIRECT(CONCAT(""A"",to_text(match(DV36,ec_num_list,0)))),0,1),"""")"),"L1 ")</f>
        <v xml:space="preserve">L1 </v>
      </c>
      <c r="AW36" s="205" t="str">
        <f ca="1">IFERROR(__xludf.DUMMYFUNCTION("if(countif(ec_num_list,DW36),OFFSET(INDIRECT(CONCAT(""A"",to_text(match(DW36,ec_num_list,0)))),0,1),"""")"),"")</f>
        <v/>
      </c>
      <c r="AX36" s="205" t="str">
        <f ca="1">IFERROR(__xludf.DUMMYFUNCTION("if(countif(ec_num_list,DX36),OFFSET(INDIRECT(CONCAT(""A"",to_text(match(DX36,ec_num_list,0)))),0,1),"""")"),"")</f>
        <v/>
      </c>
      <c r="AY36" s="205" t="str">
        <f ca="1">IFERROR(__xludf.DUMMYFUNCTION("if(countif(ec_num_list,DY36),OFFSET(INDIRECT(CONCAT(""A"",to_text(match(DY36,ec_num_list,0)))),0,1),"""")"),"")</f>
        <v/>
      </c>
      <c r="AZ36" s="205" t="str">
        <f ca="1">IFERROR(__xludf.DUMMYFUNCTION("if(countif(ec_num_list,DZ36),OFFSET(INDIRECT(CONCAT(""A"",to_text(match(DZ36,ec_num_list,0)))),0,1),"""")"),"")</f>
        <v/>
      </c>
      <c r="BA36" s="205" t="str">
        <f ca="1">IFERROR(__xludf.DUMMYFUNCTION("if(countif(ec_num_list,EA36),OFFSET(INDIRECT(CONCAT(""A"",to_text(match(EA36,ec_num_list,0)))),0,1),"""")"),"")</f>
        <v/>
      </c>
      <c r="BB36" s="205" t="str">
        <f ca="1">IFERROR(__xludf.DUMMYFUNCTION("if(countif(ec_num_list,EB36),OFFSET(INDIRECT(CONCAT(""A"",to_text(match(EB36,ec_num_list,0)))),0,1),"""")"),"")</f>
        <v/>
      </c>
      <c r="BC36" s="205" t="str">
        <f ca="1">IFERROR(__xludf.DUMMYFUNCTION("if(countif(ec_num_list,EC36),OFFSET(INDIRECT(CONCAT(""A"",to_text(match(EC36,ec_num_list,0)))),0,1),"""")"),"L8 ")</f>
        <v xml:space="preserve">L8 </v>
      </c>
      <c r="BD36" s="205" t="str">
        <f ca="1">IFERROR(__xludf.DUMMYFUNCTION("if(countif(ec_num_list,ED36),OFFSET(INDIRECT(CONCAT(""A"",to_text(match(ED36,ec_num_list,0)))),0,1),"""")"),"")</f>
        <v/>
      </c>
      <c r="BE36" s="205" t="str">
        <f ca="1">IFERROR(__xludf.DUMMYFUNCTION("if(countif(ec_num_list,EE36),OFFSET(INDIRECT(CONCAT(""A"",to_text(match(EE36,ec_num_list,0)))),0,1),"""")"),"LA ")</f>
        <v xml:space="preserve">LA </v>
      </c>
      <c r="BF36" s="205" t="str">
        <f ca="1">IFERROR(__xludf.DUMMYFUNCTION("if(countif(ec_num_list,EF36),OFFSET(INDIRECT(CONCAT(""A"",to_text(match(EF36,ec_num_list,0)))),0,1),"""")"),"")</f>
        <v/>
      </c>
      <c r="BG36" s="205" t="str">
        <f ca="1">IFERROR(__xludf.DUMMYFUNCTION("if(countif(ec_num_list,EG36),OFFSET(INDIRECT(CONCAT(""A"",to_text(match(EG36,ec_num_list,0)))),0,1),"""")"),"LC ")</f>
        <v xml:space="preserve">LC </v>
      </c>
      <c r="BH36" s="205" t="str">
        <f ca="1">IFERROR(__xludf.DUMMYFUNCTION("if(countif(ec_num_list,EH36),OFFSET(INDIRECT(CONCAT(""A"",to_text(match(EH36,ec_num_list,0)))),0,1),"""")"),"")</f>
        <v/>
      </c>
      <c r="BI36" s="205" t="str">
        <f ca="1">IFERROR(__xludf.DUMMYFUNCTION("if(countif(ec_num_list,EI36),OFFSET(INDIRECT(CONCAT(""A"",to_text(match(EI36,ec_num_list,0)))),0,1),"""")"),"")</f>
        <v/>
      </c>
      <c r="BJ36" s="205" t="str">
        <f ca="1">IFERROR(__xludf.DUMMYFUNCTION("if(countif(ec_num_list,EJ36),OFFSET(INDIRECT(CONCAT(""A"",to_text(match(EJ36,ec_num_list,0)))),0,1),"""")"),"LF ")</f>
        <v xml:space="preserve">LF </v>
      </c>
      <c r="BK36" s="205" t="str">
        <f ca="1">IFERROR(__xludf.DUMMYFUNCTION("if(countif(ec_num_list,EK36),OFFSET(INDIRECT(CONCAT(""A"",to_text(match(EK36,ec_num_list,0)))),0,1),"""")"),"")</f>
        <v/>
      </c>
      <c r="BL36" s="205" t="str">
        <f ca="1">IFERROR(__xludf.DUMMYFUNCTION("if(countif(ec_num_list,EL36),OFFSET(INDIRECT(CONCAT(""A"",to_text(match(EL36,ec_num_list,0)))),0,1),"""")"),"M1 ")</f>
        <v xml:space="preserve">M1 </v>
      </c>
      <c r="BM36" s="205" t="str">
        <f ca="1">IFERROR(__xludf.DUMMYFUNCTION("if(countif(ec_num_list,EM36),OFFSET(INDIRECT(CONCAT(""A"",to_text(match(EM36,ec_num_list,0)))),0,1),"""")"),"")</f>
        <v/>
      </c>
      <c r="BN36" s="205" t="str">
        <f ca="1">IFERROR(__xludf.DUMMYFUNCTION("if(countif(ec_num_list,EN36),OFFSET(INDIRECT(CONCAT(""A"",to_text(match(EN36,ec_num_list,0)))),0,1),"""")"),"M3 ")</f>
        <v xml:space="preserve">M3 </v>
      </c>
      <c r="BO36" s="205" t="str">
        <f ca="1">IFERROR(__xludf.DUMMYFUNCTION("if(countif(ec_num_list,EO36),OFFSET(INDIRECT(CONCAT(""A"",to_text(match(EO36,ec_num_list,0)))),0,1),"""")"),"")</f>
        <v/>
      </c>
      <c r="BP36" s="205" t="str">
        <f ca="1">IFERROR(__xludf.DUMMYFUNCTION("if(countif(ec_num_list,EP36),OFFSET(INDIRECT(CONCAT(""A"",to_text(match(EP36,ec_num_list,0)))),0,1),"""")"),"")</f>
        <v/>
      </c>
      <c r="BQ36" s="205" t="str">
        <f ca="1">IFERROR(__xludf.DUMMYFUNCTION("if(countif(ec_num_list,EQ36),OFFSET(INDIRECT(CONCAT(""A"",to_text(match(EQ36,ec_num_list,0)))),0,1),"""")"),"")</f>
        <v/>
      </c>
      <c r="BR36" s="205" t="str">
        <f ca="1">IFERROR(__xludf.DUMMYFUNCTION("if(countif(ec_num_list,ER36),OFFSET(INDIRECT(CONCAT(""A"",to_text(match(ER36,ec_num_list,0)))),0,1),"""")"),"")</f>
        <v/>
      </c>
      <c r="BS36" s="205" t="str">
        <f ca="1">IFERROR(__xludf.DUMMYFUNCTION("if(countif(ec_num_list,ES36),OFFSET(INDIRECT(CONCAT(""A"",to_text(match(ES36,ec_num_list,0)))),0,1),"""")"),"M8 ")</f>
        <v xml:space="preserve">M8 </v>
      </c>
      <c r="BT36" s="205" t="str">
        <f ca="1">IFERROR(__xludf.DUMMYFUNCTION("if(countif(ec_num_list,ET36),OFFSET(INDIRECT(CONCAT(""A"",to_text(match(ET36,ec_num_list,0)))),0,1),"""")"),"")</f>
        <v/>
      </c>
      <c r="BU36" s="205" t="str">
        <f ca="1">IFERROR(__xludf.DUMMYFUNCTION("if(countif(ec_num_list,EU36),OFFSET(INDIRECT(CONCAT(""A"",to_text(match(EU36,ec_num_list,0)))),0,1),"""")"),"")</f>
        <v/>
      </c>
      <c r="BV36" s="205" t="str">
        <f ca="1">IFERROR(__xludf.DUMMYFUNCTION("if(countif(ec_num_list,EV36),OFFSET(INDIRECT(CONCAT(""A"",to_text(match(EV36,ec_num_list,0)))),0,1),"""")"),"MB ")</f>
        <v xml:space="preserve">MB </v>
      </c>
      <c r="BW36" s="205" t="str">
        <f ca="1">IFERROR(__xludf.DUMMYFUNCTION("if(countif(ec_num_list,EW36),OFFSET(INDIRECT(CONCAT(""A"",to_text(match(EW36,ec_num_list,0)))),0,1),"""")"),"")</f>
        <v/>
      </c>
      <c r="BX36" s="205" t="str">
        <f ca="1">IFERROR(__xludf.DUMMYFUNCTION("if(countif(ec_num_list,EX36),OFFSET(INDIRECT(CONCAT(""A"",to_text(match(EX36,ec_num_list,0)))),0,1),"""")"),"")</f>
        <v/>
      </c>
      <c r="BY36" s="205" t="str">
        <f ca="1">IFERROR(__xludf.DUMMYFUNCTION("if(countif(ec_num_list,EY36),OFFSET(INDIRECT(CONCAT(""A"",to_text(match(EY36,ec_num_list,0)))),0,1),"""")"),"")</f>
        <v/>
      </c>
      <c r="BZ36" s="205" t="str">
        <f ca="1">IFERROR(__xludf.DUMMYFUNCTION("if(countif(ec_num_list,EZ36),OFFSET(INDIRECT(CONCAT(""A"",to_text(match(EZ36,ec_num_list,0)))),0,1),"""")"),"MF ")</f>
        <v xml:space="preserve">MF </v>
      </c>
      <c r="CA36" s="205" t="str">
        <f ca="1">IFERROR(__xludf.DUMMYFUNCTION("if(countif(ec_num_list,FA36),OFFSET(INDIRECT(CONCAT(""A"",to_text(match(FA36,ec_num_list,0)))),0,1),"""")"),"")</f>
        <v/>
      </c>
      <c r="CB36" s="205" t="str">
        <f ca="1">IFERROR(__xludf.DUMMYFUNCTION("if(countif(ec_num_list,FB36),OFFSET(INDIRECT(CONCAT(""A"",to_text(match(FB36,ec_num_list,0)))),0,1),"""")"),"")</f>
        <v/>
      </c>
      <c r="CC36" s="205" t="str">
        <f ca="1">IFERROR(__xludf.DUMMYFUNCTION("if(countif(ec_num_list,FC36),OFFSET(INDIRECT(CONCAT(""A"",to_text(match(FC36,ec_num_list,0)))),0,1),"""")"),"N2 ")</f>
        <v xml:space="preserve">N2 </v>
      </c>
      <c r="CD36" s="205" t="str">
        <f ca="1">IFERROR(__xludf.DUMMYFUNCTION("if(countif(ec_num_list,FD36),OFFSET(INDIRECT(CONCAT(""A"",to_text(match(FD36,ec_num_list,0)))),0,1),"""")"),"")</f>
        <v/>
      </c>
      <c r="CE36" s="205" t="str">
        <f ca="1">IFERROR(__xludf.DUMMYFUNCTION("if(countif(ec_num_list,FE36),OFFSET(INDIRECT(CONCAT(""A"",to_text(match(FE36,ec_num_list,0)))),0,1),"""")"),"")</f>
        <v/>
      </c>
      <c r="CF36" s="205" t="str">
        <f ca="1">IFERROR(__xludf.DUMMYFUNCTION("if(countif(ec_num_list,FF36),OFFSET(INDIRECT(CONCAT(""A"",to_text(match(FF36,ec_num_list,0)))),0,1),"""")"),"")</f>
        <v/>
      </c>
      <c r="CG36" s="205" t="str">
        <f ca="1">IFERROR(__xludf.DUMMYFUNCTION("if(countif(ec_num_list,FG36),OFFSET(INDIRECT(CONCAT(""A"",to_text(match(FG36,ec_num_list,0)))),0,1),"""")"),"")</f>
        <v/>
      </c>
      <c r="CH36" s="205" t="str">
        <f ca="1">IFERROR(__xludf.DUMMYFUNCTION("if(countif(ec_num_list,FH36),OFFSET(INDIRECT(CONCAT(""A"",to_text(match(FH36,ec_num_list,0)))),0,1),"""")"),"N7 ")</f>
        <v xml:space="preserve">N7 </v>
      </c>
      <c r="CI36" s="205" t="str">
        <f ca="1">IFERROR(__xludf.DUMMYFUNCTION("if(countif(ec_num_list,FI36),OFFSET(INDIRECT(CONCAT(""A"",to_text(match(FI36,ec_num_list,0)))),0,1),"""")"),"")</f>
        <v/>
      </c>
      <c r="CJ36" s="205" t="str">
        <f ca="1">IFERROR(__xludf.DUMMYFUNCTION("if(countif(ec_num_list,FJ36),OFFSET(INDIRECT(CONCAT(""A"",to_text(match(FJ36,ec_num_list,0)))),0,1),"""")"),"")</f>
        <v/>
      </c>
      <c r="CK36" s="205" t="str">
        <f ca="1">IFERROR(__xludf.DUMMYFUNCTION("if(countif(ec_num_list,FK36),OFFSET(INDIRECT(CONCAT(""A"",to_text(match(FK36,ec_num_list,0)))),0,1),"""")"),"NA ")</f>
        <v xml:space="preserve">NA </v>
      </c>
      <c r="CL36" s="205" t="str">
        <f ca="1">IFERROR(__xludf.DUMMYFUNCTION("if(countif(ec_num_list,FL36),OFFSET(INDIRECT(CONCAT(""A"",to_text(match(FL36,ec_num_list,0)))),0,1),"""")"),"")</f>
        <v/>
      </c>
      <c r="CM36" s="205" t="str">
        <f ca="1">IFERROR(__xludf.DUMMYFUNCTION("if(countif(ec_num_list,FM36),OFFSET(INDIRECT(CONCAT(""A"",to_text(match(FM36,ec_num_list,0)))),0,1),"""")"),"")</f>
        <v/>
      </c>
      <c r="CN36" s="206" t="s">
        <v>159</v>
      </c>
      <c r="CO36" s="206" t="s">
        <v>1243</v>
      </c>
      <c r="CP36" s="206" t="s">
        <v>1251</v>
      </c>
      <c r="CQ36" s="206" t="s">
        <v>1256</v>
      </c>
      <c r="CR36" s="108" t="s">
        <v>1555</v>
      </c>
      <c r="CS36" s="108" t="s">
        <v>1555</v>
      </c>
      <c r="CT36" s="206" t="s">
        <v>1266</v>
      </c>
      <c r="CU36" s="206" t="s">
        <v>1271</v>
      </c>
      <c r="CV36" s="206" t="s">
        <v>1274</v>
      </c>
      <c r="CW36" s="108" t="s">
        <v>1555</v>
      </c>
      <c r="CX36" s="108" t="s">
        <v>1555</v>
      </c>
      <c r="CY36" s="206" t="s">
        <v>1286</v>
      </c>
      <c r="CZ36" s="108" t="s">
        <v>1555</v>
      </c>
      <c r="DA36" s="206" t="s">
        <v>1292</v>
      </c>
      <c r="DB36" s="108" t="s">
        <v>1555</v>
      </c>
      <c r="DC36" s="108" t="s">
        <v>1555</v>
      </c>
      <c r="DD36" s="108" t="s">
        <v>1555</v>
      </c>
      <c r="DE36" s="206" t="s">
        <v>1304</v>
      </c>
      <c r="DF36" s="108" t="s">
        <v>1555</v>
      </c>
      <c r="DG36" s="108" t="s">
        <v>1555</v>
      </c>
      <c r="DH36" s="206" t="s">
        <v>1315</v>
      </c>
      <c r="DI36" s="206" t="s">
        <v>1317</v>
      </c>
      <c r="DJ36" s="206" t="s">
        <v>1321</v>
      </c>
      <c r="DK36" s="108" t="s">
        <v>1555</v>
      </c>
      <c r="DL36" s="206" t="s">
        <v>1326</v>
      </c>
      <c r="DM36" s="108" t="s">
        <v>1555</v>
      </c>
      <c r="DN36" s="206" t="s">
        <v>1334</v>
      </c>
      <c r="DO36" s="206" t="s">
        <v>1337</v>
      </c>
      <c r="DP36" s="108" t="s">
        <v>1555</v>
      </c>
      <c r="DQ36" s="206" t="s">
        <v>1344</v>
      </c>
      <c r="DR36" s="206" t="s">
        <v>1347</v>
      </c>
      <c r="DS36" s="108" t="s">
        <v>1555</v>
      </c>
      <c r="DT36" s="108" t="s">
        <v>1555</v>
      </c>
      <c r="DU36" s="108" t="s">
        <v>1555</v>
      </c>
      <c r="DV36" s="206" t="s">
        <v>1363</v>
      </c>
      <c r="DW36" s="108" t="s">
        <v>1555</v>
      </c>
      <c r="DX36" s="108" t="s">
        <v>1555</v>
      </c>
      <c r="DY36" s="108" t="s">
        <v>1555</v>
      </c>
      <c r="DZ36" s="108" t="s">
        <v>1555</v>
      </c>
      <c r="EA36" s="108" t="s">
        <v>1555</v>
      </c>
      <c r="EB36" s="108" t="s">
        <v>1555</v>
      </c>
      <c r="EC36" s="206" t="s">
        <v>1391</v>
      </c>
      <c r="ED36" s="108" t="s">
        <v>1555</v>
      </c>
      <c r="EE36" s="206" t="s">
        <v>1397</v>
      </c>
      <c r="EF36" s="108" t="s">
        <v>1555</v>
      </c>
      <c r="EG36" s="206" t="s">
        <v>1404</v>
      </c>
      <c r="EH36" s="108" t="s">
        <v>1555</v>
      </c>
      <c r="EI36" s="108" t="s">
        <v>1555</v>
      </c>
      <c r="EJ36" s="206" t="s">
        <v>1414</v>
      </c>
      <c r="EK36" s="108" t="s">
        <v>1555</v>
      </c>
      <c r="EL36" s="206" t="s">
        <v>1419</v>
      </c>
      <c r="EM36" s="108" t="s">
        <v>1555</v>
      </c>
      <c r="EN36" s="206" t="s">
        <v>1428</v>
      </c>
      <c r="EO36" s="108" t="s">
        <v>1555</v>
      </c>
      <c r="EP36" s="108" t="s">
        <v>1555</v>
      </c>
      <c r="EQ36" s="108" t="s">
        <v>1555</v>
      </c>
      <c r="ER36" s="108" t="s">
        <v>1555</v>
      </c>
      <c r="ES36" s="206" t="s">
        <v>1442</v>
      </c>
      <c r="ET36" s="108" t="s">
        <v>1555</v>
      </c>
      <c r="EU36" s="108" t="s">
        <v>1555</v>
      </c>
      <c r="EV36" s="206" t="s">
        <v>1451</v>
      </c>
      <c r="EW36" s="108" t="s">
        <v>1555</v>
      </c>
      <c r="EX36" s="108" t="s">
        <v>1555</v>
      </c>
      <c r="EY36" s="108" t="s">
        <v>1555</v>
      </c>
      <c r="EZ36" s="206" t="s">
        <v>1463</v>
      </c>
      <c r="FA36" s="108" t="s">
        <v>1555</v>
      </c>
      <c r="FB36" s="108" t="s">
        <v>1555</v>
      </c>
      <c r="FC36" s="206" t="s">
        <v>1476</v>
      </c>
      <c r="FD36" s="108" t="s">
        <v>1555</v>
      </c>
      <c r="FE36" s="108" t="s">
        <v>1555</v>
      </c>
      <c r="FF36" s="108" t="s">
        <v>1555</v>
      </c>
      <c r="FG36" s="108" t="s">
        <v>1555</v>
      </c>
      <c r="FH36" s="206" t="s">
        <v>1494</v>
      </c>
      <c r="FI36" s="108" t="s">
        <v>1555</v>
      </c>
      <c r="FJ36" s="108" t="s">
        <v>1555</v>
      </c>
      <c r="FK36" s="206" t="s">
        <v>1506</v>
      </c>
      <c r="FL36" s="206" t="s">
        <v>1509</v>
      </c>
      <c r="FM36" s="108" t="s">
        <v>1555</v>
      </c>
    </row>
    <row r="37" spans="1:169" ht="24">
      <c r="A37" s="108" t="s">
        <v>1375</v>
      </c>
      <c r="B37" s="108" t="str">
        <f t="shared" si="3"/>
        <v xml:space="preserve">L3 </v>
      </c>
      <c r="C37" s="200">
        <v>3</v>
      </c>
      <c r="D37" s="203" t="s">
        <v>442</v>
      </c>
      <c r="E37" s="203" t="s">
        <v>904</v>
      </c>
      <c r="F37" s="203" t="s">
        <v>905</v>
      </c>
      <c r="G37" s="203" t="s">
        <v>906</v>
      </c>
      <c r="H37" s="203" t="s">
        <v>577</v>
      </c>
      <c r="I37" s="203" t="s">
        <v>597</v>
      </c>
      <c r="J37" s="203" t="s">
        <v>603</v>
      </c>
      <c r="K37" s="117" t="s">
        <v>606</v>
      </c>
      <c r="L37" s="204" t="s">
        <v>161</v>
      </c>
      <c r="M37" s="205" t="str">
        <f ca="1">IFERROR(__xludf.DUMMYFUNCTION("regexreplace(N37,"" "","", "")"),"J0, J1, J2, J6, J7, JC, JF, K0, K5, K7, K9, KA, KC, KD, L1, L8, LA, LC, M1, M3, M4, MB, MF, N2, N7, NA, ")</f>
        <v xml:space="preserve">J0, J1, J2, J6, J7, JC, JF, K0, K5, K7, K9, KA, KC, KD, L1, L8, LA, LC, M1, M3, M4, MB, MF, N2, N7, NA, </v>
      </c>
      <c r="N37" s="205" t="e">
        <f t="shared" si="1"/>
        <v>#VALUE!</v>
      </c>
      <c r="O37" s="205" t="str">
        <f ca="1">IFERROR(__xludf.DUMMYFUNCTION("if(countif(ec_num_list,CO37),OFFSET(INDIRECT(CONCAT(""A"",to_text(match(CO37,ec_num_list,0)))),0,1),"""")"),"J0 ")</f>
        <v xml:space="preserve">J0 </v>
      </c>
      <c r="P37" s="205" t="str">
        <f ca="1">IFERROR(__xludf.DUMMYFUNCTION("if(countif(ec_num_list,CP37),OFFSET(INDIRECT(CONCAT(""A"",to_text(match(CP37,ec_num_list,0)))),0,1),"""")"),"J1 ")</f>
        <v xml:space="preserve">J1 </v>
      </c>
      <c r="Q37" s="205" t="str">
        <f ca="1">IFERROR(__xludf.DUMMYFUNCTION("if(countif(ec_num_list,CQ37),OFFSET(INDIRECT(CONCAT(""A"",to_text(match(CQ37,ec_num_list,0)))),0,1),"""")"),"J2 ")</f>
        <v xml:space="preserve">J2 </v>
      </c>
      <c r="R37" s="205" t="str">
        <f ca="1">IFERROR(__xludf.DUMMYFUNCTION("if(countif(ec_num_list,CR37),OFFSET(INDIRECT(CONCAT(""A"",to_text(match(CR37,ec_num_list,0)))),0,1),"""")"),"")</f>
        <v/>
      </c>
      <c r="S37" s="205" t="str">
        <f ca="1">IFERROR(__xludf.DUMMYFUNCTION("if(countif(ec_num_list,CS37),OFFSET(INDIRECT(CONCAT(""A"",to_text(match(CS37,ec_num_list,0)))),0,1),"""")"),"")</f>
        <v/>
      </c>
      <c r="T37" s="205" t="str">
        <f ca="1">IFERROR(__xludf.DUMMYFUNCTION("if(countif(ec_num_list,CT37),OFFSET(INDIRECT(CONCAT(""A"",to_text(match(CT37,ec_num_list,0)))),0,1),"""")"),"")</f>
        <v/>
      </c>
      <c r="U37" s="205" t="str">
        <f ca="1">IFERROR(__xludf.DUMMYFUNCTION("if(countif(ec_num_list,CU37),OFFSET(INDIRECT(CONCAT(""A"",to_text(match(CU37,ec_num_list,0)))),0,1),"""")"),"J6 ")</f>
        <v xml:space="preserve">J6 </v>
      </c>
      <c r="V37" s="205" t="str">
        <f ca="1">IFERROR(__xludf.DUMMYFUNCTION("if(countif(ec_num_list,CV37),OFFSET(INDIRECT(CONCAT(""A"",to_text(match(CV37,ec_num_list,0)))),0,1),"""")"),"J7 ")</f>
        <v xml:space="preserve">J7 </v>
      </c>
      <c r="W37" s="205" t="str">
        <f ca="1">IFERROR(__xludf.DUMMYFUNCTION("if(countif(ec_num_list,CW37),OFFSET(INDIRECT(CONCAT(""A"",to_text(match(CW37,ec_num_list,0)))),0,1),"""")"),"")</f>
        <v/>
      </c>
      <c r="X37" s="205" t="str">
        <f ca="1">IFERROR(__xludf.DUMMYFUNCTION("if(countif(ec_num_list,CX37),OFFSET(INDIRECT(CONCAT(""A"",to_text(match(CX37,ec_num_list,0)))),0,1),"""")"),"")</f>
        <v/>
      </c>
      <c r="Y37" s="205" t="str">
        <f ca="1">IFERROR(__xludf.DUMMYFUNCTION("if(countif(ec_num_list,CY37),OFFSET(INDIRECT(CONCAT(""A"",to_text(match(CY37,ec_num_list,0)))),0,1),"""")"),"")</f>
        <v/>
      </c>
      <c r="Z37" s="205" t="str">
        <f ca="1">IFERROR(__xludf.DUMMYFUNCTION("if(countif(ec_num_list,CZ37),OFFSET(INDIRECT(CONCAT(""A"",to_text(match(CZ37,ec_num_list,0)))),0,1),"""")"),"")</f>
        <v/>
      </c>
      <c r="AA37" s="205" t="str">
        <f ca="1">IFERROR(__xludf.DUMMYFUNCTION("if(countif(ec_num_list,DA37),OFFSET(INDIRECT(CONCAT(""A"",to_text(match(DA37,ec_num_list,0)))),0,1),"""")"),"JC ")</f>
        <v xml:space="preserve">JC </v>
      </c>
      <c r="AB37" s="205" t="str">
        <f ca="1">IFERROR(__xludf.DUMMYFUNCTION("if(countif(ec_num_list,DB37),OFFSET(INDIRECT(CONCAT(""A"",to_text(match(DB37,ec_num_list,0)))),0,1),"""")"),"")</f>
        <v/>
      </c>
      <c r="AC37" s="205" t="str">
        <f ca="1">IFERROR(__xludf.DUMMYFUNCTION("if(countif(ec_num_list,DC37),OFFSET(INDIRECT(CONCAT(""A"",to_text(match(DC37,ec_num_list,0)))),0,1),"""")"),"")</f>
        <v/>
      </c>
      <c r="AD37" s="205" t="str">
        <f ca="1">IFERROR(__xludf.DUMMYFUNCTION("if(countif(ec_num_list,DD37),OFFSET(INDIRECT(CONCAT(""A"",to_text(match(DD37,ec_num_list,0)))),0,1),"""")"),"JF ")</f>
        <v xml:space="preserve">JF </v>
      </c>
      <c r="AE37" s="205" t="str">
        <f ca="1">IFERROR(__xludf.DUMMYFUNCTION("if(countif(ec_num_list,DE37),OFFSET(INDIRECT(CONCAT(""A"",to_text(match(DE37,ec_num_list,0)))),0,1),"""")"),"K0 ")</f>
        <v xml:space="preserve">K0 </v>
      </c>
      <c r="AF37" s="205" t="str">
        <f ca="1">IFERROR(__xludf.DUMMYFUNCTION("if(countif(ec_num_list,DF37),OFFSET(INDIRECT(CONCAT(""A"",to_text(match(DF37,ec_num_list,0)))),0,1),"""")"),"")</f>
        <v/>
      </c>
      <c r="AG37" s="205" t="str">
        <f ca="1">IFERROR(__xludf.DUMMYFUNCTION("if(countif(ec_num_list,DG37),OFFSET(INDIRECT(CONCAT(""A"",to_text(match(DG37,ec_num_list,0)))),0,1),"""")"),"")</f>
        <v/>
      </c>
      <c r="AH37" s="205" t="str">
        <f ca="1">IFERROR(__xludf.DUMMYFUNCTION("if(countif(ec_num_list,DH37),OFFSET(INDIRECT(CONCAT(""A"",to_text(match(DH37,ec_num_list,0)))),0,1),"""")"),"")</f>
        <v/>
      </c>
      <c r="AI37" s="205" t="str">
        <f ca="1">IFERROR(__xludf.DUMMYFUNCTION("if(countif(ec_num_list,DI37),OFFSET(INDIRECT(CONCAT(""A"",to_text(match(DI37,ec_num_list,0)))),0,1),"""")"),"")</f>
        <v/>
      </c>
      <c r="AJ37" s="205" t="str">
        <f ca="1">IFERROR(__xludf.DUMMYFUNCTION("if(countif(ec_num_list,DJ37),OFFSET(INDIRECT(CONCAT(""A"",to_text(match(DJ37,ec_num_list,0)))),0,1),"""")"),"K5 ")</f>
        <v xml:space="preserve">K5 </v>
      </c>
      <c r="AK37" s="205" t="str">
        <f ca="1">IFERROR(__xludf.DUMMYFUNCTION("if(countif(ec_num_list,DK37),OFFSET(INDIRECT(CONCAT(""A"",to_text(match(DK37,ec_num_list,0)))),0,1),"""")"),"")</f>
        <v/>
      </c>
      <c r="AL37" s="205" t="str">
        <f ca="1">IFERROR(__xludf.DUMMYFUNCTION("if(countif(ec_num_list,DL37),OFFSET(INDIRECT(CONCAT(""A"",to_text(match(DL37,ec_num_list,0)))),0,1),"""")"),"K7 ")</f>
        <v xml:space="preserve">K7 </v>
      </c>
      <c r="AM37" s="205" t="str">
        <f ca="1">IFERROR(__xludf.DUMMYFUNCTION("if(countif(ec_num_list,DM37),OFFSET(INDIRECT(CONCAT(""A"",to_text(match(DM37,ec_num_list,0)))),0,1),"""")"),"")</f>
        <v/>
      </c>
      <c r="AN37" s="205" t="str">
        <f ca="1">IFERROR(__xludf.DUMMYFUNCTION("if(countif(ec_num_list,DN37),OFFSET(INDIRECT(CONCAT(""A"",to_text(match(DN37,ec_num_list,0)))),0,1),"""")"),"K9 ")</f>
        <v xml:space="preserve">K9 </v>
      </c>
      <c r="AO37" s="205" t="str">
        <f ca="1">IFERROR(__xludf.DUMMYFUNCTION("if(countif(ec_num_list,DO37),OFFSET(INDIRECT(CONCAT(""A"",to_text(match(DO37,ec_num_list,0)))),0,1),"""")"),"KA ")</f>
        <v xml:space="preserve">KA </v>
      </c>
      <c r="AP37" s="205" t="str">
        <f ca="1">IFERROR(__xludf.DUMMYFUNCTION("if(countif(ec_num_list,DP37),OFFSET(INDIRECT(CONCAT(""A"",to_text(match(DP37,ec_num_list,0)))),0,1),"""")"),"")</f>
        <v/>
      </c>
      <c r="AQ37" s="205" t="str">
        <f ca="1">IFERROR(__xludf.DUMMYFUNCTION("if(countif(ec_num_list,DQ37),OFFSET(INDIRECT(CONCAT(""A"",to_text(match(DQ37,ec_num_list,0)))),0,1),"""")"),"KC ")</f>
        <v xml:space="preserve">KC </v>
      </c>
      <c r="AR37" s="205" t="str">
        <f ca="1">IFERROR(__xludf.DUMMYFUNCTION("if(countif(ec_num_list,DR37),OFFSET(INDIRECT(CONCAT(""A"",to_text(match(DR37,ec_num_list,0)))),0,1),"""")"),"KD ")</f>
        <v xml:space="preserve">KD </v>
      </c>
      <c r="AS37" s="205" t="str">
        <f ca="1">IFERROR(__xludf.DUMMYFUNCTION("if(countif(ec_num_list,DS37),OFFSET(INDIRECT(CONCAT(""A"",to_text(match(DS37,ec_num_list,0)))),0,1),"""")"),"")</f>
        <v/>
      </c>
      <c r="AT37" s="205" t="str">
        <f ca="1">IFERROR(__xludf.DUMMYFUNCTION("if(countif(ec_num_list,DT37),OFFSET(INDIRECT(CONCAT(""A"",to_text(match(DT37,ec_num_list,0)))),0,1),"""")"),"")</f>
        <v/>
      </c>
      <c r="AU37" s="205" t="str">
        <f ca="1">IFERROR(__xludf.DUMMYFUNCTION("if(countif(ec_num_list,DU37),OFFSET(INDIRECT(CONCAT(""A"",to_text(match(DU37,ec_num_list,0)))),0,1),"""")"),"")</f>
        <v/>
      </c>
      <c r="AV37" s="205" t="str">
        <f ca="1">IFERROR(__xludf.DUMMYFUNCTION("if(countif(ec_num_list,DV37),OFFSET(INDIRECT(CONCAT(""A"",to_text(match(DV37,ec_num_list,0)))),0,1),"""")"),"L1 ")</f>
        <v xml:space="preserve">L1 </v>
      </c>
      <c r="AW37" s="205" t="str">
        <f ca="1">IFERROR(__xludf.DUMMYFUNCTION("if(countif(ec_num_list,DW37),OFFSET(INDIRECT(CONCAT(""A"",to_text(match(DW37,ec_num_list,0)))),0,1),"""")"),"")</f>
        <v/>
      </c>
      <c r="AX37" s="205" t="str">
        <f ca="1">IFERROR(__xludf.DUMMYFUNCTION("if(countif(ec_num_list,DX37),OFFSET(INDIRECT(CONCAT(""A"",to_text(match(DX37,ec_num_list,0)))),0,1),"""")"),"")</f>
        <v/>
      </c>
      <c r="AY37" s="205" t="str">
        <f ca="1">IFERROR(__xludf.DUMMYFUNCTION("if(countif(ec_num_list,DY37),OFFSET(INDIRECT(CONCAT(""A"",to_text(match(DY37,ec_num_list,0)))),0,1),"""")"),"")</f>
        <v/>
      </c>
      <c r="AZ37" s="205" t="str">
        <f ca="1">IFERROR(__xludf.DUMMYFUNCTION("if(countif(ec_num_list,DZ37),OFFSET(INDIRECT(CONCAT(""A"",to_text(match(DZ37,ec_num_list,0)))),0,1),"""")"),"")</f>
        <v/>
      </c>
      <c r="BA37" s="205" t="str">
        <f ca="1">IFERROR(__xludf.DUMMYFUNCTION("if(countif(ec_num_list,EA37),OFFSET(INDIRECT(CONCAT(""A"",to_text(match(EA37,ec_num_list,0)))),0,1),"""")"),"")</f>
        <v/>
      </c>
      <c r="BB37" s="205" t="str">
        <f ca="1">IFERROR(__xludf.DUMMYFUNCTION("if(countif(ec_num_list,EB37),OFFSET(INDIRECT(CONCAT(""A"",to_text(match(EB37,ec_num_list,0)))),0,1),"""")"),"")</f>
        <v/>
      </c>
      <c r="BC37" s="205" t="str">
        <f ca="1">IFERROR(__xludf.DUMMYFUNCTION("if(countif(ec_num_list,EC37),OFFSET(INDIRECT(CONCAT(""A"",to_text(match(EC37,ec_num_list,0)))),0,1),"""")"),"L8 ")</f>
        <v xml:space="preserve">L8 </v>
      </c>
      <c r="BD37" s="205" t="str">
        <f ca="1">IFERROR(__xludf.DUMMYFUNCTION("if(countif(ec_num_list,ED37),OFFSET(INDIRECT(CONCAT(""A"",to_text(match(ED37,ec_num_list,0)))),0,1),"""")"),"")</f>
        <v/>
      </c>
      <c r="BE37" s="205" t="str">
        <f ca="1">IFERROR(__xludf.DUMMYFUNCTION("if(countif(ec_num_list,EE37),OFFSET(INDIRECT(CONCAT(""A"",to_text(match(EE37,ec_num_list,0)))),0,1),"""")"),"LA ")</f>
        <v xml:space="preserve">LA </v>
      </c>
      <c r="BF37" s="205" t="str">
        <f ca="1">IFERROR(__xludf.DUMMYFUNCTION("if(countif(ec_num_list,EF37),OFFSET(INDIRECT(CONCAT(""A"",to_text(match(EF37,ec_num_list,0)))),0,1),"""")"),"")</f>
        <v/>
      </c>
      <c r="BG37" s="205" t="str">
        <f ca="1">IFERROR(__xludf.DUMMYFUNCTION("if(countif(ec_num_list,EG37),OFFSET(INDIRECT(CONCAT(""A"",to_text(match(EG37,ec_num_list,0)))),0,1),"""")"),"LC ")</f>
        <v xml:space="preserve">LC </v>
      </c>
      <c r="BH37" s="205" t="str">
        <f ca="1">IFERROR(__xludf.DUMMYFUNCTION("if(countif(ec_num_list,EH37),OFFSET(INDIRECT(CONCAT(""A"",to_text(match(EH37,ec_num_list,0)))),0,1),"""")"),"")</f>
        <v/>
      </c>
      <c r="BI37" s="205" t="str">
        <f ca="1">IFERROR(__xludf.DUMMYFUNCTION("if(countif(ec_num_list,EI37),OFFSET(INDIRECT(CONCAT(""A"",to_text(match(EI37,ec_num_list,0)))),0,1),"""")"),"")</f>
        <v/>
      </c>
      <c r="BJ37" s="205" t="str">
        <f ca="1">IFERROR(__xludf.DUMMYFUNCTION("if(countif(ec_num_list,EJ37),OFFSET(INDIRECT(CONCAT(""A"",to_text(match(EJ37,ec_num_list,0)))),0,1),"""")"),"")</f>
        <v/>
      </c>
      <c r="BK37" s="205" t="str">
        <f ca="1">IFERROR(__xludf.DUMMYFUNCTION("if(countif(ec_num_list,EK37),OFFSET(INDIRECT(CONCAT(""A"",to_text(match(EK37,ec_num_list,0)))),0,1),"""")"),"")</f>
        <v/>
      </c>
      <c r="BL37" s="205" t="str">
        <f ca="1">IFERROR(__xludf.DUMMYFUNCTION("if(countif(ec_num_list,EL37),OFFSET(INDIRECT(CONCAT(""A"",to_text(match(EL37,ec_num_list,0)))),0,1),"""")"),"M1 ")</f>
        <v xml:space="preserve">M1 </v>
      </c>
      <c r="BM37" s="205" t="str">
        <f ca="1">IFERROR(__xludf.DUMMYFUNCTION("if(countif(ec_num_list,EM37),OFFSET(INDIRECT(CONCAT(""A"",to_text(match(EM37,ec_num_list,0)))),0,1),"""")"),"")</f>
        <v/>
      </c>
      <c r="BN37" s="205" t="str">
        <f ca="1">IFERROR(__xludf.DUMMYFUNCTION("if(countif(ec_num_list,EN37),OFFSET(INDIRECT(CONCAT(""A"",to_text(match(EN37,ec_num_list,0)))),0,1),"""")"),"M3 ")</f>
        <v xml:space="preserve">M3 </v>
      </c>
      <c r="BO37" s="205" t="str">
        <f ca="1">IFERROR(__xludf.DUMMYFUNCTION("if(countif(ec_num_list,EO37),OFFSET(INDIRECT(CONCAT(""A"",to_text(match(EO37,ec_num_list,0)))),0,1),"""")"),"M4 ")</f>
        <v xml:space="preserve">M4 </v>
      </c>
      <c r="BP37" s="205" t="str">
        <f ca="1">IFERROR(__xludf.DUMMYFUNCTION("if(countif(ec_num_list,EP37),OFFSET(INDIRECT(CONCAT(""A"",to_text(match(EP37,ec_num_list,0)))),0,1),"""")"),"")</f>
        <v/>
      </c>
      <c r="BQ37" s="205" t="str">
        <f ca="1">IFERROR(__xludf.DUMMYFUNCTION("if(countif(ec_num_list,EQ37),OFFSET(INDIRECT(CONCAT(""A"",to_text(match(EQ37,ec_num_list,0)))),0,1),"""")"),"")</f>
        <v/>
      </c>
      <c r="BR37" s="205" t="str">
        <f ca="1">IFERROR(__xludf.DUMMYFUNCTION("if(countif(ec_num_list,ER37),OFFSET(INDIRECT(CONCAT(""A"",to_text(match(ER37,ec_num_list,0)))),0,1),"""")"),"")</f>
        <v/>
      </c>
      <c r="BS37" s="205" t="str">
        <f ca="1">IFERROR(__xludf.DUMMYFUNCTION("if(countif(ec_num_list,ES37),OFFSET(INDIRECT(CONCAT(""A"",to_text(match(ES37,ec_num_list,0)))),0,1),"""")"),"")</f>
        <v/>
      </c>
      <c r="BT37" s="205" t="str">
        <f ca="1">IFERROR(__xludf.DUMMYFUNCTION("if(countif(ec_num_list,ET37),OFFSET(INDIRECT(CONCAT(""A"",to_text(match(ET37,ec_num_list,0)))),0,1),"""")"),"")</f>
        <v/>
      </c>
      <c r="BU37" s="205" t="str">
        <f ca="1">IFERROR(__xludf.DUMMYFUNCTION("if(countif(ec_num_list,EU37),OFFSET(INDIRECT(CONCAT(""A"",to_text(match(EU37,ec_num_list,0)))),0,1),"""")"),"")</f>
        <v/>
      </c>
      <c r="BV37" s="205" t="str">
        <f ca="1">IFERROR(__xludf.DUMMYFUNCTION("if(countif(ec_num_list,EV37),OFFSET(INDIRECT(CONCAT(""A"",to_text(match(EV37,ec_num_list,0)))),0,1),"""")"),"MB ")</f>
        <v xml:space="preserve">MB </v>
      </c>
      <c r="BW37" s="205" t="str">
        <f ca="1">IFERROR(__xludf.DUMMYFUNCTION("if(countif(ec_num_list,EW37),OFFSET(INDIRECT(CONCAT(""A"",to_text(match(EW37,ec_num_list,0)))),0,1),"""")"),"")</f>
        <v/>
      </c>
      <c r="BX37" s="205" t="str">
        <f ca="1">IFERROR(__xludf.DUMMYFUNCTION("if(countif(ec_num_list,EX37),OFFSET(INDIRECT(CONCAT(""A"",to_text(match(EX37,ec_num_list,0)))),0,1),"""")"),"")</f>
        <v/>
      </c>
      <c r="BY37" s="205" t="str">
        <f ca="1">IFERROR(__xludf.DUMMYFUNCTION("if(countif(ec_num_list,EY37),OFFSET(INDIRECT(CONCAT(""A"",to_text(match(EY37,ec_num_list,0)))),0,1),"""")"),"")</f>
        <v/>
      </c>
      <c r="BZ37" s="205" t="str">
        <f ca="1">IFERROR(__xludf.DUMMYFUNCTION("if(countif(ec_num_list,EZ37),OFFSET(INDIRECT(CONCAT(""A"",to_text(match(EZ37,ec_num_list,0)))),0,1),"""")"),"MF ")</f>
        <v xml:space="preserve">MF </v>
      </c>
      <c r="CA37" s="205" t="str">
        <f ca="1">IFERROR(__xludf.DUMMYFUNCTION("if(countif(ec_num_list,FA37),OFFSET(INDIRECT(CONCAT(""A"",to_text(match(FA37,ec_num_list,0)))),0,1),"""")"),"")</f>
        <v/>
      </c>
      <c r="CB37" s="205" t="str">
        <f ca="1">IFERROR(__xludf.DUMMYFUNCTION("if(countif(ec_num_list,FB37),OFFSET(INDIRECT(CONCAT(""A"",to_text(match(FB37,ec_num_list,0)))),0,1),"""")"),"")</f>
        <v/>
      </c>
      <c r="CC37" s="205" t="str">
        <f ca="1">IFERROR(__xludf.DUMMYFUNCTION("if(countif(ec_num_list,FC37),OFFSET(INDIRECT(CONCAT(""A"",to_text(match(FC37,ec_num_list,0)))),0,1),"""")"),"N2 ")</f>
        <v xml:space="preserve">N2 </v>
      </c>
      <c r="CD37" s="205" t="str">
        <f ca="1">IFERROR(__xludf.DUMMYFUNCTION("if(countif(ec_num_list,FD37),OFFSET(INDIRECT(CONCAT(""A"",to_text(match(FD37,ec_num_list,0)))),0,1),"""")"),"")</f>
        <v/>
      </c>
      <c r="CE37" s="205" t="str">
        <f ca="1">IFERROR(__xludf.DUMMYFUNCTION("if(countif(ec_num_list,FE37),OFFSET(INDIRECT(CONCAT(""A"",to_text(match(FE37,ec_num_list,0)))),0,1),"""")"),"")</f>
        <v/>
      </c>
      <c r="CF37" s="205" t="str">
        <f ca="1">IFERROR(__xludf.DUMMYFUNCTION("if(countif(ec_num_list,FF37),OFFSET(INDIRECT(CONCAT(""A"",to_text(match(FF37,ec_num_list,0)))),0,1),"""")"),"")</f>
        <v/>
      </c>
      <c r="CG37" s="205" t="str">
        <f ca="1">IFERROR(__xludf.DUMMYFUNCTION("if(countif(ec_num_list,FG37),OFFSET(INDIRECT(CONCAT(""A"",to_text(match(FG37,ec_num_list,0)))),0,1),"""")"),"")</f>
        <v/>
      </c>
      <c r="CH37" s="205" t="str">
        <f ca="1">IFERROR(__xludf.DUMMYFUNCTION("if(countif(ec_num_list,FH37),OFFSET(INDIRECT(CONCAT(""A"",to_text(match(FH37,ec_num_list,0)))),0,1),"""")"),"N7 ")</f>
        <v xml:space="preserve">N7 </v>
      </c>
      <c r="CI37" s="205" t="str">
        <f ca="1">IFERROR(__xludf.DUMMYFUNCTION("if(countif(ec_num_list,FI37),OFFSET(INDIRECT(CONCAT(""A"",to_text(match(FI37,ec_num_list,0)))),0,1),"""")"),"")</f>
        <v/>
      </c>
      <c r="CJ37" s="205" t="str">
        <f ca="1">IFERROR(__xludf.DUMMYFUNCTION("if(countif(ec_num_list,FJ37),OFFSET(INDIRECT(CONCAT(""A"",to_text(match(FJ37,ec_num_list,0)))),0,1),"""")"),"")</f>
        <v/>
      </c>
      <c r="CK37" s="205" t="str">
        <f ca="1">IFERROR(__xludf.DUMMYFUNCTION("if(countif(ec_num_list,FK37),OFFSET(INDIRECT(CONCAT(""A"",to_text(match(FK37,ec_num_list,0)))),0,1),"""")"),"NA ")</f>
        <v xml:space="preserve">NA </v>
      </c>
      <c r="CL37" s="205" t="str">
        <f ca="1">IFERROR(__xludf.DUMMYFUNCTION("if(countif(ec_num_list,FL37),OFFSET(INDIRECT(CONCAT(""A"",to_text(match(FL37,ec_num_list,0)))),0,1),"""")"),"")</f>
        <v/>
      </c>
      <c r="CM37" s="205" t="str">
        <f ca="1">IFERROR(__xludf.DUMMYFUNCTION("if(countif(ec_num_list,FM37),OFFSET(INDIRECT(CONCAT(""A"",to_text(match(FM37,ec_num_list,0)))),0,1),"""")"),"")</f>
        <v/>
      </c>
      <c r="CN37" s="206" t="s">
        <v>161</v>
      </c>
      <c r="CO37" s="206" t="s">
        <v>1243</v>
      </c>
      <c r="CP37" s="206" t="s">
        <v>1251</v>
      </c>
      <c r="CQ37" s="206" t="s">
        <v>1256</v>
      </c>
      <c r="CR37" s="108" t="s">
        <v>1555</v>
      </c>
      <c r="CS37" s="108" t="s">
        <v>1555</v>
      </c>
      <c r="CT37" s="108" t="s">
        <v>1555</v>
      </c>
      <c r="CU37" s="206" t="s">
        <v>1271</v>
      </c>
      <c r="CV37" s="206" t="s">
        <v>1274</v>
      </c>
      <c r="CW37" s="108" t="s">
        <v>1555</v>
      </c>
      <c r="CX37" s="108" t="s">
        <v>1555</v>
      </c>
      <c r="CY37" s="108" t="s">
        <v>1555</v>
      </c>
      <c r="CZ37" s="108" t="s">
        <v>1555</v>
      </c>
      <c r="DA37" s="206" t="s">
        <v>1292</v>
      </c>
      <c r="DB37" s="108" t="s">
        <v>1555</v>
      </c>
      <c r="DC37" s="108" t="s">
        <v>1555</v>
      </c>
      <c r="DD37" s="206" t="s">
        <v>1301</v>
      </c>
      <c r="DE37" s="206" t="s">
        <v>1304</v>
      </c>
      <c r="DF37" s="108" t="s">
        <v>1555</v>
      </c>
      <c r="DG37" s="108" t="s">
        <v>1555</v>
      </c>
      <c r="DH37" s="108" t="s">
        <v>1555</v>
      </c>
      <c r="DI37" s="108" t="s">
        <v>1555</v>
      </c>
      <c r="DJ37" s="206" t="s">
        <v>1321</v>
      </c>
      <c r="DK37" s="108" t="s">
        <v>1555</v>
      </c>
      <c r="DL37" s="206" t="s">
        <v>1326</v>
      </c>
      <c r="DM37" s="108" t="s">
        <v>1555</v>
      </c>
      <c r="DN37" s="206" t="s">
        <v>1334</v>
      </c>
      <c r="DO37" s="206" t="s">
        <v>1337</v>
      </c>
      <c r="DP37" s="108" t="s">
        <v>1555</v>
      </c>
      <c r="DQ37" s="206" t="s">
        <v>1344</v>
      </c>
      <c r="DR37" s="206" t="s">
        <v>1347</v>
      </c>
      <c r="DS37" s="108" t="s">
        <v>1555</v>
      </c>
      <c r="DT37" s="108" t="s">
        <v>1555</v>
      </c>
      <c r="DU37" s="108" t="s">
        <v>1555</v>
      </c>
      <c r="DV37" s="206" t="s">
        <v>1363</v>
      </c>
      <c r="DW37" s="108" t="s">
        <v>1555</v>
      </c>
      <c r="DX37" s="108" t="s">
        <v>1555</v>
      </c>
      <c r="DY37" s="108" t="s">
        <v>1555</v>
      </c>
      <c r="DZ37" s="108" t="s">
        <v>1555</v>
      </c>
      <c r="EA37" s="108" t="s">
        <v>1555</v>
      </c>
      <c r="EB37" s="108" t="s">
        <v>1555</v>
      </c>
      <c r="EC37" s="206" t="s">
        <v>1391</v>
      </c>
      <c r="ED37" s="108" t="s">
        <v>1555</v>
      </c>
      <c r="EE37" s="206" t="s">
        <v>1397</v>
      </c>
      <c r="EF37" s="108" t="s">
        <v>1555</v>
      </c>
      <c r="EG37" s="206" t="s">
        <v>1404</v>
      </c>
      <c r="EH37" s="108" t="s">
        <v>1555</v>
      </c>
      <c r="EI37" s="108" t="s">
        <v>1555</v>
      </c>
      <c r="EJ37" s="108" t="s">
        <v>1555</v>
      </c>
      <c r="EK37" s="108" t="s">
        <v>1555</v>
      </c>
      <c r="EL37" s="206" t="s">
        <v>1419</v>
      </c>
      <c r="EM37" s="108" t="s">
        <v>1555</v>
      </c>
      <c r="EN37" s="206" t="s">
        <v>1428</v>
      </c>
      <c r="EO37" s="206" t="s">
        <v>1430</v>
      </c>
      <c r="EP37" s="108" t="s">
        <v>1555</v>
      </c>
      <c r="EQ37" s="108" t="s">
        <v>1555</v>
      </c>
      <c r="ER37" s="108" t="s">
        <v>1555</v>
      </c>
      <c r="ES37" s="108" t="s">
        <v>1555</v>
      </c>
      <c r="ET37" s="108" t="s">
        <v>1555</v>
      </c>
      <c r="EU37" s="108" t="s">
        <v>1555</v>
      </c>
      <c r="EV37" s="206" t="s">
        <v>1451</v>
      </c>
      <c r="EW37" s="108" t="s">
        <v>1555</v>
      </c>
      <c r="EX37" s="108" t="s">
        <v>1555</v>
      </c>
      <c r="EY37" s="108" t="s">
        <v>1555</v>
      </c>
      <c r="EZ37" s="206" t="s">
        <v>1463</v>
      </c>
      <c r="FA37" s="108" t="s">
        <v>1555</v>
      </c>
      <c r="FB37" s="108" t="s">
        <v>1555</v>
      </c>
      <c r="FC37" s="206" t="s">
        <v>1476</v>
      </c>
      <c r="FD37" s="108" t="s">
        <v>1555</v>
      </c>
      <c r="FE37" s="108" t="s">
        <v>1555</v>
      </c>
      <c r="FF37" s="108" t="s">
        <v>1555</v>
      </c>
      <c r="FG37" s="108" t="s">
        <v>1555</v>
      </c>
      <c r="FH37" s="206" t="s">
        <v>1494</v>
      </c>
      <c r="FI37" s="108" t="s">
        <v>1555</v>
      </c>
      <c r="FJ37" s="108" t="s">
        <v>1555</v>
      </c>
      <c r="FK37" s="206" t="s">
        <v>1506</v>
      </c>
      <c r="FL37" s="206" t="s">
        <v>1509</v>
      </c>
      <c r="FM37" s="108" t="s">
        <v>1555</v>
      </c>
    </row>
    <row r="38" spans="1:169" ht="14.25">
      <c r="A38" s="202" t="s">
        <v>1378</v>
      </c>
      <c r="B38" s="108" t="str">
        <f t="shared" si="3"/>
        <v xml:space="preserve">L4 </v>
      </c>
      <c r="C38" s="200">
        <v>4</v>
      </c>
      <c r="D38" s="203" t="s">
        <v>442</v>
      </c>
      <c r="E38" s="203" t="s">
        <v>904</v>
      </c>
      <c r="F38" s="203" t="s">
        <v>905</v>
      </c>
      <c r="G38" s="203" t="s">
        <v>906</v>
      </c>
      <c r="H38" s="203" t="s">
        <v>658</v>
      </c>
      <c r="I38" s="203" t="s">
        <v>787</v>
      </c>
      <c r="J38" s="203" t="s">
        <v>503</v>
      </c>
      <c r="K38" s="117" t="s">
        <v>788</v>
      </c>
      <c r="L38" s="204" t="s">
        <v>163</v>
      </c>
      <c r="M38" s="205" t="str">
        <f ca="1">IFERROR(__xludf.DUMMYFUNCTION("regexreplace(N38,"" "","", "")"),"J0, J1, J2, J5, J6, J7, JA, JC, JF, K0, K3, K4, K5, K7, K8, K9, KA, KB, KC, KD, KF, L1, L8, LA, LC, LF, M0, M1, M3, M4, M8, MB, MD, MF, N2, N7, NA, ")</f>
        <v xml:space="preserve">J0, J1, J2, J5, J6, J7, JA, JC, JF, K0, K3, K4, K5, K7, K8, K9, KA, KB, KC, KD, KF, L1, L8, LA, LC, LF, M0, M1, M3, M4, M8, MB, MD, MF, N2, N7, NA, </v>
      </c>
      <c r="N38" s="205" t="e">
        <f t="shared" si="1"/>
        <v>#VALUE!</v>
      </c>
      <c r="O38" s="205" t="str">
        <f ca="1">IFERROR(__xludf.DUMMYFUNCTION("if(countif(ec_num_list,CO38),OFFSET(INDIRECT(CONCAT(""A"",to_text(match(CO38,ec_num_list,0)))),0,1),"""")"),"J0 ")</f>
        <v xml:space="preserve">J0 </v>
      </c>
      <c r="P38" s="205" t="str">
        <f ca="1">IFERROR(__xludf.DUMMYFUNCTION("if(countif(ec_num_list,CP38),OFFSET(INDIRECT(CONCAT(""A"",to_text(match(CP38,ec_num_list,0)))),0,1),"""")"),"J1 ")</f>
        <v xml:space="preserve">J1 </v>
      </c>
      <c r="Q38" s="205" t="str">
        <f ca="1">IFERROR(__xludf.DUMMYFUNCTION("if(countif(ec_num_list,CQ38),OFFSET(INDIRECT(CONCAT(""A"",to_text(match(CQ38,ec_num_list,0)))),0,1),"""")"),"J2 ")</f>
        <v xml:space="preserve">J2 </v>
      </c>
      <c r="R38" s="205" t="str">
        <f ca="1">IFERROR(__xludf.DUMMYFUNCTION("if(countif(ec_num_list,CR38),OFFSET(INDIRECT(CONCAT(""A"",to_text(match(CR38,ec_num_list,0)))),0,1),"""")"),"")</f>
        <v/>
      </c>
      <c r="S38" s="205" t="str">
        <f ca="1">IFERROR(__xludf.DUMMYFUNCTION("if(countif(ec_num_list,CS38),OFFSET(INDIRECT(CONCAT(""A"",to_text(match(CS38,ec_num_list,0)))),0,1),"""")"),"")</f>
        <v/>
      </c>
      <c r="T38" s="205" t="str">
        <f ca="1">IFERROR(__xludf.DUMMYFUNCTION("if(countif(ec_num_list,CT38),OFFSET(INDIRECT(CONCAT(""A"",to_text(match(CT38,ec_num_list,0)))),0,1),"""")"),"J5 ")</f>
        <v xml:space="preserve">J5 </v>
      </c>
      <c r="U38" s="205" t="str">
        <f ca="1">IFERROR(__xludf.DUMMYFUNCTION("if(countif(ec_num_list,CU38),OFFSET(INDIRECT(CONCAT(""A"",to_text(match(CU38,ec_num_list,0)))),0,1),"""")"),"J6 ")</f>
        <v xml:space="preserve">J6 </v>
      </c>
      <c r="V38" s="205" t="str">
        <f ca="1">IFERROR(__xludf.DUMMYFUNCTION("if(countif(ec_num_list,CV38),OFFSET(INDIRECT(CONCAT(""A"",to_text(match(CV38,ec_num_list,0)))),0,1),"""")"),"J7 ")</f>
        <v xml:space="preserve">J7 </v>
      </c>
      <c r="W38" s="205" t="str">
        <f ca="1">IFERROR(__xludf.DUMMYFUNCTION("if(countif(ec_num_list,CW38),OFFSET(INDIRECT(CONCAT(""A"",to_text(match(CW38,ec_num_list,0)))),0,1),"""")"),"")</f>
        <v/>
      </c>
      <c r="X38" s="205" t="str">
        <f ca="1">IFERROR(__xludf.DUMMYFUNCTION("if(countif(ec_num_list,CX38),OFFSET(INDIRECT(CONCAT(""A"",to_text(match(CX38,ec_num_list,0)))),0,1),"""")"),"")</f>
        <v/>
      </c>
      <c r="Y38" s="205" t="str">
        <f ca="1">IFERROR(__xludf.DUMMYFUNCTION("if(countif(ec_num_list,CY38),OFFSET(INDIRECT(CONCAT(""A"",to_text(match(CY38,ec_num_list,0)))),0,1),"""")"),"JA ")</f>
        <v xml:space="preserve">JA </v>
      </c>
      <c r="Z38" s="205" t="str">
        <f ca="1">IFERROR(__xludf.DUMMYFUNCTION("if(countif(ec_num_list,CZ38),OFFSET(INDIRECT(CONCAT(""A"",to_text(match(CZ38,ec_num_list,0)))),0,1),"""")"),"")</f>
        <v/>
      </c>
      <c r="AA38" s="205" t="str">
        <f ca="1">IFERROR(__xludf.DUMMYFUNCTION("if(countif(ec_num_list,DA38),OFFSET(INDIRECT(CONCAT(""A"",to_text(match(DA38,ec_num_list,0)))),0,1),"""")"),"JC ")</f>
        <v xml:space="preserve">JC </v>
      </c>
      <c r="AB38" s="205" t="str">
        <f ca="1">IFERROR(__xludf.DUMMYFUNCTION("if(countif(ec_num_list,DB38),OFFSET(INDIRECT(CONCAT(""A"",to_text(match(DB38,ec_num_list,0)))),0,1),"""")"),"")</f>
        <v/>
      </c>
      <c r="AC38" s="205" t="str">
        <f ca="1">IFERROR(__xludf.DUMMYFUNCTION("if(countif(ec_num_list,DC38),OFFSET(INDIRECT(CONCAT(""A"",to_text(match(DC38,ec_num_list,0)))),0,1),"""")"),"")</f>
        <v/>
      </c>
      <c r="AD38" s="205" t="str">
        <f ca="1">IFERROR(__xludf.DUMMYFUNCTION("if(countif(ec_num_list,DD38),OFFSET(INDIRECT(CONCAT(""A"",to_text(match(DD38,ec_num_list,0)))),0,1),"""")"),"JF ")</f>
        <v xml:space="preserve">JF </v>
      </c>
      <c r="AE38" s="205" t="str">
        <f ca="1">IFERROR(__xludf.DUMMYFUNCTION("if(countif(ec_num_list,DE38),OFFSET(INDIRECT(CONCAT(""A"",to_text(match(DE38,ec_num_list,0)))),0,1),"""")"),"K0 ")</f>
        <v xml:space="preserve">K0 </v>
      </c>
      <c r="AF38" s="205" t="str">
        <f ca="1">IFERROR(__xludf.DUMMYFUNCTION("if(countif(ec_num_list,DF38),OFFSET(INDIRECT(CONCAT(""A"",to_text(match(DF38,ec_num_list,0)))),0,1),"""")"),"")</f>
        <v/>
      </c>
      <c r="AG38" s="205" t="str">
        <f ca="1">IFERROR(__xludf.DUMMYFUNCTION("if(countif(ec_num_list,DG38),OFFSET(INDIRECT(CONCAT(""A"",to_text(match(DG38,ec_num_list,0)))),0,1),"""")"),"")</f>
        <v/>
      </c>
      <c r="AH38" s="205" t="str">
        <f ca="1">IFERROR(__xludf.DUMMYFUNCTION("if(countif(ec_num_list,DH38),OFFSET(INDIRECT(CONCAT(""A"",to_text(match(DH38,ec_num_list,0)))),0,1),"""")"),"K3 ")</f>
        <v xml:space="preserve">K3 </v>
      </c>
      <c r="AI38" s="205" t="str">
        <f ca="1">IFERROR(__xludf.DUMMYFUNCTION("if(countif(ec_num_list,DI38),OFFSET(INDIRECT(CONCAT(""A"",to_text(match(DI38,ec_num_list,0)))),0,1),"""")"),"K4 ")</f>
        <v xml:space="preserve">K4 </v>
      </c>
      <c r="AJ38" s="205" t="str">
        <f ca="1">IFERROR(__xludf.DUMMYFUNCTION("if(countif(ec_num_list,DJ38),OFFSET(INDIRECT(CONCAT(""A"",to_text(match(DJ38,ec_num_list,0)))),0,1),"""")"),"K5 ")</f>
        <v xml:space="preserve">K5 </v>
      </c>
      <c r="AK38" s="205" t="str">
        <f ca="1">IFERROR(__xludf.DUMMYFUNCTION("if(countif(ec_num_list,DK38),OFFSET(INDIRECT(CONCAT(""A"",to_text(match(DK38,ec_num_list,0)))),0,1),"""")"),"")</f>
        <v/>
      </c>
      <c r="AL38" s="205" t="str">
        <f ca="1">IFERROR(__xludf.DUMMYFUNCTION("if(countif(ec_num_list,DL38),OFFSET(INDIRECT(CONCAT(""A"",to_text(match(DL38,ec_num_list,0)))),0,1),"""")"),"K7 ")</f>
        <v xml:space="preserve">K7 </v>
      </c>
      <c r="AM38" s="205" t="str">
        <f ca="1">IFERROR(__xludf.DUMMYFUNCTION("if(countif(ec_num_list,DM38),OFFSET(INDIRECT(CONCAT(""A"",to_text(match(DM38,ec_num_list,0)))),0,1),"""")"),"K8 ")</f>
        <v xml:space="preserve">K8 </v>
      </c>
      <c r="AN38" s="205" t="str">
        <f ca="1">IFERROR(__xludf.DUMMYFUNCTION("if(countif(ec_num_list,DN38),OFFSET(INDIRECT(CONCAT(""A"",to_text(match(DN38,ec_num_list,0)))),0,1),"""")"),"K9 ")</f>
        <v xml:space="preserve">K9 </v>
      </c>
      <c r="AO38" s="205" t="str">
        <f ca="1">IFERROR(__xludf.DUMMYFUNCTION("if(countif(ec_num_list,DO38),OFFSET(INDIRECT(CONCAT(""A"",to_text(match(DO38,ec_num_list,0)))),0,1),"""")"),"KA ")</f>
        <v xml:space="preserve">KA </v>
      </c>
      <c r="AP38" s="205" t="str">
        <f ca="1">IFERROR(__xludf.DUMMYFUNCTION("if(countif(ec_num_list,DP38),OFFSET(INDIRECT(CONCAT(""A"",to_text(match(DP38,ec_num_list,0)))),0,1),"""")"),"KB ")</f>
        <v xml:space="preserve">KB </v>
      </c>
      <c r="AQ38" s="205" t="str">
        <f ca="1">IFERROR(__xludf.DUMMYFUNCTION("if(countif(ec_num_list,DQ38),OFFSET(INDIRECT(CONCAT(""A"",to_text(match(DQ38,ec_num_list,0)))),0,1),"""")"),"KC ")</f>
        <v xml:space="preserve">KC </v>
      </c>
      <c r="AR38" s="205" t="str">
        <f ca="1">IFERROR(__xludf.DUMMYFUNCTION("if(countif(ec_num_list,DR38),OFFSET(INDIRECT(CONCAT(""A"",to_text(match(DR38,ec_num_list,0)))),0,1),"""")"),"KD ")</f>
        <v xml:space="preserve">KD </v>
      </c>
      <c r="AS38" s="205" t="str">
        <f ca="1">IFERROR(__xludf.DUMMYFUNCTION("if(countif(ec_num_list,DS38),OFFSET(INDIRECT(CONCAT(""A"",to_text(match(DS38,ec_num_list,0)))),0,1),"""")"),"")</f>
        <v/>
      </c>
      <c r="AT38" s="205" t="str">
        <f ca="1">IFERROR(__xludf.DUMMYFUNCTION("if(countif(ec_num_list,DT38),OFFSET(INDIRECT(CONCAT(""A"",to_text(match(DT38,ec_num_list,0)))),0,1),"""")"),"KF ")</f>
        <v xml:space="preserve">KF </v>
      </c>
      <c r="AU38" s="205" t="str">
        <f ca="1">IFERROR(__xludf.DUMMYFUNCTION("if(countif(ec_num_list,DU38),OFFSET(INDIRECT(CONCAT(""A"",to_text(match(DU38,ec_num_list,0)))),0,1),"""")"),"")</f>
        <v/>
      </c>
      <c r="AV38" s="205" t="str">
        <f ca="1">IFERROR(__xludf.DUMMYFUNCTION("if(countif(ec_num_list,DV38),OFFSET(INDIRECT(CONCAT(""A"",to_text(match(DV38,ec_num_list,0)))),0,1),"""")"),"L1 ")</f>
        <v xml:space="preserve">L1 </v>
      </c>
      <c r="AW38" s="205" t="str">
        <f ca="1">IFERROR(__xludf.DUMMYFUNCTION("if(countif(ec_num_list,DW38),OFFSET(INDIRECT(CONCAT(""A"",to_text(match(DW38,ec_num_list,0)))),0,1),"""")"),"")</f>
        <v/>
      </c>
      <c r="AX38" s="205" t="str">
        <f ca="1">IFERROR(__xludf.DUMMYFUNCTION("if(countif(ec_num_list,DX38),OFFSET(INDIRECT(CONCAT(""A"",to_text(match(DX38,ec_num_list,0)))),0,1),"""")"),"")</f>
        <v/>
      </c>
      <c r="AY38" s="205" t="str">
        <f ca="1">IFERROR(__xludf.DUMMYFUNCTION("if(countif(ec_num_list,DY38),OFFSET(INDIRECT(CONCAT(""A"",to_text(match(DY38,ec_num_list,0)))),0,1),"""")"),"")</f>
        <v/>
      </c>
      <c r="AZ38" s="205" t="str">
        <f ca="1">IFERROR(__xludf.DUMMYFUNCTION("if(countif(ec_num_list,DZ38),OFFSET(INDIRECT(CONCAT(""A"",to_text(match(DZ38,ec_num_list,0)))),0,1),"""")"),"")</f>
        <v/>
      </c>
      <c r="BA38" s="205" t="str">
        <f ca="1">IFERROR(__xludf.DUMMYFUNCTION("if(countif(ec_num_list,EA38),OFFSET(INDIRECT(CONCAT(""A"",to_text(match(EA38,ec_num_list,0)))),0,1),"""")"),"")</f>
        <v/>
      </c>
      <c r="BB38" s="205" t="str">
        <f ca="1">IFERROR(__xludf.DUMMYFUNCTION("if(countif(ec_num_list,EB38),OFFSET(INDIRECT(CONCAT(""A"",to_text(match(EB38,ec_num_list,0)))),0,1),"""")"),"")</f>
        <v/>
      </c>
      <c r="BC38" s="205" t="str">
        <f ca="1">IFERROR(__xludf.DUMMYFUNCTION("if(countif(ec_num_list,EC38),OFFSET(INDIRECT(CONCAT(""A"",to_text(match(EC38,ec_num_list,0)))),0,1),"""")"),"L8 ")</f>
        <v xml:space="preserve">L8 </v>
      </c>
      <c r="BD38" s="205" t="str">
        <f ca="1">IFERROR(__xludf.DUMMYFUNCTION("if(countif(ec_num_list,ED38),OFFSET(INDIRECT(CONCAT(""A"",to_text(match(ED38,ec_num_list,0)))),0,1),"""")"),"")</f>
        <v/>
      </c>
      <c r="BE38" s="205" t="str">
        <f ca="1">IFERROR(__xludf.DUMMYFUNCTION("if(countif(ec_num_list,EE38),OFFSET(INDIRECT(CONCAT(""A"",to_text(match(EE38,ec_num_list,0)))),0,1),"""")"),"LA ")</f>
        <v xml:space="preserve">LA </v>
      </c>
      <c r="BF38" s="205" t="str">
        <f ca="1">IFERROR(__xludf.DUMMYFUNCTION("if(countif(ec_num_list,EF38),OFFSET(INDIRECT(CONCAT(""A"",to_text(match(EF38,ec_num_list,0)))),0,1),"""")"),"")</f>
        <v/>
      </c>
      <c r="BG38" s="205" t="str">
        <f ca="1">IFERROR(__xludf.DUMMYFUNCTION("if(countif(ec_num_list,EG38),OFFSET(INDIRECT(CONCAT(""A"",to_text(match(EG38,ec_num_list,0)))),0,1),"""")"),"LC ")</f>
        <v xml:space="preserve">LC </v>
      </c>
      <c r="BH38" s="205" t="str">
        <f ca="1">IFERROR(__xludf.DUMMYFUNCTION("if(countif(ec_num_list,EH38),OFFSET(INDIRECT(CONCAT(""A"",to_text(match(EH38,ec_num_list,0)))),0,1),"""")"),"")</f>
        <v/>
      </c>
      <c r="BI38" s="205" t="str">
        <f ca="1">IFERROR(__xludf.DUMMYFUNCTION("if(countif(ec_num_list,EI38),OFFSET(INDIRECT(CONCAT(""A"",to_text(match(EI38,ec_num_list,0)))),0,1),"""")"),"")</f>
        <v/>
      </c>
      <c r="BJ38" s="205" t="str">
        <f ca="1">IFERROR(__xludf.DUMMYFUNCTION("if(countif(ec_num_list,EJ38),OFFSET(INDIRECT(CONCAT(""A"",to_text(match(EJ38,ec_num_list,0)))),0,1),"""")"),"LF ")</f>
        <v xml:space="preserve">LF </v>
      </c>
      <c r="BK38" s="205" t="str">
        <f ca="1">IFERROR(__xludf.DUMMYFUNCTION("if(countif(ec_num_list,EK38),OFFSET(INDIRECT(CONCAT(""A"",to_text(match(EK38,ec_num_list,0)))),0,1),"""")"),"M0 ")</f>
        <v xml:space="preserve">M0 </v>
      </c>
      <c r="BL38" s="205" t="str">
        <f ca="1">IFERROR(__xludf.DUMMYFUNCTION("if(countif(ec_num_list,EL38),OFFSET(INDIRECT(CONCAT(""A"",to_text(match(EL38,ec_num_list,0)))),0,1),"""")"),"M1 ")</f>
        <v xml:space="preserve">M1 </v>
      </c>
      <c r="BM38" s="205" t="str">
        <f ca="1">IFERROR(__xludf.DUMMYFUNCTION("if(countif(ec_num_list,EM38),OFFSET(INDIRECT(CONCAT(""A"",to_text(match(EM38,ec_num_list,0)))),0,1),"""")"),"")</f>
        <v/>
      </c>
      <c r="BN38" s="205" t="str">
        <f ca="1">IFERROR(__xludf.DUMMYFUNCTION("if(countif(ec_num_list,EN38),OFFSET(INDIRECT(CONCAT(""A"",to_text(match(EN38,ec_num_list,0)))),0,1),"""")"),"M3 ")</f>
        <v xml:space="preserve">M3 </v>
      </c>
      <c r="BO38" s="205" t="str">
        <f ca="1">IFERROR(__xludf.DUMMYFUNCTION("if(countif(ec_num_list,EO38),OFFSET(INDIRECT(CONCAT(""A"",to_text(match(EO38,ec_num_list,0)))),0,1),"""")"),"M4 ")</f>
        <v xml:space="preserve">M4 </v>
      </c>
      <c r="BP38" s="205" t="str">
        <f ca="1">IFERROR(__xludf.DUMMYFUNCTION("if(countif(ec_num_list,EP38),OFFSET(INDIRECT(CONCAT(""A"",to_text(match(EP38,ec_num_list,0)))),0,1),"""")"),"")</f>
        <v/>
      </c>
      <c r="BQ38" s="205" t="str">
        <f ca="1">IFERROR(__xludf.DUMMYFUNCTION("if(countif(ec_num_list,EQ38),OFFSET(INDIRECT(CONCAT(""A"",to_text(match(EQ38,ec_num_list,0)))),0,1),"""")"),"")</f>
        <v/>
      </c>
      <c r="BR38" s="205" t="str">
        <f ca="1">IFERROR(__xludf.DUMMYFUNCTION("if(countif(ec_num_list,ER38),OFFSET(INDIRECT(CONCAT(""A"",to_text(match(ER38,ec_num_list,0)))),0,1),"""")"),"")</f>
        <v/>
      </c>
      <c r="BS38" s="205" t="str">
        <f ca="1">IFERROR(__xludf.DUMMYFUNCTION("if(countif(ec_num_list,ES38),OFFSET(INDIRECT(CONCAT(""A"",to_text(match(ES38,ec_num_list,0)))),0,1),"""")"),"M8 ")</f>
        <v xml:space="preserve">M8 </v>
      </c>
      <c r="BT38" s="205" t="str">
        <f ca="1">IFERROR(__xludf.DUMMYFUNCTION("if(countif(ec_num_list,ET38),OFFSET(INDIRECT(CONCAT(""A"",to_text(match(ET38,ec_num_list,0)))),0,1),"""")"),"")</f>
        <v/>
      </c>
      <c r="BU38" s="205" t="str">
        <f ca="1">IFERROR(__xludf.DUMMYFUNCTION("if(countif(ec_num_list,EU38),OFFSET(INDIRECT(CONCAT(""A"",to_text(match(EU38,ec_num_list,0)))),0,1),"""")"),"")</f>
        <v/>
      </c>
      <c r="BV38" s="205" t="str">
        <f ca="1">IFERROR(__xludf.DUMMYFUNCTION("if(countif(ec_num_list,EV38),OFFSET(INDIRECT(CONCAT(""A"",to_text(match(EV38,ec_num_list,0)))),0,1),"""")"),"MB ")</f>
        <v xml:space="preserve">MB </v>
      </c>
      <c r="BW38" s="205" t="str">
        <f ca="1">IFERROR(__xludf.DUMMYFUNCTION("if(countif(ec_num_list,EW38),OFFSET(INDIRECT(CONCAT(""A"",to_text(match(EW38,ec_num_list,0)))),0,1),"""")"),"")</f>
        <v/>
      </c>
      <c r="BX38" s="205" t="str">
        <f ca="1">IFERROR(__xludf.DUMMYFUNCTION("if(countif(ec_num_list,EX38),OFFSET(INDIRECT(CONCAT(""A"",to_text(match(EX38,ec_num_list,0)))),0,1),"""")"),"MD ")</f>
        <v xml:space="preserve">MD </v>
      </c>
      <c r="BY38" s="205" t="str">
        <f ca="1">IFERROR(__xludf.DUMMYFUNCTION("if(countif(ec_num_list,EY38),OFFSET(INDIRECT(CONCAT(""A"",to_text(match(EY38,ec_num_list,0)))),0,1),"""")"),"")</f>
        <v/>
      </c>
      <c r="BZ38" s="205" t="str">
        <f ca="1">IFERROR(__xludf.DUMMYFUNCTION("if(countif(ec_num_list,EZ38),OFFSET(INDIRECT(CONCAT(""A"",to_text(match(EZ38,ec_num_list,0)))),0,1),"""")"),"MF ")</f>
        <v xml:space="preserve">MF </v>
      </c>
      <c r="CA38" s="205" t="str">
        <f ca="1">IFERROR(__xludf.DUMMYFUNCTION("if(countif(ec_num_list,FA38),OFFSET(INDIRECT(CONCAT(""A"",to_text(match(FA38,ec_num_list,0)))),0,1),"""")"),"")</f>
        <v/>
      </c>
      <c r="CB38" s="205" t="str">
        <f ca="1">IFERROR(__xludf.DUMMYFUNCTION("if(countif(ec_num_list,FB38),OFFSET(INDIRECT(CONCAT(""A"",to_text(match(FB38,ec_num_list,0)))),0,1),"""")"),"")</f>
        <v/>
      </c>
      <c r="CC38" s="205" t="str">
        <f ca="1">IFERROR(__xludf.DUMMYFUNCTION("if(countif(ec_num_list,FC38),OFFSET(INDIRECT(CONCAT(""A"",to_text(match(FC38,ec_num_list,0)))),0,1),"""")"),"N2 ")</f>
        <v xml:space="preserve">N2 </v>
      </c>
      <c r="CD38" s="205" t="str">
        <f ca="1">IFERROR(__xludf.DUMMYFUNCTION("if(countif(ec_num_list,FD38),OFFSET(INDIRECT(CONCAT(""A"",to_text(match(FD38,ec_num_list,0)))),0,1),"""")"),"")</f>
        <v/>
      </c>
      <c r="CE38" s="205" t="str">
        <f ca="1">IFERROR(__xludf.DUMMYFUNCTION("if(countif(ec_num_list,FE38),OFFSET(INDIRECT(CONCAT(""A"",to_text(match(FE38,ec_num_list,0)))),0,1),"""")"),"")</f>
        <v/>
      </c>
      <c r="CF38" s="205" t="str">
        <f ca="1">IFERROR(__xludf.DUMMYFUNCTION("if(countif(ec_num_list,FF38),OFFSET(INDIRECT(CONCAT(""A"",to_text(match(FF38,ec_num_list,0)))),0,1),"""")"),"")</f>
        <v/>
      </c>
      <c r="CG38" s="205" t="str">
        <f ca="1">IFERROR(__xludf.DUMMYFUNCTION("if(countif(ec_num_list,FG38),OFFSET(INDIRECT(CONCAT(""A"",to_text(match(FG38,ec_num_list,0)))),0,1),"""")"),"")</f>
        <v/>
      </c>
      <c r="CH38" s="205" t="str">
        <f ca="1">IFERROR(__xludf.DUMMYFUNCTION("if(countif(ec_num_list,FH38),OFFSET(INDIRECT(CONCAT(""A"",to_text(match(FH38,ec_num_list,0)))),0,1),"""")"),"N7 ")</f>
        <v xml:space="preserve">N7 </v>
      </c>
      <c r="CI38" s="205" t="str">
        <f ca="1">IFERROR(__xludf.DUMMYFUNCTION("if(countif(ec_num_list,FI38),OFFSET(INDIRECT(CONCAT(""A"",to_text(match(FI38,ec_num_list,0)))),0,1),"""")"),"")</f>
        <v/>
      </c>
      <c r="CJ38" s="205" t="str">
        <f ca="1">IFERROR(__xludf.DUMMYFUNCTION("if(countif(ec_num_list,FJ38),OFFSET(INDIRECT(CONCAT(""A"",to_text(match(FJ38,ec_num_list,0)))),0,1),"""")"),"")</f>
        <v/>
      </c>
      <c r="CK38" s="205" t="str">
        <f ca="1">IFERROR(__xludf.DUMMYFUNCTION("if(countif(ec_num_list,FK38),OFFSET(INDIRECT(CONCAT(""A"",to_text(match(FK38,ec_num_list,0)))),0,1),"""")"),"NA ")</f>
        <v xml:space="preserve">NA </v>
      </c>
      <c r="CL38" s="205" t="str">
        <f ca="1">IFERROR(__xludf.DUMMYFUNCTION("if(countif(ec_num_list,FL38),OFFSET(INDIRECT(CONCAT(""A"",to_text(match(FL38,ec_num_list,0)))),0,1),"""")"),"")</f>
        <v/>
      </c>
      <c r="CM38" s="205" t="str">
        <f ca="1">IFERROR(__xludf.DUMMYFUNCTION("if(countif(ec_num_list,FM38),OFFSET(INDIRECT(CONCAT(""A"",to_text(match(FM38,ec_num_list,0)))),0,1),"""")"),"")</f>
        <v/>
      </c>
      <c r="CN38" s="206" t="s">
        <v>163</v>
      </c>
      <c r="CO38" s="206" t="s">
        <v>1243</v>
      </c>
      <c r="CP38" s="206" t="s">
        <v>1251</v>
      </c>
      <c r="CQ38" s="206" t="s">
        <v>1256</v>
      </c>
      <c r="CR38" s="108" t="s">
        <v>1555</v>
      </c>
      <c r="CS38" s="108" t="s">
        <v>1555</v>
      </c>
      <c r="CT38" s="206" t="s">
        <v>1266</v>
      </c>
      <c r="CU38" s="206" t="s">
        <v>1271</v>
      </c>
      <c r="CV38" s="206" t="s">
        <v>1274</v>
      </c>
      <c r="CW38" s="108" t="s">
        <v>1555</v>
      </c>
      <c r="CX38" s="108" t="s">
        <v>1555</v>
      </c>
      <c r="CY38" s="206" t="s">
        <v>1286</v>
      </c>
      <c r="CZ38" s="108" t="s">
        <v>1555</v>
      </c>
      <c r="DA38" s="206" t="s">
        <v>1292</v>
      </c>
      <c r="DB38" s="108" t="s">
        <v>1555</v>
      </c>
      <c r="DC38" s="108" t="s">
        <v>1555</v>
      </c>
      <c r="DD38" s="206" t="s">
        <v>1301</v>
      </c>
      <c r="DE38" s="206" t="s">
        <v>1304</v>
      </c>
      <c r="DF38" s="108" t="s">
        <v>1555</v>
      </c>
      <c r="DG38" s="108" t="s">
        <v>1555</v>
      </c>
      <c r="DH38" s="206" t="s">
        <v>1315</v>
      </c>
      <c r="DI38" s="206" t="s">
        <v>1317</v>
      </c>
      <c r="DJ38" s="206" t="s">
        <v>1321</v>
      </c>
      <c r="DK38" s="108" t="s">
        <v>1555</v>
      </c>
      <c r="DL38" s="206" t="s">
        <v>1326</v>
      </c>
      <c r="DM38" s="206" t="s">
        <v>1330</v>
      </c>
      <c r="DN38" s="206" t="s">
        <v>1334</v>
      </c>
      <c r="DO38" s="206" t="s">
        <v>1337</v>
      </c>
      <c r="DP38" s="206" t="s">
        <v>1341</v>
      </c>
      <c r="DQ38" s="206" t="s">
        <v>1344</v>
      </c>
      <c r="DR38" s="206" t="s">
        <v>1347</v>
      </c>
      <c r="DS38" s="108" t="s">
        <v>1555</v>
      </c>
      <c r="DT38" s="206" t="s">
        <v>1353</v>
      </c>
      <c r="DU38" s="108" t="s">
        <v>1555</v>
      </c>
      <c r="DV38" s="206" t="s">
        <v>1363</v>
      </c>
      <c r="DW38" s="108" t="s">
        <v>1555</v>
      </c>
      <c r="DX38" s="108" t="s">
        <v>1555</v>
      </c>
      <c r="DY38" s="108" t="s">
        <v>1555</v>
      </c>
      <c r="DZ38" s="108" t="s">
        <v>1555</v>
      </c>
      <c r="EA38" s="108" t="s">
        <v>1555</v>
      </c>
      <c r="EB38" s="108" t="s">
        <v>1555</v>
      </c>
      <c r="EC38" s="206" t="s">
        <v>1391</v>
      </c>
      <c r="ED38" s="108" t="s">
        <v>1555</v>
      </c>
      <c r="EE38" s="206" t="s">
        <v>1397</v>
      </c>
      <c r="EF38" s="108" t="s">
        <v>1555</v>
      </c>
      <c r="EG38" s="206" t="s">
        <v>1404</v>
      </c>
      <c r="EH38" s="108" t="s">
        <v>1555</v>
      </c>
      <c r="EI38" s="108" t="s">
        <v>1555</v>
      </c>
      <c r="EJ38" s="206" t="s">
        <v>1414</v>
      </c>
      <c r="EK38" s="206" t="s">
        <v>1417</v>
      </c>
      <c r="EL38" s="206" t="s">
        <v>1419</v>
      </c>
      <c r="EM38" s="108" t="s">
        <v>1555</v>
      </c>
      <c r="EN38" s="206" t="s">
        <v>1428</v>
      </c>
      <c r="EO38" s="206" t="s">
        <v>1430</v>
      </c>
      <c r="EP38" s="108" t="s">
        <v>1555</v>
      </c>
      <c r="EQ38" s="108" t="s">
        <v>1555</v>
      </c>
      <c r="ER38" s="108" t="s">
        <v>1555</v>
      </c>
      <c r="ES38" s="206" t="s">
        <v>1442</v>
      </c>
      <c r="ET38" s="108" t="s">
        <v>1555</v>
      </c>
      <c r="EU38" s="108" t="s">
        <v>1555</v>
      </c>
      <c r="EV38" s="206" t="s">
        <v>1451</v>
      </c>
      <c r="EW38" s="108" t="s">
        <v>1555</v>
      </c>
      <c r="EX38" s="206" t="s">
        <v>1458</v>
      </c>
      <c r="EY38" s="108" t="s">
        <v>1555</v>
      </c>
      <c r="EZ38" s="206" t="s">
        <v>1463</v>
      </c>
      <c r="FA38" s="108" t="s">
        <v>1555</v>
      </c>
      <c r="FB38" s="108" t="s">
        <v>1555</v>
      </c>
      <c r="FC38" s="206" t="s">
        <v>1476</v>
      </c>
      <c r="FD38" s="108" t="s">
        <v>1555</v>
      </c>
      <c r="FE38" s="108" t="s">
        <v>1555</v>
      </c>
      <c r="FF38" s="108" t="s">
        <v>1555</v>
      </c>
      <c r="FG38" s="108" t="s">
        <v>1555</v>
      </c>
      <c r="FH38" s="206" t="s">
        <v>1494</v>
      </c>
      <c r="FI38" s="108" t="s">
        <v>1555</v>
      </c>
      <c r="FJ38" s="108" t="s">
        <v>1555</v>
      </c>
      <c r="FK38" s="206" t="s">
        <v>1506</v>
      </c>
      <c r="FL38" s="206" t="s">
        <v>1509</v>
      </c>
      <c r="FM38" s="108" t="s">
        <v>1555</v>
      </c>
    </row>
    <row r="39" spans="1:169" ht="14.25">
      <c r="A39" s="207" t="s">
        <v>1382</v>
      </c>
      <c r="B39" s="108" t="str">
        <f t="shared" si="3"/>
        <v xml:space="preserve">L5 </v>
      </c>
      <c r="C39" s="200">
        <v>5</v>
      </c>
      <c r="D39" s="203" t="s">
        <v>442</v>
      </c>
      <c r="E39" s="203" t="s">
        <v>904</v>
      </c>
      <c r="F39" s="203" t="s">
        <v>905</v>
      </c>
      <c r="G39" s="203" t="s">
        <v>906</v>
      </c>
      <c r="H39" s="203" t="s">
        <v>577</v>
      </c>
      <c r="I39" s="203" t="s">
        <v>528</v>
      </c>
      <c r="J39" s="203" t="s">
        <v>578</v>
      </c>
      <c r="K39" s="117" t="s">
        <v>581</v>
      </c>
      <c r="L39" s="204" t="s">
        <v>165</v>
      </c>
      <c r="M39" s="205" t="str">
        <f ca="1">IFERROR(__xludf.DUMMYFUNCTION("regexreplace(N39,"" "","", "")"),"J0, J1, J2, J5, J6, J7, JC, JF, K0, K5, K7, K9, KA, KB, KC, KD, KF, L1, L8, LA, LC, LF, M1, M3, M4, MB, MF, N2, N7, NA, ")</f>
        <v xml:space="preserve">J0, J1, J2, J5, J6, J7, JC, JF, K0, K5, K7, K9, KA, KB, KC, KD, KF, L1, L8, LA, LC, LF, M1, M3, M4, MB, MF, N2, N7, NA, </v>
      </c>
      <c r="N39" s="205" t="e">
        <f t="shared" si="1"/>
        <v>#VALUE!</v>
      </c>
      <c r="O39" s="205" t="str">
        <f ca="1">IFERROR(__xludf.DUMMYFUNCTION("if(countif(ec_num_list,CO39),OFFSET(INDIRECT(CONCAT(""A"",to_text(match(CO39,ec_num_list,0)))),0,1),"""")"),"J0 ")</f>
        <v xml:space="preserve">J0 </v>
      </c>
      <c r="P39" s="205" t="str">
        <f ca="1">IFERROR(__xludf.DUMMYFUNCTION("if(countif(ec_num_list,CP39),OFFSET(INDIRECT(CONCAT(""A"",to_text(match(CP39,ec_num_list,0)))),0,1),"""")"),"J1 ")</f>
        <v xml:space="preserve">J1 </v>
      </c>
      <c r="Q39" s="205" t="str">
        <f ca="1">IFERROR(__xludf.DUMMYFUNCTION("if(countif(ec_num_list,CQ39),OFFSET(INDIRECT(CONCAT(""A"",to_text(match(CQ39,ec_num_list,0)))),0,1),"""")"),"J2 ")</f>
        <v xml:space="preserve">J2 </v>
      </c>
      <c r="R39" s="205" t="str">
        <f ca="1">IFERROR(__xludf.DUMMYFUNCTION("if(countif(ec_num_list,CR39),OFFSET(INDIRECT(CONCAT(""A"",to_text(match(CR39,ec_num_list,0)))),0,1),"""")"),"")</f>
        <v/>
      </c>
      <c r="S39" s="205" t="str">
        <f ca="1">IFERROR(__xludf.DUMMYFUNCTION("if(countif(ec_num_list,CS39),OFFSET(INDIRECT(CONCAT(""A"",to_text(match(CS39,ec_num_list,0)))),0,1),"""")"),"")</f>
        <v/>
      </c>
      <c r="T39" s="205" t="str">
        <f ca="1">IFERROR(__xludf.DUMMYFUNCTION("if(countif(ec_num_list,CT39),OFFSET(INDIRECT(CONCAT(""A"",to_text(match(CT39,ec_num_list,0)))),0,1),"""")"),"J5 ")</f>
        <v xml:space="preserve">J5 </v>
      </c>
      <c r="U39" s="205" t="str">
        <f ca="1">IFERROR(__xludf.DUMMYFUNCTION("if(countif(ec_num_list,CU39),OFFSET(INDIRECT(CONCAT(""A"",to_text(match(CU39,ec_num_list,0)))),0,1),"""")"),"J6 ")</f>
        <v xml:space="preserve">J6 </v>
      </c>
      <c r="V39" s="205" t="str">
        <f ca="1">IFERROR(__xludf.DUMMYFUNCTION("if(countif(ec_num_list,CV39),OFFSET(INDIRECT(CONCAT(""A"",to_text(match(CV39,ec_num_list,0)))),0,1),"""")"),"J7 ")</f>
        <v xml:space="preserve">J7 </v>
      </c>
      <c r="W39" s="205" t="str">
        <f ca="1">IFERROR(__xludf.DUMMYFUNCTION("if(countif(ec_num_list,CW39),OFFSET(INDIRECT(CONCAT(""A"",to_text(match(CW39,ec_num_list,0)))),0,1),"""")"),"")</f>
        <v/>
      </c>
      <c r="X39" s="205" t="str">
        <f ca="1">IFERROR(__xludf.DUMMYFUNCTION("if(countif(ec_num_list,CX39),OFFSET(INDIRECT(CONCAT(""A"",to_text(match(CX39,ec_num_list,0)))),0,1),"""")"),"")</f>
        <v/>
      </c>
      <c r="Y39" s="205" t="str">
        <f ca="1">IFERROR(__xludf.DUMMYFUNCTION("if(countif(ec_num_list,CY39),OFFSET(INDIRECT(CONCAT(""A"",to_text(match(CY39,ec_num_list,0)))),0,1),"""")"),"")</f>
        <v/>
      </c>
      <c r="Z39" s="205" t="str">
        <f ca="1">IFERROR(__xludf.DUMMYFUNCTION("if(countif(ec_num_list,CZ39),OFFSET(INDIRECT(CONCAT(""A"",to_text(match(CZ39,ec_num_list,0)))),0,1),"""")"),"")</f>
        <v/>
      </c>
      <c r="AA39" s="205" t="str">
        <f ca="1">IFERROR(__xludf.DUMMYFUNCTION("if(countif(ec_num_list,DA39),OFFSET(INDIRECT(CONCAT(""A"",to_text(match(DA39,ec_num_list,0)))),0,1),"""")"),"JC ")</f>
        <v xml:space="preserve">JC </v>
      </c>
      <c r="AB39" s="205" t="str">
        <f ca="1">IFERROR(__xludf.DUMMYFUNCTION("if(countif(ec_num_list,DB39),OFFSET(INDIRECT(CONCAT(""A"",to_text(match(DB39,ec_num_list,0)))),0,1),"""")"),"")</f>
        <v/>
      </c>
      <c r="AC39" s="205" t="str">
        <f ca="1">IFERROR(__xludf.DUMMYFUNCTION("if(countif(ec_num_list,DC39),OFFSET(INDIRECT(CONCAT(""A"",to_text(match(DC39,ec_num_list,0)))),0,1),"""")"),"")</f>
        <v/>
      </c>
      <c r="AD39" s="205" t="str">
        <f ca="1">IFERROR(__xludf.DUMMYFUNCTION("if(countif(ec_num_list,DD39),OFFSET(INDIRECT(CONCAT(""A"",to_text(match(DD39,ec_num_list,0)))),0,1),"""")"),"JF ")</f>
        <v xml:space="preserve">JF </v>
      </c>
      <c r="AE39" s="205" t="str">
        <f ca="1">IFERROR(__xludf.DUMMYFUNCTION("if(countif(ec_num_list,DE39),OFFSET(INDIRECT(CONCAT(""A"",to_text(match(DE39,ec_num_list,0)))),0,1),"""")"),"K0 ")</f>
        <v xml:space="preserve">K0 </v>
      </c>
      <c r="AF39" s="205" t="str">
        <f ca="1">IFERROR(__xludf.DUMMYFUNCTION("if(countif(ec_num_list,DF39),OFFSET(INDIRECT(CONCAT(""A"",to_text(match(DF39,ec_num_list,0)))),0,1),"""")"),"")</f>
        <v/>
      </c>
      <c r="AG39" s="205" t="str">
        <f ca="1">IFERROR(__xludf.DUMMYFUNCTION("if(countif(ec_num_list,DG39),OFFSET(INDIRECT(CONCAT(""A"",to_text(match(DG39,ec_num_list,0)))),0,1),"""")"),"")</f>
        <v/>
      </c>
      <c r="AH39" s="205" t="str">
        <f ca="1">IFERROR(__xludf.DUMMYFUNCTION("if(countif(ec_num_list,DH39),OFFSET(INDIRECT(CONCAT(""A"",to_text(match(DH39,ec_num_list,0)))),0,1),"""")"),"")</f>
        <v/>
      </c>
      <c r="AI39" s="205" t="str">
        <f ca="1">IFERROR(__xludf.DUMMYFUNCTION("if(countif(ec_num_list,DI39),OFFSET(INDIRECT(CONCAT(""A"",to_text(match(DI39,ec_num_list,0)))),0,1),"""")"),"")</f>
        <v/>
      </c>
      <c r="AJ39" s="205" t="str">
        <f ca="1">IFERROR(__xludf.DUMMYFUNCTION("if(countif(ec_num_list,DJ39),OFFSET(INDIRECT(CONCAT(""A"",to_text(match(DJ39,ec_num_list,0)))),0,1),"""")"),"K5 ")</f>
        <v xml:space="preserve">K5 </v>
      </c>
      <c r="AK39" s="205" t="str">
        <f ca="1">IFERROR(__xludf.DUMMYFUNCTION("if(countif(ec_num_list,DK39),OFFSET(INDIRECT(CONCAT(""A"",to_text(match(DK39,ec_num_list,0)))),0,1),"""")"),"")</f>
        <v/>
      </c>
      <c r="AL39" s="205" t="str">
        <f ca="1">IFERROR(__xludf.DUMMYFUNCTION("if(countif(ec_num_list,DL39),OFFSET(INDIRECT(CONCAT(""A"",to_text(match(DL39,ec_num_list,0)))),0,1),"""")"),"K7 ")</f>
        <v xml:space="preserve">K7 </v>
      </c>
      <c r="AM39" s="205" t="str">
        <f ca="1">IFERROR(__xludf.DUMMYFUNCTION("if(countif(ec_num_list,DM39),OFFSET(INDIRECT(CONCAT(""A"",to_text(match(DM39,ec_num_list,0)))),0,1),"""")"),"")</f>
        <v/>
      </c>
      <c r="AN39" s="205" t="str">
        <f ca="1">IFERROR(__xludf.DUMMYFUNCTION("if(countif(ec_num_list,DN39),OFFSET(INDIRECT(CONCAT(""A"",to_text(match(DN39,ec_num_list,0)))),0,1),"""")"),"K9 ")</f>
        <v xml:space="preserve">K9 </v>
      </c>
      <c r="AO39" s="205" t="str">
        <f ca="1">IFERROR(__xludf.DUMMYFUNCTION("if(countif(ec_num_list,DO39),OFFSET(INDIRECT(CONCAT(""A"",to_text(match(DO39,ec_num_list,0)))),0,1),"""")"),"KA ")</f>
        <v xml:space="preserve">KA </v>
      </c>
      <c r="AP39" s="205" t="str">
        <f ca="1">IFERROR(__xludf.DUMMYFUNCTION("if(countif(ec_num_list,DP39),OFFSET(INDIRECT(CONCAT(""A"",to_text(match(DP39,ec_num_list,0)))),0,1),"""")"),"KB ")</f>
        <v xml:space="preserve">KB </v>
      </c>
      <c r="AQ39" s="205" t="str">
        <f ca="1">IFERROR(__xludf.DUMMYFUNCTION("if(countif(ec_num_list,DQ39),OFFSET(INDIRECT(CONCAT(""A"",to_text(match(DQ39,ec_num_list,0)))),0,1),"""")"),"KC ")</f>
        <v xml:space="preserve">KC </v>
      </c>
      <c r="AR39" s="205" t="str">
        <f ca="1">IFERROR(__xludf.DUMMYFUNCTION("if(countif(ec_num_list,DR39),OFFSET(INDIRECT(CONCAT(""A"",to_text(match(DR39,ec_num_list,0)))),0,1),"""")"),"KD ")</f>
        <v xml:space="preserve">KD </v>
      </c>
      <c r="AS39" s="205" t="str">
        <f ca="1">IFERROR(__xludf.DUMMYFUNCTION("if(countif(ec_num_list,DS39),OFFSET(INDIRECT(CONCAT(""A"",to_text(match(DS39,ec_num_list,0)))),0,1),"""")"),"")</f>
        <v/>
      </c>
      <c r="AT39" s="205" t="str">
        <f ca="1">IFERROR(__xludf.DUMMYFUNCTION("if(countif(ec_num_list,DT39),OFFSET(INDIRECT(CONCAT(""A"",to_text(match(DT39,ec_num_list,0)))),0,1),"""")"),"KF ")</f>
        <v xml:space="preserve">KF </v>
      </c>
      <c r="AU39" s="205" t="str">
        <f ca="1">IFERROR(__xludf.DUMMYFUNCTION("if(countif(ec_num_list,DU39),OFFSET(INDIRECT(CONCAT(""A"",to_text(match(DU39,ec_num_list,0)))),0,1),"""")"),"")</f>
        <v/>
      </c>
      <c r="AV39" s="205" t="str">
        <f ca="1">IFERROR(__xludf.DUMMYFUNCTION("if(countif(ec_num_list,DV39),OFFSET(INDIRECT(CONCAT(""A"",to_text(match(DV39,ec_num_list,0)))),0,1),"""")"),"L1 ")</f>
        <v xml:space="preserve">L1 </v>
      </c>
      <c r="AW39" s="205" t="str">
        <f ca="1">IFERROR(__xludf.DUMMYFUNCTION("if(countif(ec_num_list,DW39),OFFSET(INDIRECT(CONCAT(""A"",to_text(match(DW39,ec_num_list,0)))),0,1),"""")"),"")</f>
        <v/>
      </c>
      <c r="AX39" s="205" t="str">
        <f ca="1">IFERROR(__xludf.DUMMYFUNCTION("if(countif(ec_num_list,DX39),OFFSET(INDIRECT(CONCAT(""A"",to_text(match(DX39,ec_num_list,0)))),0,1),"""")"),"")</f>
        <v/>
      </c>
      <c r="AY39" s="205" t="str">
        <f ca="1">IFERROR(__xludf.DUMMYFUNCTION("if(countif(ec_num_list,DY39),OFFSET(INDIRECT(CONCAT(""A"",to_text(match(DY39,ec_num_list,0)))),0,1),"""")"),"")</f>
        <v/>
      </c>
      <c r="AZ39" s="205" t="str">
        <f ca="1">IFERROR(__xludf.DUMMYFUNCTION("if(countif(ec_num_list,DZ39),OFFSET(INDIRECT(CONCAT(""A"",to_text(match(DZ39,ec_num_list,0)))),0,1),"""")"),"")</f>
        <v/>
      </c>
      <c r="BA39" s="205" t="str">
        <f ca="1">IFERROR(__xludf.DUMMYFUNCTION("if(countif(ec_num_list,EA39),OFFSET(INDIRECT(CONCAT(""A"",to_text(match(EA39,ec_num_list,0)))),0,1),"""")"),"")</f>
        <v/>
      </c>
      <c r="BB39" s="205" t="str">
        <f ca="1">IFERROR(__xludf.DUMMYFUNCTION("if(countif(ec_num_list,EB39),OFFSET(INDIRECT(CONCAT(""A"",to_text(match(EB39,ec_num_list,0)))),0,1),"""")"),"")</f>
        <v/>
      </c>
      <c r="BC39" s="205" t="str">
        <f ca="1">IFERROR(__xludf.DUMMYFUNCTION("if(countif(ec_num_list,EC39),OFFSET(INDIRECT(CONCAT(""A"",to_text(match(EC39,ec_num_list,0)))),0,1),"""")"),"L8 ")</f>
        <v xml:space="preserve">L8 </v>
      </c>
      <c r="BD39" s="205" t="str">
        <f ca="1">IFERROR(__xludf.DUMMYFUNCTION("if(countif(ec_num_list,ED39),OFFSET(INDIRECT(CONCAT(""A"",to_text(match(ED39,ec_num_list,0)))),0,1),"""")"),"")</f>
        <v/>
      </c>
      <c r="BE39" s="205" t="str">
        <f ca="1">IFERROR(__xludf.DUMMYFUNCTION("if(countif(ec_num_list,EE39),OFFSET(INDIRECT(CONCAT(""A"",to_text(match(EE39,ec_num_list,0)))),0,1),"""")"),"LA ")</f>
        <v xml:space="preserve">LA </v>
      </c>
      <c r="BF39" s="205" t="str">
        <f ca="1">IFERROR(__xludf.DUMMYFUNCTION("if(countif(ec_num_list,EF39),OFFSET(INDIRECT(CONCAT(""A"",to_text(match(EF39,ec_num_list,0)))),0,1),"""")"),"")</f>
        <v/>
      </c>
      <c r="BG39" s="205" t="str">
        <f ca="1">IFERROR(__xludf.DUMMYFUNCTION("if(countif(ec_num_list,EG39),OFFSET(INDIRECT(CONCAT(""A"",to_text(match(EG39,ec_num_list,0)))),0,1),"""")"),"LC ")</f>
        <v xml:space="preserve">LC </v>
      </c>
      <c r="BH39" s="205" t="str">
        <f ca="1">IFERROR(__xludf.DUMMYFUNCTION("if(countif(ec_num_list,EH39),OFFSET(INDIRECT(CONCAT(""A"",to_text(match(EH39,ec_num_list,0)))),0,1),"""")"),"")</f>
        <v/>
      </c>
      <c r="BI39" s="205" t="str">
        <f ca="1">IFERROR(__xludf.DUMMYFUNCTION("if(countif(ec_num_list,EI39),OFFSET(INDIRECT(CONCAT(""A"",to_text(match(EI39,ec_num_list,0)))),0,1),"""")"),"")</f>
        <v/>
      </c>
      <c r="BJ39" s="205" t="str">
        <f ca="1">IFERROR(__xludf.DUMMYFUNCTION("if(countif(ec_num_list,EJ39),OFFSET(INDIRECT(CONCAT(""A"",to_text(match(EJ39,ec_num_list,0)))),0,1),"""")"),"LF ")</f>
        <v xml:space="preserve">LF </v>
      </c>
      <c r="BK39" s="205" t="str">
        <f ca="1">IFERROR(__xludf.DUMMYFUNCTION("if(countif(ec_num_list,EK39),OFFSET(INDIRECT(CONCAT(""A"",to_text(match(EK39,ec_num_list,0)))),0,1),"""")"),"")</f>
        <v/>
      </c>
      <c r="BL39" s="205" t="str">
        <f ca="1">IFERROR(__xludf.DUMMYFUNCTION("if(countif(ec_num_list,EL39),OFFSET(INDIRECT(CONCAT(""A"",to_text(match(EL39,ec_num_list,0)))),0,1),"""")"),"M1 ")</f>
        <v xml:space="preserve">M1 </v>
      </c>
      <c r="BM39" s="205" t="str">
        <f ca="1">IFERROR(__xludf.DUMMYFUNCTION("if(countif(ec_num_list,EM39),OFFSET(INDIRECT(CONCAT(""A"",to_text(match(EM39,ec_num_list,0)))),0,1),"""")"),"")</f>
        <v/>
      </c>
      <c r="BN39" s="205" t="str">
        <f ca="1">IFERROR(__xludf.DUMMYFUNCTION("if(countif(ec_num_list,EN39),OFFSET(INDIRECT(CONCAT(""A"",to_text(match(EN39,ec_num_list,0)))),0,1),"""")"),"M3 ")</f>
        <v xml:space="preserve">M3 </v>
      </c>
      <c r="BO39" s="205" t="str">
        <f ca="1">IFERROR(__xludf.DUMMYFUNCTION("if(countif(ec_num_list,EO39),OFFSET(INDIRECT(CONCAT(""A"",to_text(match(EO39,ec_num_list,0)))),0,1),"""")"),"M4 ")</f>
        <v xml:space="preserve">M4 </v>
      </c>
      <c r="BP39" s="205" t="str">
        <f ca="1">IFERROR(__xludf.DUMMYFUNCTION("if(countif(ec_num_list,EP39),OFFSET(INDIRECT(CONCAT(""A"",to_text(match(EP39,ec_num_list,0)))),0,1),"""")"),"")</f>
        <v/>
      </c>
      <c r="BQ39" s="205" t="str">
        <f ca="1">IFERROR(__xludf.DUMMYFUNCTION("if(countif(ec_num_list,EQ39),OFFSET(INDIRECT(CONCAT(""A"",to_text(match(EQ39,ec_num_list,0)))),0,1),"""")"),"")</f>
        <v/>
      </c>
      <c r="BR39" s="205" t="str">
        <f ca="1">IFERROR(__xludf.DUMMYFUNCTION("if(countif(ec_num_list,ER39),OFFSET(INDIRECT(CONCAT(""A"",to_text(match(ER39,ec_num_list,0)))),0,1),"""")"),"")</f>
        <v/>
      </c>
      <c r="BS39" s="205" t="str">
        <f ca="1">IFERROR(__xludf.DUMMYFUNCTION("if(countif(ec_num_list,ES39),OFFSET(INDIRECT(CONCAT(""A"",to_text(match(ES39,ec_num_list,0)))),0,1),"""")"),"")</f>
        <v/>
      </c>
      <c r="BT39" s="205" t="str">
        <f ca="1">IFERROR(__xludf.DUMMYFUNCTION("if(countif(ec_num_list,ET39),OFFSET(INDIRECT(CONCAT(""A"",to_text(match(ET39,ec_num_list,0)))),0,1),"""")"),"")</f>
        <v/>
      </c>
      <c r="BU39" s="205" t="str">
        <f ca="1">IFERROR(__xludf.DUMMYFUNCTION("if(countif(ec_num_list,EU39),OFFSET(INDIRECT(CONCAT(""A"",to_text(match(EU39,ec_num_list,0)))),0,1),"""")"),"")</f>
        <v/>
      </c>
      <c r="BV39" s="205" t="str">
        <f ca="1">IFERROR(__xludf.DUMMYFUNCTION("if(countif(ec_num_list,EV39),OFFSET(INDIRECT(CONCAT(""A"",to_text(match(EV39,ec_num_list,0)))),0,1),"""")"),"MB ")</f>
        <v xml:space="preserve">MB </v>
      </c>
      <c r="BW39" s="205" t="str">
        <f ca="1">IFERROR(__xludf.DUMMYFUNCTION("if(countif(ec_num_list,EW39),OFFSET(INDIRECT(CONCAT(""A"",to_text(match(EW39,ec_num_list,0)))),0,1),"""")"),"")</f>
        <v/>
      </c>
      <c r="BX39" s="205" t="str">
        <f ca="1">IFERROR(__xludf.DUMMYFUNCTION("if(countif(ec_num_list,EX39),OFFSET(INDIRECT(CONCAT(""A"",to_text(match(EX39,ec_num_list,0)))),0,1),"""")"),"")</f>
        <v/>
      </c>
      <c r="BY39" s="205" t="str">
        <f ca="1">IFERROR(__xludf.DUMMYFUNCTION("if(countif(ec_num_list,EY39),OFFSET(INDIRECT(CONCAT(""A"",to_text(match(EY39,ec_num_list,0)))),0,1),"""")"),"")</f>
        <v/>
      </c>
      <c r="BZ39" s="205" t="str">
        <f ca="1">IFERROR(__xludf.DUMMYFUNCTION("if(countif(ec_num_list,EZ39),OFFSET(INDIRECT(CONCAT(""A"",to_text(match(EZ39,ec_num_list,0)))),0,1),"""")"),"MF ")</f>
        <v xml:space="preserve">MF </v>
      </c>
      <c r="CA39" s="205" t="str">
        <f ca="1">IFERROR(__xludf.DUMMYFUNCTION("if(countif(ec_num_list,FA39),OFFSET(INDIRECT(CONCAT(""A"",to_text(match(FA39,ec_num_list,0)))),0,1),"""")"),"")</f>
        <v/>
      </c>
      <c r="CB39" s="205" t="str">
        <f ca="1">IFERROR(__xludf.DUMMYFUNCTION("if(countif(ec_num_list,FB39),OFFSET(INDIRECT(CONCAT(""A"",to_text(match(FB39,ec_num_list,0)))),0,1),"""")"),"")</f>
        <v/>
      </c>
      <c r="CC39" s="205" t="str">
        <f ca="1">IFERROR(__xludf.DUMMYFUNCTION("if(countif(ec_num_list,FC39),OFFSET(INDIRECT(CONCAT(""A"",to_text(match(FC39,ec_num_list,0)))),0,1),"""")"),"N2 ")</f>
        <v xml:space="preserve">N2 </v>
      </c>
      <c r="CD39" s="205" t="str">
        <f ca="1">IFERROR(__xludf.DUMMYFUNCTION("if(countif(ec_num_list,FD39),OFFSET(INDIRECT(CONCAT(""A"",to_text(match(FD39,ec_num_list,0)))),0,1),"""")"),"")</f>
        <v/>
      </c>
      <c r="CE39" s="205" t="str">
        <f ca="1">IFERROR(__xludf.DUMMYFUNCTION("if(countif(ec_num_list,FE39),OFFSET(INDIRECT(CONCAT(""A"",to_text(match(FE39,ec_num_list,0)))),0,1),"""")"),"")</f>
        <v/>
      </c>
      <c r="CF39" s="205" t="str">
        <f ca="1">IFERROR(__xludf.DUMMYFUNCTION("if(countif(ec_num_list,FF39),OFFSET(INDIRECT(CONCAT(""A"",to_text(match(FF39,ec_num_list,0)))),0,1),"""")"),"")</f>
        <v/>
      </c>
      <c r="CG39" s="205" t="str">
        <f ca="1">IFERROR(__xludf.DUMMYFUNCTION("if(countif(ec_num_list,FG39),OFFSET(INDIRECT(CONCAT(""A"",to_text(match(FG39,ec_num_list,0)))),0,1),"""")"),"")</f>
        <v/>
      </c>
      <c r="CH39" s="205" t="str">
        <f ca="1">IFERROR(__xludf.DUMMYFUNCTION("if(countif(ec_num_list,FH39),OFFSET(INDIRECT(CONCAT(""A"",to_text(match(FH39,ec_num_list,0)))),0,1),"""")"),"N7 ")</f>
        <v xml:space="preserve">N7 </v>
      </c>
      <c r="CI39" s="205" t="str">
        <f ca="1">IFERROR(__xludf.DUMMYFUNCTION("if(countif(ec_num_list,FI39),OFFSET(INDIRECT(CONCAT(""A"",to_text(match(FI39,ec_num_list,0)))),0,1),"""")"),"")</f>
        <v/>
      </c>
      <c r="CJ39" s="205" t="str">
        <f ca="1">IFERROR(__xludf.DUMMYFUNCTION("if(countif(ec_num_list,FJ39),OFFSET(INDIRECT(CONCAT(""A"",to_text(match(FJ39,ec_num_list,0)))),0,1),"""")"),"")</f>
        <v/>
      </c>
      <c r="CK39" s="205" t="str">
        <f ca="1">IFERROR(__xludf.DUMMYFUNCTION("if(countif(ec_num_list,FK39),OFFSET(INDIRECT(CONCAT(""A"",to_text(match(FK39,ec_num_list,0)))),0,1),"""")"),"NA ")</f>
        <v xml:space="preserve">NA </v>
      </c>
      <c r="CL39" s="205" t="str">
        <f ca="1">IFERROR(__xludf.DUMMYFUNCTION("if(countif(ec_num_list,FL39),OFFSET(INDIRECT(CONCAT(""A"",to_text(match(FL39,ec_num_list,0)))),0,1),"""")"),"")</f>
        <v/>
      </c>
      <c r="CM39" s="205" t="str">
        <f ca="1">IFERROR(__xludf.DUMMYFUNCTION("if(countif(ec_num_list,FM39),OFFSET(INDIRECT(CONCAT(""A"",to_text(match(FM39,ec_num_list,0)))),0,1),"""")"),"")</f>
        <v/>
      </c>
      <c r="CN39" s="206" t="s">
        <v>165</v>
      </c>
      <c r="CO39" s="206" t="s">
        <v>1243</v>
      </c>
      <c r="CP39" s="206" t="s">
        <v>1251</v>
      </c>
      <c r="CQ39" s="206" t="s">
        <v>1256</v>
      </c>
      <c r="CR39" s="108" t="s">
        <v>1555</v>
      </c>
      <c r="CS39" s="108" t="s">
        <v>1555</v>
      </c>
      <c r="CT39" s="206" t="s">
        <v>1266</v>
      </c>
      <c r="CU39" s="206" t="s">
        <v>1271</v>
      </c>
      <c r="CV39" s="206" t="s">
        <v>1274</v>
      </c>
      <c r="CW39" s="108" t="s">
        <v>1555</v>
      </c>
      <c r="CX39" s="108" t="s">
        <v>1555</v>
      </c>
      <c r="CY39" s="108" t="s">
        <v>1555</v>
      </c>
      <c r="CZ39" s="108" t="s">
        <v>1555</v>
      </c>
      <c r="DA39" s="206" t="s">
        <v>1292</v>
      </c>
      <c r="DB39" s="108" t="s">
        <v>1555</v>
      </c>
      <c r="DC39" s="108" t="s">
        <v>1555</v>
      </c>
      <c r="DD39" s="206" t="s">
        <v>1301</v>
      </c>
      <c r="DE39" s="206" t="s">
        <v>1304</v>
      </c>
      <c r="DF39" s="108" t="s">
        <v>1555</v>
      </c>
      <c r="DG39" s="108" t="s">
        <v>1555</v>
      </c>
      <c r="DH39" s="108" t="s">
        <v>1555</v>
      </c>
      <c r="DI39" s="108" t="s">
        <v>1555</v>
      </c>
      <c r="DJ39" s="206" t="s">
        <v>1321</v>
      </c>
      <c r="DK39" s="108" t="s">
        <v>1555</v>
      </c>
      <c r="DL39" s="206" t="s">
        <v>1326</v>
      </c>
      <c r="DM39" s="108" t="s">
        <v>1555</v>
      </c>
      <c r="DN39" s="206" t="s">
        <v>1334</v>
      </c>
      <c r="DO39" s="206" t="s">
        <v>1337</v>
      </c>
      <c r="DP39" s="206" t="s">
        <v>1341</v>
      </c>
      <c r="DQ39" s="206" t="s">
        <v>1344</v>
      </c>
      <c r="DR39" s="206" t="s">
        <v>1347</v>
      </c>
      <c r="DS39" s="108" t="s">
        <v>1555</v>
      </c>
      <c r="DT39" s="206" t="s">
        <v>1353</v>
      </c>
      <c r="DU39" s="108" t="s">
        <v>1555</v>
      </c>
      <c r="DV39" s="206" t="s">
        <v>1363</v>
      </c>
      <c r="DW39" s="108" t="s">
        <v>1555</v>
      </c>
      <c r="DX39" s="108" t="s">
        <v>1555</v>
      </c>
      <c r="DY39" s="108" t="s">
        <v>1555</v>
      </c>
      <c r="DZ39" s="108" t="s">
        <v>1555</v>
      </c>
      <c r="EA39" s="108" t="s">
        <v>1555</v>
      </c>
      <c r="EB39" s="108" t="s">
        <v>1555</v>
      </c>
      <c r="EC39" s="206" t="s">
        <v>1391</v>
      </c>
      <c r="ED39" s="108" t="s">
        <v>1555</v>
      </c>
      <c r="EE39" s="206" t="s">
        <v>1397</v>
      </c>
      <c r="EF39" s="108" t="s">
        <v>1555</v>
      </c>
      <c r="EG39" s="206" t="s">
        <v>1404</v>
      </c>
      <c r="EH39" s="108" t="s">
        <v>1555</v>
      </c>
      <c r="EI39" s="108" t="s">
        <v>1555</v>
      </c>
      <c r="EJ39" s="206" t="s">
        <v>1414</v>
      </c>
      <c r="EK39" s="108" t="s">
        <v>1555</v>
      </c>
      <c r="EL39" s="206" t="s">
        <v>1419</v>
      </c>
      <c r="EM39" s="108" t="s">
        <v>1555</v>
      </c>
      <c r="EN39" s="206" t="s">
        <v>1428</v>
      </c>
      <c r="EO39" s="206" t="s">
        <v>1430</v>
      </c>
      <c r="EP39" s="108" t="s">
        <v>1555</v>
      </c>
      <c r="EQ39" s="108" t="s">
        <v>1555</v>
      </c>
      <c r="ER39" s="108" t="s">
        <v>1555</v>
      </c>
      <c r="ES39" s="108" t="s">
        <v>1555</v>
      </c>
      <c r="ET39" s="108" t="s">
        <v>1555</v>
      </c>
      <c r="EU39" s="108" t="s">
        <v>1555</v>
      </c>
      <c r="EV39" s="206" t="s">
        <v>1451</v>
      </c>
      <c r="EW39" s="108" t="s">
        <v>1555</v>
      </c>
      <c r="EX39" s="108" t="s">
        <v>1555</v>
      </c>
      <c r="EY39" s="108" t="s">
        <v>1555</v>
      </c>
      <c r="EZ39" s="206" t="s">
        <v>1463</v>
      </c>
      <c r="FA39" s="108" t="s">
        <v>1555</v>
      </c>
      <c r="FB39" s="108" t="s">
        <v>1555</v>
      </c>
      <c r="FC39" s="206" t="s">
        <v>1476</v>
      </c>
      <c r="FD39" s="108" t="s">
        <v>1555</v>
      </c>
      <c r="FE39" s="108" t="s">
        <v>1555</v>
      </c>
      <c r="FF39" s="108" t="s">
        <v>1555</v>
      </c>
      <c r="FG39" s="108" t="s">
        <v>1555</v>
      </c>
      <c r="FH39" s="206" t="s">
        <v>1494</v>
      </c>
      <c r="FI39" s="108" t="s">
        <v>1555</v>
      </c>
      <c r="FJ39" s="108" t="s">
        <v>1555</v>
      </c>
      <c r="FK39" s="206" t="s">
        <v>1506</v>
      </c>
      <c r="FL39" s="206" t="s">
        <v>1509</v>
      </c>
      <c r="FM39" s="108" t="s">
        <v>1555</v>
      </c>
    </row>
    <row r="40" spans="1:169" ht="14.25">
      <c r="A40" s="202" t="s">
        <v>1385</v>
      </c>
      <c r="B40" s="108" t="str">
        <f t="shared" si="3"/>
        <v xml:space="preserve">L6 </v>
      </c>
      <c r="C40" s="200">
        <v>6</v>
      </c>
      <c r="D40" s="203" t="s">
        <v>442</v>
      </c>
      <c r="E40" s="203" t="s">
        <v>904</v>
      </c>
      <c r="F40" s="203" t="s">
        <v>905</v>
      </c>
      <c r="G40" s="203" t="s">
        <v>906</v>
      </c>
      <c r="H40" s="203" t="s">
        <v>658</v>
      </c>
      <c r="I40" s="203" t="s">
        <v>787</v>
      </c>
      <c r="J40" s="203" t="s">
        <v>562</v>
      </c>
      <c r="K40" s="117" t="s">
        <v>803</v>
      </c>
      <c r="L40" s="204" t="s">
        <v>167</v>
      </c>
      <c r="M40" s="205" t="str">
        <f ca="1">IFERROR(__xludf.DUMMYFUNCTION("regexreplace(N40,"" "","", "")"),"J0, J1, J2, J5, J6, J7, JC, JF, K0, K3, K4, K5, K7, K8, K9, KA, KB, KC, KD, KF, L1, L8, LA, LC, LF, M0, M1, M3, M8, MB, MD, MF, N2, N7, NA, ")</f>
        <v xml:space="preserve">J0, J1, J2, J5, J6, J7, JC, JF, K0, K3, K4, K5, K7, K8, K9, KA, KB, KC, KD, KF, L1, L8, LA, LC, LF, M0, M1, M3, M8, MB, MD, MF, N2, N7, NA, </v>
      </c>
      <c r="N40" s="205" t="e">
        <f t="shared" si="1"/>
        <v>#VALUE!</v>
      </c>
      <c r="O40" s="205" t="str">
        <f ca="1">IFERROR(__xludf.DUMMYFUNCTION("if(countif(ec_num_list,CO40),OFFSET(INDIRECT(CONCAT(""A"",to_text(match(CO40,ec_num_list,0)))),0,1),"""")"),"J0 ")</f>
        <v xml:space="preserve">J0 </v>
      </c>
      <c r="P40" s="205" t="str">
        <f ca="1">IFERROR(__xludf.DUMMYFUNCTION("if(countif(ec_num_list,CP40),OFFSET(INDIRECT(CONCAT(""A"",to_text(match(CP40,ec_num_list,0)))),0,1),"""")"),"J1 ")</f>
        <v xml:space="preserve">J1 </v>
      </c>
      <c r="Q40" s="205" t="str">
        <f ca="1">IFERROR(__xludf.DUMMYFUNCTION("if(countif(ec_num_list,CQ40),OFFSET(INDIRECT(CONCAT(""A"",to_text(match(CQ40,ec_num_list,0)))),0,1),"""")"),"J2 ")</f>
        <v xml:space="preserve">J2 </v>
      </c>
      <c r="R40" s="205" t="str">
        <f ca="1">IFERROR(__xludf.DUMMYFUNCTION("if(countif(ec_num_list,CR40),OFFSET(INDIRECT(CONCAT(""A"",to_text(match(CR40,ec_num_list,0)))),0,1),"""")"),"")</f>
        <v/>
      </c>
      <c r="S40" s="205" t="str">
        <f ca="1">IFERROR(__xludf.DUMMYFUNCTION("if(countif(ec_num_list,CS40),OFFSET(INDIRECT(CONCAT(""A"",to_text(match(CS40,ec_num_list,0)))),0,1),"""")"),"")</f>
        <v/>
      </c>
      <c r="T40" s="205" t="str">
        <f ca="1">IFERROR(__xludf.DUMMYFUNCTION("if(countif(ec_num_list,CT40),OFFSET(INDIRECT(CONCAT(""A"",to_text(match(CT40,ec_num_list,0)))),0,1),"""")"),"J5 ")</f>
        <v xml:space="preserve">J5 </v>
      </c>
      <c r="U40" s="205" t="str">
        <f ca="1">IFERROR(__xludf.DUMMYFUNCTION("if(countif(ec_num_list,CU40),OFFSET(INDIRECT(CONCAT(""A"",to_text(match(CU40,ec_num_list,0)))),0,1),"""")"),"J6 ")</f>
        <v xml:space="preserve">J6 </v>
      </c>
      <c r="V40" s="205" t="str">
        <f ca="1">IFERROR(__xludf.DUMMYFUNCTION("if(countif(ec_num_list,CV40),OFFSET(INDIRECT(CONCAT(""A"",to_text(match(CV40,ec_num_list,0)))),0,1),"""")"),"J7 ")</f>
        <v xml:space="preserve">J7 </v>
      </c>
      <c r="W40" s="205" t="str">
        <f ca="1">IFERROR(__xludf.DUMMYFUNCTION("if(countif(ec_num_list,CW40),OFFSET(INDIRECT(CONCAT(""A"",to_text(match(CW40,ec_num_list,0)))),0,1),"""")"),"")</f>
        <v/>
      </c>
      <c r="X40" s="205" t="str">
        <f ca="1">IFERROR(__xludf.DUMMYFUNCTION("if(countif(ec_num_list,CX40),OFFSET(INDIRECT(CONCAT(""A"",to_text(match(CX40,ec_num_list,0)))),0,1),"""")"),"")</f>
        <v/>
      </c>
      <c r="Y40" s="205" t="str">
        <f ca="1">IFERROR(__xludf.DUMMYFUNCTION("if(countif(ec_num_list,CY40),OFFSET(INDIRECT(CONCAT(""A"",to_text(match(CY40,ec_num_list,0)))),0,1),"""")"),"")</f>
        <v/>
      </c>
      <c r="Z40" s="205" t="str">
        <f ca="1">IFERROR(__xludf.DUMMYFUNCTION("if(countif(ec_num_list,CZ40),OFFSET(INDIRECT(CONCAT(""A"",to_text(match(CZ40,ec_num_list,0)))),0,1),"""")"),"")</f>
        <v/>
      </c>
      <c r="AA40" s="205" t="str">
        <f ca="1">IFERROR(__xludf.DUMMYFUNCTION("if(countif(ec_num_list,DA40),OFFSET(INDIRECT(CONCAT(""A"",to_text(match(DA40,ec_num_list,0)))),0,1),"""")"),"JC ")</f>
        <v xml:space="preserve">JC </v>
      </c>
      <c r="AB40" s="205" t="str">
        <f ca="1">IFERROR(__xludf.DUMMYFUNCTION("if(countif(ec_num_list,DB40),OFFSET(INDIRECT(CONCAT(""A"",to_text(match(DB40,ec_num_list,0)))),0,1),"""")"),"")</f>
        <v/>
      </c>
      <c r="AC40" s="205" t="str">
        <f ca="1">IFERROR(__xludf.DUMMYFUNCTION("if(countif(ec_num_list,DC40),OFFSET(INDIRECT(CONCAT(""A"",to_text(match(DC40,ec_num_list,0)))),0,1),"""")"),"")</f>
        <v/>
      </c>
      <c r="AD40" s="205" t="str">
        <f ca="1">IFERROR(__xludf.DUMMYFUNCTION("if(countif(ec_num_list,DD40),OFFSET(INDIRECT(CONCAT(""A"",to_text(match(DD40,ec_num_list,0)))),0,1),"""")"),"JF ")</f>
        <v xml:space="preserve">JF </v>
      </c>
      <c r="AE40" s="205" t="str">
        <f ca="1">IFERROR(__xludf.DUMMYFUNCTION("if(countif(ec_num_list,DE40),OFFSET(INDIRECT(CONCAT(""A"",to_text(match(DE40,ec_num_list,0)))),0,1),"""")"),"K0 ")</f>
        <v xml:space="preserve">K0 </v>
      </c>
      <c r="AF40" s="205" t="str">
        <f ca="1">IFERROR(__xludf.DUMMYFUNCTION("if(countif(ec_num_list,DF40),OFFSET(INDIRECT(CONCAT(""A"",to_text(match(DF40,ec_num_list,0)))),0,1),"""")"),"")</f>
        <v/>
      </c>
      <c r="AG40" s="205" t="str">
        <f ca="1">IFERROR(__xludf.DUMMYFUNCTION("if(countif(ec_num_list,DG40),OFFSET(INDIRECT(CONCAT(""A"",to_text(match(DG40,ec_num_list,0)))),0,1),"""")"),"")</f>
        <v/>
      </c>
      <c r="AH40" s="205" t="str">
        <f ca="1">IFERROR(__xludf.DUMMYFUNCTION("if(countif(ec_num_list,DH40),OFFSET(INDIRECT(CONCAT(""A"",to_text(match(DH40,ec_num_list,0)))),0,1),"""")"),"K3 ")</f>
        <v xml:space="preserve">K3 </v>
      </c>
      <c r="AI40" s="205" t="str">
        <f ca="1">IFERROR(__xludf.DUMMYFUNCTION("if(countif(ec_num_list,DI40),OFFSET(INDIRECT(CONCAT(""A"",to_text(match(DI40,ec_num_list,0)))),0,1),"""")"),"K4 ")</f>
        <v xml:space="preserve">K4 </v>
      </c>
      <c r="AJ40" s="205" t="str">
        <f ca="1">IFERROR(__xludf.DUMMYFUNCTION("if(countif(ec_num_list,DJ40),OFFSET(INDIRECT(CONCAT(""A"",to_text(match(DJ40,ec_num_list,0)))),0,1),"""")"),"K5 ")</f>
        <v xml:space="preserve">K5 </v>
      </c>
      <c r="AK40" s="205" t="str">
        <f ca="1">IFERROR(__xludf.DUMMYFUNCTION("if(countif(ec_num_list,DK40),OFFSET(INDIRECT(CONCAT(""A"",to_text(match(DK40,ec_num_list,0)))),0,1),"""")"),"")</f>
        <v/>
      </c>
      <c r="AL40" s="205" t="str">
        <f ca="1">IFERROR(__xludf.DUMMYFUNCTION("if(countif(ec_num_list,DL40),OFFSET(INDIRECT(CONCAT(""A"",to_text(match(DL40,ec_num_list,0)))),0,1),"""")"),"K7 ")</f>
        <v xml:space="preserve">K7 </v>
      </c>
      <c r="AM40" s="205" t="str">
        <f ca="1">IFERROR(__xludf.DUMMYFUNCTION("if(countif(ec_num_list,DM40),OFFSET(INDIRECT(CONCAT(""A"",to_text(match(DM40,ec_num_list,0)))),0,1),"""")"),"K8 ")</f>
        <v xml:space="preserve">K8 </v>
      </c>
      <c r="AN40" s="205" t="str">
        <f ca="1">IFERROR(__xludf.DUMMYFUNCTION("if(countif(ec_num_list,DN40),OFFSET(INDIRECT(CONCAT(""A"",to_text(match(DN40,ec_num_list,0)))),0,1),"""")"),"K9 ")</f>
        <v xml:space="preserve">K9 </v>
      </c>
      <c r="AO40" s="205" t="str">
        <f ca="1">IFERROR(__xludf.DUMMYFUNCTION("if(countif(ec_num_list,DO40),OFFSET(INDIRECT(CONCAT(""A"",to_text(match(DO40,ec_num_list,0)))),0,1),"""")"),"KA ")</f>
        <v xml:space="preserve">KA </v>
      </c>
      <c r="AP40" s="205" t="str">
        <f ca="1">IFERROR(__xludf.DUMMYFUNCTION("if(countif(ec_num_list,DP40),OFFSET(INDIRECT(CONCAT(""A"",to_text(match(DP40,ec_num_list,0)))),0,1),"""")"),"KB ")</f>
        <v xml:space="preserve">KB </v>
      </c>
      <c r="AQ40" s="205" t="str">
        <f ca="1">IFERROR(__xludf.DUMMYFUNCTION("if(countif(ec_num_list,DQ40),OFFSET(INDIRECT(CONCAT(""A"",to_text(match(DQ40,ec_num_list,0)))),0,1),"""")"),"KC ")</f>
        <v xml:space="preserve">KC </v>
      </c>
      <c r="AR40" s="205" t="str">
        <f ca="1">IFERROR(__xludf.DUMMYFUNCTION("if(countif(ec_num_list,DR40),OFFSET(INDIRECT(CONCAT(""A"",to_text(match(DR40,ec_num_list,0)))),0,1),"""")"),"KD ")</f>
        <v xml:space="preserve">KD </v>
      </c>
      <c r="AS40" s="205" t="str">
        <f ca="1">IFERROR(__xludf.DUMMYFUNCTION("if(countif(ec_num_list,DS40),OFFSET(INDIRECT(CONCAT(""A"",to_text(match(DS40,ec_num_list,0)))),0,1),"""")"),"")</f>
        <v/>
      </c>
      <c r="AT40" s="205" t="str">
        <f ca="1">IFERROR(__xludf.DUMMYFUNCTION("if(countif(ec_num_list,DT40),OFFSET(INDIRECT(CONCAT(""A"",to_text(match(DT40,ec_num_list,0)))),0,1),"""")"),"KF ")</f>
        <v xml:space="preserve">KF </v>
      </c>
      <c r="AU40" s="205" t="str">
        <f ca="1">IFERROR(__xludf.DUMMYFUNCTION("if(countif(ec_num_list,DU40),OFFSET(INDIRECT(CONCAT(""A"",to_text(match(DU40,ec_num_list,0)))),0,1),"""")"),"")</f>
        <v/>
      </c>
      <c r="AV40" s="205" t="str">
        <f ca="1">IFERROR(__xludf.DUMMYFUNCTION("if(countif(ec_num_list,DV40),OFFSET(INDIRECT(CONCAT(""A"",to_text(match(DV40,ec_num_list,0)))),0,1),"""")"),"L1 ")</f>
        <v xml:space="preserve">L1 </v>
      </c>
      <c r="AW40" s="205" t="str">
        <f ca="1">IFERROR(__xludf.DUMMYFUNCTION("if(countif(ec_num_list,DW40),OFFSET(INDIRECT(CONCAT(""A"",to_text(match(DW40,ec_num_list,0)))),0,1),"""")"),"")</f>
        <v/>
      </c>
      <c r="AX40" s="205" t="str">
        <f ca="1">IFERROR(__xludf.DUMMYFUNCTION("if(countif(ec_num_list,DX40),OFFSET(INDIRECT(CONCAT(""A"",to_text(match(DX40,ec_num_list,0)))),0,1),"""")"),"")</f>
        <v/>
      </c>
      <c r="AY40" s="205" t="str">
        <f ca="1">IFERROR(__xludf.DUMMYFUNCTION("if(countif(ec_num_list,DY40),OFFSET(INDIRECT(CONCAT(""A"",to_text(match(DY40,ec_num_list,0)))),0,1),"""")"),"")</f>
        <v/>
      </c>
      <c r="AZ40" s="205" t="str">
        <f ca="1">IFERROR(__xludf.DUMMYFUNCTION("if(countif(ec_num_list,DZ40),OFFSET(INDIRECT(CONCAT(""A"",to_text(match(DZ40,ec_num_list,0)))),0,1),"""")"),"")</f>
        <v/>
      </c>
      <c r="BA40" s="205" t="str">
        <f ca="1">IFERROR(__xludf.DUMMYFUNCTION("if(countif(ec_num_list,EA40),OFFSET(INDIRECT(CONCAT(""A"",to_text(match(EA40,ec_num_list,0)))),0,1),"""")"),"")</f>
        <v/>
      </c>
      <c r="BB40" s="205" t="str">
        <f ca="1">IFERROR(__xludf.DUMMYFUNCTION("if(countif(ec_num_list,EB40),OFFSET(INDIRECT(CONCAT(""A"",to_text(match(EB40,ec_num_list,0)))),0,1),"""")"),"")</f>
        <v/>
      </c>
      <c r="BC40" s="205" t="str">
        <f ca="1">IFERROR(__xludf.DUMMYFUNCTION("if(countif(ec_num_list,EC40),OFFSET(INDIRECT(CONCAT(""A"",to_text(match(EC40,ec_num_list,0)))),0,1),"""")"),"L8 ")</f>
        <v xml:space="preserve">L8 </v>
      </c>
      <c r="BD40" s="205" t="str">
        <f ca="1">IFERROR(__xludf.DUMMYFUNCTION("if(countif(ec_num_list,ED40),OFFSET(INDIRECT(CONCAT(""A"",to_text(match(ED40,ec_num_list,0)))),0,1),"""")"),"")</f>
        <v/>
      </c>
      <c r="BE40" s="205" t="str">
        <f ca="1">IFERROR(__xludf.DUMMYFUNCTION("if(countif(ec_num_list,EE40),OFFSET(INDIRECT(CONCAT(""A"",to_text(match(EE40,ec_num_list,0)))),0,1),"""")"),"LA ")</f>
        <v xml:space="preserve">LA </v>
      </c>
      <c r="BF40" s="205" t="str">
        <f ca="1">IFERROR(__xludf.DUMMYFUNCTION("if(countif(ec_num_list,EF40),OFFSET(INDIRECT(CONCAT(""A"",to_text(match(EF40,ec_num_list,0)))),0,1),"""")"),"")</f>
        <v/>
      </c>
      <c r="BG40" s="205" t="str">
        <f ca="1">IFERROR(__xludf.DUMMYFUNCTION("if(countif(ec_num_list,EG40),OFFSET(INDIRECT(CONCAT(""A"",to_text(match(EG40,ec_num_list,0)))),0,1),"""")"),"LC ")</f>
        <v xml:space="preserve">LC </v>
      </c>
      <c r="BH40" s="205" t="str">
        <f ca="1">IFERROR(__xludf.DUMMYFUNCTION("if(countif(ec_num_list,EH40),OFFSET(INDIRECT(CONCAT(""A"",to_text(match(EH40,ec_num_list,0)))),0,1),"""")"),"")</f>
        <v/>
      </c>
      <c r="BI40" s="205" t="str">
        <f ca="1">IFERROR(__xludf.DUMMYFUNCTION("if(countif(ec_num_list,EI40),OFFSET(INDIRECT(CONCAT(""A"",to_text(match(EI40,ec_num_list,0)))),0,1),"""")"),"")</f>
        <v/>
      </c>
      <c r="BJ40" s="205" t="str">
        <f ca="1">IFERROR(__xludf.DUMMYFUNCTION("if(countif(ec_num_list,EJ40),OFFSET(INDIRECT(CONCAT(""A"",to_text(match(EJ40,ec_num_list,0)))),0,1),"""")"),"LF ")</f>
        <v xml:space="preserve">LF </v>
      </c>
      <c r="BK40" s="205" t="str">
        <f ca="1">IFERROR(__xludf.DUMMYFUNCTION("if(countif(ec_num_list,EK40),OFFSET(INDIRECT(CONCAT(""A"",to_text(match(EK40,ec_num_list,0)))),0,1),"""")"),"M0 ")</f>
        <v xml:space="preserve">M0 </v>
      </c>
      <c r="BL40" s="205" t="str">
        <f ca="1">IFERROR(__xludf.DUMMYFUNCTION("if(countif(ec_num_list,EL40),OFFSET(INDIRECT(CONCAT(""A"",to_text(match(EL40,ec_num_list,0)))),0,1),"""")"),"M1 ")</f>
        <v xml:space="preserve">M1 </v>
      </c>
      <c r="BM40" s="205" t="str">
        <f ca="1">IFERROR(__xludf.DUMMYFUNCTION("if(countif(ec_num_list,EM40),OFFSET(INDIRECT(CONCAT(""A"",to_text(match(EM40,ec_num_list,0)))),0,1),"""")"),"")</f>
        <v/>
      </c>
      <c r="BN40" s="205" t="str">
        <f ca="1">IFERROR(__xludf.DUMMYFUNCTION("if(countif(ec_num_list,EN40),OFFSET(INDIRECT(CONCAT(""A"",to_text(match(EN40,ec_num_list,0)))),0,1),"""")"),"M3 ")</f>
        <v xml:space="preserve">M3 </v>
      </c>
      <c r="BO40" s="205" t="str">
        <f ca="1">IFERROR(__xludf.DUMMYFUNCTION("if(countif(ec_num_list,EO40),OFFSET(INDIRECT(CONCAT(""A"",to_text(match(EO40,ec_num_list,0)))),0,1),"""")"),"")</f>
        <v/>
      </c>
      <c r="BP40" s="205" t="str">
        <f ca="1">IFERROR(__xludf.DUMMYFUNCTION("if(countif(ec_num_list,EP40),OFFSET(INDIRECT(CONCAT(""A"",to_text(match(EP40,ec_num_list,0)))),0,1),"""")"),"")</f>
        <v/>
      </c>
      <c r="BQ40" s="205" t="str">
        <f ca="1">IFERROR(__xludf.DUMMYFUNCTION("if(countif(ec_num_list,EQ40),OFFSET(INDIRECT(CONCAT(""A"",to_text(match(EQ40,ec_num_list,0)))),0,1),"""")"),"")</f>
        <v/>
      </c>
      <c r="BR40" s="205" t="str">
        <f ca="1">IFERROR(__xludf.DUMMYFUNCTION("if(countif(ec_num_list,ER40),OFFSET(INDIRECT(CONCAT(""A"",to_text(match(ER40,ec_num_list,0)))),0,1),"""")"),"")</f>
        <v/>
      </c>
      <c r="BS40" s="205" t="str">
        <f ca="1">IFERROR(__xludf.DUMMYFUNCTION("if(countif(ec_num_list,ES40),OFFSET(INDIRECT(CONCAT(""A"",to_text(match(ES40,ec_num_list,0)))),0,1),"""")"),"M8 ")</f>
        <v xml:space="preserve">M8 </v>
      </c>
      <c r="BT40" s="205" t="str">
        <f ca="1">IFERROR(__xludf.DUMMYFUNCTION("if(countif(ec_num_list,ET40),OFFSET(INDIRECT(CONCAT(""A"",to_text(match(ET40,ec_num_list,0)))),0,1),"""")"),"")</f>
        <v/>
      </c>
      <c r="BU40" s="205" t="str">
        <f ca="1">IFERROR(__xludf.DUMMYFUNCTION("if(countif(ec_num_list,EU40),OFFSET(INDIRECT(CONCAT(""A"",to_text(match(EU40,ec_num_list,0)))),0,1),"""")"),"")</f>
        <v/>
      </c>
      <c r="BV40" s="205" t="str">
        <f ca="1">IFERROR(__xludf.DUMMYFUNCTION("if(countif(ec_num_list,EV40),OFFSET(INDIRECT(CONCAT(""A"",to_text(match(EV40,ec_num_list,0)))),0,1),"""")"),"MB ")</f>
        <v xml:space="preserve">MB </v>
      </c>
      <c r="BW40" s="205" t="str">
        <f ca="1">IFERROR(__xludf.DUMMYFUNCTION("if(countif(ec_num_list,EW40),OFFSET(INDIRECT(CONCAT(""A"",to_text(match(EW40,ec_num_list,0)))),0,1),"""")"),"")</f>
        <v/>
      </c>
      <c r="BX40" s="205" t="str">
        <f ca="1">IFERROR(__xludf.DUMMYFUNCTION("if(countif(ec_num_list,EX40),OFFSET(INDIRECT(CONCAT(""A"",to_text(match(EX40,ec_num_list,0)))),0,1),"""")"),"MD ")</f>
        <v xml:space="preserve">MD </v>
      </c>
      <c r="BY40" s="205" t="str">
        <f ca="1">IFERROR(__xludf.DUMMYFUNCTION("if(countif(ec_num_list,EY40),OFFSET(INDIRECT(CONCAT(""A"",to_text(match(EY40,ec_num_list,0)))),0,1),"""")"),"")</f>
        <v/>
      </c>
      <c r="BZ40" s="205" t="str">
        <f ca="1">IFERROR(__xludf.DUMMYFUNCTION("if(countif(ec_num_list,EZ40),OFFSET(INDIRECT(CONCAT(""A"",to_text(match(EZ40,ec_num_list,0)))),0,1),"""")"),"MF ")</f>
        <v xml:space="preserve">MF </v>
      </c>
      <c r="CA40" s="205" t="str">
        <f ca="1">IFERROR(__xludf.DUMMYFUNCTION("if(countif(ec_num_list,FA40),OFFSET(INDIRECT(CONCAT(""A"",to_text(match(FA40,ec_num_list,0)))),0,1),"""")"),"")</f>
        <v/>
      </c>
      <c r="CB40" s="205" t="str">
        <f ca="1">IFERROR(__xludf.DUMMYFUNCTION("if(countif(ec_num_list,FB40),OFFSET(INDIRECT(CONCAT(""A"",to_text(match(FB40,ec_num_list,0)))),0,1),"""")"),"")</f>
        <v/>
      </c>
      <c r="CC40" s="205" t="str">
        <f ca="1">IFERROR(__xludf.DUMMYFUNCTION("if(countif(ec_num_list,FC40),OFFSET(INDIRECT(CONCAT(""A"",to_text(match(FC40,ec_num_list,0)))),0,1),"""")"),"N2 ")</f>
        <v xml:space="preserve">N2 </v>
      </c>
      <c r="CD40" s="205" t="str">
        <f ca="1">IFERROR(__xludf.DUMMYFUNCTION("if(countif(ec_num_list,FD40),OFFSET(INDIRECT(CONCAT(""A"",to_text(match(FD40,ec_num_list,0)))),0,1),"""")"),"")</f>
        <v/>
      </c>
      <c r="CE40" s="205" t="str">
        <f ca="1">IFERROR(__xludf.DUMMYFUNCTION("if(countif(ec_num_list,FE40),OFFSET(INDIRECT(CONCAT(""A"",to_text(match(FE40,ec_num_list,0)))),0,1),"""")"),"")</f>
        <v/>
      </c>
      <c r="CF40" s="205" t="str">
        <f ca="1">IFERROR(__xludf.DUMMYFUNCTION("if(countif(ec_num_list,FF40),OFFSET(INDIRECT(CONCAT(""A"",to_text(match(FF40,ec_num_list,0)))),0,1),"""")"),"")</f>
        <v/>
      </c>
      <c r="CG40" s="205" t="str">
        <f ca="1">IFERROR(__xludf.DUMMYFUNCTION("if(countif(ec_num_list,FG40),OFFSET(INDIRECT(CONCAT(""A"",to_text(match(FG40,ec_num_list,0)))),0,1),"""")"),"")</f>
        <v/>
      </c>
      <c r="CH40" s="205" t="str">
        <f ca="1">IFERROR(__xludf.DUMMYFUNCTION("if(countif(ec_num_list,FH40),OFFSET(INDIRECT(CONCAT(""A"",to_text(match(FH40,ec_num_list,0)))),0,1),"""")"),"N7 ")</f>
        <v xml:space="preserve">N7 </v>
      </c>
      <c r="CI40" s="205" t="str">
        <f ca="1">IFERROR(__xludf.DUMMYFUNCTION("if(countif(ec_num_list,FI40),OFFSET(INDIRECT(CONCAT(""A"",to_text(match(FI40,ec_num_list,0)))),0,1),"""")"),"")</f>
        <v/>
      </c>
      <c r="CJ40" s="205" t="str">
        <f ca="1">IFERROR(__xludf.DUMMYFUNCTION("if(countif(ec_num_list,FJ40),OFFSET(INDIRECT(CONCAT(""A"",to_text(match(FJ40,ec_num_list,0)))),0,1),"""")"),"")</f>
        <v/>
      </c>
      <c r="CK40" s="205" t="str">
        <f ca="1">IFERROR(__xludf.DUMMYFUNCTION("if(countif(ec_num_list,FK40),OFFSET(INDIRECT(CONCAT(""A"",to_text(match(FK40,ec_num_list,0)))),0,1),"""")"),"NA ")</f>
        <v xml:space="preserve">NA </v>
      </c>
      <c r="CL40" s="205" t="str">
        <f ca="1">IFERROR(__xludf.DUMMYFUNCTION("if(countif(ec_num_list,FL40),OFFSET(INDIRECT(CONCAT(""A"",to_text(match(FL40,ec_num_list,0)))),0,1),"""")"),"")</f>
        <v/>
      </c>
      <c r="CM40" s="205" t="str">
        <f ca="1">IFERROR(__xludf.DUMMYFUNCTION("if(countif(ec_num_list,FM40),OFFSET(INDIRECT(CONCAT(""A"",to_text(match(FM40,ec_num_list,0)))),0,1),"""")"),"")</f>
        <v/>
      </c>
      <c r="CN40" s="206" t="s">
        <v>167</v>
      </c>
      <c r="CO40" s="206" t="s">
        <v>1243</v>
      </c>
      <c r="CP40" s="206" t="s">
        <v>1251</v>
      </c>
      <c r="CQ40" s="206" t="s">
        <v>1256</v>
      </c>
      <c r="CR40" s="108" t="s">
        <v>1555</v>
      </c>
      <c r="CS40" s="108" t="s">
        <v>1555</v>
      </c>
      <c r="CT40" s="206" t="s">
        <v>1266</v>
      </c>
      <c r="CU40" s="206" t="s">
        <v>1271</v>
      </c>
      <c r="CV40" s="206" t="s">
        <v>1274</v>
      </c>
      <c r="CW40" s="108" t="s">
        <v>1555</v>
      </c>
      <c r="CX40" s="108" t="s">
        <v>1555</v>
      </c>
      <c r="CY40" s="108" t="s">
        <v>1555</v>
      </c>
      <c r="CZ40" s="108" t="s">
        <v>1555</v>
      </c>
      <c r="DA40" s="206" t="s">
        <v>1292</v>
      </c>
      <c r="DB40" s="108" t="s">
        <v>1555</v>
      </c>
      <c r="DC40" s="108" t="s">
        <v>1555</v>
      </c>
      <c r="DD40" s="206" t="s">
        <v>1301</v>
      </c>
      <c r="DE40" s="206" t="s">
        <v>1304</v>
      </c>
      <c r="DF40" s="108" t="s">
        <v>1555</v>
      </c>
      <c r="DG40" s="108" t="s">
        <v>1555</v>
      </c>
      <c r="DH40" s="206" t="s">
        <v>1315</v>
      </c>
      <c r="DI40" s="206" t="s">
        <v>1317</v>
      </c>
      <c r="DJ40" s="206" t="s">
        <v>1321</v>
      </c>
      <c r="DK40" s="108" t="s">
        <v>1555</v>
      </c>
      <c r="DL40" s="206" t="s">
        <v>1326</v>
      </c>
      <c r="DM40" s="206" t="s">
        <v>1330</v>
      </c>
      <c r="DN40" s="206" t="s">
        <v>1334</v>
      </c>
      <c r="DO40" s="206" t="s">
        <v>1337</v>
      </c>
      <c r="DP40" s="206" t="s">
        <v>1341</v>
      </c>
      <c r="DQ40" s="206" t="s">
        <v>1344</v>
      </c>
      <c r="DR40" s="206" t="s">
        <v>1347</v>
      </c>
      <c r="DS40" s="108" t="s">
        <v>1555</v>
      </c>
      <c r="DT40" s="206" t="s">
        <v>1353</v>
      </c>
      <c r="DU40" s="108" t="s">
        <v>1555</v>
      </c>
      <c r="DV40" s="206" t="s">
        <v>1363</v>
      </c>
      <c r="DW40" s="108" t="s">
        <v>1555</v>
      </c>
      <c r="DX40" s="108" t="s">
        <v>1555</v>
      </c>
      <c r="DY40" s="108" t="s">
        <v>1555</v>
      </c>
      <c r="DZ40" s="108" t="s">
        <v>1555</v>
      </c>
      <c r="EA40" s="108" t="s">
        <v>1555</v>
      </c>
      <c r="EB40" s="108" t="s">
        <v>1555</v>
      </c>
      <c r="EC40" s="206" t="s">
        <v>1391</v>
      </c>
      <c r="ED40" s="108" t="s">
        <v>1555</v>
      </c>
      <c r="EE40" s="206" t="s">
        <v>1397</v>
      </c>
      <c r="EF40" s="108" t="s">
        <v>1555</v>
      </c>
      <c r="EG40" s="206" t="s">
        <v>1404</v>
      </c>
      <c r="EH40" s="108" t="s">
        <v>1555</v>
      </c>
      <c r="EI40" s="108" t="s">
        <v>1555</v>
      </c>
      <c r="EJ40" s="206" t="s">
        <v>1414</v>
      </c>
      <c r="EK40" s="206" t="s">
        <v>1417</v>
      </c>
      <c r="EL40" s="206" t="s">
        <v>1419</v>
      </c>
      <c r="EM40" s="108" t="s">
        <v>1555</v>
      </c>
      <c r="EN40" s="206" t="s">
        <v>1428</v>
      </c>
      <c r="EO40" s="108" t="s">
        <v>1555</v>
      </c>
      <c r="EP40" s="108" t="s">
        <v>1555</v>
      </c>
      <c r="EQ40" s="108" t="s">
        <v>1555</v>
      </c>
      <c r="ER40" s="108" t="s">
        <v>1555</v>
      </c>
      <c r="ES40" s="206" t="s">
        <v>1442</v>
      </c>
      <c r="ET40" s="108" t="s">
        <v>1555</v>
      </c>
      <c r="EU40" s="108" t="s">
        <v>1555</v>
      </c>
      <c r="EV40" s="206" t="s">
        <v>1451</v>
      </c>
      <c r="EW40" s="108" t="s">
        <v>1555</v>
      </c>
      <c r="EX40" s="206" t="s">
        <v>1458</v>
      </c>
      <c r="EY40" s="108" t="s">
        <v>1555</v>
      </c>
      <c r="EZ40" s="206" t="s">
        <v>1463</v>
      </c>
      <c r="FA40" s="108" t="s">
        <v>1555</v>
      </c>
      <c r="FB40" s="108" t="s">
        <v>1555</v>
      </c>
      <c r="FC40" s="206" t="s">
        <v>1476</v>
      </c>
      <c r="FD40" s="108" t="s">
        <v>1555</v>
      </c>
      <c r="FE40" s="108" t="s">
        <v>1555</v>
      </c>
      <c r="FF40" s="108" t="s">
        <v>1555</v>
      </c>
      <c r="FG40" s="108" t="s">
        <v>1555</v>
      </c>
      <c r="FH40" s="206" t="s">
        <v>1494</v>
      </c>
      <c r="FI40" s="108" t="s">
        <v>1555</v>
      </c>
      <c r="FJ40" s="108" t="s">
        <v>1555</v>
      </c>
      <c r="FK40" s="206" t="s">
        <v>1506</v>
      </c>
      <c r="FL40" s="206" t="s">
        <v>1509</v>
      </c>
      <c r="FM40" s="108" t="s">
        <v>1555</v>
      </c>
    </row>
    <row r="41" spans="1:169" ht="24">
      <c r="A41" s="108" t="s">
        <v>1388</v>
      </c>
      <c r="B41" s="108" t="str">
        <f t="shared" si="3"/>
        <v xml:space="preserve">L7 </v>
      </c>
      <c r="C41" s="200">
        <v>7</v>
      </c>
      <c r="D41" s="203" t="s">
        <v>442</v>
      </c>
      <c r="E41" s="203" t="s">
        <v>904</v>
      </c>
      <c r="F41" s="203" t="s">
        <v>905</v>
      </c>
      <c r="G41" s="203" t="s">
        <v>906</v>
      </c>
      <c r="H41" s="203" t="s">
        <v>658</v>
      </c>
      <c r="I41" s="203" t="s">
        <v>659</v>
      </c>
      <c r="J41" s="203" t="s">
        <v>660</v>
      </c>
      <c r="K41" s="117" t="s">
        <v>684</v>
      </c>
      <c r="L41" s="204" t="s">
        <v>169</v>
      </c>
      <c r="M41" s="205" t="str">
        <f ca="1">IFERROR(__xludf.DUMMYFUNCTION("regexreplace(N41,"" "","", "")"),"J0, J1, J2, J5, J6, J7, JA, JC, JD, K0, K5, K7, K9, KA, KC, KD, KF, L0, L1, L8, LA, LC, LD, M0, M2, M3, MA, MC, MD, MF, N2, N4, N7, NA, ")</f>
        <v xml:space="preserve">J0, J1, J2, J5, J6, J7, JA, JC, JD, K0, K5, K7, K9, KA, KC, KD, KF, L0, L1, L8, LA, LC, LD, M0, M2, M3, MA, MC, MD, MF, N2, N4, N7, NA, </v>
      </c>
      <c r="N41" s="205" t="e">
        <f t="shared" si="1"/>
        <v>#VALUE!</v>
      </c>
      <c r="O41" s="205" t="str">
        <f ca="1">IFERROR(__xludf.DUMMYFUNCTION("if(countif(ec_num_list,CO41),OFFSET(INDIRECT(CONCAT(""A"",to_text(match(CO41,ec_num_list,0)))),0,1),"""")"),"J0 ")</f>
        <v xml:space="preserve">J0 </v>
      </c>
      <c r="P41" s="205" t="str">
        <f ca="1">IFERROR(__xludf.DUMMYFUNCTION("if(countif(ec_num_list,CP41),OFFSET(INDIRECT(CONCAT(""A"",to_text(match(CP41,ec_num_list,0)))),0,1),"""")"),"J1 ")</f>
        <v xml:space="preserve">J1 </v>
      </c>
      <c r="Q41" s="205" t="str">
        <f ca="1">IFERROR(__xludf.DUMMYFUNCTION("if(countif(ec_num_list,CQ41),OFFSET(INDIRECT(CONCAT(""A"",to_text(match(CQ41,ec_num_list,0)))),0,1),"""")"),"J2 ")</f>
        <v xml:space="preserve">J2 </v>
      </c>
      <c r="R41" s="205" t="str">
        <f ca="1">IFERROR(__xludf.DUMMYFUNCTION("if(countif(ec_num_list,CR41),OFFSET(INDIRECT(CONCAT(""A"",to_text(match(CR41,ec_num_list,0)))),0,1),"""")"),"")</f>
        <v/>
      </c>
      <c r="S41" s="205" t="str">
        <f ca="1">IFERROR(__xludf.DUMMYFUNCTION("if(countif(ec_num_list,CS41),OFFSET(INDIRECT(CONCAT(""A"",to_text(match(CS41,ec_num_list,0)))),0,1),"""")"),"")</f>
        <v/>
      </c>
      <c r="T41" s="205" t="str">
        <f ca="1">IFERROR(__xludf.DUMMYFUNCTION("if(countif(ec_num_list,CT41),OFFSET(INDIRECT(CONCAT(""A"",to_text(match(CT41,ec_num_list,0)))),0,1),"""")"),"J5 ")</f>
        <v xml:space="preserve">J5 </v>
      </c>
      <c r="U41" s="205" t="str">
        <f ca="1">IFERROR(__xludf.DUMMYFUNCTION("if(countif(ec_num_list,CU41),OFFSET(INDIRECT(CONCAT(""A"",to_text(match(CU41,ec_num_list,0)))),0,1),"""")"),"J6 ")</f>
        <v xml:space="preserve">J6 </v>
      </c>
      <c r="V41" s="205" t="str">
        <f ca="1">IFERROR(__xludf.DUMMYFUNCTION("if(countif(ec_num_list,CV41),OFFSET(INDIRECT(CONCAT(""A"",to_text(match(CV41,ec_num_list,0)))),0,1),"""")"),"J7 ")</f>
        <v xml:space="preserve">J7 </v>
      </c>
      <c r="W41" s="205" t="str">
        <f ca="1">IFERROR(__xludf.DUMMYFUNCTION("if(countif(ec_num_list,CW41),OFFSET(INDIRECT(CONCAT(""A"",to_text(match(CW41,ec_num_list,0)))),0,1),"""")"),"")</f>
        <v/>
      </c>
      <c r="X41" s="205" t="str">
        <f ca="1">IFERROR(__xludf.DUMMYFUNCTION("if(countif(ec_num_list,CX41),OFFSET(INDIRECT(CONCAT(""A"",to_text(match(CX41,ec_num_list,0)))),0,1),"""")"),"")</f>
        <v/>
      </c>
      <c r="Y41" s="205" t="str">
        <f ca="1">IFERROR(__xludf.DUMMYFUNCTION("if(countif(ec_num_list,CY41),OFFSET(INDIRECT(CONCAT(""A"",to_text(match(CY41,ec_num_list,0)))),0,1),"""")"),"JA ")</f>
        <v xml:space="preserve">JA </v>
      </c>
      <c r="Z41" s="205" t="str">
        <f ca="1">IFERROR(__xludf.DUMMYFUNCTION("if(countif(ec_num_list,CZ41),OFFSET(INDIRECT(CONCAT(""A"",to_text(match(CZ41,ec_num_list,0)))),0,1),"""")"),"")</f>
        <v/>
      </c>
      <c r="AA41" s="205" t="str">
        <f ca="1">IFERROR(__xludf.DUMMYFUNCTION("if(countif(ec_num_list,DA41),OFFSET(INDIRECT(CONCAT(""A"",to_text(match(DA41,ec_num_list,0)))),0,1),"""")"),"JC ")</f>
        <v xml:space="preserve">JC </v>
      </c>
      <c r="AB41" s="205" t="str">
        <f ca="1">IFERROR(__xludf.DUMMYFUNCTION("if(countif(ec_num_list,DB41),OFFSET(INDIRECT(CONCAT(""A"",to_text(match(DB41,ec_num_list,0)))),0,1),"""")"),"JD ")</f>
        <v xml:space="preserve">JD </v>
      </c>
      <c r="AC41" s="205" t="str">
        <f ca="1">IFERROR(__xludf.DUMMYFUNCTION("if(countif(ec_num_list,DC41),OFFSET(INDIRECT(CONCAT(""A"",to_text(match(DC41,ec_num_list,0)))),0,1),"""")"),"")</f>
        <v/>
      </c>
      <c r="AD41" s="205" t="str">
        <f ca="1">IFERROR(__xludf.DUMMYFUNCTION("if(countif(ec_num_list,DD41),OFFSET(INDIRECT(CONCAT(""A"",to_text(match(DD41,ec_num_list,0)))),0,1),"""")"),"")</f>
        <v/>
      </c>
      <c r="AE41" s="205" t="str">
        <f ca="1">IFERROR(__xludf.DUMMYFUNCTION("if(countif(ec_num_list,DE41),OFFSET(INDIRECT(CONCAT(""A"",to_text(match(DE41,ec_num_list,0)))),0,1),"""")"),"K0 ")</f>
        <v xml:space="preserve">K0 </v>
      </c>
      <c r="AF41" s="205" t="str">
        <f ca="1">IFERROR(__xludf.DUMMYFUNCTION("if(countif(ec_num_list,DF41),OFFSET(INDIRECT(CONCAT(""A"",to_text(match(DF41,ec_num_list,0)))),0,1),"""")"),"")</f>
        <v/>
      </c>
      <c r="AG41" s="205" t="str">
        <f ca="1">IFERROR(__xludf.DUMMYFUNCTION("if(countif(ec_num_list,DG41),OFFSET(INDIRECT(CONCAT(""A"",to_text(match(DG41,ec_num_list,0)))),0,1),"""")"),"")</f>
        <v/>
      </c>
      <c r="AH41" s="205" t="str">
        <f ca="1">IFERROR(__xludf.DUMMYFUNCTION("if(countif(ec_num_list,DH41),OFFSET(INDIRECT(CONCAT(""A"",to_text(match(DH41,ec_num_list,0)))),0,1),"""")"),"")</f>
        <v/>
      </c>
      <c r="AI41" s="205" t="str">
        <f ca="1">IFERROR(__xludf.DUMMYFUNCTION("if(countif(ec_num_list,DI41),OFFSET(INDIRECT(CONCAT(""A"",to_text(match(DI41,ec_num_list,0)))),0,1),"""")"),"")</f>
        <v/>
      </c>
      <c r="AJ41" s="205" t="str">
        <f ca="1">IFERROR(__xludf.DUMMYFUNCTION("if(countif(ec_num_list,DJ41),OFFSET(INDIRECT(CONCAT(""A"",to_text(match(DJ41,ec_num_list,0)))),0,1),"""")"),"K5 ")</f>
        <v xml:space="preserve">K5 </v>
      </c>
      <c r="AK41" s="205" t="str">
        <f ca="1">IFERROR(__xludf.DUMMYFUNCTION("if(countif(ec_num_list,DK41),OFFSET(INDIRECT(CONCAT(""A"",to_text(match(DK41,ec_num_list,0)))),0,1),"""")"),"")</f>
        <v/>
      </c>
      <c r="AL41" s="205" t="str">
        <f ca="1">IFERROR(__xludf.DUMMYFUNCTION("if(countif(ec_num_list,DL41),OFFSET(INDIRECT(CONCAT(""A"",to_text(match(DL41,ec_num_list,0)))),0,1),"""")"),"K7 ")</f>
        <v xml:space="preserve">K7 </v>
      </c>
      <c r="AM41" s="205" t="str">
        <f ca="1">IFERROR(__xludf.DUMMYFUNCTION("if(countif(ec_num_list,DM41),OFFSET(INDIRECT(CONCAT(""A"",to_text(match(DM41,ec_num_list,0)))),0,1),"""")"),"")</f>
        <v/>
      </c>
      <c r="AN41" s="205" t="str">
        <f ca="1">IFERROR(__xludf.DUMMYFUNCTION("if(countif(ec_num_list,DN41),OFFSET(INDIRECT(CONCAT(""A"",to_text(match(DN41,ec_num_list,0)))),0,1),"""")"),"K9 ")</f>
        <v xml:space="preserve">K9 </v>
      </c>
      <c r="AO41" s="205" t="str">
        <f ca="1">IFERROR(__xludf.DUMMYFUNCTION("if(countif(ec_num_list,DO41),OFFSET(INDIRECT(CONCAT(""A"",to_text(match(DO41,ec_num_list,0)))),0,1),"""")"),"KA ")</f>
        <v xml:space="preserve">KA </v>
      </c>
      <c r="AP41" s="205" t="str">
        <f ca="1">IFERROR(__xludf.DUMMYFUNCTION("if(countif(ec_num_list,DP41),OFFSET(INDIRECT(CONCAT(""A"",to_text(match(DP41,ec_num_list,0)))),0,1),"""")"),"")</f>
        <v/>
      </c>
      <c r="AQ41" s="205" t="str">
        <f ca="1">IFERROR(__xludf.DUMMYFUNCTION("if(countif(ec_num_list,DQ41),OFFSET(INDIRECT(CONCAT(""A"",to_text(match(DQ41,ec_num_list,0)))),0,1),"""")"),"KC ")</f>
        <v xml:space="preserve">KC </v>
      </c>
      <c r="AR41" s="205" t="str">
        <f ca="1">IFERROR(__xludf.DUMMYFUNCTION("if(countif(ec_num_list,DR41),OFFSET(INDIRECT(CONCAT(""A"",to_text(match(DR41,ec_num_list,0)))),0,1),"""")"),"KD ")</f>
        <v xml:space="preserve">KD </v>
      </c>
      <c r="AS41" s="205" t="str">
        <f ca="1">IFERROR(__xludf.DUMMYFUNCTION("if(countif(ec_num_list,DS41),OFFSET(INDIRECT(CONCAT(""A"",to_text(match(DS41,ec_num_list,0)))),0,1),"""")"),"")</f>
        <v/>
      </c>
      <c r="AT41" s="205" t="str">
        <f ca="1">IFERROR(__xludf.DUMMYFUNCTION("if(countif(ec_num_list,DT41),OFFSET(INDIRECT(CONCAT(""A"",to_text(match(DT41,ec_num_list,0)))),0,1),"""")"),"KF ")</f>
        <v xml:space="preserve">KF </v>
      </c>
      <c r="AU41" s="205" t="str">
        <f ca="1">IFERROR(__xludf.DUMMYFUNCTION("if(countif(ec_num_list,DU41),OFFSET(INDIRECT(CONCAT(""A"",to_text(match(DU41,ec_num_list,0)))),0,1),"""")"),"L0 ")</f>
        <v xml:space="preserve">L0 </v>
      </c>
      <c r="AV41" s="205" t="str">
        <f ca="1">IFERROR(__xludf.DUMMYFUNCTION("if(countif(ec_num_list,DV41),OFFSET(INDIRECT(CONCAT(""A"",to_text(match(DV41,ec_num_list,0)))),0,1),"""")"),"L1 ")</f>
        <v xml:space="preserve">L1 </v>
      </c>
      <c r="AW41" s="205" t="str">
        <f ca="1">IFERROR(__xludf.DUMMYFUNCTION("if(countif(ec_num_list,DW41),OFFSET(INDIRECT(CONCAT(""A"",to_text(match(DW41,ec_num_list,0)))),0,1),"""")"),"")</f>
        <v/>
      </c>
      <c r="AX41" s="205" t="str">
        <f ca="1">IFERROR(__xludf.DUMMYFUNCTION("if(countif(ec_num_list,DX41),OFFSET(INDIRECT(CONCAT(""A"",to_text(match(DX41,ec_num_list,0)))),0,1),"""")"),"")</f>
        <v/>
      </c>
      <c r="AY41" s="205" t="str">
        <f ca="1">IFERROR(__xludf.DUMMYFUNCTION("if(countif(ec_num_list,DY41),OFFSET(INDIRECT(CONCAT(""A"",to_text(match(DY41,ec_num_list,0)))),0,1),"""")"),"")</f>
        <v/>
      </c>
      <c r="AZ41" s="205" t="str">
        <f ca="1">IFERROR(__xludf.DUMMYFUNCTION("if(countif(ec_num_list,DZ41),OFFSET(INDIRECT(CONCAT(""A"",to_text(match(DZ41,ec_num_list,0)))),0,1),"""")"),"")</f>
        <v/>
      </c>
      <c r="BA41" s="205" t="str">
        <f ca="1">IFERROR(__xludf.DUMMYFUNCTION("if(countif(ec_num_list,EA41),OFFSET(INDIRECT(CONCAT(""A"",to_text(match(EA41,ec_num_list,0)))),0,1),"""")"),"")</f>
        <v/>
      </c>
      <c r="BB41" s="205" t="str">
        <f ca="1">IFERROR(__xludf.DUMMYFUNCTION("if(countif(ec_num_list,EB41),OFFSET(INDIRECT(CONCAT(""A"",to_text(match(EB41,ec_num_list,0)))),0,1),"""")"),"")</f>
        <v/>
      </c>
      <c r="BC41" s="205" t="str">
        <f ca="1">IFERROR(__xludf.DUMMYFUNCTION("if(countif(ec_num_list,EC41),OFFSET(INDIRECT(CONCAT(""A"",to_text(match(EC41,ec_num_list,0)))),0,1),"""")"),"L8 ")</f>
        <v xml:space="preserve">L8 </v>
      </c>
      <c r="BD41" s="205" t="str">
        <f ca="1">IFERROR(__xludf.DUMMYFUNCTION("if(countif(ec_num_list,ED41),OFFSET(INDIRECT(CONCAT(""A"",to_text(match(ED41,ec_num_list,0)))),0,1),"""")"),"")</f>
        <v/>
      </c>
      <c r="BE41" s="205" t="str">
        <f ca="1">IFERROR(__xludf.DUMMYFUNCTION("if(countif(ec_num_list,EE41),OFFSET(INDIRECT(CONCAT(""A"",to_text(match(EE41,ec_num_list,0)))),0,1),"""")"),"LA ")</f>
        <v xml:space="preserve">LA </v>
      </c>
      <c r="BF41" s="205" t="str">
        <f ca="1">IFERROR(__xludf.DUMMYFUNCTION("if(countif(ec_num_list,EF41),OFFSET(INDIRECT(CONCAT(""A"",to_text(match(EF41,ec_num_list,0)))),0,1),"""")"),"")</f>
        <v/>
      </c>
      <c r="BG41" s="205" t="str">
        <f ca="1">IFERROR(__xludf.DUMMYFUNCTION("if(countif(ec_num_list,EG41),OFFSET(INDIRECT(CONCAT(""A"",to_text(match(EG41,ec_num_list,0)))),0,1),"""")"),"LC ")</f>
        <v xml:space="preserve">LC </v>
      </c>
      <c r="BH41" s="205" t="str">
        <f ca="1">IFERROR(__xludf.DUMMYFUNCTION("if(countif(ec_num_list,EH41),OFFSET(INDIRECT(CONCAT(""A"",to_text(match(EH41,ec_num_list,0)))),0,1),"""")"),"LD ")</f>
        <v xml:space="preserve">LD </v>
      </c>
      <c r="BI41" s="205" t="str">
        <f ca="1">IFERROR(__xludf.DUMMYFUNCTION("if(countif(ec_num_list,EI41),OFFSET(INDIRECT(CONCAT(""A"",to_text(match(EI41,ec_num_list,0)))),0,1),"""")"),"")</f>
        <v/>
      </c>
      <c r="BJ41" s="205" t="str">
        <f ca="1">IFERROR(__xludf.DUMMYFUNCTION("if(countif(ec_num_list,EJ41),OFFSET(INDIRECT(CONCAT(""A"",to_text(match(EJ41,ec_num_list,0)))),0,1),"""")"),"")</f>
        <v/>
      </c>
      <c r="BK41" s="205" t="str">
        <f ca="1">IFERROR(__xludf.DUMMYFUNCTION("if(countif(ec_num_list,EK41),OFFSET(INDIRECT(CONCAT(""A"",to_text(match(EK41,ec_num_list,0)))),0,1),"""")"),"M0 ")</f>
        <v xml:space="preserve">M0 </v>
      </c>
      <c r="BL41" s="205" t="str">
        <f ca="1">IFERROR(__xludf.DUMMYFUNCTION("if(countif(ec_num_list,EL41),OFFSET(INDIRECT(CONCAT(""A"",to_text(match(EL41,ec_num_list,0)))),0,1),"""")"),"")</f>
        <v/>
      </c>
      <c r="BM41" s="205" t="str">
        <f ca="1">IFERROR(__xludf.DUMMYFUNCTION("if(countif(ec_num_list,EM41),OFFSET(INDIRECT(CONCAT(""A"",to_text(match(EM41,ec_num_list,0)))),0,1),"""")"),"M2 ")</f>
        <v xml:space="preserve">M2 </v>
      </c>
      <c r="BN41" s="205" t="str">
        <f ca="1">IFERROR(__xludf.DUMMYFUNCTION("if(countif(ec_num_list,EN41),OFFSET(INDIRECT(CONCAT(""A"",to_text(match(EN41,ec_num_list,0)))),0,1),"""")"),"M3 ")</f>
        <v xml:space="preserve">M3 </v>
      </c>
      <c r="BO41" s="205" t="str">
        <f ca="1">IFERROR(__xludf.DUMMYFUNCTION("if(countif(ec_num_list,EO41),OFFSET(INDIRECT(CONCAT(""A"",to_text(match(EO41,ec_num_list,0)))),0,1),"""")"),"")</f>
        <v/>
      </c>
      <c r="BP41" s="205" t="str">
        <f ca="1">IFERROR(__xludf.DUMMYFUNCTION("if(countif(ec_num_list,EP41),OFFSET(INDIRECT(CONCAT(""A"",to_text(match(EP41,ec_num_list,0)))),0,1),"""")"),"")</f>
        <v/>
      </c>
      <c r="BQ41" s="205" t="str">
        <f ca="1">IFERROR(__xludf.DUMMYFUNCTION("if(countif(ec_num_list,EQ41),OFFSET(INDIRECT(CONCAT(""A"",to_text(match(EQ41,ec_num_list,0)))),0,1),"""")"),"")</f>
        <v/>
      </c>
      <c r="BR41" s="205" t="str">
        <f ca="1">IFERROR(__xludf.DUMMYFUNCTION("if(countif(ec_num_list,ER41),OFFSET(INDIRECT(CONCAT(""A"",to_text(match(ER41,ec_num_list,0)))),0,1),"""")"),"")</f>
        <v/>
      </c>
      <c r="BS41" s="205" t="str">
        <f ca="1">IFERROR(__xludf.DUMMYFUNCTION("if(countif(ec_num_list,ES41),OFFSET(INDIRECT(CONCAT(""A"",to_text(match(ES41,ec_num_list,0)))),0,1),"""")"),"")</f>
        <v/>
      </c>
      <c r="BT41" s="205" t="str">
        <f ca="1">IFERROR(__xludf.DUMMYFUNCTION("if(countif(ec_num_list,ET41),OFFSET(INDIRECT(CONCAT(""A"",to_text(match(ET41,ec_num_list,0)))),0,1),"""")"),"")</f>
        <v/>
      </c>
      <c r="BU41" s="205" t="str">
        <f ca="1">IFERROR(__xludf.DUMMYFUNCTION("if(countif(ec_num_list,EU41),OFFSET(INDIRECT(CONCAT(""A"",to_text(match(EU41,ec_num_list,0)))),0,1),"""")"),"MA ")</f>
        <v xml:space="preserve">MA </v>
      </c>
      <c r="BV41" s="205" t="str">
        <f ca="1">IFERROR(__xludf.DUMMYFUNCTION("if(countif(ec_num_list,EV41),OFFSET(INDIRECT(CONCAT(""A"",to_text(match(EV41,ec_num_list,0)))),0,1),"""")"),"")</f>
        <v/>
      </c>
      <c r="BW41" s="205" t="str">
        <f ca="1">IFERROR(__xludf.DUMMYFUNCTION("if(countif(ec_num_list,EW41),OFFSET(INDIRECT(CONCAT(""A"",to_text(match(EW41,ec_num_list,0)))),0,1),"""")"),"MC ")</f>
        <v xml:space="preserve">MC </v>
      </c>
      <c r="BX41" s="205" t="str">
        <f ca="1">IFERROR(__xludf.DUMMYFUNCTION("if(countif(ec_num_list,EX41),OFFSET(INDIRECT(CONCAT(""A"",to_text(match(EX41,ec_num_list,0)))),0,1),"""")"),"MD ")</f>
        <v xml:space="preserve">MD </v>
      </c>
      <c r="BY41" s="205" t="str">
        <f ca="1">IFERROR(__xludf.DUMMYFUNCTION("if(countif(ec_num_list,EY41),OFFSET(INDIRECT(CONCAT(""A"",to_text(match(EY41,ec_num_list,0)))),0,1),"""")"),"")</f>
        <v/>
      </c>
      <c r="BZ41" s="205" t="str">
        <f ca="1">IFERROR(__xludf.DUMMYFUNCTION("if(countif(ec_num_list,EZ41),OFFSET(INDIRECT(CONCAT(""A"",to_text(match(EZ41,ec_num_list,0)))),0,1),"""")"),"MF ")</f>
        <v xml:space="preserve">MF </v>
      </c>
      <c r="CA41" s="205" t="str">
        <f ca="1">IFERROR(__xludf.DUMMYFUNCTION("if(countif(ec_num_list,FA41),OFFSET(INDIRECT(CONCAT(""A"",to_text(match(FA41,ec_num_list,0)))),0,1),"""")"),"")</f>
        <v/>
      </c>
      <c r="CB41" s="205" t="str">
        <f ca="1">IFERROR(__xludf.DUMMYFUNCTION("if(countif(ec_num_list,FB41),OFFSET(INDIRECT(CONCAT(""A"",to_text(match(FB41,ec_num_list,0)))),0,1),"""")"),"")</f>
        <v/>
      </c>
      <c r="CC41" s="205" t="str">
        <f ca="1">IFERROR(__xludf.DUMMYFUNCTION("if(countif(ec_num_list,FC41),OFFSET(INDIRECT(CONCAT(""A"",to_text(match(FC41,ec_num_list,0)))),0,1),"""")"),"N2 ")</f>
        <v xml:space="preserve">N2 </v>
      </c>
      <c r="CD41" s="205" t="str">
        <f ca="1">IFERROR(__xludf.DUMMYFUNCTION("if(countif(ec_num_list,FD41),OFFSET(INDIRECT(CONCAT(""A"",to_text(match(FD41,ec_num_list,0)))),0,1),"""")"),"")</f>
        <v/>
      </c>
      <c r="CE41" s="205" t="str">
        <f ca="1">IFERROR(__xludf.DUMMYFUNCTION("if(countif(ec_num_list,FE41),OFFSET(INDIRECT(CONCAT(""A"",to_text(match(FE41,ec_num_list,0)))),0,1),"""")"),"N4 ")</f>
        <v xml:space="preserve">N4 </v>
      </c>
      <c r="CF41" s="205" t="str">
        <f ca="1">IFERROR(__xludf.DUMMYFUNCTION("if(countif(ec_num_list,FF41),OFFSET(INDIRECT(CONCAT(""A"",to_text(match(FF41,ec_num_list,0)))),0,1),"""")"),"")</f>
        <v/>
      </c>
      <c r="CG41" s="205" t="str">
        <f ca="1">IFERROR(__xludf.DUMMYFUNCTION("if(countif(ec_num_list,FG41),OFFSET(INDIRECT(CONCAT(""A"",to_text(match(FG41,ec_num_list,0)))),0,1),"""")"),"")</f>
        <v/>
      </c>
      <c r="CH41" s="205" t="str">
        <f ca="1">IFERROR(__xludf.DUMMYFUNCTION("if(countif(ec_num_list,FH41),OFFSET(INDIRECT(CONCAT(""A"",to_text(match(FH41,ec_num_list,0)))),0,1),"""")"),"N7 ")</f>
        <v xml:space="preserve">N7 </v>
      </c>
      <c r="CI41" s="205" t="str">
        <f ca="1">IFERROR(__xludf.DUMMYFUNCTION("if(countif(ec_num_list,FI41),OFFSET(INDIRECT(CONCAT(""A"",to_text(match(FI41,ec_num_list,0)))),0,1),"""")"),"")</f>
        <v/>
      </c>
      <c r="CJ41" s="205" t="str">
        <f ca="1">IFERROR(__xludf.DUMMYFUNCTION("if(countif(ec_num_list,FJ41),OFFSET(INDIRECT(CONCAT(""A"",to_text(match(FJ41,ec_num_list,0)))),0,1),"""")"),"")</f>
        <v/>
      </c>
      <c r="CK41" s="205" t="str">
        <f ca="1">IFERROR(__xludf.DUMMYFUNCTION("if(countif(ec_num_list,FK41),OFFSET(INDIRECT(CONCAT(""A"",to_text(match(FK41,ec_num_list,0)))),0,1),"""")"),"NA ")</f>
        <v xml:space="preserve">NA </v>
      </c>
      <c r="CL41" s="205" t="str">
        <f ca="1">IFERROR(__xludf.DUMMYFUNCTION("if(countif(ec_num_list,FL41),OFFSET(INDIRECT(CONCAT(""A"",to_text(match(FL41,ec_num_list,0)))),0,1),"""")"),"")</f>
        <v/>
      </c>
      <c r="CM41" s="205" t="str">
        <f ca="1">IFERROR(__xludf.DUMMYFUNCTION("if(countif(ec_num_list,FM41),OFFSET(INDIRECT(CONCAT(""A"",to_text(match(FM41,ec_num_list,0)))),0,1),"""")"),"")</f>
        <v/>
      </c>
      <c r="CN41" s="206" t="s">
        <v>169</v>
      </c>
      <c r="CO41" s="206" t="s">
        <v>1243</v>
      </c>
      <c r="CP41" s="206" t="s">
        <v>1251</v>
      </c>
      <c r="CQ41" s="206" t="s">
        <v>1256</v>
      </c>
      <c r="CR41" s="108" t="s">
        <v>1555</v>
      </c>
      <c r="CS41" s="108" t="s">
        <v>1555</v>
      </c>
      <c r="CT41" s="206" t="s">
        <v>1266</v>
      </c>
      <c r="CU41" s="206" t="s">
        <v>1271</v>
      </c>
      <c r="CV41" s="206" t="s">
        <v>1274</v>
      </c>
      <c r="CW41" s="108" t="s">
        <v>1555</v>
      </c>
      <c r="CX41" s="108" t="s">
        <v>1555</v>
      </c>
      <c r="CY41" s="206" t="s">
        <v>1286</v>
      </c>
      <c r="CZ41" s="108" t="s">
        <v>1555</v>
      </c>
      <c r="DA41" s="206" t="s">
        <v>1292</v>
      </c>
      <c r="DB41" s="206" t="s">
        <v>1294</v>
      </c>
      <c r="DC41" s="108" t="s">
        <v>1555</v>
      </c>
      <c r="DD41" s="108" t="s">
        <v>1555</v>
      </c>
      <c r="DE41" s="206" t="s">
        <v>1304</v>
      </c>
      <c r="DF41" s="108" t="s">
        <v>1555</v>
      </c>
      <c r="DG41" s="108" t="s">
        <v>1555</v>
      </c>
      <c r="DH41" s="108" t="s">
        <v>1555</v>
      </c>
      <c r="DI41" s="108" t="s">
        <v>1555</v>
      </c>
      <c r="DJ41" s="206" t="s">
        <v>1321</v>
      </c>
      <c r="DK41" s="108" t="s">
        <v>1555</v>
      </c>
      <c r="DL41" s="206" t="s">
        <v>1326</v>
      </c>
      <c r="DM41" s="108" t="s">
        <v>1555</v>
      </c>
      <c r="DN41" s="206" t="s">
        <v>1334</v>
      </c>
      <c r="DO41" s="206" t="s">
        <v>1337</v>
      </c>
      <c r="DP41" s="108" t="s">
        <v>1555</v>
      </c>
      <c r="DQ41" s="206" t="s">
        <v>1344</v>
      </c>
      <c r="DR41" s="206" t="s">
        <v>1347</v>
      </c>
      <c r="DS41" s="108" t="s">
        <v>1555</v>
      </c>
      <c r="DT41" s="206" t="s">
        <v>1353</v>
      </c>
      <c r="DU41" s="206" t="s">
        <v>1358</v>
      </c>
      <c r="DV41" s="206" t="s">
        <v>1363</v>
      </c>
      <c r="DW41" s="108" t="s">
        <v>1555</v>
      </c>
      <c r="DX41" s="108" t="s">
        <v>1555</v>
      </c>
      <c r="DY41" s="108" t="s">
        <v>1555</v>
      </c>
      <c r="DZ41" s="108" t="s">
        <v>1555</v>
      </c>
      <c r="EA41" s="108" t="s">
        <v>1555</v>
      </c>
      <c r="EB41" s="108" t="s">
        <v>1555</v>
      </c>
      <c r="EC41" s="206" t="s">
        <v>1391</v>
      </c>
      <c r="ED41" s="108" t="s">
        <v>1555</v>
      </c>
      <c r="EE41" s="206" t="s">
        <v>1397</v>
      </c>
      <c r="EF41" s="108" t="s">
        <v>1555</v>
      </c>
      <c r="EG41" s="206" t="s">
        <v>1404</v>
      </c>
      <c r="EH41" s="206" t="s">
        <v>1407</v>
      </c>
      <c r="EI41" s="108" t="s">
        <v>1555</v>
      </c>
      <c r="EJ41" s="108" t="s">
        <v>1555</v>
      </c>
      <c r="EK41" s="206" t="s">
        <v>1417</v>
      </c>
      <c r="EL41" s="108" t="s">
        <v>1555</v>
      </c>
      <c r="EM41" s="206" t="s">
        <v>1422</v>
      </c>
      <c r="EN41" s="206" t="s">
        <v>1428</v>
      </c>
      <c r="EO41" s="108" t="s">
        <v>1555</v>
      </c>
      <c r="EP41" s="108" t="s">
        <v>1555</v>
      </c>
      <c r="EQ41" s="108" t="s">
        <v>1555</v>
      </c>
      <c r="ER41" s="108" t="s">
        <v>1555</v>
      </c>
      <c r="ES41" s="108" t="s">
        <v>1555</v>
      </c>
      <c r="ET41" s="108" t="s">
        <v>1555</v>
      </c>
      <c r="EU41" s="206" t="s">
        <v>1448</v>
      </c>
      <c r="EV41" s="108" t="s">
        <v>1555</v>
      </c>
      <c r="EW41" s="206" t="s">
        <v>1454</v>
      </c>
      <c r="EX41" s="206" t="s">
        <v>1458</v>
      </c>
      <c r="EY41" s="108" t="s">
        <v>1555</v>
      </c>
      <c r="EZ41" s="206" t="s">
        <v>1463</v>
      </c>
      <c r="FA41" s="108" t="s">
        <v>1555</v>
      </c>
      <c r="FB41" s="108" t="s">
        <v>1555</v>
      </c>
      <c r="FC41" s="206" t="s">
        <v>1476</v>
      </c>
      <c r="FD41" s="108" t="s">
        <v>1555</v>
      </c>
      <c r="FE41" s="206" t="s">
        <v>1484</v>
      </c>
      <c r="FF41" s="108" t="s">
        <v>1555</v>
      </c>
      <c r="FG41" s="108" t="s">
        <v>1555</v>
      </c>
      <c r="FH41" s="206" t="s">
        <v>1494</v>
      </c>
      <c r="FI41" s="108" t="s">
        <v>1555</v>
      </c>
      <c r="FJ41" s="108" t="s">
        <v>1555</v>
      </c>
      <c r="FK41" s="206" t="s">
        <v>1506</v>
      </c>
      <c r="FL41" s="206" t="s">
        <v>1509</v>
      </c>
      <c r="FM41" s="108" t="s">
        <v>1555</v>
      </c>
    </row>
    <row r="42" spans="1:169" ht="14.25">
      <c r="A42" s="202" t="s">
        <v>1391</v>
      </c>
      <c r="B42" s="108" t="str">
        <f t="shared" si="3"/>
        <v xml:space="preserve">L8 </v>
      </c>
      <c r="C42" s="200">
        <v>8</v>
      </c>
      <c r="D42" s="203" t="s">
        <v>442</v>
      </c>
      <c r="E42" s="203" t="s">
        <v>904</v>
      </c>
      <c r="F42" s="203" t="s">
        <v>905</v>
      </c>
      <c r="G42" s="203" t="s">
        <v>906</v>
      </c>
      <c r="H42" s="203" t="s">
        <v>658</v>
      </c>
      <c r="I42" s="203" t="s">
        <v>355</v>
      </c>
      <c r="J42" s="203" t="s">
        <v>512</v>
      </c>
      <c r="K42" s="117" t="s">
        <v>818</v>
      </c>
      <c r="L42" s="204" t="s">
        <v>171</v>
      </c>
      <c r="M42" s="205" t="str">
        <f ca="1">IFERROR(__xludf.DUMMYFUNCTION("regexreplace(N42,"" "","", "")"),"J0, J5, J6, J7, JA, JC, K3, K4, K5, K7, K9, KA, KB, KC, KD, KF, L1, L8, LA, LC, LF, M0, M1, M3, M8, MB, MF, N2, N7, NA, ")</f>
        <v xml:space="preserve">J0, J5, J6, J7, JA, JC, K3, K4, K5, K7, K9, KA, KB, KC, KD, KF, L1, L8, LA, LC, LF, M0, M1, M3, M8, MB, MF, N2, N7, NA, </v>
      </c>
      <c r="N42" s="205" t="e">
        <f t="shared" si="1"/>
        <v>#VALUE!</v>
      </c>
      <c r="O42" s="205" t="str">
        <f ca="1">IFERROR(__xludf.DUMMYFUNCTION("if(countif(ec_num_list,CO42),OFFSET(INDIRECT(CONCAT(""A"",to_text(match(CO42,ec_num_list,0)))),0,1),"""")"),"J0 ")</f>
        <v xml:space="preserve">J0 </v>
      </c>
      <c r="P42" s="205" t="str">
        <f ca="1">IFERROR(__xludf.DUMMYFUNCTION("if(countif(ec_num_list,CP42),OFFSET(INDIRECT(CONCAT(""A"",to_text(match(CP42,ec_num_list,0)))),0,1),"""")"),"")</f>
        <v/>
      </c>
      <c r="Q42" s="205" t="str">
        <f ca="1">IFERROR(__xludf.DUMMYFUNCTION("if(countif(ec_num_list,CQ42),OFFSET(INDIRECT(CONCAT(""A"",to_text(match(CQ42,ec_num_list,0)))),0,1),"""")"),"")</f>
        <v/>
      </c>
      <c r="R42" s="205" t="str">
        <f ca="1">IFERROR(__xludf.DUMMYFUNCTION("if(countif(ec_num_list,CR42),OFFSET(INDIRECT(CONCAT(""A"",to_text(match(CR42,ec_num_list,0)))),0,1),"""")"),"")</f>
        <v/>
      </c>
      <c r="S42" s="205" t="str">
        <f ca="1">IFERROR(__xludf.DUMMYFUNCTION("if(countif(ec_num_list,CS42),OFFSET(INDIRECT(CONCAT(""A"",to_text(match(CS42,ec_num_list,0)))),0,1),"""")"),"")</f>
        <v/>
      </c>
      <c r="T42" s="205" t="str">
        <f ca="1">IFERROR(__xludf.DUMMYFUNCTION("if(countif(ec_num_list,CT42),OFFSET(INDIRECT(CONCAT(""A"",to_text(match(CT42,ec_num_list,0)))),0,1),"""")"),"J5 ")</f>
        <v xml:space="preserve">J5 </v>
      </c>
      <c r="U42" s="205" t="str">
        <f ca="1">IFERROR(__xludf.DUMMYFUNCTION("if(countif(ec_num_list,CU42),OFFSET(INDIRECT(CONCAT(""A"",to_text(match(CU42,ec_num_list,0)))),0,1),"""")"),"J6 ")</f>
        <v xml:space="preserve">J6 </v>
      </c>
      <c r="V42" s="205" t="str">
        <f ca="1">IFERROR(__xludf.DUMMYFUNCTION("if(countif(ec_num_list,CV42),OFFSET(INDIRECT(CONCAT(""A"",to_text(match(CV42,ec_num_list,0)))),0,1),"""")"),"J7 ")</f>
        <v xml:space="preserve">J7 </v>
      </c>
      <c r="W42" s="205" t="str">
        <f ca="1">IFERROR(__xludf.DUMMYFUNCTION("if(countif(ec_num_list,CW42),OFFSET(INDIRECT(CONCAT(""A"",to_text(match(CW42,ec_num_list,0)))),0,1),"""")"),"")</f>
        <v/>
      </c>
      <c r="X42" s="205" t="str">
        <f ca="1">IFERROR(__xludf.DUMMYFUNCTION("if(countif(ec_num_list,CX42),OFFSET(INDIRECT(CONCAT(""A"",to_text(match(CX42,ec_num_list,0)))),0,1),"""")"),"")</f>
        <v/>
      </c>
      <c r="Y42" s="205" t="str">
        <f ca="1">IFERROR(__xludf.DUMMYFUNCTION("if(countif(ec_num_list,CY42),OFFSET(INDIRECT(CONCAT(""A"",to_text(match(CY42,ec_num_list,0)))),0,1),"""")"),"JA ")</f>
        <v xml:space="preserve">JA </v>
      </c>
      <c r="Z42" s="205" t="str">
        <f ca="1">IFERROR(__xludf.DUMMYFUNCTION("if(countif(ec_num_list,CZ42),OFFSET(INDIRECT(CONCAT(""A"",to_text(match(CZ42,ec_num_list,0)))),0,1),"""")"),"")</f>
        <v/>
      </c>
      <c r="AA42" s="205" t="str">
        <f ca="1">IFERROR(__xludf.DUMMYFUNCTION("if(countif(ec_num_list,DA42),OFFSET(INDIRECT(CONCAT(""A"",to_text(match(DA42,ec_num_list,0)))),0,1),"""")"),"JC ")</f>
        <v xml:space="preserve">JC </v>
      </c>
      <c r="AB42" s="205" t="str">
        <f ca="1">IFERROR(__xludf.DUMMYFUNCTION("if(countif(ec_num_list,DB42),OFFSET(INDIRECT(CONCAT(""A"",to_text(match(DB42,ec_num_list,0)))),0,1),"""")"),"")</f>
        <v/>
      </c>
      <c r="AC42" s="205" t="str">
        <f ca="1">IFERROR(__xludf.DUMMYFUNCTION("if(countif(ec_num_list,DC42),OFFSET(INDIRECT(CONCAT(""A"",to_text(match(DC42,ec_num_list,0)))),0,1),"""")"),"")</f>
        <v/>
      </c>
      <c r="AD42" s="205" t="str">
        <f ca="1">IFERROR(__xludf.DUMMYFUNCTION("if(countif(ec_num_list,DD42),OFFSET(INDIRECT(CONCAT(""A"",to_text(match(DD42,ec_num_list,0)))),0,1),"""")"),"")</f>
        <v/>
      </c>
      <c r="AE42" s="205" t="str">
        <f ca="1">IFERROR(__xludf.DUMMYFUNCTION("if(countif(ec_num_list,DE42),OFFSET(INDIRECT(CONCAT(""A"",to_text(match(DE42,ec_num_list,0)))),0,1),"""")"),"")</f>
        <v/>
      </c>
      <c r="AF42" s="205" t="str">
        <f ca="1">IFERROR(__xludf.DUMMYFUNCTION("if(countif(ec_num_list,DF42),OFFSET(INDIRECT(CONCAT(""A"",to_text(match(DF42,ec_num_list,0)))),0,1),"""")"),"")</f>
        <v/>
      </c>
      <c r="AG42" s="205" t="str">
        <f ca="1">IFERROR(__xludf.DUMMYFUNCTION("if(countif(ec_num_list,DG42),OFFSET(INDIRECT(CONCAT(""A"",to_text(match(DG42,ec_num_list,0)))),0,1),"""")"),"")</f>
        <v/>
      </c>
      <c r="AH42" s="205" t="str">
        <f ca="1">IFERROR(__xludf.DUMMYFUNCTION("if(countif(ec_num_list,DH42),OFFSET(INDIRECT(CONCAT(""A"",to_text(match(DH42,ec_num_list,0)))),0,1),"""")"),"K3 ")</f>
        <v xml:space="preserve">K3 </v>
      </c>
      <c r="AI42" s="205" t="str">
        <f ca="1">IFERROR(__xludf.DUMMYFUNCTION("if(countif(ec_num_list,DI42),OFFSET(INDIRECT(CONCAT(""A"",to_text(match(DI42,ec_num_list,0)))),0,1),"""")"),"K4 ")</f>
        <v xml:space="preserve">K4 </v>
      </c>
      <c r="AJ42" s="205" t="str">
        <f ca="1">IFERROR(__xludf.DUMMYFUNCTION("if(countif(ec_num_list,DJ42),OFFSET(INDIRECT(CONCAT(""A"",to_text(match(DJ42,ec_num_list,0)))),0,1),"""")"),"K5 ")</f>
        <v xml:space="preserve">K5 </v>
      </c>
      <c r="AK42" s="205" t="str">
        <f ca="1">IFERROR(__xludf.DUMMYFUNCTION("if(countif(ec_num_list,DK42),OFFSET(INDIRECT(CONCAT(""A"",to_text(match(DK42,ec_num_list,0)))),0,1),"""")"),"")</f>
        <v/>
      </c>
      <c r="AL42" s="205" t="str">
        <f ca="1">IFERROR(__xludf.DUMMYFUNCTION("if(countif(ec_num_list,DL42),OFFSET(INDIRECT(CONCAT(""A"",to_text(match(DL42,ec_num_list,0)))),0,1),"""")"),"K7 ")</f>
        <v xml:space="preserve">K7 </v>
      </c>
      <c r="AM42" s="205" t="str">
        <f ca="1">IFERROR(__xludf.DUMMYFUNCTION("if(countif(ec_num_list,DM42),OFFSET(INDIRECT(CONCAT(""A"",to_text(match(DM42,ec_num_list,0)))),0,1),"""")"),"")</f>
        <v/>
      </c>
      <c r="AN42" s="205" t="str">
        <f ca="1">IFERROR(__xludf.DUMMYFUNCTION("if(countif(ec_num_list,DN42),OFFSET(INDIRECT(CONCAT(""A"",to_text(match(DN42,ec_num_list,0)))),0,1),"""")"),"K9 ")</f>
        <v xml:space="preserve">K9 </v>
      </c>
      <c r="AO42" s="205" t="str">
        <f ca="1">IFERROR(__xludf.DUMMYFUNCTION("if(countif(ec_num_list,DO42),OFFSET(INDIRECT(CONCAT(""A"",to_text(match(DO42,ec_num_list,0)))),0,1),"""")"),"KA ")</f>
        <v xml:space="preserve">KA </v>
      </c>
      <c r="AP42" s="205" t="str">
        <f ca="1">IFERROR(__xludf.DUMMYFUNCTION("if(countif(ec_num_list,DP42),OFFSET(INDIRECT(CONCAT(""A"",to_text(match(DP42,ec_num_list,0)))),0,1),"""")"),"KB ")</f>
        <v xml:space="preserve">KB </v>
      </c>
      <c r="AQ42" s="205" t="str">
        <f ca="1">IFERROR(__xludf.DUMMYFUNCTION("if(countif(ec_num_list,DQ42),OFFSET(INDIRECT(CONCAT(""A"",to_text(match(DQ42,ec_num_list,0)))),0,1),"""")"),"KC ")</f>
        <v xml:space="preserve">KC </v>
      </c>
      <c r="AR42" s="205" t="str">
        <f ca="1">IFERROR(__xludf.DUMMYFUNCTION("if(countif(ec_num_list,DR42),OFFSET(INDIRECT(CONCAT(""A"",to_text(match(DR42,ec_num_list,0)))),0,1),"""")"),"KD ")</f>
        <v xml:space="preserve">KD </v>
      </c>
      <c r="AS42" s="205" t="str">
        <f ca="1">IFERROR(__xludf.DUMMYFUNCTION("if(countif(ec_num_list,DS42),OFFSET(INDIRECT(CONCAT(""A"",to_text(match(DS42,ec_num_list,0)))),0,1),"""")"),"")</f>
        <v/>
      </c>
      <c r="AT42" s="205" t="str">
        <f ca="1">IFERROR(__xludf.DUMMYFUNCTION("if(countif(ec_num_list,DT42),OFFSET(INDIRECT(CONCAT(""A"",to_text(match(DT42,ec_num_list,0)))),0,1),"""")"),"KF ")</f>
        <v xml:space="preserve">KF </v>
      </c>
      <c r="AU42" s="205" t="str">
        <f ca="1">IFERROR(__xludf.DUMMYFUNCTION("if(countif(ec_num_list,DU42),OFFSET(INDIRECT(CONCAT(""A"",to_text(match(DU42,ec_num_list,0)))),0,1),"""")"),"")</f>
        <v/>
      </c>
      <c r="AV42" s="205" t="str">
        <f ca="1">IFERROR(__xludf.DUMMYFUNCTION("if(countif(ec_num_list,DV42),OFFSET(INDIRECT(CONCAT(""A"",to_text(match(DV42,ec_num_list,0)))),0,1),"""")"),"L1 ")</f>
        <v xml:space="preserve">L1 </v>
      </c>
      <c r="AW42" s="205" t="str">
        <f ca="1">IFERROR(__xludf.DUMMYFUNCTION("if(countif(ec_num_list,DW42),OFFSET(INDIRECT(CONCAT(""A"",to_text(match(DW42,ec_num_list,0)))),0,1),"""")"),"")</f>
        <v/>
      </c>
      <c r="AX42" s="205" t="str">
        <f ca="1">IFERROR(__xludf.DUMMYFUNCTION("if(countif(ec_num_list,DX42),OFFSET(INDIRECT(CONCAT(""A"",to_text(match(DX42,ec_num_list,0)))),0,1),"""")"),"")</f>
        <v/>
      </c>
      <c r="AY42" s="205" t="str">
        <f ca="1">IFERROR(__xludf.DUMMYFUNCTION("if(countif(ec_num_list,DY42),OFFSET(INDIRECT(CONCAT(""A"",to_text(match(DY42,ec_num_list,0)))),0,1),"""")"),"")</f>
        <v/>
      </c>
      <c r="AZ42" s="205" t="str">
        <f ca="1">IFERROR(__xludf.DUMMYFUNCTION("if(countif(ec_num_list,DZ42),OFFSET(INDIRECT(CONCAT(""A"",to_text(match(DZ42,ec_num_list,0)))),0,1),"""")"),"")</f>
        <v/>
      </c>
      <c r="BA42" s="205" t="str">
        <f ca="1">IFERROR(__xludf.DUMMYFUNCTION("if(countif(ec_num_list,EA42),OFFSET(INDIRECT(CONCAT(""A"",to_text(match(EA42,ec_num_list,0)))),0,1),"""")"),"")</f>
        <v/>
      </c>
      <c r="BB42" s="205" t="str">
        <f ca="1">IFERROR(__xludf.DUMMYFUNCTION("if(countif(ec_num_list,EB42),OFFSET(INDIRECT(CONCAT(""A"",to_text(match(EB42,ec_num_list,0)))),0,1),"""")"),"")</f>
        <v/>
      </c>
      <c r="BC42" s="205" t="str">
        <f ca="1">IFERROR(__xludf.DUMMYFUNCTION("if(countif(ec_num_list,EC42),OFFSET(INDIRECT(CONCAT(""A"",to_text(match(EC42,ec_num_list,0)))),0,1),"""")"),"L8 ")</f>
        <v xml:space="preserve">L8 </v>
      </c>
      <c r="BD42" s="205" t="str">
        <f ca="1">IFERROR(__xludf.DUMMYFUNCTION("if(countif(ec_num_list,ED42),OFFSET(INDIRECT(CONCAT(""A"",to_text(match(ED42,ec_num_list,0)))),0,1),"""")"),"")</f>
        <v/>
      </c>
      <c r="BE42" s="205" t="str">
        <f ca="1">IFERROR(__xludf.DUMMYFUNCTION("if(countif(ec_num_list,EE42),OFFSET(INDIRECT(CONCAT(""A"",to_text(match(EE42,ec_num_list,0)))),0,1),"""")"),"LA ")</f>
        <v xml:space="preserve">LA </v>
      </c>
      <c r="BF42" s="205" t="str">
        <f ca="1">IFERROR(__xludf.DUMMYFUNCTION("if(countif(ec_num_list,EF42),OFFSET(INDIRECT(CONCAT(""A"",to_text(match(EF42,ec_num_list,0)))),0,1),"""")"),"")</f>
        <v/>
      </c>
      <c r="BG42" s="205" t="str">
        <f ca="1">IFERROR(__xludf.DUMMYFUNCTION("if(countif(ec_num_list,EG42),OFFSET(INDIRECT(CONCAT(""A"",to_text(match(EG42,ec_num_list,0)))),0,1),"""")"),"LC ")</f>
        <v xml:space="preserve">LC </v>
      </c>
      <c r="BH42" s="205" t="str">
        <f ca="1">IFERROR(__xludf.DUMMYFUNCTION("if(countif(ec_num_list,EH42),OFFSET(INDIRECT(CONCAT(""A"",to_text(match(EH42,ec_num_list,0)))),0,1),"""")"),"")</f>
        <v/>
      </c>
      <c r="BI42" s="205" t="str">
        <f ca="1">IFERROR(__xludf.DUMMYFUNCTION("if(countif(ec_num_list,EI42),OFFSET(INDIRECT(CONCAT(""A"",to_text(match(EI42,ec_num_list,0)))),0,1),"""")"),"")</f>
        <v/>
      </c>
      <c r="BJ42" s="205" t="str">
        <f ca="1">IFERROR(__xludf.DUMMYFUNCTION("if(countif(ec_num_list,EJ42),OFFSET(INDIRECT(CONCAT(""A"",to_text(match(EJ42,ec_num_list,0)))),0,1),"""")"),"LF ")</f>
        <v xml:space="preserve">LF </v>
      </c>
      <c r="BK42" s="205" t="str">
        <f ca="1">IFERROR(__xludf.DUMMYFUNCTION("if(countif(ec_num_list,EK42),OFFSET(INDIRECT(CONCAT(""A"",to_text(match(EK42,ec_num_list,0)))),0,1),"""")"),"M0 ")</f>
        <v xml:space="preserve">M0 </v>
      </c>
      <c r="BL42" s="205" t="str">
        <f ca="1">IFERROR(__xludf.DUMMYFUNCTION("if(countif(ec_num_list,EL42),OFFSET(INDIRECT(CONCAT(""A"",to_text(match(EL42,ec_num_list,0)))),0,1),"""")"),"M1 ")</f>
        <v xml:space="preserve">M1 </v>
      </c>
      <c r="BM42" s="205" t="str">
        <f ca="1">IFERROR(__xludf.DUMMYFUNCTION("if(countif(ec_num_list,EM42),OFFSET(INDIRECT(CONCAT(""A"",to_text(match(EM42,ec_num_list,0)))),0,1),"""")"),"")</f>
        <v/>
      </c>
      <c r="BN42" s="205" t="str">
        <f ca="1">IFERROR(__xludf.DUMMYFUNCTION("if(countif(ec_num_list,EN42),OFFSET(INDIRECT(CONCAT(""A"",to_text(match(EN42,ec_num_list,0)))),0,1),"""")"),"M3 ")</f>
        <v xml:space="preserve">M3 </v>
      </c>
      <c r="BO42" s="205" t="str">
        <f ca="1">IFERROR(__xludf.DUMMYFUNCTION("if(countif(ec_num_list,EO42),OFFSET(INDIRECT(CONCAT(""A"",to_text(match(EO42,ec_num_list,0)))),0,1),"""")"),"")</f>
        <v/>
      </c>
      <c r="BP42" s="205" t="str">
        <f ca="1">IFERROR(__xludf.DUMMYFUNCTION("if(countif(ec_num_list,EP42),OFFSET(INDIRECT(CONCAT(""A"",to_text(match(EP42,ec_num_list,0)))),0,1),"""")"),"")</f>
        <v/>
      </c>
      <c r="BQ42" s="205" t="str">
        <f ca="1">IFERROR(__xludf.DUMMYFUNCTION("if(countif(ec_num_list,EQ42),OFFSET(INDIRECT(CONCAT(""A"",to_text(match(EQ42,ec_num_list,0)))),0,1),"""")"),"")</f>
        <v/>
      </c>
      <c r="BR42" s="205" t="str">
        <f ca="1">IFERROR(__xludf.DUMMYFUNCTION("if(countif(ec_num_list,ER42),OFFSET(INDIRECT(CONCAT(""A"",to_text(match(ER42,ec_num_list,0)))),0,1),"""")"),"")</f>
        <v/>
      </c>
      <c r="BS42" s="205" t="str">
        <f ca="1">IFERROR(__xludf.DUMMYFUNCTION("if(countif(ec_num_list,ES42),OFFSET(INDIRECT(CONCAT(""A"",to_text(match(ES42,ec_num_list,0)))),0,1),"""")"),"M8 ")</f>
        <v xml:space="preserve">M8 </v>
      </c>
      <c r="BT42" s="205" t="str">
        <f ca="1">IFERROR(__xludf.DUMMYFUNCTION("if(countif(ec_num_list,ET42),OFFSET(INDIRECT(CONCAT(""A"",to_text(match(ET42,ec_num_list,0)))),0,1),"""")"),"")</f>
        <v/>
      </c>
      <c r="BU42" s="205" t="str">
        <f ca="1">IFERROR(__xludf.DUMMYFUNCTION("if(countif(ec_num_list,EU42),OFFSET(INDIRECT(CONCAT(""A"",to_text(match(EU42,ec_num_list,0)))),0,1),"""")"),"")</f>
        <v/>
      </c>
      <c r="BV42" s="205" t="str">
        <f ca="1">IFERROR(__xludf.DUMMYFUNCTION("if(countif(ec_num_list,EV42),OFFSET(INDIRECT(CONCAT(""A"",to_text(match(EV42,ec_num_list,0)))),0,1),"""")"),"MB ")</f>
        <v xml:space="preserve">MB </v>
      </c>
      <c r="BW42" s="205" t="str">
        <f ca="1">IFERROR(__xludf.DUMMYFUNCTION("if(countif(ec_num_list,EW42),OFFSET(INDIRECT(CONCAT(""A"",to_text(match(EW42,ec_num_list,0)))),0,1),"""")"),"")</f>
        <v/>
      </c>
      <c r="BX42" s="205" t="str">
        <f ca="1">IFERROR(__xludf.DUMMYFUNCTION("if(countif(ec_num_list,EX42),OFFSET(INDIRECT(CONCAT(""A"",to_text(match(EX42,ec_num_list,0)))),0,1),"""")"),"")</f>
        <v/>
      </c>
      <c r="BY42" s="205" t="str">
        <f ca="1">IFERROR(__xludf.DUMMYFUNCTION("if(countif(ec_num_list,EY42),OFFSET(INDIRECT(CONCAT(""A"",to_text(match(EY42,ec_num_list,0)))),0,1),"""")"),"")</f>
        <v/>
      </c>
      <c r="BZ42" s="205" t="str">
        <f ca="1">IFERROR(__xludf.DUMMYFUNCTION("if(countif(ec_num_list,EZ42),OFFSET(INDIRECT(CONCAT(""A"",to_text(match(EZ42,ec_num_list,0)))),0,1),"""")"),"MF ")</f>
        <v xml:space="preserve">MF </v>
      </c>
      <c r="CA42" s="205" t="str">
        <f ca="1">IFERROR(__xludf.DUMMYFUNCTION("if(countif(ec_num_list,FA42),OFFSET(INDIRECT(CONCAT(""A"",to_text(match(FA42,ec_num_list,0)))),0,1),"""")"),"")</f>
        <v/>
      </c>
      <c r="CB42" s="205" t="str">
        <f ca="1">IFERROR(__xludf.DUMMYFUNCTION("if(countif(ec_num_list,FB42),OFFSET(INDIRECT(CONCAT(""A"",to_text(match(FB42,ec_num_list,0)))),0,1),"""")"),"")</f>
        <v/>
      </c>
      <c r="CC42" s="205" t="str">
        <f ca="1">IFERROR(__xludf.DUMMYFUNCTION("if(countif(ec_num_list,FC42),OFFSET(INDIRECT(CONCAT(""A"",to_text(match(FC42,ec_num_list,0)))),0,1),"""")"),"N2 ")</f>
        <v xml:space="preserve">N2 </v>
      </c>
      <c r="CD42" s="205" t="str">
        <f ca="1">IFERROR(__xludf.DUMMYFUNCTION("if(countif(ec_num_list,FD42),OFFSET(INDIRECT(CONCAT(""A"",to_text(match(FD42,ec_num_list,0)))),0,1),"""")"),"")</f>
        <v/>
      </c>
      <c r="CE42" s="205" t="str">
        <f ca="1">IFERROR(__xludf.DUMMYFUNCTION("if(countif(ec_num_list,FE42),OFFSET(INDIRECT(CONCAT(""A"",to_text(match(FE42,ec_num_list,0)))),0,1),"""")"),"")</f>
        <v/>
      </c>
      <c r="CF42" s="205" t="str">
        <f ca="1">IFERROR(__xludf.DUMMYFUNCTION("if(countif(ec_num_list,FF42),OFFSET(INDIRECT(CONCAT(""A"",to_text(match(FF42,ec_num_list,0)))),0,1),"""")"),"")</f>
        <v/>
      </c>
      <c r="CG42" s="205" t="str">
        <f ca="1">IFERROR(__xludf.DUMMYFUNCTION("if(countif(ec_num_list,FG42),OFFSET(INDIRECT(CONCAT(""A"",to_text(match(FG42,ec_num_list,0)))),0,1),"""")"),"")</f>
        <v/>
      </c>
      <c r="CH42" s="205" t="str">
        <f ca="1">IFERROR(__xludf.DUMMYFUNCTION("if(countif(ec_num_list,FH42),OFFSET(INDIRECT(CONCAT(""A"",to_text(match(FH42,ec_num_list,0)))),0,1),"""")"),"N7 ")</f>
        <v xml:space="preserve">N7 </v>
      </c>
      <c r="CI42" s="205" t="str">
        <f ca="1">IFERROR(__xludf.DUMMYFUNCTION("if(countif(ec_num_list,FI42),OFFSET(INDIRECT(CONCAT(""A"",to_text(match(FI42,ec_num_list,0)))),0,1),"""")"),"")</f>
        <v/>
      </c>
      <c r="CJ42" s="205" t="str">
        <f ca="1">IFERROR(__xludf.DUMMYFUNCTION("if(countif(ec_num_list,FJ42),OFFSET(INDIRECT(CONCAT(""A"",to_text(match(FJ42,ec_num_list,0)))),0,1),"""")"),"")</f>
        <v/>
      </c>
      <c r="CK42" s="205" t="str">
        <f ca="1">IFERROR(__xludf.DUMMYFUNCTION("if(countif(ec_num_list,FK42),OFFSET(INDIRECT(CONCAT(""A"",to_text(match(FK42,ec_num_list,0)))),0,1),"""")"),"NA ")</f>
        <v xml:space="preserve">NA </v>
      </c>
      <c r="CL42" s="205" t="str">
        <f ca="1">IFERROR(__xludf.DUMMYFUNCTION("if(countif(ec_num_list,FL42),OFFSET(INDIRECT(CONCAT(""A"",to_text(match(FL42,ec_num_list,0)))),0,1),"""")"),"")</f>
        <v/>
      </c>
      <c r="CM42" s="205" t="str">
        <f ca="1">IFERROR(__xludf.DUMMYFUNCTION("if(countif(ec_num_list,FM42),OFFSET(INDIRECT(CONCAT(""A"",to_text(match(FM42,ec_num_list,0)))),0,1),"""")"),"")</f>
        <v/>
      </c>
      <c r="CN42" s="206" t="s">
        <v>171</v>
      </c>
      <c r="CO42" s="206" t="s">
        <v>1243</v>
      </c>
      <c r="CP42" s="108" t="s">
        <v>1555</v>
      </c>
      <c r="CQ42" s="108" t="s">
        <v>1555</v>
      </c>
      <c r="CR42" s="108" t="s">
        <v>1555</v>
      </c>
      <c r="CS42" s="108" t="s">
        <v>1555</v>
      </c>
      <c r="CT42" s="206" t="s">
        <v>1266</v>
      </c>
      <c r="CU42" s="206" t="s">
        <v>1271</v>
      </c>
      <c r="CV42" s="206" t="s">
        <v>1274</v>
      </c>
      <c r="CW42" s="108" t="s">
        <v>1555</v>
      </c>
      <c r="CX42" s="108" t="s">
        <v>1555</v>
      </c>
      <c r="CY42" s="206" t="s">
        <v>1286</v>
      </c>
      <c r="CZ42" s="108" t="s">
        <v>1555</v>
      </c>
      <c r="DA42" s="206" t="s">
        <v>1292</v>
      </c>
      <c r="DB42" s="108" t="s">
        <v>1555</v>
      </c>
      <c r="DC42" s="108" t="s">
        <v>1555</v>
      </c>
      <c r="DD42" s="108" t="s">
        <v>1555</v>
      </c>
      <c r="DE42" s="108" t="s">
        <v>1555</v>
      </c>
      <c r="DF42" s="108" t="s">
        <v>1555</v>
      </c>
      <c r="DG42" s="108" t="s">
        <v>1555</v>
      </c>
      <c r="DH42" s="206" t="s">
        <v>1315</v>
      </c>
      <c r="DI42" s="206" t="s">
        <v>1317</v>
      </c>
      <c r="DJ42" s="206" t="s">
        <v>1321</v>
      </c>
      <c r="DK42" s="108" t="s">
        <v>1555</v>
      </c>
      <c r="DL42" s="206" t="s">
        <v>1326</v>
      </c>
      <c r="DM42" s="108" t="s">
        <v>1555</v>
      </c>
      <c r="DN42" s="206" t="s">
        <v>1334</v>
      </c>
      <c r="DO42" s="206" t="s">
        <v>1337</v>
      </c>
      <c r="DP42" s="206" t="s">
        <v>1341</v>
      </c>
      <c r="DQ42" s="206" t="s">
        <v>1344</v>
      </c>
      <c r="DR42" s="206" t="s">
        <v>1347</v>
      </c>
      <c r="DS42" s="108" t="s">
        <v>1555</v>
      </c>
      <c r="DT42" s="206" t="s">
        <v>1353</v>
      </c>
      <c r="DU42" s="108" t="s">
        <v>1555</v>
      </c>
      <c r="DV42" s="206" t="s">
        <v>1363</v>
      </c>
      <c r="DW42" s="108" t="s">
        <v>1555</v>
      </c>
      <c r="DX42" s="108" t="s">
        <v>1555</v>
      </c>
      <c r="DY42" s="108" t="s">
        <v>1555</v>
      </c>
      <c r="DZ42" s="108" t="s">
        <v>1555</v>
      </c>
      <c r="EA42" s="108" t="s">
        <v>1555</v>
      </c>
      <c r="EB42" s="108" t="s">
        <v>1555</v>
      </c>
      <c r="EC42" s="206" t="s">
        <v>1391</v>
      </c>
      <c r="ED42" s="108" t="s">
        <v>1555</v>
      </c>
      <c r="EE42" s="206" t="s">
        <v>1397</v>
      </c>
      <c r="EF42" s="108" t="s">
        <v>1555</v>
      </c>
      <c r="EG42" s="206" t="s">
        <v>1404</v>
      </c>
      <c r="EH42" s="108" t="s">
        <v>1555</v>
      </c>
      <c r="EI42" s="108" t="s">
        <v>1555</v>
      </c>
      <c r="EJ42" s="206" t="s">
        <v>1414</v>
      </c>
      <c r="EK42" s="206" t="s">
        <v>1417</v>
      </c>
      <c r="EL42" s="206" t="s">
        <v>1419</v>
      </c>
      <c r="EM42" s="108" t="s">
        <v>1555</v>
      </c>
      <c r="EN42" s="206" t="s">
        <v>1428</v>
      </c>
      <c r="EO42" s="108" t="s">
        <v>1555</v>
      </c>
      <c r="EP42" s="108" t="s">
        <v>1555</v>
      </c>
      <c r="EQ42" s="108" t="s">
        <v>1555</v>
      </c>
      <c r="ER42" s="108" t="s">
        <v>1555</v>
      </c>
      <c r="ES42" s="206" t="s">
        <v>1442</v>
      </c>
      <c r="ET42" s="108" t="s">
        <v>1555</v>
      </c>
      <c r="EU42" s="108" t="s">
        <v>1555</v>
      </c>
      <c r="EV42" s="206" t="s">
        <v>1451</v>
      </c>
      <c r="EW42" s="108" t="s">
        <v>1555</v>
      </c>
      <c r="EX42" s="108" t="s">
        <v>1555</v>
      </c>
      <c r="EY42" s="108" t="s">
        <v>1555</v>
      </c>
      <c r="EZ42" s="206" t="s">
        <v>1463</v>
      </c>
      <c r="FA42" s="108" t="s">
        <v>1555</v>
      </c>
      <c r="FB42" s="108" t="s">
        <v>1555</v>
      </c>
      <c r="FC42" s="206" t="s">
        <v>1476</v>
      </c>
      <c r="FD42" s="108" t="s">
        <v>1555</v>
      </c>
      <c r="FE42" s="108" t="s">
        <v>1555</v>
      </c>
      <c r="FF42" s="108" t="s">
        <v>1555</v>
      </c>
      <c r="FG42" s="108" t="s">
        <v>1555</v>
      </c>
      <c r="FH42" s="206" t="s">
        <v>1494</v>
      </c>
      <c r="FI42" s="108" t="s">
        <v>1555</v>
      </c>
      <c r="FJ42" s="108" t="s">
        <v>1555</v>
      </c>
      <c r="FK42" s="206" t="s">
        <v>1506</v>
      </c>
      <c r="FL42" s="206" t="s">
        <v>1509</v>
      </c>
      <c r="FM42" s="108" t="s">
        <v>1555</v>
      </c>
    </row>
    <row r="43" spans="1:169" ht="24">
      <c r="A43" s="108" t="s">
        <v>1394</v>
      </c>
      <c r="B43" s="108" t="str">
        <f t="shared" si="3"/>
        <v xml:space="preserve">L9 </v>
      </c>
      <c r="C43" s="200">
        <v>9</v>
      </c>
      <c r="D43" s="203" t="s">
        <v>346</v>
      </c>
      <c r="E43" s="203" t="s">
        <v>348</v>
      </c>
      <c r="F43" s="203" t="s">
        <v>349</v>
      </c>
      <c r="G43" s="203" t="s">
        <v>350</v>
      </c>
      <c r="H43" s="203" t="s">
        <v>347</v>
      </c>
      <c r="I43" s="203" t="s">
        <v>351</v>
      </c>
      <c r="J43" s="203" t="s">
        <v>352</v>
      </c>
      <c r="K43" s="117" t="s">
        <v>358</v>
      </c>
      <c r="L43" s="204" t="s">
        <v>173</v>
      </c>
      <c r="M43" s="205" t="str">
        <f ca="1">IFERROR(__xludf.DUMMYFUNCTION("regexreplace(N43,"" "","", "")"),"")</f>
        <v/>
      </c>
      <c r="N43" s="205" t="e">
        <f t="shared" si="1"/>
        <v>#VALUE!</v>
      </c>
      <c r="O43" s="205" t="str">
        <f ca="1">IFERROR(__xludf.DUMMYFUNCTION("if(countif(ec_num_list,CO43),OFFSET(INDIRECT(CONCAT(""A"",to_text(match(CO43,ec_num_list,0)))),0,1),"""")"),"")</f>
        <v/>
      </c>
      <c r="P43" s="205" t="str">
        <f ca="1">IFERROR(__xludf.DUMMYFUNCTION("if(countif(ec_num_list,CP43),OFFSET(INDIRECT(CONCAT(""A"",to_text(match(CP43,ec_num_list,0)))),0,1),"""")"),"")</f>
        <v/>
      </c>
      <c r="Q43" s="205" t="str">
        <f ca="1">IFERROR(__xludf.DUMMYFUNCTION("if(countif(ec_num_list,CQ43),OFFSET(INDIRECT(CONCAT(""A"",to_text(match(CQ43,ec_num_list,0)))),0,1),"""")"),"")</f>
        <v/>
      </c>
      <c r="R43" s="205" t="str">
        <f ca="1">IFERROR(__xludf.DUMMYFUNCTION("if(countif(ec_num_list,CR43),OFFSET(INDIRECT(CONCAT(""A"",to_text(match(CR43,ec_num_list,0)))),0,1),"""")"),"")</f>
        <v/>
      </c>
      <c r="S43" s="205" t="str">
        <f ca="1">IFERROR(__xludf.DUMMYFUNCTION("if(countif(ec_num_list,CS43),OFFSET(INDIRECT(CONCAT(""A"",to_text(match(CS43,ec_num_list,0)))),0,1),"""")"),"")</f>
        <v/>
      </c>
      <c r="T43" s="205" t="str">
        <f ca="1">IFERROR(__xludf.DUMMYFUNCTION("if(countif(ec_num_list,CT43),OFFSET(INDIRECT(CONCAT(""A"",to_text(match(CT43,ec_num_list,0)))),0,1),"""")"),"")</f>
        <v/>
      </c>
      <c r="U43" s="205" t="str">
        <f ca="1">IFERROR(__xludf.DUMMYFUNCTION("if(countif(ec_num_list,CU43),OFFSET(INDIRECT(CONCAT(""A"",to_text(match(CU43,ec_num_list,0)))),0,1),"""")"),"")</f>
        <v/>
      </c>
      <c r="V43" s="205" t="str">
        <f ca="1">IFERROR(__xludf.DUMMYFUNCTION("if(countif(ec_num_list,CV43),OFFSET(INDIRECT(CONCAT(""A"",to_text(match(CV43,ec_num_list,0)))),0,1),"""")"),"")</f>
        <v/>
      </c>
      <c r="W43" s="205" t="str">
        <f ca="1">IFERROR(__xludf.DUMMYFUNCTION("if(countif(ec_num_list,CW43),OFFSET(INDIRECT(CONCAT(""A"",to_text(match(CW43,ec_num_list,0)))),0,1),"""")"),"")</f>
        <v/>
      </c>
      <c r="X43" s="205" t="str">
        <f ca="1">IFERROR(__xludf.DUMMYFUNCTION("if(countif(ec_num_list,CX43),OFFSET(INDIRECT(CONCAT(""A"",to_text(match(CX43,ec_num_list,0)))),0,1),"""")"),"")</f>
        <v/>
      </c>
      <c r="Y43" s="205" t="str">
        <f ca="1">IFERROR(__xludf.DUMMYFUNCTION("if(countif(ec_num_list,CY43),OFFSET(INDIRECT(CONCAT(""A"",to_text(match(CY43,ec_num_list,0)))),0,1),"""")"),"")</f>
        <v/>
      </c>
      <c r="Z43" s="205" t="str">
        <f ca="1">IFERROR(__xludf.DUMMYFUNCTION("if(countif(ec_num_list,CZ43),OFFSET(INDIRECT(CONCAT(""A"",to_text(match(CZ43,ec_num_list,0)))),0,1),"""")"),"")</f>
        <v/>
      </c>
      <c r="AA43" s="205" t="str">
        <f ca="1">IFERROR(__xludf.DUMMYFUNCTION("if(countif(ec_num_list,DA43),OFFSET(INDIRECT(CONCAT(""A"",to_text(match(DA43,ec_num_list,0)))),0,1),"""")"),"")</f>
        <v/>
      </c>
      <c r="AB43" s="205" t="str">
        <f ca="1">IFERROR(__xludf.DUMMYFUNCTION("if(countif(ec_num_list,DB43),OFFSET(INDIRECT(CONCAT(""A"",to_text(match(DB43,ec_num_list,0)))),0,1),"""")"),"")</f>
        <v/>
      </c>
      <c r="AC43" s="205" t="str">
        <f ca="1">IFERROR(__xludf.DUMMYFUNCTION("if(countif(ec_num_list,DC43),OFFSET(INDIRECT(CONCAT(""A"",to_text(match(DC43,ec_num_list,0)))),0,1),"""")"),"")</f>
        <v/>
      </c>
      <c r="AD43" s="205" t="str">
        <f ca="1">IFERROR(__xludf.DUMMYFUNCTION("if(countif(ec_num_list,DD43),OFFSET(INDIRECT(CONCAT(""A"",to_text(match(DD43,ec_num_list,0)))),0,1),"""")"),"")</f>
        <v/>
      </c>
      <c r="AE43" s="205" t="str">
        <f ca="1">IFERROR(__xludf.DUMMYFUNCTION("if(countif(ec_num_list,DE43),OFFSET(INDIRECT(CONCAT(""A"",to_text(match(DE43,ec_num_list,0)))),0,1),"""")"),"")</f>
        <v/>
      </c>
      <c r="AF43" s="205" t="str">
        <f ca="1">IFERROR(__xludf.DUMMYFUNCTION("if(countif(ec_num_list,DF43),OFFSET(INDIRECT(CONCAT(""A"",to_text(match(DF43,ec_num_list,0)))),0,1),"""")"),"")</f>
        <v/>
      </c>
      <c r="AG43" s="205" t="str">
        <f ca="1">IFERROR(__xludf.DUMMYFUNCTION("if(countif(ec_num_list,DG43),OFFSET(INDIRECT(CONCAT(""A"",to_text(match(DG43,ec_num_list,0)))),0,1),"""")"),"")</f>
        <v/>
      </c>
      <c r="AH43" s="205" t="str">
        <f ca="1">IFERROR(__xludf.DUMMYFUNCTION("if(countif(ec_num_list,DH43),OFFSET(INDIRECT(CONCAT(""A"",to_text(match(DH43,ec_num_list,0)))),0,1),"""")"),"")</f>
        <v/>
      </c>
      <c r="AI43" s="205" t="str">
        <f ca="1">IFERROR(__xludf.DUMMYFUNCTION("if(countif(ec_num_list,DI43),OFFSET(INDIRECT(CONCAT(""A"",to_text(match(DI43,ec_num_list,0)))),0,1),"""")"),"")</f>
        <v/>
      </c>
      <c r="AJ43" s="205" t="str">
        <f ca="1">IFERROR(__xludf.DUMMYFUNCTION("if(countif(ec_num_list,DJ43),OFFSET(INDIRECT(CONCAT(""A"",to_text(match(DJ43,ec_num_list,0)))),0,1),"""")"),"")</f>
        <v/>
      </c>
      <c r="AK43" s="205" t="str">
        <f ca="1">IFERROR(__xludf.DUMMYFUNCTION("if(countif(ec_num_list,DK43),OFFSET(INDIRECT(CONCAT(""A"",to_text(match(DK43,ec_num_list,0)))),0,1),"""")"),"")</f>
        <v/>
      </c>
      <c r="AL43" s="205" t="str">
        <f ca="1">IFERROR(__xludf.DUMMYFUNCTION("if(countif(ec_num_list,DL43),OFFSET(INDIRECT(CONCAT(""A"",to_text(match(DL43,ec_num_list,0)))),0,1),"""")"),"")</f>
        <v/>
      </c>
      <c r="AM43" s="205" t="str">
        <f ca="1">IFERROR(__xludf.DUMMYFUNCTION("if(countif(ec_num_list,DM43),OFFSET(INDIRECT(CONCAT(""A"",to_text(match(DM43,ec_num_list,0)))),0,1),"""")"),"")</f>
        <v/>
      </c>
      <c r="AN43" s="205" t="str">
        <f ca="1">IFERROR(__xludf.DUMMYFUNCTION("if(countif(ec_num_list,DN43),OFFSET(INDIRECT(CONCAT(""A"",to_text(match(DN43,ec_num_list,0)))),0,1),"""")"),"")</f>
        <v/>
      </c>
      <c r="AO43" s="205" t="str">
        <f ca="1">IFERROR(__xludf.DUMMYFUNCTION("if(countif(ec_num_list,DO43),OFFSET(INDIRECT(CONCAT(""A"",to_text(match(DO43,ec_num_list,0)))),0,1),"""")"),"")</f>
        <v/>
      </c>
      <c r="AP43" s="205" t="str">
        <f ca="1">IFERROR(__xludf.DUMMYFUNCTION("if(countif(ec_num_list,DP43),OFFSET(INDIRECT(CONCAT(""A"",to_text(match(DP43,ec_num_list,0)))),0,1),"""")"),"")</f>
        <v/>
      </c>
      <c r="AQ43" s="205" t="str">
        <f ca="1">IFERROR(__xludf.DUMMYFUNCTION("if(countif(ec_num_list,DQ43),OFFSET(INDIRECT(CONCAT(""A"",to_text(match(DQ43,ec_num_list,0)))),0,1),"""")"),"")</f>
        <v/>
      </c>
      <c r="AR43" s="205" t="str">
        <f ca="1">IFERROR(__xludf.DUMMYFUNCTION("if(countif(ec_num_list,DR43),OFFSET(INDIRECT(CONCAT(""A"",to_text(match(DR43,ec_num_list,0)))),0,1),"""")"),"")</f>
        <v/>
      </c>
      <c r="AS43" s="205" t="str">
        <f ca="1">IFERROR(__xludf.DUMMYFUNCTION("if(countif(ec_num_list,DS43),OFFSET(INDIRECT(CONCAT(""A"",to_text(match(DS43,ec_num_list,0)))),0,1),"""")"),"")</f>
        <v/>
      </c>
      <c r="AT43" s="205" t="str">
        <f ca="1">IFERROR(__xludf.DUMMYFUNCTION("if(countif(ec_num_list,DT43),OFFSET(INDIRECT(CONCAT(""A"",to_text(match(DT43,ec_num_list,0)))),0,1),"""")"),"")</f>
        <v/>
      </c>
      <c r="AU43" s="205" t="str">
        <f ca="1">IFERROR(__xludf.DUMMYFUNCTION("if(countif(ec_num_list,DU43),OFFSET(INDIRECT(CONCAT(""A"",to_text(match(DU43,ec_num_list,0)))),0,1),"""")"),"")</f>
        <v/>
      </c>
      <c r="AV43" s="205" t="str">
        <f ca="1">IFERROR(__xludf.DUMMYFUNCTION("if(countif(ec_num_list,DV43),OFFSET(INDIRECT(CONCAT(""A"",to_text(match(DV43,ec_num_list,0)))),0,1),"""")"),"")</f>
        <v/>
      </c>
      <c r="AW43" s="205" t="str">
        <f ca="1">IFERROR(__xludf.DUMMYFUNCTION("if(countif(ec_num_list,DW43),OFFSET(INDIRECT(CONCAT(""A"",to_text(match(DW43,ec_num_list,0)))),0,1),"""")"),"")</f>
        <v/>
      </c>
      <c r="AX43" s="205" t="str">
        <f ca="1">IFERROR(__xludf.DUMMYFUNCTION("if(countif(ec_num_list,DX43),OFFSET(INDIRECT(CONCAT(""A"",to_text(match(DX43,ec_num_list,0)))),0,1),"""")"),"")</f>
        <v/>
      </c>
      <c r="AY43" s="205" t="str">
        <f ca="1">IFERROR(__xludf.DUMMYFUNCTION("if(countif(ec_num_list,DY43),OFFSET(INDIRECT(CONCAT(""A"",to_text(match(DY43,ec_num_list,0)))),0,1),"""")"),"")</f>
        <v/>
      </c>
      <c r="AZ43" s="205" t="str">
        <f ca="1">IFERROR(__xludf.DUMMYFUNCTION("if(countif(ec_num_list,DZ43),OFFSET(INDIRECT(CONCAT(""A"",to_text(match(DZ43,ec_num_list,0)))),0,1),"""")"),"")</f>
        <v/>
      </c>
      <c r="BA43" s="205" t="str">
        <f ca="1">IFERROR(__xludf.DUMMYFUNCTION("if(countif(ec_num_list,EA43),OFFSET(INDIRECT(CONCAT(""A"",to_text(match(EA43,ec_num_list,0)))),0,1),"""")"),"")</f>
        <v/>
      </c>
      <c r="BB43" s="205" t="str">
        <f ca="1">IFERROR(__xludf.DUMMYFUNCTION("if(countif(ec_num_list,EB43),OFFSET(INDIRECT(CONCAT(""A"",to_text(match(EB43,ec_num_list,0)))),0,1),"""")"),"")</f>
        <v/>
      </c>
      <c r="BC43" s="205" t="str">
        <f ca="1">IFERROR(__xludf.DUMMYFUNCTION("if(countif(ec_num_list,EC43),OFFSET(INDIRECT(CONCAT(""A"",to_text(match(EC43,ec_num_list,0)))),0,1),"""")"),"")</f>
        <v/>
      </c>
      <c r="BD43" s="205" t="str">
        <f ca="1">IFERROR(__xludf.DUMMYFUNCTION("if(countif(ec_num_list,ED43),OFFSET(INDIRECT(CONCAT(""A"",to_text(match(ED43,ec_num_list,0)))),0,1),"""")"),"")</f>
        <v/>
      </c>
      <c r="BE43" s="205" t="str">
        <f ca="1">IFERROR(__xludf.DUMMYFUNCTION("if(countif(ec_num_list,EE43),OFFSET(INDIRECT(CONCAT(""A"",to_text(match(EE43,ec_num_list,0)))),0,1),"""")"),"")</f>
        <v/>
      </c>
      <c r="BF43" s="205" t="str">
        <f ca="1">IFERROR(__xludf.DUMMYFUNCTION("if(countif(ec_num_list,EF43),OFFSET(INDIRECT(CONCAT(""A"",to_text(match(EF43,ec_num_list,0)))),0,1),"""")"),"")</f>
        <v/>
      </c>
      <c r="BG43" s="205" t="str">
        <f ca="1">IFERROR(__xludf.DUMMYFUNCTION("if(countif(ec_num_list,EG43),OFFSET(INDIRECT(CONCAT(""A"",to_text(match(EG43,ec_num_list,0)))),0,1),"""")"),"")</f>
        <v/>
      </c>
      <c r="BH43" s="205" t="str">
        <f ca="1">IFERROR(__xludf.DUMMYFUNCTION("if(countif(ec_num_list,EH43),OFFSET(INDIRECT(CONCAT(""A"",to_text(match(EH43,ec_num_list,0)))),0,1),"""")"),"")</f>
        <v/>
      </c>
      <c r="BI43" s="205" t="str">
        <f ca="1">IFERROR(__xludf.DUMMYFUNCTION("if(countif(ec_num_list,EI43),OFFSET(INDIRECT(CONCAT(""A"",to_text(match(EI43,ec_num_list,0)))),0,1),"""")"),"")</f>
        <v/>
      </c>
      <c r="BJ43" s="205" t="str">
        <f ca="1">IFERROR(__xludf.DUMMYFUNCTION("if(countif(ec_num_list,EJ43),OFFSET(INDIRECT(CONCAT(""A"",to_text(match(EJ43,ec_num_list,0)))),0,1),"""")"),"")</f>
        <v/>
      </c>
      <c r="BK43" s="205" t="str">
        <f ca="1">IFERROR(__xludf.DUMMYFUNCTION("if(countif(ec_num_list,EK43),OFFSET(INDIRECT(CONCAT(""A"",to_text(match(EK43,ec_num_list,0)))),0,1),"""")"),"")</f>
        <v/>
      </c>
      <c r="BL43" s="205" t="str">
        <f ca="1">IFERROR(__xludf.DUMMYFUNCTION("if(countif(ec_num_list,EL43),OFFSET(INDIRECT(CONCAT(""A"",to_text(match(EL43,ec_num_list,0)))),0,1),"""")"),"")</f>
        <v/>
      </c>
      <c r="BM43" s="205" t="str">
        <f ca="1">IFERROR(__xludf.DUMMYFUNCTION("if(countif(ec_num_list,EM43),OFFSET(INDIRECT(CONCAT(""A"",to_text(match(EM43,ec_num_list,0)))),0,1),"""")"),"")</f>
        <v/>
      </c>
      <c r="BN43" s="205" t="str">
        <f ca="1">IFERROR(__xludf.DUMMYFUNCTION("if(countif(ec_num_list,EN43),OFFSET(INDIRECT(CONCAT(""A"",to_text(match(EN43,ec_num_list,0)))),0,1),"""")"),"")</f>
        <v/>
      </c>
      <c r="BO43" s="205" t="str">
        <f ca="1">IFERROR(__xludf.DUMMYFUNCTION("if(countif(ec_num_list,EO43),OFFSET(INDIRECT(CONCAT(""A"",to_text(match(EO43,ec_num_list,0)))),0,1),"""")"),"")</f>
        <v/>
      </c>
      <c r="BP43" s="205" t="str">
        <f ca="1">IFERROR(__xludf.DUMMYFUNCTION("if(countif(ec_num_list,EP43),OFFSET(INDIRECT(CONCAT(""A"",to_text(match(EP43,ec_num_list,0)))),0,1),"""")"),"")</f>
        <v/>
      </c>
      <c r="BQ43" s="205" t="str">
        <f ca="1">IFERROR(__xludf.DUMMYFUNCTION("if(countif(ec_num_list,EQ43),OFFSET(INDIRECT(CONCAT(""A"",to_text(match(EQ43,ec_num_list,0)))),0,1),"""")"),"")</f>
        <v/>
      </c>
      <c r="BR43" s="205" t="str">
        <f ca="1">IFERROR(__xludf.DUMMYFUNCTION("if(countif(ec_num_list,ER43),OFFSET(INDIRECT(CONCAT(""A"",to_text(match(ER43,ec_num_list,0)))),0,1),"""")"),"")</f>
        <v/>
      </c>
      <c r="BS43" s="205" t="str">
        <f ca="1">IFERROR(__xludf.DUMMYFUNCTION("if(countif(ec_num_list,ES43),OFFSET(INDIRECT(CONCAT(""A"",to_text(match(ES43,ec_num_list,0)))),0,1),"""")"),"")</f>
        <v/>
      </c>
      <c r="BT43" s="205" t="str">
        <f ca="1">IFERROR(__xludf.DUMMYFUNCTION("if(countif(ec_num_list,ET43),OFFSET(INDIRECT(CONCAT(""A"",to_text(match(ET43,ec_num_list,0)))),0,1),"""")"),"")</f>
        <v/>
      </c>
      <c r="BU43" s="205" t="str">
        <f ca="1">IFERROR(__xludf.DUMMYFUNCTION("if(countif(ec_num_list,EU43),OFFSET(INDIRECT(CONCAT(""A"",to_text(match(EU43,ec_num_list,0)))),0,1),"""")"),"")</f>
        <v/>
      </c>
      <c r="BV43" s="205" t="str">
        <f ca="1">IFERROR(__xludf.DUMMYFUNCTION("if(countif(ec_num_list,EV43),OFFSET(INDIRECT(CONCAT(""A"",to_text(match(EV43,ec_num_list,0)))),0,1),"""")"),"")</f>
        <v/>
      </c>
      <c r="BW43" s="205" t="str">
        <f ca="1">IFERROR(__xludf.DUMMYFUNCTION("if(countif(ec_num_list,EW43),OFFSET(INDIRECT(CONCAT(""A"",to_text(match(EW43,ec_num_list,0)))),0,1),"""")"),"")</f>
        <v/>
      </c>
      <c r="BX43" s="205" t="str">
        <f ca="1">IFERROR(__xludf.DUMMYFUNCTION("if(countif(ec_num_list,EX43),OFFSET(INDIRECT(CONCAT(""A"",to_text(match(EX43,ec_num_list,0)))),0,1),"""")"),"")</f>
        <v/>
      </c>
      <c r="BY43" s="205" t="str">
        <f ca="1">IFERROR(__xludf.DUMMYFUNCTION("if(countif(ec_num_list,EY43),OFFSET(INDIRECT(CONCAT(""A"",to_text(match(EY43,ec_num_list,0)))),0,1),"""")"),"")</f>
        <v/>
      </c>
      <c r="BZ43" s="205" t="str">
        <f ca="1">IFERROR(__xludf.DUMMYFUNCTION("if(countif(ec_num_list,EZ43),OFFSET(INDIRECT(CONCAT(""A"",to_text(match(EZ43,ec_num_list,0)))),0,1),"""")"),"")</f>
        <v/>
      </c>
      <c r="CA43" s="205" t="str">
        <f ca="1">IFERROR(__xludf.DUMMYFUNCTION("if(countif(ec_num_list,FA43),OFFSET(INDIRECT(CONCAT(""A"",to_text(match(FA43,ec_num_list,0)))),0,1),"""")"),"")</f>
        <v/>
      </c>
      <c r="CB43" s="205" t="str">
        <f ca="1">IFERROR(__xludf.DUMMYFUNCTION("if(countif(ec_num_list,FB43),OFFSET(INDIRECT(CONCAT(""A"",to_text(match(FB43,ec_num_list,0)))),0,1),"""")"),"")</f>
        <v/>
      </c>
      <c r="CC43" s="205" t="str">
        <f ca="1">IFERROR(__xludf.DUMMYFUNCTION("if(countif(ec_num_list,FC43),OFFSET(INDIRECT(CONCAT(""A"",to_text(match(FC43,ec_num_list,0)))),0,1),"""")"),"")</f>
        <v/>
      </c>
      <c r="CD43" s="205" t="str">
        <f ca="1">IFERROR(__xludf.DUMMYFUNCTION("if(countif(ec_num_list,FD43),OFFSET(INDIRECT(CONCAT(""A"",to_text(match(FD43,ec_num_list,0)))),0,1),"""")"),"")</f>
        <v/>
      </c>
      <c r="CE43" s="205" t="str">
        <f ca="1">IFERROR(__xludf.DUMMYFUNCTION("if(countif(ec_num_list,FE43),OFFSET(INDIRECT(CONCAT(""A"",to_text(match(FE43,ec_num_list,0)))),0,1),"""")"),"")</f>
        <v/>
      </c>
      <c r="CF43" s="205" t="str">
        <f ca="1">IFERROR(__xludf.DUMMYFUNCTION("if(countif(ec_num_list,FF43),OFFSET(INDIRECT(CONCAT(""A"",to_text(match(FF43,ec_num_list,0)))),0,1),"""")"),"")</f>
        <v/>
      </c>
      <c r="CG43" s="205" t="str">
        <f ca="1">IFERROR(__xludf.DUMMYFUNCTION("if(countif(ec_num_list,FG43),OFFSET(INDIRECT(CONCAT(""A"",to_text(match(FG43,ec_num_list,0)))),0,1),"""")"),"")</f>
        <v/>
      </c>
      <c r="CH43" s="205" t="str">
        <f ca="1">IFERROR(__xludf.DUMMYFUNCTION("if(countif(ec_num_list,FH43),OFFSET(INDIRECT(CONCAT(""A"",to_text(match(FH43,ec_num_list,0)))),0,1),"""")"),"")</f>
        <v/>
      </c>
      <c r="CI43" s="205" t="str">
        <f ca="1">IFERROR(__xludf.DUMMYFUNCTION("if(countif(ec_num_list,FI43),OFFSET(INDIRECT(CONCAT(""A"",to_text(match(FI43,ec_num_list,0)))),0,1),"""")"),"")</f>
        <v/>
      </c>
      <c r="CJ43" s="205" t="str">
        <f ca="1">IFERROR(__xludf.DUMMYFUNCTION("if(countif(ec_num_list,FJ43),OFFSET(INDIRECT(CONCAT(""A"",to_text(match(FJ43,ec_num_list,0)))),0,1),"""")"),"")</f>
        <v/>
      </c>
      <c r="CK43" s="205" t="str">
        <f ca="1">IFERROR(__xludf.DUMMYFUNCTION("if(countif(ec_num_list,FK43),OFFSET(INDIRECT(CONCAT(""A"",to_text(match(FK43,ec_num_list,0)))),0,1),"""")"),"")</f>
        <v/>
      </c>
      <c r="CL43" s="205" t="str">
        <f ca="1">IFERROR(__xludf.DUMMYFUNCTION("if(countif(ec_num_list,FL43),OFFSET(INDIRECT(CONCAT(""A"",to_text(match(FL43,ec_num_list,0)))),0,1),"""")"),"")</f>
        <v/>
      </c>
      <c r="CM43" s="205" t="str">
        <f ca="1">IFERROR(__xludf.DUMMYFUNCTION("if(countif(ec_num_list,FM43),OFFSET(INDIRECT(CONCAT(""A"",to_text(match(FM43,ec_num_list,0)))),0,1),"""")"),"")</f>
        <v/>
      </c>
      <c r="CN43" s="206" t="s">
        <v>173</v>
      </c>
      <c r="CO43" s="108" t="s">
        <v>1555</v>
      </c>
      <c r="CP43" s="108" t="s">
        <v>1555</v>
      </c>
      <c r="CQ43" s="108" t="s">
        <v>1555</v>
      </c>
      <c r="CR43" s="108" t="s">
        <v>1555</v>
      </c>
      <c r="CS43" s="108" t="s">
        <v>1555</v>
      </c>
      <c r="CT43" s="108" t="s">
        <v>1555</v>
      </c>
      <c r="CU43" s="108" t="s">
        <v>1555</v>
      </c>
      <c r="CV43" s="108" t="s">
        <v>1555</v>
      </c>
      <c r="CW43" s="108" t="s">
        <v>1555</v>
      </c>
      <c r="CX43" s="108" t="s">
        <v>1555</v>
      </c>
      <c r="CY43" s="108" t="s">
        <v>1555</v>
      </c>
      <c r="CZ43" s="108" t="s">
        <v>1555</v>
      </c>
      <c r="DA43" s="108" t="s">
        <v>1555</v>
      </c>
      <c r="DB43" s="108" t="s">
        <v>1555</v>
      </c>
      <c r="DC43" s="108" t="s">
        <v>1555</v>
      </c>
      <c r="DD43" s="108" t="s">
        <v>1555</v>
      </c>
      <c r="DE43" s="108" t="s">
        <v>1555</v>
      </c>
      <c r="DF43" s="108" t="s">
        <v>1555</v>
      </c>
      <c r="DG43" s="108" t="s">
        <v>1555</v>
      </c>
      <c r="DH43" s="108" t="s">
        <v>1555</v>
      </c>
      <c r="DI43" s="108" t="s">
        <v>1555</v>
      </c>
      <c r="DJ43" s="108" t="s">
        <v>1555</v>
      </c>
      <c r="DK43" s="108" t="s">
        <v>1555</v>
      </c>
      <c r="DL43" s="108" t="s">
        <v>1555</v>
      </c>
      <c r="DM43" s="108" t="s">
        <v>1555</v>
      </c>
      <c r="DN43" s="108" t="s">
        <v>1555</v>
      </c>
      <c r="DO43" s="108" t="s">
        <v>1555</v>
      </c>
      <c r="DP43" s="108" t="s">
        <v>1555</v>
      </c>
      <c r="DQ43" s="108" t="s">
        <v>1555</v>
      </c>
      <c r="DR43" s="108" t="s">
        <v>1555</v>
      </c>
      <c r="DS43" s="108" t="s">
        <v>1555</v>
      </c>
      <c r="DT43" s="108" t="s">
        <v>1555</v>
      </c>
      <c r="DU43" s="108" t="s">
        <v>1555</v>
      </c>
      <c r="DV43" s="108" t="s">
        <v>1555</v>
      </c>
      <c r="DW43" s="108" t="s">
        <v>1555</v>
      </c>
      <c r="DX43" s="108" t="s">
        <v>1555</v>
      </c>
      <c r="DY43" s="108" t="s">
        <v>1555</v>
      </c>
      <c r="DZ43" s="108" t="s">
        <v>1555</v>
      </c>
      <c r="EA43" s="108" t="s">
        <v>1555</v>
      </c>
      <c r="EB43" s="108" t="s">
        <v>1555</v>
      </c>
      <c r="EC43" s="108" t="s">
        <v>1555</v>
      </c>
      <c r="ED43" s="108" t="s">
        <v>1555</v>
      </c>
      <c r="EE43" s="108" t="s">
        <v>1555</v>
      </c>
      <c r="EF43" s="108" t="s">
        <v>1555</v>
      </c>
      <c r="EG43" s="108" t="s">
        <v>1555</v>
      </c>
      <c r="EH43" s="108" t="s">
        <v>1555</v>
      </c>
      <c r="EI43" s="108" t="s">
        <v>1555</v>
      </c>
      <c r="EJ43" s="108" t="s">
        <v>1555</v>
      </c>
      <c r="EK43" s="108" t="s">
        <v>1555</v>
      </c>
      <c r="EL43" s="108" t="s">
        <v>1555</v>
      </c>
      <c r="EM43" s="108" t="s">
        <v>1555</v>
      </c>
      <c r="EN43" s="108" t="s">
        <v>1555</v>
      </c>
      <c r="EO43" s="108" t="s">
        <v>1555</v>
      </c>
      <c r="EP43" s="108" t="s">
        <v>1555</v>
      </c>
      <c r="EQ43" s="108" t="s">
        <v>1555</v>
      </c>
      <c r="ER43" s="108" t="s">
        <v>1555</v>
      </c>
      <c r="ES43" s="108" t="s">
        <v>1555</v>
      </c>
      <c r="ET43" s="108" t="s">
        <v>1555</v>
      </c>
      <c r="EU43" s="108" t="s">
        <v>1555</v>
      </c>
      <c r="EV43" s="108" t="s">
        <v>1555</v>
      </c>
      <c r="EW43" s="108" t="s">
        <v>1555</v>
      </c>
      <c r="EX43" s="108" t="s">
        <v>1555</v>
      </c>
      <c r="EY43" s="108" t="s">
        <v>1555</v>
      </c>
      <c r="EZ43" s="108" t="s">
        <v>1555</v>
      </c>
      <c r="FA43" s="108" t="s">
        <v>1555</v>
      </c>
      <c r="FB43" s="108" t="s">
        <v>1555</v>
      </c>
      <c r="FC43" s="108" t="s">
        <v>1555</v>
      </c>
      <c r="FD43" s="108" t="s">
        <v>1555</v>
      </c>
      <c r="FE43" s="108" t="s">
        <v>1555</v>
      </c>
      <c r="FF43" s="108" t="s">
        <v>1555</v>
      </c>
      <c r="FG43" s="108" t="s">
        <v>1555</v>
      </c>
      <c r="FH43" s="108" t="s">
        <v>1555</v>
      </c>
      <c r="FI43" s="108" t="s">
        <v>1555</v>
      </c>
      <c r="FJ43" s="108" t="s">
        <v>1555</v>
      </c>
      <c r="FK43" s="108" t="s">
        <v>1555</v>
      </c>
      <c r="FL43" s="108" t="s">
        <v>1555</v>
      </c>
      <c r="FM43" s="108" t="s">
        <v>1555</v>
      </c>
    </row>
    <row r="44" spans="1:169" ht="14.25">
      <c r="A44" s="202" t="s">
        <v>1397</v>
      </c>
      <c r="B44" s="108" t="str">
        <f t="shared" si="3"/>
        <v xml:space="preserve">LA </v>
      </c>
      <c r="C44" s="200" t="s">
        <v>1556</v>
      </c>
      <c r="D44" s="203" t="s">
        <v>442</v>
      </c>
      <c r="E44" s="203" t="s">
        <v>904</v>
      </c>
      <c r="F44" s="203" t="s">
        <v>905</v>
      </c>
      <c r="G44" s="203" t="s">
        <v>906</v>
      </c>
      <c r="H44" s="203" t="s">
        <v>658</v>
      </c>
      <c r="I44" s="203" t="s">
        <v>655</v>
      </c>
      <c r="J44" s="203" t="s">
        <v>919</v>
      </c>
      <c r="K44" s="117" t="s">
        <v>737</v>
      </c>
      <c r="L44" s="204" t="s">
        <v>175</v>
      </c>
      <c r="M44" s="205" t="str">
        <f ca="1">IFERROR(__xludf.DUMMYFUNCTION("regexreplace(N44,"" "","", "")"),"J0, J1, J2, J3, J5, J6, J7, JA, JC, JD, JF, K0, K1, K2, K3, K4, K5, K6, K7, K8, K9, KA, KB, KC, KD, KF, L1, L2, L3, L4, L7, L8, L9, LA, LC, LF, M0, M1, M3, M4, M5, M8, MB, MF, N2, N6, N7, NA, ")</f>
        <v xml:space="preserve">J0, J1, J2, J3, J5, J6, J7, JA, JC, JD, JF, K0, K1, K2, K3, K4, K5, K6, K7, K8, K9, KA, KB, KC, KD, KF, L1, L2, L3, L4, L7, L8, L9, LA, LC, LF, M0, M1, M3, M4, M5, M8, MB, MF, N2, N6, N7, NA, </v>
      </c>
      <c r="N44" s="205" t="e">
        <f t="shared" si="1"/>
        <v>#VALUE!</v>
      </c>
      <c r="O44" s="205" t="str">
        <f ca="1">IFERROR(__xludf.DUMMYFUNCTION("if(countif(ec_num_list,CO44),OFFSET(INDIRECT(CONCAT(""A"",to_text(match(CO44,ec_num_list,0)))),0,1),"""")"),"J0 ")</f>
        <v xml:space="preserve">J0 </v>
      </c>
      <c r="P44" s="205" t="str">
        <f ca="1">IFERROR(__xludf.DUMMYFUNCTION("if(countif(ec_num_list,CP44),OFFSET(INDIRECT(CONCAT(""A"",to_text(match(CP44,ec_num_list,0)))),0,1),"""")"),"J1 ")</f>
        <v xml:space="preserve">J1 </v>
      </c>
      <c r="Q44" s="205" t="str">
        <f ca="1">IFERROR(__xludf.DUMMYFUNCTION("if(countif(ec_num_list,CQ44),OFFSET(INDIRECT(CONCAT(""A"",to_text(match(CQ44,ec_num_list,0)))),0,1),"""")"),"J2 ")</f>
        <v xml:space="preserve">J2 </v>
      </c>
      <c r="R44" s="205" t="str">
        <f ca="1">IFERROR(__xludf.DUMMYFUNCTION("if(countif(ec_num_list,CR44),OFFSET(INDIRECT(CONCAT(""A"",to_text(match(CR44,ec_num_list,0)))),0,1),"""")"),"J3 ")</f>
        <v xml:space="preserve">J3 </v>
      </c>
      <c r="S44" s="205" t="str">
        <f ca="1">IFERROR(__xludf.DUMMYFUNCTION("if(countif(ec_num_list,CS44),OFFSET(INDIRECT(CONCAT(""A"",to_text(match(CS44,ec_num_list,0)))),0,1),"""")"),"")</f>
        <v/>
      </c>
      <c r="T44" s="205" t="str">
        <f ca="1">IFERROR(__xludf.DUMMYFUNCTION("if(countif(ec_num_list,CT44),OFFSET(INDIRECT(CONCAT(""A"",to_text(match(CT44,ec_num_list,0)))),0,1),"""")"),"J5 ")</f>
        <v xml:space="preserve">J5 </v>
      </c>
      <c r="U44" s="205" t="str">
        <f ca="1">IFERROR(__xludf.DUMMYFUNCTION("if(countif(ec_num_list,CU44),OFFSET(INDIRECT(CONCAT(""A"",to_text(match(CU44,ec_num_list,0)))),0,1),"""")"),"J6 ")</f>
        <v xml:space="preserve">J6 </v>
      </c>
      <c r="V44" s="205" t="str">
        <f ca="1">IFERROR(__xludf.DUMMYFUNCTION("if(countif(ec_num_list,CV44),OFFSET(INDIRECT(CONCAT(""A"",to_text(match(CV44,ec_num_list,0)))),0,1),"""")"),"J7 ")</f>
        <v xml:space="preserve">J7 </v>
      </c>
      <c r="W44" s="205" t="str">
        <f ca="1">IFERROR(__xludf.DUMMYFUNCTION("if(countif(ec_num_list,CW44),OFFSET(INDIRECT(CONCAT(""A"",to_text(match(CW44,ec_num_list,0)))),0,1),"""")"),"")</f>
        <v/>
      </c>
      <c r="X44" s="205" t="str">
        <f ca="1">IFERROR(__xludf.DUMMYFUNCTION("if(countif(ec_num_list,CX44),OFFSET(INDIRECT(CONCAT(""A"",to_text(match(CX44,ec_num_list,0)))),0,1),"""")"),"")</f>
        <v/>
      </c>
      <c r="Y44" s="205" t="str">
        <f ca="1">IFERROR(__xludf.DUMMYFUNCTION("if(countif(ec_num_list,CY44),OFFSET(INDIRECT(CONCAT(""A"",to_text(match(CY44,ec_num_list,0)))),0,1),"""")"),"JA ")</f>
        <v xml:space="preserve">JA </v>
      </c>
      <c r="Z44" s="205" t="str">
        <f ca="1">IFERROR(__xludf.DUMMYFUNCTION("if(countif(ec_num_list,CZ44),OFFSET(INDIRECT(CONCAT(""A"",to_text(match(CZ44,ec_num_list,0)))),0,1),"""")"),"")</f>
        <v/>
      </c>
      <c r="AA44" s="205" t="str">
        <f ca="1">IFERROR(__xludf.DUMMYFUNCTION("if(countif(ec_num_list,DA44),OFFSET(INDIRECT(CONCAT(""A"",to_text(match(DA44,ec_num_list,0)))),0,1),"""")"),"JC ")</f>
        <v xml:space="preserve">JC </v>
      </c>
      <c r="AB44" s="205" t="str">
        <f ca="1">IFERROR(__xludf.DUMMYFUNCTION("if(countif(ec_num_list,DB44),OFFSET(INDIRECT(CONCAT(""A"",to_text(match(DB44,ec_num_list,0)))),0,1),"""")"),"JD ")</f>
        <v xml:space="preserve">JD </v>
      </c>
      <c r="AC44" s="205" t="str">
        <f ca="1">IFERROR(__xludf.DUMMYFUNCTION("if(countif(ec_num_list,DC44),OFFSET(INDIRECT(CONCAT(""A"",to_text(match(DC44,ec_num_list,0)))),0,1),"""")"),"")</f>
        <v/>
      </c>
      <c r="AD44" s="205" t="str">
        <f ca="1">IFERROR(__xludf.DUMMYFUNCTION("if(countif(ec_num_list,DD44),OFFSET(INDIRECT(CONCAT(""A"",to_text(match(DD44,ec_num_list,0)))),0,1),"""")"),"JF ")</f>
        <v xml:space="preserve">JF </v>
      </c>
      <c r="AE44" s="205" t="str">
        <f ca="1">IFERROR(__xludf.DUMMYFUNCTION("if(countif(ec_num_list,DE44),OFFSET(INDIRECT(CONCAT(""A"",to_text(match(DE44,ec_num_list,0)))),0,1),"""")"),"K0 ")</f>
        <v xml:space="preserve">K0 </v>
      </c>
      <c r="AF44" s="205" t="str">
        <f ca="1">IFERROR(__xludf.DUMMYFUNCTION("if(countif(ec_num_list,DF44),OFFSET(INDIRECT(CONCAT(""A"",to_text(match(DF44,ec_num_list,0)))),0,1),"""")"),"K1 ")</f>
        <v xml:space="preserve">K1 </v>
      </c>
      <c r="AG44" s="205" t="str">
        <f ca="1">IFERROR(__xludf.DUMMYFUNCTION("if(countif(ec_num_list,DG44),OFFSET(INDIRECT(CONCAT(""A"",to_text(match(DG44,ec_num_list,0)))),0,1),"""")"),"K2 ")</f>
        <v xml:space="preserve">K2 </v>
      </c>
      <c r="AH44" s="205" t="str">
        <f ca="1">IFERROR(__xludf.DUMMYFUNCTION("if(countif(ec_num_list,DH44),OFFSET(INDIRECT(CONCAT(""A"",to_text(match(DH44,ec_num_list,0)))),0,1),"""")"),"K3 ")</f>
        <v xml:space="preserve">K3 </v>
      </c>
      <c r="AI44" s="205" t="str">
        <f ca="1">IFERROR(__xludf.DUMMYFUNCTION("if(countif(ec_num_list,DI44),OFFSET(INDIRECT(CONCAT(""A"",to_text(match(DI44,ec_num_list,0)))),0,1),"""")"),"K4 ")</f>
        <v xml:space="preserve">K4 </v>
      </c>
      <c r="AJ44" s="205" t="str">
        <f ca="1">IFERROR(__xludf.DUMMYFUNCTION("if(countif(ec_num_list,DJ44),OFFSET(INDIRECT(CONCAT(""A"",to_text(match(DJ44,ec_num_list,0)))),0,1),"""")"),"K5 ")</f>
        <v xml:space="preserve">K5 </v>
      </c>
      <c r="AK44" s="205" t="str">
        <f ca="1">IFERROR(__xludf.DUMMYFUNCTION("if(countif(ec_num_list,DK44),OFFSET(INDIRECT(CONCAT(""A"",to_text(match(DK44,ec_num_list,0)))),0,1),"""")"),"K6 ")</f>
        <v xml:space="preserve">K6 </v>
      </c>
      <c r="AL44" s="205" t="str">
        <f ca="1">IFERROR(__xludf.DUMMYFUNCTION("if(countif(ec_num_list,DL44),OFFSET(INDIRECT(CONCAT(""A"",to_text(match(DL44,ec_num_list,0)))),0,1),"""")"),"K7 ")</f>
        <v xml:space="preserve">K7 </v>
      </c>
      <c r="AM44" s="205" t="str">
        <f ca="1">IFERROR(__xludf.DUMMYFUNCTION("if(countif(ec_num_list,DM44),OFFSET(INDIRECT(CONCAT(""A"",to_text(match(DM44,ec_num_list,0)))),0,1),"""")"),"K8 ")</f>
        <v xml:space="preserve">K8 </v>
      </c>
      <c r="AN44" s="205" t="str">
        <f ca="1">IFERROR(__xludf.DUMMYFUNCTION("if(countif(ec_num_list,DN44),OFFSET(INDIRECT(CONCAT(""A"",to_text(match(DN44,ec_num_list,0)))),0,1),"""")"),"K9 ")</f>
        <v xml:space="preserve">K9 </v>
      </c>
      <c r="AO44" s="205" t="str">
        <f ca="1">IFERROR(__xludf.DUMMYFUNCTION("if(countif(ec_num_list,DO44),OFFSET(INDIRECT(CONCAT(""A"",to_text(match(DO44,ec_num_list,0)))),0,1),"""")"),"KA ")</f>
        <v xml:space="preserve">KA </v>
      </c>
      <c r="AP44" s="205" t="str">
        <f ca="1">IFERROR(__xludf.DUMMYFUNCTION("if(countif(ec_num_list,DP44),OFFSET(INDIRECT(CONCAT(""A"",to_text(match(DP44,ec_num_list,0)))),0,1),"""")"),"KB ")</f>
        <v xml:space="preserve">KB </v>
      </c>
      <c r="AQ44" s="205" t="str">
        <f ca="1">IFERROR(__xludf.DUMMYFUNCTION("if(countif(ec_num_list,DQ44),OFFSET(INDIRECT(CONCAT(""A"",to_text(match(DQ44,ec_num_list,0)))),0,1),"""")"),"KC ")</f>
        <v xml:space="preserve">KC </v>
      </c>
      <c r="AR44" s="205" t="str">
        <f ca="1">IFERROR(__xludf.DUMMYFUNCTION("if(countif(ec_num_list,DR44),OFFSET(INDIRECT(CONCAT(""A"",to_text(match(DR44,ec_num_list,0)))),0,1),"""")"),"KD ")</f>
        <v xml:space="preserve">KD </v>
      </c>
      <c r="AS44" s="205" t="str">
        <f ca="1">IFERROR(__xludf.DUMMYFUNCTION("if(countif(ec_num_list,DS44),OFFSET(INDIRECT(CONCAT(""A"",to_text(match(DS44,ec_num_list,0)))),0,1),"""")"),"")</f>
        <v/>
      </c>
      <c r="AT44" s="205" t="str">
        <f ca="1">IFERROR(__xludf.DUMMYFUNCTION("if(countif(ec_num_list,DT44),OFFSET(INDIRECT(CONCAT(""A"",to_text(match(DT44,ec_num_list,0)))),0,1),"""")"),"KF ")</f>
        <v xml:space="preserve">KF </v>
      </c>
      <c r="AU44" s="205" t="str">
        <f ca="1">IFERROR(__xludf.DUMMYFUNCTION("if(countif(ec_num_list,DU44),OFFSET(INDIRECT(CONCAT(""A"",to_text(match(DU44,ec_num_list,0)))),0,1),"""")"),"")</f>
        <v/>
      </c>
      <c r="AV44" s="205" t="str">
        <f ca="1">IFERROR(__xludf.DUMMYFUNCTION("if(countif(ec_num_list,DV44),OFFSET(INDIRECT(CONCAT(""A"",to_text(match(DV44,ec_num_list,0)))),0,1),"""")"),"L1 ")</f>
        <v xml:space="preserve">L1 </v>
      </c>
      <c r="AW44" s="205" t="str">
        <f ca="1">IFERROR(__xludf.DUMMYFUNCTION("if(countif(ec_num_list,DW44),OFFSET(INDIRECT(CONCAT(""A"",to_text(match(DW44,ec_num_list,0)))),0,1),"""")"),"L2 ")</f>
        <v xml:space="preserve">L2 </v>
      </c>
      <c r="AX44" s="205" t="str">
        <f ca="1">IFERROR(__xludf.DUMMYFUNCTION("if(countif(ec_num_list,DX44),OFFSET(INDIRECT(CONCAT(""A"",to_text(match(DX44,ec_num_list,0)))),0,1),"""")"),"L3 ")</f>
        <v xml:space="preserve">L3 </v>
      </c>
      <c r="AY44" s="205" t="str">
        <f ca="1">IFERROR(__xludf.DUMMYFUNCTION("if(countif(ec_num_list,DY44),OFFSET(INDIRECT(CONCAT(""A"",to_text(match(DY44,ec_num_list,0)))),0,1),"""")"),"L4 ")</f>
        <v xml:space="preserve">L4 </v>
      </c>
      <c r="AZ44" s="205" t="str">
        <f ca="1">IFERROR(__xludf.DUMMYFUNCTION("if(countif(ec_num_list,DZ44),OFFSET(INDIRECT(CONCAT(""A"",to_text(match(DZ44,ec_num_list,0)))),0,1),"""")"),"")</f>
        <v/>
      </c>
      <c r="BA44" s="205" t="str">
        <f ca="1">IFERROR(__xludf.DUMMYFUNCTION("if(countif(ec_num_list,EA44),OFFSET(INDIRECT(CONCAT(""A"",to_text(match(EA44,ec_num_list,0)))),0,1),"""")"),"")</f>
        <v/>
      </c>
      <c r="BB44" s="205" t="str">
        <f ca="1">IFERROR(__xludf.DUMMYFUNCTION("if(countif(ec_num_list,EB44),OFFSET(INDIRECT(CONCAT(""A"",to_text(match(EB44,ec_num_list,0)))),0,1),"""")"),"L7 ")</f>
        <v xml:space="preserve">L7 </v>
      </c>
      <c r="BC44" s="205" t="str">
        <f ca="1">IFERROR(__xludf.DUMMYFUNCTION("if(countif(ec_num_list,EC44),OFFSET(INDIRECT(CONCAT(""A"",to_text(match(EC44,ec_num_list,0)))),0,1),"""")"),"L8 ")</f>
        <v xml:space="preserve">L8 </v>
      </c>
      <c r="BD44" s="205" t="str">
        <f ca="1">IFERROR(__xludf.DUMMYFUNCTION("if(countif(ec_num_list,ED44),OFFSET(INDIRECT(CONCAT(""A"",to_text(match(ED44,ec_num_list,0)))),0,1),"""")"),"L9 ")</f>
        <v xml:space="preserve">L9 </v>
      </c>
      <c r="BE44" s="205" t="str">
        <f ca="1">IFERROR(__xludf.DUMMYFUNCTION("if(countif(ec_num_list,EE44),OFFSET(INDIRECT(CONCAT(""A"",to_text(match(EE44,ec_num_list,0)))),0,1),"""")"),"LA ")</f>
        <v xml:space="preserve">LA </v>
      </c>
      <c r="BF44" s="205" t="str">
        <f ca="1">IFERROR(__xludf.DUMMYFUNCTION("if(countif(ec_num_list,EF44),OFFSET(INDIRECT(CONCAT(""A"",to_text(match(EF44,ec_num_list,0)))),0,1),"""")"),"")</f>
        <v/>
      </c>
      <c r="BG44" s="205" t="str">
        <f ca="1">IFERROR(__xludf.DUMMYFUNCTION("if(countif(ec_num_list,EG44),OFFSET(INDIRECT(CONCAT(""A"",to_text(match(EG44,ec_num_list,0)))),0,1),"""")"),"LC ")</f>
        <v xml:space="preserve">LC </v>
      </c>
      <c r="BH44" s="205" t="str">
        <f ca="1">IFERROR(__xludf.DUMMYFUNCTION("if(countif(ec_num_list,EH44),OFFSET(INDIRECT(CONCAT(""A"",to_text(match(EH44,ec_num_list,0)))),0,1),"""")"),"")</f>
        <v/>
      </c>
      <c r="BI44" s="205" t="str">
        <f ca="1">IFERROR(__xludf.DUMMYFUNCTION("if(countif(ec_num_list,EI44),OFFSET(INDIRECT(CONCAT(""A"",to_text(match(EI44,ec_num_list,0)))),0,1),"""")"),"")</f>
        <v/>
      </c>
      <c r="BJ44" s="205" t="str">
        <f ca="1">IFERROR(__xludf.DUMMYFUNCTION("if(countif(ec_num_list,EJ44),OFFSET(INDIRECT(CONCAT(""A"",to_text(match(EJ44,ec_num_list,0)))),0,1),"""")"),"LF ")</f>
        <v xml:space="preserve">LF </v>
      </c>
      <c r="BK44" s="205" t="str">
        <f ca="1">IFERROR(__xludf.DUMMYFUNCTION("if(countif(ec_num_list,EK44),OFFSET(INDIRECT(CONCAT(""A"",to_text(match(EK44,ec_num_list,0)))),0,1),"""")"),"M0 ")</f>
        <v xml:space="preserve">M0 </v>
      </c>
      <c r="BL44" s="205" t="str">
        <f ca="1">IFERROR(__xludf.DUMMYFUNCTION("if(countif(ec_num_list,EL44),OFFSET(INDIRECT(CONCAT(""A"",to_text(match(EL44,ec_num_list,0)))),0,1),"""")"),"M1 ")</f>
        <v xml:space="preserve">M1 </v>
      </c>
      <c r="BM44" s="205" t="str">
        <f ca="1">IFERROR(__xludf.DUMMYFUNCTION("if(countif(ec_num_list,EM44),OFFSET(INDIRECT(CONCAT(""A"",to_text(match(EM44,ec_num_list,0)))),0,1),"""")"),"")</f>
        <v/>
      </c>
      <c r="BN44" s="205" t="str">
        <f ca="1">IFERROR(__xludf.DUMMYFUNCTION("if(countif(ec_num_list,EN44),OFFSET(INDIRECT(CONCAT(""A"",to_text(match(EN44,ec_num_list,0)))),0,1),"""")"),"M3 ")</f>
        <v xml:space="preserve">M3 </v>
      </c>
      <c r="BO44" s="205" t="str">
        <f ca="1">IFERROR(__xludf.DUMMYFUNCTION("if(countif(ec_num_list,EO44),OFFSET(INDIRECT(CONCAT(""A"",to_text(match(EO44,ec_num_list,0)))),0,1),"""")"),"M4 ")</f>
        <v xml:space="preserve">M4 </v>
      </c>
      <c r="BP44" s="205" t="str">
        <f ca="1">IFERROR(__xludf.DUMMYFUNCTION("if(countif(ec_num_list,EP44),OFFSET(INDIRECT(CONCAT(""A"",to_text(match(EP44,ec_num_list,0)))),0,1),"""")"),"M5 ")</f>
        <v xml:space="preserve">M5 </v>
      </c>
      <c r="BQ44" s="205" t="str">
        <f ca="1">IFERROR(__xludf.DUMMYFUNCTION("if(countif(ec_num_list,EQ44),OFFSET(INDIRECT(CONCAT(""A"",to_text(match(EQ44,ec_num_list,0)))),0,1),"""")"),"")</f>
        <v/>
      </c>
      <c r="BR44" s="205" t="str">
        <f ca="1">IFERROR(__xludf.DUMMYFUNCTION("if(countif(ec_num_list,ER44),OFFSET(INDIRECT(CONCAT(""A"",to_text(match(ER44,ec_num_list,0)))),0,1),"""")"),"")</f>
        <v/>
      </c>
      <c r="BS44" s="205" t="str">
        <f ca="1">IFERROR(__xludf.DUMMYFUNCTION("if(countif(ec_num_list,ES44),OFFSET(INDIRECT(CONCAT(""A"",to_text(match(ES44,ec_num_list,0)))),0,1),"""")"),"M8 ")</f>
        <v xml:space="preserve">M8 </v>
      </c>
      <c r="BT44" s="205" t="str">
        <f ca="1">IFERROR(__xludf.DUMMYFUNCTION("if(countif(ec_num_list,ET44),OFFSET(INDIRECT(CONCAT(""A"",to_text(match(ET44,ec_num_list,0)))),0,1),"""")"),"")</f>
        <v/>
      </c>
      <c r="BU44" s="205" t="str">
        <f ca="1">IFERROR(__xludf.DUMMYFUNCTION("if(countif(ec_num_list,EU44),OFFSET(INDIRECT(CONCAT(""A"",to_text(match(EU44,ec_num_list,0)))),0,1),"""")"),"")</f>
        <v/>
      </c>
      <c r="BV44" s="205" t="str">
        <f ca="1">IFERROR(__xludf.DUMMYFUNCTION("if(countif(ec_num_list,EV44),OFFSET(INDIRECT(CONCAT(""A"",to_text(match(EV44,ec_num_list,0)))),0,1),"""")"),"MB ")</f>
        <v xml:space="preserve">MB </v>
      </c>
      <c r="BW44" s="205" t="str">
        <f ca="1">IFERROR(__xludf.DUMMYFUNCTION("if(countif(ec_num_list,EW44),OFFSET(INDIRECT(CONCAT(""A"",to_text(match(EW44,ec_num_list,0)))),0,1),"""")"),"")</f>
        <v/>
      </c>
      <c r="BX44" s="205" t="str">
        <f ca="1">IFERROR(__xludf.DUMMYFUNCTION("if(countif(ec_num_list,EX44),OFFSET(INDIRECT(CONCAT(""A"",to_text(match(EX44,ec_num_list,0)))),0,1),"""")"),"")</f>
        <v/>
      </c>
      <c r="BY44" s="205" t="str">
        <f ca="1">IFERROR(__xludf.DUMMYFUNCTION("if(countif(ec_num_list,EY44),OFFSET(INDIRECT(CONCAT(""A"",to_text(match(EY44,ec_num_list,0)))),0,1),"""")"),"")</f>
        <v/>
      </c>
      <c r="BZ44" s="205" t="str">
        <f ca="1">IFERROR(__xludf.DUMMYFUNCTION("if(countif(ec_num_list,EZ44),OFFSET(INDIRECT(CONCAT(""A"",to_text(match(EZ44,ec_num_list,0)))),0,1),"""")"),"MF ")</f>
        <v xml:space="preserve">MF </v>
      </c>
      <c r="CA44" s="205" t="str">
        <f ca="1">IFERROR(__xludf.DUMMYFUNCTION("if(countif(ec_num_list,FA44),OFFSET(INDIRECT(CONCAT(""A"",to_text(match(FA44,ec_num_list,0)))),0,1),"""")"),"")</f>
        <v/>
      </c>
      <c r="CB44" s="205" t="str">
        <f ca="1">IFERROR(__xludf.DUMMYFUNCTION("if(countif(ec_num_list,FB44),OFFSET(INDIRECT(CONCAT(""A"",to_text(match(FB44,ec_num_list,0)))),0,1),"""")"),"")</f>
        <v/>
      </c>
      <c r="CC44" s="205" t="str">
        <f ca="1">IFERROR(__xludf.DUMMYFUNCTION("if(countif(ec_num_list,FC44),OFFSET(INDIRECT(CONCAT(""A"",to_text(match(FC44,ec_num_list,0)))),0,1),"""")"),"N2 ")</f>
        <v xml:space="preserve">N2 </v>
      </c>
      <c r="CD44" s="205" t="str">
        <f ca="1">IFERROR(__xludf.DUMMYFUNCTION("if(countif(ec_num_list,FD44),OFFSET(INDIRECT(CONCAT(""A"",to_text(match(FD44,ec_num_list,0)))),0,1),"""")"),"")</f>
        <v/>
      </c>
      <c r="CE44" s="205" t="str">
        <f ca="1">IFERROR(__xludf.DUMMYFUNCTION("if(countif(ec_num_list,FE44),OFFSET(INDIRECT(CONCAT(""A"",to_text(match(FE44,ec_num_list,0)))),0,1),"""")"),"")</f>
        <v/>
      </c>
      <c r="CF44" s="205" t="str">
        <f ca="1">IFERROR(__xludf.DUMMYFUNCTION("if(countif(ec_num_list,FF44),OFFSET(INDIRECT(CONCAT(""A"",to_text(match(FF44,ec_num_list,0)))),0,1),"""")"),"")</f>
        <v/>
      </c>
      <c r="CG44" s="205" t="str">
        <f ca="1">IFERROR(__xludf.DUMMYFUNCTION("if(countif(ec_num_list,FG44),OFFSET(INDIRECT(CONCAT(""A"",to_text(match(FG44,ec_num_list,0)))),0,1),"""")"),"N6 ")</f>
        <v xml:space="preserve">N6 </v>
      </c>
      <c r="CH44" s="205" t="str">
        <f ca="1">IFERROR(__xludf.DUMMYFUNCTION("if(countif(ec_num_list,FH44),OFFSET(INDIRECT(CONCAT(""A"",to_text(match(FH44,ec_num_list,0)))),0,1),"""")"),"N7 ")</f>
        <v xml:space="preserve">N7 </v>
      </c>
      <c r="CI44" s="205" t="str">
        <f ca="1">IFERROR(__xludf.DUMMYFUNCTION("if(countif(ec_num_list,FI44),OFFSET(INDIRECT(CONCAT(""A"",to_text(match(FI44,ec_num_list,0)))),0,1),"""")"),"")</f>
        <v/>
      </c>
      <c r="CJ44" s="205" t="str">
        <f ca="1">IFERROR(__xludf.DUMMYFUNCTION("if(countif(ec_num_list,FJ44),OFFSET(INDIRECT(CONCAT(""A"",to_text(match(FJ44,ec_num_list,0)))),0,1),"""")"),"")</f>
        <v/>
      </c>
      <c r="CK44" s="205" t="str">
        <f ca="1">IFERROR(__xludf.DUMMYFUNCTION("if(countif(ec_num_list,FK44),OFFSET(INDIRECT(CONCAT(""A"",to_text(match(FK44,ec_num_list,0)))),0,1),"""")"),"NA ")</f>
        <v xml:space="preserve">NA </v>
      </c>
      <c r="CL44" s="205" t="str">
        <f ca="1">IFERROR(__xludf.DUMMYFUNCTION("if(countif(ec_num_list,FL44),OFFSET(INDIRECT(CONCAT(""A"",to_text(match(FL44,ec_num_list,0)))),0,1),"""")"),"")</f>
        <v/>
      </c>
      <c r="CM44" s="205" t="str">
        <f ca="1">IFERROR(__xludf.DUMMYFUNCTION("if(countif(ec_num_list,FM44),OFFSET(INDIRECT(CONCAT(""A"",to_text(match(FM44,ec_num_list,0)))),0,1),"""")"),"")</f>
        <v/>
      </c>
      <c r="CN44" s="206" t="s">
        <v>175</v>
      </c>
      <c r="CO44" s="206" t="s">
        <v>1243</v>
      </c>
      <c r="CP44" s="206" t="s">
        <v>1251</v>
      </c>
      <c r="CQ44" s="206" t="s">
        <v>1256</v>
      </c>
      <c r="CR44" s="206" t="s">
        <v>1260</v>
      </c>
      <c r="CS44" s="108" t="s">
        <v>1555</v>
      </c>
      <c r="CT44" s="206" t="s">
        <v>1266</v>
      </c>
      <c r="CU44" s="206" t="s">
        <v>1271</v>
      </c>
      <c r="CV44" s="206" t="s">
        <v>1274</v>
      </c>
      <c r="CW44" s="108" t="s">
        <v>1555</v>
      </c>
      <c r="CX44" s="108" t="s">
        <v>1555</v>
      </c>
      <c r="CY44" s="206" t="s">
        <v>1286</v>
      </c>
      <c r="CZ44" s="108" t="s">
        <v>1555</v>
      </c>
      <c r="DA44" s="206" t="s">
        <v>1292</v>
      </c>
      <c r="DB44" s="206" t="s">
        <v>1294</v>
      </c>
      <c r="DC44" s="108" t="s">
        <v>1555</v>
      </c>
      <c r="DD44" s="206" t="s">
        <v>1301</v>
      </c>
      <c r="DE44" s="206" t="s">
        <v>1304</v>
      </c>
      <c r="DF44" s="206" t="s">
        <v>1309</v>
      </c>
      <c r="DG44" s="206" t="s">
        <v>1311</v>
      </c>
      <c r="DH44" s="206" t="s">
        <v>1315</v>
      </c>
      <c r="DI44" s="206" t="s">
        <v>1317</v>
      </c>
      <c r="DJ44" s="206" t="s">
        <v>1321</v>
      </c>
      <c r="DK44" s="206" t="s">
        <v>1324</v>
      </c>
      <c r="DL44" s="206" t="s">
        <v>1326</v>
      </c>
      <c r="DM44" s="206" t="s">
        <v>1330</v>
      </c>
      <c r="DN44" s="206" t="s">
        <v>1334</v>
      </c>
      <c r="DO44" s="206" t="s">
        <v>1337</v>
      </c>
      <c r="DP44" s="206" t="s">
        <v>1341</v>
      </c>
      <c r="DQ44" s="206" t="s">
        <v>1344</v>
      </c>
      <c r="DR44" s="206" t="s">
        <v>1347</v>
      </c>
      <c r="DS44" s="108" t="s">
        <v>1555</v>
      </c>
      <c r="DT44" s="206" t="s">
        <v>1353</v>
      </c>
      <c r="DU44" s="108" t="s">
        <v>1555</v>
      </c>
      <c r="DV44" s="206" t="s">
        <v>1363</v>
      </c>
      <c r="DW44" s="206" t="s">
        <v>1369</v>
      </c>
      <c r="DX44" s="206" t="s">
        <v>1375</v>
      </c>
      <c r="DY44" s="206" t="s">
        <v>1378</v>
      </c>
      <c r="DZ44" s="108" t="s">
        <v>1555</v>
      </c>
      <c r="EA44" s="108" t="s">
        <v>1555</v>
      </c>
      <c r="EB44" s="206" t="s">
        <v>1388</v>
      </c>
      <c r="EC44" s="206" t="s">
        <v>1391</v>
      </c>
      <c r="ED44" s="206" t="s">
        <v>1394</v>
      </c>
      <c r="EE44" s="206" t="s">
        <v>1397</v>
      </c>
      <c r="EF44" s="108" t="s">
        <v>1555</v>
      </c>
      <c r="EG44" s="206" t="s">
        <v>1404</v>
      </c>
      <c r="EH44" s="108" t="s">
        <v>1555</v>
      </c>
      <c r="EI44" s="108" t="s">
        <v>1555</v>
      </c>
      <c r="EJ44" s="206" t="s">
        <v>1414</v>
      </c>
      <c r="EK44" s="206" t="s">
        <v>1417</v>
      </c>
      <c r="EL44" s="206" t="s">
        <v>1419</v>
      </c>
      <c r="EM44" s="108" t="s">
        <v>1555</v>
      </c>
      <c r="EN44" s="206" t="s">
        <v>1428</v>
      </c>
      <c r="EO44" s="206" t="s">
        <v>1430</v>
      </c>
      <c r="EP44" s="206" t="s">
        <v>1433</v>
      </c>
      <c r="EQ44" s="108" t="s">
        <v>1555</v>
      </c>
      <c r="ER44" s="108" t="s">
        <v>1555</v>
      </c>
      <c r="ES44" s="206" t="s">
        <v>1442</v>
      </c>
      <c r="ET44" s="108" t="s">
        <v>1555</v>
      </c>
      <c r="EU44" s="108" t="s">
        <v>1555</v>
      </c>
      <c r="EV44" s="206" t="s">
        <v>1451</v>
      </c>
      <c r="EW44" s="108" t="s">
        <v>1555</v>
      </c>
      <c r="EX44" s="108" t="s">
        <v>1555</v>
      </c>
      <c r="EY44" s="108" t="s">
        <v>1555</v>
      </c>
      <c r="EZ44" s="206" t="s">
        <v>1463</v>
      </c>
      <c r="FA44" s="108" t="s">
        <v>1555</v>
      </c>
      <c r="FB44" s="108" t="s">
        <v>1555</v>
      </c>
      <c r="FC44" s="206" t="s">
        <v>1476</v>
      </c>
      <c r="FD44" s="108" t="s">
        <v>1555</v>
      </c>
      <c r="FE44" s="108" t="s">
        <v>1555</v>
      </c>
      <c r="FF44" s="108" t="s">
        <v>1555</v>
      </c>
      <c r="FG44" s="206" t="s">
        <v>1492</v>
      </c>
      <c r="FH44" s="206" t="s">
        <v>1494</v>
      </c>
      <c r="FI44" s="108" t="s">
        <v>1555</v>
      </c>
      <c r="FJ44" s="108" t="s">
        <v>1555</v>
      </c>
      <c r="FK44" s="206" t="s">
        <v>1506</v>
      </c>
      <c r="FL44" s="206" t="s">
        <v>1509</v>
      </c>
      <c r="FM44" s="108" t="s">
        <v>1555</v>
      </c>
    </row>
    <row r="45" spans="1:169" ht="14.25">
      <c r="A45" s="206"/>
      <c r="B45" s="206"/>
      <c r="C45" s="209"/>
      <c r="D45" s="203" t="s">
        <v>442</v>
      </c>
      <c r="E45" s="203" t="s">
        <v>904</v>
      </c>
      <c r="F45" s="203" t="s">
        <v>905</v>
      </c>
      <c r="G45" s="203" t="s">
        <v>906</v>
      </c>
      <c r="H45" s="203" t="s">
        <v>658</v>
      </c>
      <c r="I45" s="203" t="s">
        <v>655</v>
      </c>
      <c r="J45" s="203" t="s">
        <v>919</v>
      </c>
      <c r="K45" s="117" t="s">
        <v>737</v>
      </c>
      <c r="L45" s="204" t="s">
        <v>740</v>
      </c>
      <c r="M45" s="205" t="str">
        <f ca="1">IFERROR(__xludf.DUMMYFUNCTION("regexreplace(N45,"" "","", "")"),"J0, J1, J2, J3, J5, J6, J7, JA, JC, JD, JF, K0, K1, K2, K3, K4, K5, K6, K7, K8, K9, KA, KB, KC, KD, KF, L1, L2, L3, L4, L7, L8, L9, LA, LC, LF, M0, M1, M3, M4, M5, M8, MB, MD, MF, N2, N6, N7, NA, ")</f>
        <v xml:space="preserve">J0, J1, J2, J3, J5, J6, J7, JA, JC, JD, JF, K0, K1, K2, K3, K4, K5, K6, K7, K8, K9, KA, KB, KC, KD, KF, L1, L2, L3, L4, L7, L8, L9, LA, LC, LF, M0, M1, M3, M4, M5, M8, MB, MD, MF, N2, N6, N7, NA, </v>
      </c>
      <c r="N45" s="205" t="e">
        <f t="shared" si="1"/>
        <v>#VALUE!</v>
      </c>
      <c r="O45" s="205" t="str">
        <f ca="1">IFERROR(__xludf.DUMMYFUNCTION("if(countif(ec_num_list,CO45),OFFSET(INDIRECT(CONCAT(""A"",to_text(match(CO45,ec_num_list,0)))),0,1),"""")"),"J0 ")</f>
        <v xml:space="preserve">J0 </v>
      </c>
      <c r="P45" s="205" t="str">
        <f ca="1">IFERROR(__xludf.DUMMYFUNCTION("if(countif(ec_num_list,CP45),OFFSET(INDIRECT(CONCAT(""A"",to_text(match(CP45,ec_num_list,0)))),0,1),"""")"),"J1 ")</f>
        <v xml:space="preserve">J1 </v>
      </c>
      <c r="Q45" s="205" t="str">
        <f ca="1">IFERROR(__xludf.DUMMYFUNCTION("if(countif(ec_num_list,CQ45),OFFSET(INDIRECT(CONCAT(""A"",to_text(match(CQ45,ec_num_list,0)))),0,1),"""")"),"J2 ")</f>
        <v xml:space="preserve">J2 </v>
      </c>
      <c r="R45" s="205" t="str">
        <f ca="1">IFERROR(__xludf.DUMMYFUNCTION("if(countif(ec_num_list,CR45),OFFSET(INDIRECT(CONCAT(""A"",to_text(match(CR45,ec_num_list,0)))),0,1),"""")"),"J3 ")</f>
        <v xml:space="preserve">J3 </v>
      </c>
      <c r="S45" s="205" t="str">
        <f ca="1">IFERROR(__xludf.DUMMYFUNCTION("if(countif(ec_num_list,CS45),OFFSET(INDIRECT(CONCAT(""A"",to_text(match(CS45,ec_num_list,0)))),0,1),"""")"),"")</f>
        <v/>
      </c>
      <c r="T45" s="205" t="str">
        <f ca="1">IFERROR(__xludf.DUMMYFUNCTION("if(countif(ec_num_list,CT45),OFFSET(INDIRECT(CONCAT(""A"",to_text(match(CT45,ec_num_list,0)))),0,1),"""")"),"J5 ")</f>
        <v xml:space="preserve">J5 </v>
      </c>
      <c r="U45" s="205" t="str">
        <f ca="1">IFERROR(__xludf.DUMMYFUNCTION("if(countif(ec_num_list,CU45),OFFSET(INDIRECT(CONCAT(""A"",to_text(match(CU45,ec_num_list,0)))),0,1),"""")"),"J6 ")</f>
        <v xml:space="preserve">J6 </v>
      </c>
      <c r="V45" s="205" t="str">
        <f ca="1">IFERROR(__xludf.DUMMYFUNCTION("if(countif(ec_num_list,CV45),OFFSET(INDIRECT(CONCAT(""A"",to_text(match(CV45,ec_num_list,0)))),0,1),"""")"),"J7 ")</f>
        <v xml:space="preserve">J7 </v>
      </c>
      <c r="W45" s="205" t="str">
        <f ca="1">IFERROR(__xludf.DUMMYFUNCTION("if(countif(ec_num_list,CW45),OFFSET(INDIRECT(CONCAT(""A"",to_text(match(CW45,ec_num_list,0)))),0,1),"""")"),"")</f>
        <v/>
      </c>
      <c r="X45" s="205" t="str">
        <f ca="1">IFERROR(__xludf.DUMMYFUNCTION("if(countif(ec_num_list,CX45),OFFSET(INDIRECT(CONCAT(""A"",to_text(match(CX45,ec_num_list,0)))),0,1),"""")"),"")</f>
        <v/>
      </c>
      <c r="Y45" s="205" t="str">
        <f ca="1">IFERROR(__xludf.DUMMYFUNCTION("if(countif(ec_num_list,CY45),OFFSET(INDIRECT(CONCAT(""A"",to_text(match(CY45,ec_num_list,0)))),0,1),"""")"),"JA ")</f>
        <v xml:space="preserve">JA </v>
      </c>
      <c r="Z45" s="205" t="str">
        <f ca="1">IFERROR(__xludf.DUMMYFUNCTION("if(countif(ec_num_list,CZ45),OFFSET(INDIRECT(CONCAT(""A"",to_text(match(CZ45,ec_num_list,0)))),0,1),"""")"),"")</f>
        <v/>
      </c>
      <c r="AA45" s="205" t="str">
        <f ca="1">IFERROR(__xludf.DUMMYFUNCTION("if(countif(ec_num_list,DA45),OFFSET(INDIRECT(CONCAT(""A"",to_text(match(DA45,ec_num_list,0)))),0,1),"""")"),"JC ")</f>
        <v xml:space="preserve">JC </v>
      </c>
      <c r="AB45" s="205" t="str">
        <f ca="1">IFERROR(__xludf.DUMMYFUNCTION("if(countif(ec_num_list,DB45),OFFSET(INDIRECT(CONCAT(""A"",to_text(match(DB45,ec_num_list,0)))),0,1),"""")"),"JD ")</f>
        <v xml:space="preserve">JD </v>
      </c>
      <c r="AC45" s="205" t="str">
        <f ca="1">IFERROR(__xludf.DUMMYFUNCTION("if(countif(ec_num_list,DC45),OFFSET(INDIRECT(CONCAT(""A"",to_text(match(DC45,ec_num_list,0)))),0,1),"""")"),"")</f>
        <v/>
      </c>
      <c r="AD45" s="205" t="str">
        <f ca="1">IFERROR(__xludf.DUMMYFUNCTION("if(countif(ec_num_list,DD45),OFFSET(INDIRECT(CONCAT(""A"",to_text(match(DD45,ec_num_list,0)))),0,1),"""")"),"JF ")</f>
        <v xml:space="preserve">JF </v>
      </c>
      <c r="AE45" s="205" t="str">
        <f ca="1">IFERROR(__xludf.DUMMYFUNCTION("if(countif(ec_num_list,DE45),OFFSET(INDIRECT(CONCAT(""A"",to_text(match(DE45,ec_num_list,0)))),0,1),"""")"),"K0 ")</f>
        <v xml:space="preserve">K0 </v>
      </c>
      <c r="AF45" s="205" t="str">
        <f ca="1">IFERROR(__xludf.DUMMYFUNCTION("if(countif(ec_num_list,DF45),OFFSET(INDIRECT(CONCAT(""A"",to_text(match(DF45,ec_num_list,0)))),0,1),"""")"),"K1 ")</f>
        <v xml:space="preserve">K1 </v>
      </c>
      <c r="AG45" s="205" t="str">
        <f ca="1">IFERROR(__xludf.DUMMYFUNCTION("if(countif(ec_num_list,DG45),OFFSET(INDIRECT(CONCAT(""A"",to_text(match(DG45,ec_num_list,0)))),0,1),"""")"),"K2 ")</f>
        <v xml:space="preserve">K2 </v>
      </c>
      <c r="AH45" s="205" t="str">
        <f ca="1">IFERROR(__xludf.DUMMYFUNCTION("if(countif(ec_num_list,DH45),OFFSET(INDIRECT(CONCAT(""A"",to_text(match(DH45,ec_num_list,0)))),0,1),"""")"),"K3 ")</f>
        <v xml:space="preserve">K3 </v>
      </c>
      <c r="AI45" s="205" t="str">
        <f ca="1">IFERROR(__xludf.DUMMYFUNCTION("if(countif(ec_num_list,DI45),OFFSET(INDIRECT(CONCAT(""A"",to_text(match(DI45,ec_num_list,0)))),0,1),"""")"),"K4 ")</f>
        <v xml:space="preserve">K4 </v>
      </c>
      <c r="AJ45" s="205" t="str">
        <f ca="1">IFERROR(__xludf.DUMMYFUNCTION("if(countif(ec_num_list,DJ45),OFFSET(INDIRECT(CONCAT(""A"",to_text(match(DJ45,ec_num_list,0)))),0,1),"""")"),"K5 ")</f>
        <v xml:space="preserve">K5 </v>
      </c>
      <c r="AK45" s="205" t="str">
        <f ca="1">IFERROR(__xludf.DUMMYFUNCTION("if(countif(ec_num_list,DK45),OFFSET(INDIRECT(CONCAT(""A"",to_text(match(DK45,ec_num_list,0)))),0,1),"""")"),"K6 ")</f>
        <v xml:space="preserve">K6 </v>
      </c>
      <c r="AL45" s="205" t="str">
        <f ca="1">IFERROR(__xludf.DUMMYFUNCTION("if(countif(ec_num_list,DL45),OFFSET(INDIRECT(CONCAT(""A"",to_text(match(DL45,ec_num_list,0)))),0,1),"""")"),"K7 ")</f>
        <v xml:space="preserve">K7 </v>
      </c>
      <c r="AM45" s="205" t="str">
        <f ca="1">IFERROR(__xludf.DUMMYFUNCTION("if(countif(ec_num_list,DM45),OFFSET(INDIRECT(CONCAT(""A"",to_text(match(DM45,ec_num_list,0)))),0,1),"""")"),"K8 ")</f>
        <v xml:space="preserve">K8 </v>
      </c>
      <c r="AN45" s="205" t="str">
        <f ca="1">IFERROR(__xludf.DUMMYFUNCTION("if(countif(ec_num_list,DN45),OFFSET(INDIRECT(CONCAT(""A"",to_text(match(DN45,ec_num_list,0)))),0,1),"""")"),"K9 ")</f>
        <v xml:space="preserve">K9 </v>
      </c>
      <c r="AO45" s="205" t="str">
        <f ca="1">IFERROR(__xludf.DUMMYFUNCTION("if(countif(ec_num_list,DO45),OFFSET(INDIRECT(CONCAT(""A"",to_text(match(DO45,ec_num_list,0)))),0,1),"""")"),"KA ")</f>
        <v xml:space="preserve">KA </v>
      </c>
      <c r="AP45" s="205" t="str">
        <f ca="1">IFERROR(__xludf.DUMMYFUNCTION("if(countif(ec_num_list,DP45),OFFSET(INDIRECT(CONCAT(""A"",to_text(match(DP45,ec_num_list,0)))),0,1),"""")"),"KB ")</f>
        <v xml:space="preserve">KB </v>
      </c>
      <c r="AQ45" s="205" t="str">
        <f ca="1">IFERROR(__xludf.DUMMYFUNCTION("if(countif(ec_num_list,DQ45),OFFSET(INDIRECT(CONCAT(""A"",to_text(match(DQ45,ec_num_list,0)))),0,1),"""")"),"KC ")</f>
        <v xml:space="preserve">KC </v>
      </c>
      <c r="AR45" s="205" t="str">
        <f ca="1">IFERROR(__xludf.DUMMYFUNCTION("if(countif(ec_num_list,DR45),OFFSET(INDIRECT(CONCAT(""A"",to_text(match(DR45,ec_num_list,0)))),0,1),"""")"),"KD ")</f>
        <v xml:space="preserve">KD </v>
      </c>
      <c r="AS45" s="205" t="str">
        <f ca="1">IFERROR(__xludf.DUMMYFUNCTION("if(countif(ec_num_list,DS45),OFFSET(INDIRECT(CONCAT(""A"",to_text(match(DS45,ec_num_list,0)))),0,1),"""")"),"")</f>
        <v/>
      </c>
      <c r="AT45" s="205" t="str">
        <f ca="1">IFERROR(__xludf.DUMMYFUNCTION("if(countif(ec_num_list,DT45),OFFSET(INDIRECT(CONCAT(""A"",to_text(match(DT45,ec_num_list,0)))),0,1),"""")"),"KF ")</f>
        <v xml:space="preserve">KF </v>
      </c>
      <c r="AU45" s="205" t="str">
        <f ca="1">IFERROR(__xludf.DUMMYFUNCTION("if(countif(ec_num_list,DU45),OFFSET(INDIRECT(CONCAT(""A"",to_text(match(DU45,ec_num_list,0)))),0,1),"""")"),"")</f>
        <v/>
      </c>
      <c r="AV45" s="205" t="str">
        <f ca="1">IFERROR(__xludf.DUMMYFUNCTION("if(countif(ec_num_list,DV45),OFFSET(INDIRECT(CONCAT(""A"",to_text(match(DV45,ec_num_list,0)))),0,1),"""")"),"L1 ")</f>
        <v xml:space="preserve">L1 </v>
      </c>
      <c r="AW45" s="205" t="str">
        <f ca="1">IFERROR(__xludf.DUMMYFUNCTION("if(countif(ec_num_list,DW45),OFFSET(INDIRECT(CONCAT(""A"",to_text(match(DW45,ec_num_list,0)))),0,1),"""")"),"L2 ")</f>
        <v xml:space="preserve">L2 </v>
      </c>
      <c r="AX45" s="205" t="str">
        <f ca="1">IFERROR(__xludf.DUMMYFUNCTION("if(countif(ec_num_list,DX45),OFFSET(INDIRECT(CONCAT(""A"",to_text(match(DX45,ec_num_list,0)))),0,1),"""")"),"L3 ")</f>
        <v xml:space="preserve">L3 </v>
      </c>
      <c r="AY45" s="205" t="str">
        <f ca="1">IFERROR(__xludf.DUMMYFUNCTION("if(countif(ec_num_list,DY45),OFFSET(INDIRECT(CONCAT(""A"",to_text(match(DY45,ec_num_list,0)))),0,1),"""")"),"L4 ")</f>
        <v xml:space="preserve">L4 </v>
      </c>
      <c r="AZ45" s="205" t="str">
        <f ca="1">IFERROR(__xludf.DUMMYFUNCTION("if(countif(ec_num_list,DZ45),OFFSET(INDIRECT(CONCAT(""A"",to_text(match(DZ45,ec_num_list,0)))),0,1),"""")"),"")</f>
        <v/>
      </c>
      <c r="BA45" s="205" t="str">
        <f ca="1">IFERROR(__xludf.DUMMYFUNCTION("if(countif(ec_num_list,EA45),OFFSET(INDIRECT(CONCAT(""A"",to_text(match(EA45,ec_num_list,0)))),0,1),"""")"),"")</f>
        <v/>
      </c>
      <c r="BB45" s="205" t="str">
        <f ca="1">IFERROR(__xludf.DUMMYFUNCTION("if(countif(ec_num_list,EB45),OFFSET(INDIRECT(CONCAT(""A"",to_text(match(EB45,ec_num_list,0)))),0,1),"""")"),"L7 ")</f>
        <v xml:space="preserve">L7 </v>
      </c>
      <c r="BC45" s="205" t="str">
        <f ca="1">IFERROR(__xludf.DUMMYFUNCTION("if(countif(ec_num_list,EC45),OFFSET(INDIRECT(CONCAT(""A"",to_text(match(EC45,ec_num_list,0)))),0,1),"""")"),"L8 ")</f>
        <v xml:space="preserve">L8 </v>
      </c>
      <c r="BD45" s="205" t="str">
        <f ca="1">IFERROR(__xludf.DUMMYFUNCTION("if(countif(ec_num_list,ED45),OFFSET(INDIRECT(CONCAT(""A"",to_text(match(ED45,ec_num_list,0)))),0,1),"""")"),"L9 ")</f>
        <v xml:space="preserve">L9 </v>
      </c>
      <c r="BE45" s="205" t="str">
        <f ca="1">IFERROR(__xludf.DUMMYFUNCTION("if(countif(ec_num_list,EE45),OFFSET(INDIRECT(CONCAT(""A"",to_text(match(EE45,ec_num_list,0)))),0,1),"""")"),"LA ")</f>
        <v xml:space="preserve">LA </v>
      </c>
      <c r="BF45" s="205" t="str">
        <f ca="1">IFERROR(__xludf.DUMMYFUNCTION("if(countif(ec_num_list,EF45),OFFSET(INDIRECT(CONCAT(""A"",to_text(match(EF45,ec_num_list,0)))),0,1),"""")"),"")</f>
        <v/>
      </c>
      <c r="BG45" s="205" t="str">
        <f ca="1">IFERROR(__xludf.DUMMYFUNCTION("if(countif(ec_num_list,EG45),OFFSET(INDIRECT(CONCAT(""A"",to_text(match(EG45,ec_num_list,0)))),0,1),"""")"),"LC ")</f>
        <v xml:space="preserve">LC </v>
      </c>
      <c r="BH45" s="205" t="str">
        <f ca="1">IFERROR(__xludf.DUMMYFUNCTION("if(countif(ec_num_list,EH45),OFFSET(INDIRECT(CONCAT(""A"",to_text(match(EH45,ec_num_list,0)))),0,1),"""")"),"")</f>
        <v/>
      </c>
      <c r="BI45" s="205" t="str">
        <f ca="1">IFERROR(__xludf.DUMMYFUNCTION("if(countif(ec_num_list,EI45),OFFSET(INDIRECT(CONCAT(""A"",to_text(match(EI45,ec_num_list,0)))),0,1),"""")"),"")</f>
        <v/>
      </c>
      <c r="BJ45" s="205" t="str">
        <f ca="1">IFERROR(__xludf.DUMMYFUNCTION("if(countif(ec_num_list,EJ45),OFFSET(INDIRECT(CONCAT(""A"",to_text(match(EJ45,ec_num_list,0)))),0,1),"""")"),"LF ")</f>
        <v xml:space="preserve">LF </v>
      </c>
      <c r="BK45" s="205" t="str">
        <f ca="1">IFERROR(__xludf.DUMMYFUNCTION("if(countif(ec_num_list,EK45),OFFSET(INDIRECT(CONCAT(""A"",to_text(match(EK45,ec_num_list,0)))),0,1),"""")"),"M0 ")</f>
        <v xml:space="preserve">M0 </v>
      </c>
      <c r="BL45" s="205" t="str">
        <f ca="1">IFERROR(__xludf.DUMMYFUNCTION("if(countif(ec_num_list,EL45),OFFSET(INDIRECT(CONCAT(""A"",to_text(match(EL45,ec_num_list,0)))),0,1),"""")"),"M1 ")</f>
        <v xml:space="preserve">M1 </v>
      </c>
      <c r="BM45" s="205" t="str">
        <f ca="1">IFERROR(__xludf.DUMMYFUNCTION("if(countif(ec_num_list,EM45),OFFSET(INDIRECT(CONCAT(""A"",to_text(match(EM45,ec_num_list,0)))),0,1),"""")"),"")</f>
        <v/>
      </c>
      <c r="BN45" s="205" t="str">
        <f ca="1">IFERROR(__xludf.DUMMYFUNCTION("if(countif(ec_num_list,EN45),OFFSET(INDIRECT(CONCAT(""A"",to_text(match(EN45,ec_num_list,0)))),0,1),"""")"),"M3 ")</f>
        <v xml:space="preserve">M3 </v>
      </c>
      <c r="BO45" s="205" t="str">
        <f ca="1">IFERROR(__xludf.DUMMYFUNCTION("if(countif(ec_num_list,EO45),OFFSET(INDIRECT(CONCAT(""A"",to_text(match(EO45,ec_num_list,0)))),0,1),"""")"),"M4 ")</f>
        <v xml:space="preserve">M4 </v>
      </c>
      <c r="BP45" s="205" t="str">
        <f ca="1">IFERROR(__xludf.DUMMYFUNCTION("if(countif(ec_num_list,EP45),OFFSET(INDIRECT(CONCAT(""A"",to_text(match(EP45,ec_num_list,0)))),0,1),"""")"),"M5 ")</f>
        <v xml:space="preserve">M5 </v>
      </c>
      <c r="BQ45" s="205" t="str">
        <f ca="1">IFERROR(__xludf.DUMMYFUNCTION("if(countif(ec_num_list,EQ45),OFFSET(INDIRECT(CONCAT(""A"",to_text(match(EQ45,ec_num_list,0)))),0,1),"""")"),"")</f>
        <v/>
      </c>
      <c r="BR45" s="205" t="str">
        <f ca="1">IFERROR(__xludf.DUMMYFUNCTION("if(countif(ec_num_list,ER45),OFFSET(INDIRECT(CONCAT(""A"",to_text(match(ER45,ec_num_list,0)))),0,1),"""")"),"")</f>
        <v/>
      </c>
      <c r="BS45" s="205" t="str">
        <f ca="1">IFERROR(__xludf.DUMMYFUNCTION("if(countif(ec_num_list,ES45),OFFSET(INDIRECT(CONCAT(""A"",to_text(match(ES45,ec_num_list,0)))),0,1),"""")"),"M8 ")</f>
        <v xml:space="preserve">M8 </v>
      </c>
      <c r="BT45" s="205" t="str">
        <f ca="1">IFERROR(__xludf.DUMMYFUNCTION("if(countif(ec_num_list,ET45),OFFSET(INDIRECT(CONCAT(""A"",to_text(match(ET45,ec_num_list,0)))),0,1),"""")"),"")</f>
        <v/>
      </c>
      <c r="BU45" s="205" t="str">
        <f ca="1">IFERROR(__xludf.DUMMYFUNCTION("if(countif(ec_num_list,EU45),OFFSET(INDIRECT(CONCAT(""A"",to_text(match(EU45,ec_num_list,0)))),0,1),"""")"),"")</f>
        <v/>
      </c>
      <c r="BV45" s="205" t="str">
        <f ca="1">IFERROR(__xludf.DUMMYFUNCTION("if(countif(ec_num_list,EV45),OFFSET(INDIRECT(CONCAT(""A"",to_text(match(EV45,ec_num_list,0)))),0,1),"""")"),"MB ")</f>
        <v xml:space="preserve">MB </v>
      </c>
      <c r="BW45" s="205" t="str">
        <f ca="1">IFERROR(__xludf.DUMMYFUNCTION("if(countif(ec_num_list,EW45),OFFSET(INDIRECT(CONCAT(""A"",to_text(match(EW45,ec_num_list,0)))),0,1),"""")"),"")</f>
        <v/>
      </c>
      <c r="BX45" s="205" t="str">
        <f ca="1">IFERROR(__xludf.DUMMYFUNCTION("if(countif(ec_num_list,EX45),OFFSET(INDIRECT(CONCAT(""A"",to_text(match(EX45,ec_num_list,0)))),0,1),"""")"),"MD ")</f>
        <v xml:space="preserve">MD </v>
      </c>
      <c r="BY45" s="205" t="str">
        <f ca="1">IFERROR(__xludf.DUMMYFUNCTION("if(countif(ec_num_list,EY45),OFFSET(INDIRECT(CONCAT(""A"",to_text(match(EY45,ec_num_list,0)))),0,1),"""")"),"")</f>
        <v/>
      </c>
      <c r="BZ45" s="205" t="str">
        <f ca="1">IFERROR(__xludf.DUMMYFUNCTION("if(countif(ec_num_list,EZ45),OFFSET(INDIRECT(CONCAT(""A"",to_text(match(EZ45,ec_num_list,0)))),0,1),"""")"),"MF ")</f>
        <v xml:space="preserve">MF </v>
      </c>
      <c r="CA45" s="205" t="str">
        <f ca="1">IFERROR(__xludf.DUMMYFUNCTION("if(countif(ec_num_list,FA45),OFFSET(INDIRECT(CONCAT(""A"",to_text(match(FA45,ec_num_list,0)))),0,1),"""")"),"")</f>
        <v/>
      </c>
      <c r="CB45" s="205" t="str">
        <f ca="1">IFERROR(__xludf.DUMMYFUNCTION("if(countif(ec_num_list,FB45),OFFSET(INDIRECT(CONCAT(""A"",to_text(match(FB45,ec_num_list,0)))),0,1),"""")"),"")</f>
        <v/>
      </c>
      <c r="CC45" s="205" t="str">
        <f ca="1">IFERROR(__xludf.DUMMYFUNCTION("if(countif(ec_num_list,FC45),OFFSET(INDIRECT(CONCAT(""A"",to_text(match(FC45,ec_num_list,0)))),0,1),"""")"),"N2 ")</f>
        <v xml:space="preserve">N2 </v>
      </c>
      <c r="CD45" s="205" t="str">
        <f ca="1">IFERROR(__xludf.DUMMYFUNCTION("if(countif(ec_num_list,FD45),OFFSET(INDIRECT(CONCAT(""A"",to_text(match(FD45,ec_num_list,0)))),0,1),"""")"),"")</f>
        <v/>
      </c>
      <c r="CE45" s="205" t="str">
        <f ca="1">IFERROR(__xludf.DUMMYFUNCTION("if(countif(ec_num_list,FE45),OFFSET(INDIRECT(CONCAT(""A"",to_text(match(FE45,ec_num_list,0)))),0,1),"""")"),"")</f>
        <v/>
      </c>
      <c r="CF45" s="205" t="str">
        <f ca="1">IFERROR(__xludf.DUMMYFUNCTION("if(countif(ec_num_list,FF45),OFFSET(INDIRECT(CONCAT(""A"",to_text(match(FF45,ec_num_list,0)))),0,1),"""")"),"")</f>
        <v/>
      </c>
      <c r="CG45" s="205" t="str">
        <f ca="1">IFERROR(__xludf.DUMMYFUNCTION("if(countif(ec_num_list,FG45),OFFSET(INDIRECT(CONCAT(""A"",to_text(match(FG45,ec_num_list,0)))),0,1),"""")"),"N6 ")</f>
        <v xml:space="preserve">N6 </v>
      </c>
      <c r="CH45" s="205" t="str">
        <f ca="1">IFERROR(__xludf.DUMMYFUNCTION("if(countif(ec_num_list,FH45),OFFSET(INDIRECT(CONCAT(""A"",to_text(match(FH45,ec_num_list,0)))),0,1),"""")"),"N7 ")</f>
        <v xml:space="preserve">N7 </v>
      </c>
      <c r="CI45" s="205" t="str">
        <f ca="1">IFERROR(__xludf.DUMMYFUNCTION("if(countif(ec_num_list,FI45),OFFSET(INDIRECT(CONCAT(""A"",to_text(match(FI45,ec_num_list,0)))),0,1),"""")"),"")</f>
        <v/>
      </c>
      <c r="CJ45" s="205" t="str">
        <f ca="1">IFERROR(__xludf.DUMMYFUNCTION("if(countif(ec_num_list,FJ45),OFFSET(INDIRECT(CONCAT(""A"",to_text(match(FJ45,ec_num_list,0)))),0,1),"""")"),"")</f>
        <v/>
      </c>
      <c r="CK45" s="205" t="str">
        <f ca="1">IFERROR(__xludf.DUMMYFUNCTION("if(countif(ec_num_list,FK45),OFFSET(INDIRECT(CONCAT(""A"",to_text(match(FK45,ec_num_list,0)))),0,1),"""")"),"NA ")</f>
        <v xml:space="preserve">NA </v>
      </c>
      <c r="CL45" s="205" t="str">
        <f ca="1">IFERROR(__xludf.DUMMYFUNCTION("if(countif(ec_num_list,FL45),OFFSET(INDIRECT(CONCAT(""A"",to_text(match(FL45,ec_num_list,0)))),0,1),"""")"),"")</f>
        <v/>
      </c>
      <c r="CM45" s="205" t="str">
        <f ca="1">IFERROR(__xludf.DUMMYFUNCTION("if(countif(ec_num_list,FM45),OFFSET(INDIRECT(CONCAT(""A"",to_text(match(FM45,ec_num_list,0)))),0,1),"""")"),"")</f>
        <v/>
      </c>
      <c r="CN45" s="206" t="s">
        <v>740</v>
      </c>
      <c r="CO45" s="206" t="s">
        <v>1243</v>
      </c>
      <c r="CP45" s="206" t="s">
        <v>1251</v>
      </c>
      <c r="CQ45" s="206" t="s">
        <v>1256</v>
      </c>
      <c r="CR45" s="206" t="s">
        <v>1260</v>
      </c>
      <c r="CS45" s="108" t="s">
        <v>1555</v>
      </c>
      <c r="CT45" s="206" t="s">
        <v>1266</v>
      </c>
      <c r="CU45" s="206" t="s">
        <v>1271</v>
      </c>
      <c r="CV45" s="206" t="s">
        <v>1274</v>
      </c>
      <c r="CW45" s="108" t="s">
        <v>1555</v>
      </c>
      <c r="CX45" s="108" t="s">
        <v>1555</v>
      </c>
      <c r="CY45" s="206" t="s">
        <v>1286</v>
      </c>
      <c r="CZ45" s="108" t="s">
        <v>1555</v>
      </c>
      <c r="DA45" s="206" t="s">
        <v>1292</v>
      </c>
      <c r="DB45" s="206" t="s">
        <v>1294</v>
      </c>
      <c r="DC45" s="108" t="s">
        <v>1555</v>
      </c>
      <c r="DD45" s="206" t="s">
        <v>1301</v>
      </c>
      <c r="DE45" s="206" t="s">
        <v>1304</v>
      </c>
      <c r="DF45" s="206" t="s">
        <v>1309</v>
      </c>
      <c r="DG45" s="206" t="s">
        <v>1311</v>
      </c>
      <c r="DH45" s="206" t="s">
        <v>1315</v>
      </c>
      <c r="DI45" s="206" t="s">
        <v>1317</v>
      </c>
      <c r="DJ45" s="206" t="s">
        <v>1321</v>
      </c>
      <c r="DK45" s="206" t="s">
        <v>1324</v>
      </c>
      <c r="DL45" s="206" t="s">
        <v>1326</v>
      </c>
      <c r="DM45" s="206" t="s">
        <v>1330</v>
      </c>
      <c r="DN45" s="206" t="s">
        <v>1334</v>
      </c>
      <c r="DO45" s="206" t="s">
        <v>1337</v>
      </c>
      <c r="DP45" s="206" t="s">
        <v>1341</v>
      </c>
      <c r="DQ45" s="206" t="s">
        <v>1344</v>
      </c>
      <c r="DR45" s="206" t="s">
        <v>1347</v>
      </c>
      <c r="DS45" s="108" t="s">
        <v>1555</v>
      </c>
      <c r="DT45" s="206" t="s">
        <v>1353</v>
      </c>
      <c r="DU45" s="108" t="s">
        <v>1555</v>
      </c>
      <c r="DV45" s="206" t="s">
        <v>1363</v>
      </c>
      <c r="DW45" s="206" t="s">
        <v>1369</v>
      </c>
      <c r="DX45" s="206" t="s">
        <v>1375</v>
      </c>
      <c r="DY45" s="206" t="s">
        <v>1378</v>
      </c>
      <c r="DZ45" s="108" t="s">
        <v>1555</v>
      </c>
      <c r="EA45" s="108" t="s">
        <v>1555</v>
      </c>
      <c r="EB45" s="206" t="s">
        <v>1388</v>
      </c>
      <c r="EC45" s="206" t="s">
        <v>1391</v>
      </c>
      <c r="ED45" s="206" t="s">
        <v>1394</v>
      </c>
      <c r="EE45" s="206" t="s">
        <v>1397</v>
      </c>
      <c r="EF45" s="108" t="s">
        <v>1555</v>
      </c>
      <c r="EG45" s="206" t="s">
        <v>1404</v>
      </c>
      <c r="EH45" s="108" t="s">
        <v>1555</v>
      </c>
      <c r="EI45" s="108" t="s">
        <v>1555</v>
      </c>
      <c r="EJ45" s="206" t="s">
        <v>1414</v>
      </c>
      <c r="EK45" s="206" t="s">
        <v>1417</v>
      </c>
      <c r="EL45" s="206" t="s">
        <v>1419</v>
      </c>
      <c r="EM45" s="108" t="s">
        <v>1555</v>
      </c>
      <c r="EN45" s="206" t="s">
        <v>1428</v>
      </c>
      <c r="EO45" s="206" t="s">
        <v>1430</v>
      </c>
      <c r="EP45" s="206" t="s">
        <v>1433</v>
      </c>
      <c r="EQ45" s="108" t="s">
        <v>1555</v>
      </c>
      <c r="ER45" s="108" t="s">
        <v>1555</v>
      </c>
      <c r="ES45" s="206" t="s">
        <v>1442</v>
      </c>
      <c r="ET45" s="108" t="s">
        <v>1555</v>
      </c>
      <c r="EU45" s="108" t="s">
        <v>1555</v>
      </c>
      <c r="EV45" s="206" t="s">
        <v>1451</v>
      </c>
      <c r="EW45" s="108" t="s">
        <v>1555</v>
      </c>
      <c r="EX45" s="206" t="s">
        <v>1458</v>
      </c>
      <c r="EY45" s="108" t="s">
        <v>1555</v>
      </c>
      <c r="EZ45" s="206" t="s">
        <v>1463</v>
      </c>
      <c r="FA45" s="108" t="s">
        <v>1555</v>
      </c>
      <c r="FB45" s="108" t="s">
        <v>1555</v>
      </c>
      <c r="FC45" s="206" t="s">
        <v>1476</v>
      </c>
      <c r="FD45" s="108" t="s">
        <v>1555</v>
      </c>
      <c r="FE45" s="108" t="s">
        <v>1555</v>
      </c>
      <c r="FF45" s="108" t="s">
        <v>1555</v>
      </c>
      <c r="FG45" s="206" t="s">
        <v>1492</v>
      </c>
      <c r="FH45" s="206" t="s">
        <v>1494</v>
      </c>
      <c r="FI45" s="108" t="s">
        <v>1555</v>
      </c>
      <c r="FJ45" s="108" t="s">
        <v>1555</v>
      </c>
      <c r="FK45" s="206" t="s">
        <v>1506</v>
      </c>
      <c r="FL45" s="206" t="s">
        <v>1509</v>
      </c>
      <c r="FM45" s="108" t="s">
        <v>1555</v>
      </c>
    </row>
    <row r="46" spans="1:169" ht="24">
      <c r="A46" s="202" t="s">
        <v>1400</v>
      </c>
      <c r="B46" s="108" t="str">
        <f t="shared" ref="B46:B50" si="4">CONCATENATE("L",C46," ")</f>
        <v xml:space="preserve">LB </v>
      </c>
      <c r="C46" s="200" t="s">
        <v>1557</v>
      </c>
      <c r="D46" s="203" t="s">
        <v>442</v>
      </c>
      <c r="E46" s="203" t="s">
        <v>904</v>
      </c>
      <c r="F46" s="203" t="s">
        <v>905</v>
      </c>
      <c r="G46" s="203" t="s">
        <v>906</v>
      </c>
      <c r="H46" s="203" t="s">
        <v>658</v>
      </c>
      <c r="I46" s="203" t="s">
        <v>787</v>
      </c>
      <c r="J46" s="203" t="s">
        <v>437</v>
      </c>
      <c r="K46" s="117" t="s">
        <v>791</v>
      </c>
      <c r="L46" s="204" t="s">
        <v>179</v>
      </c>
      <c r="M46" s="205" t="str">
        <f ca="1">IFERROR(__xludf.DUMMYFUNCTION("regexreplace(N46,"" "","", "")"),"J0, J1, J2, J5, J6, J7, JA, JC, JF, K0, K3, K4, K5, K7, K8, K9, KA, KB, KC, KD, KF, L1, L8, LA, LC, LF, M0, M1, M3, M4, M8, MB, MD, MF, N2, N7, NA, ")</f>
        <v xml:space="preserve">J0, J1, J2, J5, J6, J7, JA, JC, JF, K0, K3, K4, K5, K7, K8, K9, KA, KB, KC, KD, KF, L1, L8, LA, LC, LF, M0, M1, M3, M4, M8, MB, MD, MF, N2, N7, NA, </v>
      </c>
      <c r="N46" s="205" t="e">
        <f t="shared" si="1"/>
        <v>#VALUE!</v>
      </c>
      <c r="O46" s="205" t="str">
        <f ca="1">IFERROR(__xludf.DUMMYFUNCTION("if(countif(ec_num_list,CO46),OFFSET(INDIRECT(CONCAT(""A"",to_text(match(CO46,ec_num_list,0)))),0,1),"""")"),"J0 ")</f>
        <v xml:space="preserve">J0 </v>
      </c>
      <c r="P46" s="205" t="str">
        <f ca="1">IFERROR(__xludf.DUMMYFUNCTION("if(countif(ec_num_list,CP46),OFFSET(INDIRECT(CONCAT(""A"",to_text(match(CP46,ec_num_list,0)))),0,1),"""")"),"J1 ")</f>
        <v xml:space="preserve">J1 </v>
      </c>
      <c r="Q46" s="205" t="str">
        <f ca="1">IFERROR(__xludf.DUMMYFUNCTION("if(countif(ec_num_list,CQ46),OFFSET(INDIRECT(CONCAT(""A"",to_text(match(CQ46,ec_num_list,0)))),0,1),"""")"),"J2 ")</f>
        <v xml:space="preserve">J2 </v>
      </c>
      <c r="R46" s="205" t="str">
        <f ca="1">IFERROR(__xludf.DUMMYFUNCTION("if(countif(ec_num_list,CR46),OFFSET(INDIRECT(CONCAT(""A"",to_text(match(CR46,ec_num_list,0)))),0,1),"""")"),"")</f>
        <v/>
      </c>
      <c r="S46" s="205" t="str">
        <f ca="1">IFERROR(__xludf.DUMMYFUNCTION("if(countif(ec_num_list,CS46),OFFSET(INDIRECT(CONCAT(""A"",to_text(match(CS46,ec_num_list,0)))),0,1),"""")"),"")</f>
        <v/>
      </c>
      <c r="T46" s="205" t="str">
        <f ca="1">IFERROR(__xludf.DUMMYFUNCTION("if(countif(ec_num_list,CT46),OFFSET(INDIRECT(CONCAT(""A"",to_text(match(CT46,ec_num_list,0)))),0,1),"""")"),"J5 ")</f>
        <v xml:space="preserve">J5 </v>
      </c>
      <c r="U46" s="205" t="str">
        <f ca="1">IFERROR(__xludf.DUMMYFUNCTION("if(countif(ec_num_list,CU46),OFFSET(INDIRECT(CONCAT(""A"",to_text(match(CU46,ec_num_list,0)))),0,1),"""")"),"J6 ")</f>
        <v xml:space="preserve">J6 </v>
      </c>
      <c r="V46" s="205" t="str">
        <f ca="1">IFERROR(__xludf.DUMMYFUNCTION("if(countif(ec_num_list,CV46),OFFSET(INDIRECT(CONCAT(""A"",to_text(match(CV46,ec_num_list,0)))),0,1),"""")"),"J7 ")</f>
        <v xml:space="preserve">J7 </v>
      </c>
      <c r="W46" s="205" t="str">
        <f ca="1">IFERROR(__xludf.DUMMYFUNCTION("if(countif(ec_num_list,CW46),OFFSET(INDIRECT(CONCAT(""A"",to_text(match(CW46,ec_num_list,0)))),0,1),"""")"),"")</f>
        <v/>
      </c>
      <c r="X46" s="205" t="str">
        <f ca="1">IFERROR(__xludf.DUMMYFUNCTION("if(countif(ec_num_list,CX46),OFFSET(INDIRECT(CONCAT(""A"",to_text(match(CX46,ec_num_list,0)))),0,1),"""")"),"")</f>
        <v/>
      </c>
      <c r="Y46" s="205" t="str">
        <f ca="1">IFERROR(__xludf.DUMMYFUNCTION("if(countif(ec_num_list,CY46),OFFSET(INDIRECT(CONCAT(""A"",to_text(match(CY46,ec_num_list,0)))),0,1),"""")"),"JA ")</f>
        <v xml:space="preserve">JA </v>
      </c>
      <c r="Z46" s="205" t="str">
        <f ca="1">IFERROR(__xludf.DUMMYFUNCTION("if(countif(ec_num_list,CZ46),OFFSET(INDIRECT(CONCAT(""A"",to_text(match(CZ46,ec_num_list,0)))),0,1),"""")"),"")</f>
        <v/>
      </c>
      <c r="AA46" s="205" t="str">
        <f ca="1">IFERROR(__xludf.DUMMYFUNCTION("if(countif(ec_num_list,DA46),OFFSET(INDIRECT(CONCAT(""A"",to_text(match(DA46,ec_num_list,0)))),0,1),"""")"),"JC ")</f>
        <v xml:space="preserve">JC </v>
      </c>
      <c r="AB46" s="205" t="str">
        <f ca="1">IFERROR(__xludf.DUMMYFUNCTION("if(countif(ec_num_list,DB46),OFFSET(INDIRECT(CONCAT(""A"",to_text(match(DB46,ec_num_list,0)))),0,1),"""")"),"")</f>
        <v/>
      </c>
      <c r="AC46" s="205" t="str">
        <f ca="1">IFERROR(__xludf.DUMMYFUNCTION("if(countif(ec_num_list,DC46),OFFSET(INDIRECT(CONCAT(""A"",to_text(match(DC46,ec_num_list,0)))),0,1),"""")"),"")</f>
        <v/>
      </c>
      <c r="AD46" s="205" t="str">
        <f ca="1">IFERROR(__xludf.DUMMYFUNCTION("if(countif(ec_num_list,DD46),OFFSET(INDIRECT(CONCAT(""A"",to_text(match(DD46,ec_num_list,0)))),0,1),"""")"),"JF ")</f>
        <v xml:space="preserve">JF </v>
      </c>
      <c r="AE46" s="205" t="str">
        <f ca="1">IFERROR(__xludf.DUMMYFUNCTION("if(countif(ec_num_list,DE46),OFFSET(INDIRECT(CONCAT(""A"",to_text(match(DE46,ec_num_list,0)))),0,1),"""")"),"K0 ")</f>
        <v xml:space="preserve">K0 </v>
      </c>
      <c r="AF46" s="205" t="str">
        <f ca="1">IFERROR(__xludf.DUMMYFUNCTION("if(countif(ec_num_list,DF46),OFFSET(INDIRECT(CONCAT(""A"",to_text(match(DF46,ec_num_list,0)))),0,1),"""")"),"")</f>
        <v/>
      </c>
      <c r="AG46" s="205" t="str">
        <f ca="1">IFERROR(__xludf.DUMMYFUNCTION("if(countif(ec_num_list,DG46),OFFSET(INDIRECT(CONCAT(""A"",to_text(match(DG46,ec_num_list,0)))),0,1),"""")"),"")</f>
        <v/>
      </c>
      <c r="AH46" s="205" t="str">
        <f ca="1">IFERROR(__xludf.DUMMYFUNCTION("if(countif(ec_num_list,DH46),OFFSET(INDIRECT(CONCAT(""A"",to_text(match(DH46,ec_num_list,0)))),0,1),"""")"),"K3 ")</f>
        <v xml:space="preserve">K3 </v>
      </c>
      <c r="AI46" s="205" t="str">
        <f ca="1">IFERROR(__xludf.DUMMYFUNCTION("if(countif(ec_num_list,DI46),OFFSET(INDIRECT(CONCAT(""A"",to_text(match(DI46,ec_num_list,0)))),0,1),"""")"),"K4 ")</f>
        <v xml:space="preserve">K4 </v>
      </c>
      <c r="AJ46" s="205" t="str">
        <f ca="1">IFERROR(__xludf.DUMMYFUNCTION("if(countif(ec_num_list,DJ46),OFFSET(INDIRECT(CONCAT(""A"",to_text(match(DJ46,ec_num_list,0)))),0,1),"""")"),"K5 ")</f>
        <v xml:space="preserve">K5 </v>
      </c>
      <c r="AK46" s="205" t="str">
        <f ca="1">IFERROR(__xludf.DUMMYFUNCTION("if(countif(ec_num_list,DK46),OFFSET(INDIRECT(CONCAT(""A"",to_text(match(DK46,ec_num_list,0)))),0,1),"""")"),"")</f>
        <v/>
      </c>
      <c r="AL46" s="205" t="str">
        <f ca="1">IFERROR(__xludf.DUMMYFUNCTION("if(countif(ec_num_list,DL46),OFFSET(INDIRECT(CONCAT(""A"",to_text(match(DL46,ec_num_list,0)))),0,1),"""")"),"K7 ")</f>
        <v xml:space="preserve">K7 </v>
      </c>
      <c r="AM46" s="205" t="str">
        <f ca="1">IFERROR(__xludf.DUMMYFUNCTION("if(countif(ec_num_list,DM46),OFFSET(INDIRECT(CONCAT(""A"",to_text(match(DM46,ec_num_list,0)))),0,1),"""")"),"K8 ")</f>
        <v xml:space="preserve">K8 </v>
      </c>
      <c r="AN46" s="205" t="str">
        <f ca="1">IFERROR(__xludf.DUMMYFUNCTION("if(countif(ec_num_list,DN46),OFFSET(INDIRECT(CONCAT(""A"",to_text(match(DN46,ec_num_list,0)))),0,1),"""")"),"K9 ")</f>
        <v xml:space="preserve">K9 </v>
      </c>
      <c r="AO46" s="205" t="str">
        <f ca="1">IFERROR(__xludf.DUMMYFUNCTION("if(countif(ec_num_list,DO46),OFFSET(INDIRECT(CONCAT(""A"",to_text(match(DO46,ec_num_list,0)))),0,1),"""")"),"KA ")</f>
        <v xml:space="preserve">KA </v>
      </c>
      <c r="AP46" s="205" t="str">
        <f ca="1">IFERROR(__xludf.DUMMYFUNCTION("if(countif(ec_num_list,DP46),OFFSET(INDIRECT(CONCAT(""A"",to_text(match(DP46,ec_num_list,0)))),0,1),"""")"),"KB ")</f>
        <v xml:space="preserve">KB </v>
      </c>
      <c r="AQ46" s="205" t="str">
        <f ca="1">IFERROR(__xludf.DUMMYFUNCTION("if(countif(ec_num_list,DQ46),OFFSET(INDIRECT(CONCAT(""A"",to_text(match(DQ46,ec_num_list,0)))),0,1),"""")"),"KC ")</f>
        <v xml:space="preserve">KC </v>
      </c>
      <c r="AR46" s="205" t="str">
        <f ca="1">IFERROR(__xludf.DUMMYFUNCTION("if(countif(ec_num_list,DR46),OFFSET(INDIRECT(CONCAT(""A"",to_text(match(DR46,ec_num_list,0)))),0,1),"""")"),"KD ")</f>
        <v xml:space="preserve">KD </v>
      </c>
      <c r="AS46" s="205" t="str">
        <f ca="1">IFERROR(__xludf.DUMMYFUNCTION("if(countif(ec_num_list,DS46),OFFSET(INDIRECT(CONCAT(""A"",to_text(match(DS46,ec_num_list,0)))),0,1),"""")"),"")</f>
        <v/>
      </c>
      <c r="AT46" s="205" t="str">
        <f ca="1">IFERROR(__xludf.DUMMYFUNCTION("if(countif(ec_num_list,DT46),OFFSET(INDIRECT(CONCAT(""A"",to_text(match(DT46,ec_num_list,0)))),0,1),"""")"),"KF ")</f>
        <v xml:space="preserve">KF </v>
      </c>
      <c r="AU46" s="205" t="str">
        <f ca="1">IFERROR(__xludf.DUMMYFUNCTION("if(countif(ec_num_list,DU46),OFFSET(INDIRECT(CONCAT(""A"",to_text(match(DU46,ec_num_list,0)))),0,1),"""")"),"")</f>
        <v/>
      </c>
      <c r="AV46" s="205" t="str">
        <f ca="1">IFERROR(__xludf.DUMMYFUNCTION("if(countif(ec_num_list,DV46),OFFSET(INDIRECT(CONCAT(""A"",to_text(match(DV46,ec_num_list,0)))),0,1),"""")"),"L1 ")</f>
        <v xml:space="preserve">L1 </v>
      </c>
      <c r="AW46" s="205" t="str">
        <f ca="1">IFERROR(__xludf.DUMMYFUNCTION("if(countif(ec_num_list,DW46),OFFSET(INDIRECT(CONCAT(""A"",to_text(match(DW46,ec_num_list,0)))),0,1),"""")"),"")</f>
        <v/>
      </c>
      <c r="AX46" s="205" t="str">
        <f ca="1">IFERROR(__xludf.DUMMYFUNCTION("if(countif(ec_num_list,DX46),OFFSET(INDIRECT(CONCAT(""A"",to_text(match(DX46,ec_num_list,0)))),0,1),"""")"),"")</f>
        <v/>
      </c>
      <c r="AY46" s="205" t="str">
        <f ca="1">IFERROR(__xludf.DUMMYFUNCTION("if(countif(ec_num_list,DY46),OFFSET(INDIRECT(CONCAT(""A"",to_text(match(DY46,ec_num_list,0)))),0,1),"""")"),"")</f>
        <v/>
      </c>
      <c r="AZ46" s="205" t="str">
        <f ca="1">IFERROR(__xludf.DUMMYFUNCTION("if(countif(ec_num_list,DZ46),OFFSET(INDIRECT(CONCAT(""A"",to_text(match(DZ46,ec_num_list,0)))),0,1),"""")"),"")</f>
        <v/>
      </c>
      <c r="BA46" s="205" t="str">
        <f ca="1">IFERROR(__xludf.DUMMYFUNCTION("if(countif(ec_num_list,EA46),OFFSET(INDIRECT(CONCAT(""A"",to_text(match(EA46,ec_num_list,0)))),0,1),"""")"),"")</f>
        <v/>
      </c>
      <c r="BB46" s="205" t="str">
        <f ca="1">IFERROR(__xludf.DUMMYFUNCTION("if(countif(ec_num_list,EB46),OFFSET(INDIRECT(CONCAT(""A"",to_text(match(EB46,ec_num_list,0)))),0,1),"""")"),"")</f>
        <v/>
      </c>
      <c r="BC46" s="205" t="str">
        <f ca="1">IFERROR(__xludf.DUMMYFUNCTION("if(countif(ec_num_list,EC46),OFFSET(INDIRECT(CONCAT(""A"",to_text(match(EC46,ec_num_list,0)))),0,1),"""")"),"L8 ")</f>
        <v xml:space="preserve">L8 </v>
      </c>
      <c r="BD46" s="205" t="str">
        <f ca="1">IFERROR(__xludf.DUMMYFUNCTION("if(countif(ec_num_list,ED46),OFFSET(INDIRECT(CONCAT(""A"",to_text(match(ED46,ec_num_list,0)))),0,1),"""")"),"")</f>
        <v/>
      </c>
      <c r="BE46" s="205" t="str">
        <f ca="1">IFERROR(__xludf.DUMMYFUNCTION("if(countif(ec_num_list,EE46),OFFSET(INDIRECT(CONCAT(""A"",to_text(match(EE46,ec_num_list,0)))),0,1),"""")"),"LA ")</f>
        <v xml:space="preserve">LA </v>
      </c>
      <c r="BF46" s="205" t="str">
        <f ca="1">IFERROR(__xludf.DUMMYFUNCTION("if(countif(ec_num_list,EF46),OFFSET(INDIRECT(CONCAT(""A"",to_text(match(EF46,ec_num_list,0)))),0,1),"""")"),"")</f>
        <v/>
      </c>
      <c r="BG46" s="205" t="str">
        <f ca="1">IFERROR(__xludf.DUMMYFUNCTION("if(countif(ec_num_list,EG46),OFFSET(INDIRECT(CONCAT(""A"",to_text(match(EG46,ec_num_list,0)))),0,1),"""")"),"LC ")</f>
        <v xml:space="preserve">LC </v>
      </c>
      <c r="BH46" s="205" t="str">
        <f ca="1">IFERROR(__xludf.DUMMYFUNCTION("if(countif(ec_num_list,EH46),OFFSET(INDIRECT(CONCAT(""A"",to_text(match(EH46,ec_num_list,0)))),0,1),"""")"),"")</f>
        <v/>
      </c>
      <c r="BI46" s="205" t="str">
        <f ca="1">IFERROR(__xludf.DUMMYFUNCTION("if(countif(ec_num_list,EI46),OFFSET(INDIRECT(CONCAT(""A"",to_text(match(EI46,ec_num_list,0)))),0,1),"""")"),"")</f>
        <v/>
      </c>
      <c r="BJ46" s="205" t="str">
        <f ca="1">IFERROR(__xludf.DUMMYFUNCTION("if(countif(ec_num_list,EJ46),OFFSET(INDIRECT(CONCAT(""A"",to_text(match(EJ46,ec_num_list,0)))),0,1),"""")"),"LF ")</f>
        <v xml:space="preserve">LF </v>
      </c>
      <c r="BK46" s="205" t="str">
        <f ca="1">IFERROR(__xludf.DUMMYFUNCTION("if(countif(ec_num_list,EK46),OFFSET(INDIRECT(CONCAT(""A"",to_text(match(EK46,ec_num_list,0)))),0,1),"""")"),"M0 ")</f>
        <v xml:space="preserve">M0 </v>
      </c>
      <c r="BL46" s="205" t="str">
        <f ca="1">IFERROR(__xludf.DUMMYFUNCTION("if(countif(ec_num_list,EL46),OFFSET(INDIRECT(CONCAT(""A"",to_text(match(EL46,ec_num_list,0)))),0,1),"""")"),"M1 ")</f>
        <v xml:space="preserve">M1 </v>
      </c>
      <c r="BM46" s="205" t="str">
        <f ca="1">IFERROR(__xludf.DUMMYFUNCTION("if(countif(ec_num_list,EM46),OFFSET(INDIRECT(CONCAT(""A"",to_text(match(EM46,ec_num_list,0)))),0,1),"""")"),"")</f>
        <v/>
      </c>
      <c r="BN46" s="205" t="str">
        <f ca="1">IFERROR(__xludf.DUMMYFUNCTION("if(countif(ec_num_list,EN46),OFFSET(INDIRECT(CONCAT(""A"",to_text(match(EN46,ec_num_list,0)))),0,1),"""")"),"M3 ")</f>
        <v xml:space="preserve">M3 </v>
      </c>
      <c r="BO46" s="205" t="str">
        <f ca="1">IFERROR(__xludf.DUMMYFUNCTION("if(countif(ec_num_list,EO46),OFFSET(INDIRECT(CONCAT(""A"",to_text(match(EO46,ec_num_list,0)))),0,1),"""")"),"M4 ")</f>
        <v xml:space="preserve">M4 </v>
      </c>
      <c r="BP46" s="205" t="str">
        <f ca="1">IFERROR(__xludf.DUMMYFUNCTION("if(countif(ec_num_list,EP46),OFFSET(INDIRECT(CONCAT(""A"",to_text(match(EP46,ec_num_list,0)))),0,1),"""")"),"")</f>
        <v/>
      </c>
      <c r="BQ46" s="205" t="str">
        <f ca="1">IFERROR(__xludf.DUMMYFUNCTION("if(countif(ec_num_list,EQ46),OFFSET(INDIRECT(CONCAT(""A"",to_text(match(EQ46,ec_num_list,0)))),0,1),"""")"),"")</f>
        <v/>
      </c>
      <c r="BR46" s="205" t="str">
        <f ca="1">IFERROR(__xludf.DUMMYFUNCTION("if(countif(ec_num_list,ER46),OFFSET(INDIRECT(CONCAT(""A"",to_text(match(ER46,ec_num_list,0)))),0,1),"""")"),"")</f>
        <v/>
      </c>
      <c r="BS46" s="205" t="str">
        <f ca="1">IFERROR(__xludf.DUMMYFUNCTION("if(countif(ec_num_list,ES46),OFFSET(INDIRECT(CONCAT(""A"",to_text(match(ES46,ec_num_list,0)))),0,1),"""")"),"M8 ")</f>
        <v xml:space="preserve">M8 </v>
      </c>
      <c r="BT46" s="205" t="str">
        <f ca="1">IFERROR(__xludf.DUMMYFUNCTION("if(countif(ec_num_list,ET46),OFFSET(INDIRECT(CONCAT(""A"",to_text(match(ET46,ec_num_list,0)))),0,1),"""")"),"")</f>
        <v/>
      </c>
      <c r="BU46" s="205" t="str">
        <f ca="1">IFERROR(__xludf.DUMMYFUNCTION("if(countif(ec_num_list,EU46),OFFSET(INDIRECT(CONCAT(""A"",to_text(match(EU46,ec_num_list,0)))),0,1),"""")"),"")</f>
        <v/>
      </c>
      <c r="BV46" s="205" t="str">
        <f ca="1">IFERROR(__xludf.DUMMYFUNCTION("if(countif(ec_num_list,EV46),OFFSET(INDIRECT(CONCAT(""A"",to_text(match(EV46,ec_num_list,0)))),0,1),"""")"),"MB ")</f>
        <v xml:space="preserve">MB </v>
      </c>
      <c r="BW46" s="205" t="str">
        <f ca="1">IFERROR(__xludf.DUMMYFUNCTION("if(countif(ec_num_list,EW46),OFFSET(INDIRECT(CONCAT(""A"",to_text(match(EW46,ec_num_list,0)))),0,1),"""")"),"")</f>
        <v/>
      </c>
      <c r="BX46" s="205" t="str">
        <f ca="1">IFERROR(__xludf.DUMMYFUNCTION("if(countif(ec_num_list,EX46),OFFSET(INDIRECT(CONCAT(""A"",to_text(match(EX46,ec_num_list,0)))),0,1),"""")"),"MD ")</f>
        <v xml:space="preserve">MD </v>
      </c>
      <c r="BY46" s="205" t="str">
        <f ca="1">IFERROR(__xludf.DUMMYFUNCTION("if(countif(ec_num_list,EY46),OFFSET(INDIRECT(CONCAT(""A"",to_text(match(EY46,ec_num_list,0)))),0,1),"""")"),"")</f>
        <v/>
      </c>
      <c r="BZ46" s="205" t="str">
        <f ca="1">IFERROR(__xludf.DUMMYFUNCTION("if(countif(ec_num_list,EZ46),OFFSET(INDIRECT(CONCAT(""A"",to_text(match(EZ46,ec_num_list,0)))),0,1),"""")"),"MF ")</f>
        <v xml:space="preserve">MF </v>
      </c>
      <c r="CA46" s="205" t="str">
        <f ca="1">IFERROR(__xludf.DUMMYFUNCTION("if(countif(ec_num_list,FA46),OFFSET(INDIRECT(CONCAT(""A"",to_text(match(FA46,ec_num_list,0)))),0,1),"""")"),"")</f>
        <v/>
      </c>
      <c r="CB46" s="205" t="str">
        <f ca="1">IFERROR(__xludf.DUMMYFUNCTION("if(countif(ec_num_list,FB46),OFFSET(INDIRECT(CONCAT(""A"",to_text(match(FB46,ec_num_list,0)))),0,1),"""")"),"")</f>
        <v/>
      </c>
      <c r="CC46" s="205" t="str">
        <f ca="1">IFERROR(__xludf.DUMMYFUNCTION("if(countif(ec_num_list,FC46),OFFSET(INDIRECT(CONCAT(""A"",to_text(match(FC46,ec_num_list,0)))),0,1),"""")"),"N2 ")</f>
        <v xml:space="preserve">N2 </v>
      </c>
      <c r="CD46" s="205" t="str">
        <f ca="1">IFERROR(__xludf.DUMMYFUNCTION("if(countif(ec_num_list,FD46),OFFSET(INDIRECT(CONCAT(""A"",to_text(match(FD46,ec_num_list,0)))),0,1),"""")"),"")</f>
        <v/>
      </c>
      <c r="CE46" s="205" t="str">
        <f ca="1">IFERROR(__xludf.DUMMYFUNCTION("if(countif(ec_num_list,FE46),OFFSET(INDIRECT(CONCAT(""A"",to_text(match(FE46,ec_num_list,0)))),0,1),"""")"),"")</f>
        <v/>
      </c>
      <c r="CF46" s="205" t="str">
        <f ca="1">IFERROR(__xludf.DUMMYFUNCTION("if(countif(ec_num_list,FF46),OFFSET(INDIRECT(CONCAT(""A"",to_text(match(FF46,ec_num_list,0)))),0,1),"""")"),"")</f>
        <v/>
      </c>
      <c r="CG46" s="205" t="str">
        <f ca="1">IFERROR(__xludf.DUMMYFUNCTION("if(countif(ec_num_list,FG46),OFFSET(INDIRECT(CONCAT(""A"",to_text(match(FG46,ec_num_list,0)))),0,1),"""")"),"")</f>
        <v/>
      </c>
      <c r="CH46" s="205" t="str">
        <f ca="1">IFERROR(__xludf.DUMMYFUNCTION("if(countif(ec_num_list,FH46),OFFSET(INDIRECT(CONCAT(""A"",to_text(match(FH46,ec_num_list,0)))),0,1),"""")"),"N7 ")</f>
        <v xml:space="preserve">N7 </v>
      </c>
      <c r="CI46" s="205" t="str">
        <f ca="1">IFERROR(__xludf.DUMMYFUNCTION("if(countif(ec_num_list,FI46),OFFSET(INDIRECT(CONCAT(""A"",to_text(match(FI46,ec_num_list,0)))),0,1),"""")"),"")</f>
        <v/>
      </c>
      <c r="CJ46" s="205" t="str">
        <f ca="1">IFERROR(__xludf.DUMMYFUNCTION("if(countif(ec_num_list,FJ46),OFFSET(INDIRECT(CONCAT(""A"",to_text(match(FJ46,ec_num_list,0)))),0,1),"""")"),"")</f>
        <v/>
      </c>
      <c r="CK46" s="205" t="str">
        <f ca="1">IFERROR(__xludf.DUMMYFUNCTION("if(countif(ec_num_list,FK46),OFFSET(INDIRECT(CONCAT(""A"",to_text(match(FK46,ec_num_list,0)))),0,1),"""")"),"NA ")</f>
        <v xml:space="preserve">NA </v>
      </c>
      <c r="CL46" s="205" t="str">
        <f ca="1">IFERROR(__xludf.DUMMYFUNCTION("if(countif(ec_num_list,FL46),OFFSET(INDIRECT(CONCAT(""A"",to_text(match(FL46,ec_num_list,0)))),0,1),"""")"),"")</f>
        <v/>
      </c>
      <c r="CM46" s="205" t="str">
        <f ca="1">IFERROR(__xludf.DUMMYFUNCTION("if(countif(ec_num_list,FM46),OFFSET(INDIRECT(CONCAT(""A"",to_text(match(FM46,ec_num_list,0)))),0,1),"""")"),"")</f>
        <v/>
      </c>
      <c r="CN46" s="206" t="s">
        <v>179</v>
      </c>
      <c r="CO46" s="206" t="s">
        <v>1243</v>
      </c>
      <c r="CP46" s="206" t="s">
        <v>1251</v>
      </c>
      <c r="CQ46" s="206" t="s">
        <v>1256</v>
      </c>
      <c r="CR46" s="108" t="s">
        <v>1555</v>
      </c>
      <c r="CS46" s="108" t="s">
        <v>1555</v>
      </c>
      <c r="CT46" s="206" t="s">
        <v>1266</v>
      </c>
      <c r="CU46" s="206" t="s">
        <v>1271</v>
      </c>
      <c r="CV46" s="206" t="s">
        <v>1274</v>
      </c>
      <c r="CW46" s="108" t="s">
        <v>1555</v>
      </c>
      <c r="CX46" s="108" t="s">
        <v>1555</v>
      </c>
      <c r="CY46" s="206" t="s">
        <v>1286</v>
      </c>
      <c r="CZ46" s="108" t="s">
        <v>1555</v>
      </c>
      <c r="DA46" s="206" t="s">
        <v>1292</v>
      </c>
      <c r="DB46" s="108" t="s">
        <v>1555</v>
      </c>
      <c r="DC46" s="108" t="s">
        <v>1555</v>
      </c>
      <c r="DD46" s="206" t="s">
        <v>1301</v>
      </c>
      <c r="DE46" s="206" t="s">
        <v>1304</v>
      </c>
      <c r="DF46" s="108" t="s">
        <v>1555</v>
      </c>
      <c r="DG46" s="108" t="s">
        <v>1555</v>
      </c>
      <c r="DH46" s="206" t="s">
        <v>1315</v>
      </c>
      <c r="DI46" s="206" t="s">
        <v>1317</v>
      </c>
      <c r="DJ46" s="206" t="s">
        <v>1321</v>
      </c>
      <c r="DK46" s="108" t="s">
        <v>1555</v>
      </c>
      <c r="DL46" s="206" t="s">
        <v>1326</v>
      </c>
      <c r="DM46" s="206" t="s">
        <v>1330</v>
      </c>
      <c r="DN46" s="206" t="s">
        <v>1334</v>
      </c>
      <c r="DO46" s="206" t="s">
        <v>1337</v>
      </c>
      <c r="DP46" s="206" t="s">
        <v>1341</v>
      </c>
      <c r="DQ46" s="206" t="s">
        <v>1344</v>
      </c>
      <c r="DR46" s="206" t="s">
        <v>1347</v>
      </c>
      <c r="DS46" s="108" t="s">
        <v>1555</v>
      </c>
      <c r="DT46" s="206" t="s">
        <v>1353</v>
      </c>
      <c r="DU46" s="108" t="s">
        <v>1555</v>
      </c>
      <c r="DV46" s="206" t="s">
        <v>1363</v>
      </c>
      <c r="DW46" s="108" t="s">
        <v>1555</v>
      </c>
      <c r="DX46" s="108" t="s">
        <v>1555</v>
      </c>
      <c r="DY46" s="108" t="s">
        <v>1555</v>
      </c>
      <c r="DZ46" s="108" t="s">
        <v>1555</v>
      </c>
      <c r="EA46" s="108" t="s">
        <v>1555</v>
      </c>
      <c r="EB46" s="108" t="s">
        <v>1555</v>
      </c>
      <c r="EC46" s="206" t="s">
        <v>1391</v>
      </c>
      <c r="ED46" s="108" t="s">
        <v>1555</v>
      </c>
      <c r="EE46" s="206" t="s">
        <v>1397</v>
      </c>
      <c r="EF46" s="108" t="s">
        <v>1555</v>
      </c>
      <c r="EG46" s="206" t="s">
        <v>1404</v>
      </c>
      <c r="EH46" s="108" t="s">
        <v>1555</v>
      </c>
      <c r="EI46" s="108" t="s">
        <v>1555</v>
      </c>
      <c r="EJ46" s="206" t="s">
        <v>1414</v>
      </c>
      <c r="EK46" s="206" t="s">
        <v>1417</v>
      </c>
      <c r="EL46" s="206" t="s">
        <v>1419</v>
      </c>
      <c r="EM46" s="108" t="s">
        <v>1555</v>
      </c>
      <c r="EN46" s="206" t="s">
        <v>1428</v>
      </c>
      <c r="EO46" s="206" t="s">
        <v>1430</v>
      </c>
      <c r="EP46" s="108" t="s">
        <v>1555</v>
      </c>
      <c r="EQ46" s="108" t="s">
        <v>1555</v>
      </c>
      <c r="ER46" s="108" t="s">
        <v>1555</v>
      </c>
      <c r="ES46" s="206" t="s">
        <v>1442</v>
      </c>
      <c r="ET46" s="108" t="s">
        <v>1555</v>
      </c>
      <c r="EU46" s="108" t="s">
        <v>1555</v>
      </c>
      <c r="EV46" s="206" t="s">
        <v>1451</v>
      </c>
      <c r="EW46" s="108" t="s">
        <v>1555</v>
      </c>
      <c r="EX46" s="206" t="s">
        <v>1458</v>
      </c>
      <c r="EY46" s="108" t="s">
        <v>1555</v>
      </c>
      <c r="EZ46" s="206" t="s">
        <v>1463</v>
      </c>
      <c r="FA46" s="108" t="s">
        <v>1555</v>
      </c>
      <c r="FB46" s="108" t="s">
        <v>1555</v>
      </c>
      <c r="FC46" s="206" t="s">
        <v>1476</v>
      </c>
      <c r="FD46" s="108" t="s">
        <v>1555</v>
      </c>
      <c r="FE46" s="108" t="s">
        <v>1555</v>
      </c>
      <c r="FF46" s="108" t="s">
        <v>1555</v>
      </c>
      <c r="FG46" s="108" t="s">
        <v>1555</v>
      </c>
      <c r="FH46" s="206" t="s">
        <v>1494</v>
      </c>
      <c r="FI46" s="108" t="s">
        <v>1555</v>
      </c>
      <c r="FJ46" s="108" t="s">
        <v>1555</v>
      </c>
      <c r="FK46" s="206" t="s">
        <v>1506</v>
      </c>
      <c r="FL46" s="206" t="s">
        <v>1509</v>
      </c>
      <c r="FM46" s="108" t="s">
        <v>1555</v>
      </c>
    </row>
    <row r="47" spans="1:169" ht="24">
      <c r="A47" s="202" t="s">
        <v>1404</v>
      </c>
      <c r="B47" s="108" t="str">
        <f t="shared" si="4"/>
        <v xml:space="preserve">LC </v>
      </c>
      <c r="C47" s="200" t="s">
        <v>1558</v>
      </c>
      <c r="D47" s="203" t="s">
        <v>442</v>
      </c>
      <c r="E47" s="203" t="s">
        <v>904</v>
      </c>
      <c r="F47" s="203" t="s">
        <v>905</v>
      </c>
      <c r="G47" s="203" t="s">
        <v>906</v>
      </c>
      <c r="H47" s="203" t="s">
        <v>658</v>
      </c>
      <c r="I47" s="203" t="s">
        <v>787</v>
      </c>
      <c r="J47" s="203" t="s">
        <v>437</v>
      </c>
      <c r="K47" s="117" t="s">
        <v>791</v>
      </c>
      <c r="L47" s="204" t="s">
        <v>182</v>
      </c>
      <c r="M47" s="205" t="str">
        <f ca="1">IFERROR(__xludf.DUMMYFUNCTION("regexreplace(N47,"" "","", "")"),"J0, J1, J2, J5, J6, J7, JA, JC, JF, K0, K3, K4, K5, K7, K8, K9, KA, KB, KC, KD, KF, L1, L8, LA, LC, LF, M0, M1, M3, M4, M8, MB, MC, MD, MF, N2, N7, NA, ")</f>
        <v xml:space="preserve">J0, J1, J2, J5, J6, J7, JA, JC, JF, K0, K3, K4, K5, K7, K8, K9, KA, KB, KC, KD, KF, L1, L8, LA, LC, LF, M0, M1, M3, M4, M8, MB, MC, MD, MF, N2, N7, NA, </v>
      </c>
      <c r="N47" s="205" t="e">
        <f t="shared" si="1"/>
        <v>#VALUE!</v>
      </c>
      <c r="O47" s="205" t="str">
        <f ca="1">IFERROR(__xludf.DUMMYFUNCTION("if(countif(ec_num_list,CO47),OFFSET(INDIRECT(CONCAT(""A"",to_text(match(CO47,ec_num_list,0)))),0,1),"""")"),"J0 ")</f>
        <v xml:space="preserve">J0 </v>
      </c>
      <c r="P47" s="205" t="str">
        <f ca="1">IFERROR(__xludf.DUMMYFUNCTION("if(countif(ec_num_list,CP47),OFFSET(INDIRECT(CONCAT(""A"",to_text(match(CP47,ec_num_list,0)))),0,1),"""")"),"J1 ")</f>
        <v xml:space="preserve">J1 </v>
      </c>
      <c r="Q47" s="205" t="str">
        <f ca="1">IFERROR(__xludf.DUMMYFUNCTION("if(countif(ec_num_list,CQ47),OFFSET(INDIRECT(CONCAT(""A"",to_text(match(CQ47,ec_num_list,0)))),0,1),"""")"),"J2 ")</f>
        <v xml:space="preserve">J2 </v>
      </c>
      <c r="R47" s="205" t="str">
        <f ca="1">IFERROR(__xludf.DUMMYFUNCTION("if(countif(ec_num_list,CR47),OFFSET(INDIRECT(CONCAT(""A"",to_text(match(CR47,ec_num_list,0)))),0,1),"""")"),"")</f>
        <v/>
      </c>
      <c r="S47" s="205" t="str">
        <f ca="1">IFERROR(__xludf.DUMMYFUNCTION("if(countif(ec_num_list,CS47),OFFSET(INDIRECT(CONCAT(""A"",to_text(match(CS47,ec_num_list,0)))),0,1),"""")"),"")</f>
        <v/>
      </c>
      <c r="T47" s="205" t="str">
        <f ca="1">IFERROR(__xludf.DUMMYFUNCTION("if(countif(ec_num_list,CT47),OFFSET(INDIRECT(CONCAT(""A"",to_text(match(CT47,ec_num_list,0)))),0,1),"""")"),"J5 ")</f>
        <v xml:space="preserve">J5 </v>
      </c>
      <c r="U47" s="205" t="str">
        <f ca="1">IFERROR(__xludf.DUMMYFUNCTION("if(countif(ec_num_list,CU47),OFFSET(INDIRECT(CONCAT(""A"",to_text(match(CU47,ec_num_list,0)))),0,1),"""")"),"J6 ")</f>
        <v xml:space="preserve">J6 </v>
      </c>
      <c r="V47" s="205" t="str">
        <f ca="1">IFERROR(__xludf.DUMMYFUNCTION("if(countif(ec_num_list,CV47),OFFSET(INDIRECT(CONCAT(""A"",to_text(match(CV47,ec_num_list,0)))),0,1),"""")"),"J7 ")</f>
        <v xml:space="preserve">J7 </v>
      </c>
      <c r="W47" s="205" t="str">
        <f ca="1">IFERROR(__xludf.DUMMYFUNCTION("if(countif(ec_num_list,CW47),OFFSET(INDIRECT(CONCAT(""A"",to_text(match(CW47,ec_num_list,0)))),0,1),"""")"),"")</f>
        <v/>
      </c>
      <c r="X47" s="205" t="str">
        <f ca="1">IFERROR(__xludf.DUMMYFUNCTION("if(countif(ec_num_list,CX47),OFFSET(INDIRECT(CONCAT(""A"",to_text(match(CX47,ec_num_list,0)))),0,1),"""")"),"")</f>
        <v/>
      </c>
      <c r="Y47" s="205" t="str">
        <f ca="1">IFERROR(__xludf.DUMMYFUNCTION("if(countif(ec_num_list,CY47),OFFSET(INDIRECT(CONCAT(""A"",to_text(match(CY47,ec_num_list,0)))),0,1),"""")"),"JA ")</f>
        <v xml:space="preserve">JA </v>
      </c>
      <c r="Z47" s="205" t="str">
        <f ca="1">IFERROR(__xludf.DUMMYFUNCTION("if(countif(ec_num_list,CZ47),OFFSET(INDIRECT(CONCAT(""A"",to_text(match(CZ47,ec_num_list,0)))),0,1),"""")"),"")</f>
        <v/>
      </c>
      <c r="AA47" s="205" t="str">
        <f ca="1">IFERROR(__xludf.DUMMYFUNCTION("if(countif(ec_num_list,DA47),OFFSET(INDIRECT(CONCAT(""A"",to_text(match(DA47,ec_num_list,0)))),0,1),"""")"),"JC ")</f>
        <v xml:space="preserve">JC </v>
      </c>
      <c r="AB47" s="205" t="str">
        <f ca="1">IFERROR(__xludf.DUMMYFUNCTION("if(countif(ec_num_list,DB47),OFFSET(INDIRECT(CONCAT(""A"",to_text(match(DB47,ec_num_list,0)))),0,1),"""")"),"")</f>
        <v/>
      </c>
      <c r="AC47" s="205" t="str">
        <f ca="1">IFERROR(__xludf.DUMMYFUNCTION("if(countif(ec_num_list,DC47),OFFSET(INDIRECT(CONCAT(""A"",to_text(match(DC47,ec_num_list,0)))),0,1),"""")"),"")</f>
        <v/>
      </c>
      <c r="AD47" s="205" t="str">
        <f ca="1">IFERROR(__xludf.DUMMYFUNCTION("if(countif(ec_num_list,DD47),OFFSET(INDIRECT(CONCAT(""A"",to_text(match(DD47,ec_num_list,0)))),0,1),"""")"),"JF ")</f>
        <v xml:space="preserve">JF </v>
      </c>
      <c r="AE47" s="205" t="str">
        <f ca="1">IFERROR(__xludf.DUMMYFUNCTION("if(countif(ec_num_list,DE47),OFFSET(INDIRECT(CONCAT(""A"",to_text(match(DE47,ec_num_list,0)))),0,1),"""")"),"K0 ")</f>
        <v xml:space="preserve">K0 </v>
      </c>
      <c r="AF47" s="205" t="str">
        <f ca="1">IFERROR(__xludf.DUMMYFUNCTION("if(countif(ec_num_list,DF47),OFFSET(INDIRECT(CONCAT(""A"",to_text(match(DF47,ec_num_list,0)))),0,1),"""")"),"")</f>
        <v/>
      </c>
      <c r="AG47" s="205" t="str">
        <f ca="1">IFERROR(__xludf.DUMMYFUNCTION("if(countif(ec_num_list,DG47),OFFSET(INDIRECT(CONCAT(""A"",to_text(match(DG47,ec_num_list,0)))),0,1),"""")"),"")</f>
        <v/>
      </c>
      <c r="AH47" s="205" t="str">
        <f ca="1">IFERROR(__xludf.DUMMYFUNCTION("if(countif(ec_num_list,DH47),OFFSET(INDIRECT(CONCAT(""A"",to_text(match(DH47,ec_num_list,0)))),0,1),"""")"),"K3 ")</f>
        <v xml:space="preserve">K3 </v>
      </c>
      <c r="AI47" s="205" t="str">
        <f ca="1">IFERROR(__xludf.DUMMYFUNCTION("if(countif(ec_num_list,DI47),OFFSET(INDIRECT(CONCAT(""A"",to_text(match(DI47,ec_num_list,0)))),0,1),"""")"),"K4 ")</f>
        <v xml:space="preserve">K4 </v>
      </c>
      <c r="AJ47" s="205" t="str">
        <f ca="1">IFERROR(__xludf.DUMMYFUNCTION("if(countif(ec_num_list,DJ47),OFFSET(INDIRECT(CONCAT(""A"",to_text(match(DJ47,ec_num_list,0)))),0,1),"""")"),"K5 ")</f>
        <v xml:space="preserve">K5 </v>
      </c>
      <c r="AK47" s="205" t="str">
        <f ca="1">IFERROR(__xludf.DUMMYFUNCTION("if(countif(ec_num_list,DK47),OFFSET(INDIRECT(CONCAT(""A"",to_text(match(DK47,ec_num_list,0)))),0,1),"""")"),"")</f>
        <v/>
      </c>
      <c r="AL47" s="205" t="str">
        <f ca="1">IFERROR(__xludf.DUMMYFUNCTION("if(countif(ec_num_list,DL47),OFFSET(INDIRECT(CONCAT(""A"",to_text(match(DL47,ec_num_list,0)))),0,1),"""")"),"K7 ")</f>
        <v xml:space="preserve">K7 </v>
      </c>
      <c r="AM47" s="205" t="str">
        <f ca="1">IFERROR(__xludf.DUMMYFUNCTION("if(countif(ec_num_list,DM47),OFFSET(INDIRECT(CONCAT(""A"",to_text(match(DM47,ec_num_list,0)))),0,1),"""")"),"K8 ")</f>
        <v xml:space="preserve">K8 </v>
      </c>
      <c r="AN47" s="205" t="str">
        <f ca="1">IFERROR(__xludf.DUMMYFUNCTION("if(countif(ec_num_list,DN47),OFFSET(INDIRECT(CONCAT(""A"",to_text(match(DN47,ec_num_list,0)))),0,1),"""")"),"K9 ")</f>
        <v xml:space="preserve">K9 </v>
      </c>
      <c r="AO47" s="205" t="str">
        <f ca="1">IFERROR(__xludf.DUMMYFUNCTION("if(countif(ec_num_list,DO47),OFFSET(INDIRECT(CONCAT(""A"",to_text(match(DO47,ec_num_list,0)))),0,1),"""")"),"KA ")</f>
        <v xml:space="preserve">KA </v>
      </c>
      <c r="AP47" s="205" t="str">
        <f ca="1">IFERROR(__xludf.DUMMYFUNCTION("if(countif(ec_num_list,DP47),OFFSET(INDIRECT(CONCAT(""A"",to_text(match(DP47,ec_num_list,0)))),0,1),"""")"),"KB ")</f>
        <v xml:space="preserve">KB </v>
      </c>
      <c r="AQ47" s="205" t="str">
        <f ca="1">IFERROR(__xludf.DUMMYFUNCTION("if(countif(ec_num_list,DQ47),OFFSET(INDIRECT(CONCAT(""A"",to_text(match(DQ47,ec_num_list,0)))),0,1),"""")"),"KC ")</f>
        <v xml:space="preserve">KC </v>
      </c>
      <c r="AR47" s="205" t="str">
        <f ca="1">IFERROR(__xludf.DUMMYFUNCTION("if(countif(ec_num_list,DR47),OFFSET(INDIRECT(CONCAT(""A"",to_text(match(DR47,ec_num_list,0)))),0,1),"""")"),"KD ")</f>
        <v xml:space="preserve">KD </v>
      </c>
      <c r="AS47" s="205" t="str">
        <f ca="1">IFERROR(__xludf.DUMMYFUNCTION("if(countif(ec_num_list,DS47),OFFSET(INDIRECT(CONCAT(""A"",to_text(match(DS47,ec_num_list,0)))),0,1),"""")"),"")</f>
        <v/>
      </c>
      <c r="AT47" s="205" t="str">
        <f ca="1">IFERROR(__xludf.DUMMYFUNCTION("if(countif(ec_num_list,DT47),OFFSET(INDIRECT(CONCAT(""A"",to_text(match(DT47,ec_num_list,0)))),0,1),"""")"),"KF ")</f>
        <v xml:space="preserve">KF </v>
      </c>
      <c r="AU47" s="205" t="str">
        <f ca="1">IFERROR(__xludf.DUMMYFUNCTION("if(countif(ec_num_list,DU47),OFFSET(INDIRECT(CONCAT(""A"",to_text(match(DU47,ec_num_list,0)))),0,1),"""")"),"")</f>
        <v/>
      </c>
      <c r="AV47" s="205" t="str">
        <f ca="1">IFERROR(__xludf.DUMMYFUNCTION("if(countif(ec_num_list,DV47),OFFSET(INDIRECT(CONCAT(""A"",to_text(match(DV47,ec_num_list,0)))),0,1),"""")"),"L1 ")</f>
        <v xml:space="preserve">L1 </v>
      </c>
      <c r="AW47" s="205" t="str">
        <f ca="1">IFERROR(__xludf.DUMMYFUNCTION("if(countif(ec_num_list,DW47),OFFSET(INDIRECT(CONCAT(""A"",to_text(match(DW47,ec_num_list,0)))),0,1),"""")"),"")</f>
        <v/>
      </c>
      <c r="AX47" s="205" t="str">
        <f ca="1">IFERROR(__xludf.DUMMYFUNCTION("if(countif(ec_num_list,DX47),OFFSET(INDIRECT(CONCAT(""A"",to_text(match(DX47,ec_num_list,0)))),0,1),"""")"),"")</f>
        <v/>
      </c>
      <c r="AY47" s="205" t="str">
        <f ca="1">IFERROR(__xludf.DUMMYFUNCTION("if(countif(ec_num_list,DY47),OFFSET(INDIRECT(CONCAT(""A"",to_text(match(DY47,ec_num_list,0)))),0,1),"""")"),"")</f>
        <v/>
      </c>
      <c r="AZ47" s="205" t="str">
        <f ca="1">IFERROR(__xludf.DUMMYFUNCTION("if(countif(ec_num_list,DZ47),OFFSET(INDIRECT(CONCAT(""A"",to_text(match(DZ47,ec_num_list,0)))),0,1),"""")"),"")</f>
        <v/>
      </c>
      <c r="BA47" s="205" t="str">
        <f ca="1">IFERROR(__xludf.DUMMYFUNCTION("if(countif(ec_num_list,EA47),OFFSET(INDIRECT(CONCAT(""A"",to_text(match(EA47,ec_num_list,0)))),0,1),"""")"),"")</f>
        <v/>
      </c>
      <c r="BB47" s="205" t="str">
        <f ca="1">IFERROR(__xludf.DUMMYFUNCTION("if(countif(ec_num_list,EB47),OFFSET(INDIRECT(CONCAT(""A"",to_text(match(EB47,ec_num_list,0)))),0,1),"""")"),"")</f>
        <v/>
      </c>
      <c r="BC47" s="205" t="str">
        <f ca="1">IFERROR(__xludf.DUMMYFUNCTION("if(countif(ec_num_list,EC47),OFFSET(INDIRECT(CONCAT(""A"",to_text(match(EC47,ec_num_list,0)))),0,1),"""")"),"L8 ")</f>
        <v xml:space="preserve">L8 </v>
      </c>
      <c r="BD47" s="205" t="str">
        <f ca="1">IFERROR(__xludf.DUMMYFUNCTION("if(countif(ec_num_list,ED47),OFFSET(INDIRECT(CONCAT(""A"",to_text(match(ED47,ec_num_list,0)))),0,1),"""")"),"")</f>
        <v/>
      </c>
      <c r="BE47" s="205" t="str">
        <f ca="1">IFERROR(__xludf.DUMMYFUNCTION("if(countif(ec_num_list,EE47),OFFSET(INDIRECT(CONCAT(""A"",to_text(match(EE47,ec_num_list,0)))),0,1),"""")"),"LA ")</f>
        <v xml:space="preserve">LA </v>
      </c>
      <c r="BF47" s="205" t="str">
        <f ca="1">IFERROR(__xludf.DUMMYFUNCTION("if(countif(ec_num_list,EF47),OFFSET(INDIRECT(CONCAT(""A"",to_text(match(EF47,ec_num_list,0)))),0,1),"""")"),"")</f>
        <v/>
      </c>
      <c r="BG47" s="205" t="str">
        <f ca="1">IFERROR(__xludf.DUMMYFUNCTION("if(countif(ec_num_list,EG47),OFFSET(INDIRECT(CONCAT(""A"",to_text(match(EG47,ec_num_list,0)))),0,1),"""")"),"LC ")</f>
        <v xml:space="preserve">LC </v>
      </c>
      <c r="BH47" s="205" t="str">
        <f ca="1">IFERROR(__xludf.DUMMYFUNCTION("if(countif(ec_num_list,EH47),OFFSET(INDIRECT(CONCAT(""A"",to_text(match(EH47,ec_num_list,0)))),0,1),"""")"),"")</f>
        <v/>
      </c>
      <c r="BI47" s="205" t="str">
        <f ca="1">IFERROR(__xludf.DUMMYFUNCTION("if(countif(ec_num_list,EI47),OFFSET(INDIRECT(CONCAT(""A"",to_text(match(EI47,ec_num_list,0)))),0,1),"""")"),"")</f>
        <v/>
      </c>
      <c r="BJ47" s="205" t="str">
        <f ca="1">IFERROR(__xludf.DUMMYFUNCTION("if(countif(ec_num_list,EJ47),OFFSET(INDIRECT(CONCAT(""A"",to_text(match(EJ47,ec_num_list,0)))),0,1),"""")"),"LF ")</f>
        <v xml:space="preserve">LF </v>
      </c>
      <c r="BK47" s="205" t="str">
        <f ca="1">IFERROR(__xludf.DUMMYFUNCTION("if(countif(ec_num_list,EK47),OFFSET(INDIRECT(CONCAT(""A"",to_text(match(EK47,ec_num_list,0)))),0,1),"""")"),"M0 ")</f>
        <v xml:space="preserve">M0 </v>
      </c>
      <c r="BL47" s="205" t="str">
        <f ca="1">IFERROR(__xludf.DUMMYFUNCTION("if(countif(ec_num_list,EL47),OFFSET(INDIRECT(CONCAT(""A"",to_text(match(EL47,ec_num_list,0)))),0,1),"""")"),"M1 ")</f>
        <v xml:space="preserve">M1 </v>
      </c>
      <c r="BM47" s="205" t="str">
        <f ca="1">IFERROR(__xludf.DUMMYFUNCTION("if(countif(ec_num_list,EM47),OFFSET(INDIRECT(CONCAT(""A"",to_text(match(EM47,ec_num_list,0)))),0,1),"""")"),"")</f>
        <v/>
      </c>
      <c r="BN47" s="205" t="str">
        <f ca="1">IFERROR(__xludf.DUMMYFUNCTION("if(countif(ec_num_list,EN47),OFFSET(INDIRECT(CONCAT(""A"",to_text(match(EN47,ec_num_list,0)))),0,1),"""")"),"M3 ")</f>
        <v xml:space="preserve">M3 </v>
      </c>
      <c r="BO47" s="205" t="str">
        <f ca="1">IFERROR(__xludf.DUMMYFUNCTION("if(countif(ec_num_list,EO47),OFFSET(INDIRECT(CONCAT(""A"",to_text(match(EO47,ec_num_list,0)))),0,1),"""")"),"M4 ")</f>
        <v xml:space="preserve">M4 </v>
      </c>
      <c r="BP47" s="205" t="str">
        <f ca="1">IFERROR(__xludf.DUMMYFUNCTION("if(countif(ec_num_list,EP47),OFFSET(INDIRECT(CONCAT(""A"",to_text(match(EP47,ec_num_list,0)))),0,1),"""")"),"")</f>
        <v/>
      </c>
      <c r="BQ47" s="205" t="str">
        <f ca="1">IFERROR(__xludf.DUMMYFUNCTION("if(countif(ec_num_list,EQ47),OFFSET(INDIRECT(CONCAT(""A"",to_text(match(EQ47,ec_num_list,0)))),0,1),"""")"),"")</f>
        <v/>
      </c>
      <c r="BR47" s="205" t="str">
        <f ca="1">IFERROR(__xludf.DUMMYFUNCTION("if(countif(ec_num_list,ER47),OFFSET(INDIRECT(CONCAT(""A"",to_text(match(ER47,ec_num_list,0)))),0,1),"""")"),"")</f>
        <v/>
      </c>
      <c r="BS47" s="205" t="str">
        <f ca="1">IFERROR(__xludf.DUMMYFUNCTION("if(countif(ec_num_list,ES47),OFFSET(INDIRECT(CONCAT(""A"",to_text(match(ES47,ec_num_list,0)))),0,1),"""")"),"M8 ")</f>
        <v xml:space="preserve">M8 </v>
      </c>
      <c r="BT47" s="205" t="str">
        <f ca="1">IFERROR(__xludf.DUMMYFUNCTION("if(countif(ec_num_list,ET47),OFFSET(INDIRECT(CONCAT(""A"",to_text(match(ET47,ec_num_list,0)))),0,1),"""")"),"")</f>
        <v/>
      </c>
      <c r="BU47" s="205" t="str">
        <f ca="1">IFERROR(__xludf.DUMMYFUNCTION("if(countif(ec_num_list,EU47),OFFSET(INDIRECT(CONCAT(""A"",to_text(match(EU47,ec_num_list,0)))),0,1),"""")"),"")</f>
        <v/>
      </c>
      <c r="BV47" s="205" t="str">
        <f ca="1">IFERROR(__xludf.DUMMYFUNCTION("if(countif(ec_num_list,EV47),OFFSET(INDIRECT(CONCAT(""A"",to_text(match(EV47,ec_num_list,0)))),0,1),"""")"),"MB ")</f>
        <v xml:space="preserve">MB </v>
      </c>
      <c r="BW47" s="205" t="str">
        <f ca="1">IFERROR(__xludf.DUMMYFUNCTION("if(countif(ec_num_list,EW47),OFFSET(INDIRECT(CONCAT(""A"",to_text(match(EW47,ec_num_list,0)))),0,1),"""")"),"MC ")</f>
        <v xml:space="preserve">MC </v>
      </c>
      <c r="BX47" s="205" t="str">
        <f ca="1">IFERROR(__xludf.DUMMYFUNCTION("if(countif(ec_num_list,EX47),OFFSET(INDIRECT(CONCAT(""A"",to_text(match(EX47,ec_num_list,0)))),0,1),"""")"),"MD ")</f>
        <v xml:space="preserve">MD </v>
      </c>
      <c r="BY47" s="205" t="str">
        <f ca="1">IFERROR(__xludf.DUMMYFUNCTION("if(countif(ec_num_list,EY47),OFFSET(INDIRECT(CONCAT(""A"",to_text(match(EY47,ec_num_list,0)))),0,1),"""")"),"")</f>
        <v/>
      </c>
      <c r="BZ47" s="205" t="str">
        <f ca="1">IFERROR(__xludf.DUMMYFUNCTION("if(countif(ec_num_list,EZ47),OFFSET(INDIRECT(CONCAT(""A"",to_text(match(EZ47,ec_num_list,0)))),0,1),"""")"),"MF ")</f>
        <v xml:space="preserve">MF </v>
      </c>
      <c r="CA47" s="205" t="str">
        <f ca="1">IFERROR(__xludf.DUMMYFUNCTION("if(countif(ec_num_list,FA47),OFFSET(INDIRECT(CONCAT(""A"",to_text(match(FA47,ec_num_list,0)))),0,1),"""")"),"")</f>
        <v/>
      </c>
      <c r="CB47" s="205" t="str">
        <f ca="1">IFERROR(__xludf.DUMMYFUNCTION("if(countif(ec_num_list,FB47),OFFSET(INDIRECT(CONCAT(""A"",to_text(match(FB47,ec_num_list,0)))),0,1),"""")"),"")</f>
        <v/>
      </c>
      <c r="CC47" s="205" t="str">
        <f ca="1">IFERROR(__xludf.DUMMYFUNCTION("if(countif(ec_num_list,FC47),OFFSET(INDIRECT(CONCAT(""A"",to_text(match(FC47,ec_num_list,0)))),0,1),"""")"),"N2 ")</f>
        <v xml:space="preserve">N2 </v>
      </c>
      <c r="CD47" s="205" t="str">
        <f ca="1">IFERROR(__xludf.DUMMYFUNCTION("if(countif(ec_num_list,FD47),OFFSET(INDIRECT(CONCAT(""A"",to_text(match(FD47,ec_num_list,0)))),0,1),"""")"),"")</f>
        <v/>
      </c>
      <c r="CE47" s="205" t="str">
        <f ca="1">IFERROR(__xludf.DUMMYFUNCTION("if(countif(ec_num_list,FE47),OFFSET(INDIRECT(CONCAT(""A"",to_text(match(FE47,ec_num_list,0)))),0,1),"""")"),"")</f>
        <v/>
      </c>
      <c r="CF47" s="205" t="str">
        <f ca="1">IFERROR(__xludf.DUMMYFUNCTION("if(countif(ec_num_list,FF47),OFFSET(INDIRECT(CONCAT(""A"",to_text(match(FF47,ec_num_list,0)))),0,1),"""")"),"")</f>
        <v/>
      </c>
      <c r="CG47" s="205" t="str">
        <f ca="1">IFERROR(__xludf.DUMMYFUNCTION("if(countif(ec_num_list,FG47),OFFSET(INDIRECT(CONCAT(""A"",to_text(match(FG47,ec_num_list,0)))),0,1),"""")"),"")</f>
        <v/>
      </c>
      <c r="CH47" s="205" t="str">
        <f ca="1">IFERROR(__xludf.DUMMYFUNCTION("if(countif(ec_num_list,FH47),OFFSET(INDIRECT(CONCAT(""A"",to_text(match(FH47,ec_num_list,0)))),0,1),"""")"),"N7 ")</f>
        <v xml:space="preserve">N7 </v>
      </c>
      <c r="CI47" s="205" t="str">
        <f ca="1">IFERROR(__xludf.DUMMYFUNCTION("if(countif(ec_num_list,FI47),OFFSET(INDIRECT(CONCAT(""A"",to_text(match(FI47,ec_num_list,0)))),0,1),"""")"),"")</f>
        <v/>
      </c>
      <c r="CJ47" s="205" t="str">
        <f ca="1">IFERROR(__xludf.DUMMYFUNCTION("if(countif(ec_num_list,FJ47),OFFSET(INDIRECT(CONCAT(""A"",to_text(match(FJ47,ec_num_list,0)))),0,1),"""")"),"")</f>
        <v/>
      </c>
      <c r="CK47" s="205" t="str">
        <f ca="1">IFERROR(__xludf.DUMMYFUNCTION("if(countif(ec_num_list,FK47),OFFSET(INDIRECT(CONCAT(""A"",to_text(match(FK47,ec_num_list,0)))),0,1),"""")"),"NA ")</f>
        <v xml:space="preserve">NA </v>
      </c>
      <c r="CL47" s="205" t="str">
        <f ca="1">IFERROR(__xludf.DUMMYFUNCTION("if(countif(ec_num_list,FL47),OFFSET(INDIRECT(CONCAT(""A"",to_text(match(FL47,ec_num_list,0)))),0,1),"""")"),"")</f>
        <v/>
      </c>
      <c r="CM47" s="205" t="str">
        <f ca="1">IFERROR(__xludf.DUMMYFUNCTION("if(countif(ec_num_list,FM47),OFFSET(INDIRECT(CONCAT(""A"",to_text(match(FM47,ec_num_list,0)))),0,1),"""")"),"")</f>
        <v/>
      </c>
      <c r="CN47" s="206" t="s">
        <v>182</v>
      </c>
      <c r="CO47" s="206" t="s">
        <v>1243</v>
      </c>
      <c r="CP47" s="206" t="s">
        <v>1251</v>
      </c>
      <c r="CQ47" s="206" t="s">
        <v>1256</v>
      </c>
      <c r="CR47" s="108" t="s">
        <v>1555</v>
      </c>
      <c r="CS47" s="108" t="s">
        <v>1555</v>
      </c>
      <c r="CT47" s="206" t="s">
        <v>1266</v>
      </c>
      <c r="CU47" s="206" t="s">
        <v>1271</v>
      </c>
      <c r="CV47" s="206" t="s">
        <v>1274</v>
      </c>
      <c r="CW47" s="108" t="s">
        <v>1555</v>
      </c>
      <c r="CX47" s="108" t="s">
        <v>1555</v>
      </c>
      <c r="CY47" s="206" t="s">
        <v>1286</v>
      </c>
      <c r="CZ47" s="108" t="s">
        <v>1555</v>
      </c>
      <c r="DA47" s="206" t="s">
        <v>1292</v>
      </c>
      <c r="DB47" s="108" t="s">
        <v>1555</v>
      </c>
      <c r="DC47" s="108" t="s">
        <v>1555</v>
      </c>
      <c r="DD47" s="206" t="s">
        <v>1301</v>
      </c>
      <c r="DE47" s="206" t="s">
        <v>1304</v>
      </c>
      <c r="DF47" s="108" t="s">
        <v>1555</v>
      </c>
      <c r="DG47" s="108" t="s">
        <v>1555</v>
      </c>
      <c r="DH47" s="206" t="s">
        <v>1315</v>
      </c>
      <c r="DI47" s="206" t="s">
        <v>1317</v>
      </c>
      <c r="DJ47" s="206" t="s">
        <v>1321</v>
      </c>
      <c r="DK47" s="108" t="s">
        <v>1555</v>
      </c>
      <c r="DL47" s="206" t="s">
        <v>1326</v>
      </c>
      <c r="DM47" s="206" t="s">
        <v>1330</v>
      </c>
      <c r="DN47" s="206" t="s">
        <v>1334</v>
      </c>
      <c r="DO47" s="206" t="s">
        <v>1337</v>
      </c>
      <c r="DP47" s="206" t="s">
        <v>1341</v>
      </c>
      <c r="DQ47" s="206" t="s">
        <v>1344</v>
      </c>
      <c r="DR47" s="206" t="s">
        <v>1347</v>
      </c>
      <c r="DS47" s="108" t="s">
        <v>1555</v>
      </c>
      <c r="DT47" s="206" t="s">
        <v>1353</v>
      </c>
      <c r="DU47" s="108" t="s">
        <v>1555</v>
      </c>
      <c r="DV47" s="206" t="s">
        <v>1363</v>
      </c>
      <c r="DW47" s="108" t="s">
        <v>1555</v>
      </c>
      <c r="DX47" s="108" t="s">
        <v>1555</v>
      </c>
      <c r="DY47" s="108" t="s">
        <v>1555</v>
      </c>
      <c r="DZ47" s="108" t="s">
        <v>1555</v>
      </c>
      <c r="EA47" s="108" t="s">
        <v>1555</v>
      </c>
      <c r="EB47" s="108" t="s">
        <v>1555</v>
      </c>
      <c r="EC47" s="206" t="s">
        <v>1391</v>
      </c>
      <c r="ED47" s="108" t="s">
        <v>1555</v>
      </c>
      <c r="EE47" s="206" t="s">
        <v>1397</v>
      </c>
      <c r="EF47" s="108" t="s">
        <v>1555</v>
      </c>
      <c r="EG47" s="206" t="s">
        <v>1404</v>
      </c>
      <c r="EH47" s="108" t="s">
        <v>1555</v>
      </c>
      <c r="EI47" s="108" t="s">
        <v>1555</v>
      </c>
      <c r="EJ47" s="206" t="s">
        <v>1414</v>
      </c>
      <c r="EK47" s="206" t="s">
        <v>1417</v>
      </c>
      <c r="EL47" s="206" t="s">
        <v>1419</v>
      </c>
      <c r="EM47" s="108" t="s">
        <v>1555</v>
      </c>
      <c r="EN47" s="206" t="s">
        <v>1428</v>
      </c>
      <c r="EO47" s="206" t="s">
        <v>1430</v>
      </c>
      <c r="EP47" s="108" t="s">
        <v>1555</v>
      </c>
      <c r="EQ47" s="108" t="s">
        <v>1555</v>
      </c>
      <c r="ER47" s="108" t="s">
        <v>1555</v>
      </c>
      <c r="ES47" s="206" t="s">
        <v>1442</v>
      </c>
      <c r="ET47" s="108" t="s">
        <v>1555</v>
      </c>
      <c r="EU47" s="108" t="s">
        <v>1555</v>
      </c>
      <c r="EV47" s="206" t="s">
        <v>1451</v>
      </c>
      <c r="EW47" s="206" t="s">
        <v>1454</v>
      </c>
      <c r="EX47" s="206" t="s">
        <v>1458</v>
      </c>
      <c r="EY47" s="108" t="s">
        <v>1555</v>
      </c>
      <c r="EZ47" s="206" t="s">
        <v>1463</v>
      </c>
      <c r="FA47" s="108" t="s">
        <v>1555</v>
      </c>
      <c r="FB47" s="108" t="s">
        <v>1555</v>
      </c>
      <c r="FC47" s="206" t="s">
        <v>1476</v>
      </c>
      <c r="FD47" s="108" t="s">
        <v>1555</v>
      </c>
      <c r="FE47" s="108" t="s">
        <v>1555</v>
      </c>
      <c r="FF47" s="108" t="s">
        <v>1555</v>
      </c>
      <c r="FG47" s="108" t="s">
        <v>1555</v>
      </c>
      <c r="FH47" s="206" t="s">
        <v>1494</v>
      </c>
      <c r="FI47" s="108" t="s">
        <v>1555</v>
      </c>
      <c r="FJ47" s="108" t="s">
        <v>1555</v>
      </c>
      <c r="FK47" s="206" t="s">
        <v>1506</v>
      </c>
      <c r="FL47" s="206" t="s">
        <v>1509</v>
      </c>
      <c r="FM47" s="108" t="s">
        <v>1555</v>
      </c>
    </row>
    <row r="48" spans="1:169" ht="24">
      <c r="A48" s="108" t="s">
        <v>1407</v>
      </c>
      <c r="B48" s="108" t="str">
        <f t="shared" si="4"/>
        <v xml:space="preserve">LD </v>
      </c>
      <c r="C48" s="200" t="s">
        <v>1559</v>
      </c>
      <c r="D48" s="203" t="s">
        <v>442</v>
      </c>
      <c r="E48" s="203" t="s">
        <v>904</v>
      </c>
      <c r="F48" s="203" t="s">
        <v>905</v>
      </c>
      <c r="G48" s="203" t="s">
        <v>906</v>
      </c>
      <c r="H48" s="203" t="s">
        <v>658</v>
      </c>
      <c r="I48" s="203" t="s">
        <v>787</v>
      </c>
      <c r="J48" s="203" t="s">
        <v>437</v>
      </c>
      <c r="K48" s="117" t="s">
        <v>791</v>
      </c>
      <c r="L48" s="204" t="s">
        <v>184</v>
      </c>
      <c r="M48" s="205" t="str">
        <f ca="1">IFERROR(__xludf.DUMMYFUNCTION("regexreplace(N48,"" "","", "")"),"J0, J1, J2, J5, J6, J7, JA, JC, JF, K0, K3, K4, K5, K7, K8, K9, KA, KB, KC, KD, KF, L1, L8, LA, LC, LF, M0, M1, M3, M4, M8, MB, MF, N2, N7, NA, ")</f>
        <v xml:space="preserve">J0, J1, J2, J5, J6, J7, JA, JC, JF, K0, K3, K4, K5, K7, K8, K9, KA, KB, KC, KD, KF, L1, L8, LA, LC, LF, M0, M1, M3, M4, M8, MB, MF, N2, N7, NA, </v>
      </c>
      <c r="N48" s="205" t="e">
        <f t="shared" si="1"/>
        <v>#VALUE!</v>
      </c>
      <c r="O48" s="205" t="str">
        <f ca="1">IFERROR(__xludf.DUMMYFUNCTION("if(countif(ec_num_list,CO48),OFFSET(INDIRECT(CONCAT(""A"",to_text(match(CO48,ec_num_list,0)))),0,1),"""")"),"J0 ")</f>
        <v xml:space="preserve">J0 </v>
      </c>
      <c r="P48" s="205" t="str">
        <f ca="1">IFERROR(__xludf.DUMMYFUNCTION("if(countif(ec_num_list,CP48),OFFSET(INDIRECT(CONCAT(""A"",to_text(match(CP48,ec_num_list,0)))),0,1),"""")"),"J1 ")</f>
        <v xml:space="preserve">J1 </v>
      </c>
      <c r="Q48" s="205" t="str">
        <f ca="1">IFERROR(__xludf.DUMMYFUNCTION("if(countif(ec_num_list,CQ48),OFFSET(INDIRECT(CONCAT(""A"",to_text(match(CQ48,ec_num_list,0)))),0,1),"""")"),"J2 ")</f>
        <v xml:space="preserve">J2 </v>
      </c>
      <c r="R48" s="205" t="str">
        <f ca="1">IFERROR(__xludf.DUMMYFUNCTION("if(countif(ec_num_list,CR48),OFFSET(INDIRECT(CONCAT(""A"",to_text(match(CR48,ec_num_list,0)))),0,1),"""")"),"")</f>
        <v/>
      </c>
      <c r="S48" s="205" t="str">
        <f ca="1">IFERROR(__xludf.DUMMYFUNCTION("if(countif(ec_num_list,CS48),OFFSET(INDIRECT(CONCAT(""A"",to_text(match(CS48,ec_num_list,0)))),0,1),"""")"),"")</f>
        <v/>
      </c>
      <c r="T48" s="205" t="str">
        <f ca="1">IFERROR(__xludf.DUMMYFUNCTION("if(countif(ec_num_list,CT48),OFFSET(INDIRECT(CONCAT(""A"",to_text(match(CT48,ec_num_list,0)))),0,1),"""")"),"J5 ")</f>
        <v xml:space="preserve">J5 </v>
      </c>
      <c r="U48" s="205" t="str">
        <f ca="1">IFERROR(__xludf.DUMMYFUNCTION("if(countif(ec_num_list,CU48),OFFSET(INDIRECT(CONCAT(""A"",to_text(match(CU48,ec_num_list,0)))),0,1),"""")"),"J6 ")</f>
        <v xml:space="preserve">J6 </v>
      </c>
      <c r="V48" s="205" t="str">
        <f ca="1">IFERROR(__xludf.DUMMYFUNCTION("if(countif(ec_num_list,CV48),OFFSET(INDIRECT(CONCAT(""A"",to_text(match(CV48,ec_num_list,0)))),0,1),"""")"),"J7 ")</f>
        <v xml:space="preserve">J7 </v>
      </c>
      <c r="W48" s="205" t="str">
        <f ca="1">IFERROR(__xludf.DUMMYFUNCTION("if(countif(ec_num_list,CW48),OFFSET(INDIRECT(CONCAT(""A"",to_text(match(CW48,ec_num_list,0)))),0,1),"""")"),"")</f>
        <v/>
      </c>
      <c r="X48" s="205" t="str">
        <f ca="1">IFERROR(__xludf.DUMMYFUNCTION("if(countif(ec_num_list,CX48),OFFSET(INDIRECT(CONCAT(""A"",to_text(match(CX48,ec_num_list,0)))),0,1),"""")"),"")</f>
        <v/>
      </c>
      <c r="Y48" s="205" t="str">
        <f ca="1">IFERROR(__xludf.DUMMYFUNCTION("if(countif(ec_num_list,CY48),OFFSET(INDIRECT(CONCAT(""A"",to_text(match(CY48,ec_num_list,0)))),0,1),"""")"),"JA ")</f>
        <v xml:space="preserve">JA </v>
      </c>
      <c r="Z48" s="205" t="str">
        <f ca="1">IFERROR(__xludf.DUMMYFUNCTION("if(countif(ec_num_list,CZ48),OFFSET(INDIRECT(CONCAT(""A"",to_text(match(CZ48,ec_num_list,0)))),0,1),"""")"),"")</f>
        <v/>
      </c>
      <c r="AA48" s="205" t="str">
        <f ca="1">IFERROR(__xludf.DUMMYFUNCTION("if(countif(ec_num_list,DA48),OFFSET(INDIRECT(CONCAT(""A"",to_text(match(DA48,ec_num_list,0)))),0,1),"""")"),"JC ")</f>
        <v xml:space="preserve">JC </v>
      </c>
      <c r="AB48" s="205" t="str">
        <f ca="1">IFERROR(__xludf.DUMMYFUNCTION("if(countif(ec_num_list,DB48),OFFSET(INDIRECT(CONCAT(""A"",to_text(match(DB48,ec_num_list,0)))),0,1),"""")"),"")</f>
        <v/>
      </c>
      <c r="AC48" s="205" t="str">
        <f ca="1">IFERROR(__xludf.DUMMYFUNCTION("if(countif(ec_num_list,DC48),OFFSET(INDIRECT(CONCAT(""A"",to_text(match(DC48,ec_num_list,0)))),0,1),"""")"),"")</f>
        <v/>
      </c>
      <c r="AD48" s="205" t="str">
        <f ca="1">IFERROR(__xludf.DUMMYFUNCTION("if(countif(ec_num_list,DD48),OFFSET(INDIRECT(CONCAT(""A"",to_text(match(DD48,ec_num_list,0)))),0,1),"""")"),"JF ")</f>
        <v xml:space="preserve">JF </v>
      </c>
      <c r="AE48" s="205" t="str">
        <f ca="1">IFERROR(__xludf.DUMMYFUNCTION("if(countif(ec_num_list,DE48),OFFSET(INDIRECT(CONCAT(""A"",to_text(match(DE48,ec_num_list,0)))),0,1),"""")"),"K0 ")</f>
        <v xml:space="preserve">K0 </v>
      </c>
      <c r="AF48" s="205" t="str">
        <f ca="1">IFERROR(__xludf.DUMMYFUNCTION("if(countif(ec_num_list,DF48),OFFSET(INDIRECT(CONCAT(""A"",to_text(match(DF48,ec_num_list,0)))),0,1),"""")"),"")</f>
        <v/>
      </c>
      <c r="AG48" s="205" t="str">
        <f ca="1">IFERROR(__xludf.DUMMYFUNCTION("if(countif(ec_num_list,DG48),OFFSET(INDIRECT(CONCAT(""A"",to_text(match(DG48,ec_num_list,0)))),0,1),"""")"),"")</f>
        <v/>
      </c>
      <c r="AH48" s="205" t="str">
        <f ca="1">IFERROR(__xludf.DUMMYFUNCTION("if(countif(ec_num_list,DH48),OFFSET(INDIRECT(CONCAT(""A"",to_text(match(DH48,ec_num_list,0)))),0,1),"""")"),"K3 ")</f>
        <v xml:space="preserve">K3 </v>
      </c>
      <c r="AI48" s="205" t="str">
        <f ca="1">IFERROR(__xludf.DUMMYFUNCTION("if(countif(ec_num_list,DI48),OFFSET(INDIRECT(CONCAT(""A"",to_text(match(DI48,ec_num_list,0)))),0,1),"""")"),"K4 ")</f>
        <v xml:space="preserve">K4 </v>
      </c>
      <c r="AJ48" s="205" t="str">
        <f ca="1">IFERROR(__xludf.DUMMYFUNCTION("if(countif(ec_num_list,DJ48),OFFSET(INDIRECT(CONCAT(""A"",to_text(match(DJ48,ec_num_list,0)))),0,1),"""")"),"K5 ")</f>
        <v xml:space="preserve">K5 </v>
      </c>
      <c r="AK48" s="205" t="str">
        <f ca="1">IFERROR(__xludf.DUMMYFUNCTION("if(countif(ec_num_list,DK48),OFFSET(INDIRECT(CONCAT(""A"",to_text(match(DK48,ec_num_list,0)))),0,1),"""")"),"")</f>
        <v/>
      </c>
      <c r="AL48" s="205" t="str">
        <f ca="1">IFERROR(__xludf.DUMMYFUNCTION("if(countif(ec_num_list,DL48),OFFSET(INDIRECT(CONCAT(""A"",to_text(match(DL48,ec_num_list,0)))),0,1),"""")"),"K7 ")</f>
        <v xml:space="preserve">K7 </v>
      </c>
      <c r="AM48" s="205" t="str">
        <f ca="1">IFERROR(__xludf.DUMMYFUNCTION("if(countif(ec_num_list,DM48),OFFSET(INDIRECT(CONCAT(""A"",to_text(match(DM48,ec_num_list,0)))),0,1),"""")"),"K8 ")</f>
        <v xml:space="preserve">K8 </v>
      </c>
      <c r="AN48" s="205" t="str">
        <f ca="1">IFERROR(__xludf.DUMMYFUNCTION("if(countif(ec_num_list,DN48),OFFSET(INDIRECT(CONCAT(""A"",to_text(match(DN48,ec_num_list,0)))),0,1),"""")"),"K9 ")</f>
        <v xml:space="preserve">K9 </v>
      </c>
      <c r="AO48" s="205" t="str">
        <f ca="1">IFERROR(__xludf.DUMMYFUNCTION("if(countif(ec_num_list,DO48),OFFSET(INDIRECT(CONCAT(""A"",to_text(match(DO48,ec_num_list,0)))),0,1),"""")"),"KA ")</f>
        <v xml:space="preserve">KA </v>
      </c>
      <c r="AP48" s="205" t="str">
        <f ca="1">IFERROR(__xludf.DUMMYFUNCTION("if(countif(ec_num_list,DP48),OFFSET(INDIRECT(CONCAT(""A"",to_text(match(DP48,ec_num_list,0)))),0,1),"""")"),"KB ")</f>
        <v xml:space="preserve">KB </v>
      </c>
      <c r="AQ48" s="205" t="str">
        <f ca="1">IFERROR(__xludf.DUMMYFUNCTION("if(countif(ec_num_list,DQ48),OFFSET(INDIRECT(CONCAT(""A"",to_text(match(DQ48,ec_num_list,0)))),0,1),"""")"),"KC ")</f>
        <v xml:space="preserve">KC </v>
      </c>
      <c r="AR48" s="205" t="str">
        <f ca="1">IFERROR(__xludf.DUMMYFUNCTION("if(countif(ec_num_list,DR48),OFFSET(INDIRECT(CONCAT(""A"",to_text(match(DR48,ec_num_list,0)))),0,1),"""")"),"KD ")</f>
        <v xml:space="preserve">KD </v>
      </c>
      <c r="AS48" s="205" t="str">
        <f ca="1">IFERROR(__xludf.DUMMYFUNCTION("if(countif(ec_num_list,DS48),OFFSET(INDIRECT(CONCAT(""A"",to_text(match(DS48,ec_num_list,0)))),0,1),"""")"),"")</f>
        <v/>
      </c>
      <c r="AT48" s="205" t="str">
        <f ca="1">IFERROR(__xludf.DUMMYFUNCTION("if(countif(ec_num_list,DT48),OFFSET(INDIRECT(CONCAT(""A"",to_text(match(DT48,ec_num_list,0)))),0,1),"""")"),"KF ")</f>
        <v xml:space="preserve">KF </v>
      </c>
      <c r="AU48" s="205" t="str">
        <f ca="1">IFERROR(__xludf.DUMMYFUNCTION("if(countif(ec_num_list,DU48),OFFSET(INDIRECT(CONCAT(""A"",to_text(match(DU48,ec_num_list,0)))),0,1),"""")"),"")</f>
        <v/>
      </c>
      <c r="AV48" s="205" t="str">
        <f ca="1">IFERROR(__xludf.DUMMYFUNCTION("if(countif(ec_num_list,DV48),OFFSET(INDIRECT(CONCAT(""A"",to_text(match(DV48,ec_num_list,0)))),0,1),"""")"),"L1 ")</f>
        <v xml:space="preserve">L1 </v>
      </c>
      <c r="AW48" s="205" t="str">
        <f ca="1">IFERROR(__xludf.DUMMYFUNCTION("if(countif(ec_num_list,DW48),OFFSET(INDIRECT(CONCAT(""A"",to_text(match(DW48,ec_num_list,0)))),0,1),"""")"),"")</f>
        <v/>
      </c>
      <c r="AX48" s="205" t="str">
        <f ca="1">IFERROR(__xludf.DUMMYFUNCTION("if(countif(ec_num_list,DX48),OFFSET(INDIRECT(CONCAT(""A"",to_text(match(DX48,ec_num_list,0)))),0,1),"""")"),"")</f>
        <v/>
      </c>
      <c r="AY48" s="205" t="str">
        <f ca="1">IFERROR(__xludf.DUMMYFUNCTION("if(countif(ec_num_list,DY48),OFFSET(INDIRECT(CONCAT(""A"",to_text(match(DY48,ec_num_list,0)))),0,1),"""")"),"")</f>
        <v/>
      </c>
      <c r="AZ48" s="205" t="str">
        <f ca="1">IFERROR(__xludf.DUMMYFUNCTION("if(countif(ec_num_list,DZ48),OFFSET(INDIRECT(CONCAT(""A"",to_text(match(DZ48,ec_num_list,0)))),0,1),"""")"),"")</f>
        <v/>
      </c>
      <c r="BA48" s="205" t="str">
        <f ca="1">IFERROR(__xludf.DUMMYFUNCTION("if(countif(ec_num_list,EA48),OFFSET(INDIRECT(CONCAT(""A"",to_text(match(EA48,ec_num_list,0)))),0,1),"""")"),"")</f>
        <v/>
      </c>
      <c r="BB48" s="205" t="str">
        <f ca="1">IFERROR(__xludf.DUMMYFUNCTION("if(countif(ec_num_list,EB48),OFFSET(INDIRECT(CONCAT(""A"",to_text(match(EB48,ec_num_list,0)))),0,1),"""")"),"")</f>
        <v/>
      </c>
      <c r="BC48" s="205" t="str">
        <f ca="1">IFERROR(__xludf.DUMMYFUNCTION("if(countif(ec_num_list,EC48),OFFSET(INDIRECT(CONCAT(""A"",to_text(match(EC48,ec_num_list,0)))),0,1),"""")"),"L8 ")</f>
        <v xml:space="preserve">L8 </v>
      </c>
      <c r="BD48" s="205" t="str">
        <f ca="1">IFERROR(__xludf.DUMMYFUNCTION("if(countif(ec_num_list,ED48),OFFSET(INDIRECT(CONCAT(""A"",to_text(match(ED48,ec_num_list,0)))),0,1),"""")"),"")</f>
        <v/>
      </c>
      <c r="BE48" s="205" t="str">
        <f ca="1">IFERROR(__xludf.DUMMYFUNCTION("if(countif(ec_num_list,EE48),OFFSET(INDIRECT(CONCAT(""A"",to_text(match(EE48,ec_num_list,0)))),0,1),"""")"),"LA ")</f>
        <v xml:space="preserve">LA </v>
      </c>
      <c r="BF48" s="205" t="str">
        <f ca="1">IFERROR(__xludf.DUMMYFUNCTION("if(countif(ec_num_list,EF48),OFFSET(INDIRECT(CONCAT(""A"",to_text(match(EF48,ec_num_list,0)))),0,1),"""")"),"")</f>
        <v/>
      </c>
      <c r="BG48" s="205" t="str">
        <f ca="1">IFERROR(__xludf.DUMMYFUNCTION("if(countif(ec_num_list,EG48),OFFSET(INDIRECT(CONCAT(""A"",to_text(match(EG48,ec_num_list,0)))),0,1),"""")"),"LC ")</f>
        <v xml:space="preserve">LC </v>
      </c>
      <c r="BH48" s="205" t="str">
        <f ca="1">IFERROR(__xludf.DUMMYFUNCTION("if(countif(ec_num_list,EH48),OFFSET(INDIRECT(CONCAT(""A"",to_text(match(EH48,ec_num_list,0)))),0,1),"""")"),"")</f>
        <v/>
      </c>
      <c r="BI48" s="205" t="str">
        <f ca="1">IFERROR(__xludf.DUMMYFUNCTION("if(countif(ec_num_list,EI48),OFFSET(INDIRECT(CONCAT(""A"",to_text(match(EI48,ec_num_list,0)))),0,1),"""")"),"")</f>
        <v/>
      </c>
      <c r="BJ48" s="205" t="str">
        <f ca="1">IFERROR(__xludf.DUMMYFUNCTION("if(countif(ec_num_list,EJ48),OFFSET(INDIRECT(CONCAT(""A"",to_text(match(EJ48,ec_num_list,0)))),0,1),"""")"),"LF ")</f>
        <v xml:space="preserve">LF </v>
      </c>
      <c r="BK48" s="205" t="str">
        <f ca="1">IFERROR(__xludf.DUMMYFUNCTION("if(countif(ec_num_list,EK48),OFFSET(INDIRECT(CONCAT(""A"",to_text(match(EK48,ec_num_list,0)))),0,1),"""")"),"M0 ")</f>
        <v xml:space="preserve">M0 </v>
      </c>
      <c r="BL48" s="205" t="str">
        <f ca="1">IFERROR(__xludf.DUMMYFUNCTION("if(countif(ec_num_list,EL48),OFFSET(INDIRECT(CONCAT(""A"",to_text(match(EL48,ec_num_list,0)))),0,1),"""")"),"M1 ")</f>
        <v xml:space="preserve">M1 </v>
      </c>
      <c r="BM48" s="205" t="str">
        <f ca="1">IFERROR(__xludf.DUMMYFUNCTION("if(countif(ec_num_list,EM48),OFFSET(INDIRECT(CONCAT(""A"",to_text(match(EM48,ec_num_list,0)))),0,1),"""")"),"")</f>
        <v/>
      </c>
      <c r="BN48" s="205" t="str">
        <f ca="1">IFERROR(__xludf.DUMMYFUNCTION("if(countif(ec_num_list,EN48),OFFSET(INDIRECT(CONCAT(""A"",to_text(match(EN48,ec_num_list,0)))),0,1),"""")"),"M3 ")</f>
        <v xml:space="preserve">M3 </v>
      </c>
      <c r="BO48" s="205" t="str">
        <f ca="1">IFERROR(__xludf.DUMMYFUNCTION("if(countif(ec_num_list,EO48),OFFSET(INDIRECT(CONCAT(""A"",to_text(match(EO48,ec_num_list,0)))),0,1),"""")"),"M4 ")</f>
        <v xml:space="preserve">M4 </v>
      </c>
      <c r="BP48" s="205" t="str">
        <f ca="1">IFERROR(__xludf.DUMMYFUNCTION("if(countif(ec_num_list,EP48),OFFSET(INDIRECT(CONCAT(""A"",to_text(match(EP48,ec_num_list,0)))),0,1),"""")"),"")</f>
        <v/>
      </c>
      <c r="BQ48" s="205" t="str">
        <f ca="1">IFERROR(__xludf.DUMMYFUNCTION("if(countif(ec_num_list,EQ48),OFFSET(INDIRECT(CONCAT(""A"",to_text(match(EQ48,ec_num_list,0)))),0,1),"""")"),"")</f>
        <v/>
      </c>
      <c r="BR48" s="205" t="str">
        <f ca="1">IFERROR(__xludf.DUMMYFUNCTION("if(countif(ec_num_list,ER48),OFFSET(INDIRECT(CONCAT(""A"",to_text(match(ER48,ec_num_list,0)))),0,1),"""")"),"")</f>
        <v/>
      </c>
      <c r="BS48" s="205" t="str">
        <f ca="1">IFERROR(__xludf.DUMMYFUNCTION("if(countif(ec_num_list,ES48),OFFSET(INDIRECT(CONCAT(""A"",to_text(match(ES48,ec_num_list,0)))),0,1),"""")"),"M8 ")</f>
        <v xml:space="preserve">M8 </v>
      </c>
      <c r="BT48" s="205" t="str">
        <f ca="1">IFERROR(__xludf.DUMMYFUNCTION("if(countif(ec_num_list,ET48),OFFSET(INDIRECT(CONCAT(""A"",to_text(match(ET48,ec_num_list,0)))),0,1),"""")"),"")</f>
        <v/>
      </c>
      <c r="BU48" s="205" t="str">
        <f ca="1">IFERROR(__xludf.DUMMYFUNCTION("if(countif(ec_num_list,EU48),OFFSET(INDIRECT(CONCAT(""A"",to_text(match(EU48,ec_num_list,0)))),0,1),"""")"),"")</f>
        <v/>
      </c>
      <c r="BV48" s="205" t="str">
        <f ca="1">IFERROR(__xludf.DUMMYFUNCTION("if(countif(ec_num_list,EV48),OFFSET(INDIRECT(CONCAT(""A"",to_text(match(EV48,ec_num_list,0)))),0,1),"""")"),"MB ")</f>
        <v xml:space="preserve">MB </v>
      </c>
      <c r="BW48" s="205" t="str">
        <f ca="1">IFERROR(__xludf.DUMMYFUNCTION("if(countif(ec_num_list,EW48),OFFSET(INDIRECT(CONCAT(""A"",to_text(match(EW48,ec_num_list,0)))),0,1),"""")"),"")</f>
        <v/>
      </c>
      <c r="BX48" s="205" t="str">
        <f ca="1">IFERROR(__xludf.DUMMYFUNCTION("if(countif(ec_num_list,EX48),OFFSET(INDIRECT(CONCAT(""A"",to_text(match(EX48,ec_num_list,0)))),0,1),"""")"),"")</f>
        <v/>
      </c>
      <c r="BY48" s="205" t="str">
        <f ca="1">IFERROR(__xludf.DUMMYFUNCTION("if(countif(ec_num_list,EY48),OFFSET(INDIRECT(CONCAT(""A"",to_text(match(EY48,ec_num_list,0)))),0,1),"""")"),"")</f>
        <v/>
      </c>
      <c r="BZ48" s="205" t="str">
        <f ca="1">IFERROR(__xludf.DUMMYFUNCTION("if(countif(ec_num_list,EZ48),OFFSET(INDIRECT(CONCAT(""A"",to_text(match(EZ48,ec_num_list,0)))),0,1),"""")"),"MF ")</f>
        <v xml:space="preserve">MF </v>
      </c>
      <c r="CA48" s="205" t="str">
        <f ca="1">IFERROR(__xludf.DUMMYFUNCTION("if(countif(ec_num_list,FA48),OFFSET(INDIRECT(CONCAT(""A"",to_text(match(FA48,ec_num_list,0)))),0,1),"""")"),"")</f>
        <v/>
      </c>
      <c r="CB48" s="205" t="str">
        <f ca="1">IFERROR(__xludf.DUMMYFUNCTION("if(countif(ec_num_list,FB48),OFFSET(INDIRECT(CONCAT(""A"",to_text(match(FB48,ec_num_list,0)))),0,1),"""")"),"")</f>
        <v/>
      </c>
      <c r="CC48" s="205" t="str">
        <f ca="1">IFERROR(__xludf.DUMMYFUNCTION("if(countif(ec_num_list,FC48),OFFSET(INDIRECT(CONCAT(""A"",to_text(match(FC48,ec_num_list,0)))),0,1),"""")"),"N2 ")</f>
        <v xml:space="preserve">N2 </v>
      </c>
      <c r="CD48" s="205" t="str">
        <f ca="1">IFERROR(__xludf.DUMMYFUNCTION("if(countif(ec_num_list,FD48),OFFSET(INDIRECT(CONCAT(""A"",to_text(match(FD48,ec_num_list,0)))),0,1),"""")"),"")</f>
        <v/>
      </c>
      <c r="CE48" s="205" t="str">
        <f ca="1">IFERROR(__xludf.DUMMYFUNCTION("if(countif(ec_num_list,FE48),OFFSET(INDIRECT(CONCAT(""A"",to_text(match(FE48,ec_num_list,0)))),0,1),"""")"),"")</f>
        <v/>
      </c>
      <c r="CF48" s="205" t="str">
        <f ca="1">IFERROR(__xludf.DUMMYFUNCTION("if(countif(ec_num_list,FF48),OFFSET(INDIRECT(CONCAT(""A"",to_text(match(FF48,ec_num_list,0)))),0,1),"""")"),"")</f>
        <v/>
      </c>
      <c r="CG48" s="205" t="str">
        <f ca="1">IFERROR(__xludf.DUMMYFUNCTION("if(countif(ec_num_list,FG48),OFFSET(INDIRECT(CONCAT(""A"",to_text(match(FG48,ec_num_list,0)))),0,1),"""")"),"")</f>
        <v/>
      </c>
      <c r="CH48" s="205" t="str">
        <f ca="1">IFERROR(__xludf.DUMMYFUNCTION("if(countif(ec_num_list,FH48),OFFSET(INDIRECT(CONCAT(""A"",to_text(match(FH48,ec_num_list,0)))),0,1),"""")"),"N7 ")</f>
        <v xml:space="preserve">N7 </v>
      </c>
      <c r="CI48" s="205" t="str">
        <f ca="1">IFERROR(__xludf.DUMMYFUNCTION("if(countif(ec_num_list,FI48),OFFSET(INDIRECT(CONCAT(""A"",to_text(match(FI48,ec_num_list,0)))),0,1),"""")"),"")</f>
        <v/>
      </c>
      <c r="CJ48" s="205" t="str">
        <f ca="1">IFERROR(__xludf.DUMMYFUNCTION("if(countif(ec_num_list,FJ48),OFFSET(INDIRECT(CONCAT(""A"",to_text(match(FJ48,ec_num_list,0)))),0,1),"""")"),"")</f>
        <v/>
      </c>
      <c r="CK48" s="205" t="str">
        <f ca="1">IFERROR(__xludf.DUMMYFUNCTION("if(countif(ec_num_list,FK48),OFFSET(INDIRECT(CONCAT(""A"",to_text(match(FK48,ec_num_list,0)))),0,1),"""")"),"NA ")</f>
        <v xml:space="preserve">NA </v>
      </c>
      <c r="CL48" s="205" t="str">
        <f ca="1">IFERROR(__xludf.DUMMYFUNCTION("if(countif(ec_num_list,FL48),OFFSET(INDIRECT(CONCAT(""A"",to_text(match(FL48,ec_num_list,0)))),0,1),"""")"),"")</f>
        <v/>
      </c>
      <c r="CM48" s="205" t="str">
        <f ca="1">IFERROR(__xludf.DUMMYFUNCTION("if(countif(ec_num_list,FM48),OFFSET(INDIRECT(CONCAT(""A"",to_text(match(FM48,ec_num_list,0)))),0,1),"""")"),"")</f>
        <v/>
      </c>
      <c r="CN48" s="206" t="s">
        <v>184</v>
      </c>
      <c r="CO48" s="206" t="s">
        <v>1243</v>
      </c>
      <c r="CP48" s="206" t="s">
        <v>1251</v>
      </c>
      <c r="CQ48" s="206" t="s">
        <v>1256</v>
      </c>
      <c r="CR48" s="108" t="s">
        <v>1555</v>
      </c>
      <c r="CS48" s="108" t="s">
        <v>1555</v>
      </c>
      <c r="CT48" s="206" t="s">
        <v>1266</v>
      </c>
      <c r="CU48" s="206" t="s">
        <v>1271</v>
      </c>
      <c r="CV48" s="206" t="s">
        <v>1274</v>
      </c>
      <c r="CW48" s="108" t="s">
        <v>1555</v>
      </c>
      <c r="CX48" s="108" t="s">
        <v>1555</v>
      </c>
      <c r="CY48" s="206" t="s">
        <v>1286</v>
      </c>
      <c r="CZ48" s="108" t="s">
        <v>1555</v>
      </c>
      <c r="DA48" s="206" t="s">
        <v>1292</v>
      </c>
      <c r="DB48" s="108" t="s">
        <v>1555</v>
      </c>
      <c r="DC48" s="108" t="s">
        <v>1555</v>
      </c>
      <c r="DD48" s="206" t="s">
        <v>1301</v>
      </c>
      <c r="DE48" s="206" t="s">
        <v>1304</v>
      </c>
      <c r="DF48" s="108" t="s">
        <v>1555</v>
      </c>
      <c r="DG48" s="108" t="s">
        <v>1555</v>
      </c>
      <c r="DH48" s="206" t="s">
        <v>1315</v>
      </c>
      <c r="DI48" s="206" t="s">
        <v>1317</v>
      </c>
      <c r="DJ48" s="206" t="s">
        <v>1321</v>
      </c>
      <c r="DK48" s="108" t="s">
        <v>1555</v>
      </c>
      <c r="DL48" s="206" t="s">
        <v>1326</v>
      </c>
      <c r="DM48" s="206" t="s">
        <v>1330</v>
      </c>
      <c r="DN48" s="206" t="s">
        <v>1334</v>
      </c>
      <c r="DO48" s="206" t="s">
        <v>1337</v>
      </c>
      <c r="DP48" s="206" t="s">
        <v>1341</v>
      </c>
      <c r="DQ48" s="206" t="s">
        <v>1344</v>
      </c>
      <c r="DR48" s="206" t="s">
        <v>1347</v>
      </c>
      <c r="DS48" s="108" t="s">
        <v>1555</v>
      </c>
      <c r="DT48" s="206" t="s">
        <v>1353</v>
      </c>
      <c r="DU48" s="108" t="s">
        <v>1555</v>
      </c>
      <c r="DV48" s="206" t="s">
        <v>1363</v>
      </c>
      <c r="DW48" s="108" t="s">
        <v>1555</v>
      </c>
      <c r="DX48" s="108" t="s">
        <v>1555</v>
      </c>
      <c r="DY48" s="108" t="s">
        <v>1555</v>
      </c>
      <c r="DZ48" s="108" t="s">
        <v>1555</v>
      </c>
      <c r="EA48" s="108" t="s">
        <v>1555</v>
      </c>
      <c r="EB48" s="108" t="s">
        <v>1555</v>
      </c>
      <c r="EC48" s="206" t="s">
        <v>1391</v>
      </c>
      <c r="ED48" s="108" t="s">
        <v>1555</v>
      </c>
      <c r="EE48" s="206" t="s">
        <v>1397</v>
      </c>
      <c r="EF48" s="108" t="s">
        <v>1555</v>
      </c>
      <c r="EG48" s="206" t="s">
        <v>1404</v>
      </c>
      <c r="EH48" s="108" t="s">
        <v>1555</v>
      </c>
      <c r="EI48" s="108" t="s">
        <v>1555</v>
      </c>
      <c r="EJ48" s="206" t="s">
        <v>1414</v>
      </c>
      <c r="EK48" s="206" t="s">
        <v>1417</v>
      </c>
      <c r="EL48" s="206" t="s">
        <v>1419</v>
      </c>
      <c r="EM48" s="108" t="s">
        <v>1555</v>
      </c>
      <c r="EN48" s="206" t="s">
        <v>1428</v>
      </c>
      <c r="EO48" s="206" t="s">
        <v>1430</v>
      </c>
      <c r="EP48" s="108" t="s">
        <v>1555</v>
      </c>
      <c r="EQ48" s="108" t="s">
        <v>1555</v>
      </c>
      <c r="ER48" s="108" t="s">
        <v>1555</v>
      </c>
      <c r="ES48" s="206" t="s">
        <v>1442</v>
      </c>
      <c r="ET48" s="108" t="s">
        <v>1555</v>
      </c>
      <c r="EU48" s="108" t="s">
        <v>1555</v>
      </c>
      <c r="EV48" s="206" t="s">
        <v>1451</v>
      </c>
      <c r="EW48" s="108" t="s">
        <v>1555</v>
      </c>
      <c r="EX48" s="108" t="s">
        <v>1555</v>
      </c>
      <c r="EY48" s="108" t="s">
        <v>1555</v>
      </c>
      <c r="EZ48" s="206" t="s">
        <v>1463</v>
      </c>
      <c r="FA48" s="108" t="s">
        <v>1555</v>
      </c>
      <c r="FB48" s="108" t="s">
        <v>1555</v>
      </c>
      <c r="FC48" s="206" t="s">
        <v>1476</v>
      </c>
      <c r="FD48" s="108" t="s">
        <v>1555</v>
      </c>
      <c r="FE48" s="108" t="s">
        <v>1555</v>
      </c>
      <c r="FF48" s="108" t="s">
        <v>1555</v>
      </c>
      <c r="FG48" s="108" t="s">
        <v>1555</v>
      </c>
      <c r="FH48" s="206" t="s">
        <v>1494</v>
      </c>
      <c r="FI48" s="108" t="s">
        <v>1555</v>
      </c>
      <c r="FJ48" s="108" t="s">
        <v>1555</v>
      </c>
      <c r="FK48" s="206" t="s">
        <v>1506</v>
      </c>
      <c r="FL48" s="206" t="s">
        <v>1509</v>
      </c>
      <c r="FM48" s="108" t="s">
        <v>1555</v>
      </c>
    </row>
    <row r="49" spans="1:169" ht="24">
      <c r="A49" s="108" t="s">
        <v>1411</v>
      </c>
      <c r="B49" s="108" t="str">
        <f t="shared" si="4"/>
        <v xml:space="preserve">LE </v>
      </c>
      <c r="C49" s="200" t="s">
        <v>1560</v>
      </c>
      <c r="D49" s="203" t="s">
        <v>442</v>
      </c>
      <c r="E49" s="203" t="s">
        <v>904</v>
      </c>
      <c r="F49" s="203" t="s">
        <v>905</v>
      </c>
      <c r="G49" s="203" t="s">
        <v>906</v>
      </c>
      <c r="H49" s="203" t="s">
        <v>477</v>
      </c>
      <c r="I49" s="203" t="s">
        <v>463</v>
      </c>
      <c r="J49" s="203" t="s">
        <v>356</v>
      </c>
      <c r="K49" s="117" t="s">
        <v>496</v>
      </c>
      <c r="L49" s="204" t="s">
        <v>186</v>
      </c>
      <c r="M49" s="205" t="str">
        <f ca="1">IFERROR(__xludf.DUMMYFUNCTION("regexreplace(N49,"" "","", "")"),"J0, J1, J2, J5, J6, J7, JA, JC, K0, K5, K7, K8, K9, KA, KB, KC, KD, L1, L8, LA, LC, M0, M1, M3, M4, MB, MF, N2, N7, NA, ")</f>
        <v xml:space="preserve">J0, J1, J2, J5, J6, J7, JA, JC, K0, K5, K7, K8, K9, KA, KB, KC, KD, L1, L8, LA, LC, M0, M1, M3, M4, MB, MF, N2, N7, NA, </v>
      </c>
      <c r="N49" s="205" t="e">
        <f t="shared" si="1"/>
        <v>#VALUE!</v>
      </c>
      <c r="O49" s="205" t="str">
        <f ca="1">IFERROR(__xludf.DUMMYFUNCTION("if(countif(ec_num_list,CO49),OFFSET(INDIRECT(CONCAT(""A"",to_text(match(CO49,ec_num_list,0)))),0,1),"""")"),"J0 ")</f>
        <v xml:space="preserve">J0 </v>
      </c>
      <c r="P49" s="205" t="str">
        <f ca="1">IFERROR(__xludf.DUMMYFUNCTION("if(countif(ec_num_list,CP49),OFFSET(INDIRECT(CONCAT(""A"",to_text(match(CP49,ec_num_list,0)))),0,1),"""")"),"J1 ")</f>
        <v xml:space="preserve">J1 </v>
      </c>
      <c r="Q49" s="205" t="str">
        <f ca="1">IFERROR(__xludf.DUMMYFUNCTION("if(countif(ec_num_list,CQ49),OFFSET(INDIRECT(CONCAT(""A"",to_text(match(CQ49,ec_num_list,0)))),0,1),"""")"),"J2 ")</f>
        <v xml:space="preserve">J2 </v>
      </c>
      <c r="R49" s="205" t="str">
        <f ca="1">IFERROR(__xludf.DUMMYFUNCTION("if(countif(ec_num_list,CR49),OFFSET(INDIRECT(CONCAT(""A"",to_text(match(CR49,ec_num_list,0)))),0,1),"""")"),"")</f>
        <v/>
      </c>
      <c r="S49" s="205" t="str">
        <f ca="1">IFERROR(__xludf.DUMMYFUNCTION("if(countif(ec_num_list,CS49),OFFSET(INDIRECT(CONCAT(""A"",to_text(match(CS49,ec_num_list,0)))),0,1),"""")"),"")</f>
        <v/>
      </c>
      <c r="T49" s="205" t="str">
        <f ca="1">IFERROR(__xludf.DUMMYFUNCTION("if(countif(ec_num_list,CT49),OFFSET(INDIRECT(CONCAT(""A"",to_text(match(CT49,ec_num_list,0)))),0,1),"""")"),"J5 ")</f>
        <v xml:space="preserve">J5 </v>
      </c>
      <c r="U49" s="205" t="str">
        <f ca="1">IFERROR(__xludf.DUMMYFUNCTION("if(countif(ec_num_list,CU49),OFFSET(INDIRECT(CONCAT(""A"",to_text(match(CU49,ec_num_list,0)))),0,1),"""")"),"J6 ")</f>
        <v xml:space="preserve">J6 </v>
      </c>
      <c r="V49" s="205" t="str">
        <f ca="1">IFERROR(__xludf.DUMMYFUNCTION("if(countif(ec_num_list,CV49),OFFSET(INDIRECT(CONCAT(""A"",to_text(match(CV49,ec_num_list,0)))),0,1),"""")"),"J7 ")</f>
        <v xml:space="preserve">J7 </v>
      </c>
      <c r="W49" s="205" t="str">
        <f ca="1">IFERROR(__xludf.DUMMYFUNCTION("if(countif(ec_num_list,CW49),OFFSET(INDIRECT(CONCAT(""A"",to_text(match(CW49,ec_num_list,0)))),0,1),"""")"),"")</f>
        <v/>
      </c>
      <c r="X49" s="205" t="str">
        <f ca="1">IFERROR(__xludf.DUMMYFUNCTION("if(countif(ec_num_list,CX49),OFFSET(INDIRECT(CONCAT(""A"",to_text(match(CX49,ec_num_list,0)))),0,1),"""")"),"")</f>
        <v/>
      </c>
      <c r="Y49" s="205" t="str">
        <f ca="1">IFERROR(__xludf.DUMMYFUNCTION("if(countif(ec_num_list,CY49),OFFSET(INDIRECT(CONCAT(""A"",to_text(match(CY49,ec_num_list,0)))),0,1),"""")"),"JA ")</f>
        <v xml:space="preserve">JA </v>
      </c>
      <c r="Z49" s="205" t="str">
        <f ca="1">IFERROR(__xludf.DUMMYFUNCTION("if(countif(ec_num_list,CZ49),OFFSET(INDIRECT(CONCAT(""A"",to_text(match(CZ49,ec_num_list,0)))),0,1),"""")"),"")</f>
        <v/>
      </c>
      <c r="AA49" s="205" t="str">
        <f ca="1">IFERROR(__xludf.DUMMYFUNCTION("if(countif(ec_num_list,DA49),OFFSET(INDIRECT(CONCAT(""A"",to_text(match(DA49,ec_num_list,0)))),0,1),"""")"),"JC ")</f>
        <v xml:space="preserve">JC </v>
      </c>
      <c r="AB49" s="205" t="str">
        <f ca="1">IFERROR(__xludf.DUMMYFUNCTION("if(countif(ec_num_list,DB49),OFFSET(INDIRECT(CONCAT(""A"",to_text(match(DB49,ec_num_list,0)))),0,1),"""")"),"")</f>
        <v/>
      </c>
      <c r="AC49" s="205" t="str">
        <f ca="1">IFERROR(__xludf.DUMMYFUNCTION("if(countif(ec_num_list,DC49),OFFSET(INDIRECT(CONCAT(""A"",to_text(match(DC49,ec_num_list,0)))),0,1),"""")"),"")</f>
        <v/>
      </c>
      <c r="AD49" s="205" t="str">
        <f ca="1">IFERROR(__xludf.DUMMYFUNCTION("if(countif(ec_num_list,DD49),OFFSET(INDIRECT(CONCAT(""A"",to_text(match(DD49,ec_num_list,0)))),0,1),"""")"),"")</f>
        <v/>
      </c>
      <c r="AE49" s="205" t="str">
        <f ca="1">IFERROR(__xludf.DUMMYFUNCTION("if(countif(ec_num_list,DE49),OFFSET(INDIRECT(CONCAT(""A"",to_text(match(DE49,ec_num_list,0)))),0,1),"""")"),"K0 ")</f>
        <v xml:space="preserve">K0 </v>
      </c>
      <c r="AF49" s="205" t="str">
        <f ca="1">IFERROR(__xludf.DUMMYFUNCTION("if(countif(ec_num_list,DF49),OFFSET(INDIRECT(CONCAT(""A"",to_text(match(DF49,ec_num_list,0)))),0,1),"""")"),"")</f>
        <v/>
      </c>
      <c r="AG49" s="205" t="str">
        <f ca="1">IFERROR(__xludf.DUMMYFUNCTION("if(countif(ec_num_list,DG49),OFFSET(INDIRECT(CONCAT(""A"",to_text(match(DG49,ec_num_list,0)))),0,1),"""")"),"")</f>
        <v/>
      </c>
      <c r="AH49" s="205" t="str">
        <f ca="1">IFERROR(__xludf.DUMMYFUNCTION("if(countif(ec_num_list,DH49),OFFSET(INDIRECT(CONCAT(""A"",to_text(match(DH49,ec_num_list,0)))),0,1),"""")"),"")</f>
        <v/>
      </c>
      <c r="AI49" s="205" t="str">
        <f ca="1">IFERROR(__xludf.DUMMYFUNCTION("if(countif(ec_num_list,DI49),OFFSET(INDIRECT(CONCAT(""A"",to_text(match(DI49,ec_num_list,0)))),0,1),"""")"),"")</f>
        <v/>
      </c>
      <c r="AJ49" s="205" t="str">
        <f ca="1">IFERROR(__xludf.DUMMYFUNCTION("if(countif(ec_num_list,DJ49),OFFSET(INDIRECT(CONCAT(""A"",to_text(match(DJ49,ec_num_list,0)))),0,1),"""")"),"K5 ")</f>
        <v xml:space="preserve">K5 </v>
      </c>
      <c r="AK49" s="205" t="str">
        <f ca="1">IFERROR(__xludf.DUMMYFUNCTION("if(countif(ec_num_list,DK49),OFFSET(INDIRECT(CONCAT(""A"",to_text(match(DK49,ec_num_list,0)))),0,1),"""")"),"")</f>
        <v/>
      </c>
      <c r="AL49" s="205" t="str">
        <f ca="1">IFERROR(__xludf.DUMMYFUNCTION("if(countif(ec_num_list,DL49),OFFSET(INDIRECT(CONCAT(""A"",to_text(match(DL49,ec_num_list,0)))),0,1),"""")"),"K7 ")</f>
        <v xml:space="preserve">K7 </v>
      </c>
      <c r="AM49" s="205" t="str">
        <f ca="1">IFERROR(__xludf.DUMMYFUNCTION("if(countif(ec_num_list,DM49),OFFSET(INDIRECT(CONCAT(""A"",to_text(match(DM49,ec_num_list,0)))),0,1),"""")"),"K8 ")</f>
        <v xml:space="preserve">K8 </v>
      </c>
      <c r="AN49" s="205" t="str">
        <f ca="1">IFERROR(__xludf.DUMMYFUNCTION("if(countif(ec_num_list,DN49),OFFSET(INDIRECT(CONCAT(""A"",to_text(match(DN49,ec_num_list,0)))),0,1),"""")"),"K9 ")</f>
        <v xml:space="preserve">K9 </v>
      </c>
      <c r="AO49" s="205" t="str">
        <f ca="1">IFERROR(__xludf.DUMMYFUNCTION("if(countif(ec_num_list,DO49),OFFSET(INDIRECT(CONCAT(""A"",to_text(match(DO49,ec_num_list,0)))),0,1),"""")"),"KA ")</f>
        <v xml:space="preserve">KA </v>
      </c>
      <c r="AP49" s="205" t="str">
        <f ca="1">IFERROR(__xludf.DUMMYFUNCTION("if(countif(ec_num_list,DP49),OFFSET(INDIRECT(CONCAT(""A"",to_text(match(DP49,ec_num_list,0)))),0,1),"""")"),"KB ")</f>
        <v xml:space="preserve">KB </v>
      </c>
      <c r="AQ49" s="205" t="str">
        <f ca="1">IFERROR(__xludf.DUMMYFUNCTION("if(countif(ec_num_list,DQ49),OFFSET(INDIRECT(CONCAT(""A"",to_text(match(DQ49,ec_num_list,0)))),0,1),"""")"),"KC ")</f>
        <v xml:space="preserve">KC </v>
      </c>
      <c r="AR49" s="205" t="str">
        <f ca="1">IFERROR(__xludf.DUMMYFUNCTION("if(countif(ec_num_list,DR49),OFFSET(INDIRECT(CONCAT(""A"",to_text(match(DR49,ec_num_list,0)))),0,1),"""")"),"KD ")</f>
        <v xml:space="preserve">KD </v>
      </c>
      <c r="AS49" s="205" t="str">
        <f ca="1">IFERROR(__xludf.DUMMYFUNCTION("if(countif(ec_num_list,DS49),OFFSET(INDIRECT(CONCAT(""A"",to_text(match(DS49,ec_num_list,0)))),0,1),"""")"),"")</f>
        <v/>
      </c>
      <c r="AT49" s="205" t="str">
        <f ca="1">IFERROR(__xludf.DUMMYFUNCTION("if(countif(ec_num_list,DT49),OFFSET(INDIRECT(CONCAT(""A"",to_text(match(DT49,ec_num_list,0)))),0,1),"""")"),"")</f>
        <v/>
      </c>
      <c r="AU49" s="205" t="str">
        <f ca="1">IFERROR(__xludf.DUMMYFUNCTION("if(countif(ec_num_list,DU49),OFFSET(INDIRECT(CONCAT(""A"",to_text(match(DU49,ec_num_list,0)))),0,1),"""")"),"")</f>
        <v/>
      </c>
      <c r="AV49" s="205" t="str">
        <f ca="1">IFERROR(__xludf.DUMMYFUNCTION("if(countif(ec_num_list,DV49),OFFSET(INDIRECT(CONCAT(""A"",to_text(match(DV49,ec_num_list,0)))),0,1),"""")"),"L1 ")</f>
        <v xml:space="preserve">L1 </v>
      </c>
      <c r="AW49" s="205" t="str">
        <f ca="1">IFERROR(__xludf.DUMMYFUNCTION("if(countif(ec_num_list,DW49),OFFSET(INDIRECT(CONCAT(""A"",to_text(match(DW49,ec_num_list,0)))),0,1),"""")"),"")</f>
        <v/>
      </c>
      <c r="AX49" s="205" t="str">
        <f ca="1">IFERROR(__xludf.DUMMYFUNCTION("if(countif(ec_num_list,DX49),OFFSET(INDIRECT(CONCAT(""A"",to_text(match(DX49,ec_num_list,0)))),0,1),"""")"),"")</f>
        <v/>
      </c>
      <c r="AY49" s="205" t="str">
        <f ca="1">IFERROR(__xludf.DUMMYFUNCTION("if(countif(ec_num_list,DY49),OFFSET(INDIRECT(CONCAT(""A"",to_text(match(DY49,ec_num_list,0)))),0,1),"""")"),"")</f>
        <v/>
      </c>
      <c r="AZ49" s="205" t="str">
        <f ca="1">IFERROR(__xludf.DUMMYFUNCTION("if(countif(ec_num_list,DZ49),OFFSET(INDIRECT(CONCAT(""A"",to_text(match(DZ49,ec_num_list,0)))),0,1),"""")"),"")</f>
        <v/>
      </c>
      <c r="BA49" s="205" t="str">
        <f ca="1">IFERROR(__xludf.DUMMYFUNCTION("if(countif(ec_num_list,EA49),OFFSET(INDIRECT(CONCAT(""A"",to_text(match(EA49,ec_num_list,0)))),0,1),"""")"),"")</f>
        <v/>
      </c>
      <c r="BB49" s="205" t="str">
        <f ca="1">IFERROR(__xludf.DUMMYFUNCTION("if(countif(ec_num_list,EB49),OFFSET(INDIRECT(CONCAT(""A"",to_text(match(EB49,ec_num_list,0)))),0,1),"""")"),"")</f>
        <v/>
      </c>
      <c r="BC49" s="205" t="str">
        <f ca="1">IFERROR(__xludf.DUMMYFUNCTION("if(countif(ec_num_list,EC49),OFFSET(INDIRECT(CONCAT(""A"",to_text(match(EC49,ec_num_list,0)))),0,1),"""")"),"L8 ")</f>
        <v xml:space="preserve">L8 </v>
      </c>
      <c r="BD49" s="205" t="str">
        <f ca="1">IFERROR(__xludf.DUMMYFUNCTION("if(countif(ec_num_list,ED49),OFFSET(INDIRECT(CONCAT(""A"",to_text(match(ED49,ec_num_list,0)))),0,1),"""")"),"")</f>
        <v/>
      </c>
      <c r="BE49" s="205" t="str">
        <f ca="1">IFERROR(__xludf.DUMMYFUNCTION("if(countif(ec_num_list,EE49),OFFSET(INDIRECT(CONCAT(""A"",to_text(match(EE49,ec_num_list,0)))),0,1),"""")"),"LA ")</f>
        <v xml:space="preserve">LA </v>
      </c>
      <c r="BF49" s="205" t="str">
        <f ca="1">IFERROR(__xludf.DUMMYFUNCTION("if(countif(ec_num_list,EF49),OFFSET(INDIRECT(CONCAT(""A"",to_text(match(EF49,ec_num_list,0)))),0,1),"""")"),"")</f>
        <v/>
      </c>
      <c r="BG49" s="205" t="str">
        <f ca="1">IFERROR(__xludf.DUMMYFUNCTION("if(countif(ec_num_list,EG49),OFFSET(INDIRECT(CONCAT(""A"",to_text(match(EG49,ec_num_list,0)))),0,1),"""")"),"LC ")</f>
        <v xml:space="preserve">LC </v>
      </c>
      <c r="BH49" s="205" t="str">
        <f ca="1">IFERROR(__xludf.DUMMYFUNCTION("if(countif(ec_num_list,EH49),OFFSET(INDIRECT(CONCAT(""A"",to_text(match(EH49,ec_num_list,0)))),0,1),"""")"),"")</f>
        <v/>
      </c>
      <c r="BI49" s="205" t="str">
        <f ca="1">IFERROR(__xludf.DUMMYFUNCTION("if(countif(ec_num_list,EI49),OFFSET(INDIRECT(CONCAT(""A"",to_text(match(EI49,ec_num_list,0)))),0,1),"""")"),"")</f>
        <v/>
      </c>
      <c r="BJ49" s="205" t="str">
        <f ca="1">IFERROR(__xludf.DUMMYFUNCTION("if(countif(ec_num_list,EJ49),OFFSET(INDIRECT(CONCAT(""A"",to_text(match(EJ49,ec_num_list,0)))),0,1),"""")"),"")</f>
        <v/>
      </c>
      <c r="BK49" s="205" t="str">
        <f ca="1">IFERROR(__xludf.DUMMYFUNCTION("if(countif(ec_num_list,EK49),OFFSET(INDIRECT(CONCAT(""A"",to_text(match(EK49,ec_num_list,0)))),0,1),"""")"),"M0 ")</f>
        <v xml:space="preserve">M0 </v>
      </c>
      <c r="BL49" s="205" t="str">
        <f ca="1">IFERROR(__xludf.DUMMYFUNCTION("if(countif(ec_num_list,EL49),OFFSET(INDIRECT(CONCAT(""A"",to_text(match(EL49,ec_num_list,0)))),0,1),"""")"),"M1 ")</f>
        <v xml:space="preserve">M1 </v>
      </c>
      <c r="BM49" s="205" t="str">
        <f ca="1">IFERROR(__xludf.DUMMYFUNCTION("if(countif(ec_num_list,EM49),OFFSET(INDIRECT(CONCAT(""A"",to_text(match(EM49,ec_num_list,0)))),0,1),"""")"),"")</f>
        <v/>
      </c>
      <c r="BN49" s="205" t="str">
        <f ca="1">IFERROR(__xludf.DUMMYFUNCTION("if(countif(ec_num_list,EN49),OFFSET(INDIRECT(CONCAT(""A"",to_text(match(EN49,ec_num_list,0)))),0,1),"""")"),"M3 ")</f>
        <v xml:space="preserve">M3 </v>
      </c>
      <c r="BO49" s="205" t="str">
        <f ca="1">IFERROR(__xludf.DUMMYFUNCTION("if(countif(ec_num_list,EO49),OFFSET(INDIRECT(CONCAT(""A"",to_text(match(EO49,ec_num_list,0)))),0,1),"""")"),"M4 ")</f>
        <v xml:space="preserve">M4 </v>
      </c>
      <c r="BP49" s="205" t="str">
        <f ca="1">IFERROR(__xludf.DUMMYFUNCTION("if(countif(ec_num_list,EP49),OFFSET(INDIRECT(CONCAT(""A"",to_text(match(EP49,ec_num_list,0)))),0,1),"""")"),"")</f>
        <v/>
      </c>
      <c r="BQ49" s="205" t="str">
        <f ca="1">IFERROR(__xludf.DUMMYFUNCTION("if(countif(ec_num_list,EQ49),OFFSET(INDIRECT(CONCAT(""A"",to_text(match(EQ49,ec_num_list,0)))),0,1),"""")"),"")</f>
        <v/>
      </c>
      <c r="BR49" s="205" t="str">
        <f ca="1">IFERROR(__xludf.DUMMYFUNCTION("if(countif(ec_num_list,ER49),OFFSET(INDIRECT(CONCAT(""A"",to_text(match(ER49,ec_num_list,0)))),0,1),"""")"),"")</f>
        <v/>
      </c>
      <c r="BS49" s="205" t="str">
        <f ca="1">IFERROR(__xludf.DUMMYFUNCTION("if(countif(ec_num_list,ES49),OFFSET(INDIRECT(CONCAT(""A"",to_text(match(ES49,ec_num_list,0)))),0,1),"""")"),"")</f>
        <v/>
      </c>
      <c r="BT49" s="205" t="str">
        <f ca="1">IFERROR(__xludf.DUMMYFUNCTION("if(countif(ec_num_list,ET49),OFFSET(INDIRECT(CONCAT(""A"",to_text(match(ET49,ec_num_list,0)))),0,1),"""")"),"")</f>
        <v/>
      </c>
      <c r="BU49" s="205" t="str">
        <f ca="1">IFERROR(__xludf.DUMMYFUNCTION("if(countif(ec_num_list,EU49),OFFSET(INDIRECT(CONCAT(""A"",to_text(match(EU49,ec_num_list,0)))),0,1),"""")"),"")</f>
        <v/>
      </c>
      <c r="BV49" s="205" t="str">
        <f ca="1">IFERROR(__xludf.DUMMYFUNCTION("if(countif(ec_num_list,EV49),OFFSET(INDIRECT(CONCAT(""A"",to_text(match(EV49,ec_num_list,0)))),0,1),"""")"),"MB ")</f>
        <v xml:space="preserve">MB </v>
      </c>
      <c r="BW49" s="205" t="str">
        <f ca="1">IFERROR(__xludf.DUMMYFUNCTION("if(countif(ec_num_list,EW49),OFFSET(INDIRECT(CONCAT(""A"",to_text(match(EW49,ec_num_list,0)))),0,1),"""")"),"")</f>
        <v/>
      </c>
      <c r="BX49" s="205" t="str">
        <f ca="1">IFERROR(__xludf.DUMMYFUNCTION("if(countif(ec_num_list,EX49),OFFSET(INDIRECT(CONCAT(""A"",to_text(match(EX49,ec_num_list,0)))),0,1),"""")"),"")</f>
        <v/>
      </c>
      <c r="BY49" s="205" t="str">
        <f ca="1">IFERROR(__xludf.DUMMYFUNCTION("if(countif(ec_num_list,EY49),OFFSET(INDIRECT(CONCAT(""A"",to_text(match(EY49,ec_num_list,0)))),0,1),"""")"),"")</f>
        <v/>
      </c>
      <c r="BZ49" s="205" t="str">
        <f ca="1">IFERROR(__xludf.DUMMYFUNCTION("if(countif(ec_num_list,EZ49),OFFSET(INDIRECT(CONCAT(""A"",to_text(match(EZ49,ec_num_list,0)))),0,1),"""")"),"MF ")</f>
        <v xml:space="preserve">MF </v>
      </c>
      <c r="CA49" s="205" t="str">
        <f ca="1">IFERROR(__xludf.DUMMYFUNCTION("if(countif(ec_num_list,FA49),OFFSET(INDIRECT(CONCAT(""A"",to_text(match(FA49,ec_num_list,0)))),0,1),"""")"),"")</f>
        <v/>
      </c>
      <c r="CB49" s="205" t="str">
        <f ca="1">IFERROR(__xludf.DUMMYFUNCTION("if(countif(ec_num_list,FB49),OFFSET(INDIRECT(CONCAT(""A"",to_text(match(FB49,ec_num_list,0)))),0,1),"""")"),"")</f>
        <v/>
      </c>
      <c r="CC49" s="205" t="str">
        <f ca="1">IFERROR(__xludf.DUMMYFUNCTION("if(countif(ec_num_list,FC49),OFFSET(INDIRECT(CONCAT(""A"",to_text(match(FC49,ec_num_list,0)))),0,1),"""")"),"N2 ")</f>
        <v xml:space="preserve">N2 </v>
      </c>
      <c r="CD49" s="205" t="str">
        <f ca="1">IFERROR(__xludf.DUMMYFUNCTION("if(countif(ec_num_list,FD49),OFFSET(INDIRECT(CONCAT(""A"",to_text(match(FD49,ec_num_list,0)))),0,1),"""")"),"")</f>
        <v/>
      </c>
      <c r="CE49" s="205" t="str">
        <f ca="1">IFERROR(__xludf.DUMMYFUNCTION("if(countif(ec_num_list,FE49),OFFSET(INDIRECT(CONCAT(""A"",to_text(match(FE49,ec_num_list,0)))),0,1),"""")"),"")</f>
        <v/>
      </c>
      <c r="CF49" s="205" t="str">
        <f ca="1">IFERROR(__xludf.DUMMYFUNCTION("if(countif(ec_num_list,FF49),OFFSET(INDIRECT(CONCAT(""A"",to_text(match(FF49,ec_num_list,0)))),0,1),"""")"),"")</f>
        <v/>
      </c>
      <c r="CG49" s="205" t="str">
        <f ca="1">IFERROR(__xludf.DUMMYFUNCTION("if(countif(ec_num_list,FG49),OFFSET(INDIRECT(CONCAT(""A"",to_text(match(FG49,ec_num_list,0)))),0,1),"""")"),"")</f>
        <v/>
      </c>
      <c r="CH49" s="205" t="str">
        <f ca="1">IFERROR(__xludf.DUMMYFUNCTION("if(countif(ec_num_list,FH49),OFFSET(INDIRECT(CONCAT(""A"",to_text(match(FH49,ec_num_list,0)))),0,1),"""")"),"N7 ")</f>
        <v xml:space="preserve">N7 </v>
      </c>
      <c r="CI49" s="205" t="str">
        <f ca="1">IFERROR(__xludf.DUMMYFUNCTION("if(countif(ec_num_list,FI49),OFFSET(INDIRECT(CONCAT(""A"",to_text(match(FI49,ec_num_list,0)))),0,1),"""")"),"")</f>
        <v/>
      </c>
      <c r="CJ49" s="205" t="str">
        <f ca="1">IFERROR(__xludf.DUMMYFUNCTION("if(countif(ec_num_list,FJ49),OFFSET(INDIRECT(CONCAT(""A"",to_text(match(FJ49,ec_num_list,0)))),0,1),"""")"),"")</f>
        <v/>
      </c>
      <c r="CK49" s="205" t="str">
        <f ca="1">IFERROR(__xludf.DUMMYFUNCTION("if(countif(ec_num_list,FK49),OFFSET(INDIRECT(CONCAT(""A"",to_text(match(FK49,ec_num_list,0)))),0,1),"""")"),"NA ")</f>
        <v xml:space="preserve">NA </v>
      </c>
      <c r="CL49" s="205" t="str">
        <f ca="1">IFERROR(__xludf.DUMMYFUNCTION("if(countif(ec_num_list,FL49),OFFSET(INDIRECT(CONCAT(""A"",to_text(match(FL49,ec_num_list,0)))),0,1),"""")"),"")</f>
        <v/>
      </c>
      <c r="CM49" s="205" t="str">
        <f ca="1">IFERROR(__xludf.DUMMYFUNCTION("if(countif(ec_num_list,FM49),OFFSET(INDIRECT(CONCAT(""A"",to_text(match(FM49,ec_num_list,0)))),0,1),"""")"),"")</f>
        <v/>
      </c>
      <c r="CN49" s="206" t="s">
        <v>186</v>
      </c>
      <c r="CO49" s="206" t="s">
        <v>1243</v>
      </c>
      <c r="CP49" s="206" t="s">
        <v>1251</v>
      </c>
      <c r="CQ49" s="206" t="s">
        <v>1256</v>
      </c>
      <c r="CR49" s="108" t="s">
        <v>1555</v>
      </c>
      <c r="CS49" s="108" t="s">
        <v>1555</v>
      </c>
      <c r="CT49" s="206" t="s">
        <v>1266</v>
      </c>
      <c r="CU49" s="206" t="s">
        <v>1271</v>
      </c>
      <c r="CV49" s="206" t="s">
        <v>1274</v>
      </c>
      <c r="CW49" s="108" t="s">
        <v>1555</v>
      </c>
      <c r="CX49" s="108" t="s">
        <v>1555</v>
      </c>
      <c r="CY49" s="206" t="s">
        <v>1286</v>
      </c>
      <c r="CZ49" s="108" t="s">
        <v>1555</v>
      </c>
      <c r="DA49" s="206" t="s">
        <v>1292</v>
      </c>
      <c r="DB49" s="108" t="s">
        <v>1555</v>
      </c>
      <c r="DC49" s="108" t="s">
        <v>1555</v>
      </c>
      <c r="DD49" s="108" t="s">
        <v>1555</v>
      </c>
      <c r="DE49" s="206" t="s">
        <v>1304</v>
      </c>
      <c r="DF49" s="108" t="s">
        <v>1555</v>
      </c>
      <c r="DG49" s="108" t="s">
        <v>1555</v>
      </c>
      <c r="DH49" s="108" t="s">
        <v>1555</v>
      </c>
      <c r="DI49" s="108" t="s">
        <v>1555</v>
      </c>
      <c r="DJ49" s="206" t="s">
        <v>1321</v>
      </c>
      <c r="DK49" s="108" t="s">
        <v>1555</v>
      </c>
      <c r="DL49" s="206" t="s">
        <v>1326</v>
      </c>
      <c r="DM49" s="206" t="s">
        <v>1330</v>
      </c>
      <c r="DN49" s="206" t="s">
        <v>1334</v>
      </c>
      <c r="DO49" s="206" t="s">
        <v>1337</v>
      </c>
      <c r="DP49" s="206" t="s">
        <v>1341</v>
      </c>
      <c r="DQ49" s="206" t="s">
        <v>1344</v>
      </c>
      <c r="DR49" s="206" t="s">
        <v>1347</v>
      </c>
      <c r="DS49" s="108" t="s">
        <v>1555</v>
      </c>
      <c r="DT49" s="108" t="s">
        <v>1555</v>
      </c>
      <c r="DU49" s="108" t="s">
        <v>1555</v>
      </c>
      <c r="DV49" s="206" t="s">
        <v>1363</v>
      </c>
      <c r="DW49" s="108" t="s">
        <v>1555</v>
      </c>
      <c r="DX49" s="108" t="s">
        <v>1555</v>
      </c>
      <c r="DY49" s="108" t="s">
        <v>1555</v>
      </c>
      <c r="DZ49" s="108" t="s">
        <v>1555</v>
      </c>
      <c r="EA49" s="108" t="s">
        <v>1555</v>
      </c>
      <c r="EB49" s="108" t="s">
        <v>1555</v>
      </c>
      <c r="EC49" s="206" t="s">
        <v>1391</v>
      </c>
      <c r="ED49" s="108" t="s">
        <v>1555</v>
      </c>
      <c r="EE49" s="206" t="s">
        <v>1397</v>
      </c>
      <c r="EF49" s="108" t="s">
        <v>1555</v>
      </c>
      <c r="EG49" s="206" t="s">
        <v>1404</v>
      </c>
      <c r="EH49" s="108" t="s">
        <v>1555</v>
      </c>
      <c r="EI49" s="108" t="s">
        <v>1555</v>
      </c>
      <c r="EJ49" s="108" t="s">
        <v>1555</v>
      </c>
      <c r="EK49" s="206" t="s">
        <v>1417</v>
      </c>
      <c r="EL49" s="206" t="s">
        <v>1419</v>
      </c>
      <c r="EM49" s="108" t="s">
        <v>1555</v>
      </c>
      <c r="EN49" s="206" t="s">
        <v>1428</v>
      </c>
      <c r="EO49" s="206" t="s">
        <v>1430</v>
      </c>
      <c r="EP49" s="108" t="s">
        <v>1555</v>
      </c>
      <c r="EQ49" s="108" t="s">
        <v>1555</v>
      </c>
      <c r="ER49" s="108" t="s">
        <v>1555</v>
      </c>
      <c r="ES49" s="108" t="s">
        <v>1555</v>
      </c>
      <c r="ET49" s="108" t="s">
        <v>1555</v>
      </c>
      <c r="EU49" s="108" t="s">
        <v>1555</v>
      </c>
      <c r="EV49" s="206" t="s">
        <v>1451</v>
      </c>
      <c r="EW49" s="108" t="s">
        <v>1555</v>
      </c>
      <c r="EX49" s="108" t="s">
        <v>1555</v>
      </c>
      <c r="EY49" s="108" t="s">
        <v>1555</v>
      </c>
      <c r="EZ49" s="206" t="s">
        <v>1463</v>
      </c>
      <c r="FA49" s="108" t="s">
        <v>1555</v>
      </c>
      <c r="FB49" s="108" t="s">
        <v>1555</v>
      </c>
      <c r="FC49" s="206" t="s">
        <v>1476</v>
      </c>
      <c r="FD49" s="108" t="s">
        <v>1555</v>
      </c>
      <c r="FE49" s="108" t="s">
        <v>1555</v>
      </c>
      <c r="FF49" s="108" t="s">
        <v>1555</v>
      </c>
      <c r="FG49" s="108" t="s">
        <v>1555</v>
      </c>
      <c r="FH49" s="206" t="s">
        <v>1494</v>
      </c>
      <c r="FI49" s="108" t="s">
        <v>1555</v>
      </c>
      <c r="FJ49" s="108" t="s">
        <v>1555</v>
      </c>
      <c r="FK49" s="206" t="s">
        <v>1506</v>
      </c>
      <c r="FL49" s="206" t="s">
        <v>1509</v>
      </c>
      <c r="FM49" s="108" t="s">
        <v>1555</v>
      </c>
    </row>
    <row r="50" spans="1:169" ht="14.25">
      <c r="A50" s="202" t="s">
        <v>1414</v>
      </c>
      <c r="B50" s="108" t="str">
        <f t="shared" si="4"/>
        <v xml:space="preserve">LF </v>
      </c>
      <c r="C50" s="200" t="s">
        <v>1561</v>
      </c>
      <c r="D50" s="203" t="s">
        <v>442</v>
      </c>
      <c r="E50" s="203" t="s">
        <v>904</v>
      </c>
      <c r="F50" s="203" t="s">
        <v>905</v>
      </c>
      <c r="G50" s="203" t="s">
        <v>906</v>
      </c>
      <c r="H50" s="203" t="s">
        <v>658</v>
      </c>
      <c r="I50" s="203" t="s">
        <v>535</v>
      </c>
      <c r="J50" s="203" t="s">
        <v>536</v>
      </c>
      <c r="K50" s="117" t="s">
        <v>768</v>
      </c>
      <c r="L50" s="204" t="s">
        <v>188</v>
      </c>
      <c r="M50" s="205" t="str">
        <f ca="1">IFERROR(__xludf.DUMMYFUNCTION("regexreplace(N50,"" "","", "")"),"J0, J1, J2, J5, J6, J7, JA, JC, JF, K0, K3, K4, K5, K7, K8, K9, KA, KB, KC, KD, KF, L1, L8, LA, LC, LF, M0, M1, M3, M4, M8, MB, MF, N2, N7, NA, ")</f>
        <v xml:space="preserve">J0, J1, J2, J5, J6, J7, JA, JC, JF, K0, K3, K4, K5, K7, K8, K9, KA, KB, KC, KD, KF, L1, L8, LA, LC, LF, M0, M1, M3, M4, M8, MB, MF, N2, N7, NA, </v>
      </c>
      <c r="N50" s="205" t="e">
        <f t="shared" si="1"/>
        <v>#VALUE!</v>
      </c>
      <c r="O50" s="205" t="str">
        <f ca="1">IFERROR(__xludf.DUMMYFUNCTION("if(countif(ec_num_list,CO50),OFFSET(INDIRECT(CONCAT(""A"",to_text(match(CO50,ec_num_list,0)))),0,1),"""")"),"J0 ")</f>
        <v xml:space="preserve">J0 </v>
      </c>
      <c r="P50" s="205" t="str">
        <f ca="1">IFERROR(__xludf.DUMMYFUNCTION("if(countif(ec_num_list,CP50),OFFSET(INDIRECT(CONCAT(""A"",to_text(match(CP50,ec_num_list,0)))),0,1),"""")"),"J1 ")</f>
        <v xml:space="preserve">J1 </v>
      </c>
      <c r="Q50" s="205" t="str">
        <f ca="1">IFERROR(__xludf.DUMMYFUNCTION("if(countif(ec_num_list,CQ50),OFFSET(INDIRECT(CONCAT(""A"",to_text(match(CQ50,ec_num_list,0)))),0,1),"""")"),"J2 ")</f>
        <v xml:space="preserve">J2 </v>
      </c>
      <c r="R50" s="205" t="str">
        <f ca="1">IFERROR(__xludf.DUMMYFUNCTION("if(countif(ec_num_list,CR50),OFFSET(INDIRECT(CONCAT(""A"",to_text(match(CR50,ec_num_list,0)))),0,1),"""")"),"")</f>
        <v/>
      </c>
      <c r="S50" s="205" t="str">
        <f ca="1">IFERROR(__xludf.DUMMYFUNCTION("if(countif(ec_num_list,CS50),OFFSET(INDIRECT(CONCAT(""A"",to_text(match(CS50,ec_num_list,0)))),0,1),"""")"),"")</f>
        <v/>
      </c>
      <c r="T50" s="205" t="str">
        <f ca="1">IFERROR(__xludf.DUMMYFUNCTION("if(countif(ec_num_list,CT50),OFFSET(INDIRECT(CONCAT(""A"",to_text(match(CT50,ec_num_list,0)))),0,1),"""")"),"J5 ")</f>
        <v xml:space="preserve">J5 </v>
      </c>
      <c r="U50" s="205" t="str">
        <f ca="1">IFERROR(__xludf.DUMMYFUNCTION("if(countif(ec_num_list,CU50),OFFSET(INDIRECT(CONCAT(""A"",to_text(match(CU50,ec_num_list,0)))),0,1),"""")"),"J6 ")</f>
        <v xml:space="preserve">J6 </v>
      </c>
      <c r="V50" s="205" t="str">
        <f ca="1">IFERROR(__xludf.DUMMYFUNCTION("if(countif(ec_num_list,CV50),OFFSET(INDIRECT(CONCAT(""A"",to_text(match(CV50,ec_num_list,0)))),0,1),"""")"),"J7 ")</f>
        <v xml:space="preserve">J7 </v>
      </c>
      <c r="W50" s="205" t="str">
        <f ca="1">IFERROR(__xludf.DUMMYFUNCTION("if(countif(ec_num_list,CW50),OFFSET(INDIRECT(CONCAT(""A"",to_text(match(CW50,ec_num_list,0)))),0,1),"""")"),"")</f>
        <v/>
      </c>
      <c r="X50" s="205" t="str">
        <f ca="1">IFERROR(__xludf.DUMMYFUNCTION("if(countif(ec_num_list,CX50),OFFSET(INDIRECT(CONCAT(""A"",to_text(match(CX50,ec_num_list,0)))),0,1),"""")"),"")</f>
        <v/>
      </c>
      <c r="Y50" s="205" t="str">
        <f ca="1">IFERROR(__xludf.DUMMYFUNCTION("if(countif(ec_num_list,CY50),OFFSET(INDIRECT(CONCAT(""A"",to_text(match(CY50,ec_num_list,0)))),0,1),"""")"),"JA ")</f>
        <v xml:space="preserve">JA </v>
      </c>
      <c r="Z50" s="205" t="str">
        <f ca="1">IFERROR(__xludf.DUMMYFUNCTION("if(countif(ec_num_list,CZ50),OFFSET(INDIRECT(CONCAT(""A"",to_text(match(CZ50,ec_num_list,0)))),0,1),"""")"),"")</f>
        <v/>
      </c>
      <c r="AA50" s="205" t="str">
        <f ca="1">IFERROR(__xludf.DUMMYFUNCTION("if(countif(ec_num_list,DA50),OFFSET(INDIRECT(CONCAT(""A"",to_text(match(DA50,ec_num_list,0)))),0,1),"""")"),"JC ")</f>
        <v xml:space="preserve">JC </v>
      </c>
      <c r="AB50" s="205" t="str">
        <f ca="1">IFERROR(__xludf.DUMMYFUNCTION("if(countif(ec_num_list,DB50),OFFSET(INDIRECT(CONCAT(""A"",to_text(match(DB50,ec_num_list,0)))),0,1),"""")"),"")</f>
        <v/>
      </c>
      <c r="AC50" s="205" t="str">
        <f ca="1">IFERROR(__xludf.DUMMYFUNCTION("if(countif(ec_num_list,DC50),OFFSET(INDIRECT(CONCAT(""A"",to_text(match(DC50,ec_num_list,0)))),0,1),"""")"),"")</f>
        <v/>
      </c>
      <c r="AD50" s="205" t="str">
        <f ca="1">IFERROR(__xludf.DUMMYFUNCTION("if(countif(ec_num_list,DD50),OFFSET(INDIRECT(CONCAT(""A"",to_text(match(DD50,ec_num_list,0)))),0,1),"""")"),"JF ")</f>
        <v xml:space="preserve">JF </v>
      </c>
      <c r="AE50" s="205" t="str">
        <f ca="1">IFERROR(__xludf.DUMMYFUNCTION("if(countif(ec_num_list,DE50),OFFSET(INDIRECT(CONCAT(""A"",to_text(match(DE50,ec_num_list,0)))),0,1),"""")"),"K0 ")</f>
        <v xml:space="preserve">K0 </v>
      </c>
      <c r="AF50" s="205" t="str">
        <f ca="1">IFERROR(__xludf.DUMMYFUNCTION("if(countif(ec_num_list,DF50),OFFSET(INDIRECT(CONCAT(""A"",to_text(match(DF50,ec_num_list,0)))),0,1),"""")"),"")</f>
        <v/>
      </c>
      <c r="AG50" s="205" t="str">
        <f ca="1">IFERROR(__xludf.DUMMYFUNCTION("if(countif(ec_num_list,DG50),OFFSET(INDIRECT(CONCAT(""A"",to_text(match(DG50,ec_num_list,0)))),0,1),"""")"),"")</f>
        <v/>
      </c>
      <c r="AH50" s="205" t="str">
        <f ca="1">IFERROR(__xludf.DUMMYFUNCTION("if(countif(ec_num_list,DH50),OFFSET(INDIRECT(CONCAT(""A"",to_text(match(DH50,ec_num_list,0)))),0,1),"""")"),"K3 ")</f>
        <v xml:space="preserve">K3 </v>
      </c>
      <c r="AI50" s="205" t="str">
        <f ca="1">IFERROR(__xludf.DUMMYFUNCTION("if(countif(ec_num_list,DI50),OFFSET(INDIRECT(CONCAT(""A"",to_text(match(DI50,ec_num_list,0)))),0,1),"""")"),"K4 ")</f>
        <v xml:space="preserve">K4 </v>
      </c>
      <c r="AJ50" s="205" t="str">
        <f ca="1">IFERROR(__xludf.DUMMYFUNCTION("if(countif(ec_num_list,DJ50),OFFSET(INDIRECT(CONCAT(""A"",to_text(match(DJ50,ec_num_list,0)))),0,1),"""")"),"K5 ")</f>
        <v xml:space="preserve">K5 </v>
      </c>
      <c r="AK50" s="205" t="str">
        <f ca="1">IFERROR(__xludf.DUMMYFUNCTION("if(countif(ec_num_list,DK50),OFFSET(INDIRECT(CONCAT(""A"",to_text(match(DK50,ec_num_list,0)))),0,1),"""")"),"")</f>
        <v/>
      </c>
      <c r="AL50" s="205" t="str">
        <f ca="1">IFERROR(__xludf.DUMMYFUNCTION("if(countif(ec_num_list,DL50),OFFSET(INDIRECT(CONCAT(""A"",to_text(match(DL50,ec_num_list,0)))),0,1),"""")"),"K7 ")</f>
        <v xml:space="preserve">K7 </v>
      </c>
      <c r="AM50" s="205" t="str">
        <f ca="1">IFERROR(__xludf.DUMMYFUNCTION("if(countif(ec_num_list,DM50),OFFSET(INDIRECT(CONCAT(""A"",to_text(match(DM50,ec_num_list,0)))),0,1),"""")"),"K8 ")</f>
        <v xml:space="preserve">K8 </v>
      </c>
      <c r="AN50" s="205" t="str">
        <f ca="1">IFERROR(__xludf.DUMMYFUNCTION("if(countif(ec_num_list,DN50),OFFSET(INDIRECT(CONCAT(""A"",to_text(match(DN50,ec_num_list,0)))),0,1),"""")"),"K9 ")</f>
        <v xml:space="preserve">K9 </v>
      </c>
      <c r="AO50" s="205" t="str">
        <f ca="1">IFERROR(__xludf.DUMMYFUNCTION("if(countif(ec_num_list,DO50),OFFSET(INDIRECT(CONCAT(""A"",to_text(match(DO50,ec_num_list,0)))),0,1),"""")"),"KA ")</f>
        <v xml:space="preserve">KA </v>
      </c>
      <c r="AP50" s="205" t="str">
        <f ca="1">IFERROR(__xludf.DUMMYFUNCTION("if(countif(ec_num_list,DP50),OFFSET(INDIRECT(CONCAT(""A"",to_text(match(DP50,ec_num_list,0)))),0,1),"""")"),"KB ")</f>
        <v xml:space="preserve">KB </v>
      </c>
      <c r="AQ50" s="205" t="str">
        <f ca="1">IFERROR(__xludf.DUMMYFUNCTION("if(countif(ec_num_list,DQ50),OFFSET(INDIRECT(CONCAT(""A"",to_text(match(DQ50,ec_num_list,0)))),0,1),"""")"),"KC ")</f>
        <v xml:space="preserve">KC </v>
      </c>
      <c r="AR50" s="205" t="str">
        <f ca="1">IFERROR(__xludf.DUMMYFUNCTION("if(countif(ec_num_list,DR50),OFFSET(INDIRECT(CONCAT(""A"",to_text(match(DR50,ec_num_list,0)))),0,1),"""")"),"KD ")</f>
        <v xml:space="preserve">KD </v>
      </c>
      <c r="AS50" s="205" t="str">
        <f ca="1">IFERROR(__xludf.DUMMYFUNCTION("if(countif(ec_num_list,DS50),OFFSET(INDIRECT(CONCAT(""A"",to_text(match(DS50,ec_num_list,0)))),0,1),"""")"),"")</f>
        <v/>
      </c>
      <c r="AT50" s="205" t="str">
        <f ca="1">IFERROR(__xludf.DUMMYFUNCTION("if(countif(ec_num_list,DT50),OFFSET(INDIRECT(CONCAT(""A"",to_text(match(DT50,ec_num_list,0)))),0,1),"""")"),"KF ")</f>
        <v xml:space="preserve">KF </v>
      </c>
      <c r="AU50" s="205" t="str">
        <f ca="1">IFERROR(__xludf.DUMMYFUNCTION("if(countif(ec_num_list,DU50),OFFSET(INDIRECT(CONCAT(""A"",to_text(match(DU50,ec_num_list,0)))),0,1),"""")"),"")</f>
        <v/>
      </c>
      <c r="AV50" s="205" t="str">
        <f ca="1">IFERROR(__xludf.DUMMYFUNCTION("if(countif(ec_num_list,DV50),OFFSET(INDIRECT(CONCAT(""A"",to_text(match(DV50,ec_num_list,0)))),0,1),"""")"),"L1 ")</f>
        <v xml:space="preserve">L1 </v>
      </c>
      <c r="AW50" s="205" t="str">
        <f ca="1">IFERROR(__xludf.DUMMYFUNCTION("if(countif(ec_num_list,DW50),OFFSET(INDIRECT(CONCAT(""A"",to_text(match(DW50,ec_num_list,0)))),0,1),"""")"),"")</f>
        <v/>
      </c>
      <c r="AX50" s="205" t="str">
        <f ca="1">IFERROR(__xludf.DUMMYFUNCTION("if(countif(ec_num_list,DX50),OFFSET(INDIRECT(CONCAT(""A"",to_text(match(DX50,ec_num_list,0)))),0,1),"""")"),"")</f>
        <v/>
      </c>
      <c r="AY50" s="205" t="str">
        <f ca="1">IFERROR(__xludf.DUMMYFUNCTION("if(countif(ec_num_list,DY50),OFFSET(INDIRECT(CONCAT(""A"",to_text(match(DY50,ec_num_list,0)))),0,1),"""")"),"")</f>
        <v/>
      </c>
      <c r="AZ50" s="205" t="str">
        <f ca="1">IFERROR(__xludf.DUMMYFUNCTION("if(countif(ec_num_list,DZ50),OFFSET(INDIRECT(CONCAT(""A"",to_text(match(DZ50,ec_num_list,0)))),0,1),"""")"),"")</f>
        <v/>
      </c>
      <c r="BA50" s="205" t="str">
        <f ca="1">IFERROR(__xludf.DUMMYFUNCTION("if(countif(ec_num_list,EA50),OFFSET(INDIRECT(CONCAT(""A"",to_text(match(EA50,ec_num_list,0)))),0,1),"""")"),"")</f>
        <v/>
      </c>
      <c r="BB50" s="205" t="str">
        <f ca="1">IFERROR(__xludf.DUMMYFUNCTION("if(countif(ec_num_list,EB50),OFFSET(INDIRECT(CONCAT(""A"",to_text(match(EB50,ec_num_list,0)))),0,1),"""")"),"")</f>
        <v/>
      </c>
      <c r="BC50" s="205" t="str">
        <f ca="1">IFERROR(__xludf.DUMMYFUNCTION("if(countif(ec_num_list,EC50),OFFSET(INDIRECT(CONCAT(""A"",to_text(match(EC50,ec_num_list,0)))),0,1),"""")"),"L8 ")</f>
        <v xml:space="preserve">L8 </v>
      </c>
      <c r="BD50" s="205" t="str">
        <f ca="1">IFERROR(__xludf.DUMMYFUNCTION("if(countif(ec_num_list,ED50),OFFSET(INDIRECT(CONCAT(""A"",to_text(match(ED50,ec_num_list,0)))),0,1),"""")"),"")</f>
        <v/>
      </c>
      <c r="BE50" s="205" t="str">
        <f ca="1">IFERROR(__xludf.DUMMYFUNCTION("if(countif(ec_num_list,EE50),OFFSET(INDIRECT(CONCAT(""A"",to_text(match(EE50,ec_num_list,0)))),0,1),"""")"),"LA ")</f>
        <v xml:space="preserve">LA </v>
      </c>
      <c r="BF50" s="205" t="str">
        <f ca="1">IFERROR(__xludf.DUMMYFUNCTION("if(countif(ec_num_list,EF50),OFFSET(INDIRECT(CONCAT(""A"",to_text(match(EF50,ec_num_list,0)))),0,1),"""")"),"")</f>
        <v/>
      </c>
      <c r="BG50" s="205" t="str">
        <f ca="1">IFERROR(__xludf.DUMMYFUNCTION("if(countif(ec_num_list,EG50),OFFSET(INDIRECT(CONCAT(""A"",to_text(match(EG50,ec_num_list,0)))),0,1),"""")"),"LC ")</f>
        <v xml:space="preserve">LC </v>
      </c>
      <c r="BH50" s="205" t="str">
        <f ca="1">IFERROR(__xludf.DUMMYFUNCTION("if(countif(ec_num_list,EH50),OFFSET(INDIRECT(CONCAT(""A"",to_text(match(EH50,ec_num_list,0)))),0,1),"""")"),"")</f>
        <v/>
      </c>
      <c r="BI50" s="205" t="str">
        <f ca="1">IFERROR(__xludf.DUMMYFUNCTION("if(countif(ec_num_list,EI50),OFFSET(INDIRECT(CONCAT(""A"",to_text(match(EI50,ec_num_list,0)))),0,1),"""")"),"")</f>
        <v/>
      </c>
      <c r="BJ50" s="205" t="str">
        <f ca="1">IFERROR(__xludf.DUMMYFUNCTION("if(countif(ec_num_list,EJ50),OFFSET(INDIRECT(CONCAT(""A"",to_text(match(EJ50,ec_num_list,0)))),0,1),"""")"),"LF ")</f>
        <v xml:space="preserve">LF </v>
      </c>
      <c r="BK50" s="205" t="str">
        <f ca="1">IFERROR(__xludf.DUMMYFUNCTION("if(countif(ec_num_list,EK50),OFFSET(INDIRECT(CONCAT(""A"",to_text(match(EK50,ec_num_list,0)))),0,1),"""")"),"M0 ")</f>
        <v xml:space="preserve">M0 </v>
      </c>
      <c r="BL50" s="205" t="str">
        <f ca="1">IFERROR(__xludf.DUMMYFUNCTION("if(countif(ec_num_list,EL50),OFFSET(INDIRECT(CONCAT(""A"",to_text(match(EL50,ec_num_list,0)))),0,1),"""")"),"M1 ")</f>
        <v xml:space="preserve">M1 </v>
      </c>
      <c r="BM50" s="205" t="str">
        <f ca="1">IFERROR(__xludf.DUMMYFUNCTION("if(countif(ec_num_list,EM50),OFFSET(INDIRECT(CONCAT(""A"",to_text(match(EM50,ec_num_list,0)))),0,1),"""")"),"")</f>
        <v/>
      </c>
      <c r="BN50" s="205" t="str">
        <f ca="1">IFERROR(__xludf.DUMMYFUNCTION("if(countif(ec_num_list,EN50),OFFSET(INDIRECT(CONCAT(""A"",to_text(match(EN50,ec_num_list,0)))),0,1),"""")"),"M3 ")</f>
        <v xml:space="preserve">M3 </v>
      </c>
      <c r="BO50" s="205" t="str">
        <f ca="1">IFERROR(__xludf.DUMMYFUNCTION("if(countif(ec_num_list,EO50),OFFSET(INDIRECT(CONCAT(""A"",to_text(match(EO50,ec_num_list,0)))),0,1),"""")"),"M4 ")</f>
        <v xml:space="preserve">M4 </v>
      </c>
      <c r="BP50" s="205" t="str">
        <f ca="1">IFERROR(__xludf.DUMMYFUNCTION("if(countif(ec_num_list,EP50),OFFSET(INDIRECT(CONCAT(""A"",to_text(match(EP50,ec_num_list,0)))),0,1),"""")"),"")</f>
        <v/>
      </c>
      <c r="BQ50" s="205" t="str">
        <f ca="1">IFERROR(__xludf.DUMMYFUNCTION("if(countif(ec_num_list,EQ50),OFFSET(INDIRECT(CONCAT(""A"",to_text(match(EQ50,ec_num_list,0)))),0,1),"""")"),"")</f>
        <v/>
      </c>
      <c r="BR50" s="205" t="str">
        <f ca="1">IFERROR(__xludf.DUMMYFUNCTION("if(countif(ec_num_list,ER50),OFFSET(INDIRECT(CONCAT(""A"",to_text(match(ER50,ec_num_list,0)))),0,1),"""")"),"")</f>
        <v/>
      </c>
      <c r="BS50" s="205" t="str">
        <f ca="1">IFERROR(__xludf.DUMMYFUNCTION("if(countif(ec_num_list,ES50),OFFSET(INDIRECT(CONCAT(""A"",to_text(match(ES50,ec_num_list,0)))),0,1),"""")"),"M8 ")</f>
        <v xml:space="preserve">M8 </v>
      </c>
      <c r="BT50" s="205" t="str">
        <f ca="1">IFERROR(__xludf.DUMMYFUNCTION("if(countif(ec_num_list,ET50),OFFSET(INDIRECT(CONCAT(""A"",to_text(match(ET50,ec_num_list,0)))),0,1),"""")"),"")</f>
        <v/>
      </c>
      <c r="BU50" s="205" t="str">
        <f ca="1">IFERROR(__xludf.DUMMYFUNCTION("if(countif(ec_num_list,EU50),OFFSET(INDIRECT(CONCAT(""A"",to_text(match(EU50,ec_num_list,0)))),0,1),"""")"),"")</f>
        <v/>
      </c>
      <c r="BV50" s="205" t="str">
        <f ca="1">IFERROR(__xludf.DUMMYFUNCTION("if(countif(ec_num_list,EV50),OFFSET(INDIRECT(CONCAT(""A"",to_text(match(EV50,ec_num_list,0)))),0,1),"""")"),"MB ")</f>
        <v xml:space="preserve">MB </v>
      </c>
      <c r="BW50" s="205" t="str">
        <f ca="1">IFERROR(__xludf.DUMMYFUNCTION("if(countif(ec_num_list,EW50),OFFSET(INDIRECT(CONCAT(""A"",to_text(match(EW50,ec_num_list,0)))),0,1),"""")"),"")</f>
        <v/>
      </c>
      <c r="BX50" s="205" t="str">
        <f ca="1">IFERROR(__xludf.DUMMYFUNCTION("if(countif(ec_num_list,EX50),OFFSET(INDIRECT(CONCAT(""A"",to_text(match(EX50,ec_num_list,0)))),0,1),"""")"),"")</f>
        <v/>
      </c>
      <c r="BY50" s="205" t="str">
        <f ca="1">IFERROR(__xludf.DUMMYFUNCTION("if(countif(ec_num_list,EY50),OFFSET(INDIRECT(CONCAT(""A"",to_text(match(EY50,ec_num_list,0)))),0,1),"""")"),"")</f>
        <v/>
      </c>
      <c r="BZ50" s="205" t="str">
        <f ca="1">IFERROR(__xludf.DUMMYFUNCTION("if(countif(ec_num_list,EZ50),OFFSET(INDIRECT(CONCAT(""A"",to_text(match(EZ50,ec_num_list,0)))),0,1),"""")"),"MF ")</f>
        <v xml:space="preserve">MF </v>
      </c>
      <c r="CA50" s="205" t="str">
        <f ca="1">IFERROR(__xludf.DUMMYFUNCTION("if(countif(ec_num_list,FA50),OFFSET(INDIRECT(CONCAT(""A"",to_text(match(FA50,ec_num_list,0)))),0,1),"""")"),"")</f>
        <v/>
      </c>
      <c r="CB50" s="205" t="str">
        <f ca="1">IFERROR(__xludf.DUMMYFUNCTION("if(countif(ec_num_list,FB50),OFFSET(INDIRECT(CONCAT(""A"",to_text(match(FB50,ec_num_list,0)))),0,1),"""")"),"")</f>
        <v/>
      </c>
      <c r="CC50" s="205" t="str">
        <f ca="1">IFERROR(__xludf.DUMMYFUNCTION("if(countif(ec_num_list,FC50),OFFSET(INDIRECT(CONCAT(""A"",to_text(match(FC50,ec_num_list,0)))),0,1),"""")"),"N2 ")</f>
        <v xml:space="preserve">N2 </v>
      </c>
      <c r="CD50" s="205" t="str">
        <f ca="1">IFERROR(__xludf.DUMMYFUNCTION("if(countif(ec_num_list,FD50),OFFSET(INDIRECT(CONCAT(""A"",to_text(match(FD50,ec_num_list,0)))),0,1),"""")"),"")</f>
        <v/>
      </c>
      <c r="CE50" s="205" t="str">
        <f ca="1">IFERROR(__xludf.DUMMYFUNCTION("if(countif(ec_num_list,FE50),OFFSET(INDIRECT(CONCAT(""A"",to_text(match(FE50,ec_num_list,0)))),0,1),"""")"),"")</f>
        <v/>
      </c>
      <c r="CF50" s="205" t="str">
        <f ca="1">IFERROR(__xludf.DUMMYFUNCTION("if(countif(ec_num_list,FF50),OFFSET(INDIRECT(CONCAT(""A"",to_text(match(FF50,ec_num_list,0)))),0,1),"""")"),"")</f>
        <v/>
      </c>
      <c r="CG50" s="205" t="str">
        <f ca="1">IFERROR(__xludf.DUMMYFUNCTION("if(countif(ec_num_list,FG50),OFFSET(INDIRECT(CONCAT(""A"",to_text(match(FG50,ec_num_list,0)))),0,1),"""")"),"")</f>
        <v/>
      </c>
      <c r="CH50" s="205" t="str">
        <f ca="1">IFERROR(__xludf.DUMMYFUNCTION("if(countif(ec_num_list,FH50),OFFSET(INDIRECT(CONCAT(""A"",to_text(match(FH50,ec_num_list,0)))),0,1),"""")"),"N7 ")</f>
        <v xml:space="preserve">N7 </v>
      </c>
      <c r="CI50" s="205" t="str">
        <f ca="1">IFERROR(__xludf.DUMMYFUNCTION("if(countif(ec_num_list,FI50),OFFSET(INDIRECT(CONCAT(""A"",to_text(match(FI50,ec_num_list,0)))),0,1),"""")"),"")</f>
        <v/>
      </c>
      <c r="CJ50" s="205" t="str">
        <f ca="1">IFERROR(__xludf.DUMMYFUNCTION("if(countif(ec_num_list,FJ50),OFFSET(INDIRECT(CONCAT(""A"",to_text(match(FJ50,ec_num_list,0)))),0,1),"""")"),"")</f>
        <v/>
      </c>
      <c r="CK50" s="205" t="str">
        <f ca="1">IFERROR(__xludf.DUMMYFUNCTION("if(countif(ec_num_list,FK50),OFFSET(INDIRECT(CONCAT(""A"",to_text(match(FK50,ec_num_list,0)))),0,1),"""")"),"NA ")</f>
        <v xml:space="preserve">NA </v>
      </c>
      <c r="CL50" s="205" t="str">
        <f ca="1">IFERROR(__xludf.DUMMYFUNCTION("if(countif(ec_num_list,FL50),OFFSET(INDIRECT(CONCAT(""A"",to_text(match(FL50,ec_num_list,0)))),0,1),"""")"),"")</f>
        <v/>
      </c>
      <c r="CM50" s="205" t="str">
        <f ca="1">IFERROR(__xludf.DUMMYFUNCTION("if(countif(ec_num_list,FM50),OFFSET(INDIRECT(CONCAT(""A"",to_text(match(FM50,ec_num_list,0)))),0,1),"""")"),"")</f>
        <v/>
      </c>
      <c r="CN50" s="206" t="s">
        <v>188</v>
      </c>
      <c r="CO50" s="206" t="s">
        <v>1243</v>
      </c>
      <c r="CP50" s="206" t="s">
        <v>1251</v>
      </c>
      <c r="CQ50" s="206" t="s">
        <v>1256</v>
      </c>
      <c r="CR50" s="108" t="s">
        <v>1555</v>
      </c>
      <c r="CS50" s="108" t="s">
        <v>1555</v>
      </c>
      <c r="CT50" s="206" t="s">
        <v>1266</v>
      </c>
      <c r="CU50" s="206" t="s">
        <v>1271</v>
      </c>
      <c r="CV50" s="206" t="s">
        <v>1274</v>
      </c>
      <c r="CW50" s="108" t="s">
        <v>1555</v>
      </c>
      <c r="CX50" s="108" t="s">
        <v>1555</v>
      </c>
      <c r="CY50" s="206" t="s">
        <v>1286</v>
      </c>
      <c r="CZ50" s="108" t="s">
        <v>1555</v>
      </c>
      <c r="DA50" s="206" t="s">
        <v>1292</v>
      </c>
      <c r="DB50" s="108" t="s">
        <v>1555</v>
      </c>
      <c r="DC50" s="108" t="s">
        <v>1555</v>
      </c>
      <c r="DD50" s="206" t="s">
        <v>1301</v>
      </c>
      <c r="DE50" s="206" t="s">
        <v>1304</v>
      </c>
      <c r="DF50" s="108" t="s">
        <v>1555</v>
      </c>
      <c r="DG50" s="108" t="s">
        <v>1555</v>
      </c>
      <c r="DH50" s="206" t="s">
        <v>1315</v>
      </c>
      <c r="DI50" s="206" t="s">
        <v>1317</v>
      </c>
      <c r="DJ50" s="206" t="s">
        <v>1321</v>
      </c>
      <c r="DK50" s="108" t="s">
        <v>1555</v>
      </c>
      <c r="DL50" s="206" t="s">
        <v>1326</v>
      </c>
      <c r="DM50" s="206" t="s">
        <v>1330</v>
      </c>
      <c r="DN50" s="206" t="s">
        <v>1334</v>
      </c>
      <c r="DO50" s="206" t="s">
        <v>1337</v>
      </c>
      <c r="DP50" s="206" t="s">
        <v>1341</v>
      </c>
      <c r="DQ50" s="206" t="s">
        <v>1344</v>
      </c>
      <c r="DR50" s="206" t="s">
        <v>1347</v>
      </c>
      <c r="DS50" s="108" t="s">
        <v>1555</v>
      </c>
      <c r="DT50" s="206" t="s">
        <v>1353</v>
      </c>
      <c r="DU50" s="108" t="s">
        <v>1555</v>
      </c>
      <c r="DV50" s="206" t="s">
        <v>1363</v>
      </c>
      <c r="DW50" s="108" t="s">
        <v>1555</v>
      </c>
      <c r="DX50" s="108" t="s">
        <v>1555</v>
      </c>
      <c r="DY50" s="108" t="s">
        <v>1555</v>
      </c>
      <c r="DZ50" s="108" t="s">
        <v>1555</v>
      </c>
      <c r="EA50" s="108" t="s">
        <v>1555</v>
      </c>
      <c r="EB50" s="108" t="s">
        <v>1555</v>
      </c>
      <c r="EC50" s="206" t="s">
        <v>1391</v>
      </c>
      <c r="ED50" s="108" t="s">
        <v>1555</v>
      </c>
      <c r="EE50" s="206" t="s">
        <v>1397</v>
      </c>
      <c r="EF50" s="108" t="s">
        <v>1555</v>
      </c>
      <c r="EG50" s="206" t="s">
        <v>1404</v>
      </c>
      <c r="EH50" s="108" t="s">
        <v>1555</v>
      </c>
      <c r="EI50" s="108" t="s">
        <v>1555</v>
      </c>
      <c r="EJ50" s="206" t="s">
        <v>1414</v>
      </c>
      <c r="EK50" s="206" t="s">
        <v>1417</v>
      </c>
      <c r="EL50" s="206" t="s">
        <v>1419</v>
      </c>
      <c r="EM50" s="108" t="s">
        <v>1555</v>
      </c>
      <c r="EN50" s="206" t="s">
        <v>1428</v>
      </c>
      <c r="EO50" s="206" t="s">
        <v>1430</v>
      </c>
      <c r="EP50" s="108" t="s">
        <v>1555</v>
      </c>
      <c r="EQ50" s="108" t="s">
        <v>1555</v>
      </c>
      <c r="ER50" s="108" t="s">
        <v>1555</v>
      </c>
      <c r="ES50" s="206" t="s">
        <v>1442</v>
      </c>
      <c r="ET50" s="108" t="s">
        <v>1555</v>
      </c>
      <c r="EU50" s="108" t="s">
        <v>1555</v>
      </c>
      <c r="EV50" s="206" t="s">
        <v>1451</v>
      </c>
      <c r="EW50" s="108" t="s">
        <v>1555</v>
      </c>
      <c r="EX50" s="108" t="s">
        <v>1555</v>
      </c>
      <c r="EY50" s="108" t="s">
        <v>1555</v>
      </c>
      <c r="EZ50" s="206" t="s">
        <v>1463</v>
      </c>
      <c r="FA50" s="108" t="s">
        <v>1555</v>
      </c>
      <c r="FB50" s="108" t="s">
        <v>1555</v>
      </c>
      <c r="FC50" s="206" t="s">
        <v>1476</v>
      </c>
      <c r="FD50" s="108" t="s">
        <v>1555</v>
      </c>
      <c r="FE50" s="108" t="s">
        <v>1555</v>
      </c>
      <c r="FF50" s="108" t="s">
        <v>1555</v>
      </c>
      <c r="FG50" s="108" t="s">
        <v>1555</v>
      </c>
      <c r="FH50" s="206" t="s">
        <v>1494</v>
      </c>
      <c r="FI50" s="108" t="s">
        <v>1555</v>
      </c>
      <c r="FJ50" s="108" t="s">
        <v>1555</v>
      </c>
      <c r="FK50" s="206" t="s">
        <v>1506</v>
      </c>
      <c r="FL50" s="206" t="s">
        <v>1509</v>
      </c>
      <c r="FM50" s="108" t="s">
        <v>1555</v>
      </c>
    </row>
    <row r="51" spans="1:169" ht="14.25">
      <c r="A51" s="202" t="s">
        <v>1417</v>
      </c>
      <c r="B51" s="108" t="str">
        <f t="shared" ref="B51:B58" si="5">CONCATENATE("M",C51," ")</f>
        <v xml:space="preserve">M0 </v>
      </c>
      <c r="C51" s="200">
        <v>0</v>
      </c>
      <c r="D51" s="203" t="s">
        <v>442</v>
      </c>
      <c r="E51" s="203" t="s">
        <v>904</v>
      </c>
      <c r="F51" s="203" t="s">
        <v>905</v>
      </c>
      <c r="G51" s="203" t="s">
        <v>906</v>
      </c>
      <c r="H51" s="203" t="s">
        <v>477</v>
      </c>
      <c r="I51" s="203" t="s">
        <v>518</v>
      </c>
      <c r="J51" s="203" t="s">
        <v>411</v>
      </c>
      <c r="K51" s="117" t="s">
        <v>519</v>
      </c>
      <c r="L51" s="204" t="s">
        <v>190</v>
      </c>
      <c r="M51" s="205" t="str">
        <f ca="1">IFERROR(__xludf.DUMMYFUNCTION("regexreplace(N51,"" "","", "")"),"J0, J1, J2, J5, J6, J7, JA, JB, JC, K0, K3, K4, K5, K7, K9, KA, KC, KD, L1, L8, LA, LC, M0, M1, M3, M4, M9, MD, MF, N2, N7, NA, ")</f>
        <v xml:space="preserve">J0, J1, J2, J5, J6, J7, JA, JB, JC, K0, K3, K4, K5, K7, K9, KA, KC, KD, L1, L8, LA, LC, M0, M1, M3, M4, M9, MD, MF, N2, N7, NA, </v>
      </c>
      <c r="N51" s="205" t="e">
        <f t="shared" si="1"/>
        <v>#VALUE!</v>
      </c>
      <c r="O51" s="205" t="str">
        <f ca="1">IFERROR(__xludf.DUMMYFUNCTION("if(countif(ec_num_list,CO51),OFFSET(INDIRECT(CONCAT(""A"",to_text(match(CO51,ec_num_list,0)))),0,1),"""")"),"J0 ")</f>
        <v xml:space="preserve">J0 </v>
      </c>
      <c r="P51" s="205" t="str">
        <f ca="1">IFERROR(__xludf.DUMMYFUNCTION("if(countif(ec_num_list,CP51),OFFSET(INDIRECT(CONCAT(""A"",to_text(match(CP51,ec_num_list,0)))),0,1),"""")"),"J1 ")</f>
        <v xml:space="preserve">J1 </v>
      </c>
      <c r="Q51" s="205" t="str">
        <f ca="1">IFERROR(__xludf.DUMMYFUNCTION("if(countif(ec_num_list,CQ51),OFFSET(INDIRECT(CONCAT(""A"",to_text(match(CQ51,ec_num_list,0)))),0,1),"""")"),"J2 ")</f>
        <v xml:space="preserve">J2 </v>
      </c>
      <c r="R51" s="205" t="str">
        <f ca="1">IFERROR(__xludf.DUMMYFUNCTION("if(countif(ec_num_list,CR51),OFFSET(INDIRECT(CONCAT(""A"",to_text(match(CR51,ec_num_list,0)))),0,1),"""")"),"")</f>
        <v/>
      </c>
      <c r="S51" s="205" t="str">
        <f ca="1">IFERROR(__xludf.DUMMYFUNCTION("if(countif(ec_num_list,CS51),OFFSET(INDIRECT(CONCAT(""A"",to_text(match(CS51,ec_num_list,0)))),0,1),"""")"),"")</f>
        <v/>
      </c>
      <c r="T51" s="205" t="str">
        <f ca="1">IFERROR(__xludf.DUMMYFUNCTION("if(countif(ec_num_list,CT51),OFFSET(INDIRECT(CONCAT(""A"",to_text(match(CT51,ec_num_list,0)))),0,1),"""")"),"J5 ")</f>
        <v xml:space="preserve">J5 </v>
      </c>
      <c r="U51" s="205" t="str">
        <f ca="1">IFERROR(__xludf.DUMMYFUNCTION("if(countif(ec_num_list,CU51),OFFSET(INDIRECT(CONCAT(""A"",to_text(match(CU51,ec_num_list,0)))),0,1),"""")"),"J6 ")</f>
        <v xml:space="preserve">J6 </v>
      </c>
      <c r="V51" s="205" t="str">
        <f ca="1">IFERROR(__xludf.DUMMYFUNCTION("if(countif(ec_num_list,CV51),OFFSET(INDIRECT(CONCAT(""A"",to_text(match(CV51,ec_num_list,0)))),0,1),"""")"),"J7 ")</f>
        <v xml:space="preserve">J7 </v>
      </c>
      <c r="W51" s="205" t="str">
        <f ca="1">IFERROR(__xludf.DUMMYFUNCTION("if(countif(ec_num_list,CW51),OFFSET(INDIRECT(CONCAT(""A"",to_text(match(CW51,ec_num_list,0)))),0,1),"""")"),"")</f>
        <v/>
      </c>
      <c r="X51" s="205" t="str">
        <f ca="1">IFERROR(__xludf.DUMMYFUNCTION("if(countif(ec_num_list,CX51),OFFSET(INDIRECT(CONCAT(""A"",to_text(match(CX51,ec_num_list,0)))),0,1),"""")"),"")</f>
        <v/>
      </c>
      <c r="Y51" s="205" t="str">
        <f ca="1">IFERROR(__xludf.DUMMYFUNCTION("if(countif(ec_num_list,CY51),OFFSET(INDIRECT(CONCAT(""A"",to_text(match(CY51,ec_num_list,0)))),0,1),"""")"),"JA ")</f>
        <v xml:space="preserve">JA </v>
      </c>
      <c r="Z51" s="205" t="str">
        <f ca="1">IFERROR(__xludf.DUMMYFUNCTION("if(countif(ec_num_list,CZ51),OFFSET(INDIRECT(CONCAT(""A"",to_text(match(CZ51,ec_num_list,0)))),0,1),"""")"),"JB ")</f>
        <v xml:space="preserve">JB </v>
      </c>
      <c r="AA51" s="205" t="str">
        <f ca="1">IFERROR(__xludf.DUMMYFUNCTION("if(countif(ec_num_list,DA51),OFFSET(INDIRECT(CONCAT(""A"",to_text(match(DA51,ec_num_list,0)))),0,1),"""")"),"JC ")</f>
        <v xml:space="preserve">JC </v>
      </c>
      <c r="AB51" s="205" t="str">
        <f ca="1">IFERROR(__xludf.DUMMYFUNCTION("if(countif(ec_num_list,DB51),OFFSET(INDIRECT(CONCAT(""A"",to_text(match(DB51,ec_num_list,0)))),0,1),"""")"),"")</f>
        <v/>
      </c>
      <c r="AC51" s="205" t="str">
        <f ca="1">IFERROR(__xludf.DUMMYFUNCTION("if(countif(ec_num_list,DC51),OFFSET(INDIRECT(CONCAT(""A"",to_text(match(DC51,ec_num_list,0)))),0,1),"""")"),"")</f>
        <v/>
      </c>
      <c r="AD51" s="205" t="str">
        <f ca="1">IFERROR(__xludf.DUMMYFUNCTION("if(countif(ec_num_list,DD51),OFFSET(INDIRECT(CONCAT(""A"",to_text(match(DD51,ec_num_list,0)))),0,1),"""")"),"")</f>
        <v/>
      </c>
      <c r="AE51" s="205" t="str">
        <f ca="1">IFERROR(__xludf.DUMMYFUNCTION("if(countif(ec_num_list,DE51),OFFSET(INDIRECT(CONCAT(""A"",to_text(match(DE51,ec_num_list,0)))),0,1),"""")"),"K0 ")</f>
        <v xml:space="preserve">K0 </v>
      </c>
      <c r="AF51" s="205" t="str">
        <f ca="1">IFERROR(__xludf.DUMMYFUNCTION("if(countif(ec_num_list,DF51),OFFSET(INDIRECT(CONCAT(""A"",to_text(match(DF51,ec_num_list,0)))),0,1),"""")"),"")</f>
        <v/>
      </c>
      <c r="AG51" s="205" t="str">
        <f ca="1">IFERROR(__xludf.DUMMYFUNCTION("if(countif(ec_num_list,DG51),OFFSET(INDIRECT(CONCAT(""A"",to_text(match(DG51,ec_num_list,0)))),0,1),"""")"),"")</f>
        <v/>
      </c>
      <c r="AH51" s="205" t="str">
        <f ca="1">IFERROR(__xludf.DUMMYFUNCTION("if(countif(ec_num_list,DH51),OFFSET(INDIRECT(CONCAT(""A"",to_text(match(DH51,ec_num_list,0)))),0,1),"""")"),"K3 ")</f>
        <v xml:space="preserve">K3 </v>
      </c>
      <c r="AI51" s="205" t="str">
        <f ca="1">IFERROR(__xludf.DUMMYFUNCTION("if(countif(ec_num_list,DI51),OFFSET(INDIRECT(CONCAT(""A"",to_text(match(DI51,ec_num_list,0)))),0,1),"""")"),"K4 ")</f>
        <v xml:space="preserve">K4 </v>
      </c>
      <c r="AJ51" s="205" t="str">
        <f ca="1">IFERROR(__xludf.DUMMYFUNCTION("if(countif(ec_num_list,DJ51),OFFSET(INDIRECT(CONCAT(""A"",to_text(match(DJ51,ec_num_list,0)))),0,1),"""")"),"K5 ")</f>
        <v xml:space="preserve">K5 </v>
      </c>
      <c r="AK51" s="205" t="str">
        <f ca="1">IFERROR(__xludf.DUMMYFUNCTION("if(countif(ec_num_list,DK51),OFFSET(INDIRECT(CONCAT(""A"",to_text(match(DK51,ec_num_list,0)))),0,1),"""")"),"")</f>
        <v/>
      </c>
      <c r="AL51" s="205" t="str">
        <f ca="1">IFERROR(__xludf.DUMMYFUNCTION("if(countif(ec_num_list,DL51),OFFSET(INDIRECT(CONCAT(""A"",to_text(match(DL51,ec_num_list,0)))),0,1),"""")"),"K7 ")</f>
        <v xml:space="preserve">K7 </v>
      </c>
      <c r="AM51" s="205" t="str">
        <f ca="1">IFERROR(__xludf.DUMMYFUNCTION("if(countif(ec_num_list,DM51),OFFSET(INDIRECT(CONCAT(""A"",to_text(match(DM51,ec_num_list,0)))),0,1),"""")"),"")</f>
        <v/>
      </c>
      <c r="AN51" s="205" t="str">
        <f ca="1">IFERROR(__xludf.DUMMYFUNCTION("if(countif(ec_num_list,DN51),OFFSET(INDIRECT(CONCAT(""A"",to_text(match(DN51,ec_num_list,0)))),0,1),"""")"),"K9 ")</f>
        <v xml:space="preserve">K9 </v>
      </c>
      <c r="AO51" s="205" t="str">
        <f ca="1">IFERROR(__xludf.DUMMYFUNCTION("if(countif(ec_num_list,DO51),OFFSET(INDIRECT(CONCAT(""A"",to_text(match(DO51,ec_num_list,0)))),0,1),"""")"),"KA ")</f>
        <v xml:space="preserve">KA </v>
      </c>
      <c r="AP51" s="205" t="str">
        <f ca="1">IFERROR(__xludf.DUMMYFUNCTION("if(countif(ec_num_list,DP51),OFFSET(INDIRECT(CONCAT(""A"",to_text(match(DP51,ec_num_list,0)))),0,1),"""")"),"")</f>
        <v/>
      </c>
      <c r="AQ51" s="205" t="str">
        <f ca="1">IFERROR(__xludf.DUMMYFUNCTION("if(countif(ec_num_list,DQ51),OFFSET(INDIRECT(CONCAT(""A"",to_text(match(DQ51,ec_num_list,0)))),0,1),"""")"),"KC ")</f>
        <v xml:space="preserve">KC </v>
      </c>
      <c r="AR51" s="205" t="str">
        <f ca="1">IFERROR(__xludf.DUMMYFUNCTION("if(countif(ec_num_list,DR51),OFFSET(INDIRECT(CONCAT(""A"",to_text(match(DR51,ec_num_list,0)))),0,1),"""")"),"KD ")</f>
        <v xml:space="preserve">KD </v>
      </c>
      <c r="AS51" s="205" t="str">
        <f ca="1">IFERROR(__xludf.DUMMYFUNCTION("if(countif(ec_num_list,DS51),OFFSET(INDIRECT(CONCAT(""A"",to_text(match(DS51,ec_num_list,0)))),0,1),"""")"),"")</f>
        <v/>
      </c>
      <c r="AT51" s="205" t="str">
        <f ca="1">IFERROR(__xludf.DUMMYFUNCTION("if(countif(ec_num_list,DT51),OFFSET(INDIRECT(CONCAT(""A"",to_text(match(DT51,ec_num_list,0)))),0,1),"""")"),"")</f>
        <v/>
      </c>
      <c r="AU51" s="205" t="str">
        <f ca="1">IFERROR(__xludf.DUMMYFUNCTION("if(countif(ec_num_list,DU51),OFFSET(INDIRECT(CONCAT(""A"",to_text(match(DU51,ec_num_list,0)))),0,1),"""")"),"")</f>
        <v/>
      </c>
      <c r="AV51" s="205" t="str">
        <f ca="1">IFERROR(__xludf.DUMMYFUNCTION("if(countif(ec_num_list,DV51),OFFSET(INDIRECT(CONCAT(""A"",to_text(match(DV51,ec_num_list,0)))),0,1),"""")"),"L1 ")</f>
        <v xml:space="preserve">L1 </v>
      </c>
      <c r="AW51" s="205" t="str">
        <f ca="1">IFERROR(__xludf.DUMMYFUNCTION("if(countif(ec_num_list,DW51),OFFSET(INDIRECT(CONCAT(""A"",to_text(match(DW51,ec_num_list,0)))),0,1),"""")"),"")</f>
        <v/>
      </c>
      <c r="AX51" s="205" t="str">
        <f ca="1">IFERROR(__xludf.DUMMYFUNCTION("if(countif(ec_num_list,DX51),OFFSET(INDIRECT(CONCAT(""A"",to_text(match(DX51,ec_num_list,0)))),0,1),"""")"),"")</f>
        <v/>
      </c>
      <c r="AY51" s="205" t="str">
        <f ca="1">IFERROR(__xludf.DUMMYFUNCTION("if(countif(ec_num_list,DY51),OFFSET(INDIRECT(CONCAT(""A"",to_text(match(DY51,ec_num_list,0)))),0,1),"""")"),"")</f>
        <v/>
      </c>
      <c r="AZ51" s="205" t="str">
        <f ca="1">IFERROR(__xludf.DUMMYFUNCTION("if(countif(ec_num_list,DZ51),OFFSET(INDIRECT(CONCAT(""A"",to_text(match(DZ51,ec_num_list,0)))),0,1),"""")"),"")</f>
        <v/>
      </c>
      <c r="BA51" s="205" t="str">
        <f ca="1">IFERROR(__xludf.DUMMYFUNCTION("if(countif(ec_num_list,EA51),OFFSET(INDIRECT(CONCAT(""A"",to_text(match(EA51,ec_num_list,0)))),0,1),"""")"),"")</f>
        <v/>
      </c>
      <c r="BB51" s="205" t="str">
        <f ca="1">IFERROR(__xludf.DUMMYFUNCTION("if(countif(ec_num_list,EB51),OFFSET(INDIRECT(CONCAT(""A"",to_text(match(EB51,ec_num_list,0)))),0,1),"""")"),"")</f>
        <v/>
      </c>
      <c r="BC51" s="205" t="str">
        <f ca="1">IFERROR(__xludf.DUMMYFUNCTION("if(countif(ec_num_list,EC51),OFFSET(INDIRECT(CONCAT(""A"",to_text(match(EC51,ec_num_list,0)))),0,1),"""")"),"L8 ")</f>
        <v xml:space="preserve">L8 </v>
      </c>
      <c r="BD51" s="205" t="str">
        <f ca="1">IFERROR(__xludf.DUMMYFUNCTION("if(countif(ec_num_list,ED51),OFFSET(INDIRECT(CONCAT(""A"",to_text(match(ED51,ec_num_list,0)))),0,1),"""")"),"")</f>
        <v/>
      </c>
      <c r="BE51" s="205" t="str">
        <f ca="1">IFERROR(__xludf.DUMMYFUNCTION("if(countif(ec_num_list,EE51),OFFSET(INDIRECT(CONCAT(""A"",to_text(match(EE51,ec_num_list,0)))),0,1),"""")"),"LA ")</f>
        <v xml:space="preserve">LA </v>
      </c>
      <c r="BF51" s="205" t="str">
        <f ca="1">IFERROR(__xludf.DUMMYFUNCTION("if(countif(ec_num_list,EF51),OFFSET(INDIRECT(CONCAT(""A"",to_text(match(EF51,ec_num_list,0)))),0,1),"""")"),"")</f>
        <v/>
      </c>
      <c r="BG51" s="205" t="str">
        <f ca="1">IFERROR(__xludf.DUMMYFUNCTION("if(countif(ec_num_list,EG51),OFFSET(INDIRECT(CONCAT(""A"",to_text(match(EG51,ec_num_list,0)))),0,1),"""")"),"LC ")</f>
        <v xml:space="preserve">LC </v>
      </c>
      <c r="BH51" s="205" t="str">
        <f ca="1">IFERROR(__xludf.DUMMYFUNCTION("if(countif(ec_num_list,EH51),OFFSET(INDIRECT(CONCAT(""A"",to_text(match(EH51,ec_num_list,0)))),0,1),"""")"),"")</f>
        <v/>
      </c>
      <c r="BI51" s="205" t="str">
        <f ca="1">IFERROR(__xludf.DUMMYFUNCTION("if(countif(ec_num_list,EI51),OFFSET(INDIRECT(CONCAT(""A"",to_text(match(EI51,ec_num_list,0)))),0,1),"""")"),"")</f>
        <v/>
      </c>
      <c r="BJ51" s="205" t="str">
        <f ca="1">IFERROR(__xludf.DUMMYFUNCTION("if(countif(ec_num_list,EJ51),OFFSET(INDIRECT(CONCAT(""A"",to_text(match(EJ51,ec_num_list,0)))),0,1),"""")"),"")</f>
        <v/>
      </c>
      <c r="BK51" s="205" t="str">
        <f ca="1">IFERROR(__xludf.DUMMYFUNCTION("if(countif(ec_num_list,EK51),OFFSET(INDIRECT(CONCAT(""A"",to_text(match(EK51,ec_num_list,0)))),0,1),"""")"),"M0 ")</f>
        <v xml:space="preserve">M0 </v>
      </c>
      <c r="BL51" s="205" t="str">
        <f ca="1">IFERROR(__xludf.DUMMYFUNCTION("if(countif(ec_num_list,EL51),OFFSET(INDIRECT(CONCAT(""A"",to_text(match(EL51,ec_num_list,0)))),0,1),"""")"),"M1 ")</f>
        <v xml:space="preserve">M1 </v>
      </c>
      <c r="BM51" s="205" t="str">
        <f ca="1">IFERROR(__xludf.DUMMYFUNCTION("if(countif(ec_num_list,EM51),OFFSET(INDIRECT(CONCAT(""A"",to_text(match(EM51,ec_num_list,0)))),0,1),"""")"),"")</f>
        <v/>
      </c>
      <c r="BN51" s="205" t="str">
        <f ca="1">IFERROR(__xludf.DUMMYFUNCTION("if(countif(ec_num_list,EN51),OFFSET(INDIRECT(CONCAT(""A"",to_text(match(EN51,ec_num_list,0)))),0,1),"""")"),"M3 ")</f>
        <v xml:space="preserve">M3 </v>
      </c>
      <c r="BO51" s="205" t="str">
        <f ca="1">IFERROR(__xludf.DUMMYFUNCTION("if(countif(ec_num_list,EO51),OFFSET(INDIRECT(CONCAT(""A"",to_text(match(EO51,ec_num_list,0)))),0,1),"""")"),"M4 ")</f>
        <v xml:space="preserve">M4 </v>
      </c>
      <c r="BP51" s="205" t="str">
        <f ca="1">IFERROR(__xludf.DUMMYFUNCTION("if(countif(ec_num_list,EP51),OFFSET(INDIRECT(CONCAT(""A"",to_text(match(EP51,ec_num_list,0)))),0,1),"""")"),"")</f>
        <v/>
      </c>
      <c r="BQ51" s="205" t="str">
        <f ca="1">IFERROR(__xludf.DUMMYFUNCTION("if(countif(ec_num_list,EQ51),OFFSET(INDIRECT(CONCAT(""A"",to_text(match(EQ51,ec_num_list,0)))),0,1),"""")"),"")</f>
        <v/>
      </c>
      <c r="BR51" s="205" t="str">
        <f ca="1">IFERROR(__xludf.DUMMYFUNCTION("if(countif(ec_num_list,ER51),OFFSET(INDIRECT(CONCAT(""A"",to_text(match(ER51,ec_num_list,0)))),0,1),"""")"),"")</f>
        <v/>
      </c>
      <c r="BS51" s="205" t="str">
        <f ca="1">IFERROR(__xludf.DUMMYFUNCTION("if(countif(ec_num_list,ES51),OFFSET(INDIRECT(CONCAT(""A"",to_text(match(ES51,ec_num_list,0)))),0,1),"""")"),"")</f>
        <v/>
      </c>
      <c r="BT51" s="205" t="str">
        <f ca="1">IFERROR(__xludf.DUMMYFUNCTION("if(countif(ec_num_list,ET51),OFFSET(INDIRECT(CONCAT(""A"",to_text(match(ET51,ec_num_list,0)))),0,1),"""")"),"M9 ")</f>
        <v xml:space="preserve">M9 </v>
      </c>
      <c r="BU51" s="205" t="str">
        <f ca="1">IFERROR(__xludf.DUMMYFUNCTION("if(countif(ec_num_list,EU51),OFFSET(INDIRECT(CONCAT(""A"",to_text(match(EU51,ec_num_list,0)))),0,1),"""")"),"")</f>
        <v/>
      </c>
      <c r="BV51" s="205" t="str">
        <f ca="1">IFERROR(__xludf.DUMMYFUNCTION("if(countif(ec_num_list,EV51),OFFSET(INDIRECT(CONCAT(""A"",to_text(match(EV51,ec_num_list,0)))),0,1),"""")"),"")</f>
        <v/>
      </c>
      <c r="BW51" s="205" t="str">
        <f ca="1">IFERROR(__xludf.DUMMYFUNCTION("if(countif(ec_num_list,EW51),OFFSET(INDIRECT(CONCAT(""A"",to_text(match(EW51,ec_num_list,0)))),0,1),"""")"),"")</f>
        <v/>
      </c>
      <c r="BX51" s="205" t="str">
        <f ca="1">IFERROR(__xludf.DUMMYFUNCTION("if(countif(ec_num_list,EX51),OFFSET(INDIRECT(CONCAT(""A"",to_text(match(EX51,ec_num_list,0)))),0,1),"""")"),"MD ")</f>
        <v xml:space="preserve">MD </v>
      </c>
      <c r="BY51" s="205" t="str">
        <f ca="1">IFERROR(__xludf.DUMMYFUNCTION("if(countif(ec_num_list,EY51),OFFSET(INDIRECT(CONCAT(""A"",to_text(match(EY51,ec_num_list,0)))),0,1),"""")"),"")</f>
        <v/>
      </c>
      <c r="BZ51" s="205" t="str">
        <f ca="1">IFERROR(__xludf.DUMMYFUNCTION("if(countif(ec_num_list,EZ51),OFFSET(INDIRECT(CONCAT(""A"",to_text(match(EZ51,ec_num_list,0)))),0,1),"""")"),"MF ")</f>
        <v xml:space="preserve">MF </v>
      </c>
      <c r="CA51" s="205" t="str">
        <f ca="1">IFERROR(__xludf.DUMMYFUNCTION("if(countif(ec_num_list,FA51),OFFSET(INDIRECT(CONCAT(""A"",to_text(match(FA51,ec_num_list,0)))),0,1),"""")"),"")</f>
        <v/>
      </c>
      <c r="CB51" s="205" t="str">
        <f ca="1">IFERROR(__xludf.DUMMYFUNCTION("if(countif(ec_num_list,FB51),OFFSET(INDIRECT(CONCAT(""A"",to_text(match(FB51,ec_num_list,0)))),0,1),"""")"),"")</f>
        <v/>
      </c>
      <c r="CC51" s="205" t="str">
        <f ca="1">IFERROR(__xludf.DUMMYFUNCTION("if(countif(ec_num_list,FC51),OFFSET(INDIRECT(CONCAT(""A"",to_text(match(FC51,ec_num_list,0)))),0,1),"""")"),"N2 ")</f>
        <v xml:space="preserve">N2 </v>
      </c>
      <c r="CD51" s="205" t="str">
        <f ca="1">IFERROR(__xludf.DUMMYFUNCTION("if(countif(ec_num_list,FD51),OFFSET(INDIRECT(CONCAT(""A"",to_text(match(FD51,ec_num_list,0)))),0,1),"""")"),"")</f>
        <v/>
      </c>
      <c r="CE51" s="205" t="str">
        <f ca="1">IFERROR(__xludf.DUMMYFUNCTION("if(countif(ec_num_list,FE51),OFFSET(INDIRECT(CONCAT(""A"",to_text(match(FE51,ec_num_list,0)))),0,1),"""")"),"")</f>
        <v/>
      </c>
      <c r="CF51" s="205" t="str">
        <f ca="1">IFERROR(__xludf.DUMMYFUNCTION("if(countif(ec_num_list,FF51),OFFSET(INDIRECT(CONCAT(""A"",to_text(match(FF51,ec_num_list,0)))),0,1),"""")"),"")</f>
        <v/>
      </c>
      <c r="CG51" s="205" t="str">
        <f ca="1">IFERROR(__xludf.DUMMYFUNCTION("if(countif(ec_num_list,FG51),OFFSET(INDIRECT(CONCAT(""A"",to_text(match(FG51,ec_num_list,0)))),0,1),"""")"),"")</f>
        <v/>
      </c>
      <c r="CH51" s="205" t="str">
        <f ca="1">IFERROR(__xludf.DUMMYFUNCTION("if(countif(ec_num_list,FH51),OFFSET(INDIRECT(CONCAT(""A"",to_text(match(FH51,ec_num_list,0)))),0,1),"""")"),"N7 ")</f>
        <v xml:space="preserve">N7 </v>
      </c>
      <c r="CI51" s="205" t="str">
        <f ca="1">IFERROR(__xludf.DUMMYFUNCTION("if(countif(ec_num_list,FI51),OFFSET(INDIRECT(CONCAT(""A"",to_text(match(FI51,ec_num_list,0)))),0,1),"""")"),"")</f>
        <v/>
      </c>
      <c r="CJ51" s="205" t="str">
        <f ca="1">IFERROR(__xludf.DUMMYFUNCTION("if(countif(ec_num_list,FJ51),OFFSET(INDIRECT(CONCAT(""A"",to_text(match(FJ51,ec_num_list,0)))),0,1),"""")"),"")</f>
        <v/>
      </c>
      <c r="CK51" s="205" t="str">
        <f ca="1">IFERROR(__xludf.DUMMYFUNCTION("if(countif(ec_num_list,FK51),OFFSET(INDIRECT(CONCAT(""A"",to_text(match(FK51,ec_num_list,0)))),0,1),"""")"),"NA ")</f>
        <v xml:space="preserve">NA </v>
      </c>
      <c r="CL51" s="205" t="str">
        <f ca="1">IFERROR(__xludf.DUMMYFUNCTION("if(countif(ec_num_list,FL51),OFFSET(INDIRECT(CONCAT(""A"",to_text(match(FL51,ec_num_list,0)))),0,1),"""")"),"")</f>
        <v/>
      </c>
      <c r="CM51" s="205" t="str">
        <f ca="1">IFERROR(__xludf.DUMMYFUNCTION("if(countif(ec_num_list,FM51),OFFSET(INDIRECT(CONCAT(""A"",to_text(match(FM51,ec_num_list,0)))),0,1),"""")"),"")</f>
        <v/>
      </c>
      <c r="CN51" s="206" t="s">
        <v>190</v>
      </c>
      <c r="CO51" s="206" t="s">
        <v>1243</v>
      </c>
      <c r="CP51" s="206" t="s">
        <v>1251</v>
      </c>
      <c r="CQ51" s="206" t="s">
        <v>1256</v>
      </c>
      <c r="CR51" s="108" t="s">
        <v>1555</v>
      </c>
      <c r="CS51" s="108" t="s">
        <v>1555</v>
      </c>
      <c r="CT51" s="206" t="s">
        <v>1266</v>
      </c>
      <c r="CU51" s="206" t="s">
        <v>1271</v>
      </c>
      <c r="CV51" s="206" t="s">
        <v>1274</v>
      </c>
      <c r="CW51" s="108" t="s">
        <v>1555</v>
      </c>
      <c r="CX51" s="108" t="s">
        <v>1555</v>
      </c>
      <c r="CY51" s="206" t="s">
        <v>1286</v>
      </c>
      <c r="CZ51" s="206" t="s">
        <v>1289</v>
      </c>
      <c r="DA51" s="206" t="s">
        <v>1292</v>
      </c>
      <c r="DB51" s="108" t="s">
        <v>1555</v>
      </c>
      <c r="DC51" s="108" t="s">
        <v>1555</v>
      </c>
      <c r="DD51" s="108" t="s">
        <v>1555</v>
      </c>
      <c r="DE51" s="206" t="s">
        <v>1304</v>
      </c>
      <c r="DF51" s="108" t="s">
        <v>1555</v>
      </c>
      <c r="DG51" s="108" t="s">
        <v>1555</v>
      </c>
      <c r="DH51" s="206" t="s">
        <v>1315</v>
      </c>
      <c r="DI51" s="206" t="s">
        <v>1317</v>
      </c>
      <c r="DJ51" s="206" t="s">
        <v>1321</v>
      </c>
      <c r="DK51" s="108" t="s">
        <v>1555</v>
      </c>
      <c r="DL51" s="206" t="s">
        <v>1326</v>
      </c>
      <c r="DM51" s="108" t="s">
        <v>1555</v>
      </c>
      <c r="DN51" s="206" t="s">
        <v>1334</v>
      </c>
      <c r="DO51" s="206" t="s">
        <v>1337</v>
      </c>
      <c r="DP51" s="108" t="s">
        <v>1555</v>
      </c>
      <c r="DQ51" s="206" t="s">
        <v>1344</v>
      </c>
      <c r="DR51" s="206" t="s">
        <v>1347</v>
      </c>
      <c r="DS51" s="108" t="s">
        <v>1555</v>
      </c>
      <c r="DT51" s="108" t="s">
        <v>1555</v>
      </c>
      <c r="DU51" s="108" t="s">
        <v>1555</v>
      </c>
      <c r="DV51" s="206" t="s">
        <v>1363</v>
      </c>
      <c r="DW51" s="108" t="s">
        <v>1555</v>
      </c>
      <c r="DX51" s="108" t="s">
        <v>1555</v>
      </c>
      <c r="DY51" s="108" t="s">
        <v>1555</v>
      </c>
      <c r="DZ51" s="108" t="s">
        <v>1555</v>
      </c>
      <c r="EA51" s="108" t="s">
        <v>1555</v>
      </c>
      <c r="EB51" s="108" t="s">
        <v>1555</v>
      </c>
      <c r="EC51" s="206" t="s">
        <v>1391</v>
      </c>
      <c r="ED51" s="108" t="s">
        <v>1555</v>
      </c>
      <c r="EE51" s="206" t="s">
        <v>1397</v>
      </c>
      <c r="EF51" s="108" t="s">
        <v>1555</v>
      </c>
      <c r="EG51" s="206" t="s">
        <v>1404</v>
      </c>
      <c r="EH51" s="108" t="s">
        <v>1555</v>
      </c>
      <c r="EI51" s="108" t="s">
        <v>1555</v>
      </c>
      <c r="EJ51" s="108" t="s">
        <v>1555</v>
      </c>
      <c r="EK51" s="206" t="s">
        <v>1417</v>
      </c>
      <c r="EL51" s="206" t="s">
        <v>1419</v>
      </c>
      <c r="EM51" s="108" t="s">
        <v>1555</v>
      </c>
      <c r="EN51" s="206" t="s">
        <v>1428</v>
      </c>
      <c r="EO51" s="206" t="s">
        <v>1430</v>
      </c>
      <c r="EP51" s="108" t="s">
        <v>1555</v>
      </c>
      <c r="EQ51" s="108" t="s">
        <v>1555</v>
      </c>
      <c r="ER51" s="108" t="s">
        <v>1555</v>
      </c>
      <c r="ES51" s="108" t="s">
        <v>1555</v>
      </c>
      <c r="ET51" s="206" t="s">
        <v>1445</v>
      </c>
      <c r="EU51" s="108" t="s">
        <v>1555</v>
      </c>
      <c r="EV51" s="108" t="s">
        <v>1555</v>
      </c>
      <c r="EW51" s="108" t="s">
        <v>1555</v>
      </c>
      <c r="EX51" s="206" t="s">
        <v>1458</v>
      </c>
      <c r="EY51" s="108" t="s">
        <v>1555</v>
      </c>
      <c r="EZ51" s="206" t="s">
        <v>1463</v>
      </c>
      <c r="FA51" s="108" t="s">
        <v>1555</v>
      </c>
      <c r="FB51" s="108" t="s">
        <v>1555</v>
      </c>
      <c r="FC51" s="206" t="s">
        <v>1476</v>
      </c>
      <c r="FD51" s="108" t="s">
        <v>1555</v>
      </c>
      <c r="FE51" s="108" t="s">
        <v>1555</v>
      </c>
      <c r="FF51" s="108" t="s">
        <v>1555</v>
      </c>
      <c r="FG51" s="108" t="s">
        <v>1555</v>
      </c>
      <c r="FH51" s="206" t="s">
        <v>1494</v>
      </c>
      <c r="FI51" s="108" t="s">
        <v>1555</v>
      </c>
      <c r="FJ51" s="108" t="s">
        <v>1555</v>
      </c>
      <c r="FK51" s="206" t="s">
        <v>1506</v>
      </c>
      <c r="FL51" s="206" t="s">
        <v>1509</v>
      </c>
      <c r="FM51" s="108" t="s">
        <v>1555</v>
      </c>
    </row>
    <row r="52" spans="1:169" ht="14.25">
      <c r="A52" s="108" t="s">
        <v>1419</v>
      </c>
      <c r="B52" s="108" t="str">
        <f t="shared" si="5"/>
        <v xml:space="preserve">M1 </v>
      </c>
      <c r="C52" s="200">
        <v>1</v>
      </c>
      <c r="D52" s="203" t="s">
        <v>442</v>
      </c>
      <c r="E52" s="203" t="s">
        <v>904</v>
      </c>
      <c r="F52" s="203" t="s">
        <v>905</v>
      </c>
      <c r="G52" s="203" t="s">
        <v>906</v>
      </c>
      <c r="H52" s="203" t="s">
        <v>658</v>
      </c>
      <c r="I52" s="203" t="s">
        <v>535</v>
      </c>
      <c r="J52" s="203" t="s">
        <v>536</v>
      </c>
      <c r="K52" s="117" t="s">
        <v>771</v>
      </c>
      <c r="L52" s="204" t="s">
        <v>192</v>
      </c>
      <c r="M52" s="205" t="str">
        <f ca="1">IFERROR(__xludf.DUMMYFUNCTION("regexreplace(N52,"" "","", "")"),"J0, J1, J2, J5, J6, J7, JA, JC, JF, K0, K3, K4, K5, K7, K8, K9, KA, KB, KC, KD, KF, L1, L8, LA, LC, LF, M0, M1, M3, M8, MB, MF, N2, N7, NA, ")</f>
        <v xml:space="preserve">J0, J1, J2, J5, J6, J7, JA, JC, JF, K0, K3, K4, K5, K7, K8, K9, KA, KB, KC, KD, KF, L1, L8, LA, LC, LF, M0, M1, M3, M8, MB, MF, N2, N7, NA, </v>
      </c>
      <c r="N52" s="205" t="e">
        <f t="shared" si="1"/>
        <v>#VALUE!</v>
      </c>
      <c r="O52" s="205" t="str">
        <f ca="1">IFERROR(__xludf.DUMMYFUNCTION("if(countif(ec_num_list,CO52),OFFSET(INDIRECT(CONCAT(""A"",to_text(match(CO52,ec_num_list,0)))),0,1),"""")"),"J0 ")</f>
        <v xml:space="preserve">J0 </v>
      </c>
      <c r="P52" s="205" t="str">
        <f ca="1">IFERROR(__xludf.DUMMYFUNCTION("if(countif(ec_num_list,CP52),OFFSET(INDIRECT(CONCAT(""A"",to_text(match(CP52,ec_num_list,0)))),0,1),"""")"),"J1 ")</f>
        <v xml:space="preserve">J1 </v>
      </c>
      <c r="Q52" s="205" t="str">
        <f ca="1">IFERROR(__xludf.DUMMYFUNCTION("if(countif(ec_num_list,CQ52),OFFSET(INDIRECT(CONCAT(""A"",to_text(match(CQ52,ec_num_list,0)))),0,1),"""")"),"J2 ")</f>
        <v xml:space="preserve">J2 </v>
      </c>
      <c r="R52" s="205" t="str">
        <f ca="1">IFERROR(__xludf.DUMMYFUNCTION("if(countif(ec_num_list,CR52),OFFSET(INDIRECT(CONCAT(""A"",to_text(match(CR52,ec_num_list,0)))),0,1),"""")"),"")</f>
        <v/>
      </c>
      <c r="S52" s="205" t="str">
        <f ca="1">IFERROR(__xludf.DUMMYFUNCTION("if(countif(ec_num_list,CS52),OFFSET(INDIRECT(CONCAT(""A"",to_text(match(CS52,ec_num_list,0)))),0,1),"""")"),"")</f>
        <v/>
      </c>
      <c r="T52" s="205" t="str">
        <f ca="1">IFERROR(__xludf.DUMMYFUNCTION("if(countif(ec_num_list,CT52),OFFSET(INDIRECT(CONCAT(""A"",to_text(match(CT52,ec_num_list,0)))),0,1),"""")"),"J5 ")</f>
        <v xml:space="preserve">J5 </v>
      </c>
      <c r="U52" s="205" t="str">
        <f ca="1">IFERROR(__xludf.DUMMYFUNCTION("if(countif(ec_num_list,CU52),OFFSET(INDIRECT(CONCAT(""A"",to_text(match(CU52,ec_num_list,0)))),0,1),"""")"),"J6 ")</f>
        <v xml:space="preserve">J6 </v>
      </c>
      <c r="V52" s="205" t="str">
        <f ca="1">IFERROR(__xludf.DUMMYFUNCTION("if(countif(ec_num_list,CV52),OFFSET(INDIRECT(CONCAT(""A"",to_text(match(CV52,ec_num_list,0)))),0,1),"""")"),"J7 ")</f>
        <v xml:space="preserve">J7 </v>
      </c>
      <c r="W52" s="205" t="str">
        <f ca="1">IFERROR(__xludf.DUMMYFUNCTION("if(countif(ec_num_list,CW52),OFFSET(INDIRECT(CONCAT(""A"",to_text(match(CW52,ec_num_list,0)))),0,1),"""")"),"")</f>
        <v/>
      </c>
      <c r="X52" s="205" t="str">
        <f ca="1">IFERROR(__xludf.DUMMYFUNCTION("if(countif(ec_num_list,CX52),OFFSET(INDIRECT(CONCAT(""A"",to_text(match(CX52,ec_num_list,0)))),0,1),"""")"),"")</f>
        <v/>
      </c>
      <c r="Y52" s="205" t="str">
        <f ca="1">IFERROR(__xludf.DUMMYFUNCTION("if(countif(ec_num_list,CY52),OFFSET(INDIRECT(CONCAT(""A"",to_text(match(CY52,ec_num_list,0)))),0,1),"""")"),"JA ")</f>
        <v xml:space="preserve">JA </v>
      </c>
      <c r="Z52" s="205" t="str">
        <f ca="1">IFERROR(__xludf.DUMMYFUNCTION("if(countif(ec_num_list,CZ52),OFFSET(INDIRECT(CONCAT(""A"",to_text(match(CZ52,ec_num_list,0)))),0,1),"""")"),"")</f>
        <v/>
      </c>
      <c r="AA52" s="205" t="str">
        <f ca="1">IFERROR(__xludf.DUMMYFUNCTION("if(countif(ec_num_list,DA52),OFFSET(INDIRECT(CONCAT(""A"",to_text(match(DA52,ec_num_list,0)))),0,1),"""")"),"JC ")</f>
        <v xml:space="preserve">JC </v>
      </c>
      <c r="AB52" s="205" t="str">
        <f ca="1">IFERROR(__xludf.DUMMYFUNCTION("if(countif(ec_num_list,DB52),OFFSET(INDIRECT(CONCAT(""A"",to_text(match(DB52,ec_num_list,0)))),0,1),"""")"),"")</f>
        <v/>
      </c>
      <c r="AC52" s="205" t="str">
        <f ca="1">IFERROR(__xludf.DUMMYFUNCTION("if(countif(ec_num_list,DC52),OFFSET(INDIRECT(CONCAT(""A"",to_text(match(DC52,ec_num_list,0)))),0,1),"""")"),"")</f>
        <v/>
      </c>
      <c r="AD52" s="205" t="str">
        <f ca="1">IFERROR(__xludf.DUMMYFUNCTION("if(countif(ec_num_list,DD52),OFFSET(INDIRECT(CONCAT(""A"",to_text(match(DD52,ec_num_list,0)))),0,1),"""")"),"JF ")</f>
        <v xml:space="preserve">JF </v>
      </c>
      <c r="AE52" s="205" t="str">
        <f ca="1">IFERROR(__xludf.DUMMYFUNCTION("if(countif(ec_num_list,DE52),OFFSET(INDIRECT(CONCAT(""A"",to_text(match(DE52,ec_num_list,0)))),0,1),"""")"),"K0 ")</f>
        <v xml:space="preserve">K0 </v>
      </c>
      <c r="AF52" s="205" t="str">
        <f ca="1">IFERROR(__xludf.DUMMYFUNCTION("if(countif(ec_num_list,DF52),OFFSET(INDIRECT(CONCAT(""A"",to_text(match(DF52,ec_num_list,0)))),0,1),"""")"),"")</f>
        <v/>
      </c>
      <c r="AG52" s="205" t="str">
        <f ca="1">IFERROR(__xludf.DUMMYFUNCTION("if(countif(ec_num_list,DG52),OFFSET(INDIRECT(CONCAT(""A"",to_text(match(DG52,ec_num_list,0)))),0,1),"""")"),"")</f>
        <v/>
      </c>
      <c r="AH52" s="205" t="str">
        <f ca="1">IFERROR(__xludf.DUMMYFUNCTION("if(countif(ec_num_list,DH52),OFFSET(INDIRECT(CONCAT(""A"",to_text(match(DH52,ec_num_list,0)))),0,1),"""")"),"K3 ")</f>
        <v xml:space="preserve">K3 </v>
      </c>
      <c r="AI52" s="205" t="str">
        <f ca="1">IFERROR(__xludf.DUMMYFUNCTION("if(countif(ec_num_list,DI52),OFFSET(INDIRECT(CONCAT(""A"",to_text(match(DI52,ec_num_list,0)))),0,1),"""")"),"K4 ")</f>
        <v xml:space="preserve">K4 </v>
      </c>
      <c r="AJ52" s="205" t="str">
        <f ca="1">IFERROR(__xludf.DUMMYFUNCTION("if(countif(ec_num_list,DJ52),OFFSET(INDIRECT(CONCAT(""A"",to_text(match(DJ52,ec_num_list,0)))),0,1),"""")"),"K5 ")</f>
        <v xml:space="preserve">K5 </v>
      </c>
      <c r="AK52" s="205" t="str">
        <f ca="1">IFERROR(__xludf.DUMMYFUNCTION("if(countif(ec_num_list,DK52),OFFSET(INDIRECT(CONCAT(""A"",to_text(match(DK52,ec_num_list,0)))),0,1),"""")"),"")</f>
        <v/>
      </c>
      <c r="AL52" s="205" t="str">
        <f ca="1">IFERROR(__xludf.DUMMYFUNCTION("if(countif(ec_num_list,DL52),OFFSET(INDIRECT(CONCAT(""A"",to_text(match(DL52,ec_num_list,0)))),0,1),"""")"),"K7 ")</f>
        <v xml:space="preserve">K7 </v>
      </c>
      <c r="AM52" s="205" t="str">
        <f ca="1">IFERROR(__xludf.DUMMYFUNCTION("if(countif(ec_num_list,DM52),OFFSET(INDIRECT(CONCAT(""A"",to_text(match(DM52,ec_num_list,0)))),0,1),"""")"),"K8 ")</f>
        <v xml:space="preserve">K8 </v>
      </c>
      <c r="AN52" s="205" t="str">
        <f ca="1">IFERROR(__xludf.DUMMYFUNCTION("if(countif(ec_num_list,DN52),OFFSET(INDIRECT(CONCAT(""A"",to_text(match(DN52,ec_num_list,0)))),0,1),"""")"),"K9 ")</f>
        <v xml:space="preserve">K9 </v>
      </c>
      <c r="AO52" s="205" t="str">
        <f ca="1">IFERROR(__xludf.DUMMYFUNCTION("if(countif(ec_num_list,DO52),OFFSET(INDIRECT(CONCAT(""A"",to_text(match(DO52,ec_num_list,0)))),0,1),"""")"),"KA ")</f>
        <v xml:space="preserve">KA </v>
      </c>
      <c r="AP52" s="205" t="str">
        <f ca="1">IFERROR(__xludf.DUMMYFUNCTION("if(countif(ec_num_list,DP52),OFFSET(INDIRECT(CONCAT(""A"",to_text(match(DP52,ec_num_list,0)))),0,1),"""")"),"KB ")</f>
        <v xml:space="preserve">KB </v>
      </c>
      <c r="AQ52" s="205" t="str">
        <f ca="1">IFERROR(__xludf.DUMMYFUNCTION("if(countif(ec_num_list,DQ52),OFFSET(INDIRECT(CONCAT(""A"",to_text(match(DQ52,ec_num_list,0)))),0,1),"""")"),"KC ")</f>
        <v xml:space="preserve">KC </v>
      </c>
      <c r="AR52" s="205" t="str">
        <f ca="1">IFERROR(__xludf.DUMMYFUNCTION("if(countif(ec_num_list,DR52),OFFSET(INDIRECT(CONCAT(""A"",to_text(match(DR52,ec_num_list,0)))),0,1),"""")"),"KD ")</f>
        <v xml:space="preserve">KD </v>
      </c>
      <c r="AS52" s="205" t="str">
        <f ca="1">IFERROR(__xludf.DUMMYFUNCTION("if(countif(ec_num_list,DS52),OFFSET(INDIRECT(CONCAT(""A"",to_text(match(DS52,ec_num_list,0)))),0,1),"""")"),"")</f>
        <v/>
      </c>
      <c r="AT52" s="205" t="str">
        <f ca="1">IFERROR(__xludf.DUMMYFUNCTION("if(countif(ec_num_list,DT52),OFFSET(INDIRECT(CONCAT(""A"",to_text(match(DT52,ec_num_list,0)))),0,1),"""")"),"KF ")</f>
        <v xml:space="preserve">KF </v>
      </c>
      <c r="AU52" s="205" t="str">
        <f ca="1">IFERROR(__xludf.DUMMYFUNCTION("if(countif(ec_num_list,DU52),OFFSET(INDIRECT(CONCAT(""A"",to_text(match(DU52,ec_num_list,0)))),0,1),"""")"),"")</f>
        <v/>
      </c>
      <c r="AV52" s="205" t="str">
        <f ca="1">IFERROR(__xludf.DUMMYFUNCTION("if(countif(ec_num_list,DV52),OFFSET(INDIRECT(CONCAT(""A"",to_text(match(DV52,ec_num_list,0)))),0,1),"""")"),"L1 ")</f>
        <v xml:space="preserve">L1 </v>
      </c>
      <c r="AW52" s="205" t="str">
        <f ca="1">IFERROR(__xludf.DUMMYFUNCTION("if(countif(ec_num_list,DW52),OFFSET(INDIRECT(CONCAT(""A"",to_text(match(DW52,ec_num_list,0)))),0,1),"""")"),"")</f>
        <v/>
      </c>
      <c r="AX52" s="205" t="str">
        <f ca="1">IFERROR(__xludf.DUMMYFUNCTION("if(countif(ec_num_list,DX52),OFFSET(INDIRECT(CONCAT(""A"",to_text(match(DX52,ec_num_list,0)))),0,1),"""")"),"")</f>
        <v/>
      </c>
      <c r="AY52" s="205" t="str">
        <f ca="1">IFERROR(__xludf.DUMMYFUNCTION("if(countif(ec_num_list,DY52),OFFSET(INDIRECT(CONCAT(""A"",to_text(match(DY52,ec_num_list,0)))),0,1),"""")"),"")</f>
        <v/>
      </c>
      <c r="AZ52" s="205" t="str">
        <f ca="1">IFERROR(__xludf.DUMMYFUNCTION("if(countif(ec_num_list,DZ52),OFFSET(INDIRECT(CONCAT(""A"",to_text(match(DZ52,ec_num_list,0)))),0,1),"""")"),"")</f>
        <v/>
      </c>
      <c r="BA52" s="205" t="str">
        <f ca="1">IFERROR(__xludf.DUMMYFUNCTION("if(countif(ec_num_list,EA52),OFFSET(INDIRECT(CONCAT(""A"",to_text(match(EA52,ec_num_list,0)))),0,1),"""")"),"")</f>
        <v/>
      </c>
      <c r="BB52" s="205" t="str">
        <f ca="1">IFERROR(__xludf.DUMMYFUNCTION("if(countif(ec_num_list,EB52),OFFSET(INDIRECT(CONCAT(""A"",to_text(match(EB52,ec_num_list,0)))),0,1),"""")"),"")</f>
        <v/>
      </c>
      <c r="BC52" s="205" t="str">
        <f ca="1">IFERROR(__xludf.DUMMYFUNCTION("if(countif(ec_num_list,EC52),OFFSET(INDIRECT(CONCAT(""A"",to_text(match(EC52,ec_num_list,0)))),0,1),"""")"),"L8 ")</f>
        <v xml:space="preserve">L8 </v>
      </c>
      <c r="BD52" s="205" t="str">
        <f ca="1">IFERROR(__xludf.DUMMYFUNCTION("if(countif(ec_num_list,ED52),OFFSET(INDIRECT(CONCAT(""A"",to_text(match(ED52,ec_num_list,0)))),0,1),"""")"),"")</f>
        <v/>
      </c>
      <c r="BE52" s="205" t="str">
        <f ca="1">IFERROR(__xludf.DUMMYFUNCTION("if(countif(ec_num_list,EE52),OFFSET(INDIRECT(CONCAT(""A"",to_text(match(EE52,ec_num_list,0)))),0,1),"""")"),"LA ")</f>
        <v xml:space="preserve">LA </v>
      </c>
      <c r="BF52" s="205" t="str">
        <f ca="1">IFERROR(__xludf.DUMMYFUNCTION("if(countif(ec_num_list,EF52),OFFSET(INDIRECT(CONCAT(""A"",to_text(match(EF52,ec_num_list,0)))),0,1),"""")"),"")</f>
        <v/>
      </c>
      <c r="BG52" s="205" t="str">
        <f ca="1">IFERROR(__xludf.DUMMYFUNCTION("if(countif(ec_num_list,EG52),OFFSET(INDIRECT(CONCAT(""A"",to_text(match(EG52,ec_num_list,0)))),0,1),"""")"),"LC ")</f>
        <v xml:space="preserve">LC </v>
      </c>
      <c r="BH52" s="205" t="str">
        <f ca="1">IFERROR(__xludf.DUMMYFUNCTION("if(countif(ec_num_list,EH52),OFFSET(INDIRECT(CONCAT(""A"",to_text(match(EH52,ec_num_list,0)))),0,1),"""")"),"")</f>
        <v/>
      </c>
      <c r="BI52" s="205" t="str">
        <f ca="1">IFERROR(__xludf.DUMMYFUNCTION("if(countif(ec_num_list,EI52),OFFSET(INDIRECT(CONCAT(""A"",to_text(match(EI52,ec_num_list,0)))),0,1),"""")"),"")</f>
        <v/>
      </c>
      <c r="BJ52" s="205" t="str">
        <f ca="1">IFERROR(__xludf.DUMMYFUNCTION("if(countif(ec_num_list,EJ52),OFFSET(INDIRECT(CONCAT(""A"",to_text(match(EJ52,ec_num_list,0)))),0,1),"""")"),"LF ")</f>
        <v xml:space="preserve">LF </v>
      </c>
      <c r="BK52" s="205" t="str">
        <f ca="1">IFERROR(__xludf.DUMMYFUNCTION("if(countif(ec_num_list,EK52),OFFSET(INDIRECT(CONCAT(""A"",to_text(match(EK52,ec_num_list,0)))),0,1),"""")"),"M0 ")</f>
        <v xml:space="preserve">M0 </v>
      </c>
      <c r="BL52" s="205" t="str">
        <f ca="1">IFERROR(__xludf.DUMMYFUNCTION("if(countif(ec_num_list,EL52),OFFSET(INDIRECT(CONCAT(""A"",to_text(match(EL52,ec_num_list,0)))),0,1),"""")"),"M1 ")</f>
        <v xml:space="preserve">M1 </v>
      </c>
      <c r="BM52" s="205" t="str">
        <f ca="1">IFERROR(__xludf.DUMMYFUNCTION("if(countif(ec_num_list,EM52),OFFSET(INDIRECT(CONCAT(""A"",to_text(match(EM52,ec_num_list,0)))),0,1),"""")"),"")</f>
        <v/>
      </c>
      <c r="BN52" s="205" t="str">
        <f ca="1">IFERROR(__xludf.DUMMYFUNCTION("if(countif(ec_num_list,EN52),OFFSET(INDIRECT(CONCAT(""A"",to_text(match(EN52,ec_num_list,0)))),0,1),"""")"),"M3 ")</f>
        <v xml:space="preserve">M3 </v>
      </c>
      <c r="BO52" s="205" t="str">
        <f ca="1">IFERROR(__xludf.DUMMYFUNCTION("if(countif(ec_num_list,EO52),OFFSET(INDIRECT(CONCAT(""A"",to_text(match(EO52,ec_num_list,0)))),0,1),"""")"),"")</f>
        <v/>
      </c>
      <c r="BP52" s="205" t="str">
        <f ca="1">IFERROR(__xludf.DUMMYFUNCTION("if(countif(ec_num_list,EP52),OFFSET(INDIRECT(CONCAT(""A"",to_text(match(EP52,ec_num_list,0)))),0,1),"""")"),"")</f>
        <v/>
      </c>
      <c r="BQ52" s="205" t="str">
        <f ca="1">IFERROR(__xludf.DUMMYFUNCTION("if(countif(ec_num_list,EQ52),OFFSET(INDIRECT(CONCAT(""A"",to_text(match(EQ52,ec_num_list,0)))),0,1),"""")"),"")</f>
        <v/>
      </c>
      <c r="BR52" s="205" t="str">
        <f ca="1">IFERROR(__xludf.DUMMYFUNCTION("if(countif(ec_num_list,ER52),OFFSET(INDIRECT(CONCAT(""A"",to_text(match(ER52,ec_num_list,0)))),0,1),"""")"),"")</f>
        <v/>
      </c>
      <c r="BS52" s="205" t="str">
        <f ca="1">IFERROR(__xludf.DUMMYFUNCTION("if(countif(ec_num_list,ES52),OFFSET(INDIRECT(CONCAT(""A"",to_text(match(ES52,ec_num_list,0)))),0,1),"""")"),"M8 ")</f>
        <v xml:space="preserve">M8 </v>
      </c>
      <c r="BT52" s="205" t="str">
        <f ca="1">IFERROR(__xludf.DUMMYFUNCTION("if(countif(ec_num_list,ET52),OFFSET(INDIRECT(CONCAT(""A"",to_text(match(ET52,ec_num_list,0)))),0,1),"""")"),"")</f>
        <v/>
      </c>
      <c r="BU52" s="205" t="str">
        <f ca="1">IFERROR(__xludf.DUMMYFUNCTION("if(countif(ec_num_list,EU52),OFFSET(INDIRECT(CONCAT(""A"",to_text(match(EU52,ec_num_list,0)))),0,1),"""")"),"")</f>
        <v/>
      </c>
      <c r="BV52" s="205" t="str">
        <f ca="1">IFERROR(__xludf.DUMMYFUNCTION("if(countif(ec_num_list,EV52),OFFSET(INDIRECT(CONCAT(""A"",to_text(match(EV52,ec_num_list,0)))),0,1),"""")"),"MB ")</f>
        <v xml:space="preserve">MB </v>
      </c>
      <c r="BW52" s="205" t="str">
        <f ca="1">IFERROR(__xludf.DUMMYFUNCTION("if(countif(ec_num_list,EW52),OFFSET(INDIRECT(CONCAT(""A"",to_text(match(EW52,ec_num_list,0)))),0,1),"""")"),"")</f>
        <v/>
      </c>
      <c r="BX52" s="205" t="str">
        <f ca="1">IFERROR(__xludf.DUMMYFUNCTION("if(countif(ec_num_list,EX52),OFFSET(INDIRECT(CONCAT(""A"",to_text(match(EX52,ec_num_list,0)))),0,1),"""")"),"")</f>
        <v/>
      </c>
      <c r="BY52" s="205" t="str">
        <f ca="1">IFERROR(__xludf.DUMMYFUNCTION("if(countif(ec_num_list,EY52),OFFSET(INDIRECT(CONCAT(""A"",to_text(match(EY52,ec_num_list,0)))),0,1),"""")"),"")</f>
        <v/>
      </c>
      <c r="BZ52" s="205" t="str">
        <f ca="1">IFERROR(__xludf.DUMMYFUNCTION("if(countif(ec_num_list,EZ52),OFFSET(INDIRECT(CONCAT(""A"",to_text(match(EZ52,ec_num_list,0)))),0,1),"""")"),"MF ")</f>
        <v xml:space="preserve">MF </v>
      </c>
      <c r="CA52" s="205" t="str">
        <f ca="1">IFERROR(__xludf.DUMMYFUNCTION("if(countif(ec_num_list,FA52),OFFSET(INDIRECT(CONCAT(""A"",to_text(match(FA52,ec_num_list,0)))),0,1),"""")"),"")</f>
        <v/>
      </c>
      <c r="CB52" s="205" t="str">
        <f ca="1">IFERROR(__xludf.DUMMYFUNCTION("if(countif(ec_num_list,FB52),OFFSET(INDIRECT(CONCAT(""A"",to_text(match(FB52,ec_num_list,0)))),0,1),"""")"),"")</f>
        <v/>
      </c>
      <c r="CC52" s="205" t="str">
        <f ca="1">IFERROR(__xludf.DUMMYFUNCTION("if(countif(ec_num_list,FC52),OFFSET(INDIRECT(CONCAT(""A"",to_text(match(FC52,ec_num_list,0)))),0,1),"""")"),"N2 ")</f>
        <v xml:space="preserve">N2 </v>
      </c>
      <c r="CD52" s="205" t="str">
        <f ca="1">IFERROR(__xludf.DUMMYFUNCTION("if(countif(ec_num_list,FD52),OFFSET(INDIRECT(CONCAT(""A"",to_text(match(FD52,ec_num_list,0)))),0,1),"""")"),"")</f>
        <v/>
      </c>
      <c r="CE52" s="205" t="str">
        <f ca="1">IFERROR(__xludf.DUMMYFUNCTION("if(countif(ec_num_list,FE52),OFFSET(INDIRECT(CONCAT(""A"",to_text(match(FE52,ec_num_list,0)))),0,1),"""")"),"")</f>
        <v/>
      </c>
      <c r="CF52" s="205" t="str">
        <f ca="1">IFERROR(__xludf.DUMMYFUNCTION("if(countif(ec_num_list,FF52),OFFSET(INDIRECT(CONCAT(""A"",to_text(match(FF52,ec_num_list,0)))),0,1),"""")"),"")</f>
        <v/>
      </c>
      <c r="CG52" s="205" t="str">
        <f ca="1">IFERROR(__xludf.DUMMYFUNCTION("if(countif(ec_num_list,FG52),OFFSET(INDIRECT(CONCAT(""A"",to_text(match(FG52,ec_num_list,0)))),0,1),"""")"),"")</f>
        <v/>
      </c>
      <c r="CH52" s="205" t="str">
        <f ca="1">IFERROR(__xludf.DUMMYFUNCTION("if(countif(ec_num_list,FH52),OFFSET(INDIRECT(CONCAT(""A"",to_text(match(FH52,ec_num_list,0)))),0,1),"""")"),"N7 ")</f>
        <v xml:space="preserve">N7 </v>
      </c>
      <c r="CI52" s="205" t="str">
        <f ca="1">IFERROR(__xludf.DUMMYFUNCTION("if(countif(ec_num_list,FI52),OFFSET(INDIRECT(CONCAT(""A"",to_text(match(FI52,ec_num_list,0)))),0,1),"""")"),"")</f>
        <v/>
      </c>
      <c r="CJ52" s="205" t="str">
        <f ca="1">IFERROR(__xludf.DUMMYFUNCTION("if(countif(ec_num_list,FJ52),OFFSET(INDIRECT(CONCAT(""A"",to_text(match(FJ52,ec_num_list,0)))),0,1),"""")"),"")</f>
        <v/>
      </c>
      <c r="CK52" s="205" t="str">
        <f ca="1">IFERROR(__xludf.DUMMYFUNCTION("if(countif(ec_num_list,FK52),OFFSET(INDIRECT(CONCAT(""A"",to_text(match(FK52,ec_num_list,0)))),0,1),"""")"),"NA ")</f>
        <v xml:space="preserve">NA </v>
      </c>
      <c r="CL52" s="205" t="str">
        <f ca="1">IFERROR(__xludf.DUMMYFUNCTION("if(countif(ec_num_list,FL52),OFFSET(INDIRECT(CONCAT(""A"",to_text(match(FL52,ec_num_list,0)))),0,1),"""")"),"")</f>
        <v/>
      </c>
      <c r="CM52" s="205" t="str">
        <f ca="1">IFERROR(__xludf.DUMMYFUNCTION("if(countif(ec_num_list,FM52),OFFSET(INDIRECT(CONCAT(""A"",to_text(match(FM52,ec_num_list,0)))),0,1),"""")"),"")</f>
        <v/>
      </c>
      <c r="CN52" s="206" t="s">
        <v>192</v>
      </c>
      <c r="CO52" s="206" t="s">
        <v>1243</v>
      </c>
      <c r="CP52" s="206" t="s">
        <v>1251</v>
      </c>
      <c r="CQ52" s="206" t="s">
        <v>1256</v>
      </c>
      <c r="CR52" s="108" t="s">
        <v>1555</v>
      </c>
      <c r="CS52" s="108" t="s">
        <v>1555</v>
      </c>
      <c r="CT52" s="206" t="s">
        <v>1266</v>
      </c>
      <c r="CU52" s="206" t="s">
        <v>1271</v>
      </c>
      <c r="CV52" s="206" t="s">
        <v>1274</v>
      </c>
      <c r="CW52" s="108" t="s">
        <v>1555</v>
      </c>
      <c r="CX52" s="108" t="s">
        <v>1555</v>
      </c>
      <c r="CY52" s="206" t="s">
        <v>1286</v>
      </c>
      <c r="CZ52" s="108" t="s">
        <v>1555</v>
      </c>
      <c r="DA52" s="206" t="s">
        <v>1292</v>
      </c>
      <c r="DB52" s="108" t="s">
        <v>1555</v>
      </c>
      <c r="DC52" s="108" t="s">
        <v>1555</v>
      </c>
      <c r="DD52" s="206" t="s">
        <v>1301</v>
      </c>
      <c r="DE52" s="206" t="s">
        <v>1304</v>
      </c>
      <c r="DF52" s="108" t="s">
        <v>1555</v>
      </c>
      <c r="DG52" s="108" t="s">
        <v>1555</v>
      </c>
      <c r="DH52" s="206" t="s">
        <v>1315</v>
      </c>
      <c r="DI52" s="206" t="s">
        <v>1317</v>
      </c>
      <c r="DJ52" s="206" t="s">
        <v>1321</v>
      </c>
      <c r="DK52" s="108" t="s">
        <v>1555</v>
      </c>
      <c r="DL52" s="206" t="s">
        <v>1326</v>
      </c>
      <c r="DM52" s="206" t="s">
        <v>1330</v>
      </c>
      <c r="DN52" s="206" t="s">
        <v>1334</v>
      </c>
      <c r="DO52" s="206" t="s">
        <v>1337</v>
      </c>
      <c r="DP52" s="206" t="s">
        <v>1341</v>
      </c>
      <c r="DQ52" s="206" t="s">
        <v>1344</v>
      </c>
      <c r="DR52" s="206" t="s">
        <v>1347</v>
      </c>
      <c r="DS52" s="108" t="s">
        <v>1555</v>
      </c>
      <c r="DT52" s="206" t="s">
        <v>1353</v>
      </c>
      <c r="DU52" s="108" t="s">
        <v>1555</v>
      </c>
      <c r="DV52" s="206" t="s">
        <v>1363</v>
      </c>
      <c r="DW52" s="108" t="s">
        <v>1555</v>
      </c>
      <c r="DX52" s="108" t="s">
        <v>1555</v>
      </c>
      <c r="DY52" s="108" t="s">
        <v>1555</v>
      </c>
      <c r="DZ52" s="108" t="s">
        <v>1555</v>
      </c>
      <c r="EA52" s="108" t="s">
        <v>1555</v>
      </c>
      <c r="EB52" s="108" t="s">
        <v>1555</v>
      </c>
      <c r="EC52" s="206" t="s">
        <v>1391</v>
      </c>
      <c r="ED52" s="108" t="s">
        <v>1555</v>
      </c>
      <c r="EE52" s="206" t="s">
        <v>1397</v>
      </c>
      <c r="EF52" s="108" t="s">
        <v>1555</v>
      </c>
      <c r="EG52" s="206" t="s">
        <v>1404</v>
      </c>
      <c r="EH52" s="108" t="s">
        <v>1555</v>
      </c>
      <c r="EI52" s="108" t="s">
        <v>1555</v>
      </c>
      <c r="EJ52" s="206" t="s">
        <v>1414</v>
      </c>
      <c r="EK52" s="206" t="s">
        <v>1417</v>
      </c>
      <c r="EL52" s="206" t="s">
        <v>1419</v>
      </c>
      <c r="EM52" s="108" t="s">
        <v>1555</v>
      </c>
      <c r="EN52" s="206" t="s">
        <v>1428</v>
      </c>
      <c r="EO52" s="108" t="s">
        <v>1555</v>
      </c>
      <c r="EP52" s="108" t="s">
        <v>1555</v>
      </c>
      <c r="EQ52" s="108" t="s">
        <v>1555</v>
      </c>
      <c r="ER52" s="108" t="s">
        <v>1555</v>
      </c>
      <c r="ES52" s="206" t="s">
        <v>1442</v>
      </c>
      <c r="ET52" s="108" t="s">
        <v>1555</v>
      </c>
      <c r="EU52" s="108" t="s">
        <v>1555</v>
      </c>
      <c r="EV52" s="206" t="s">
        <v>1451</v>
      </c>
      <c r="EW52" s="108" t="s">
        <v>1555</v>
      </c>
      <c r="EX52" s="108" t="s">
        <v>1555</v>
      </c>
      <c r="EY52" s="108" t="s">
        <v>1555</v>
      </c>
      <c r="EZ52" s="206" t="s">
        <v>1463</v>
      </c>
      <c r="FA52" s="108" t="s">
        <v>1555</v>
      </c>
      <c r="FB52" s="108" t="s">
        <v>1555</v>
      </c>
      <c r="FC52" s="206" t="s">
        <v>1476</v>
      </c>
      <c r="FD52" s="108" t="s">
        <v>1555</v>
      </c>
      <c r="FE52" s="108" t="s">
        <v>1555</v>
      </c>
      <c r="FF52" s="108" t="s">
        <v>1555</v>
      </c>
      <c r="FG52" s="108" t="s">
        <v>1555</v>
      </c>
      <c r="FH52" s="206" t="s">
        <v>1494</v>
      </c>
      <c r="FI52" s="108" t="s">
        <v>1555</v>
      </c>
      <c r="FJ52" s="108" t="s">
        <v>1555</v>
      </c>
      <c r="FK52" s="206" t="s">
        <v>1506</v>
      </c>
      <c r="FL52" s="206" t="s">
        <v>1509</v>
      </c>
      <c r="FM52" s="108" t="s">
        <v>1555</v>
      </c>
    </row>
    <row r="53" spans="1:169" ht="14.25">
      <c r="A53" s="108" t="s">
        <v>1422</v>
      </c>
      <c r="B53" s="108" t="str">
        <f t="shared" si="5"/>
        <v xml:space="preserve">M2 </v>
      </c>
      <c r="C53" s="200">
        <v>2</v>
      </c>
      <c r="D53" s="203" t="s">
        <v>442</v>
      </c>
      <c r="E53" s="203" t="s">
        <v>904</v>
      </c>
      <c r="F53" s="203" t="s">
        <v>905</v>
      </c>
      <c r="G53" s="203" t="s">
        <v>906</v>
      </c>
      <c r="H53" s="203" t="s">
        <v>658</v>
      </c>
      <c r="I53" s="203" t="s">
        <v>410</v>
      </c>
      <c r="J53" s="203" t="s">
        <v>1562</v>
      </c>
      <c r="K53" s="117" t="s">
        <v>765</v>
      </c>
      <c r="L53" s="204" t="s">
        <v>195</v>
      </c>
      <c r="M53" s="205" t="str">
        <f ca="1">IFERROR(__xludf.DUMMYFUNCTION("regexreplace(N53,"" "","", "")"),"J0, J1, J2, J5, J6, J7, JA, JC, JF, K0, K3, K4, K5, K7, K9, KA, KB, KC, KD, KF, L1, L8, LA, LC, LF, M0, M3, M8, MB, MF, N2, N7, NA, ")</f>
        <v xml:space="preserve">J0, J1, J2, J5, J6, J7, JA, JC, JF, K0, K3, K4, K5, K7, K9, KA, KB, KC, KD, KF, L1, L8, LA, LC, LF, M0, M3, M8, MB, MF, N2, N7, NA, </v>
      </c>
      <c r="N53" s="205" t="e">
        <f t="shared" si="1"/>
        <v>#VALUE!</v>
      </c>
      <c r="O53" s="205" t="str">
        <f ca="1">IFERROR(__xludf.DUMMYFUNCTION("if(countif(ec_num_list,CO53),OFFSET(INDIRECT(CONCAT(""A"",to_text(match(CO53,ec_num_list,0)))),0,1),"""")"),"J0 ")</f>
        <v xml:space="preserve">J0 </v>
      </c>
      <c r="P53" s="205" t="str">
        <f ca="1">IFERROR(__xludf.DUMMYFUNCTION("if(countif(ec_num_list,CP53),OFFSET(INDIRECT(CONCAT(""A"",to_text(match(CP53,ec_num_list,0)))),0,1),"""")"),"J1 ")</f>
        <v xml:space="preserve">J1 </v>
      </c>
      <c r="Q53" s="205" t="str">
        <f ca="1">IFERROR(__xludf.DUMMYFUNCTION("if(countif(ec_num_list,CQ53),OFFSET(INDIRECT(CONCAT(""A"",to_text(match(CQ53,ec_num_list,0)))),0,1),"""")"),"J2 ")</f>
        <v xml:space="preserve">J2 </v>
      </c>
      <c r="R53" s="205" t="str">
        <f ca="1">IFERROR(__xludf.DUMMYFUNCTION("if(countif(ec_num_list,CR53),OFFSET(INDIRECT(CONCAT(""A"",to_text(match(CR53,ec_num_list,0)))),0,1),"""")"),"")</f>
        <v/>
      </c>
      <c r="S53" s="205" t="str">
        <f ca="1">IFERROR(__xludf.DUMMYFUNCTION("if(countif(ec_num_list,CS53),OFFSET(INDIRECT(CONCAT(""A"",to_text(match(CS53,ec_num_list,0)))),0,1),"""")"),"")</f>
        <v/>
      </c>
      <c r="T53" s="205" t="str">
        <f ca="1">IFERROR(__xludf.DUMMYFUNCTION("if(countif(ec_num_list,CT53),OFFSET(INDIRECT(CONCAT(""A"",to_text(match(CT53,ec_num_list,0)))),0,1),"""")"),"J5 ")</f>
        <v xml:space="preserve">J5 </v>
      </c>
      <c r="U53" s="205" t="str">
        <f ca="1">IFERROR(__xludf.DUMMYFUNCTION("if(countif(ec_num_list,CU53),OFFSET(INDIRECT(CONCAT(""A"",to_text(match(CU53,ec_num_list,0)))),0,1),"""")"),"J6 ")</f>
        <v xml:space="preserve">J6 </v>
      </c>
      <c r="V53" s="205" t="str">
        <f ca="1">IFERROR(__xludf.DUMMYFUNCTION("if(countif(ec_num_list,CV53),OFFSET(INDIRECT(CONCAT(""A"",to_text(match(CV53,ec_num_list,0)))),0,1),"""")"),"J7 ")</f>
        <v xml:space="preserve">J7 </v>
      </c>
      <c r="W53" s="205" t="str">
        <f ca="1">IFERROR(__xludf.DUMMYFUNCTION("if(countif(ec_num_list,CW53),OFFSET(INDIRECT(CONCAT(""A"",to_text(match(CW53,ec_num_list,0)))),0,1),"""")"),"")</f>
        <v/>
      </c>
      <c r="X53" s="205" t="str">
        <f ca="1">IFERROR(__xludf.DUMMYFUNCTION("if(countif(ec_num_list,CX53),OFFSET(INDIRECT(CONCAT(""A"",to_text(match(CX53,ec_num_list,0)))),0,1),"""")"),"")</f>
        <v/>
      </c>
      <c r="Y53" s="205" t="str">
        <f ca="1">IFERROR(__xludf.DUMMYFUNCTION("if(countif(ec_num_list,CY53),OFFSET(INDIRECT(CONCAT(""A"",to_text(match(CY53,ec_num_list,0)))),0,1),"""")"),"JA ")</f>
        <v xml:space="preserve">JA </v>
      </c>
      <c r="Z53" s="205" t="str">
        <f ca="1">IFERROR(__xludf.DUMMYFUNCTION("if(countif(ec_num_list,CZ53),OFFSET(INDIRECT(CONCAT(""A"",to_text(match(CZ53,ec_num_list,0)))),0,1),"""")"),"")</f>
        <v/>
      </c>
      <c r="AA53" s="205" t="str">
        <f ca="1">IFERROR(__xludf.DUMMYFUNCTION("if(countif(ec_num_list,DA53),OFFSET(INDIRECT(CONCAT(""A"",to_text(match(DA53,ec_num_list,0)))),0,1),"""")"),"JC ")</f>
        <v xml:space="preserve">JC </v>
      </c>
      <c r="AB53" s="205" t="str">
        <f ca="1">IFERROR(__xludf.DUMMYFUNCTION("if(countif(ec_num_list,DB53),OFFSET(INDIRECT(CONCAT(""A"",to_text(match(DB53,ec_num_list,0)))),0,1),"""")"),"")</f>
        <v/>
      </c>
      <c r="AC53" s="205" t="str">
        <f ca="1">IFERROR(__xludf.DUMMYFUNCTION("if(countif(ec_num_list,DC53),OFFSET(INDIRECT(CONCAT(""A"",to_text(match(DC53,ec_num_list,0)))),0,1),"""")"),"")</f>
        <v/>
      </c>
      <c r="AD53" s="205" t="str">
        <f ca="1">IFERROR(__xludf.DUMMYFUNCTION("if(countif(ec_num_list,DD53),OFFSET(INDIRECT(CONCAT(""A"",to_text(match(DD53,ec_num_list,0)))),0,1),"""")"),"JF ")</f>
        <v xml:space="preserve">JF </v>
      </c>
      <c r="AE53" s="205" t="str">
        <f ca="1">IFERROR(__xludf.DUMMYFUNCTION("if(countif(ec_num_list,DE53),OFFSET(INDIRECT(CONCAT(""A"",to_text(match(DE53,ec_num_list,0)))),0,1),"""")"),"K0 ")</f>
        <v xml:space="preserve">K0 </v>
      </c>
      <c r="AF53" s="205" t="str">
        <f ca="1">IFERROR(__xludf.DUMMYFUNCTION("if(countif(ec_num_list,DF53),OFFSET(INDIRECT(CONCAT(""A"",to_text(match(DF53,ec_num_list,0)))),0,1),"""")"),"")</f>
        <v/>
      </c>
      <c r="AG53" s="205" t="str">
        <f ca="1">IFERROR(__xludf.DUMMYFUNCTION("if(countif(ec_num_list,DG53),OFFSET(INDIRECT(CONCAT(""A"",to_text(match(DG53,ec_num_list,0)))),0,1),"""")"),"")</f>
        <v/>
      </c>
      <c r="AH53" s="205" t="str">
        <f ca="1">IFERROR(__xludf.DUMMYFUNCTION("if(countif(ec_num_list,DH53),OFFSET(INDIRECT(CONCAT(""A"",to_text(match(DH53,ec_num_list,0)))),0,1),"""")"),"K3 ")</f>
        <v xml:space="preserve">K3 </v>
      </c>
      <c r="AI53" s="205" t="str">
        <f ca="1">IFERROR(__xludf.DUMMYFUNCTION("if(countif(ec_num_list,DI53),OFFSET(INDIRECT(CONCAT(""A"",to_text(match(DI53,ec_num_list,0)))),0,1),"""")"),"K4 ")</f>
        <v xml:space="preserve">K4 </v>
      </c>
      <c r="AJ53" s="205" t="str">
        <f ca="1">IFERROR(__xludf.DUMMYFUNCTION("if(countif(ec_num_list,DJ53),OFFSET(INDIRECT(CONCAT(""A"",to_text(match(DJ53,ec_num_list,0)))),0,1),"""")"),"K5 ")</f>
        <v xml:space="preserve">K5 </v>
      </c>
      <c r="AK53" s="205" t="str">
        <f ca="1">IFERROR(__xludf.DUMMYFUNCTION("if(countif(ec_num_list,DK53),OFFSET(INDIRECT(CONCAT(""A"",to_text(match(DK53,ec_num_list,0)))),0,1),"""")"),"")</f>
        <v/>
      </c>
      <c r="AL53" s="205" t="str">
        <f ca="1">IFERROR(__xludf.DUMMYFUNCTION("if(countif(ec_num_list,DL53),OFFSET(INDIRECT(CONCAT(""A"",to_text(match(DL53,ec_num_list,0)))),0,1),"""")"),"K7 ")</f>
        <v xml:space="preserve">K7 </v>
      </c>
      <c r="AM53" s="205" t="str">
        <f ca="1">IFERROR(__xludf.DUMMYFUNCTION("if(countif(ec_num_list,DM53),OFFSET(INDIRECT(CONCAT(""A"",to_text(match(DM53,ec_num_list,0)))),0,1),"""")"),"")</f>
        <v/>
      </c>
      <c r="AN53" s="205" t="str">
        <f ca="1">IFERROR(__xludf.DUMMYFUNCTION("if(countif(ec_num_list,DN53),OFFSET(INDIRECT(CONCAT(""A"",to_text(match(DN53,ec_num_list,0)))),0,1),"""")"),"K9 ")</f>
        <v xml:space="preserve">K9 </v>
      </c>
      <c r="AO53" s="205" t="str">
        <f ca="1">IFERROR(__xludf.DUMMYFUNCTION("if(countif(ec_num_list,DO53),OFFSET(INDIRECT(CONCAT(""A"",to_text(match(DO53,ec_num_list,0)))),0,1),"""")"),"KA ")</f>
        <v xml:space="preserve">KA </v>
      </c>
      <c r="AP53" s="205" t="str">
        <f ca="1">IFERROR(__xludf.DUMMYFUNCTION("if(countif(ec_num_list,DP53),OFFSET(INDIRECT(CONCAT(""A"",to_text(match(DP53,ec_num_list,0)))),0,1),"""")"),"KB ")</f>
        <v xml:space="preserve">KB </v>
      </c>
      <c r="AQ53" s="205" t="str">
        <f ca="1">IFERROR(__xludf.DUMMYFUNCTION("if(countif(ec_num_list,DQ53),OFFSET(INDIRECT(CONCAT(""A"",to_text(match(DQ53,ec_num_list,0)))),0,1),"""")"),"KC ")</f>
        <v xml:space="preserve">KC </v>
      </c>
      <c r="AR53" s="205" t="str">
        <f ca="1">IFERROR(__xludf.DUMMYFUNCTION("if(countif(ec_num_list,DR53),OFFSET(INDIRECT(CONCAT(""A"",to_text(match(DR53,ec_num_list,0)))),0,1),"""")"),"KD ")</f>
        <v xml:space="preserve">KD </v>
      </c>
      <c r="AS53" s="205" t="str">
        <f ca="1">IFERROR(__xludf.DUMMYFUNCTION("if(countif(ec_num_list,DS53),OFFSET(INDIRECT(CONCAT(""A"",to_text(match(DS53,ec_num_list,0)))),0,1),"""")"),"")</f>
        <v/>
      </c>
      <c r="AT53" s="205" t="str">
        <f ca="1">IFERROR(__xludf.DUMMYFUNCTION("if(countif(ec_num_list,DT53),OFFSET(INDIRECT(CONCAT(""A"",to_text(match(DT53,ec_num_list,0)))),0,1),"""")"),"KF ")</f>
        <v xml:space="preserve">KF </v>
      </c>
      <c r="AU53" s="205" t="str">
        <f ca="1">IFERROR(__xludf.DUMMYFUNCTION("if(countif(ec_num_list,DU53),OFFSET(INDIRECT(CONCAT(""A"",to_text(match(DU53,ec_num_list,0)))),0,1),"""")"),"")</f>
        <v/>
      </c>
      <c r="AV53" s="205" t="str">
        <f ca="1">IFERROR(__xludf.DUMMYFUNCTION("if(countif(ec_num_list,DV53),OFFSET(INDIRECT(CONCAT(""A"",to_text(match(DV53,ec_num_list,0)))),0,1),"""")"),"L1 ")</f>
        <v xml:space="preserve">L1 </v>
      </c>
      <c r="AW53" s="205" t="str">
        <f ca="1">IFERROR(__xludf.DUMMYFUNCTION("if(countif(ec_num_list,DW53),OFFSET(INDIRECT(CONCAT(""A"",to_text(match(DW53,ec_num_list,0)))),0,1),"""")"),"")</f>
        <v/>
      </c>
      <c r="AX53" s="205" t="str">
        <f ca="1">IFERROR(__xludf.DUMMYFUNCTION("if(countif(ec_num_list,DX53),OFFSET(INDIRECT(CONCAT(""A"",to_text(match(DX53,ec_num_list,0)))),0,1),"""")"),"")</f>
        <v/>
      </c>
      <c r="AY53" s="205" t="str">
        <f ca="1">IFERROR(__xludf.DUMMYFUNCTION("if(countif(ec_num_list,DY53),OFFSET(INDIRECT(CONCAT(""A"",to_text(match(DY53,ec_num_list,0)))),0,1),"""")"),"")</f>
        <v/>
      </c>
      <c r="AZ53" s="205" t="str">
        <f ca="1">IFERROR(__xludf.DUMMYFUNCTION("if(countif(ec_num_list,DZ53),OFFSET(INDIRECT(CONCAT(""A"",to_text(match(DZ53,ec_num_list,0)))),0,1),"""")"),"")</f>
        <v/>
      </c>
      <c r="BA53" s="205" t="str">
        <f ca="1">IFERROR(__xludf.DUMMYFUNCTION("if(countif(ec_num_list,EA53),OFFSET(INDIRECT(CONCAT(""A"",to_text(match(EA53,ec_num_list,0)))),0,1),"""")"),"")</f>
        <v/>
      </c>
      <c r="BB53" s="205" t="str">
        <f ca="1">IFERROR(__xludf.DUMMYFUNCTION("if(countif(ec_num_list,EB53),OFFSET(INDIRECT(CONCAT(""A"",to_text(match(EB53,ec_num_list,0)))),0,1),"""")"),"")</f>
        <v/>
      </c>
      <c r="BC53" s="205" t="str">
        <f ca="1">IFERROR(__xludf.DUMMYFUNCTION("if(countif(ec_num_list,EC53),OFFSET(INDIRECT(CONCAT(""A"",to_text(match(EC53,ec_num_list,0)))),0,1),"""")"),"L8 ")</f>
        <v xml:space="preserve">L8 </v>
      </c>
      <c r="BD53" s="205" t="str">
        <f ca="1">IFERROR(__xludf.DUMMYFUNCTION("if(countif(ec_num_list,ED53),OFFSET(INDIRECT(CONCAT(""A"",to_text(match(ED53,ec_num_list,0)))),0,1),"""")"),"")</f>
        <v/>
      </c>
      <c r="BE53" s="205" t="str">
        <f ca="1">IFERROR(__xludf.DUMMYFUNCTION("if(countif(ec_num_list,EE53),OFFSET(INDIRECT(CONCAT(""A"",to_text(match(EE53,ec_num_list,0)))),0,1),"""")"),"LA ")</f>
        <v xml:space="preserve">LA </v>
      </c>
      <c r="BF53" s="205" t="str">
        <f ca="1">IFERROR(__xludf.DUMMYFUNCTION("if(countif(ec_num_list,EF53),OFFSET(INDIRECT(CONCAT(""A"",to_text(match(EF53,ec_num_list,0)))),0,1),"""")"),"")</f>
        <v/>
      </c>
      <c r="BG53" s="205" t="str">
        <f ca="1">IFERROR(__xludf.DUMMYFUNCTION("if(countif(ec_num_list,EG53),OFFSET(INDIRECT(CONCAT(""A"",to_text(match(EG53,ec_num_list,0)))),0,1),"""")"),"LC ")</f>
        <v xml:space="preserve">LC </v>
      </c>
      <c r="BH53" s="205" t="str">
        <f ca="1">IFERROR(__xludf.DUMMYFUNCTION("if(countif(ec_num_list,EH53),OFFSET(INDIRECT(CONCAT(""A"",to_text(match(EH53,ec_num_list,0)))),0,1),"""")"),"")</f>
        <v/>
      </c>
      <c r="BI53" s="205" t="str">
        <f ca="1">IFERROR(__xludf.DUMMYFUNCTION("if(countif(ec_num_list,EI53),OFFSET(INDIRECT(CONCAT(""A"",to_text(match(EI53,ec_num_list,0)))),0,1),"""")"),"")</f>
        <v/>
      </c>
      <c r="BJ53" s="205" t="str">
        <f ca="1">IFERROR(__xludf.DUMMYFUNCTION("if(countif(ec_num_list,EJ53),OFFSET(INDIRECT(CONCAT(""A"",to_text(match(EJ53,ec_num_list,0)))),0,1),"""")"),"LF ")</f>
        <v xml:space="preserve">LF </v>
      </c>
      <c r="BK53" s="205" t="str">
        <f ca="1">IFERROR(__xludf.DUMMYFUNCTION("if(countif(ec_num_list,EK53),OFFSET(INDIRECT(CONCAT(""A"",to_text(match(EK53,ec_num_list,0)))),0,1),"""")"),"M0 ")</f>
        <v xml:space="preserve">M0 </v>
      </c>
      <c r="BL53" s="205" t="str">
        <f ca="1">IFERROR(__xludf.DUMMYFUNCTION("if(countif(ec_num_list,EL53),OFFSET(INDIRECT(CONCAT(""A"",to_text(match(EL53,ec_num_list,0)))),0,1),"""")"),"")</f>
        <v/>
      </c>
      <c r="BM53" s="205" t="str">
        <f ca="1">IFERROR(__xludf.DUMMYFUNCTION("if(countif(ec_num_list,EM53),OFFSET(INDIRECT(CONCAT(""A"",to_text(match(EM53,ec_num_list,0)))),0,1),"""")"),"")</f>
        <v/>
      </c>
      <c r="BN53" s="205" t="str">
        <f ca="1">IFERROR(__xludf.DUMMYFUNCTION("if(countif(ec_num_list,EN53),OFFSET(INDIRECT(CONCAT(""A"",to_text(match(EN53,ec_num_list,0)))),0,1),"""")"),"M3 ")</f>
        <v xml:space="preserve">M3 </v>
      </c>
      <c r="BO53" s="205" t="str">
        <f ca="1">IFERROR(__xludf.DUMMYFUNCTION("if(countif(ec_num_list,EO53),OFFSET(INDIRECT(CONCAT(""A"",to_text(match(EO53,ec_num_list,0)))),0,1),"""")"),"")</f>
        <v/>
      </c>
      <c r="BP53" s="205" t="str">
        <f ca="1">IFERROR(__xludf.DUMMYFUNCTION("if(countif(ec_num_list,EP53),OFFSET(INDIRECT(CONCAT(""A"",to_text(match(EP53,ec_num_list,0)))),0,1),"""")"),"")</f>
        <v/>
      </c>
      <c r="BQ53" s="205" t="str">
        <f ca="1">IFERROR(__xludf.DUMMYFUNCTION("if(countif(ec_num_list,EQ53),OFFSET(INDIRECT(CONCAT(""A"",to_text(match(EQ53,ec_num_list,0)))),0,1),"""")"),"")</f>
        <v/>
      </c>
      <c r="BR53" s="205" t="str">
        <f ca="1">IFERROR(__xludf.DUMMYFUNCTION("if(countif(ec_num_list,ER53),OFFSET(INDIRECT(CONCAT(""A"",to_text(match(ER53,ec_num_list,0)))),0,1),"""")"),"")</f>
        <v/>
      </c>
      <c r="BS53" s="205" t="str">
        <f ca="1">IFERROR(__xludf.DUMMYFUNCTION("if(countif(ec_num_list,ES53),OFFSET(INDIRECT(CONCAT(""A"",to_text(match(ES53,ec_num_list,0)))),0,1),"""")"),"M8 ")</f>
        <v xml:space="preserve">M8 </v>
      </c>
      <c r="BT53" s="205" t="str">
        <f ca="1">IFERROR(__xludf.DUMMYFUNCTION("if(countif(ec_num_list,ET53),OFFSET(INDIRECT(CONCAT(""A"",to_text(match(ET53,ec_num_list,0)))),0,1),"""")"),"")</f>
        <v/>
      </c>
      <c r="BU53" s="205" t="str">
        <f ca="1">IFERROR(__xludf.DUMMYFUNCTION("if(countif(ec_num_list,EU53),OFFSET(INDIRECT(CONCAT(""A"",to_text(match(EU53,ec_num_list,0)))),0,1),"""")"),"")</f>
        <v/>
      </c>
      <c r="BV53" s="205" t="str">
        <f ca="1">IFERROR(__xludf.DUMMYFUNCTION("if(countif(ec_num_list,EV53),OFFSET(INDIRECT(CONCAT(""A"",to_text(match(EV53,ec_num_list,0)))),0,1),"""")"),"MB ")</f>
        <v xml:space="preserve">MB </v>
      </c>
      <c r="BW53" s="205" t="str">
        <f ca="1">IFERROR(__xludf.DUMMYFUNCTION("if(countif(ec_num_list,EW53),OFFSET(INDIRECT(CONCAT(""A"",to_text(match(EW53,ec_num_list,0)))),0,1),"""")"),"")</f>
        <v/>
      </c>
      <c r="BX53" s="205" t="str">
        <f ca="1">IFERROR(__xludf.DUMMYFUNCTION("if(countif(ec_num_list,EX53),OFFSET(INDIRECT(CONCAT(""A"",to_text(match(EX53,ec_num_list,0)))),0,1),"""")"),"")</f>
        <v/>
      </c>
      <c r="BY53" s="205" t="str">
        <f ca="1">IFERROR(__xludf.DUMMYFUNCTION("if(countif(ec_num_list,EY53),OFFSET(INDIRECT(CONCAT(""A"",to_text(match(EY53,ec_num_list,0)))),0,1),"""")"),"")</f>
        <v/>
      </c>
      <c r="BZ53" s="205" t="str">
        <f ca="1">IFERROR(__xludf.DUMMYFUNCTION("if(countif(ec_num_list,EZ53),OFFSET(INDIRECT(CONCAT(""A"",to_text(match(EZ53,ec_num_list,0)))),0,1),"""")"),"MF ")</f>
        <v xml:space="preserve">MF </v>
      </c>
      <c r="CA53" s="205" t="str">
        <f ca="1">IFERROR(__xludf.DUMMYFUNCTION("if(countif(ec_num_list,FA53),OFFSET(INDIRECT(CONCAT(""A"",to_text(match(FA53,ec_num_list,0)))),0,1),"""")"),"")</f>
        <v/>
      </c>
      <c r="CB53" s="205" t="str">
        <f ca="1">IFERROR(__xludf.DUMMYFUNCTION("if(countif(ec_num_list,FB53),OFFSET(INDIRECT(CONCAT(""A"",to_text(match(FB53,ec_num_list,0)))),0,1),"""")"),"")</f>
        <v/>
      </c>
      <c r="CC53" s="205" t="str">
        <f ca="1">IFERROR(__xludf.DUMMYFUNCTION("if(countif(ec_num_list,FC53),OFFSET(INDIRECT(CONCAT(""A"",to_text(match(FC53,ec_num_list,0)))),0,1),"""")"),"N2 ")</f>
        <v xml:space="preserve">N2 </v>
      </c>
      <c r="CD53" s="205" t="str">
        <f ca="1">IFERROR(__xludf.DUMMYFUNCTION("if(countif(ec_num_list,FD53),OFFSET(INDIRECT(CONCAT(""A"",to_text(match(FD53,ec_num_list,0)))),0,1),"""")"),"")</f>
        <v/>
      </c>
      <c r="CE53" s="205" t="str">
        <f ca="1">IFERROR(__xludf.DUMMYFUNCTION("if(countif(ec_num_list,FE53),OFFSET(INDIRECT(CONCAT(""A"",to_text(match(FE53,ec_num_list,0)))),0,1),"""")"),"")</f>
        <v/>
      </c>
      <c r="CF53" s="205" t="str">
        <f ca="1">IFERROR(__xludf.DUMMYFUNCTION("if(countif(ec_num_list,FF53),OFFSET(INDIRECT(CONCAT(""A"",to_text(match(FF53,ec_num_list,0)))),0,1),"""")"),"")</f>
        <v/>
      </c>
      <c r="CG53" s="205" t="str">
        <f ca="1">IFERROR(__xludf.DUMMYFUNCTION("if(countif(ec_num_list,FG53),OFFSET(INDIRECT(CONCAT(""A"",to_text(match(FG53,ec_num_list,0)))),0,1),"""")"),"")</f>
        <v/>
      </c>
      <c r="CH53" s="205" t="str">
        <f ca="1">IFERROR(__xludf.DUMMYFUNCTION("if(countif(ec_num_list,FH53),OFFSET(INDIRECT(CONCAT(""A"",to_text(match(FH53,ec_num_list,0)))),0,1),"""")"),"N7 ")</f>
        <v xml:space="preserve">N7 </v>
      </c>
      <c r="CI53" s="205" t="str">
        <f ca="1">IFERROR(__xludf.DUMMYFUNCTION("if(countif(ec_num_list,FI53),OFFSET(INDIRECT(CONCAT(""A"",to_text(match(FI53,ec_num_list,0)))),0,1),"""")"),"")</f>
        <v/>
      </c>
      <c r="CJ53" s="205" t="str">
        <f ca="1">IFERROR(__xludf.DUMMYFUNCTION("if(countif(ec_num_list,FJ53),OFFSET(INDIRECT(CONCAT(""A"",to_text(match(FJ53,ec_num_list,0)))),0,1),"""")"),"")</f>
        <v/>
      </c>
      <c r="CK53" s="205" t="str">
        <f ca="1">IFERROR(__xludf.DUMMYFUNCTION("if(countif(ec_num_list,FK53),OFFSET(INDIRECT(CONCAT(""A"",to_text(match(FK53,ec_num_list,0)))),0,1),"""")"),"NA ")</f>
        <v xml:space="preserve">NA </v>
      </c>
      <c r="CL53" s="205" t="str">
        <f ca="1">IFERROR(__xludf.DUMMYFUNCTION("if(countif(ec_num_list,FL53),OFFSET(INDIRECT(CONCAT(""A"",to_text(match(FL53,ec_num_list,0)))),0,1),"""")"),"")</f>
        <v/>
      </c>
      <c r="CM53" s="205" t="str">
        <f ca="1">IFERROR(__xludf.DUMMYFUNCTION("if(countif(ec_num_list,FM53),OFFSET(INDIRECT(CONCAT(""A"",to_text(match(FM53,ec_num_list,0)))),0,1),"""")"),"")</f>
        <v/>
      </c>
      <c r="CN53" s="206" t="s">
        <v>195</v>
      </c>
      <c r="CO53" s="206" t="s">
        <v>1243</v>
      </c>
      <c r="CP53" s="206" t="s">
        <v>1251</v>
      </c>
      <c r="CQ53" s="206" t="s">
        <v>1256</v>
      </c>
      <c r="CR53" s="108" t="s">
        <v>1555</v>
      </c>
      <c r="CS53" s="108" t="s">
        <v>1555</v>
      </c>
      <c r="CT53" s="206" t="s">
        <v>1266</v>
      </c>
      <c r="CU53" s="206" t="s">
        <v>1271</v>
      </c>
      <c r="CV53" s="206" t="s">
        <v>1274</v>
      </c>
      <c r="CW53" s="108" t="s">
        <v>1555</v>
      </c>
      <c r="CX53" s="108" t="s">
        <v>1555</v>
      </c>
      <c r="CY53" s="206" t="s">
        <v>1286</v>
      </c>
      <c r="CZ53" s="108" t="s">
        <v>1555</v>
      </c>
      <c r="DA53" s="206" t="s">
        <v>1292</v>
      </c>
      <c r="DB53" s="108" t="s">
        <v>1555</v>
      </c>
      <c r="DC53" s="108" t="s">
        <v>1555</v>
      </c>
      <c r="DD53" s="206" t="s">
        <v>1301</v>
      </c>
      <c r="DE53" s="206" t="s">
        <v>1304</v>
      </c>
      <c r="DF53" s="108" t="s">
        <v>1555</v>
      </c>
      <c r="DG53" s="108" t="s">
        <v>1555</v>
      </c>
      <c r="DH53" s="206" t="s">
        <v>1315</v>
      </c>
      <c r="DI53" s="206" t="s">
        <v>1317</v>
      </c>
      <c r="DJ53" s="206" t="s">
        <v>1321</v>
      </c>
      <c r="DK53" s="108" t="s">
        <v>1555</v>
      </c>
      <c r="DL53" s="206" t="s">
        <v>1326</v>
      </c>
      <c r="DM53" s="108" t="s">
        <v>1555</v>
      </c>
      <c r="DN53" s="206" t="s">
        <v>1334</v>
      </c>
      <c r="DO53" s="206" t="s">
        <v>1337</v>
      </c>
      <c r="DP53" s="206" t="s">
        <v>1341</v>
      </c>
      <c r="DQ53" s="206" t="s">
        <v>1344</v>
      </c>
      <c r="DR53" s="206" t="s">
        <v>1347</v>
      </c>
      <c r="DS53" s="108" t="s">
        <v>1555</v>
      </c>
      <c r="DT53" s="206" t="s">
        <v>1353</v>
      </c>
      <c r="DU53" s="108" t="s">
        <v>1555</v>
      </c>
      <c r="DV53" s="206" t="s">
        <v>1363</v>
      </c>
      <c r="DW53" s="108" t="s">
        <v>1555</v>
      </c>
      <c r="DX53" s="108" t="s">
        <v>1555</v>
      </c>
      <c r="DY53" s="108" t="s">
        <v>1555</v>
      </c>
      <c r="DZ53" s="108" t="s">
        <v>1555</v>
      </c>
      <c r="EA53" s="108" t="s">
        <v>1555</v>
      </c>
      <c r="EB53" s="108" t="s">
        <v>1555</v>
      </c>
      <c r="EC53" s="206" t="s">
        <v>1391</v>
      </c>
      <c r="ED53" s="108" t="s">
        <v>1555</v>
      </c>
      <c r="EE53" s="206" t="s">
        <v>1397</v>
      </c>
      <c r="EF53" s="108" t="s">
        <v>1555</v>
      </c>
      <c r="EG53" s="206" t="s">
        <v>1404</v>
      </c>
      <c r="EH53" s="108" t="s">
        <v>1555</v>
      </c>
      <c r="EI53" s="108" t="s">
        <v>1555</v>
      </c>
      <c r="EJ53" s="206" t="s">
        <v>1414</v>
      </c>
      <c r="EK53" s="206" t="s">
        <v>1417</v>
      </c>
      <c r="EL53" s="108" t="s">
        <v>1555</v>
      </c>
      <c r="EM53" s="108" t="s">
        <v>1555</v>
      </c>
      <c r="EN53" s="206" t="s">
        <v>1428</v>
      </c>
      <c r="EO53" s="108" t="s">
        <v>1555</v>
      </c>
      <c r="EP53" s="108" t="s">
        <v>1555</v>
      </c>
      <c r="EQ53" s="108" t="s">
        <v>1555</v>
      </c>
      <c r="ER53" s="108" t="s">
        <v>1555</v>
      </c>
      <c r="ES53" s="206" t="s">
        <v>1442</v>
      </c>
      <c r="ET53" s="108" t="s">
        <v>1555</v>
      </c>
      <c r="EU53" s="108" t="s">
        <v>1555</v>
      </c>
      <c r="EV53" s="206" t="s">
        <v>1451</v>
      </c>
      <c r="EW53" s="108" t="s">
        <v>1555</v>
      </c>
      <c r="EX53" s="108" t="s">
        <v>1555</v>
      </c>
      <c r="EY53" s="108" t="s">
        <v>1555</v>
      </c>
      <c r="EZ53" s="206" t="s">
        <v>1463</v>
      </c>
      <c r="FA53" s="108" t="s">
        <v>1555</v>
      </c>
      <c r="FB53" s="108" t="s">
        <v>1555</v>
      </c>
      <c r="FC53" s="206" t="s">
        <v>1476</v>
      </c>
      <c r="FD53" s="108" t="s">
        <v>1555</v>
      </c>
      <c r="FE53" s="108" t="s">
        <v>1555</v>
      </c>
      <c r="FF53" s="108" t="s">
        <v>1555</v>
      </c>
      <c r="FG53" s="108" t="s">
        <v>1555</v>
      </c>
      <c r="FH53" s="206" t="s">
        <v>1494</v>
      </c>
      <c r="FI53" s="108" t="s">
        <v>1555</v>
      </c>
      <c r="FJ53" s="108" t="s">
        <v>1555</v>
      </c>
      <c r="FK53" s="206" t="s">
        <v>1506</v>
      </c>
      <c r="FL53" s="206" t="s">
        <v>1509</v>
      </c>
      <c r="FM53" s="108" t="s">
        <v>1555</v>
      </c>
    </row>
    <row r="54" spans="1:169" ht="14.25">
      <c r="A54" s="202" t="s">
        <v>1428</v>
      </c>
      <c r="B54" s="108" t="str">
        <f t="shared" si="5"/>
        <v xml:space="preserve">M3 </v>
      </c>
      <c r="C54" s="200">
        <v>3</v>
      </c>
      <c r="D54" s="203" t="s">
        <v>442</v>
      </c>
      <c r="E54" s="203" t="s">
        <v>904</v>
      </c>
      <c r="F54" s="203" t="s">
        <v>905</v>
      </c>
      <c r="G54" s="203" t="s">
        <v>906</v>
      </c>
      <c r="H54" s="203" t="s">
        <v>477</v>
      </c>
      <c r="I54" s="203" t="s">
        <v>463</v>
      </c>
      <c r="J54" s="203" t="s">
        <v>356</v>
      </c>
      <c r="K54" s="117" t="s">
        <v>501</v>
      </c>
      <c r="L54" s="204" t="s">
        <v>197</v>
      </c>
      <c r="M54" s="205" t="str">
        <f ca="1">IFERROR(__xludf.DUMMYFUNCTION("regexreplace(N54,"" "","", "")"),"J0, J1, J2, J5, J6, J7, JA, JC, K0, K5, K7, K8, KA, KC, KD, L1, L8, LA, LC, M0, M1, M3, M4, MB, MF, N2, N7, NA, ")</f>
        <v xml:space="preserve">J0, J1, J2, J5, J6, J7, JA, JC, K0, K5, K7, K8, KA, KC, KD, L1, L8, LA, LC, M0, M1, M3, M4, MB, MF, N2, N7, NA, </v>
      </c>
      <c r="N54" s="205" t="e">
        <f t="shared" si="1"/>
        <v>#VALUE!</v>
      </c>
      <c r="O54" s="205" t="str">
        <f ca="1">IFERROR(__xludf.DUMMYFUNCTION("if(countif(ec_num_list,CO54),OFFSET(INDIRECT(CONCAT(""A"",to_text(match(CO54,ec_num_list,0)))),0,1),"""")"),"J0 ")</f>
        <v xml:space="preserve">J0 </v>
      </c>
      <c r="P54" s="205" t="str">
        <f ca="1">IFERROR(__xludf.DUMMYFUNCTION("if(countif(ec_num_list,CP54),OFFSET(INDIRECT(CONCAT(""A"",to_text(match(CP54,ec_num_list,0)))),0,1),"""")"),"J1 ")</f>
        <v xml:space="preserve">J1 </v>
      </c>
      <c r="Q54" s="205" t="str">
        <f ca="1">IFERROR(__xludf.DUMMYFUNCTION("if(countif(ec_num_list,CQ54),OFFSET(INDIRECT(CONCAT(""A"",to_text(match(CQ54,ec_num_list,0)))),0,1),"""")"),"J2 ")</f>
        <v xml:space="preserve">J2 </v>
      </c>
      <c r="R54" s="205" t="str">
        <f ca="1">IFERROR(__xludf.DUMMYFUNCTION("if(countif(ec_num_list,CR54),OFFSET(INDIRECT(CONCAT(""A"",to_text(match(CR54,ec_num_list,0)))),0,1),"""")"),"")</f>
        <v/>
      </c>
      <c r="S54" s="205" t="str">
        <f ca="1">IFERROR(__xludf.DUMMYFUNCTION("if(countif(ec_num_list,CS54),OFFSET(INDIRECT(CONCAT(""A"",to_text(match(CS54,ec_num_list,0)))),0,1),"""")"),"")</f>
        <v/>
      </c>
      <c r="T54" s="205" t="str">
        <f ca="1">IFERROR(__xludf.DUMMYFUNCTION("if(countif(ec_num_list,CT54),OFFSET(INDIRECT(CONCAT(""A"",to_text(match(CT54,ec_num_list,0)))),0,1),"""")"),"J5 ")</f>
        <v xml:space="preserve">J5 </v>
      </c>
      <c r="U54" s="205" t="str">
        <f ca="1">IFERROR(__xludf.DUMMYFUNCTION("if(countif(ec_num_list,CU54),OFFSET(INDIRECT(CONCAT(""A"",to_text(match(CU54,ec_num_list,0)))),0,1),"""")"),"J6 ")</f>
        <v xml:space="preserve">J6 </v>
      </c>
      <c r="V54" s="205" t="str">
        <f ca="1">IFERROR(__xludf.DUMMYFUNCTION("if(countif(ec_num_list,CV54),OFFSET(INDIRECT(CONCAT(""A"",to_text(match(CV54,ec_num_list,0)))),0,1),"""")"),"J7 ")</f>
        <v xml:space="preserve">J7 </v>
      </c>
      <c r="W54" s="205" t="str">
        <f ca="1">IFERROR(__xludf.DUMMYFUNCTION("if(countif(ec_num_list,CW54),OFFSET(INDIRECT(CONCAT(""A"",to_text(match(CW54,ec_num_list,0)))),0,1),"""")"),"")</f>
        <v/>
      </c>
      <c r="X54" s="205" t="str">
        <f ca="1">IFERROR(__xludf.DUMMYFUNCTION("if(countif(ec_num_list,CX54),OFFSET(INDIRECT(CONCAT(""A"",to_text(match(CX54,ec_num_list,0)))),0,1),"""")"),"")</f>
        <v/>
      </c>
      <c r="Y54" s="205" t="str">
        <f ca="1">IFERROR(__xludf.DUMMYFUNCTION("if(countif(ec_num_list,CY54),OFFSET(INDIRECT(CONCAT(""A"",to_text(match(CY54,ec_num_list,0)))),0,1),"""")"),"JA ")</f>
        <v xml:space="preserve">JA </v>
      </c>
      <c r="Z54" s="205" t="str">
        <f ca="1">IFERROR(__xludf.DUMMYFUNCTION("if(countif(ec_num_list,CZ54),OFFSET(INDIRECT(CONCAT(""A"",to_text(match(CZ54,ec_num_list,0)))),0,1),"""")"),"")</f>
        <v/>
      </c>
      <c r="AA54" s="205" t="str">
        <f ca="1">IFERROR(__xludf.DUMMYFUNCTION("if(countif(ec_num_list,DA54),OFFSET(INDIRECT(CONCAT(""A"",to_text(match(DA54,ec_num_list,0)))),0,1),"""")"),"JC ")</f>
        <v xml:space="preserve">JC </v>
      </c>
      <c r="AB54" s="205" t="str">
        <f ca="1">IFERROR(__xludf.DUMMYFUNCTION("if(countif(ec_num_list,DB54),OFFSET(INDIRECT(CONCAT(""A"",to_text(match(DB54,ec_num_list,0)))),0,1),"""")"),"")</f>
        <v/>
      </c>
      <c r="AC54" s="205" t="str">
        <f ca="1">IFERROR(__xludf.DUMMYFUNCTION("if(countif(ec_num_list,DC54),OFFSET(INDIRECT(CONCAT(""A"",to_text(match(DC54,ec_num_list,0)))),0,1),"""")"),"")</f>
        <v/>
      </c>
      <c r="AD54" s="205" t="str">
        <f ca="1">IFERROR(__xludf.DUMMYFUNCTION("if(countif(ec_num_list,DD54),OFFSET(INDIRECT(CONCAT(""A"",to_text(match(DD54,ec_num_list,0)))),0,1),"""")"),"")</f>
        <v/>
      </c>
      <c r="AE54" s="205" t="str">
        <f ca="1">IFERROR(__xludf.DUMMYFUNCTION("if(countif(ec_num_list,DE54),OFFSET(INDIRECT(CONCAT(""A"",to_text(match(DE54,ec_num_list,0)))),0,1),"""")"),"K0 ")</f>
        <v xml:space="preserve">K0 </v>
      </c>
      <c r="AF54" s="205" t="str">
        <f ca="1">IFERROR(__xludf.DUMMYFUNCTION("if(countif(ec_num_list,DF54),OFFSET(INDIRECT(CONCAT(""A"",to_text(match(DF54,ec_num_list,0)))),0,1),"""")"),"")</f>
        <v/>
      </c>
      <c r="AG54" s="205" t="str">
        <f ca="1">IFERROR(__xludf.DUMMYFUNCTION("if(countif(ec_num_list,DG54),OFFSET(INDIRECT(CONCAT(""A"",to_text(match(DG54,ec_num_list,0)))),0,1),"""")"),"")</f>
        <v/>
      </c>
      <c r="AH54" s="205" t="str">
        <f ca="1">IFERROR(__xludf.DUMMYFUNCTION("if(countif(ec_num_list,DH54),OFFSET(INDIRECT(CONCAT(""A"",to_text(match(DH54,ec_num_list,0)))),0,1),"""")"),"")</f>
        <v/>
      </c>
      <c r="AI54" s="205" t="str">
        <f ca="1">IFERROR(__xludf.DUMMYFUNCTION("if(countif(ec_num_list,DI54),OFFSET(INDIRECT(CONCAT(""A"",to_text(match(DI54,ec_num_list,0)))),0,1),"""")"),"")</f>
        <v/>
      </c>
      <c r="AJ54" s="205" t="str">
        <f ca="1">IFERROR(__xludf.DUMMYFUNCTION("if(countif(ec_num_list,DJ54),OFFSET(INDIRECT(CONCAT(""A"",to_text(match(DJ54,ec_num_list,0)))),0,1),"""")"),"K5 ")</f>
        <v xml:space="preserve">K5 </v>
      </c>
      <c r="AK54" s="205" t="str">
        <f ca="1">IFERROR(__xludf.DUMMYFUNCTION("if(countif(ec_num_list,DK54),OFFSET(INDIRECT(CONCAT(""A"",to_text(match(DK54,ec_num_list,0)))),0,1),"""")"),"")</f>
        <v/>
      </c>
      <c r="AL54" s="205" t="str">
        <f ca="1">IFERROR(__xludf.DUMMYFUNCTION("if(countif(ec_num_list,DL54),OFFSET(INDIRECT(CONCAT(""A"",to_text(match(DL54,ec_num_list,0)))),0,1),"""")"),"K7 ")</f>
        <v xml:space="preserve">K7 </v>
      </c>
      <c r="AM54" s="205" t="str">
        <f ca="1">IFERROR(__xludf.DUMMYFUNCTION("if(countif(ec_num_list,DM54),OFFSET(INDIRECT(CONCAT(""A"",to_text(match(DM54,ec_num_list,0)))),0,1),"""")"),"K8 ")</f>
        <v xml:space="preserve">K8 </v>
      </c>
      <c r="AN54" s="205" t="str">
        <f ca="1">IFERROR(__xludf.DUMMYFUNCTION("if(countif(ec_num_list,DN54),OFFSET(INDIRECT(CONCAT(""A"",to_text(match(DN54,ec_num_list,0)))),0,1),"""")"),"")</f>
        <v/>
      </c>
      <c r="AO54" s="205" t="str">
        <f ca="1">IFERROR(__xludf.DUMMYFUNCTION("if(countif(ec_num_list,DO54),OFFSET(INDIRECT(CONCAT(""A"",to_text(match(DO54,ec_num_list,0)))),0,1),"""")"),"KA ")</f>
        <v xml:space="preserve">KA </v>
      </c>
      <c r="AP54" s="205" t="str">
        <f ca="1">IFERROR(__xludf.DUMMYFUNCTION("if(countif(ec_num_list,DP54),OFFSET(INDIRECT(CONCAT(""A"",to_text(match(DP54,ec_num_list,0)))),0,1),"""")"),"")</f>
        <v/>
      </c>
      <c r="AQ54" s="205" t="str">
        <f ca="1">IFERROR(__xludf.DUMMYFUNCTION("if(countif(ec_num_list,DQ54),OFFSET(INDIRECT(CONCAT(""A"",to_text(match(DQ54,ec_num_list,0)))),0,1),"""")"),"KC ")</f>
        <v xml:space="preserve">KC </v>
      </c>
      <c r="AR54" s="205" t="str">
        <f ca="1">IFERROR(__xludf.DUMMYFUNCTION("if(countif(ec_num_list,DR54),OFFSET(INDIRECT(CONCAT(""A"",to_text(match(DR54,ec_num_list,0)))),0,1),"""")"),"KD ")</f>
        <v xml:space="preserve">KD </v>
      </c>
      <c r="AS54" s="205" t="str">
        <f ca="1">IFERROR(__xludf.DUMMYFUNCTION("if(countif(ec_num_list,DS54),OFFSET(INDIRECT(CONCAT(""A"",to_text(match(DS54,ec_num_list,0)))),0,1),"""")"),"")</f>
        <v/>
      </c>
      <c r="AT54" s="205" t="str">
        <f ca="1">IFERROR(__xludf.DUMMYFUNCTION("if(countif(ec_num_list,DT54),OFFSET(INDIRECT(CONCAT(""A"",to_text(match(DT54,ec_num_list,0)))),0,1),"""")"),"")</f>
        <v/>
      </c>
      <c r="AU54" s="205" t="str">
        <f ca="1">IFERROR(__xludf.DUMMYFUNCTION("if(countif(ec_num_list,DU54),OFFSET(INDIRECT(CONCAT(""A"",to_text(match(DU54,ec_num_list,0)))),0,1),"""")"),"")</f>
        <v/>
      </c>
      <c r="AV54" s="205" t="str">
        <f ca="1">IFERROR(__xludf.DUMMYFUNCTION("if(countif(ec_num_list,DV54),OFFSET(INDIRECT(CONCAT(""A"",to_text(match(DV54,ec_num_list,0)))),0,1),"""")"),"L1 ")</f>
        <v xml:space="preserve">L1 </v>
      </c>
      <c r="AW54" s="205" t="str">
        <f ca="1">IFERROR(__xludf.DUMMYFUNCTION("if(countif(ec_num_list,DW54),OFFSET(INDIRECT(CONCAT(""A"",to_text(match(DW54,ec_num_list,0)))),0,1),"""")"),"")</f>
        <v/>
      </c>
      <c r="AX54" s="205" t="str">
        <f ca="1">IFERROR(__xludf.DUMMYFUNCTION("if(countif(ec_num_list,DX54),OFFSET(INDIRECT(CONCAT(""A"",to_text(match(DX54,ec_num_list,0)))),0,1),"""")"),"")</f>
        <v/>
      </c>
      <c r="AY54" s="205" t="str">
        <f ca="1">IFERROR(__xludf.DUMMYFUNCTION("if(countif(ec_num_list,DY54),OFFSET(INDIRECT(CONCAT(""A"",to_text(match(DY54,ec_num_list,0)))),0,1),"""")"),"")</f>
        <v/>
      </c>
      <c r="AZ54" s="205" t="str">
        <f ca="1">IFERROR(__xludf.DUMMYFUNCTION("if(countif(ec_num_list,DZ54),OFFSET(INDIRECT(CONCAT(""A"",to_text(match(DZ54,ec_num_list,0)))),0,1),"""")"),"")</f>
        <v/>
      </c>
      <c r="BA54" s="205" t="str">
        <f ca="1">IFERROR(__xludf.DUMMYFUNCTION("if(countif(ec_num_list,EA54),OFFSET(INDIRECT(CONCAT(""A"",to_text(match(EA54,ec_num_list,0)))),0,1),"""")"),"")</f>
        <v/>
      </c>
      <c r="BB54" s="205" t="str">
        <f ca="1">IFERROR(__xludf.DUMMYFUNCTION("if(countif(ec_num_list,EB54),OFFSET(INDIRECT(CONCAT(""A"",to_text(match(EB54,ec_num_list,0)))),0,1),"""")"),"")</f>
        <v/>
      </c>
      <c r="BC54" s="205" t="str">
        <f ca="1">IFERROR(__xludf.DUMMYFUNCTION("if(countif(ec_num_list,EC54),OFFSET(INDIRECT(CONCAT(""A"",to_text(match(EC54,ec_num_list,0)))),0,1),"""")"),"L8 ")</f>
        <v xml:space="preserve">L8 </v>
      </c>
      <c r="BD54" s="205" t="str">
        <f ca="1">IFERROR(__xludf.DUMMYFUNCTION("if(countif(ec_num_list,ED54),OFFSET(INDIRECT(CONCAT(""A"",to_text(match(ED54,ec_num_list,0)))),0,1),"""")"),"")</f>
        <v/>
      </c>
      <c r="BE54" s="205" t="str">
        <f ca="1">IFERROR(__xludf.DUMMYFUNCTION("if(countif(ec_num_list,EE54),OFFSET(INDIRECT(CONCAT(""A"",to_text(match(EE54,ec_num_list,0)))),0,1),"""")"),"LA ")</f>
        <v xml:space="preserve">LA </v>
      </c>
      <c r="BF54" s="205" t="str">
        <f ca="1">IFERROR(__xludf.DUMMYFUNCTION("if(countif(ec_num_list,EF54),OFFSET(INDIRECT(CONCAT(""A"",to_text(match(EF54,ec_num_list,0)))),0,1),"""")"),"")</f>
        <v/>
      </c>
      <c r="BG54" s="205" t="str">
        <f ca="1">IFERROR(__xludf.DUMMYFUNCTION("if(countif(ec_num_list,EG54),OFFSET(INDIRECT(CONCAT(""A"",to_text(match(EG54,ec_num_list,0)))),0,1),"""")"),"LC ")</f>
        <v xml:space="preserve">LC </v>
      </c>
      <c r="BH54" s="205" t="str">
        <f ca="1">IFERROR(__xludf.DUMMYFUNCTION("if(countif(ec_num_list,EH54),OFFSET(INDIRECT(CONCAT(""A"",to_text(match(EH54,ec_num_list,0)))),0,1),"""")"),"")</f>
        <v/>
      </c>
      <c r="BI54" s="205" t="str">
        <f ca="1">IFERROR(__xludf.DUMMYFUNCTION("if(countif(ec_num_list,EI54),OFFSET(INDIRECT(CONCAT(""A"",to_text(match(EI54,ec_num_list,0)))),0,1),"""")"),"")</f>
        <v/>
      </c>
      <c r="BJ54" s="205" t="str">
        <f ca="1">IFERROR(__xludf.DUMMYFUNCTION("if(countif(ec_num_list,EJ54),OFFSET(INDIRECT(CONCAT(""A"",to_text(match(EJ54,ec_num_list,0)))),0,1),"""")"),"")</f>
        <v/>
      </c>
      <c r="BK54" s="205" t="str">
        <f ca="1">IFERROR(__xludf.DUMMYFUNCTION("if(countif(ec_num_list,EK54),OFFSET(INDIRECT(CONCAT(""A"",to_text(match(EK54,ec_num_list,0)))),0,1),"""")"),"M0 ")</f>
        <v xml:space="preserve">M0 </v>
      </c>
      <c r="BL54" s="205" t="str">
        <f ca="1">IFERROR(__xludf.DUMMYFUNCTION("if(countif(ec_num_list,EL54),OFFSET(INDIRECT(CONCAT(""A"",to_text(match(EL54,ec_num_list,0)))),0,1),"""")"),"M1 ")</f>
        <v xml:space="preserve">M1 </v>
      </c>
      <c r="BM54" s="205" t="str">
        <f ca="1">IFERROR(__xludf.DUMMYFUNCTION("if(countif(ec_num_list,EM54),OFFSET(INDIRECT(CONCAT(""A"",to_text(match(EM54,ec_num_list,0)))),0,1),"""")"),"")</f>
        <v/>
      </c>
      <c r="BN54" s="205" t="str">
        <f ca="1">IFERROR(__xludf.DUMMYFUNCTION("if(countif(ec_num_list,EN54),OFFSET(INDIRECT(CONCAT(""A"",to_text(match(EN54,ec_num_list,0)))),0,1),"""")"),"M3 ")</f>
        <v xml:space="preserve">M3 </v>
      </c>
      <c r="BO54" s="205" t="str">
        <f ca="1">IFERROR(__xludf.DUMMYFUNCTION("if(countif(ec_num_list,EO54),OFFSET(INDIRECT(CONCAT(""A"",to_text(match(EO54,ec_num_list,0)))),0,1),"""")"),"M4 ")</f>
        <v xml:space="preserve">M4 </v>
      </c>
      <c r="BP54" s="205" t="str">
        <f ca="1">IFERROR(__xludf.DUMMYFUNCTION("if(countif(ec_num_list,EP54),OFFSET(INDIRECT(CONCAT(""A"",to_text(match(EP54,ec_num_list,0)))),0,1),"""")"),"")</f>
        <v/>
      </c>
      <c r="BQ54" s="205" t="str">
        <f ca="1">IFERROR(__xludf.DUMMYFUNCTION("if(countif(ec_num_list,EQ54),OFFSET(INDIRECT(CONCAT(""A"",to_text(match(EQ54,ec_num_list,0)))),0,1),"""")"),"")</f>
        <v/>
      </c>
      <c r="BR54" s="205" t="str">
        <f ca="1">IFERROR(__xludf.DUMMYFUNCTION("if(countif(ec_num_list,ER54),OFFSET(INDIRECT(CONCAT(""A"",to_text(match(ER54,ec_num_list,0)))),0,1),"""")"),"")</f>
        <v/>
      </c>
      <c r="BS54" s="205" t="str">
        <f ca="1">IFERROR(__xludf.DUMMYFUNCTION("if(countif(ec_num_list,ES54),OFFSET(INDIRECT(CONCAT(""A"",to_text(match(ES54,ec_num_list,0)))),0,1),"""")"),"")</f>
        <v/>
      </c>
      <c r="BT54" s="205" t="str">
        <f ca="1">IFERROR(__xludf.DUMMYFUNCTION("if(countif(ec_num_list,ET54),OFFSET(INDIRECT(CONCAT(""A"",to_text(match(ET54,ec_num_list,0)))),0,1),"""")"),"")</f>
        <v/>
      </c>
      <c r="BU54" s="205" t="str">
        <f ca="1">IFERROR(__xludf.DUMMYFUNCTION("if(countif(ec_num_list,EU54),OFFSET(INDIRECT(CONCAT(""A"",to_text(match(EU54,ec_num_list,0)))),0,1),"""")"),"")</f>
        <v/>
      </c>
      <c r="BV54" s="205" t="str">
        <f ca="1">IFERROR(__xludf.DUMMYFUNCTION("if(countif(ec_num_list,EV54),OFFSET(INDIRECT(CONCAT(""A"",to_text(match(EV54,ec_num_list,0)))),0,1),"""")"),"MB ")</f>
        <v xml:space="preserve">MB </v>
      </c>
      <c r="BW54" s="205" t="str">
        <f ca="1">IFERROR(__xludf.DUMMYFUNCTION("if(countif(ec_num_list,EW54),OFFSET(INDIRECT(CONCAT(""A"",to_text(match(EW54,ec_num_list,0)))),0,1),"""")"),"")</f>
        <v/>
      </c>
      <c r="BX54" s="205" t="str">
        <f ca="1">IFERROR(__xludf.DUMMYFUNCTION("if(countif(ec_num_list,EX54),OFFSET(INDIRECT(CONCAT(""A"",to_text(match(EX54,ec_num_list,0)))),0,1),"""")"),"")</f>
        <v/>
      </c>
      <c r="BY54" s="205" t="str">
        <f ca="1">IFERROR(__xludf.DUMMYFUNCTION("if(countif(ec_num_list,EY54),OFFSET(INDIRECT(CONCAT(""A"",to_text(match(EY54,ec_num_list,0)))),0,1),"""")"),"")</f>
        <v/>
      </c>
      <c r="BZ54" s="205" t="str">
        <f ca="1">IFERROR(__xludf.DUMMYFUNCTION("if(countif(ec_num_list,EZ54),OFFSET(INDIRECT(CONCAT(""A"",to_text(match(EZ54,ec_num_list,0)))),0,1),"""")"),"MF ")</f>
        <v xml:space="preserve">MF </v>
      </c>
      <c r="CA54" s="205" t="str">
        <f ca="1">IFERROR(__xludf.DUMMYFUNCTION("if(countif(ec_num_list,FA54),OFFSET(INDIRECT(CONCAT(""A"",to_text(match(FA54,ec_num_list,0)))),0,1),"""")"),"")</f>
        <v/>
      </c>
      <c r="CB54" s="205" t="str">
        <f ca="1">IFERROR(__xludf.DUMMYFUNCTION("if(countif(ec_num_list,FB54),OFFSET(INDIRECT(CONCAT(""A"",to_text(match(FB54,ec_num_list,0)))),0,1),"""")"),"")</f>
        <v/>
      </c>
      <c r="CC54" s="205" t="str">
        <f ca="1">IFERROR(__xludf.DUMMYFUNCTION("if(countif(ec_num_list,FC54),OFFSET(INDIRECT(CONCAT(""A"",to_text(match(FC54,ec_num_list,0)))),0,1),"""")"),"N2 ")</f>
        <v xml:space="preserve">N2 </v>
      </c>
      <c r="CD54" s="205" t="str">
        <f ca="1">IFERROR(__xludf.DUMMYFUNCTION("if(countif(ec_num_list,FD54),OFFSET(INDIRECT(CONCAT(""A"",to_text(match(FD54,ec_num_list,0)))),0,1),"""")"),"")</f>
        <v/>
      </c>
      <c r="CE54" s="205" t="str">
        <f ca="1">IFERROR(__xludf.DUMMYFUNCTION("if(countif(ec_num_list,FE54),OFFSET(INDIRECT(CONCAT(""A"",to_text(match(FE54,ec_num_list,0)))),0,1),"""")"),"")</f>
        <v/>
      </c>
      <c r="CF54" s="205" t="str">
        <f ca="1">IFERROR(__xludf.DUMMYFUNCTION("if(countif(ec_num_list,FF54),OFFSET(INDIRECT(CONCAT(""A"",to_text(match(FF54,ec_num_list,0)))),0,1),"""")"),"")</f>
        <v/>
      </c>
      <c r="CG54" s="205" t="str">
        <f ca="1">IFERROR(__xludf.DUMMYFUNCTION("if(countif(ec_num_list,FG54),OFFSET(INDIRECT(CONCAT(""A"",to_text(match(FG54,ec_num_list,0)))),0,1),"""")"),"")</f>
        <v/>
      </c>
      <c r="CH54" s="205" t="str">
        <f ca="1">IFERROR(__xludf.DUMMYFUNCTION("if(countif(ec_num_list,FH54),OFFSET(INDIRECT(CONCAT(""A"",to_text(match(FH54,ec_num_list,0)))),0,1),"""")"),"N7 ")</f>
        <v xml:space="preserve">N7 </v>
      </c>
      <c r="CI54" s="205" t="str">
        <f ca="1">IFERROR(__xludf.DUMMYFUNCTION("if(countif(ec_num_list,FI54),OFFSET(INDIRECT(CONCAT(""A"",to_text(match(FI54,ec_num_list,0)))),0,1),"""")"),"")</f>
        <v/>
      </c>
      <c r="CJ54" s="205" t="str">
        <f ca="1">IFERROR(__xludf.DUMMYFUNCTION("if(countif(ec_num_list,FJ54),OFFSET(INDIRECT(CONCAT(""A"",to_text(match(FJ54,ec_num_list,0)))),0,1),"""")"),"")</f>
        <v/>
      </c>
      <c r="CK54" s="205" t="str">
        <f ca="1">IFERROR(__xludf.DUMMYFUNCTION("if(countif(ec_num_list,FK54),OFFSET(INDIRECT(CONCAT(""A"",to_text(match(FK54,ec_num_list,0)))),0,1),"""")"),"NA ")</f>
        <v xml:space="preserve">NA </v>
      </c>
      <c r="CL54" s="205" t="str">
        <f ca="1">IFERROR(__xludf.DUMMYFUNCTION("if(countif(ec_num_list,FL54),OFFSET(INDIRECT(CONCAT(""A"",to_text(match(FL54,ec_num_list,0)))),0,1),"""")"),"")</f>
        <v/>
      </c>
      <c r="CM54" s="205" t="str">
        <f ca="1">IFERROR(__xludf.DUMMYFUNCTION("if(countif(ec_num_list,FM54),OFFSET(INDIRECT(CONCAT(""A"",to_text(match(FM54,ec_num_list,0)))),0,1),"""")"),"")</f>
        <v/>
      </c>
      <c r="CN54" s="206" t="s">
        <v>197</v>
      </c>
      <c r="CO54" s="206" t="s">
        <v>1243</v>
      </c>
      <c r="CP54" s="206" t="s">
        <v>1251</v>
      </c>
      <c r="CQ54" s="206" t="s">
        <v>1256</v>
      </c>
      <c r="CR54" s="108" t="s">
        <v>1555</v>
      </c>
      <c r="CS54" s="108" t="s">
        <v>1555</v>
      </c>
      <c r="CT54" s="206" t="s">
        <v>1266</v>
      </c>
      <c r="CU54" s="206" t="s">
        <v>1271</v>
      </c>
      <c r="CV54" s="206" t="s">
        <v>1274</v>
      </c>
      <c r="CW54" s="108" t="s">
        <v>1555</v>
      </c>
      <c r="CX54" s="108" t="s">
        <v>1555</v>
      </c>
      <c r="CY54" s="206" t="s">
        <v>1286</v>
      </c>
      <c r="CZ54" s="108" t="s">
        <v>1555</v>
      </c>
      <c r="DA54" s="206" t="s">
        <v>1292</v>
      </c>
      <c r="DB54" s="108" t="s">
        <v>1555</v>
      </c>
      <c r="DC54" s="108" t="s">
        <v>1555</v>
      </c>
      <c r="DD54" s="108" t="s">
        <v>1555</v>
      </c>
      <c r="DE54" s="206" t="s">
        <v>1304</v>
      </c>
      <c r="DF54" s="108" t="s">
        <v>1555</v>
      </c>
      <c r="DG54" s="108" t="s">
        <v>1555</v>
      </c>
      <c r="DH54" s="108" t="s">
        <v>1555</v>
      </c>
      <c r="DI54" s="108" t="s">
        <v>1555</v>
      </c>
      <c r="DJ54" s="206" t="s">
        <v>1321</v>
      </c>
      <c r="DK54" s="108" t="s">
        <v>1555</v>
      </c>
      <c r="DL54" s="206" t="s">
        <v>1326</v>
      </c>
      <c r="DM54" s="206" t="s">
        <v>1330</v>
      </c>
      <c r="DN54" s="108" t="s">
        <v>1555</v>
      </c>
      <c r="DO54" s="206" t="s">
        <v>1337</v>
      </c>
      <c r="DP54" s="108" t="s">
        <v>1555</v>
      </c>
      <c r="DQ54" s="206" t="s">
        <v>1344</v>
      </c>
      <c r="DR54" s="206" t="s">
        <v>1347</v>
      </c>
      <c r="DS54" s="108" t="s">
        <v>1555</v>
      </c>
      <c r="DT54" s="108" t="s">
        <v>1555</v>
      </c>
      <c r="DU54" s="108" t="s">
        <v>1555</v>
      </c>
      <c r="DV54" s="206" t="s">
        <v>1363</v>
      </c>
      <c r="DW54" s="108" t="s">
        <v>1555</v>
      </c>
      <c r="DX54" s="108" t="s">
        <v>1555</v>
      </c>
      <c r="DY54" s="108" t="s">
        <v>1555</v>
      </c>
      <c r="DZ54" s="108" t="s">
        <v>1555</v>
      </c>
      <c r="EA54" s="108" t="s">
        <v>1555</v>
      </c>
      <c r="EB54" s="108" t="s">
        <v>1555</v>
      </c>
      <c r="EC54" s="206" t="s">
        <v>1391</v>
      </c>
      <c r="ED54" s="108" t="s">
        <v>1555</v>
      </c>
      <c r="EE54" s="206" t="s">
        <v>1397</v>
      </c>
      <c r="EF54" s="108" t="s">
        <v>1555</v>
      </c>
      <c r="EG54" s="206" t="s">
        <v>1404</v>
      </c>
      <c r="EH54" s="108" t="s">
        <v>1555</v>
      </c>
      <c r="EI54" s="108" t="s">
        <v>1555</v>
      </c>
      <c r="EJ54" s="108" t="s">
        <v>1555</v>
      </c>
      <c r="EK54" s="206" t="s">
        <v>1417</v>
      </c>
      <c r="EL54" s="206" t="s">
        <v>1419</v>
      </c>
      <c r="EM54" s="108" t="s">
        <v>1555</v>
      </c>
      <c r="EN54" s="206" t="s">
        <v>1428</v>
      </c>
      <c r="EO54" s="206" t="s">
        <v>1430</v>
      </c>
      <c r="EP54" s="108" t="s">
        <v>1555</v>
      </c>
      <c r="EQ54" s="108" t="s">
        <v>1555</v>
      </c>
      <c r="ER54" s="108" t="s">
        <v>1555</v>
      </c>
      <c r="ES54" s="108" t="s">
        <v>1555</v>
      </c>
      <c r="ET54" s="108" t="s">
        <v>1555</v>
      </c>
      <c r="EU54" s="108" t="s">
        <v>1555</v>
      </c>
      <c r="EV54" s="206" t="s">
        <v>1451</v>
      </c>
      <c r="EW54" s="108" t="s">
        <v>1555</v>
      </c>
      <c r="EX54" s="108" t="s">
        <v>1555</v>
      </c>
      <c r="EY54" s="108" t="s">
        <v>1555</v>
      </c>
      <c r="EZ54" s="206" t="s">
        <v>1463</v>
      </c>
      <c r="FA54" s="108" t="s">
        <v>1555</v>
      </c>
      <c r="FB54" s="108" t="s">
        <v>1555</v>
      </c>
      <c r="FC54" s="206" t="s">
        <v>1476</v>
      </c>
      <c r="FD54" s="108" t="s">
        <v>1555</v>
      </c>
      <c r="FE54" s="108" t="s">
        <v>1555</v>
      </c>
      <c r="FF54" s="108" t="s">
        <v>1555</v>
      </c>
      <c r="FG54" s="108" t="s">
        <v>1555</v>
      </c>
      <c r="FH54" s="206" t="s">
        <v>1494</v>
      </c>
      <c r="FI54" s="108" t="s">
        <v>1555</v>
      </c>
      <c r="FJ54" s="108" t="s">
        <v>1555</v>
      </c>
      <c r="FK54" s="206" t="s">
        <v>1506</v>
      </c>
      <c r="FL54" s="206" t="s">
        <v>1509</v>
      </c>
      <c r="FM54" s="108" t="s">
        <v>1555</v>
      </c>
    </row>
    <row r="55" spans="1:169" ht="14.25">
      <c r="A55" s="108" t="s">
        <v>1430</v>
      </c>
      <c r="B55" s="108" t="str">
        <f t="shared" si="5"/>
        <v xml:space="preserve">M4 </v>
      </c>
      <c r="C55" s="200">
        <v>4</v>
      </c>
      <c r="D55" s="203" t="s">
        <v>442</v>
      </c>
      <c r="E55" s="203" t="s">
        <v>904</v>
      </c>
      <c r="F55" s="203" t="s">
        <v>905</v>
      </c>
      <c r="G55" s="203" t="s">
        <v>906</v>
      </c>
      <c r="H55" s="203" t="s">
        <v>658</v>
      </c>
      <c r="I55" s="203" t="s">
        <v>655</v>
      </c>
      <c r="J55" s="203" t="s">
        <v>919</v>
      </c>
      <c r="K55" s="117" t="s">
        <v>743</v>
      </c>
      <c r="L55" s="204" t="s">
        <v>199</v>
      </c>
      <c r="M55" s="205" t="str">
        <f ca="1">IFERROR(__xludf.DUMMYFUNCTION("regexreplace(N55,"" "","", "")"),"J0, J1, J2, J3, J5, J6, JA, JC, JF, K0, K1, K3, K4, K5, K7, K9, KA, KB, KC, KD, KE, KF, L1, L2, L3, L7, L8, L9, LA, LC, LF, M0, M1, M3, M8, MB, MF, N2, N7, NA, ")</f>
        <v xml:space="preserve">J0, J1, J2, J3, J5, J6, JA, JC, JF, K0, K1, K3, K4, K5, K7, K9, KA, KB, KC, KD, KE, KF, L1, L2, L3, L7, L8, L9, LA, LC, LF, M0, M1, M3, M8, MB, MF, N2, N7, NA, </v>
      </c>
      <c r="N55" s="205" t="e">
        <f t="shared" si="1"/>
        <v>#VALUE!</v>
      </c>
      <c r="O55" s="205" t="str">
        <f ca="1">IFERROR(__xludf.DUMMYFUNCTION("if(countif(ec_num_list,CO55),OFFSET(INDIRECT(CONCAT(""A"",to_text(match(CO55,ec_num_list,0)))),0,1),"""")"),"J0 ")</f>
        <v xml:space="preserve">J0 </v>
      </c>
      <c r="P55" s="205" t="str">
        <f ca="1">IFERROR(__xludf.DUMMYFUNCTION("if(countif(ec_num_list,CP55),OFFSET(INDIRECT(CONCAT(""A"",to_text(match(CP55,ec_num_list,0)))),0,1),"""")"),"J1 ")</f>
        <v xml:space="preserve">J1 </v>
      </c>
      <c r="Q55" s="205" t="str">
        <f ca="1">IFERROR(__xludf.DUMMYFUNCTION("if(countif(ec_num_list,CQ55),OFFSET(INDIRECT(CONCAT(""A"",to_text(match(CQ55,ec_num_list,0)))),0,1),"""")"),"J2 ")</f>
        <v xml:space="preserve">J2 </v>
      </c>
      <c r="R55" s="205" t="str">
        <f ca="1">IFERROR(__xludf.DUMMYFUNCTION("if(countif(ec_num_list,CR55),OFFSET(INDIRECT(CONCAT(""A"",to_text(match(CR55,ec_num_list,0)))),0,1),"""")"),"J3 ")</f>
        <v xml:space="preserve">J3 </v>
      </c>
      <c r="S55" s="205" t="str">
        <f ca="1">IFERROR(__xludf.DUMMYFUNCTION("if(countif(ec_num_list,CS55),OFFSET(INDIRECT(CONCAT(""A"",to_text(match(CS55,ec_num_list,0)))),0,1),"""")"),"")</f>
        <v/>
      </c>
      <c r="T55" s="205" t="str">
        <f ca="1">IFERROR(__xludf.DUMMYFUNCTION("if(countif(ec_num_list,CT55),OFFSET(INDIRECT(CONCAT(""A"",to_text(match(CT55,ec_num_list,0)))),0,1),"""")"),"J5 ")</f>
        <v xml:space="preserve">J5 </v>
      </c>
      <c r="U55" s="205" t="str">
        <f ca="1">IFERROR(__xludf.DUMMYFUNCTION("if(countif(ec_num_list,CU55),OFFSET(INDIRECT(CONCAT(""A"",to_text(match(CU55,ec_num_list,0)))),0,1),"""")"),"J6 ")</f>
        <v xml:space="preserve">J6 </v>
      </c>
      <c r="V55" s="205" t="str">
        <f ca="1">IFERROR(__xludf.DUMMYFUNCTION("if(countif(ec_num_list,CV55),OFFSET(INDIRECT(CONCAT(""A"",to_text(match(CV55,ec_num_list,0)))),0,1),"""")"),"")</f>
        <v/>
      </c>
      <c r="W55" s="205" t="str">
        <f ca="1">IFERROR(__xludf.DUMMYFUNCTION("if(countif(ec_num_list,CW55),OFFSET(INDIRECT(CONCAT(""A"",to_text(match(CW55,ec_num_list,0)))),0,1),"""")"),"")</f>
        <v/>
      </c>
      <c r="X55" s="205" t="str">
        <f ca="1">IFERROR(__xludf.DUMMYFUNCTION("if(countif(ec_num_list,CX55),OFFSET(INDIRECT(CONCAT(""A"",to_text(match(CX55,ec_num_list,0)))),0,1),"""")"),"")</f>
        <v/>
      </c>
      <c r="Y55" s="205" t="str">
        <f ca="1">IFERROR(__xludf.DUMMYFUNCTION("if(countif(ec_num_list,CY55),OFFSET(INDIRECT(CONCAT(""A"",to_text(match(CY55,ec_num_list,0)))),0,1),"""")"),"JA ")</f>
        <v xml:space="preserve">JA </v>
      </c>
      <c r="Z55" s="205" t="str">
        <f ca="1">IFERROR(__xludf.DUMMYFUNCTION("if(countif(ec_num_list,CZ55),OFFSET(INDIRECT(CONCAT(""A"",to_text(match(CZ55,ec_num_list,0)))),0,1),"""")"),"")</f>
        <v/>
      </c>
      <c r="AA55" s="205" t="str">
        <f ca="1">IFERROR(__xludf.DUMMYFUNCTION("if(countif(ec_num_list,DA55),OFFSET(INDIRECT(CONCAT(""A"",to_text(match(DA55,ec_num_list,0)))),0,1),"""")"),"JC ")</f>
        <v xml:space="preserve">JC </v>
      </c>
      <c r="AB55" s="205" t="str">
        <f ca="1">IFERROR(__xludf.DUMMYFUNCTION("if(countif(ec_num_list,DB55),OFFSET(INDIRECT(CONCAT(""A"",to_text(match(DB55,ec_num_list,0)))),0,1),"""")"),"")</f>
        <v/>
      </c>
      <c r="AC55" s="205" t="str">
        <f ca="1">IFERROR(__xludf.DUMMYFUNCTION("if(countif(ec_num_list,DC55),OFFSET(INDIRECT(CONCAT(""A"",to_text(match(DC55,ec_num_list,0)))),0,1),"""")"),"")</f>
        <v/>
      </c>
      <c r="AD55" s="205" t="str">
        <f ca="1">IFERROR(__xludf.DUMMYFUNCTION("if(countif(ec_num_list,DD55),OFFSET(INDIRECT(CONCAT(""A"",to_text(match(DD55,ec_num_list,0)))),0,1),"""")"),"JF ")</f>
        <v xml:space="preserve">JF </v>
      </c>
      <c r="AE55" s="205" t="str">
        <f ca="1">IFERROR(__xludf.DUMMYFUNCTION("if(countif(ec_num_list,DE55),OFFSET(INDIRECT(CONCAT(""A"",to_text(match(DE55,ec_num_list,0)))),0,1),"""")"),"K0 ")</f>
        <v xml:space="preserve">K0 </v>
      </c>
      <c r="AF55" s="205" t="str">
        <f ca="1">IFERROR(__xludf.DUMMYFUNCTION("if(countif(ec_num_list,DF55),OFFSET(INDIRECT(CONCAT(""A"",to_text(match(DF55,ec_num_list,0)))),0,1),"""")"),"K1 ")</f>
        <v xml:space="preserve">K1 </v>
      </c>
      <c r="AG55" s="205" t="str">
        <f ca="1">IFERROR(__xludf.DUMMYFUNCTION("if(countif(ec_num_list,DG55),OFFSET(INDIRECT(CONCAT(""A"",to_text(match(DG55,ec_num_list,0)))),0,1),"""")"),"")</f>
        <v/>
      </c>
      <c r="AH55" s="205" t="str">
        <f ca="1">IFERROR(__xludf.DUMMYFUNCTION("if(countif(ec_num_list,DH55),OFFSET(INDIRECT(CONCAT(""A"",to_text(match(DH55,ec_num_list,0)))),0,1),"""")"),"K3 ")</f>
        <v xml:space="preserve">K3 </v>
      </c>
      <c r="AI55" s="205" t="str">
        <f ca="1">IFERROR(__xludf.DUMMYFUNCTION("if(countif(ec_num_list,DI55),OFFSET(INDIRECT(CONCAT(""A"",to_text(match(DI55,ec_num_list,0)))),0,1),"""")"),"K4 ")</f>
        <v xml:space="preserve">K4 </v>
      </c>
      <c r="AJ55" s="205" t="str">
        <f ca="1">IFERROR(__xludf.DUMMYFUNCTION("if(countif(ec_num_list,DJ55),OFFSET(INDIRECT(CONCAT(""A"",to_text(match(DJ55,ec_num_list,0)))),0,1),"""")"),"K5 ")</f>
        <v xml:space="preserve">K5 </v>
      </c>
      <c r="AK55" s="205" t="str">
        <f ca="1">IFERROR(__xludf.DUMMYFUNCTION("if(countif(ec_num_list,DK55),OFFSET(INDIRECT(CONCAT(""A"",to_text(match(DK55,ec_num_list,0)))),0,1),"""")"),"")</f>
        <v/>
      </c>
      <c r="AL55" s="205" t="str">
        <f ca="1">IFERROR(__xludf.DUMMYFUNCTION("if(countif(ec_num_list,DL55),OFFSET(INDIRECT(CONCAT(""A"",to_text(match(DL55,ec_num_list,0)))),0,1),"""")"),"K7 ")</f>
        <v xml:space="preserve">K7 </v>
      </c>
      <c r="AM55" s="205" t="str">
        <f ca="1">IFERROR(__xludf.DUMMYFUNCTION("if(countif(ec_num_list,DM55),OFFSET(INDIRECT(CONCAT(""A"",to_text(match(DM55,ec_num_list,0)))),0,1),"""")"),"")</f>
        <v/>
      </c>
      <c r="AN55" s="205" t="str">
        <f ca="1">IFERROR(__xludf.DUMMYFUNCTION("if(countif(ec_num_list,DN55),OFFSET(INDIRECT(CONCAT(""A"",to_text(match(DN55,ec_num_list,0)))),0,1),"""")"),"K9 ")</f>
        <v xml:space="preserve">K9 </v>
      </c>
      <c r="AO55" s="205" t="str">
        <f ca="1">IFERROR(__xludf.DUMMYFUNCTION("if(countif(ec_num_list,DO55),OFFSET(INDIRECT(CONCAT(""A"",to_text(match(DO55,ec_num_list,0)))),0,1),"""")"),"KA ")</f>
        <v xml:space="preserve">KA </v>
      </c>
      <c r="AP55" s="205" t="str">
        <f ca="1">IFERROR(__xludf.DUMMYFUNCTION("if(countif(ec_num_list,DP55),OFFSET(INDIRECT(CONCAT(""A"",to_text(match(DP55,ec_num_list,0)))),0,1),"""")"),"KB ")</f>
        <v xml:space="preserve">KB </v>
      </c>
      <c r="AQ55" s="205" t="str">
        <f ca="1">IFERROR(__xludf.DUMMYFUNCTION("if(countif(ec_num_list,DQ55),OFFSET(INDIRECT(CONCAT(""A"",to_text(match(DQ55,ec_num_list,0)))),0,1),"""")"),"KC ")</f>
        <v xml:space="preserve">KC </v>
      </c>
      <c r="AR55" s="205" t="str">
        <f ca="1">IFERROR(__xludf.DUMMYFUNCTION("if(countif(ec_num_list,DR55),OFFSET(INDIRECT(CONCAT(""A"",to_text(match(DR55,ec_num_list,0)))),0,1),"""")"),"KD ")</f>
        <v xml:space="preserve">KD </v>
      </c>
      <c r="AS55" s="205" t="str">
        <f ca="1">IFERROR(__xludf.DUMMYFUNCTION("if(countif(ec_num_list,DS55),OFFSET(INDIRECT(CONCAT(""A"",to_text(match(DS55,ec_num_list,0)))),0,1),"""")"),"KE ")</f>
        <v xml:space="preserve">KE </v>
      </c>
      <c r="AT55" s="205" t="str">
        <f ca="1">IFERROR(__xludf.DUMMYFUNCTION("if(countif(ec_num_list,DT55),OFFSET(INDIRECT(CONCAT(""A"",to_text(match(DT55,ec_num_list,0)))),0,1),"""")"),"KF ")</f>
        <v xml:space="preserve">KF </v>
      </c>
      <c r="AU55" s="205" t="str">
        <f ca="1">IFERROR(__xludf.DUMMYFUNCTION("if(countif(ec_num_list,DU55),OFFSET(INDIRECT(CONCAT(""A"",to_text(match(DU55,ec_num_list,0)))),0,1),"""")"),"")</f>
        <v/>
      </c>
      <c r="AV55" s="205" t="str">
        <f ca="1">IFERROR(__xludf.DUMMYFUNCTION("if(countif(ec_num_list,DV55),OFFSET(INDIRECT(CONCAT(""A"",to_text(match(DV55,ec_num_list,0)))),0,1),"""")"),"L1 ")</f>
        <v xml:space="preserve">L1 </v>
      </c>
      <c r="AW55" s="205" t="str">
        <f ca="1">IFERROR(__xludf.DUMMYFUNCTION("if(countif(ec_num_list,DW55),OFFSET(INDIRECT(CONCAT(""A"",to_text(match(DW55,ec_num_list,0)))),0,1),"""")"),"L2 ")</f>
        <v xml:space="preserve">L2 </v>
      </c>
      <c r="AX55" s="205" t="str">
        <f ca="1">IFERROR(__xludf.DUMMYFUNCTION("if(countif(ec_num_list,DX55),OFFSET(INDIRECT(CONCAT(""A"",to_text(match(DX55,ec_num_list,0)))),0,1),"""")"),"L3 ")</f>
        <v xml:space="preserve">L3 </v>
      </c>
      <c r="AY55" s="205" t="str">
        <f ca="1">IFERROR(__xludf.DUMMYFUNCTION("if(countif(ec_num_list,DY55),OFFSET(INDIRECT(CONCAT(""A"",to_text(match(DY55,ec_num_list,0)))),0,1),"""")"),"")</f>
        <v/>
      </c>
      <c r="AZ55" s="205" t="str">
        <f ca="1">IFERROR(__xludf.DUMMYFUNCTION("if(countif(ec_num_list,DZ55),OFFSET(INDIRECT(CONCAT(""A"",to_text(match(DZ55,ec_num_list,0)))),0,1),"""")"),"")</f>
        <v/>
      </c>
      <c r="BA55" s="205" t="str">
        <f ca="1">IFERROR(__xludf.DUMMYFUNCTION("if(countif(ec_num_list,EA55),OFFSET(INDIRECT(CONCAT(""A"",to_text(match(EA55,ec_num_list,0)))),0,1),"""")"),"")</f>
        <v/>
      </c>
      <c r="BB55" s="205" t="str">
        <f ca="1">IFERROR(__xludf.DUMMYFUNCTION("if(countif(ec_num_list,EB55),OFFSET(INDIRECT(CONCAT(""A"",to_text(match(EB55,ec_num_list,0)))),0,1),"""")"),"L7 ")</f>
        <v xml:space="preserve">L7 </v>
      </c>
      <c r="BC55" s="205" t="str">
        <f ca="1">IFERROR(__xludf.DUMMYFUNCTION("if(countif(ec_num_list,EC55),OFFSET(INDIRECT(CONCAT(""A"",to_text(match(EC55,ec_num_list,0)))),0,1),"""")"),"L8 ")</f>
        <v xml:space="preserve">L8 </v>
      </c>
      <c r="BD55" s="205" t="str">
        <f ca="1">IFERROR(__xludf.DUMMYFUNCTION("if(countif(ec_num_list,ED55),OFFSET(INDIRECT(CONCAT(""A"",to_text(match(ED55,ec_num_list,0)))),0,1),"""")"),"L9 ")</f>
        <v xml:space="preserve">L9 </v>
      </c>
      <c r="BE55" s="205" t="str">
        <f ca="1">IFERROR(__xludf.DUMMYFUNCTION("if(countif(ec_num_list,EE55),OFFSET(INDIRECT(CONCAT(""A"",to_text(match(EE55,ec_num_list,0)))),0,1),"""")"),"LA ")</f>
        <v xml:space="preserve">LA </v>
      </c>
      <c r="BF55" s="205" t="str">
        <f ca="1">IFERROR(__xludf.DUMMYFUNCTION("if(countif(ec_num_list,EF55),OFFSET(INDIRECT(CONCAT(""A"",to_text(match(EF55,ec_num_list,0)))),0,1),"""")"),"")</f>
        <v/>
      </c>
      <c r="BG55" s="205" t="str">
        <f ca="1">IFERROR(__xludf.DUMMYFUNCTION("if(countif(ec_num_list,EG55),OFFSET(INDIRECT(CONCAT(""A"",to_text(match(EG55,ec_num_list,0)))),0,1),"""")"),"LC ")</f>
        <v xml:space="preserve">LC </v>
      </c>
      <c r="BH55" s="205" t="str">
        <f ca="1">IFERROR(__xludf.DUMMYFUNCTION("if(countif(ec_num_list,EH55),OFFSET(INDIRECT(CONCAT(""A"",to_text(match(EH55,ec_num_list,0)))),0,1),"""")"),"")</f>
        <v/>
      </c>
      <c r="BI55" s="205" t="str">
        <f ca="1">IFERROR(__xludf.DUMMYFUNCTION("if(countif(ec_num_list,EI55),OFFSET(INDIRECT(CONCAT(""A"",to_text(match(EI55,ec_num_list,0)))),0,1),"""")"),"")</f>
        <v/>
      </c>
      <c r="BJ55" s="205" t="str">
        <f ca="1">IFERROR(__xludf.DUMMYFUNCTION("if(countif(ec_num_list,EJ55),OFFSET(INDIRECT(CONCAT(""A"",to_text(match(EJ55,ec_num_list,0)))),0,1),"""")"),"LF ")</f>
        <v xml:space="preserve">LF </v>
      </c>
      <c r="BK55" s="205" t="str">
        <f ca="1">IFERROR(__xludf.DUMMYFUNCTION("if(countif(ec_num_list,EK55),OFFSET(INDIRECT(CONCAT(""A"",to_text(match(EK55,ec_num_list,0)))),0,1),"""")"),"M0 ")</f>
        <v xml:space="preserve">M0 </v>
      </c>
      <c r="BL55" s="205" t="str">
        <f ca="1">IFERROR(__xludf.DUMMYFUNCTION("if(countif(ec_num_list,EL55),OFFSET(INDIRECT(CONCAT(""A"",to_text(match(EL55,ec_num_list,0)))),0,1),"""")"),"M1 ")</f>
        <v xml:space="preserve">M1 </v>
      </c>
      <c r="BM55" s="205" t="str">
        <f ca="1">IFERROR(__xludf.DUMMYFUNCTION("if(countif(ec_num_list,EM55),OFFSET(INDIRECT(CONCAT(""A"",to_text(match(EM55,ec_num_list,0)))),0,1),"""")"),"")</f>
        <v/>
      </c>
      <c r="BN55" s="205" t="str">
        <f ca="1">IFERROR(__xludf.DUMMYFUNCTION("if(countif(ec_num_list,EN55),OFFSET(INDIRECT(CONCAT(""A"",to_text(match(EN55,ec_num_list,0)))),0,1),"""")"),"M3 ")</f>
        <v xml:space="preserve">M3 </v>
      </c>
      <c r="BO55" s="205" t="str">
        <f ca="1">IFERROR(__xludf.DUMMYFUNCTION("if(countif(ec_num_list,EO55),OFFSET(INDIRECT(CONCAT(""A"",to_text(match(EO55,ec_num_list,0)))),0,1),"""")"),"")</f>
        <v/>
      </c>
      <c r="BP55" s="205" t="str">
        <f ca="1">IFERROR(__xludf.DUMMYFUNCTION("if(countif(ec_num_list,EP55),OFFSET(INDIRECT(CONCAT(""A"",to_text(match(EP55,ec_num_list,0)))),0,1),"""")"),"")</f>
        <v/>
      </c>
      <c r="BQ55" s="205" t="str">
        <f ca="1">IFERROR(__xludf.DUMMYFUNCTION("if(countif(ec_num_list,EQ55),OFFSET(INDIRECT(CONCAT(""A"",to_text(match(EQ55,ec_num_list,0)))),0,1),"""")"),"")</f>
        <v/>
      </c>
      <c r="BR55" s="205" t="str">
        <f ca="1">IFERROR(__xludf.DUMMYFUNCTION("if(countif(ec_num_list,ER55),OFFSET(INDIRECT(CONCAT(""A"",to_text(match(ER55,ec_num_list,0)))),0,1),"""")"),"")</f>
        <v/>
      </c>
      <c r="BS55" s="205" t="str">
        <f ca="1">IFERROR(__xludf.DUMMYFUNCTION("if(countif(ec_num_list,ES55),OFFSET(INDIRECT(CONCAT(""A"",to_text(match(ES55,ec_num_list,0)))),0,1),"""")"),"M8 ")</f>
        <v xml:space="preserve">M8 </v>
      </c>
      <c r="BT55" s="205" t="str">
        <f ca="1">IFERROR(__xludf.DUMMYFUNCTION("if(countif(ec_num_list,ET55),OFFSET(INDIRECT(CONCAT(""A"",to_text(match(ET55,ec_num_list,0)))),0,1),"""")"),"")</f>
        <v/>
      </c>
      <c r="BU55" s="205" t="str">
        <f ca="1">IFERROR(__xludf.DUMMYFUNCTION("if(countif(ec_num_list,EU55),OFFSET(INDIRECT(CONCAT(""A"",to_text(match(EU55,ec_num_list,0)))),0,1),"""")"),"")</f>
        <v/>
      </c>
      <c r="BV55" s="205" t="str">
        <f ca="1">IFERROR(__xludf.DUMMYFUNCTION("if(countif(ec_num_list,EV55),OFFSET(INDIRECT(CONCAT(""A"",to_text(match(EV55,ec_num_list,0)))),0,1),"""")"),"MB ")</f>
        <v xml:space="preserve">MB </v>
      </c>
      <c r="BW55" s="205" t="str">
        <f ca="1">IFERROR(__xludf.DUMMYFUNCTION("if(countif(ec_num_list,EW55),OFFSET(INDIRECT(CONCAT(""A"",to_text(match(EW55,ec_num_list,0)))),0,1),"""")"),"")</f>
        <v/>
      </c>
      <c r="BX55" s="205" t="str">
        <f ca="1">IFERROR(__xludf.DUMMYFUNCTION("if(countif(ec_num_list,EX55),OFFSET(INDIRECT(CONCAT(""A"",to_text(match(EX55,ec_num_list,0)))),0,1),"""")"),"")</f>
        <v/>
      </c>
      <c r="BY55" s="205" t="str">
        <f ca="1">IFERROR(__xludf.DUMMYFUNCTION("if(countif(ec_num_list,EY55),OFFSET(INDIRECT(CONCAT(""A"",to_text(match(EY55,ec_num_list,0)))),0,1),"""")"),"")</f>
        <v/>
      </c>
      <c r="BZ55" s="205" t="str">
        <f ca="1">IFERROR(__xludf.DUMMYFUNCTION("if(countif(ec_num_list,EZ55),OFFSET(INDIRECT(CONCAT(""A"",to_text(match(EZ55,ec_num_list,0)))),0,1),"""")"),"MF ")</f>
        <v xml:space="preserve">MF </v>
      </c>
      <c r="CA55" s="205" t="str">
        <f ca="1">IFERROR(__xludf.DUMMYFUNCTION("if(countif(ec_num_list,FA55),OFFSET(INDIRECT(CONCAT(""A"",to_text(match(FA55,ec_num_list,0)))),0,1),"""")"),"")</f>
        <v/>
      </c>
      <c r="CB55" s="205" t="str">
        <f ca="1">IFERROR(__xludf.DUMMYFUNCTION("if(countif(ec_num_list,FB55),OFFSET(INDIRECT(CONCAT(""A"",to_text(match(FB55,ec_num_list,0)))),0,1),"""")"),"")</f>
        <v/>
      </c>
      <c r="CC55" s="205" t="str">
        <f ca="1">IFERROR(__xludf.DUMMYFUNCTION("if(countif(ec_num_list,FC55),OFFSET(INDIRECT(CONCAT(""A"",to_text(match(FC55,ec_num_list,0)))),0,1),"""")"),"N2 ")</f>
        <v xml:space="preserve">N2 </v>
      </c>
      <c r="CD55" s="205" t="str">
        <f ca="1">IFERROR(__xludf.DUMMYFUNCTION("if(countif(ec_num_list,FD55),OFFSET(INDIRECT(CONCAT(""A"",to_text(match(FD55,ec_num_list,0)))),0,1),"""")"),"")</f>
        <v/>
      </c>
      <c r="CE55" s="205" t="str">
        <f ca="1">IFERROR(__xludf.DUMMYFUNCTION("if(countif(ec_num_list,FE55),OFFSET(INDIRECT(CONCAT(""A"",to_text(match(FE55,ec_num_list,0)))),0,1),"""")"),"")</f>
        <v/>
      </c>
      <c r="CF55" s="205" t="str">
        <f ca="1">IFERROR(__xludf.DUMMYFUNCTION("if(countif(ec_num_list,FF55),OFFSET(INDIRECT(CONCAT(""A"",to_text(match(FF55,ec_num_list,0)))),0,1),"""")"),"")</f>
        <v/>
      </c>
      <c r="CG55" s="205" t="str">
        <f ca="1">IFERROR(__xludf.DUMMYFUNCTION("if(countif(ec_num_list,FG55),OFFSET(INDIRECT(CONCAT(""A"",to_text(match(FG55,ec_num_list,0)))),0,1),"""")"),"")</f>
        <v/>
      </c>
      <c r="CH55" s="205" t="str">
        <f ca="1">IFERROR(__xludf.DUMMYFUNCTION("if(countif(ec_num_list,FH55),OFFSET(INDIRECT(CONCAT(""A"",to_text(match(FH55,ec_num_list,0)))),0,1),"""")"),"N7 ")</f>
        <v xml:space="preserve">N7 </v>
      </c>
      <c r="CI55" s="205" t="str">
        <f ca="1">IFERROR(__xludf.DUMMYFUNCTION("if(countif(ec_num_list,FI55),OFFSET(INDIRECT(CONCAT(""A"",to_text(match(FI55,ec_num_list,0)))),0,1),"""")"),"")</f>
        <v/>
      </c>
      <c r="CJ55" s="205" t="str">
        <f ca="1">IFERROR(__xludf.DUMMYFUNCTION("if(countif(ec_num_list,FJ55),OFFSET(INDIRECT(CONCAT(""A"",to_text(match(FJ55,ec_num_list,0)))),0,1),"""")"),"")</f>
        <v/>
      </c>
      <c r="CK55" s="205" t="str">
        <f ca="1">IFERROR(__xludf.DUMMYFUNCTION("if(countif(ec_num_list,FK55),OFFSET(INDIRECT(CONCAT(""A"",to_text(match(FK55,ec_num_list,0)))),0,1),"""")"),"NA ")</f>
        <v xml:space="preserve">NA </v>
      </c>
      <c r="CL55" s="205" t="str">
        <f ca="1">IFERROR(__xludf.DUMMYFUNCTION("if(countif(ec_num_list,FL55),OFFSET(INDIRECT(CONCAT(""A"",to_text(match(FL55,ec_num_list,0)))),0,1),"""")"),"")</f>
        <v/>
      </c>
      <c r="CM55" s="205" t="str">
        <f ca="1">IFERROR(__xludf.DUMMYFUNCTION("if(countif(ec_num_list,FM55),OFFSET(INDIRECT(CONCAT(""A"",to_text(match(FM55,ec_num_list,0)))),0,1),"""")"),"")</f>
        <v/>
      </c>
      <c r="CN55" s="206" t="s">
        <v>199</v>
      </c>
      <c r="CO55" s="206" t="s">
        <v>1243</v>
      </c>
      <c r="CP55" s="206" t="s">
        <v>1251</v>
      </c>
      <c r="CQ55" s="206" t="s">
        <v>1256</v>
      </c>
      <c r="CR55" s="206" t="s">
        <v>1260</v>
      </c>
      <c r="CS55" s="108" t="s">
        <v>1555</v>
      </c>
      <c r="CT55" s="206" t="s">
        <v>1266</v>
      </c>
      <c r="CU55" s="206" t="s">
        <v>1271</v>
      </c>
      <c r="CV55" s="108" t="s">
        <v>1555</v>
      </c>
      <c r="CW55" s="108" t="s">
        <v>1555</v>
      </c>
      <c r="CX55" s="108" t="s">
        <v>1555</v>
      </c>
      <c r="CY55" s="206" t="s">
        <v>1286</v>
      </c>
      <c r="CZ55" s="108" t="s">
        <v>1555</v>
      </c>
      <c r="DA55" s="206" t="s">
        <v>1292</v>
      </c>
      <c r="DB55" s="108" t="s">
        <v>1555</v>
      </c>
      <c r="DC55" s="108" t="s">
        <v>1555</v>
      </c>
      <c r="DD55" s="206" t="s">
        <v>1301</v>
      </c>
      <c r="DE55" s="206" t="s">
        <v>1304</v>
      </c>
      <c r="DF55" s="206" t="s">
        <v>1309</v>
      </c>
      <c r="DG55" s="108" t="s">
        <v>1555</v>
      </c>
      <c r="DH55" s="206" t="s">
        <v>1315</v>
      </c>
      <c r="DI55" s="206" t="s">
        <v>1317</v>
      </c>
      <c r="DJ55" s="206" t="s">
        <v>1321</v>
      </c>
      <c r="DK55" s="108" t="s">
        <v>1555</v>
      </c>
      <c r="DL55" s="206" t="s">
        <v>1326</v>
      </c>
      <c r="DM55" s="108" t="s">
        <v>1555</v>
      </c>
      <c r="DN55" s="206" t="s">
        <v>1334</v>
      </c>
      <c r="DO55" s="206" t="s">
        <v>1337</v>
      </c>
      <c r="DP55" s="206" t="s">
        <v>1341</v>
      </c>
      <c r="DQ55" s="206" t="s">
        <v>1344</v>
      </c>
      <c r="DR55" s="206" t="s">
        <v>1347</v>
      </c>
      <c r="DS55" s="206" t="s">
        <v>1350</v>
      </c>
      <c r="DT55" s="206" t="s">
        <v>1353</v>
      </c>
      <c r="DU55" s="108" t="s">
        <v>1555</v>
      </c>
      <c r="DV55" s="206" t="s">
        <v>1363</v>
      </c>
      <c r="DW55" s="206" t="s">
        <v>1369</v>
      </c>
      <c r="DX55" s="206" t="s">
        <v>1375</v>
      </c>
      <c r="DY55" s="108" t="s">
        <v>1555</v>
      </c>
      <c r="DZ55" s="108" t="s">
        <v>1555</v>
      </c>
      <c r="EA55" s="108" t="s">
        <v>1555</v>
      </c>
      <c r="EB55" s="206" t="s">
        <v>1388</v>
      </c>
      <c r="EC55" s="206" t="s">
        <v>1391</v>
      </c>
      <c r="ED55" s="206" t="s">
        <v>1394</v>
      </c>
      <c r="EE55" s="206" t="s">
        <v>1397</v>
      </c>
      <c r="EF55" s="108" t="s">
        <v>1555</v>
      </c>
      <c r="EG55" s="206" t="s">
        <v>1404</v>
      </c>
      <c r="EH55" s="108" t="s">
        <v>1555</v>
      </c>
      <c r="EI55" s="108" t="s">
        <v>1555</v>
      </c>
      <c r="EJ55" s="206" t="s">
        <v>1414</v>
      </c>
      <c r="EK55" s="206" t="s">
        <v>1417</v>
      </c>
      <c r="EL55" s="206" t="s">
        <v>1419</v>
      </c>
      <c r="EM55" s="108" t="s">
        <v>1555</v>
      </c>
      <c r="EN55" s="206" t="s">
        <v>1428</v>
      </c>
      <c r="EO55" s="108" t="s">
        <v>1555</v>
      </c>
      <c r="EP55" s="108" t="s">
        <v>1555</v>
      </c>
      <c r="EQ55" s="108" t="s">
        <v>1555</v>
      </c>
      <c r="ER55" s="108" t="s">
        <v>1555</v>
      </c>
      <c r="ES55" s="206" t="s">
        <v>1442</v>
      </c>
      <c r="ET55" s="108" t="s">
        <v>1555</v>
      </c>
      <c r="EU55" s="108" t="s">
        <v>1555</v>
      </c>
      <c r="EV55" s="206" t="s">
        <v>1451</v>
      </c>
      <c r="EW55" s="108" t="s">
        <v>1555</v>
      </c>
      <c r="EX55" s="108" t="s">
        <v>1555</v>
      </c>
      <c r="EY55" s="108" t="s">
        <v>1555</v>
      </c>
      <c r="EZ55" s="206" t="s">
        <v>1463</v>
      </c>
      <c r="FA55" s="108" t="s">
        <v>1555</v>
      </c>
      <c r="FB55" s="108" t="s">
        <v>1555</v>
      </c>
      <c r="FC55" s="206" t="s">
        <v>1476</v>
      </c>
      <c r="FD55" s="108" t="s">
        <v>1555</v>
      </c>
      <c r="FE55" s="108" t="s">
        <v>1555</v>
      </c>
      <c r="FF55" s="108" t="s">
        <v>1555</v>
      </c>
      <c r="FG55" s="108" t="s">
        <v>1555</v>
      </c>
      <c r="FH55" s="206" t="s">
        <v>1494</v>
      </c>
      <c r="FI55" s="108" t="s">
        <v>1555</v>
      </c>
      <c r="FJ55" s="108" t="s">
        <v>1555</v>
      </c>
      <c r="FK55" s="206" t="s">
        <v>1506</v>
      </c>
      <c r="FL55" s="206" t="s">
        <v>1509</v>
      </c>
      <c r="FM55" s="108" t="s">
        <v>1555</v>
      </c>
    </row>
    <row r="56" spans="1:169" ht="24">
      <c r="A56" s="202" t="s">
        <v>1433</v>
      </c>
      <c r="B56" s="108" t="str">
        <f t="shared" si="5"/>
        <v xml:space="preserve">M5 </v>
      </c>
      <c r="C56" s="200">
        <v>5</v>
      </c>
      <c r="D56" s="203" t="s">
        <v>442</v>
      </c>
      <c r="E56" s="203" t="s">
        <v>904</v>
      </c>
      <c r="F56" s="203" t="s">
        <v>905</v>
      </c>
      <c r="G56" s="203" t="s">
        <v>906</v>
      </c>
      <c r="H56" s="203" t="s">
        <v>658</v>
      </c>
      <c r="I56" s="203" t="s">
        <v>655</v>
      </c>
      <c r="J56" s="203" t="s">
        <v>919</v>
      </c>
      <c r="K56" s="117" t="s">
        <v>746</v>
      </c>
      <c r="L56" s="204" t="s">
        <v>202</v>
      </c>
      <c r="M56" s="205" t="str">
        <f ca="1">IFERROR(__xludf.DUMMYFUNCTION("regexreplace(N56,"" "","", "")"),"J0, J1, J2, J5, J6, J7, JA, JC, JD, JF, K0, K1, K3, K4, K5, K7, K8, K9, KA, KB, KC, KD, KF, L1, L2, L3, L7, L8, L9, LA, LC, LF, M0, M3, M4, M8, MB, MD, MF, N2, N6, N7, NA, ")</f>
        <v xml:space="preserve">J0, J1, J2, J5, J6, J7, JA, JC, JD, JF, K0, K1, K3, K4, K5, K7, K8, K9, KA, KB, KC, KD, KF, L1, L2, L3, L7, L8, L9, LA, LC, LF, M0, M3, M4, M8, MB, MD, MF, N2, N6, N7, NA, </v>
      </c>
      <c r="N56" s="205" t="e">
        <f t="shared" si="1"/>
        <v>#VALUE!</v>
      </c>
      <c r="O56" s="205" t="str">
        <f ca="1">IFERROR(__xludf.DUMMYFUNCTION("if(countif(ec_num_list,CO56),OFFSET(INDIRECT(CONCAT(""A"",to_text(match(CO56,ec_num_list,0)))),0,1),"""")"),"J0 ")</f>
        <v xml:space="preserve">J0 </v>
      </c>
      <c r="P56" s="205" t="str">
        <f ca="1">IFERROR(__xludf.DUMMYFUNCTION("if(countif(ec_num_list,CP56),OFFSET(INDIRECT(CONCAT(""A"",to_text(match(CP56,ec_num_list,0)))),0,1),"""")"),"J1 ")</f>
        <v xml:space="preserve">J1 </v>
      </c>
      <c r="Q56" s="205" t="str">
        <f ca="1">IFERROR(__xludf.DUMMYFUNCTION("if(countif(ec_num_list,CQ56),OFFSET(INDIRECT(CONCAT(""A"",to_text(match(CQ56,ec_num_list,0)))),0,1),"""")"),"J2 ")</f>
        <v xml:space="preserve">J2 </v>
      </c>
      <c r="R56" s="205" t="str">
        <f ca="1">IFERROR(__xludf.DUMMYFUNCTION("if(countif(ec_num_list,CR56),OFFSET(INDIRECT(CONCAT(""A"",to_text(match(CR56,ec_num_list,0)))),0,1),"""")"),"")</f>
        <v/>
      </c>
      <c r="S56" s="205" t="str">
        <f ca="1">IFERROR(__xludf.DUMMYFUNCTION("if(countif(ec_num_list,CS56),OFFSET(INDIRECT(CONCAT(""A"",to_text(match(CS56,ec_num_list,0)))),0,1),"""")"),"")</f>
        <v/>
      </c>
      <c r="T56" s="205" t="str">
        <f ca="1">IFERROR(__xludf.DUMMYFUNCTION("if(countif(ec_num_list,CT56),OFFSET(INDIRECT(CONCAT(""A"",to_text(match(CT56,ec_num_list,0)))),0,1),"""")"),"J5 ")</f>
        <v xml:space="preserve">J5 </v>
      </c>
      <c r="U56" s="205" t="str">
        <f ca="1">IFERROR(__xludf.DUMMYFUNCTION("if(countif(ec_num_list,CU56),OFFSET(INDIRECT(CONCAT(""A"",to_text(match(CU56,ec_num_list,0)))),0,1),"""")"),"J6 ")</f>
        <v xml:space="preserve">J6 </v>
      </c>
      <c r="V56" s="205" t="str">
        <f ca="1">IFERROR(__xludf.DUMMYFUNCTION("if(countif(ec_num_list,CV56),OFFSET(INDIRECT(CONCAT(""A"",to_text(match(CV56,ec_num_list,0)))),0,1),"""")"),"J7 ")</f>
        <v xml:space="preserve">J7 </v>
      </c>
      <c r="W56" s="205" t="str">
        <f ca="1">IFERROR(__xludf.DUMMYFUNCTION("if(countif(ec_num_list,CW56),OFFSET(INDIRECT(CONCAT(""A"",to_text(match(CW56,ec_num_list,0)))),0,1),"""")"),"")</f>
        <v/>
      </c>
      <c r="X56" s="205" t="str">
        <f ca="1">IFERROR(__xludf.DUMMYFUNCTION("if(countif(ec_num_list,CX56),OFFSET(INDIRECT(CONCAT(""A"",to_text(match(CX56,ec_num_list,0)))),0,1),"""")"),"")</f>
        <v/>
      </c>
      <c r="Y56" s="205" t="str">
        <f ca="1">IFERROR(__xludf.DUMMYFUNCTION("if(countif(ec_num_list,CY56),OFFSET(INDIRECT(CONCAT(""A"",to_text(match(CY56,ec_num_list,0)))),0,1),"""")"),"JA ")</f>
        <v xml:space="preserve">JA </v>
      </c>
      <c r="Z56" s="205" t="str">
        <f ca="1">IFERROR(__xludf.DUMMYFUNCTION("if(countif(ec_num_list,CZ56),OFFSET(INDIRECT(CONCAT(""A"",to_text(match(CZ56,ec_num_list,0)))),0,1),"""")"),"")</f>
        <v/>
      </c>
      <c r="AA56" s="205" t="str">
        <f ca="1">IFERROR(__xludf.DUMMYFUNCTION("if(countif(ec_num_list,DA56),OFFSET(INDIRECT(CONCAT(""A"",to_text(match(DA56,ec_num_list,0)))),0,1),"""")"),"JC ")</f>
        <v xml:space="preserve">JC </v>
      </c>
      <c r="AB56" s="205" t="str">
        <f ca="1">IFERROR(__xludf.DUMMYFUNCTION("if(countif(ec_num_list,DB56),OFFSET(INDIRECT(CONCAT(""A"",to_text(match(DB56,ec_num_list,0)))),0,1),"""")"),"JD ")</f>
        <v xml:space="preserve">JD </v>
      </c>
      <c r="AC56" s="205" t="str">
        <f ca="1">IFERROR(__xludf.DUMMYFUNCTION("if(countif(ec_num_list,DC56),OFFSET(INDIRECT(CONCAT(""A"",to_text(match(DC56,ec_num_list,0)))),0,1),"""")"),"")</f>
        <v/>
      </c>
      <c r="AD56" s="205" t="str">
        <f ca="1">IFERROR(__xludf.DUMMYFUNCTION("if(countif(ec_num_list,DD56),OFFSET(INDIRECT(CONCAT(""A"",to_text(match(DD56,ec_num_list,0)))),0,1),"""")"),"JF ")</f>
        <v xml:space="preserve">JF </v>
      </c>
      <c r="AE56" s="205" t="str">
        <f ca="1">IFERROR(__xludf.DUMMYFUNCTION("if(countif(ec_num_list,DE56),OFFSET(INDIRECT(CONCAT(""A"",to_text(match(DE56,ec_num_list,0)))),0,1),"""")"),"K0 ")</f>
        <v xml:space="preserve">K0 </v>
      </c>
      <c r="AF56" s="205" t="str">
        <f ca="1">IFERROR(__xludf.DUMMYFUNCTION("if(countif(ec_num_list,DF56),OFFSET(INDIRECT(CONCAT(""A"",to_text(match(DF56,ec_num_list,0)))),0,1),"""")"),"K1 ")</f>
        <v xml:space="preserve">K1 </v>
      </c>
      <c r="AG56" s="205" t="str">
        <f ca="1">IFERROR(__xludf.DUMMYFUNCTION("if(countif(ec_num_list,DG56),OFFSET(INDIRECT(CONCAT(""A"",to_text(match(DG56,ec_num_list,0)))),0,1),"""")"),"")</f>
        <v/>
      </c>
      <c r="AH56" s="205" t="str">
        <f ca="1">IFERROR(__xludf.DUMMYFUNCTION("if(countif(ec_num_list,DH56),OFFSET(INDIRECT(CONCAT(""A"",to_text(match(DH56,ec_num_list,0)))),0,1),"""")"),"K3 ")</f>
        <v xml:space="preserve">K3 </v>
      </c>
      <c r="AI56" s="205" t="str">
        <f ca="1">IFERROR(__xludf.DUMMYFUNCTION("if(countif(ec_num_list,DI56),OFFSET(INDIRECT(CONCAT(""A"",to_text(match(DI56,ec_num_list,0)))),0,1),"""")"),"K4 ")</f>
        <v xml:space="preserve">K4 </v>
      </c>
      <c r="AJ56" s="205" t="str">
        <f ca="1">IFERROR(__xludf.DUMMYFUNCTION("if(countif(ec_num_list,DJ56),OFFSET(INDIRECT(CONCAT(""A"",to_text(match(DJ56,ec_num_list,0)))),0,1),"""")"),"K5 ")</f>
        <v xml:space="preserve">K5 </v>
      </c>
      <c r="AK56" s="205" t="str">
        <f ca="1">IFERROR(__xludf.DUMMYFUNCTION("if(countif(ec_num_list,DK56),OFFSET(INDIRECT(CONCAT(""A"",to_text(match(DK56,ec_num_list,0)))),0,1),"""")"),"")</f>
        <v/>
      </c>
      <c r="AL56" s="205" t="str">
        <f ca="1">IFERROR(__xludf.DUMMYFUNCTION("if(countif(ec_num_list,DL56),OFFSET(INDIRECT(CONCAT(""A"",to_text(match(DL56,ec_num_list,0)))),0,1),"""")"),"K7 ")</f>
        <v xml:space="preserve">K7 </v>
      </c>
      <c r="AM56" s="205" t="str">
        <f ca="1">IFERROR(__xludf.DUMMYFUNCTION("if(countif(ec_num_list,DM56),OFFSET(INDIRECT(CONCAT(""A"",to_text(match(DM56,ec_num_list,0)))),0,1),"""")"),"K8 ")</f>
        <v xml:space="preserve">K8 </v>
      </c>
      <c r="AN56" s="205" t="str">
        <f ca="1">IFERROR(__xludf.DUMMYFUNCTION("if(countif(ec_num_list,DN56),OFFSET(INDIRECT(CONCAT(""A"",to_text(match(DN56,ec_num_list,0)))),0,1),"""")"),"K9 ")</f>
        <v xml:space="preserve">K9 </v>
      </c>
      <c r="AO56" s="205" t="str">
        <f ca="1">IFERROR(__xludf.DUMMYFUNCTION("if(countif(ec_num_list,DO56),OFFSET(INDIRECT(CONCAT(""A"",to_text(match(DO56,ec_num_list,0)))),0,1),"""")"),"KA ")</f>
        <v xml:space="preserve">KA </v>
      </c>
      <c r="AP56" s="205" t="str">
        <f ca="1">IFERROR(__xludf.DUMMYFUNCTION("if(countif(ec_num_list,DP56),OFFSET(INDIRECT(CONCAT(""A"",to_text(match(DP56,ec_num_list,0)))),0,1),"""")"),"KB ")</f>
        <v xml:space="preserve">KB </v>
      </c>
      <c r="AQ56" s="205" t="str">
        <f ca="1">IFERROR(__xludf.DUMMYFUNCTION("if(countif(ec_num_list,DQ56),OFFSET(INDIRECT(CONCAT(""A"",to_text(match(DQ56,ec_num_list,0)))),0,1),"""")"),"KC ")</f>
        <v xml:space="preserve">KC </v>
      </c>
      <c r="AR56" s="205" t="str">
        <f ca="1">IFERROR(__xludf.DUMMYFUNCTION("if(countif(ec_num_list,DR56),OFFSET(INDIRECT(CONCAT(""A"",to_text(match(DR56,ec_num_list,0)))),0,1),"""")"),"KD ")</f>
        <v xml:space="preserve">KD </v>
      </c>
      <c r="AS56" s="205" t="str">
        <f ca="1">IFERROR(__xludf.DUMMYFUNCTION("if(countif(ec_num_list,DS56),OFFSET(INDIRECT(CONCAT(""A"",to_text(match(DS56,ec_num_list,0)))),0,1),"""")"),"")</f>
        <v/>
      </c>
      <c r="AT56" s="205" t="str">
        <f ca="1">IFERROR(__xludf.DUMMYFUNCTION("if(countif(ec_num_list,DT56),OFFSET(INDIRECT(CONCAT(""A"",to_text(match(DT56,ec_num_list,0)))),0,1),"""")"),"KF ")</f>
        <v xml:space="preserve">KF </v>
      </c>
      <c r="AU56" s="205" t="str">
        <f ca="1">IFERROR(__xludf.DUMMYFUNCTION("if(countif(ec_num_list,DU56),OFFSET(INDIRECT(CONCAT(""A"",to_text(match(DU56,ec_num_list,0)))),0,1),"""")"),"")</f>
        <v/>
      </c>
      <c r="AV56" s="205" t="str">
        <f ca="1">IFERROR(__xludf.DUMMYFUNCTION("if(countif(ec_num_list,DV56),OFFSET(INDIRECT(CONCAT(""A"",to_text(match(DV56,ec_num_list,0)))),0,1),"""")"),"L1 ")</f>
        <v xml:space="preserve">L1 </v>
      </c>
      <c r="AW56" s="205" t="str">
        <f ca="1">IFERROR(__xludf.DUMMYFUNCTION("if(countif(ec_num_list,DW56),OFFSET(INDIRECT(CONCAT(""A"",to_text(match(DW56,ec_num_list,0)))),0,1),"""")"),"L2 ")</f>
        <v xml:space="preserve">L2 </v>
      </c>
      <c r="AX56" s="205" t="str">
        <f ca="1">IFERROR(__xludf.DUMMYFUNCTION("if(countif(ec_num_list,DX56),OFFSET(INDIRECT(CONCAT(""A"",to_text(match(DX56,ec_num_list,0)))),0,1),"""")"),"L3 ")</f>
        <v xml:space="preserve">L3 </v>
      </c>
      <c r="AY56" s="205" t="str">
        <f ca="1">IFERROR(__xludf.DUMMYFUNCTION("if(countif(ec_num_list,DY56),OFFSET(INDIRECT(CONCAT(""A"",to_text(match(DY56,ec_num_list,0)))),0,1),"""")"),"")</f>
        <v/>
      </c>
      <c r="AZ56" s="205" t="str">
        <f ca="1">IFERROR(__xludf.DUMMYFUNCTION("if(countif(ec_num_list,DZ56),OFFSET(INDIRECT(CONCAT(""A"",to_text(match(DZ56,ec_num_list,0)))),0,1),"""")"),"")</f>
        <v/>
      </c>
      <c r="BA56" s="205" t="str">
        <f ca="1">IFERROR(__xludf.DUMMYFUNCTION("if(countif(ec_num_list,EA56),OFFSET(INDIRECT(CONCAT(""A"",to_text(match(EA56,ec_num_list,0)))),0,1),"""")"),"")</f>
        <v/>
      </c>
      <c r="BB56" s="205" t="str">
        <f ca="1">IFERROR(__xludf.DUMMYFUNCTION("if(countif(ec_num_list,EB56),OFFSET(INDIRECT(CONCAT(""A"",to_text(match(EB56,ec_num_list,0)))),0,1),"""")"),"L7 ")</f>
        <v xml:space="preserve">L7 </v>
      </c>
      <c r="BC56" s="205" t="str">
        <f ca="1">IFERROR(__xludf.DUMMYFUNCTION("if(countif(ec_num_list,EC56),OFFSET(INDIRECT(CONCAT(""A"",to_text(match(EC56,ec_num_list,0)))),0,1),"""")"),"L8 ")</f>
        <v xml:space="preserve">L8 </v>
      </c>
      <c r="BD56" s="205" t="str">
        <f ca="1">IFERROR(__xludf.DUMMYFUNCTION("if(countif(ec_num_list,ED56),OFFSET(INDIRECT(CONCAT(""A"",to_text(match(ED56,ec_num_list,0)))),0,1),"""")"),"L9 ")</f>
        <v xml:space="preserve">L9 </v>
      </c>
      <c r="BE56" s="205" t="str">
        <f ca="1">IFERROR(__xludf.DUMMYFUNCTION("if(countif(ec_num_list,EE56),OFFSET(INDIRECT(CONCAT(""A"",to_text(match(EE56,ec_num_list,0)))),0,1),"""")"),"LA ")</f>
        <v xml:space="preserve">LA </v>
      </c>
      <c r="BF56" s="205" t="str">
        <f ca="1">IFERROR(__xludf.DUMMYFUNCTION("if(countif(ec_num_list,EF56),OFFSET(INDIRECT(CONCAT(""A"",to_text(match(EF56,ec_num_list,0)))),0,1),"""")"),"")</f>
        <v/>
      </c>
      <c r="BG56" s="205" t="str">
        <f ca="1">IFERROR(__xludf.DUMMYFUNCTION("if(countif(ec_num_list,EG56),OFFSET(INDIRECT(CONCAT(""A"",to_text(match(EG56,ec_num_list,0)))),0,1),"""")"),"LC ")</f>
        <v xml:space="preserve">LC </v>
      </c>
      <c r="BH56" s="205" t="str">
        <f ca="1">IFERROR(__xludf.DUMMYFUNCTION("if(countif(ec_num_list,EH56),OFFSET(INDIRECT(CONCAT(""A"",to_text(match(EH56,ec_num_list,0)))),0,1),"""")"),"")</f>
        <v/>
      </c>
      <c r="BI56" s="205" t="str">
        <f ca="1">IFERROR(__xludf.DUMMYFUNCTION("if(countif(ec_num_list,EI56),OFFSET(INDIRECT(CONCAT(""A"",to_text(match(EI56,ec_num_list,0)))),0,1),"""")"),"")</f>
        <v/>
      </c>
      <c r="BJ56" s="205" t="str">
        <f ca="1">IFERROR(__xludf.DUMMYFUNCTION("if(countif(ec_num_list,EJ56),OFFSET(INDIRECT(CONCAT(""A"",to_text(match(EJ56,ec_num_list,0)))),0,1),"""")"),"LF ")</f>
        <v xml:space="preserve">LF </v>
      </c>
      <c r="BK56" s="205" t="str">
        <f ca="1">IFERROR(__xludf.DUMMYFUNCTION("if(countif(ec_num_list,EK56),OFFSET(INDIRECT(CONCAT(""A"",to_text(match(EK56,ec_num_list,0)))),0,1),"""")"),"M0 ")</f>
        <v xml:space="preserve">M0 </v>
      </c>
      <c r="BL56" s="205" t="str">
        <f ca="1">IFERROR(__xludf.DUMMYFUNCTION("if(countif(ec_num_list,EL56),OFFSET(INDIRECT(CONCAT(""A"",to_text(match(EL56,ec_num_list,0)))),0,1),"""")"),"")</f>
        <v/>
      </c>
      <c r="BM56" s="205" t="str">
        <f ca="1">IFERROR(__xludf.DUMMYFUNCTION("if(countif(ec_num_list,EM56),OFFSET(INDIRECT(CONCAT(""A"",to_text(match(EM56,ec_num_list,0)))),0,1),"""")"),"")</f>
        <v/>
      </c>
      <c r="BN56" s="205" t="str">
        <f ca="1">IFERROR(__xludf.DUMMYFUNCTION("if(countif(ec_num_list,EN56),OFFSET(INDIRECT(CONCAT(""A"",to_text(match(EN56,ec_num_list,0)))),0,1),"""")"),"M3 ")</f>
        <v xml:space="preserve">M3 </v>
      </c>
      <c r="BO56" s="205" t="str">
        <f ca="1">IFERROR(__xludf.DUMMYFUNCTION("if(countif(ec_num_list,EO56),OFFSET(INDIRECT(CONCAT(""A"",to_text(match(EO56,ec_num_list,0)))),0,1),"""")"),"M4 ")</f>
        <v xml:space="preserve">M4 </v>
      </c>
      <c r="BP56" s="205" t="str">
        <f ca="1">IFERROR(__xludf.DUMMYFUNCTION("if(countif(ec_num_list,EP56),OFFSET(INDIRECT(CONCAT(""A"",to_text(match(EP56,ec_num_list,0)))),0,1),"""")"),"")</f>
        <v/>
      </c>
      <c r="BQ56" s="205" t="str">
        <f ca="1">IFERROR(__xludf.DUMMYFUNCTION("if(countif(ec_num_list,EQ56),OFFSET(INDIRECT(CONCAT(""A"",to_text(match(EQ56,ec_num_list,0)))),0,1),"""")"),"")</f>
        <v/>
      </c>
      <c r="BR56" s="205" t="str">
        <f ca="1">IFERROR(__xludf.DUMMYFUNCTION("if(countif(ec_num_list,ER56),OFFSET(INDIRECT(CONCAT(""A"",to_text(match(ER56,ec_num_list,0)))),0,1),"""")"),"")</f>
        <v/>
      </c>
      <c r="BS56" s="205" t="str">
        <f ca="1">IFERROR(__xludf.DUMMYFUNCTION("if(countif(ec_num_list,ES56),OFFSET(INDIRECT(CONCAT(""A"",to_text(match(ES56,ec_num_list,0)))),0,1),"""")"),"M8 ")</f>
        <v xml:space="preserve">M8 </v>
      </c>
      <c r="BT56" s="205" t="str">
        <f ca="1">IFERROR(__xludf.DUMMYFUNCTION("if(countif(ec_num_list,ET56),OFFSET(INDIRECT(CONCAT(""A"",to_text(match(ET56,ec_num_list,0)))),0,1),"""")"),"")</f>
        <v/>
      </c>
      <c r="BU56" s="205" t="str">
        <f ca="1">IFERROR(__xludf.DUMMYFUNCTION("if(countif(ec_num_list,EU56),OFFSET(INDIRECT(CONCAT(""A"",to_text(match(EU56,ec_num_list,0)))),0,1),"""")"),"")</f>
        <v/>
      </c>
      <c r="BV56" s="205" t="str">
        <f ca="1">IFERROR(__xludf.DUMMYFUNCTION("if(countif(ec_num_list,EV56),OFFSET(INDIRECT(CONCAT(""A"",to_text(match(EV56,ec_num_list,0)))),0,1),"""")"),"MB ")</f>
        <v xml:space="preserve">MB </v>
      </c>
      <c r="BW56" s="205" t="str">
        <f ca="1">IFERROR(__xludf.DUMMYFUNCTION("if(countif(ec_num_list,EW56),OFFSET(INDIRECT(CONCAT(""A"",to_text(match(EW56,ec_num_list,0)))),0,1),"""")"),"")</f>
        <v/>
      </c>
      <c r="BX56" s="205" t="str">
        <f ca="1">IFERROR(__xludf.DUMMYFUNCTION("if(countif(ec_num_list,EX56),OFFSET(INDIRECT(CONCAT(""A"",to_text(match(EX56,ec_num_list,0)))),0,1),"""")"),"MD ")</f>
        <v xml:space="preserve">MD </v>
      </c>
      <c r="BY56" s="205" t="str">
        <f ca="1">IFERROR(__xludf.DUMMYFUNCTION("if(countif(ec_num_list,EY56),OFFSET(INDIRECT(CONCAT(""A"",to_text(match(EY56,ec_num_list,0)))),0,1),"""")"),"")</f>
        <v/>
      </c>
      <c r="BZ56" s="205" t="str">
        <f ca="1">IFERROR(__xludf.DUMMYFUNCTION("if(countif(ec_num_list,EZ56),OFFSET(INDIRECT(CONCAT(""A"",to_text(match(EZ56,ec_num_list,0)))),0,1),"""")"),"MF ")</f>
        <v xml:space="preserve">MF </v>
      </c>
      <c r="CA56" s="205" t="str">
        <f ca="1">IFERROR(__xludf.DUMMYFUNCTION("if(countif(ec_num_list,FA56),OFFSET(INDIRECT(CONCAT(""A"",to_text(match(FA56,ec_num_list,0)))),0,1),"""")"),"")</f>
        <v/>
      </c>
      <c r="CB56" s="205" t="str">
        <f ca="1">IFERROR(__xludf.DUMMYFUNCTION("if(countif(ec_num_list,FB56),OFFSET(INDIRECT(CONCAT(""A"",to_text(match(FB56,ec_num_list,0)))),0,1),"""")"),"")</f>
        <v/>
      </c>
      <c r="CC56" s="205" t="str">
        <f ca="1">IFERROR(__xludf.DUMMYFUNCTION("if(countif(ec_num_list,FC56),OFFSET(INDIRECT(CONCAT(""A"",to_text(match(FC56,ec_num_list,0)))),0,1),"""")"),"N2 ")</f>
        <v xml:space="preserve">N2 </v>
      </c>
      <c r="CD56" s="205" t="str">
        <f ca="1">IFERROR(__xludf.DUMMYFUNCTION("if(countif(ec_num_list,FD56),OFFSET(INDIRECT(CONCAT(""A"",to_text(match(FD56,ec_num_list,0)))),0,1),"""")"),"")</f>
        <v/>
      </c>
      <c r="CE56" s="205" t="str">
        <f ca="1">IFERROR(__xludf.DUMMYFUNCTION("if(countif(ec_num_list,FE56),OFFSET(INDIRECT(CONCAT(""A"",to_text(match(FE56,ec_num_list,0)))),0,1),"""")"),"")</f>
        <v/>
      </c>
      <c r="CF56" s="205" t="str">
        <f ca="1">IFERROR(__xludf.DUMMYFUNCTION("if(countif(ec_num_list,FF56),OFFSET(INDIRECT(CONCAT(""A"",to_text(match(FF56,ec_num_list,0)))),0,1),"""")"),"")</f>
        <v/>
      </c>
      <c r="CG56" s="205" t="str">
        <f ca="1">IFERROR(__xludf.DUMMYFUNCTION("if(countif(ec_num_list,FG56),OFFSET(INDIRECT(CONCAT(""A"",to_text(match(FG56,ec_num_list,0)))),0,1),"""")"),"N6 ")</f>
        <v xml:space="preserve">N6 </v>
      </c>
      <c r="CH56" s="205" t="str">
        <f ca="1">IFERROR(__xludf.DUMMYFUNCTION("if(countif(ec_num_list,FH56),OFFSET(INDIRECT(CONCAT(""A"",to_text(match(FH56,ec_num_list,0)))),0,1),"""")"),"N7 ")</f>
        <v xml:space="preserve">N7 </v>
      </c>
      <c r="CI56" s="205" t="str">
        <f ca="1">IFERROR(__xludf.DUMMYFUNCTION("if(countif(ec_num_list,FI56),OFFSET(INDIRECT(CONCAT(""A"",to_text(match(FI56,ec_num_list,0)))),0,1),"""")"),"")</f>
        <v/>
      </c>
      <c r="CJ56" s="205" t="str">
        <f ca="1">IFERROR(__xludf.DUMMYFUNCTION("if(countif(ec_num_list,FJ56),OFFSET(INDIRECT(CONCAT(""A"",to_text(match(FJ56,ec_num_list,0)))),0,1),"""")"),"")</f>
        <v/>
      </c>
      <c r="CK56" s="205" t="str">
        <f ca="1">IFERROR(__xludf.DUMMYFUNCTION("if(countif(ec_num_list,FK56),OFFSET(INDIRECT(CONCAT(""A"",to_text(match(FK56,ec_num_list,0)))),0,1),"""")"),"NA ")</f>
        <v xml:space="preserve">NA </v>
      </c>
      <c r="CL56" s="205" t="str">
        <f ca="1">IFERROR(__xludf.DUMMYFUNCTION("if(countif(ec_num_list,FL56),OFFSET(INDIRECT(CONCAT(""A"",to_text(match(FL56,ec_num_list,0)))),0,1),"""")"),"")</f>
        <v/>
      </c>
      <c r="CM56" s="205" t="str">
        <f ca="1">IFERROR(__xludf.DUMMYFUNCTION("if(countif(ec_num_list,FM56),OFFSET(INDIRECT(CONCAT(""A"",to_text(match(FM56,ec_num_list,0)))),0,1),"""")"),"")</f>
        <v/>
      </c>
      <c r="CN56" s="206" t="s">
        <v>202</v>
      </c>
      <c r="CO56" s="206" t="s">
        <v>1243</v>
      </c>
      <c r="CP56" s="206" t="s">
        <v>1251</v>
      </c>
      <c r="CQ56" s="206" t="s">
        <v>1256</v>
      </c>
      <c r="CR56" s="108" t="s">
        <v>1555</v>
      </c>
      <c r="CS56" s="108" t="s">
        <v>1555</v>
      </c>
      <c r="CT56" s="206" t="s">
        <v>1266</v>
      </c>
      <c r="CU56" s="206" t="s">
        <v>1271</v>
      </c>
      <c r="CV56" s="206" t="s">
        <v>1274</v>
      </c>
      <c r="CW56" s="108" t="s">
        <v>1555</v>
      </c>
      <c r="CX56" s="108" t="s">
        <v>1555</v>
      </c>
      <c r="CY56" s="206" t="s">
        <v>1286</v>
      </c>
      <c r="CZ56" s="108" t="s">
        <v>1555</v>
      </c>
      <c r="DA56" s="206" t="s">
        <v>1292</v>
      </c>
      <c r="DB56" s="206" t="s">
        <v>1294</v>
      </c>
      <c r="DC56" s="108" t="s">
        <v>1555</v>
      </c>
      <c r="DD56" s="206" t="s">
        <v>1301</v>
      </c>
      <c r="DE56" s="206" t="s">
        <v>1304</v>
      </c>
      <c r="DF56" s="206" t="s">
        <v>1309</v>
      </c>
      <c r="DG56" s="108" t="s">
        <v>1555</v>
      </c>
      <c r="DH56" s="206" t="s">
        <v>1315</v>
      </c>
      <c r="DI56" s="206" t="s">
        <v>1317</v>
      </c>
      <c r="DJ56" s="206" t="s">
        <v>1321</v>
      </c>
      <c r="DK56" s="108" t="s">
        <v>1555</v>
      </c>
      <c r="DL56" s="206" t="s">
        <v>1326</v>
      </c>
      <c r="DM56" s="206" t="s">
        <v>1330</v>
      </c>
      <c r="DN56" s="206" t="s">
        <v>1334</v>
      </c>
      <c r="DO56" s="206" t="s">
        <v>1337</v>
      </c>
      <c r="DP56" s="206" t="s">
        <v>1341</v>
      </c>
      <c r="DQ56" s="206" t="s">
        <v>1344</v>
      </c>
      <c r="DR56" s="206" t="s">
        <v>1347</v>
      </c>
      <c r="DS56" s="108" t="s">
        <v>1555</v>
      </c>
      <c r="DT56" s="206" t="s">
        <v>1353</v>
      </c>
      <c r="DU56" s="108" t="s">
        <v>1555</v>
      </c>
      <c r="DV56" s="206" t="s">
        <v>1363</v>
      </c>
      <c r="DW56" s="206" t="s">
        <v>1369</v>
      </c>
      <c r="DX56" s="206" t="s">
        <v>1375</v>
      </c>
      <c r="DY56" s="108" t="s">
        <v>1555</v>
      </c>
      <c r="DZ56" s="108" t="s">
        <v>1555</v>
      </c>
      <c r="EA56" s="108" t="s">
        <v>1555</v>
      </c>
      <c r="EB56" s="206" t="s">
        <v>1388</v>
      </c>
      <c r="EC56" s="206" t="s">
        <v>1391</v>
      </c>
      <c r="ED56" s="206" t="s">
        <v>1394</v>
      </c>
      <c r="EE56" s="206" t="s">
        <v>1397</v>
      </c>
      <c r="EF56" s="108" t="s">
        <v>1555</v>
      </c>
      <c r="EG56" s="206" t="s">
        <v>1404</v>
      </c>
      <c r="EH56" s="108" t="s">
        <v>1555</v>
      </c>
      <c r="EI56" s="108" t="s">
        <v>1555</v>
      </c>
      <c r="EJ56" s="206" t="s">
        <v>1414</v>
      </c>
      <c r="EK56" s="206" t="s">
        <v>1417</v>
      </c>
      <c r="EL56" s="108" t="s">
        <v>1555</v>
      </c>
      <c r="EM56" s="108" t="s">
        <v>1555</v>
      </c>
      <c r="EN56" s="206" t="s">
        <v>1428</v>
      </c>
      <c r="EO56" s="206" t="s">
        <v>1430</v>
      </c>
      <c r="EP56" s="108" t="s">
        <v>1555</v>
      </c>
      <c r="EQ56" s="108" t="s">
        <v>1555</v>
      </c>
      <c r="ER56" s="108" t="s">
        <v>1555</v>
      </c>
      <c r="ES56" s="206" t="s">
        <v>1442</v>
      </c>
      <c r="ET56" s="108" t="s">
        <v>1555</v>
      </c>
      <c r="EU56" s="108" t="s">
        <v>1555</v>
      </c>
      <c r="EV56" s="206" t="s">
        <v>1451</v>
      </c>
      <c r="EW56" s="108" t="s">
        <v>1555</v>
      </c>
      <c r="EX56" s="206" t="s">
        <v>1458</v>
      </c>
      <c r="EY56" s="108" t="s">
        <v>1555</v>
      </c>
      <c r="EZ56" s="206" t="s">
        <v>1463</v>
      </c>
      <c r="FA56" s="108" t="s">
        <v>1555</v>
      </c>
      <c r="FB56" s="108" t="s">
        <v>1555</v>
      </c>
      <c r="FC56" s="206" t="s">
        <v>1476</v>
      </c>
      <c r="FD56" s="108" t="s">
        <v>1555</v>
      </c>
      <c r="FE56" s="108" t="s">
        <v>1555</v>
      </c>
      <c r="FF56" s="108" t="s">
        <v>1555</v>
      </c>
      <c r="FG56" s="206" t="s">
        <v>1492</v>
      </c>
      <c r="FH56" s="206" t="s">
        <v>1494</v>
      </c>
      <c r="FI56" s="108" t="s">
        <v>1555</v>
      </c>
      <c r="FJ56" s="108" t="s">
        <v>1555</v>
      </c>
      <c r="FK56" s="206" t="s">
        <v>1506</v>
      </c>
      <c r="FL56" s="206" t="s">
        <v>1509</v>
      </c>
      <c r="FM56" s="108" t="s">
        <v>1555</v>
      </c>
    </row>
    <row r="57" spans="1:169" ht="14.25">
      <c r="A57" s="207" t="s">
        <v>1436</v>
      </c>
      <c r="B57" s="108" t="str">
        <f t="shared" si="5"/>
        <v xml:space="preserve">M6 </v>
      </c>
      <c r="C57" s="200">
        <v>6</v>
      </c>
      <c r="D57" s="203" t="s">
        <v>442</v>
      </c>
      <c r="E57" s="203" t="s">
        <v>904</v>
      </c>
      <c r="F57" s="203" t="s">
        <v>905</v>
      </c>
      <c r="G57" s="203" t="s">
        <v>906</v>
      </c>
      <c r="H57" s="203" t="s">
        <v>658</v>
      </c>
      <c r="I57" s="203" t="s">
        <v>355</v>
      </c>
      <c r="J57" s="203" t="s">
        <v>512</v>
      </c>
      <c r="K57" s="117" t="s">
        <v>821</v>
      </c>
      <c r="L57" s="204" t="s">
        <v>205</v>
      </c>
      <c r="M57" s="205" t="str">
        <f ca="1">IFERROR(__xludf.DUMMYFUNCTION("regexreplace(N57,"" "","", "")"),"J0, J1, J2, J5, J6, J7, JA, JC, K0, K3, K4, K5, K7, K9, KA, KB, KC, KD, KF, L1, L8, LA, LC, LF, M0, M1, M3, M8, MB, MF, N2, N7, NA, ")</f>
        <v xml:space="preserve">J0, J1, J2, J5, J6, J7, JA, JC, K0, K3, K4, K5, K7, K9, KA, KB, KC, KD, KF, L1, L8, LA, LC, LF, M0, M1, M3, M8, MB, MF, N2, N7, NA, </v>
      </c>
      <c r="N57" s="205" t="e">
        <f t="shared" si="1"/>
        <v>#VALUE!</v>
      </c>
      <c r="O57" s="205" t="str">
        <f ca="1">IFERROR(__xludf.DUMMYFUNCTION("if(countif(ec_num_list,CO57),OFFSET(INDIRECT(CONCAT(""A"",to_text(match(CO57,ec_num_list,0)))),0,1),"""")"),"J0 ")</f>
        <v xml:space="preserve">J0 </v>
      </c>
      <c r="P57" s="205" t="str">
        <f ca="1">IFERROR(__xludf.DUMMYFUNCTION("if(countif(ec_num_list,CP57),OFFSET(INDIRECT(CONCAT(""A"",to_text(match(CP57,ec_num_list,0)))),0,1),"""")"),"J1 ")</f>
        <v xml:space="preserve">J1 </v>
      </c>
      <c r="Q57" s="205" t="str">
        <f ca="1">IFERROR(__xludf.DUMMYFUNCTION("if(countif(ec_num_list,CQ57),OFFSET(INDIRECT(CONCAT(""A"",to_text(match(CQ57,ec_num_list,0)))),0,1),"""")"),"J2 ")</f>
        <v xml:space="preserve">J2 </v>
      </c>
      <c r="R57" s="205" t="str">
        <f ca="1">IFERROR(__xludf.DUMMYFUNCTION("if(countif(ec_num_list,CR57),OFFSET(INDIRECT(CONCAT(""A"",to_text(match(CR57,ec_num_list,0)))),0,1),"""")"),"")</f>
        <v/>
      </c>
      <c r="S57" s="205" t="str">
        <f ca="1">IFERROR(__xludf.DUMMYFUNCTION("if(countif(ec_num_list,CS57),OFFSET(INDIRECT(CONCAT(""A"",to_text(match(CS57,ec_num_list,0)))),0,1),"""")"),"")</f>
        <v/>
      </c>
      <c r="T57" s="205" t="str">
        <f ca="1">IFERROR(__xludf.DUMMYFUNCTION("if(countif(ec_num_list,CT57),OFFSET(INDIRECT(CONCAT(""A"",to_text(match(CT57,ec_num_list,0)))),0,1),"""")"),"J5 ")</f>
        <v xml:space="preserve">J5 </v>
      </c>
      <c r="U57" s="205" t="str">
        <f ca="1">IFERROR(__xludf.DUMMYFUNCTION("if(countif(ec_num_list,CU57),OFFSET(INDIRECT(CONCAT(""A"",to_text(match(CU57,ec_num_list,0)))),0,1),"""")"),"J6 ")</f>
        <v xml:space="preserve">J6 </v>
      </c>
      <c r="V57" s="205" t="str">
        <f ca="1">IFERROR(__xludf.DUMMYFUNCTION("if(countif(ec_num_list,CV57),OFFSET(INDIRECT(CONCAT(""A"",to_text(match(CV57,ec_num_list,0)))),0,1),"""")"),"J7 ")</f>
        <v xml:space="preserve">J7 </v>
      </c>
      <c r="W57" s="205" t="str">
        <f ca="1">IFERROR(__xludf.DUMMYFUNCTION("if(countif(ec_num_list,CW57),OFFSET(INDIRECT(CONCAT(""A"",to_text(match(CW57,ec_num_list,0)))),0,1),"""")"),"")</f>
        <v/>
      </c>
      <c r="X57" s="205" t="str">
        <f ca="1">IFERROR(__xludf.DUMMYFUNCTION("if(countif(ec_num_list,CX57),OFFSET(INDIRECT(CONCAT(""A"",to_text(match(CX57,ec_num_list,0)))),0,1),"""")"),"")</f>
        <v/>
      </c>
      <c r="Y57" s="205" t="str">
        <f ca="1">IFERROR(__xludf.DUMMYFUNCTION("if(countif(ec_num_list,CY57),OFFSET(INDIRECT(CONCAT(""A"",to_text(match(CY57,ec_num_list,0)))),0,1),"""")"),"JA ")</f>
        <v xml:space="preserve">JA </v>
      </c>
      <c r="Z57" s="205" t="str">
        <f ca="1">IFERROR(__xludf.DUMMYFUNCTION("if(countif(ec_num_list,CZ57),OFFSET(INDIRECT(CONCAT(""A"",to_text(match(CZ57,ec_num_list,0)))),0,1),"""")"),"")</f>
        <v/>
      </c>
      <c r="AA57" s="205" t="str">
        <f ca="1">IFERROR(__xludf.DUMMYFUNCTION("if(countif(ec_num_list,DA57),OFFSET(INDIRECT(CONCAT(""A"",to_text(match(DA57,ec_num_list,0)))),0,1),"""")"),"JC ")</f>
        <v xml:space="preserve">JC </v>
      </c>
      <c r="AB57" s="205" t="str">
        <f ca="1">IFERROR(__xludf.DUMMYFUNCTION("if(countif(ec_num_list,DB57),OFFSET(INDIRECT(CONCAT(""A"",to_text(match(DB57,ec_num_list,0)))),0,1),"""")"),"")</f>
        <v/>
      </c>
      <c r="AC57" s="205" t="str">
        <f ca="1">IFERROR(__xludf.DUMMYFUNCTION("if(countif(ec_num_list,DC57),OFFSET(INDIRECT(CONCAT(""A"",to_text(match(DC57,ec_num_list,0)))),0,1),"""")"),"")</f>
        <v/>
      </c>
      <c r="AD57" s="205" t="str">
        <f ca="1">IFERROR(__xludf.DUMMYFUNCTION("if(countif(ec_num_list,DD57),OFFSET(INDIRECT(CONCAT(""A"",to_text(match(DD57,ec_num_list,0)))),0,1),"""")"),"")</f>
        <v/>
      </c>
      <c r="AE57" s="205" t="str">
        <f ca="1">IFERROR(__xludf.DUMMYFUNCTION("if(countif(ec_num_list,DE57),OFFSET(INDIRECT(CONCAT(""A"",to_text(match(DE57,ec_num_list,0)))),0,1),"""")"),"K0 ")</f>
        <v xml:space="preserve">K0 </v>
      </c>
      <c r="AF57" s="205" t="str">
        <f ca="1">IFERROR(__xludf.DUMMYFUNCTION("if(countif(ec_num_list,DF57),OFFSET(INDIRECT(CONCAT(""A"",to_text(match(DF57,ec_num_list,0)))),0,1),"""")"),"")</f>
        <v/>
      </c>
      <c r="AG57" s="205" t="str">
        <f ca="1">IFERROR(__xludf.DUMMYFUNCTION("if(countif(ec_num_list,DG57),OFFSET(INDIRECT(CONCAT(""A"",to_text(match(DG57,ec_num_list,0)))),0,1),"""")"),"")</f>
        <v/>
      </c>
      <c r="AH57" s="205" t="str">
        <f ca="1">IFERROR(__xludf.DUMMYFUNCTION("if(countif(ec_num_list,DH57),OFFSET(INDIRECT(CONCAT(""A"",to_text(match(DH57,ec_num_list,0)))),0,1),"""")"),"K3 ")</f>
        <v xml:space="preserve">K3 </v>
      </c>
      <c r="AI57" s="205" t="str">
        <f ca="1">IFERROR(__xludf.DUMMYFUNCTION("if(countif(ec_num_list,DI57),OFFSET(INDIRECT(CONCAT(""A"",to_text(match(DI57,ec_num_list,0)))),0,1),"""")"),"K4 ")</f>
        <v xml:space="preserve">K4 </v>
      </c>
      <c r="AJ57" s="205" t="str">
        <f ca="1">IFERROR(__xludf.DUMMYFUNCTION("if(countif(ec_num_list,DJ57),OFFSET(INDIRECT(CONCAT(""A"",to_text(match(DJ57,ec_num_list,0)))),0,1),"""")"),"K5 ")</f>
        <v xml:space="preserve">K5 </v>
      </c>
      <c r="AK57" s="205" t="str">
        <f ca="1">IFERROR(__xludf.DUMMYFUNCTION("if(countif(ec_num_list,DK57),OFFSET(INDIRECT(CONCAT(""A"",to_text(match(DK57,ec_num_list,0)))),0,1),"""")"),"")</f>
        <v/>
      </c>
      <c r="AL57" s="205" t="str">
        <f ca="1">IFERROR(__xludf.DUMMYFUNCTION("if(countif(ec_num_list,DL57),OFFSET(INDIRECT(CONCAT(""A"",to_text(match(DL57,ec_num_list,0)))),0,1),"""")"),"K7 ")</f>
        <v xml:space="preserve">K7 </v>
      </c>
      <c r="AM57" s="205" t="str">
        <f ca="1">IFERROR(__xludf.DUMMYFUNCTION("if(countif(ec_num_list,DM57),OFFSET(INDIRECT(CONCAT(""A"",to_text(match(DM57,ec_num_list,0)))),0,1),"""")"),"")</f>
        <v/>
      </c>
      <c r="AN57" s="205" t="str">
        <f ca="1">IFERROR(__xludf.DUMMYFUNCTION("if(countif(ec_num_list,DN57),OFFSET(INDIRECT(CONCAT(""A"",to_text(match(DN57,ec_num_list,0)))),0,1),"""")"),"K9 ")</f>
        <v xml:space="preserve">K9 </v>
      </c>
      <c r="AO57" s="205" t="str">
        <f ca="1">IFERROR(__xludf.DUMMYFUNCTION("if(countif(ec_num_list,DO57),OFFSET(INDIRECT(CONCAT(""A"",to_text(match(DO57,ec_num_list,0)))),0,1),"""")"),"KA ")</f>
        <v xml:space="preserve">KA </v>
      </c>
      <c r="AP57" s="205" t="str">
        <f ca="1">IFERROR(__xludf.DUMMYFUNCTION("if(countif(ec_num_list,DP57),OFFSET(INDIRECT(CONCAT(""A"",to_text(match(DP57,ec_num_list,0)))),0,1),"""")"),"KB ")</f>
        <v xml:space="preserve">KB </v>
      </c>
      <c r="AQ57" s="205" t="str">
        <f ca="1">IFERROR(__xludf.DUMMYFUNCTION("if(countif(ec_num_list,DQ57),OFFSET(INDIRECT(CONCAT(""A"",to_text(match(DQ57,ec_num_list,0)))),0,1),"""")"),"KC ")</f>
        <v xml:space="preserve">KC </v>
      </c>
      <c r="AR57" s="205" t="str">
        <f ca="1">IFERROR(__xludf.DUMMYFUNCTION("if(countif(ec_num_list,DR57),OFFSET(INDIRECT(CONCAT(""A"",to_text(match(DR57,ec_num_list,0)))),0,1),"""")"),"KD ")</f>
        <v xml:space="preserve">KD </v>
      </c>
      <c r="AS57" s="205" t="str">
        <f ca="1">IFERROR(__xludf.DUMMYFUNCTION("if(countif(ec_num_list,DS57),OFFSET(INDIRECT(CONCAT(""A"",to_text(match(DS57,ec_num_list,0)))),0,1),"""")"),"")</f>
        <v/>
      </c>
      <c r="AT57" s="205" t="str">
        <f ca="1">IFERROR(__xludf.DUMMYFUNCTION("if(countif(ec_num_list,DT57),OFFSET(INDIRECT(CONCAT(""A"",to_text(match(DT57,ec_num_list,0)))),0,1),"""")"),"KF ")</f>
        <v xml:space="preserve">KF </v>
      </c>
      <c r="AU57" s="205" t="str">
        <f ca="1">IFERROR(__xludf.DUMMYFUNCTION("if(countif(ec_num_list,DU57),OFFSET(INDIRECT(CONCAT(""A"",to_text(match(DU57,ec_num_list,0)))),0,1),"""")"),"")</f>
        <v/>
      </c>
      <c r="AV57" s="205" t="str">
        <f ca="1">IFERROR(__xludf.DUMMYFUNCTION("if(countif(ec_num_list,DV57),OFFSET(INDIRECT(CONCAT(""A"",to_text(match(DV57,ec_num_list,0)))),0,1),"""")"),"L1 ")</f>
        <v xml:space="preserve">L1 </v>
      </c>
      <c r="AW57" s="205" t="str">
        <f ca="1">IFERROR(__xludf.DUMMYFUNCTION("if(countif(ec_num_list,DW57),OFFSET(INDIRECT(CONCAT(""A"",to_text(match(DW57,ec_num_list,0)))),0,1),"""")"),"")</f>
        <v/>
      </c>
      <c r="AX57" s="205" t="str">
        <f ca="1">IFERROR(__xludf.DUMMYFUNCTION("if(countif(ec_num_list,DX57),OFFSET(INDIRECT(CONCAT(""A"",to_text(match(DX57,ec_num_list,0)))),0,1),"""")"),"")</f>
        <v/>
      </c>
      <c r="AY57" s="205" t="str">
        <f ca="1">IFERROR(__xludf.DUMMYFUNCTION("if(countif(ec_num_list,DY57),OFFSET(INDIRECT(CONCAT(""A"",to_text(match(DY57,ec_num_list,0)))),0,1),"""")"),"")</f>
        <v/>
      </c>
      <c r="AZ57" s="205" t="str">
        <f ca="1">IFERROR(__xludf.DUMMYFUNCTION("if(countif(ec_num_list,DZ57),OFFSET(INDIRECT(CONCAT(""A"",to_text(match(DZ57,ec_num_list,0)))),0,1),"""")"),"")</f>
        <v/>
      </c>
      <c r="BA57" s="205" t="str">
        <f ca="1">IFERROR(__xludf.DUMMYFUNCTION("if(countif(ec_num_list,EA57),OFFSET(INDIRECT(CONCAT(""A"",to_text(match(EA57,ec_num_list,0)))),0,1),"""")"),"")</f>
        <v/>
      </c>
      <c r="BB57" s="205" t="str">
        <f ca="1">IFERROR(__xludf.DUMMYFUNCTION("if(countif(ec_num_list,EB57),OFFSET(INDIRECT(CONCAT(""A"",to_text(match(EB57,ec_num_list,0)))),0,1),"""")"),"")</f>
        <v/>
      </c>
      <c r="BC57" s="205" t="str">
        <f ca="1">IFERROR(__xludf.DUMMYFUNCTION("if(countif(ec_num_list,EC57),OFFSET(INDIRECT(CONCAT(""A"",to_text(match(EC57,ec_num_list,0)))),0,1),"""")"),"L8 ")</f>
        <v xml:space="preserve">L8 </v>
      </c>
      <c r="BD57" s="205" t="str">
        <f ca="1">IFERROR(__xludf.DUMMYFUNCTION("if(countif(ec_num_list,ED57),OFFSET(INDIRECT(CONCAT(""A"",to_text(match(ED57,ec_num_list,0)))),0,1),"""")"),"")</f>
        <v/>
      </c>
      <c r="BE57" s="205" t="str">
        <f ca="1">IFERROR(__xludf.DUMMYFUNCTION("if(countif(ec_num_list,EE57),OFFSET(INDIRECT(CONCAT(""A"",to_text(match(EE57,ec_num_list,0)))),0,1),"""")"),"LA ")</f>
        <v xml:space="preserve">LA </v>
      </c>
      <c r="BF57" s="205" t="str">
        <f ca="1">IFERROR(__xludf.DUMMYFUNCTION("if(countif(ec_num_list,EF57),OFFSET(INDIRECT(CONCAT(""A"",to_text(match(EF57,ec_num_list,0)))),0,1),"""")"),"")</f>
        <v/>
      </c>
      <c r="BG57" s="205" t="str">
        <f ca="1">IFERROR(__xludf.DUMMYFUNCTION("if(countif(ec_num_list,EG57),OFFSET(INDIRECT(CONCAT(""A"",to_text(match(EG57,ec_num_list,0)))),0,1),"""")"),"LC ")</f>
        <v xml:space="preserve">LC </v>
      </c>
      <c r="BH57" s="205" t="str">
        <f ca="1">IFERROR(__xludf.DUMMYFUNCTION("if(countif(ec_num_list,EH57),OFFSET(INDIRECT(CONCAT(""A"",to_text(match(EH57,ec_num_list,0)))),0,1),"""")"),"")</f>
        <v/>
      </c>
      <c r="BI57" s="205" t="str">
        <f ca="1">IFERROR(__xludf.DUMMYFUNCTION("if(countif(ec_num_list,EI57),OFFSET(INDIRECT(CONCAT(""A"",to_text(match(EI57,ec_num_list,0)))),0,1),"""")"),"")</f>
        <v/>
      </c>
      <c r="BJ57" s="205" t="str">
        <f ca="1">IFERROR(__xludf.DUMMYFUNCTION("if(countif(ec_num_list,EJ57),OFFSET(INDIRECT(CONCAT(""A"",to_text(match(EJ57,ec_num_list,0)))),0,1),"""")"),"LF ")</f>
        <v xml:space="preserve">LF </v>
      </c>
      <c r="BK57" s="205" t="str">
        <f ca="1">IFERROR(__xludf.DUMMYFUNCTION("if(countif(ec_num_list,EK57),OFFSET(INDIRECT(CONCAT(""A"",to_text(match(EK57,ec_num_list,0)))),0,1),"""")"),"M0 ")</f>
        <v xml:space="preserve">M0 </v>
      </c>
      <c r="BL57" s="205" t="str">
        <f ca="1">IFERROR(__xludf.DUMMYFUNCTION("if(countif(ec_num_list,EL57),OFFSET(INDIRECT(CONCAT(""A"",to_text(match(EL57,ec_num_list,0)))),0,1),"""")"),"M1 ")</f>
        <v xml:space="preserve">M1 </v>
      </c>
      <c r="BM57" s="205" t="str">
        <f ca="1">IFERROR(__xludf.DUMMYFUNCTION("if(countif(ec_num_list,EM57),OFFSET(INDIRECT(CONCAT(""A"",to_text(match(EM57,ec_num_list,0)))),0,1),"""")"),"")</f>
        <v/>
      </c>
      <c r="BN57" s="205" t="str">
        <f ca="1">IFERROR(__xludf.DUMMYFUNCTION("if(countif(ec_num_list,EN57),OFFSET(INDIRECT(CONCAT(""A"",to_text(match(EN57,ec_num_list,0)))),0,1),"""")"),"M3 ")</f>
        <v xml:space="preserve">M3 </v>
      </c>
      <c r="BO57" s="205" t="str">
        <f ca="1">IFERROR(__xludf.DUMMYFUNCTION("if(countif(ec_num_list,EO57),OFFSET(INDIRECT(CONCAT(""A"",to_text(match(EO57,ec_num_list,0)))),0,1),"""")"),"")</f>
        <v/>
      </c>
      <c r="BP57" s="205" t="str">
        <f ca="1">IFERROR(__xludf.DUMMYFUNCTION("if(countif(ec_num_list,EP57),OFFSET(INDIRECT(CONCAT(""A"",to_text(match(EP57,ec_num_list,0)))),0,1),"""")"),"")</f>
        <v/>
      </c>
      <c r="BQ57" s="205" t="str">
        <f ca="1">IFERROR(__xludf.DUMMYFUNCTION("if(countif(ec_num_list,EQ57),OFFSET(INDIRECT(CONCAT(""A"",to_text(match(EQ57,ec_num_list,0)))),0,1),"""")"),"")</f>
        <v/>
      </c>
      <c r="BR57" s="205" t="str">
        <f ca="1">IFERROR(__xludf.DUMMYFUNCTION("if(countif(ec_num_list,ER57),OFFSET(INDIRECT(CONCAT(""A"",to_text(match(ER57,ec_num_list,0)))),0,1),"""")"),"")</f>
        <v/>
      </c>
      <c r="BS57" s="205" t="str">
        <f ca="1">IFERROR(__xludf.DUMMYFUNCTION("if(countif(ec_num_list,ES57),OFFSET(INDIRECT(CONCAT(""A"",to_text(match(ES57,ec_num_list,0)))),0,1),"""")"),"M8 ")</f>
        <v xml:space="preserve">M8 </v>
      </c>
      <c r="BT57" s="205" t="str">
        <f ca="1">IFERROR(__xludf.DUMMYFUNCTION("if(countif(ec_num_list,ET57),OFFSET(INDIRECT(CONCAT(""A"",to_text(match(ET57,ec_num_list,0)))),0,1),"""")"),"")</f>
        <v/>
      </c>
      <c r="BU57" s="205" t="str">
        <f ca="1">IFERROR(__xludf.DUMMYFUNCTION("if(countif(ec_num_list,EU57),OFFSET(INDIRECT(CONCAT(""A"",to_text(match(EU57,ec_num_list,0)))),0,1),"""")"),"")</f>
        <v/>
      </c>
      <c r="BV57" s="205" t="str">
        <f ca="1">IFERROR(__xludf.DUMMYFUNCTION("if(countif(ec_num_list,EV57),OFFSET(INDIRECT(CONCAT(""A"",to_text(match(EV57,ec_num_list,0)))),0,1),"""")"),"MB ")</f>
        <v xml:space="preserve">MB </v>
      </c>
      <c r="BW57" s="205" t="str">
        <f ca="1">IFERROR(__xludf.DUMMYFUNCTION("if(countif(ec_num_list,EW57),OFFSET(INDIRECT(CONCAT(""A"",to_text(match(EW57,ec_num_list,0)))),0,1),"""")"),"")</f>
        <v/>
      </c>
      <c r="BX57" s="205" t="str">
        <f ca="1">IFERROR(__xludf.DUMMYFUNCTION("if(countif(ec_num_list,EX57),OFFSET(INDIRECT(CONCAT(""A"",to_text(match(EX57,ec_num_list,0)))),0,1),"""")"),"")</f>
        <v/>
      </c>
      <c r="BY57" s="205" t="str">
        <f ca="1">IFERROR(__xludf.DUMMYFUNCTION("if(countif(ec_num_list,EY57),OFFSET(INDIRECT(CONCAT(""A"",to_text(match(EY57,ec_num_list,0)))),0,1),"""")"),"")</f>
        <v/>
      </c>
      <c r="BZ57" s="205" t="str">
        <f ca="1">IFERROR(__xludf.DUMMYFUNCTION("if(countif(ec_num_list,EZ57),OFFSET(INDIRECT(CONCAT(""A"",to_text(match(EZ57,ec_num_list,0)))),0,1),"""")"),"MF ")</f>
        <v xml:space="preserve">MF </v>
      </c>
      <c r="CA57" s="205" t="str">
        <f ca="1">IFERROR(__xludf.DUMMYFUNCTION("if(countif(ec_num_list,FA57),OFFSET(INDIRECT(CONCAT(""A"",to_text(match(FA57,ec_num_list,0)))),0,1),"""")"),"")</f>
        <v/>
      </c>
      <c r="CB57" s="205" t="str">
        <f ca="1">IFERROR(__xludf.DUMMYFUNCTION("if(countif(ec_num_list,FB57),OFFSET(INDIRECT(CONCAT(""A"",to_text(match(FB57,ec_num_list,0)))),0,1),"""")"),"")</f>
        <v/>
      </c>
      <c r="CC57" s="205" t="str">
        <f ca="1">IFERROR(__xludf.DUMMYFUNCTION("if(countif(ec_num_list,FC57),OFFSET(INDIRECT(CONCAT(""A"",to_text(match(FC57,ec_num_list,0)))),0,1),"""")"),"N2 ")</f>
        <v xml:space="preserve">N2 </v>
      </c>
      <c r="CD57" s="205" t="str">
        <f ca="1">IFERROR(__xludf.DUMMYFUNCTION("if(countif(ec_num_list,FD57),OFFSET(INDIRECT(CONCAT(""A"",to_text(match(FD57,ec_num_list,0)))),0,1),"""")"),"")</f>
        <v/>
      </c>
      <c r="CE57" s="205" t="str">
        <f ca="1">IFERROR(__xludf.DUMMYFUNCTION("if(countif(ec_num_list,FE57),OFFSET(INDIRECT(CONCAT(""A"",to_text(match(FE57,ec_num_list,0)))),0,1),"""")"),"")</f>
        <v/>
      </c>
      <c r="CF57" s="205" t="str">
        <f ca="1">IFERROR(__xludf.DUMMYFUNCTION("if(countif(ec_num_list,FF57),OFFSET(INDIRECT(CONCAT(""A"",to_text(match(FF57,ec_num_list,0)))),0,1),"""")"),"")</f>
        <v/>
      </c>
      <c r="CG57" s="205" t="str">
        <f ca="1">IFERROR(__xludf.DUMMYFUNCTION("if(countif(ec_num_list,FG57),OFFSET(INDIRECT(CONCAT(""A"",to_text(match(FG57,ec_num_list,0)))),0,1),"""")"),"")</f>
        <v/>
      </c>
      <c r="CH57" s="205" t="str">
        <f ca="1">IFERROR(__xludf.DUMMYFUNCTION("if(countif(ec_num_list,FH57),OFFSET(INDIRECT(CONCAT(""A"",to_text(match(FH57,ec_num_list,0)))),0,1),"""")"),"N7 ")</f>
        <v xml:space="preserve">N7 </v>
      </c>
      <c r="CI57" s="205" t="str">
        <f ca="1">IFERROR(__xludf.DUMMYFUNCTION("if(countif(ec_num_list,FI57),OFFSET(INDIRECT(CONCAT(""A"",to_text(match(FI57,ec_num_list,0)))),0,1),"""")"),"")</f>
        <v/>
      </c>
      <c r="CJ57" s="205" t="str">
        <f ca="1">IFERROR(__xludf.DUMMYFUNCTION("if(countif(ec_num_list,FJ57),OFFSET(INDIRECT(CONCAT(""A"",to_text(match(FJ57,ec_num_list,0)))),0,1),"""")"),"")</f>
        <v/>
      </c>
      <c r="CK57" s="205" t="str">
        <f ca="1">IFERROR(__xludf.DUMMYFUNCTION("if(countif(ec_num_list,FK57),OFFSET(INDIRECT(CONCAT(""A"",to_text(match(FK57,ec_num_list,0)))),0,1),"""")"),"NA ")</f>
        <v xml:space="preserve">NA </v>
      </c>
      <c r="CL57" s="205" t="str">
        <f ca="1">IFERROR(__xludf.DUMMYFUNCTION("if(countif(ec_num_list,FL57),OFFSET(INDIRECT(CONCAT(""A"",to_text(match(FL57,ec_num_list,0)))),0,1),"""")"),"")</f>
        <v/>
      </c>
      <c r="CM57" s="205" t="str">
        <f ca="1">IFERROR(__xludf.DUMMYFUNCTION("if(countif(ec_num_list,FM57),OFFSET(INDIRECT(CONCAT(""A"",to_text(match(FM57,ec_num_list,0)))),0,1),"""")"),"")</f>
        <v/>
      </c>
      <c r="CN57" s="206" t="s">
        <v>205</v>
      </c>
      <c r="CO57" s="206" t="s">
        <v>1243</v>
      </c>
      <c r="CP57" s="206" t="s">
        <v>1251</v>
      </c>
      <c r="CQ57" s="206" t="s">
        <v>1256</v>
      </c>
      <c r="CR57" s="108" t="s">
        <v>1555</v>
      </c>
      <c r="CS57" s="108" t="s">
        <v>1555</v>
      </c>
      <c r="CT57" s="206" t="s">
        <v>1266</v>
      </c>
      <c r="CU57" s="206" t="s">
        <v>1271</v>
      </c>
      <c r="CV57" s="206" t="s">
        <v>1274</v>
      </c>
      <c r="CW57" s="108" t="s">
        <v>1555</v>
      </c>
      <c r="CX57" s="108" t="s">
        <v>1555</v>
      </c>
      <c r="CY57" s="206" t="s">
        <v>1286</v>
      </c>
      <c r="CZ57" s="108" t="s">
        <v>1555</v>
      </c>
      <c r="DA57" s="206" t="s">
        <v>1292</v>
      </c>
      <c r="DB57" s="108" t="s">
        <v>1555</v>
      </c>
      <c r="DC57" s="108" t="s">
        <v>1555</v>
      </c>
      <c r="DD57" s="108" t="s">
        <v>1555</v>
      </c>
      <c r="DE57" s="206" t="s">
        <v>1304</v>
      </c>
      <c r="DF57" s="108" t="s">
        <v>1555</v>
      </c>
      <c r="DG57" s="108" t="s">
        <v>1555</v>
      </c>
      <c r="DH57" s="206" t="s">
        <v>1315</v>
      </c>
      <c r="DI57" s="206" t="s">
        <v>1317</v>
      </c>
      <c r="DJ57" s="206" t="s">
        <v>1321</v>
      </c>
      <c r="DK57" s="108" t="s">
        <v>1555</v>
      </c>
      <c r="DL57" s="206" t="s">
        <v>1326</v>
      </c>
      <c r="DM57" s="108" t="s">
        <v>1555</v>
      </c>
      <c r="DN57" s="206" t="s">
        <v>1334</v>
      </c>
      <c r="DO57" s="206" t="s">
        <v>1337</v>
      </c>
      <c r="DP57" s="206" t="s">
        <v>1341</v>
      </c>
      <c r="DQ57" s="206" t="s">
        <v>1344</v>
      </c>
      <c r="DR57" s="206" t="s">
        <v>1347</v>
      </c>
      <c r="DS57" s="108" t="s">
        <v>1555</v>
      </c>
      <c r="DT57" s="206" t="s">
        <v>1353</v>
      </c>
      <c r="DU57" s="108" t="s">
        <v>1555</v>
      </c>
      <c r="DV57" s="206" t="s">
        <v>1363</v>
      </c>
      <c r="DW57" s="108" t="s">
        <v>1555</v>
      </c>
      <c r="DX57" s="108" t="s">
        <v>1555</v>
      </c>
      <c r="DY57" s="108" t="s">
        <v>1555</v>
      </c>
      <c r="DZ57" s="108" t="s">
        <v>1555</v>
      </c>
      <c r="EA57" s="108" t="s">
        <v>1555</v>
      </c>
      <c r="EB57" s="108" t="s">
        <v>1555</v>
      </c>
      <c r="EC57" s="206" t="s">
        <v>1391</v>
      </c>
      <c r="ED57" s="108" t="s">
        <v>1555</v>
      </c>
      <c r="EE57" s="206" t="s">
        <v>1397</v>
      </c>
      <c r="EF57" s="108" t="s">
        <v>1555</v>
      </c>
      <c r="EG57" s="206" t="s">
        <v>1404</v>
      </c>
      <c r="EH57" s="108" t="s">
        <v>1555</v>
      </c>
      <c r="EI57" s="108" t="s">
        <v>1555</v>
      </c>
      <c r="EJ57" s="206" t="s">
        <v>1414</v>
      </c>
      <c r="EK57" s="206" t="s">
        <v>1417</v>
      </c>
      <c r="EL57" s="206" t="s">
        <v>1419</v>
      </c>
      <c r="EM57" s="108" t="s">
        <v>1555</v>
      </c>
      <c r="EN57" s="206" t="s">
        <v>1428</v>
      </c>
      <c r="EO57" s="108" t="s">
        <v>1555</v>
      </c>
      <c r="EP57" s="108" t="s">
        <v>1555</v>
      </c>
      <c r="EQ57" s="108" t="s">
        <v>1555</v>
      </c>
      <c r="ER57" s="108" t="s">
        <v>1555</v>
      </c>
      <c r="ES57" s="206" t="s">
        <v>1442</v>
      </c>
      <c r="ET57" s="108" t="s">
        <v>1555</v>
      </c>
      <c r="EU57" s="108" t="s">
        <v>1555</v>
      </c>
      <c r="EV57" s="206" t="s">
        <v>1451</v>
      </c>
      <c r="EW57" s="108" t="s">
        <v>1555</v>
      </c>
      <c r="EX57" s="108" t="s">
        <v>1555</v>
      </c>
      <c r="EY57" s="108" t="s">
        <v>1555</v>
      </c>
      <c r="EZ57" s="206" t="s">
        <v>1463</v>
      </c>
      <c r="FA57" s="108" t="s">
        <v>1555</v>
      </c>
      <c r="FB57" s="108" t="s">
        <v>1555</v>
      </c>
      <c r="FC57" s="206" t="s">
        <v>1476</v>
      </c>
      <c r="FD57" s="108" t="s">
        <v>1555</v>
      </c>
      <c r="FE57" s="108" t="s">
        <v>1555</v>
      </c>
      <c r="FF57" s="108" t="s">
        <v>1555</v>
      </c>
      <c r="FG57" s="108" t="s">
        <v>1555</v>
      </c>
      <c r="FH57" s="206" t="s">
        <v>1494</v>
      </c>
      <c r="FI57" s="108" t="s">
        <v>1555</v>
      </c>
      <c r="FJ57" s="108" t="s">
        <v>1555</v>
      </c>
      <c r="FK57" s="206" t="s">
        <v>1506</v>
      </c>
      <c r="FL57" s="206" t="s">
        <v>1509</v>
      </c>
      <c r="FM57" s="108" t="s">
        <v>1555</v>
      </c>
    </row>
    <row r="58" spans="1:169" ht="14.25">
      <c r="A58" s="108" t="s">
        <v>1439</v>
      </c>
      <c r="B58" s="108" t="str">
        <f t="shared" si="5"/>
        <v xml:space="preserve">M7 </v>
      </c>
      <c r="C58" s="200">
        <v>7</v>
      </c>
      <c r="D58" s="203" t="s">
        <v>442</v>
      </c>
      <c r="E58" s="203" t="s">
        <v>904</v>
      </c>
      <c r="F58" s="203" t="s">
        <v>905</v>
      </c>
      <c r="G58" s="203" t="s">
        <v>906</v>
      </c>
      <c r="H58" s="203" t="s">
        <v>658</v>
      </c>
      <c r="I58" s="203" t="s">
        <v>535</v>
      </c>
      <c r="J58" s="203" t="s">
        <v>536</v>
      </c>
      <c r="K58" s="117" t="s">
        <v>774</v>
      </c>
      <c r="L58" s="204" t="s">
        <v>207</v>
      </c>
      <c r="M58" s="205" t="str">
        <f ca="1">IFERROR(__xludf.DUMMYFUNCTION("regexreplace(N58,"" "","", "")"),"J0, J1, J2, J5, J6, J7, JA, JC, JF, K0, K3, K4, K5, K7, K8, K9, KA, KB, KC, KD, KF, L1, L8, LA, LC, LF, M0, M1, M3, M4, M8, MB, MD, MF, N2, N7, NA, ")</f>
        <v xml:space="preserve">J0, J1, J2, J5, J6, J7, JA, JC, JF, K0, K3, K4, K5, K7, K8, K9, KA, KB, KC, KD, KF, L1, L8, LA, LC, LF, M0, M1, M3, M4, M8, MB, MD, MF, N2, N7, NA, </v>
      </c>
      <c r="N58" s="205" t="e">
        <f t="shared" si="1"/>
        <v>#VALUE!</v>
      </c>
      <c r="O58" s="205" t="str">
        <f ca="1">IFERROR(__xludf.DUMMYFUNCTION("if(countif(ec_num_list,CO58),OFFSET(INDIRECT(CONCAT(""A"",to_text(match(CO58,ec_num_list,0)))),0,1),"""")"),"J0 ")</f>
        <v xml:space="preserve">J0 </v>
      </c>
      <c r="P58" s="205" t="str">
        <f ca="1">IFERROR(__xludf.DUMMYFUNCTION("if(countif(ec_num_list,CP58),OFFSET(INDIRECT(CONCAT(""A"",to_text(match(CP58,ec_num_list,0)))),0,1),"""")"),"J1 ")</f>
        <v xml:space="preserve">J1 </v>
      </c>
      <c r="Q58" s="205" t="str">
        <f ca="1">IFERROR(__xludf.DUMMYFUNCTION("if(countif(ec_num_list,CQ58),OFFSET(INDIRECT(CONCAT(""A"",to_text(match(CQ58,ec_num_list,0)))),0,1),"""")"),"J2 ")</f>
        <v xml:space="preserve">J2 </v>
      </c>
      <c r="R58" s="205" t="str">
        <f ca="1">IFERROR(__xludf.DUMMYFUNCTION("if(countif(ec_num_list,CR58),OFFSET(INDIRECT(CONCAT(""A"",to_text(match(CR58,ec_num_list,0)))),0,1),"""")"),"")</f>
        <v/>
      </c>
      <c r="S58" s="205" t="str">
        <f ca="1">IFERROR(__xludf.DUMMYFUNCTION("if(countif(ec_num_list,CS58),OFFSET(INDIRECT(CONCAT(""A"",to_text(match(CS58,ec_num_list,0)))),0,1),"""")"),"")</f>
        <v/>
      </c>
      <c r="T58" s="205" t="str">
        <f ca="1">IFERROR(__xludf.DUMMYFUNCTION("if(countif(ec_num_list,CT58),OFFSET(INDIRECT(CONCAT(""A"",to_text(match(CT58,ec_num_list,0)))),0,1),"""")"),"J5 ")</f>
        <v xml:space="preserve">J5 </v>
      </c>
      <c r="U58" s="205" t="str">
        <f ca="1">IFERROR(__xludf.DUMMYFUNCTION("if(countif(ec_num_list,CU58),OFFSET(INDIRECT(CONCAT(""A"",to_text(match(CU58,ec_num_list,0)))),0,1),"""")"),"J6 ")</f>
        <v xml:space="preserve">J6 </v>
      </c>
      <c r="V58" s="205" t="str">
        <f ca="1">IFERROR(__xludf.DUMMYFUNCTION("if(countif(ec_num_list,CV58),OFFSET(INDIRECT(CONCAT(""A"",to_text(match(CV58,ec_num_list,0)))),0,1),"""")"),"J7 ")</f>
        <v xml:space="preserve">J7 </v>
      </c>
      <c r="W58" s="205" t="str">
        <f ca="1">IFERROR(__xludf.DUMMYFUNCTION("if(countif(ec_num_list,CW58),OFFSET(INDIRECT(CONCAT(""A"",to_text(match(CW58,ec_num_list,0)))),0,1),"""")"),"")</f>
        <v/>
      </c>
      <c r="X58" s="205" t="str">
        <f ca="1">IFERROR(__xludf.DUMMYFUNCTION("if(countif(ec_num_list,CX58),OFFSET(INDIRECT(CONCAT(""A"",to_text(match(CX58,ec_num_list,0)))),0,1),"""")"),"")</f>
        <v/>
      </c>
      <c r="Y58" s="205" t="str">
        <f ca="1">IFERROR(__xludf.DUMMYFUNCTION("if(countif(ec_num_list,CY58),OFFSET(INDIRECT(CONCAT(""A"",to_text(match(CY58,ec_num_list,0)))),0,1),"""")"),"JA ")</f>
        <v xml:space="preserve">JA </v>
      </c>
      <c r="Z58" s="205" t="str">
        <f ca="1">IFERROR(__xludf.DUMMYFUNCTION("if(countif(ec_num_list,CZ58),OFFSET(INDIRECT(CONCAT(""A"",to_text(match(CZ58,ec_num_list,0)))),0,1),"""")"),"")</f>
        <v/>
      </c>
      <c r="AA58" s="205" t="str">
        <f ca="1">IFERROR(__xludf.DUMMYFUNCTION("if(countif(ec_num_list,DA58),OFFSET(INDIRECT(CONCAT(""A"",to_text(match(DA58,ec_num_list,0)))),0,1),"""")"),"JC ")</f>
        <v xml:space="preserve">JC </v>
      </c>
      <c r="AB58" s="205" t="str">
        <f ca="1">IFERROR(__xludf.DUMMYFUNCTION("if(countif(ec_num_list,DB58),OFFSET(INDIRECT(CONCAT(""A"",to_text(match(DB58,ec_num_list,0)))),0,1),"""")"),"")</f>
        <v/>
      </c>
      <c r="AC58" s="205" t="str">
        <f ca="1">IFERROR(__xludf.DUMMYFUNCTION("if(countif(ec_num_list,DC58),OFFSET(INDIRECT(CONCAT(""A"",to_text(match(DC58,ec_num_list,0)))),0,1),"""")"),"")</f>
        <v/>
      </c>
      <c r="AD58" s="205" t="str">
        <f ca="1">IFERROR(__xludf.DUMMYFUNCTION("if(countif(ec_num_list,DD58),OFFSET(INDIRECT(CONCAT(""A"",to_text(match(DD58,ec_num_list,0)))),0,1),"""")"),"JF ")</f>
        <v xml:space="preserve">JF </v>
      </c>
      <c r="AE58" s="205" t="str">
        <f ca="1">IFERROR(__xludf.DUMMYFUNCTION("if(countif(ec_num_list,DE58),OFFSET(INDIRECT(CONCAT(""A"",to_text(match(DE58,ec_num_list,0)))),0,1),"""")"),"K0 ")</f>
        <v xml:space="preserve">K0 </v>
      </c>
      <c r="AF58" s="205" t="str">
        <f ca="1">IFERROR(__xludf.DUMMYFUNCTION("if(countif(ec_num_list,DF58),OFFSET(INDIRECT(CONCAT(""A"",to_text(match(DF58,ec_num_list,0)))),0,1),"""")"),"")</f>
        <v/>
      </c>
      <c r="AG58" s="205" t="str">
        <f ca="1">IFERROR(__xludf.DUMMYFUNCTION("if(countif(ec_num_list,DG58),OFFSET(INDIRECT(CONCAT(""A"",to_text(match(DG58,ec_num_list,0)))),0,1),"""")"),"")</f>
        <v/>
      </c>
      <c r="AH58" s="205" t="str">
        <f ca="1">IFERROR(__xludf.DUMMYFUNCTION("if(countif(ec_num_list,DH58),OFFSET(INDIRECT(CONCAT(""A"",to_text(match(DH58,ec_num_list,0)))),0,1),"""")"),"K3 ")</f>
        <v xml:space="preserve">K3 </v>
      </c>
      <c r="AI58" s="205" t="str">
        <f ca="1">IFERROR(__xludf.DUMMYFUNCTION("if(countif(ec_num_list,DI58),OFFSET(INDIRECT(CONCAT(""A"",to_text(match(DI58,ec_num_list,0)))),0,1),"""")"),"K4 ")</f>
        <v xml:space="preserve">K4 </v>
      </c>
      <c r="AJ58" s="205" t="str">
        <f ca="1">IFERROR(__xludf.DUMMYFUNCTION("if(countif(ec_num_list,DJ58),OFFSET(INDIRECT(CONCAT(""A"",to_text(match(DJ58,ec_num_list,0)))),0,1),"""")"),"K5 ")</f>
        <v xml:space="preserve">K5 </v>
      </c>
      <c r="AK58" s="205" t="str">
        <f ca="1">IFERROR(__xludf.DUMMYFUNCTION("if(countif(ec_num_list,DK58),OFFSET(INDIRECT(CONCAT(""A"",to_text(match(DK58,ec_num_list,0)))),0,1),"""")"),"")</f>
        <v/>
      </c>
      <c r="AL58" s="205" t="str">
        <f ca="1">IFERROR(__xludf.DUMMYFUNCTION("if(countif(ec_num_list,DL58),OFFSET(INDIRECT(CONCAT(""A"",to_text(match(DL58,ec_num_list,0)))),0,1),"""")"),"K7 ")</f>
        <v xml:space="preserve">K7 </v>
      </c>
      <c r="AM58" s="205" t="str">
        <f ca="1">IFERROR(__xludf.DUMMYFUNCTION("if(countif(ec_num_list,DM58),OFFSET(INDIRECT(CONCAT(""A"",to_text(match(DM58,ec_num_list,0)))),0,1),"""")"),"K8 ")</f>
        <v xml:space="preserve">K8 </v>
      </c>
      <c r="AN58" s="205" t="str">
        <f ca="1">IFERROR(__xludf.DUMMYFUNCTION("if(countif(ec_num_list,DN58),OFFSET(INDIRECT(CONCAT(""A"",to_text(match(DN58,ec_num_list,0)))),0,1),"""")"),"K9 ")</f>
        <v xml:space="preserve">K9 </v>
      </c>
      <c r="AO58" s="205" t="str">
        <f ca="1">IFERROR(__xludf.DUMMYFUNCTION("if(countif(ec_num_list,DO58),OFFSET(INDIRECT(CONCAT(""A"",to_text(match(DO58,ec_num_list,0)))),0,1),"""")"),"KA ")</f>
        <v xml:space="preserve">KA </v>
      </c>
      <c r="AP58" s="205" t="str">
        <f ca="1">IFERROR(__xludf.DUMMYFUNCTION("if(countif(ec_num_list,DP58),OFFSET(INDIRECT(CONCAT(""A"",to_text(match(DP58,ec_num_list,0)))),0,1),"""")"),"KB ")</f>
        <v xml:space="preserve">KB </v>
      </c>
      <c r="AQ58" s="205" t="str">
        <f ca="1">IFERROR(__xludf.DUMMYFUNCTION("if(countif(ec_num_list,DQ58),OFFSET(INDIRECT(CONCAT(""A"",to_text(match(DQ58,ec_num_list,0)))),0,1),"""")"),"KC ")</f>
        <v xml:space="preserve">KC </v>
      </c>
      <c r="AR58" s="205" t="str">
        <f ca="1">IFERROR(__xludf.DUMMYFUNCTION("if(countif(ec_num_list,DR58),OFFSET(INDIRECT(CONCAT(""A"",to_text(match(DR58,ec_num_list,0)))),0,1),"""")"),"KD ")</f>
        <v xml:space="preserve">KD </v>
      </c>
      <c r="AS58" s="205" t="str">
        <f ca="1">IFERROR(__xludf.DUMMYFUNCTION("if(countif(ec_num_list,DS58),OFFSET(INDIRECT(CONCAT(""A"",to_text(match(DS58,ec_num_list,0)))),0,1),"""")"),"")</f>
        <v/>
      </c>
      <c r="AT58" s="205" t="str">
        <f ca="1">IFERROR(__xludf.DUMMYFUNCTION("if(countif(ec_num_list,DT58),OFFSET(INDIRECT(CONCAT(""A"",to_text(match(DT58,ec_num_list,0)))),0,1),"""")"),"KF ")</f>
        <v xml:space="preserve">KF </v>
      </c>
      <c r="AU58" s="205" t="str">
        <f ca="1">IFERROR(__xludf.DUMMYFUNCTION("if(countif(ec_num_list,DU58),OFFSET(INDIRECT(CONCAT(""A"",to_text(match(DU58,ec_num_list,0)))),0,1),"""")"),"")</f>
        <v/>
      </c>
      <c r="AV58" s="205" t="str">
        <f ca="1">IFERROR(__xludf.DUMMYFUNCTION("if(countif(ec_num_list,DV58),OFFSET(INDIRECT(CONCAT(""A"",to_text(match(DV58,ec_num_list,0)))),0,1),"""")"),"L1 ")</f>
        <v xml:space="preserve">L1 </v>
      </c>
      <c r="AW58" s="205" t="str">
        <f ca="1">IFERROR(__xludf.DUMMYFUNCTION("if(countif(ec_num_list,DW58),OFFSET(INDIRECT(CONCAT(""A"",to_text(match(DW58,ec_num_list,0)))),0,1),"""")"),"")</f>
        <v/>
      </c>
      <c r="AX58" s="205" t="str">
        <f ca="1">IFERROR(__xludf.DUMMYFUNCTION("if(countif(ec_num_list,DX58),OFFSET(INDIRECT(CONCAT(""A"",to_text(match(DX58,ec_num_list,0)))),0,1),"""")"),"")</f>
        <v/>
      </c>
      <c r="AY58" s="205" t="str">
        <f ca="1">IFERROR(__xludf.DUMMYFUNCTION("if(countif(ec_num_list,DY58),OFFSET(INDIRECT(CONCAT(""A"",to_text(match(DY58,ec_num_list,0)))),0,1),"""")"),"")</f>
        <v/>
      </c>
      <c r="AZ58" s="205" t="str">
        <f ca="1">IFERROR(__xludf.DUMMYFUNCTION("if(countif(ec_num_list,DZ58),OFFSET(INDIRECT(CONCAT(""A"",to_text(match(DZ58,ec_num_list,0)))),0,1),"""")"),"")</f>
        <v/>
      </c>
      <c r="BA58" s="205" t="str">
        <f ca="1">IFERROR(__xludf.DUMMYFUNCTION("if(countif(ec_num_list,EA58),OFFSET(INDIRECT(CONCAT(""A"",to_text(match(EA58,ec_num_list,0)))),0,1),"""")"),"")</f>
        <v/>
      </c>
      <c r="BB58" s="205" t="str">
        <f ca="1">IFERROR(__xludf.DUMMYFUNCTION("if(countif(ec_num_list,EB58),OFFSET(INDIRECT(CONCAT(""A"",to_text(match(EB58,ec_num_list,0)))),0,1),"""")"),"")</f>
        <v/>
      </c>
      <c r="BC58" s="205" t="str">
        <f ca="1">IFERROR(__xludf.DUMMYFUNCTION("if(countif(ec_num_list,EC58),OFFSET(INDIRECT(CONCAT(""A"",to_text(match(EC58,ec_num_list,0)))),0,1),"""")"),"L8 ")</f>
        <v xml:space="preserve">L8 </v>
      </c>
      <c r="BD58" s="205" t="str">
        <f ca="1">IFERROR(__xludf.DUMMYFUNCTION("if(countif(ec_num_list,ED58),OFFSET(INDIRECT(CONCAT(""A"",to_text(match(ED58,ec_num_list,0)))),0,1),"""")"),"")</f>
        <v/>
      </c>
      <c r="BE58" s="205" t="str">
        <f ca="1">IFERROR(__xludf.DUMMYFUNCTION("if(countif(ec_num_list,EE58),OFFSET(INDIRECT(CONCAT(""A"",to_text(match(EE58,ec_num_list,0)))),0,1),"""")"),"LA ")</f>
        <v xml:space="preserve">LA </v>
      </c>
      <c r="BF58" s="205" t="str">
        <f ca="1">IFERROR(__xludf.DUMMYFUNCTION("if(countif(ec_num_list,EF58),OFFSET(INDIRECT(CONCAT(""A"",to_text(match(EF58,ec_num_list,0)))),0,1),"""")"),"")</f>
        <v/>
      </c>
      <c r="BG58" s="205" t="str">
        <f ca="1">IFERROR(__xludf.DUMMYFUNCTION("if(countif(ec_num_list,EG58),OFFSET(INDIRECT(CONCAT(""A"",to_text(match(EG58,ec_num_list,0)))),0,1),"""")"),"LC ")</f>
        <v xml:space="preserve">LC </v>
      </c>
      <c r="BH58" s="205" t="str">
        <f ca="1">IFERROR(__xludf.DUMMYFUNCTION("if(countif(ec_num_list,EH58),OFFSET(INDIRECT(CONCAT(""A"",to_text(match(EH58,ec_num_list,0)))),0,1),"""")"),"")</f>
        <v/>
      </c>
      <c r="BI58" s="205" t="str">
        <f ca="1">IFERROR(__xludf.DUMMYFUNCTION("if(countif(ec_num_list,EI58),OFFSET(INDIRECT(CONCAT(""A"",to_text(match(EI58,ec_num_list,0)))),0,1),"""")"),"")</f>
        <v/>
      </c>
      <c r="BJ58" s="205" t="str">
        <f ca="1">IFERROR(__xludf.DUMMYFUNCTION("if(countif(ec_num_list,EJ58),OFFSET(INDIRECT(CONCAT(""A"",to_text(match(EJ58,ec_num_list,0)))),0,1),"""")"),"LF ")</f>
        <v xml:space="preserve">LF </v>
      </c>
      <c r="BK58" s="205" t="str">
        <f ca="1">IFERROR(__xludf.DUMMYFUNCTION("if(countif(ec_num_list,EK58),OFFSET(INDIRECT(CONCAT(""A"",to_text(match(EK58,ec_num_list,0)))),0,1),"""")"),"M0 ")</f>
        <v xml:space="preserve">M0 </v>
      </c>
      <c r="BL58" s="205" t="str">
        <f ca="1">IFERROR(__xludf.DUMMYFUNCTION("if(countif(ec_num_list,EL58),OFFSET(INDIRECT(CONCAT(""A"",to_text(match(EL58,ec_num_list,0)))),0,1),"""")"),"M1 ")</f>
        <v xml:space="preserve">M1 </v>
      </c>
      <c r="BM58" s="205" t="str">
        <f ca="1">IFERROR(__xludf.DUMMYFUNCTION("if(countif(ec_num_list,EM58),OFFSET(INDIRECT(CONCAT(""A"",to_text(match(EM58,ec_num_list,0)))),0,1),"""")"),"")</f>
        <v/>
      </c>
      <c r="BN58" s="205" t="str">
        <f ca="1">IFERROR(__xludf.DUMMYFUNCTION("if(countif(ec_num_list,EN58),OFFSET(INDIRECT(CONCAT(""A"",to_text(match(EN58,ec_num_list,0)))),0,1),"""")"),"M3 ")</f>
        <v xml:space="preserve">M3 </v>
      </c>
      <c r="BO58" s="205" t="str">
        <f ca="1">IFERROR(__xludf.DUMMYFUNCTION("if(countif(ec_num_list,EO58),OFFSET(INDIRECT(CONCAT(""A"",to_text(match(EO58,ec_num_list,0)))),0,1),"""")"),"M4 ")</f>
        <v xml:space="preserve">M4 </v>
      </c>
      <c r="BP58" s="205" t="str">
        <f ca="1">IFERROR(__xludf.DUMMYFUNCTION("if(countif(ec_num_list,EP58),OFFSET(INDIRECT(CONCAT(""A"",to_text(match(EP58,ec_num_list,0)))),0,1),"""")"),"")</f>
        <v/>
      </c>
      <c r="BQ58" s="205" t="str">
        <f ca="1">IFERROR(__xludf.DUMMYFUNCTION("if(countif(ec_num_list,EQ58),OFFSET(INDIRECT(CONCAT(""A"",to_text(match(EQ58,ec_num_list,0)))),0,1),"""")"),"")</f>
        <v/>
      </c>
      <c r="BR58" s="205" t="str">
        <f ca="1">IFERROR(__xludf.DUMMYFUNCTION("if(countif(ec_num_list,ER58),OFFSET(INDIRECT(CONCAT(""A"",to_text(match(ER58,ec_num_list,0)))),0,1),"""")"),"")</f>
        <v/>
      </c>
      <c r="BS58" s="205" t="str">
        <f ca="1">IFERROR(__xludf.DUMMYFUNCTION("if(countif(ec_num_list,ES58),OFFSET(INDIRECT(CONCAT(""A"",to_text(match(ES58,ec_num_list,0)))),0,1),"""")"),"M8 ")</f>
        <v xml:space="preserve">M8 </v>
      </c>
      <c r="BT58" s="205" t="str">
        <f ca="1">IFERROR(__xludf.DUMMYFUNCTION("if(countif(ec_num_list,ET58),OFFSET(INDIRECT(CONCAT(""A"",to_text(match(ET58,ec_num_list,0)))),0,1),"""")"),"")</f>
        <v/>
      </c>
      <c r="BU58" s="205" t="str">
        <f ca="1">IFERROR(__xludf.DUMMYFUNCTION("if(countif(ec_num_list,EU58),OFFSET(INDIRECT(CONCAT(""A"",to_text(match(EU58,ec_num_list,0)))),0,1),"""")"),"")</f>
        <v/>
      </c>
      <c r="BV58" s="205" t="str">
        <f ca="1">IFERROR(__xludf.DUMMYFUNCTION("if(countif(ec_num_list,EV58),OFFSET(INDIRECT(CONCAT(""A"",to_text(match(EV58,ec_num_list,0)))),0,1),"""")"),"MB ")</f>
        <v xml:space="preserve">MB </v>
      </c>
      <c r="BW58" s="205" t="str">
        <f ca="1">IFERROR(__xludf.DUMMYFUNCTION("if(countif(ec_num_list,EW58),OFFSET(INDIRECT(CONCAT(""A"",to_text(match(EW58,ec_num_list,0)))),0,1),"""")"),"")</f>
        <v/>
      </c>
      <c r="BX58" s="205" t="str">
        <f ca="1">IFERROR(__xludf.DUMMYFUNCTION("if(countif(ec_num_list,EX58),OFFSET(INDIRECT(CONCAT(""A"",to_text(match(EX58,ec_num_list,0)))),0,1),"""")"),"MD ")</f>
        <v xml:space="preserve">MD </v>
      </c>
      <c r="BY58" s="205" t="str">
        <f ca="1">IFERROR(__xludf.DUMMYFUNCTION("if(countif(ec_num_list,EY58),OFFSET(INDIRECT(CONCAT(""A"",to_text(match(EY58,ec_num_list,0)))),0,1),"""")"),"")</f>
        <v/>
      </c>
      <c r="BZ58" s="205" t="str">
        <f ca="1">IFERROR(__xludf.DUMMYFUNCTION("if(countif(ec_num_list,EZ58),OFFSET(INDIRECT(CONCAT(""A"",to_text(match(EZ58,ec_num_list,0)))),0,1),"""")"),"MF ")</f>
        <v xml:space="preserve">MF </v>
      </c>
      <c r="CA58" s="205" t="str">
        <f ca="1">IFERROR(__xludf.DUMMYFUNCTION("if(countif(ec_num_list,FA58),OFFSET(INDIRECT(CONCAT(""A"",to_text(match(FA58,ec_num_list,0)))),0,1),"""")"),"")</f>
        <v/>
      </c>
      <c r="CB58" s="205" t="str">
        <f ca="1">IFERROR(__xludf.DUMMYFUNCTION("if(countif(ec_num_list,FB58),OFFSET(INDIRECT(CONCAT(""A"",to_text(match(FB58,ec_num_list,0)))),0,1),"""")"),"")</f>
        <v/>
      </c>
      <c r="CC58" s="205" t="str">
        <f ca="1">IFERROR(__xludf.DUMMYFUNCTION("if(countif(ec_num_list,FC58),OFFSET(INDIRECT(CONCAT(""A"",to_text(match(FC58,ec_num_list,0)))),0,1),"""")"),"N2 ")</f>
        <v xml:space="preserve">N2 </v>
      </c>
      <c r="CD58" s="205" t="str">
        <f ca="1">IFERROR(__xludf.DUMMYFUNCTION("if(countif(ec_num_list,FD58),OFFSET(INDIRECT(CONCAT(""A"",to_text(match(FD58,ec_num_list,0)))),0,1),"""")"),"")</f>
        <v/>
      </c>
      <c r="CE58" s="205" t="str">
        <f ca="1">IFERROR(__xludf.DUMMYFUNCTION("if(countif(ec_num_list,FE58),OFFSET(INDIRECT(CONCAT(""A"",to_text(match(FE58,ec_num_list,0)))),0,1),"""")"),"")</f>
        <v/>
      </c>
      <c r="CF58" s="205" t="str">
        <f ca="1">IFERROR(__xludf.DUMMYFUNCTION("if(countif(ec_num_list,FF58),OFFSET(INDIRECT(CONCAT(""A"",to_text(match(FF58,ec_num_list,0)))),0,1),"""")"),"")</f>
        <v/>
      </c>
      <c r="CG58" s="205" t="str">
        <f ca="1">IFERROR(__xludf.DUMMYFUNCTION("if(countif(ec_num_list,FG58),OFFSET(INDIRECT(CONCAT(""A"",to_text(match(FG58,ec_num_list,0)))),0,1),"""")"),"")</f>
        <v/>
      </c>
      <c r="CH58" s="205" t="str">
        <f ca="1">IFERROR(__xludf.DUMMYFUNCTION("if(countif(ec_num_list,FH58),OFFSET(INDIRECT(CONCAT(""A"",to_text(match(FH58,ec_num_list,0)))),0,1),"""")"),"N7 ")</f>
        <v xml:space="preserve">N7 </v>
      </c>
      <c r="CI58" s="205" t="str">
        <f ca="1">IFERROR(__xludf.DUMMYFUNCTION("if(countif(ec_num_list,FI58),OFFSET(INDIRECT(CONCAT(""A"",to_text(match(FI58,ec_num_list,0)))),0,1),"""")"),"")</f>
        <v/>
      </c>
      <c r="CJ58" s="205" t="str">
        <f ca="1">IFERROR(__xludf.DUMMYFUNCTION("if(countif(ec_num_list,FJ58),OFFSET(INDIRECT(CONCAT(""A"",to_text(match(FJ58,ec_num_list,0)))),0,1),"""")"),"")</f>
        <v/>
      </c>
      <c r="CK58" s="205" t="str">
        <f ca="1">IFERROR(__xludf.DUMMYFUNCTION("if(countif(ec_num_list,FK58),OFFSET(INDIRECT(CONCAT(""A"",to_text(match(FK58,ec_num_list,0)))),0,1),"""")"),"NA ")</f>
        <v xml:space="preserve">NA </v>
      </c>
      <c r="CL58" s="205" t="str">
        <f ca="1">IFERROR(__xludf.DUMMYFUNCTION("if(countif(ec_num_list,FL58),OFFSET(INDIRECT(CONCAT(""A"",to_text(match(FL58,ec_num_list,0)))),0,1),"""")"),"")</f>
        <v/>
      </c>
      <c r="CM58" s="205" t="str">
        <f ca="1">IFERROR(__xludf.DUMMYFUNCTION("if(countif(ec_num_list,FM58),OFFSET(INDIRECT(CONCAT(""A"",to_text(match(FM58,ec_num_list,0)))),0,1),"""")"),"")</f>
        <v/>
      </c>
      <c r="CN58" s="206" t="s">
        <v>207</v>
      </c>
      <c r="CO58" s="206" t="s">
        <v>1243</v>
      </c>
      <c r="CP58" s="206" t="s">
        <v>1251</v>
      </c>
      <c r="CQ58" s="206" t="s">
        <v>1256</v>
      </c>
      <c r="CR58" s="108" t="s">
        <v>1555</v>
      </c>
      <c r="CS58" s="108" t="s">
        <v>1555</v>
      </c>
      <c r="CT58" s="206" t="s">
        <v>1266</v>
      </c>
      <c r="CU58" s="206" t="s">
        <v>1271</v>
      </c>
      <c r="CV58" s="206" t="s">
        <v>1274</v>
      </c>
      <c r="CW58" s="108" t="s">
        <v>1555</v>
      </c>
      <c r="CX58" s="108" t="s">
        <v>1555</v>
      </c>
      <c r="CY58" s="206" t="s">
        <v>1286</v>
      </c>
      <c r="CZ58" s="108" t="s">
        <v>1555</v>
      </c>
      <c r="DA58" s="206" t="s">
        <v>1292</v>
      </c>
      <c r="DB58" s="108" t="s">
        <v>1555</v>
      </c>
      <c r="DC58" s="108" t="s">
        <v>1555</v>
      </c>
      <c r="DD58" s="206" t="s">
        <v>1301</v>
      </c>
      <c r="DE58" s="206" t="s">
        <v>1304</v>
      </c>
      <c r="DF58" s="108" t="s">
        <v>1555</v>
      </c>
      <c r="DG58" s="108" t="s">
        <v>1555</v>
      </c>
      <c r="DH58" s="206" t="s">
        <v>1315</v>
      </c>
      <c r="DI58" s="206" t="s">
        <v>1317</v>
      </c>
      <c r="DJ58" s="206" t="s">
        <v>1321</v>
      </c>
      <c r="DK58" s="108" t="s">
        <v>1555</v>
      </c>
      <c r="DL58" s="206" t="s">
        <v>1326</v>
      </c>
      <c r="DM58" s="206" t="s">
        <v>1330</v>
      </c>
      <c r="DN58" s="206" t="s">
        <v>1334</v>
      </c>
      <c r="DO58" s="206" t="s">
        <v>1337</v>
      </c>
      <c r="DP58" s="206" t="s">
        <v>1341</v>
      </c>
      <c r="DQ58" s="206" t="s">
        <v>1344</v>
      </c>
      <c r="DR58" s="206" t="s">
        <v>1347</v>
      </c>
      <c r="DS58" s="108" t="s">
        <v>1555</v>
      </c>
      <c r="DT58" s="206" t="s">
        <v>1353</v>
      </c>
      <c r="DU58" s="108" t="s">
        <v>1555</v>
      </c>
      <c r="DV58" s="206" t="s">
        <v>1363</v>
      </c>
      <c r="DW58" s="108" t="s">
        <v>1555</v>
      </c>
      <c r="DX58" s="108" t="s">
        <v>1555</v>
      </c>
      <c r="DY58" s="108" t="s">
        <v>1555</v>
      </c>
      <c r="DZ58" s="108" t="s">
        <v>1555</v>
      </c>
      <c r="EA58" s="108" t="s">
        <v>1555</v>
      </c>
      <c r="EB58" s="108" t="s">
        <v>1555</v>
      </c>
      <c r="EC58" s="206" t="s">
        <v>1391</v>
      </c>
      <c r="ED58" s="108" t="s">
        <v>1555</v>
      </c>
      <c r="EE58" s="206" t="s">
        <v>1397</v>
      </c>
      <c r="EF58" s="108" t="s">
        <v>1555</v>
      </c>
      <c r="EG58" s="206" t="s">
        <v>1404</v>
      </c>
      <c r="EH58" s="108" t="s">
        <v>1555</v>
      </c>
      <c r="EI58" s="108" t="s">
        <v>1555</v>
      </c>
      <c r="EJ58" s="206" t="s">
        <v>1414</v>
      </c>
      <c r="EK58" s="206" t="s">
        <v>1417</v>
      </c>
      <c r="EL58" s="206" t="s">
        <v>1419</v>
      </c>
      <c r="EM58" s="108" t="s">
        <v>1555</v>
      </c>
      <c r="EN58" s="206" t="s">
        <v>1428</v>
      </c>
      <c r="EO58" s="206" t="s">
        <v>1430</v>
      </c>
      <c r="EP58" s="108" t="s">
        <v>1555</v>
      </c>
      <c r="EQ58" s="108" t="s">
        <v>1555</v>
      </c>
      <c r="ER58" s="108" t="s">
        <v>1555</v>
      </c>
      <c r="ES58" s="206" t="s">
        <v>1442</v>
      </c>
      <c r="ET58" s="108" t="s">
        <v>1555</v>
      </c>
      <c r="EU58" s="108" t="s">
        <v>1555</v>
      </c>
      <c r="EV58" s="206" t="s">
        <v>1451</v>
      </c>
      <c r="EW58" s="108" t="s">
        <v>1555</v>
      </c>
      <c r="EX58" s="206" t="s">
        <v>1458</v>
      </c>
      <c r="EY58" s="108" t="s">
        <v>1555</v>
      </c>
      <c r="EZ58" s="206" t="s">
        <v>1463</v>
      </c>
      <c r="FA58" s="108" t="s">
        <v>1555</v>
      </c>
      <c r="FB58" s="108" t="s">
        <v>1555</v>
      </c>
      <c r="FC58" s="206" t="s">
        <v>1476</v>
      </c>
      <c r="FD58" s="108" t="s">
        <v>1555</v>
      </c>
      <c r="FE58" s="108" t="s">
        <v>1555</v>
      </c>
      <c r="FF58" s="108" t="s">
        <v>1555</v>
      </c>
      <c r="FG58" s="108" t="s">
        <v>1555</v>
      </c>
      <c r="FH58" s="206" t="s">
        <v>1494</v>
      </c>
      <c r="FI58" s="108" t="s">
        <v>1555</v>
      </c>
      <c r="FJ58" s="108" t="s">
        <v>1555</v>
      </c>
      <c r="FK58" s="206" t="s">
        <v>1506</v>
      </c>
      <c r="FL58" s="206" t="s">
        <v>1509</v>
      </c>
      <c r="FM58" s="108" t="s">
        <v>1555</v>
      </c>
    </row>
    <row r="59" spans="1:169" ht="24">
      <c r="A59" s="206"/>
      <c r="B59" s="206"/>
      <c r="C59" s="209"/>
      <c r="D59" s="203" t="s">
        <v>442</v>
      </c>
      <c r="E59" s="203" t="s">
        <v>904</v>
      </c>
      <c r="F59" s="203" t="s">
        <v>905</v>
      </c>
      <c r="G59" s="203" t="s">
        <v>906</v>
      </c>
      <c r="H59" s="203" t="s">
        <v>658</v>
      </c>
      <c r="I59" s="203" t="s">
        <v>655</v>
      </c>
      <c r="J59" s="203" t="s">
        <v>919</v>
      </c>
      <c r="K59" s="117" t="s">
        <v>749</v>
      </c>
      <c r="L59" s="204" t="s">
        <v>209</v>
      </c>
      <c r="M59" s="205" t="str">
        <f ca="1">IFERROR(__xludf.DUMMYFUNCTION("regexreplace(N59,"" "","", "")"),"J0, J1, J2, J3, J5, J6, J7, JA, JC, JD, JF, K0, K1, K2, K3, K4, K5, K8, K9, KA, KB, KC, KD, KF, L1, L2, L3, L7, L8, L9, LA, LC, LF, M0, M3, M4, M8, MB, MF, N2, N7, NA, ")</f>
        <v xml:space="preserve">J0, J1, J2, J3, J5, J6, J7, JA, JC, JD, JF, K0, K1, K2, K3, K4, K5, K8, K9, KA, KB, KC, KD, KF, L1, L2, L3, L7, L8, L9, LA, LC, LF, M0, M3, M4, M8, MB, MF, N2, N7, NA, </v>
      </c>
      <c r="N59" s="205" t="e">
        <f t="shared" si="1"/>
        <v>#VALUE!</v>
      </c>
      <c r="O59" s="205" t="str">
        <f ca="1">IFERROR(__xludf.DUMMYFUNCTION("if(countif(ec_num_list,CO59),OFFSET(INDIRECT(CONCAT(""A"",to_text(match(CO59,ec_num_list,0)))),0,1),"""")"),"J0 ")</f>
        <v xml:space="preserve">J0 </v>
      </c>
      <c r="P59" s="205" t="str">
        <f ca="1">IFERROR(__xludf.DUMMYFUNCTION("if(countif(ec_num_list,CP59),OFFSET(INDIRECT(CONCAT(""A"",to_text(match(CP59,ec_num_list,0)))),0,1),"""")"),"J1 ")</f>
        <v xml:space="preserve">J1 </v>
      </c>
      <c r="Q59" s="205" t="str">
        <f ca="1">IFERROR(__xludf.DUMMYFUNCTION("if(countif(ec_num_list,CQ59),OFFSET(INDIRECT(CONCAT(""A"",to_text(match(CQ59,ec_num_list,0)))),0,1),"""")"),"J2 ")</f>
        <v xml:space="preserve">J2 </v>
      </c>
      <c r="R59" s="205" t="str">
        <f ca="1">IFERROR(__xludf.DUMMYFUNCTION("if(countif(ec_num_list,CR59),OFFSET(INDIRECT(CONCAT(""A"",to_text(match(CR59,ec_num_list,0)))),0,1),"""")"),"J3 ")</f>
        <v xml:space="preserve">J3 </v>
      </c>
      <c r="S59" s="205" t="str">
        <f ca="1">IFERROR(__xludf.DUMMYFUNCTION("if(countif(ec_num_list,CS59),OFFSET(INDIRECT(CONCAT(""A"",to_text(match(CS59,ec_num_list,0)))),0,1),"""")"),"")</f>
        <v/>
      </c>
      <c r="T59" s="205" t="str">
        <f ca="1">IFERROR(__xludf.DUMMYFUNCTION("if(countif(ec_num_list,CT59),OFFSET(INDIRECT(CONCAT(""A"",to_text(match(CT59,ec_num_list,0)))),0,1),"""")"),"J5 ")</f>
        <v xml:space="preserve">J5 </v>
      </c>
      <c r="U59" s="205" t="str">
        <f ca="1">IFERROR(__xludf.DUMMYFUNCTION("if(countif(ec_num_list,CU59),OFFSET(INDIRECT(CONCAT(""A"",to_text(match(CU59,ec_num_list,0)))),0,1),"""")"),"J6 ")</f>
        <v xml:space="preserve">J6 </v>
      </c>
      <c r="V59" s="205" t="str">
        <f ca="1">IFERROR(__xludf.DUMMYFUNCTION("if(countif(ec_num_list,CV59),OFFSET(INDIRECT(CONCAT(""A"",to_text(match(CV59,ec_num_list,0)))),0,1),"""")"),"J7 ")</f>
        <v xml:space="preserve">J7 </v>
      </c>
      <c r="W59" s="205" t="str">
        <f ca="1">IFERROR(__xludf.DUMMYFUNCTION("if(countif(ec_num_list,CW59),OFFSET(INDIRECT(CONCAT(""A"",to_text(match(CW59,ec_num_list,0)))),0,1),"""")"),"")</f>
        <v/>
      </c>
      <c r="X59" s="205" t="str">
        <f ca="1">IFERROR(__xludf.DUMMYFUNCTION("if(countif(ec_num_list,CX59),OFFSET(INDIRECT(CONCAT(""A"",to_text(match(CX59,ec_num_list,0)))),0,1),"""")"),"")</f>
        <v/>
      </c>
      <c r="Y59" s="205" t="str">
        <f ca="1">IFERROR(__xludf.DUMMYFUNCTION("if(countif(ec_num_list,CY59),OFFSET(INDIRECT(CONCAT(""A"",to_text(match(CY59,ec_num_list,0)))),0,1),"""")"),"JA ")</f>
        <v xml:space="preserve">JA </v>
      </c>
      <c r="Z59" s="205" t="str">
        <f ca="1">IFERROR(__xludf.DUMMYFUNCTION("if(countif(ec_num_list,CZ59),OFFSET(INDIRECT(CONCAT(""A"",to_text(match(CZ59,ec_num_list,0)))),0,1),"""")"),"")</f>
        <v/>
      </c>
      <c r="AA59" s="205" t="str">
        <f ca="1">IFERROR(__xludf.DUMMYFUNCTION("if(countif(ec_num_list,DA59),OFFSET(INDIRECT(CONCAT(""A"",to_text(match(DA59,ec_num_list,0)))),0,1),"""")"),"JC ")</f>
        <v xml:space="preserve">JC </v>
      </c>
      <c r="AB59" s="205" t="str">
        <f ca="1">IFERROR(__xludf.DUMMYFUNCTION("if(countif(ec_num_list,DB59),OFFSET(INDIRECT(CONCAT(""A"",to_text(match(DB59,ec_num_list,0)))),0,1),"""")"),"JD ")</f>
        <v xml:space="preserve">JD </v>
      </c>
      <c r="AC59" s="205" t="str">
        <f ca="1">IFERROR(__xludf.DUMMYFUNCTION("if(countif(ec_num_list,DC59),OFFSET(INDIRECT(CONCAT(""A"",to_text(match(DC59,ec_num_list,0)))),0,1),"""")"),"")</f>
        <v/>
      </c>
      <c r="AD59" s="205" t="str">
        <f ca="1">IFERROR(__xludf.DUMMYFUNCTION("if(countif(ec_num_list,DD59),OFFSET(INDIRECT(CONCAT(""A"",to_text(match(DD59,ec_num_list,0)))),0,1),"""")"),"JF ")</f>
        <v xml:space="preserve">JF </v>
      </c>
      <c r="AE59" s="205" t="str">
        <f ca="1">IFERROR(__xludf.DUMMYFUNCTION("if(countif(ec_num_list,DE59),OFFSET(INDIRECT(CONCAT(""A"",to_text(match(DE59,ec_num_list,0)))),0,1),"""")"),"K0 ")</f>
        <v xml:space="preserve">K0 </v>
      </c>
      <c r="AF59" s="205" t="str">
        <f ca="1">IFERROR(__xludf.DUMMYFUNCTION("if(countif(ec_num_list,DF59),OFFSET(INDIRECT(CONCAT(""A"",to_text(match(DF59,ec_num_list,0)))),0,1),"""")"),"K1 ")</f>
        <v xml:space="preserve">K1 </v>
      </c>
      <c r="AG59" s="205" t="str">
        <f ca="1">IFERROR(__xludf.DUMMYFUNCTION("if(countif(ec_num_list,DG59),OFFSET(INDIRECT(CONCAT(""A"",to_text(match(DG59,ec_num_list,0)))),0,1),"""")"),"K2 ")</f>
        <v xml:space="preserve">K2 </v>
      </c>
      <c r="AH59" s="205" t="str">
        <f ca="1">IFERROR(__xludf.DUMMYFUNCTION("if(countif(ec_num_list,DH59),OFFSET(INDIRECT(CONCAT(""A"",to_text(match(DH59,ec_num_list,0)))),0,1),"""")"),"K3 ")</f>
        <v xml:space="preserve">K3 </v>
      </c>
      <c r="AI59" s="205" t="str">
        <f ca="1">IFERROR(__xludf.DUMMYFUNCTION("if(countif(ec_num_list,DI59),OFFSET(INDIRECT(CONCAT(""A"",to_text(match(DI59,ec_num_list,0)))),0,1),"""")"),"K4 ")</f>
        <v xml:space="preserve">K4 </v>
      </c>
      <c r="AJ59" s="205" t="str">
        <f ca="1">IFERROR(__xludf.DUMMYFUNCTION("if(countif(ec_num_list,DJ59),OFFSET(INDIRECT(CONCAT(""A"",to_text(match(DJ59,ec_num_list,0)))),0,1),"""")"),"K5 ")</f>
        <v xml:space="preserve">K5 </v>
      </c>
      <c r="AK59" s="205" t="str">
        <f ca="1">IFERROR(__xludf.DUMMYFUNCTION("if(countif(ec_num_list,DK59),OFFSET(INDIRECT(CONCAT(""A"",to_text(match(DK59,ec_num_list,0)))),0,1),"""")"),"")</f>
        <v/>
      </c>
      <c r="AL59" s="205" t="str">
        <f ca="1">IFERROR(__xludf.DUMMYFUNCTION("if(countif(ec_num_list,DL59),OFFSET(INDIRECT(CONCAT(""A"",to_text(match(DL59,ec_num_list,0)))),0,1),"""")"),"")</f>
        <v/>
      </c>
      <c r="AM59" s="205" t="str">
        <f ca="1">IFERROR(__xludf.DUMMYFUNCTION("if(countif(ec_num_list,DM59),OFFSET(INDIRECT(CONCAT(""A"",to_text(match(DM59,ec_num_list,0)))),0,1),"""")"),"K8 ")</f>
        <v xml:space="preserve">K8 </v>
      </c>
      <c r="AN59" s="205" t="str">
        <f ca="1">IFERROR(__xludf.DUMMYFUNCTION("if(countif(ec_num_list,DN59),OFFSET(INDIRECT(CONCAT(""A"",to_text(match(DN59,ec_num_list,0)))),0,1),"""")"),"K9 ")</f>
        <v xml:space="preserve">K9 </v>
      </c>
      <c r="AO59" s="205" t="str">
        <f ca="1">IFERROR(__xludf.DUMMYFUNCTION("if(countif(ec_num_list,DO59),OFFSET(INDIRECT(CONCAT(""A"",to_text(match(DO59,ec_num_list,0)))),0,1),"""")"),"KA ")</f>
        <v xml:space="preserve">KA </v>
      </c>
      <c r="AP59" s="205" t="str">
        <f ca="1">IFERROR(__xludf.DUMMYFUNCTION("if(countif(ec_num_list,DP59),OFFSET(INDIRECT(CONCAT(""A"",to_text(match(DP59,ec_num_list,0)))),0,1),"""")"),"KB ")</f>
        <v xml:space="preserve">KB </v>
      </c>
      <c r="AQ59" s="205" t="str">
        <f ca="1">IFERROR(__xludf.DUMMYFUNCTION("if(countif(ec_num_list,DQ59),OFFSET(INDIRECT(CONCAT(""A"",to_text(match(DQ59,ec_num_list,0)))),0,1),"""")"),"KC ")</f>
        <v xml:space="preserve">KC </v>
      </c>
      <c r="AR59" s="205" t="str">
        <f ca="1">IFERROR(__xludf.DUMMYFUNCTION("if(countif(ec_num_list,DR59),OFFSET(INDIRECT(CONCAT(""A"",to_text(match(DR59,ec_num_list,0)))),0,1),"""")"),"KD ")</f>
        <v xml:space="preserve">KD </v>
      </c>
      <c r="AS59" s="205" t="str">
        <f ca="1">IFERROR(__xludf.DUMMYFUNCTION("if(countif(ec_num_list,DS59),OFFSET(INDIRECT(CONCAT(""A"",to_text(match(DS59,ec_num_list,0)))),0,1),"""")"),"")</f>
        <v/>
      </c>
      <c r="AT59" s="205" t="str">
        <f ca="1">IFERROR(__xludf.DUMMYFUNCTION("if(countif(ec_num_list,DT59),OFFSET(INDIRECT(CONCAT(""A"",to_text(match(DT59,ec_num_list,0)))),0,1),"""")"),"KF ")</f>
        <v xml:space="preserve">KF </v>
      </c>
      <c r="AU59" s="205" t="str">
        <f ca="1">IFERROR(__xludf.DUMMYFUNCTION("if(countif(ec_num_list,DU59),OFFSET(INDIRECT(CONCAT(""A"",to_text(match(DU59,ec_num_list,0)))),0,1),"""")"),"")</f>
        <v/>
      </c>
      <c r="AV59" s="205" t="str">
        <f ca="1">IFERROR(__xludf.DUMMYFUNCTION("if(countif(ec_num_list,DV59),OFFSET(INDIRECT(CONCAT(""A"",to_text(match(DV59,ec_num_list,0)))),0,1),"""")"),"L1 ")</f>
        <v xml:space="preserve">L1 </v>
      </c>
      <c r="AW59" s="205" t="str">
        <f ca="1">IFERROR(__xludf.DUMMYFUNCTION("if(countif(ec_num_list,DW59),OFFSET(INDIRECT(CONCAT(""A"",to_text(match(DW59,ec_num_list,0)))),0,1),"""")"),"L2 ")</f>
        <v xml:space="preserve">L2 </v>
      </c>
      <c r="AX59" s="205" t="str">
        <f ca="1">IFERROR(__xludf.DUMMYFUNCTION("if(countif(ec_num_list,DX59),OFFSET(INDIRECT(CONCAT(""A"",to_text(match(DX59,ec_num_list,0)))),0,1),"""")"),"L3 ")</f>
        <v xml:space="preserve">L3 </v>
      </c>
      <c r="AY59" s="205" t="str">
        <f ca="1">IFERROR(__xludf.DUMMYFUNCTION("if(countif(ec_num_list,DY59),OFFSET(INDIRECT(CONCAT(""A"",to_text(match(DY59,ec_num_list,0)))),0,1),"""")"),"")</f>
        <v/>
      </c>
      <c r="AZ59" s="205" t="str">
        <f ca="1">IFERROR(__xludf.DUMMYFUNCTION("if(countif(ec_num_list,DZ59),OFFSET(INDIRECT(CONCAT(""A"",to_text(match(DZ59,ec_num_list,0)))),0,1),"""")"),"")</f>
        <v/>
      </c>
      <c r="BA59" s="205" t="str">
        <f ca="1">IFERROR(__xludf.DUMMYFUNCTION("if(countif(ec_num_list,EA59),OFFSET(INDIRECT(CONCAT(""A"",to_text(match(EA59,ec_num_list,0)))),0,1),"""")"),"")</f>
        <v/>
      </c>
      <c r="BB59" s="205" t="str">
        <f ca="1">IFERROR(__xludf.DUMMYFUNCTION("if(countif(ec_num_list,EB59),OFFSET(INDIRECT(CONCAT(""A"",to_text(match(EB59,ec_num_list,0)))),0,1),"""")"),"L7 ")</f>
        <v xml:space="preserve">L7 </v>
      </c>
      <c r="BC59" s="205" t="str">
        <f ca="1">IFERROR(__xludf.DUMMYFUNCTION("if(countif(ec_num_list,EC59),OFFSET(INDIRECT(CONCAT(""A"",to_text(match(EC59,ec_num_list,0)))),0,1),"""")"),"L8 ")</f>
        <v xml:space="preserve">L8 </v>
      </c>
      <c r="BD59" s="205" t="str">
        <f ca="1">IFERROR(__xludf.DUMMYFUNCTION("if(countif(ec_num_list,ED59),OFFSET(INDIRECT(CONCAT(""A"",to_text(match(ED59,ec_num_list,0)))),0,1),"""")"),"L9 ")</f>
        <v xml:space="preserve">L9 </v>
      </c>
      <c r="BE59" s="205" t="str">
        <f ca="1">IFERROR(__xludf.DUMMYFUNCTION("if(countif(ec_num_list,EE59),OFFSET(INDIRECT(CONCAT(""A"",to_text(match(EE59,ec_num_list,0)))),0,1),"""")"),"LA ")</f>
        <v xml:space="preserve">LA </v>
      </c>
      <c r="BF59" s="205" t="str">
        <f ca="1">IFERROR(__xludf.DUMMYFUNCTION("if(countif(ec_num_list,EF59),OFFSET(INDIRECT(CONCAT(""A"",to_text(match(EF59,ec_num_list,0)))),0,1),"""")"),"")</f>
        <v/>
      </c>
      <c r="BG59" s="205" t="str">
        <f ca="1">IFERROR(__xludf.DUMMYFUNCTION("if(countif(ec_num_list,EG59),OFFSET(INDIRECT(CONCAT(""A"",to_text(match(EG59,ec_num_list,0)))),0,1),"""")"),"LC ")</f>
        <v xml:space="preserve">LC </v>
      </c>
      <c r="BH59" s="205" t="str">
        <f ca="1">IFERROR(__xludf.DUMMYFUNCTION("if(countif(ec_num_list,EH59),OFFSET(INDIRECT(CONCAT(""A"",to_text(match(EH59,ec_num_list,0)))),0,1),"""")"),"")</f>
        <v/>
      </c>
      <c r="BI59" s="205" t="str">
        <f ca="1">IFERROR(__xludf.DUMMYFUNCTION("if(countif(ec_num_list,EI59),OFFSET(INDIRECT(CONCAT(""A"",to_text(match(EI59,ec_num_list,0)))),0,1),"""")"),"")</f>
        <v/>
      </c>
      <c r="BJ59" s="205" t="str">
        <f ca="1">IFERROR(__xludf.DUMMYFUNCTION("if(countif(ec_num_list,EJ59),OFFSET(INDIRECT(CONCAT(""A"",to_text(match(EJ59,ec_num_list,0)))),0,1),"""")"),"LF ")</f>
        <v xml:space="preserve">LF </v>
      </c>
      <c r="BK59" s="205" t="str">
        <f ca="1">IFERROR(__xludf.DUMMYFUNCTION("if(countif(ec_num_list,EK59),OFFSET(INDIRECT(CONCAT(""A"",to_text(match(EK59,ec_num_list,0)))),0,1),"""")"),"M0 ")</f>
        <v xml:space="preserve">M0 </v>
      </c>
      <c r="BL59" s="205" t="str">
        <f ca="1">IFERROR(__xludf.DUMMYFUNCTION("if(countif(ec_num_list,EL59),OFFSET(INDIRECT(CONCAT(""A"",to_text(match(EL59,ec_num_list,0)))),0,1),"""")"),"")</f>
        <v/>
      </c>
      <c r="BM59" s="205" t="str">
        <f ca="1">IFERROR(__xludf.DUMMYFUNCTION("if(countif(ec_num_list,EM59),OFFSET(INDIRECT(CONCAT(""A"",to_text(match(EM59,ec_num_list,0)))),0,1),"""")"),"")</f>
        <v/>
      </c>
      <c r="BN59" s="205" t="str">
        <f ca="1">IFERROR(__xludf.DUMMYFUNCTION("if(countif(ec_num_list,EN59),OFFSET(INDIRECT(CONCAT(""A"",to_text(match(EN59,ec_num_list,0)))),0,1),"""")"),"M3 ")</f>
        <v xml:space="preserve">M3 </v>
      </c>
      <c r="BO59" s="205" t="str">
        <f ca="1">IFERROR(__xludf.DUMMYFUNCTION("if(countif(ec_num_list,EO59),OFFSET(INDIRECT(CONCAT(""A"",to_text(match(EO59,ec_num_list,0)))),0,1),"""")"),"M4 ")</f>
        <v xml:space="preserve">M4 </v>
      </c>
      <c r="BP59" s="205" t="str">
        <f ca="1">IFERROR(__xludf.DUMMYFUNCTION("if(countif(ec_num_list,EP59),OFFSET(INDIRECT(CONCAT(""A"",to_text(match(EP59,ec_num_list,0)))),0,1),"""")"),"")</f>
        <v/>
      </c>
      <c r="BQ59" s="205" t="str">
        <f ca="1">IFERROR(__xludf.DUMMYFUNCTION("if(countif(ec_num_list,EQ59),OFFSET(INDIRECT(CONCAT(""A"",to_text(match(EQ59,ec_num_list,0)))),0,1),"""")"),"")</f>
        <v/>
      </c>
      <c r="BR59" s="205" t="str">
        <f ca="1">IFERROR(__xludf.DUMMYFUNCTION("if(countif(ec_num_list,ER59),OFFSET(INDIRECT(CONCAT(""A"",to_text(match(ER59,ec_num_list,0)))),0,1),"""")"),"")</f>
        <v/>
      </c>
      <c r="BS59" s="205" t="str">
        <f ca="1">IFERROR(__xludf.DUMMYFUNCTION("if(countif(ec_num_list,ES59),OFFSET(INDIRECT(CONCAT(""A"",to_text(match(ES59,ec_num_list,0)))),0,1),"""")"),"M8 ")</f>
        <v xml:space="preserve">M8 </v>
      </c>
      <c r="BT59" s="205" t="str">
        <f ca="1">IFERROR(__xludf.DUMMYFUNCTION("if(countif(ec_num_list,ET59),OFFSET(INDIRECT(CONCAT(""A"",to_text(match(ET59,ec_num_list,0)))),0,1),"""")"),"")</f>
        <v/>
      </c>
      <c r="BU59" s="205" t="str">
        <f ca="1">IFERROR(__xludf.DUMMYFUNCTION("if(countif(ec_num_list,EU59),OFFSET(INDIRECT(CONCAT(""A"",to_text(match(EU59,ec_num_list,0)))),0,1),"""")"),"")</f>
        <v/>
      </c>
      <c r="BV59" s="205" t="str">
        <f ca="1">IFERROR(__xludf.DUMMYFUNCTION("if(countif(ec_num_list,EV59),OFFSET(INDIRECT(CONCAT(""A"",to_text(match(EV59,ec_num_list,0)))),0,1),"""")"),"MB ")</f>
        <v xml:space="preserve">MB </v>
      </c>
      <c r="BW59" s="205" t="str">
        <f ca="1">IFERROR(__xludf.DUMMYFUNCTION("if(countif(ec_num_list,EW59),OFFSET(INDIRECT(CONCAT(""A"",to_text(match(EW59,ec_num_list,0)))),0,1),"""")"),"")</f>
        <v/>
      </c>
      <c r="BX59" s="205" t="str">
        <f ca="1">IFERROR(__xludf.DUMMYFUNCTION("if(countif(ec_num_list,EX59),OFFSET(INDIRECT(CONCAT(""A"",to_text(match(EX59,ec_num_list,0)))),0,1),"""")"),"")</f>
        <v/>
      </c>
      <c r="BY59" s="205" t="str">
        <f ca="1">IFERROR(__xludf.DUMMYFUNCTION("if(countif(ec_num_list,EY59),OFFSET(INDIRECT(CONCAT(""A"",to_text(match(EY59,ec_num_list,0)))),0,1),"""")"),"")</f>
        <v/>
      </c>
      <c r="BZ59" s="205" t="str">
        <f ca="1">IFERROR(__xludf.DUMMYFUNCTION("if(countif(ec_num_list,EZ59),OFFSET(INDIRECT(CONCAT(""A"",to_text(match(EZ59,ec_num_list,0)))),0,1),"""")"),"MF ")</f>
        <v xml:space="preserve">MF </v>
      </c>
      <c r="CA59" s="205" t="str">
        <f ca="1">IFERROR(__xludf.DUMMYFUNCTION("if(countif(ec_num_list,FA59),OFFSET(INDIRECT(CONCAT(""A"",to_text(match(FA59,ec_num_list,0)))),0,1),"""")"),"")</f>
        <v/>
      </c>
      <c r="CB59" s="205" t="str">
        <f ca="1">IFERROR(__xludf.DUMMYFUNCTION("if(countif(ec_num_list,FB59),OFFSET(INDIRECT(CONCAT(""A"",to_text(match(FB59,ec_num_list,0)))),0,1),"""")"),"")</f>
        <v/>
      </c>
      <c r="CC59" s="205" t="str">
        <f ca="1">IFERROR(__xludf.DUMMYFUNCTION("if(countif(ec_num_list,FC59),OFFSET(INDIRECT(CONCAT(""A"",to_text(match(FC59,ec_num_list,0)))),0,1),"""")"),"N2 ")</f>
        <v xml:space="preserve">N2 </v>
      </c>
      <c r="CD59" s="205" t="str">
        <f ca="1">IFERROR(__xludf.DUMMYFUNCTION("if(countif(ec_num_list,FD59),OFFSET(INDIRECT(CONCAT(""A"",to_text(match(FD59,ec_num_list,0)))),0,1),"""")"),"")</f>
        <v/>
      </c>
      <c r="CE59" s="205" t="str">
        <f ca="1">IFERROR(__xludf.DUMMYFUNCTION("if(countif(ec_num_list,FE59),OFFSET(INDIRECT(CONCAT(""A"",to_text(match(FE59,ec_num_list,0)))),0,1),"""")"),"")</f>
        <v/>
      </c>
      <c r="CF59" s="205" t="str">
        <f ca="1">IFERROR(__xludf.DUMMYFUNCTION("if(countif(ec_num_list,FF59),OFFSET(INDIRECT(CONCAT(""A"",to_text(match(FF59,ec_num_list,0)))),0,1),"""")"),"")</f>
        <v/>
      </c>
      <c r="CG59" s="205" t="str">
        <f ca="1">IFERROR(__xludf.DUMMYFUNCTION("if(countif(ec_num_list,FG59),OFFSET(INDIRECT(CONCAT(""A"",to_text(match(FG59,ec_num_list,0)))),0,1),"""")"),"")</f>
        <v/>
      </c>
      <c r="CH59" s="205" t="str">
        <f ca="1">IFERROR(__xludf.DUMMYFUNCTION("if(countif(ec_num_list,FH59),OFFSET(INDIRECT(CONCAT(""A"",to_text(match(FH59,ec_num_list,0)))),0,1),"""")"),"N7 ")</f>
        <v xml:space="preserve">N7 </v>
      </c>
      <c r="CI59" s="205" t="str">
        <f ca="1">IFERROR(__xludf.DUMMYFUNCTION("if(countif(ec_num_list,FI59),OFFSET(INDIRECT(CONCAT(""A"",to_text(match(FI59,ec_num_list,0)))),0,1),"""")"),"")</f>
        <v/>
      </c>
      <c r="CJ59" s="205" t="str">
        <f ca="1">IFERROR(__xludf.DUMMYFUNCTION("if(countif(ec_num_list,FJ59),OFFSET(INDIRECT(CONCAT(""A"",to_text(match(FJ59,ec_num_list,0)))),0,1),"""")"),"")</f>
        <v/>
      </c>
      <c r="CK59" s="205" t="str">
        <f ca="1">IFERROR(__xludf.DUMMYFUNCTION("if(countif(ec_num_list,FK59),OFFSET(INDIRECT(CONCAT(""A"",to_text(match(FK59,ec_num_list,0)))),0,1),"""")"),"NA ")</f>
        <v xml:space="preserve">NA </v>
      </c>
      <c r="CL59" s="205" t="str">
        <f ca="1">IFERROR(__xludf.DUMMYFUNCTION("if(countif(ec_num_list,FL59),OFFSET(INDIRECT(CONCAT(""A"",to_text(match(FL59,ec_num_list,0)))),0,1),"""")"),"")</f>
        <v/>
      </c>
      <c r="CM59" s="205" t="str">
        <f ca="1">IFERROR(__xludf.DUMMYFUNCTION("if(countif(ec_num_list,FM59),OFFSET(INDIRECT(CONCAT(""A"",to_text(match(FM59,ec_num_list,0)))),0,1),"""")"),"")</f>
        <v/>
      </c>
      <c r="CN59" s="206" t="s">
        <v>209</v>
      </c>
      <c r="CO59" s="206" t="s">
        <v>1243</v>
      </c>
      <c r="CP59" s="206" t="s">
        <v>1251</v>
      </c>
      <c r="CQ59" s="206" t="s">
        <v>1256</v>
      </c>
      <c r="CR59" s="206" t="s">
        <v>1260</v>
      </c>
      <c r="CS59" s="108" t="s">
        <v>1555</v>
      </c>
      <c r="CT59" s="206" t="s">
        <v>1266</v>
      </c>
      <c r="CU59" s="206" t="s">
        <v>1271</v>
      </c>
      <c r="CV59" s="206" t="s">
        <v>1274</v>
      </c>
      <c r="CW59" s="108" t="s">
        <v>1555</v>
      </c>
      <c r="CX59" s="108" t="s">
        <v>1555</v>
      </c>
      <c r="CY59" s="206" t="s">
        <v>1286</v>
      </c>
      <c r="CZ59" s="108" t="s">
        <v>1555</v>
      </c>
      <c r="DA59" s="206" t="s">
        <v>1292</v>
      </c>
      <c r="DB59" s="206" t="s">
        <v>1294</v>
      </c>
      <c r="DC59" s="108" t="s">
        <v>1555</v>
      </c>
      <c r="DD59" s="206" t="s">
        <v>1301</v>
      </c>
      <c r="DE59" s="206" t="s">
        <v>1304</v>
      </c>
      <c r="DF59" s="206" t="s">
        <v>1309</v>
      </c>
      <c r="DG59" s="206" t="s">
        <v>1311</v>
      </c>
      <c r="DH59" s="206" t="s">
        <v>1315</v>
      </c>
      <c r="DI59" s="206" t="s">
        <v>1317</v>
      </c>
      <c r="DJ59" s="206" t="s">
        <v>1321</v>
      </c>
      <c r="DK59" s="108" t="s">
        <v>1555</v>
      </c>
      <c r="DL59" s="108" t="s">
        <v>1555</v>
      </c>
      <c r="DM59" s="206" t="s">
        <v>1330</v>
      </c>
      <c r="DN59" s="206" t="s">
        <v>1334</v>
      </c>
      <c r="DO59" s="206" t="s">
        <v>1337</v>
      </c>
      <c r="DP59" s="206" t="s">
        <v>1341</v>
      </c>
      <c r="DQ59" s="206" t="s">
        <v>1344</v>
      </c>
      <c r="DR59" s="206" t="s">
        <v>1347</v>
      </c>
      <c r="DS59" s="108" t="s">
        <v>1555</v>
      </c>
      <c r="DT59" s="206" t="s">
        <v>1353</v>
      </c>
      <c r="DU59" s="108" t="s">
        <v>1555</v>
      </c>
      <c r="DV59" s="206" t="s">
        <v>1363</v>
      </c>
      <c r="DW59" s="206" t="s">
        <v>1369</v>
      </c>
      <c r="DX59" s="206" t="s">
        <v>1375</v>
      </c>
      <c r="DY59" s="108" t="s">
        <v>1555</v>
      </c>
      <c r="DZ59" s="108" t="s">
        <v>1555</v>
      </c>
      <c r="EA59" s="108" t="s">
        <v>1555</v>
      </c>
      <c r="EB59" s="206" t="s">
        <v>1388</v>
      </c>
      <c r="EC59" s="206" t="s">
        <v>1391</v>
      </c>
      <c r="ED59" s="206" t="s">
        <v>1394</v>
      </c>
      <c r="EE59" s="206" t="s">
        <v>1397</v>
      </c>
      <c r="EF59" s="108" t="s">
        <v>1555</v>
      </c>
      <c r="EG59" s="206" t="s">
        <v>1404</v>
      </c>
      <c r="EH59" s="108" t="s">
        <v>1555</v>
      </c>
      <c r="EI59" s="108" t="s">
        <v>1555</v>
      </c>
      <c r="EJ59" s="206" t="s">
        <v>1414</v>
      </c>
      <c r="EK59" s="206" t="s">
        <v>1417</v>
      </c>
      <c r="EL59" s="108" t="s">
        <v>1555</v>
      </c>
      <c r="EM59" s="108" t="s">
        <v>1555</v>
      </c>
      <c r="EN59" s="206" t="s">
        <v>1428</v>
      </c>
      <c r="EO59" s="206" t="s">
        <v>1430</v>
      </c>
      <c r="EP59" s="108" t="s">
        <v>1555</v>
      </c>
      <c r="EQ59" s="108" t="s">
        <v>1555</v>
      </c>
      <c r="ER59" s="108" t="s">
        <v>1555</v>
      </c>
      <c r="ES59" s="206" t="s">
        <v>1442</v>
      </c>
      <c r="ET59" s="108" t="s">
        <v>1555</v>
      </c>
      <c r="EU59" s="108" t="s">
        <v>1555</v>
      </c>
      <c r="EV59" s="206" t="s">
        <v>1451</v>
      </c>
      <c r="EW59" s="108" t="s">
        <v>1555</v>
      </c>
      <c r="EX59" s="108" t="s">
        <v>1555</v>
      </c>
      <c r="EY59" s="108" t="s">
        <v>1555</v>
      </c>
      <c r="EZ59" s="206" t="s">
        <v>1463</v>
      </c>
      <c r="FA59" s="108" t="s">
        <v>1555</v>
      </c>
      <c r="FB59" s="108" t="s">
        <v>1555</v>
      </c>
      <c r="FC59" s="206" t="s">
        <v>1476</v>
      </c>
      <c r="FD59" s="108" t="s">
        <v>1555</v>
      </c>
      <c r="FE59" s="108" t="s">
        <v>1555</v>
      </c>
      <c r="FF59" s="108" t="s">
        <v>1555</v>
      </c>
      <c r="FG59" s="108" t="s">
        <v>1555</v>
      </c>
      <c r="FH59" s="206" t="s">
        <v>1494</v>
      </c>
      <c r="FI59" s="108" t="s">
        <v>1555</v>
      </c>
      <c r="FJ59" s="108" t="s">
        <v>1555</v>
      </c>
      <c r="FK59" s="206" t="s">
        <v>1506</v>
      </c>
      <c r="FL59" s="206" t="s">
        <v>1509</v>
      </c>
      <c r="FM59" s="108" t="s">
        <v>1555</v>
      </c>
    </row>
    <row r="60" spans="1:169" ht="24">
      <c r="A60" s="202" t="s">
        <v>1442</v>
      </c>
      <c r="B60" s="108" t="str">
        <f t="shared" ref="B60:B67" si="6">CONCATENATE("M",C60," ")</f>
        <v xml:space="preserve">M8 </v>
      </c>
      <c r="C60" s="200">
        <v>8</v>
      </c>
      <c r="D60" s="203" t="s">
        <v>375</v>
      </c>
      <c r="E60" s="203" t="s">
        <v>376</v>
      </c>
      <c r="F60" s="203" t="s">
        <v>415</v>
      </c>
      <c r="G60" s="203" t="s">
        <v>416</v>
      </c>
      <c r="H60" s="203" t="s">
        <v>347</v>
      </c>
      <c r="I60" s="203" t="s">
        <v>417</v>
      </c>
      <c r="J60" s="203" t="s">
        <v>427</v>
      </c>
      <c r="K60" s="117" t="s">
        <v>428</v>
      </c>
      <c r="L60" s="204" t="s">
        <v>211</v>
      </c>
      <c r="M60" s="205" t="str">
        <f ca="1">IFERROR(__xludf.DUMMYFUNCTION("regexreplace(N60,"" "","", "")"),"")</f>
        <v/>
      </c>
      <c r="N60" s="205" t="e">
        <f t="shared" si="1"/>
        <v>#VALUE!</v>
      </c>
      <c r="O60" s="205" t="str">
        <f ca="1">IFERROR(__xludf.DUMMYFUNCTION("if(countif(ec_num_list,CO60),OFFSET(INDIRECT(CONCAT(""A"",to_text(match(CO60,ec_num_list,0)))),0,1),"""")"),"")</f>
        <v/>
      </c>
      <c r="P60" s="205" t="str">
        <f ca="1">IFERROR(__xludf.DUMMYFUNCTION("if(countif(ec_num_list,CP60),OFFSET(INDIRECT(CONCAT(""A"",to_text(match(CP60,ec_num_list,0)))),0,1),"""")"),"")</f>
        <v/>
      </c>
      <c r="Q60" s="205" t="str">
        <f ca="1">IFERROR(__xludf.DUMMYFUNCTION("if(countif(ec_num_list,CQ60),OFFSET(INDIRECT(CONCAT(""A"",to_text(match(CQ60,ec_num_list,0)))),0,1),"""")"),"")</f>
        <v/>
      </c>
      <c r="R60" s="205" t="str">
        <f ca="1">IFERROR(__xludf.DUMMYFUNCTION("if(countif(ec_num_list,CR60),OFFSET(INDIRECT(CONCAT(""A"",to_text(match(CR60,ec_num_list,0)))),0,1),"""")"),"")</f>
        <v/>
      </c>
      <c r="S60" s="205" t="str">
        <f ca="1">IFERROR(__xludf.DUMMYFUNCTION("if(countif(ec_num_list,CS60),OFFSET(INDIRECT(CONCAT(""A"",to_text(match(CS60,ec_num_list,0)))),0,1),"""")"),"")</f>
        <v/>
      </c>
      <c r="T60" s="205" t="str">
        <f ca="1">IFERROR(__xludf.DUMMYFUNCTION("if(countif(ec_num_list,CT60),OFFSET(INDIRECT(CONCAT(""A"",to_text(match(CT60,ec_num_list,0)))),0,1),"""")"),"")</f>
        <v/>
      </c>
      <c r="U60" s="205" t="str">
        <f ca="1">IFERROR(__xludf.DUMMYFUNCTION("if(countif(ec_num_list,CU60),OFFSET(INDIRECT(CONCAT(""A"",to_text(match(CU60,ec_num_list,0)))),0,1),"""")"),"")</f>
        <v/>
      </c>
      <c r="V60" s="205" t="str">
        <f ca="1">IFERROR(__xludf.DUMMYFUNCTION("if(countif(ec_num_list,CV60),OFFSET(INDIRECT(CONCAT(""A"",to_text(match(CV60,ec_num_list,0)))),0,1),"""")"),"")</f>
        <v/>
      </c>
      <c r="W60" s="205" t="str">
        <f ca="1">IFERROR(__xludf.DUMMYFUNCTION("if(countif(ec_num_list,CW60),OFFSET(INDIRECT(CONCAT(""A"",to_text(match(CW60,ec_num_list,0)))),0,1),"""")"),"")</f>
        <v/>
      </c>
      <c r="X60" s="205" t="str">
        <f ca="1">IFERROR(__xludf.DUMMYFUNCTION("if(countif(ec_num_list,CX60),OFFSET(INDIRECT(CONCAT(""A"",to_text(match(CX60,ec_num_list,0)))),0,1),"""")"),"")</f>
        <v/>
      </c>
      <c r="Y60" s="205" t="str">
        <f ca="1">IFERROR(__xludf.DUMMYFUNCTION("if(countif(ec_num_list,CY60),OFFSET(INDIRECT(CONCAT(""A"",to_text(match(CY60,ec_num_list,0)))),0,1),"""")"),"")</f>
        <v/>
      </c>
      <c r="Z60" s="205" t="str">
        <f ca="1">IFERROR(__xludf.DUMMYFUNCTION("if(countif(ec_num_list,CZ60),OFFSET(INDIRECT(CONCAT(""A"",to_text(match(CZ60,ec_num_list,0)))),0,1),"""")"),"")</f>
        <v/>
      </c>
      <c r="AA60" s="205" t="str">
        <f ca="1">IFERROR(__xludf.DUMMYFUNCTION("if(countif(ec_num_list,DA60),OFFSET(INDIRECT(CONCAT(""A"",to_text(match(DA60,ec_num_list,0)))),0,1),"""")"),"")</f>
        <v/>
      </c>
      <c r="AB60" s="205" t="str">
        <f ca="1">IFERROR(__xludf.DUMMYFUNCTION("if(countif(ec_num_list,DB60),OFFSET(INDIRECT(CONCAT(""A"",to_text(match(DB60,ec_num_list,0)))),0,1),"""")"),"")</f>
        <v/>
      </c>
      <c r="AC60" s="205" t="str">
        <f ca="1">IFERROR(__xludf.DUMMYFUNCTION("if(countif(ec_num_list,DC60),OFFSET(INDIRECT(CONCAT(""A"",to_text(match(DC60,ec_num_list,0)))),0,1),"""")"),"")</f>
        <v/>
      </c>
      <c r="AD60" s="205" t="str">
        <f ca="1">IFERROR(__xludf.DUMMYFUNCTION("if(countif(ec_num_list,DD60),OFFSET(INDIRECT(CONCAT(""A"",to_text(match(DD60,ec_num_list,0)))),0,1),"""")"),"")</f>
        <v/>
      </c>
      <c r="AE60" s="205" t="str">
        <f ca="1">IFERROR(__xludf.DUMMYFUNCTION("if(countif(ec_num_list,DE60),OFFSET(INDIRECT(CONCAT(""A"",to_text(match(DE60,ec_num_list,0)))),0,1),"""")"),"")</f>
        <v/>
      </c>
      <c r="AF60" s="205" t="str">
        <f ca="1">IFERROR(__xludf.DUMMYFUNCTION("if(countif(ec_num_list,DF60),OFFSET(INDIRECT(CONCAT(""A"",to_text(match(DF60,ec_num_list,0)))),0,1),"""")"),"")</f>
        <v/>
      </c>
      <c r="AG60" s="205" t="str">
        <f ca="1">IFERROR(__xludf.DUMMYFUNCTION("if(countif(ec_num_list,DG60),OFFSET(INDIRECT(CONCAT(""A"",to_text(match(DG60,ec_num_list,0)))),0,1),"""")"),"")</f>
        <v/>
      </c>
      <c r="AH60" s="205" t="str">
        <f ca="1">IFERROR(__xludf.DUMMYFUNCTION("if(countif(ec_num_list,DH60),OFFSET(INDIRECT(CONCAT(""A"",to_text(match(DH60,ec_num_list,0)))),0,1),"""")"),"")</f>
        <v/>
      </c>
      <c r="AI60" s="205" t="str">
        <f ca="1">IFERROR(__xludf.DUMMYFUNCTION("if(countif(ec_num_list,DI60),OFFSET(INDIRECT(CONCAT(""A"",to_text(match(DI60,ec_num_list,0)))),0,1),"""")"),"")</f>
        <v/>
      </c>
      <c r="AJ60" s="205" t="str">
        <f ca="1">IFERROR(__xludf.DUMMYFUNCTION("if(countif(ec_num_list,DJ60),OFFSET(INDIRECT(CONCAT(""A"",to_text(match(DJ60,ec_num_list,0)))),0,1),"""")"),"")</f>
        <v/>
      </c>
      <c r="AK60" s="205" t="str">
        <f ca="1">IFERROR(__xludf.DUMMYFUNCTION("if(countif(ec_num_list,DK60),OFFSET(INDIRECT(CONCAT(""A"",to_text(match(DK60,ec_num_list,0)))),0,1),"""")"),"")</f>
        <v/>
      </c>
      <c r="AL60" s="205" t="str">
        <f ca="1">IFERROR(__xludf.DUMMYFUNCTION("if(countif(ec_num_list,DL60),OFFSET(INDIRECT(CONCAT(""A"",to_text(match(DL60,ec_num_list,0)))),0,1),"""")"),"")</f>
        <v/>
      </c>
      <c r="AM60" s="205" t="str">
        <f ca="1">IFERROR(__xludf.DUMMYFUNCTION("if(countif(ec_num_list,DM60),OFFSET(INDIRECT(CONCAT(""A"",to_text(match(DM60,ec_num_list,0)))),0,1),"""")"),"")</f>
        <v/>
      </c>
      <c r="AN60" s="205" t="str">
        <f ca="1">IFERROR(__xludf.DUMMYFUNCTION("if(countif(ec_num_list,DN60),OFFSET(INDIRECT(CONCAT(""A"",to_text(match(DN60,ec_num_list,0)))),0,1),"""")"),"")</f>
        <v/>
      </c>
      <c r="AO60" s="205" t="str">
        <f ca="1">IFERROR(__xludf.DUMMYFUNCTION("if(countif(ec_num_list,DO60),OFFSET(INDIRECT(CONCAT(""A"",to_text(match(DO60,ec_num_list,0)))),0,1),"""")"),"")</f>
        <v/>
      </c>
      <c r="AP60" s="205" t="str">
        <f ca="1">IFERROR(__xludf.DUMMYFUNCTION("if(countif(ec_num_list,DP60),OFFSET(INDIRECT(CONCAT(""A"",to_text(match(DP60,ec_num_list,0)))),0,1),"""")"),"")</f>
        <v/>
      </c>
      <c r="AQ60" s="205" t="str">
        <f ca="1">IFERROR(__xludf.DUMMYFUNCTION("if(countif(ec_num_list,DQ60),OFFSET(INDIRECT(CONCAT(""A"",to_text(match(DQ60,ec_num_list,0)))),0,1),"""")"),"")</f>
        <v/>
      </c>
      <c r="AR60" s="205" t="str">
        <f ca="1">IFERROR(__xludf.DUMMYFUNCTION("if(countif(ec_num_list,DR60),OFFSET(INDIRECT(CONCAT(""A"",to_text(match(DR60,ec_num_list,0)))),0,1),"""")"),"")</f>
        <v/>
      </c>
      <c r="AS60" s="205" t="str">
        <f ca="1">IFERROR(__xludf.DUMMYFUNCTION("if(countif(ec_num_list,DS60),OFFSET(INDIRECT(CONCAT(""A"",to_text(match(DS60,ec_num_list,0)))),0,1),"""")"),"")</f>
        <v/>
      </c>
      <c r="AT60" s="205" t="str">
        <f ca="1">IFERROR(__xludf.DUMMYFUNCTION("if(countif(ec_num_list,DT60),OFFSET(INDIRECT(CONCAT(""A"",to_text(match(DT60,ec_num_list,0)))),0,1),"""")"),"")</f>
        <v/>
      </c>
      <c r="AU60" s="205" t="str">
        <f ca="1">IFERROR(__xludf.DUMMYFUNCTION("if(countif(ec_num_list,DU60),OFFSET(INDIRECT(CONCAT(""A"",to_text(match(DU60,ec_num_list,0)))),0,1),"""")"),"")</f>
        <v/>
      </c>
      <c r="AV60" s="205" t="str">
        <f ca="1">IFERROR(__xludf.DUMMYFUNCTION("if(countif(ec_num_list,DV60),OFFSET(INDIRECT(CONCAT(""A"",to_text(match(DV60,ec_num_list,0)))),0,1),"""")"),"")</f>
        <v/>
      </c>
      <c r="AW60" s="205" t="str">
        <f ca="1">IFERROR(__xludf.DUMMYFUNCTION("if(countif(ec_num_list,DW60),OFFSET(INDIRECT(CONCAT(""A"",to_text(match(DW60,ec_num_list,0)))),0,1),"""")"),"")</f>
        <v/>
      </c>
      <c r="AX60" s="205" t="str">
        <f ca="1">IFERROR(__xludf.DUMMYFUNCTION("if(countif(ec_num_list,DX60),OFFSET(INDIRECT(CONCAT(""A"",to_text(match(DX60,ec_num_list,0)))),0,1),"""")"),"")</f>
        <v/>
      </c>
      <c r="AY60" s="205" t="str">
        <f ca="1">IFERROR(__xludf.DUMMYFUNCTION("if(countif(ec_num_list,DY60),OFFSET(INDIRECT(CONCAT(""A"",to_text(match(DY60,ec_num_list,0)))),0,1),"""")"),"")</f>
        <v/>
      </c>
      <c r="AZ60" s="205" t="str">
        <f ca="1">IFERROR(__xludf.DUMMYFUNCTION("if(countif(ec_num_list,DZ60),OFFSET(INDIRECT(CONCAT(""A"",to_text(match(DZ60,ec_num_list,0)))),0,1),"""")"),"")</f>
        <v/>
      </c>
      <c r="BA60" s="205" t="str">
        <f ca="1">IFERROR(__xludf.DUMMYFUNCTION("if(countif(ec_num_list,EA60),OFFSET(INDIRECT(CONCAT(""A"",to_text(match(EA60,ec_num_list,0)))),0,1),"""")"),"")</f>
        <v/>
      </c>
      <c r="BB60" s="205" t="str">
        <f ca="1">IFERROR(__xludf.DUMMYFUNCTION("if(countif(ec_num_list,EB60),OFFSET(INDIRECT(CONCAT(""A"",to_text(match(EB60,ec_num_list,0)))),0,1),"""")"),"")</f>
        <v/>
      </c>
      <c r="BC60" s="205" t="str">
        <f ca="1">IFERROR(__xludf.DUMMYFUNCTION("if(countif(ec_num_list,EC60),OFFSET(INDIRECT(CONCAT(""A"",to_text(match(EC60,ec_num_list,0)))),0,1),"""")"),"")</f>
        <v/>
      </c>
      <c r="BD60" s="205" t="str">
        <f ca="1">IFERROR(__xludf.DUMMYFUNCTION("if(countif(ec_num_list,ED60),OFFSET(INDIRECT(CONCAT(""A"",to_text(match(ED60,ec_num_list,0)))),0,1),"""")"),"")</f>
        <v/>
      </c>
      <c r="BE60" s="205" t="str">
        <f ca="1">IFERROR(__xludf.DUMMYFUNCTION("if(countif(ec_num_list,EE60),OFFSET(INDIRECT(CONCAT(""A"",to_text(match(EE60,ec_num_list,0)))),0,1),"""")"),"")</f>
        <v/>
      </c>
      <c r="BF60" s="205" t="str">
        <f ca="1">IFERROR(__xludf.DUMMYFUNCTION("if(countif(ec_num_list,EF60),OFFSET(INDIRECT(CONCAT(""A"",to_text(match(EF60,ec_num_list,0)))),0,1),"""")"),"")</f>
        <v/>
      </c>
      <c r="BG60" s="205" t="str">
        <f ca="1">IFERROR(__xludf.DUMMYFUNCTION("if(countif(ec_num_list,EG60),OFFSET(INDIRECT(CONCAT(""A"",to_text(match(EG60,ec_num_list,0)))),0,1),"""")"),"")</f>
        <v/>
      </c>
      <c r="BH60" s="205" t="str">
        <f ca="1">IFERROR(__xludf.DUMMYFUNCTION("if(countif(ec_num_list,EH60),OFFSET(INDIRECT(CONCAT(""A"",to_text(match(EH60,ec_num_list,0)))),0,1),"""")"),"")</f>
        <v/>
      </c>
      <c r="BI60" s="205" t="str">
        <f ca="1">IFERROR(__xludf.DUMMYFUNCTION("if(countif(ec_num_list,EI60),OFFSET(INDIRECT(CONCAT(""A"",to_text(match(EI60,ec_num_list,0)))),0,1),"""")"),"")</f>
        <v/>
      </c>
      <c r="BJ60" s="205" t="str">
        <f ca="1">IFERROR(__xludf.DUMMYFUNCTION("if(countif(ec_num_list,EJ60),OFFSET(INDIRECT(CONCAT(""A"",to_text(match(EJ60,ec_num_list,0)))),0,1),"""")"),"")</f>
        <v/>
      </c>
      <c r="BK60" s="205" t="str">
        <f ca="1">IFERROR(__xludf.DUMMYFUNCTION("if(countif(ec_num_list,EK60),OFFSET(INDIRECT(CONCAT(""A"",to_text(match(EK60,ec_num_list,0)))),0,1),"""")"),"")</f>
        <v/>
      </c>
      <c r="BL60" s="205" t="str">
        <f ca="1">IFERROR(__xludf.DUMMYFUNCTION("if(countif(ec_num_list,EL60),OFFSET(INDIRECT(CONCAT(""A"",to_text(match(EL60,ec_num_list,0)))),0,1),"""")"),"")</f>
        <v/>
      </c>
      <c r="BM60" s="205" t="str">
        <f ca="1">IFERROR(__xludf.DUMMYFUNCTION("if(countif(ec_num_list,EM60),OFFSET(INDIRECT(CONCAT(""A"",to_text(match(EM60,ec_num_list,0)))),0,1),"""")"),"")</f>
        <v/>
      </c>
      <c r="BN60" s="205" t="str">
        <f ca="1">IFERROR(__xludf.DUMMYFUNCTION("if(countif(ec_num_list,EN60),OFFSET(INDIRECT(CONCAT(""A"",to_text(match(EN60,ec_num_list,0)))),0,1),"""")"),"")</f>
        <v/>
      </c>
      <c r="BO60" s="205" t="str">
        <f ca="1">IFERROR(__xludf.DUMMYFUNCTION("if(countif(ec_num_list,EO60),OFFSET(INDIRECT(CONCAT(""A"",to_text(match(EO60,ec_num_list,0)))),0,1),"""")"),"")</f>
        <v/>
      </c>
      <c r="BP60" s="205" t="str">
        <f ca="1">IFERROR(__xludf.DUMMYFUNCTION("if(countif(ec_num_list,EP60),OFFSET(INDIRECT(CONCAT(""A"",to_text(match(EP60,ec_num_list,0)))),0,1),"""")"),"")</f>
        <v/>
      </c>
      <c r="BQ60" s="205" t="str">
        <f ca="1">IFERROR(__xludf.DUMMYFUNCTION("if(countif(ec_num_list,EQ60),OFFSET(INDIRECT(CONCAT(""A"",to_text(match(EQ60,ec_num_list,0)))),0,1),"""")"),"")</f>
        <v/>
      </c>
      <c r="BR60" s="205" t="str">
        <f ca="1">IFERROR(__xludf.DUMMYFUNCTION("if(countif(ec_num_list,ER60),OFFSET(INDIRECT(CONCAT(""A"",to_text(match(ER60,ec_num_list,0)))),0,1),"""")"),"")</f>
        <v/>
      </c>
      <c r="BS60" s="205" t="str">
        <f ca="1">IFERROR(__xludf.DUMMYFUNCTION("if(countif(ec_num_list,ES60),OFFSET(INDIRECT(CONCAT(""A"",to_text(match(ES60,ec_num_list,0)))),0,1),"""")"),"")</f>
        <v/>
      </c>
      <c r="BT60" s="205" t="str">
        <f ca="1">IFERROR(__xludf.DUMMYFUNCTION("if(countif(ec_num_list,ET60),OFFSET(INDIRECT(CONCAT(""A"",to_text(match(ET60,ec_num_list,0)))),0,1),"""")"),"")</f>
        <v/>
      </c>
      <c r="BU60" s="205" t="str">
        <f ca="1">IFERROR(__xludf.DUMMYFUNCTION("if(countif(ec_num_list,EU60),OFFSET(INDIRECT(CONCAT(""A"",to_text(match(EU60,ec_num_list,0)))),0,1),"""")"),"")</f>
        <v/>
      </c>
      <c r="BV60" s="205" t="str">
        <f ca="1">IFERROR(__xludf.DUMMYFUNCTION("if(countif(ec_num_list,EV60),OFFSET(INDIRECT(CONCAT(""A"",to_text(match(EV60,ec_num_list,0)))),0,1),"""")"),"")</f>
        <v/>
      </c>
      <c r="BW60" s="205" t="str">
        <f ca="1">IFERROR(__xludf.DUMMYFUNCTION("if(countif(ec_num_list,EW60),OFFSET(INDIRECT(CONCAT(""A"",to_text(match(EW60,ec_num_list,0)))),0,1),"""")"),"")</f>
        <v/>
      </c>
      <c r="BX60" s="205" t="str">
        <f ca="1">IFERROR(__xludf.DUMMYFUNCTION("if(countif(ec_num_list,EX60),OFFSET(INDIRECT(CONCAT(""A"",to_text(match(EX60,ec_num_list,0)))),0,1),"""")"),"")</f>
        <v/>
      </c>
      <c r="BY60" s="205" t="str">
        <f ca="1">IFERROR(__xludf.DUMMYFUNCTION("if(countif(ec_num_list,EY60),OFFSET(INDIRECT(CONCAT(""A"",to_text(match(EY60,ec_num_list,0)))),0,1),"""")"),"")</f>
        <v/>
      </c>
      <c r="BZ60" s="205" t="str">
        <f ca="1">IFERROR(__xludf.DUMMYFUNCTION("if(countif(ec_num_list,EZ60),OFFSET(INDIRECT(CONCAT(""A"",to_text(match(EZ60,ec_num_list,0)))),0,1),"""")"),"")</f>
        <v/>
      </c>
      <c r="CA60" s="205" t="str">
        <f ca="1">IFERROR(__xludf.DUMMYFUNCTION("if(countif(ec_num_list,FA60),OFFSET(INDIRECT(CONCAT(""A"",to_text(match(FA60,ec_num_list,0)))),0,1),"""")"),"")</f>
        <v/>
      </c>
      <c r="CB60" s="205" t="str">
        <f ca="1">IFERROR(__xludf.DUMMYFUNCTION("if(countif(ec_num_list,FB60),OFFSET(INDIRECT(CONCAT(""A"",to_text(match(FB60,ec_num_list,0)))),0,1),"""")"),"")</f>
        <v/>
      </c>
      <c r="CC60" s="205" t="str">
        <f ca="1">IFERROR(__xludf.DUMMYFUNCTION("if(countif(ec_num_list,FC60),OFFSET(INDIRECT(CONCAT(""A"",to_text(match(FC60,ec_num_list,0)))),0,1),"""")"),"")</f>
        <v/>
      </c>
      <c r="CD60" s="205" t="str">
        <f ca="1">IFERROR(__xludf.DUMMYFUNCTION("if(countif(ec_num_list,FD60),OFFSET(INDIRECT(CONCAT(""A"",to_text(match(FD60,ec_num_list,0)))),0,1),"""")"),"")</f>
        <v/>
      </c>
      <c r="CE60" s="205" t="str">
        <f ca="1">IFERROR(__xludf.DUMMYFUNCTION("if(countif(ec_num_list,FE60),OFFSET(INDIRECT(CONCAT(""A"",to_text(match(FE60,ec_num_list,0)))),0,1),"""")"),"")</f>
        <v/>
      </c>
      <c r="CF60" s="205" t="str">
        <f ca="1">IFERROR(__xludf.DUMMYFUNCTION("if(countif(ec_num_list,FF60),OFFSET(INDIRECT(CONCAT(""A"",to_text(match(FF60,ec_num_list,0)))),0,1),"""")"),"")</f>
        <v/>
      </c>
      <c r="CG60" s="205" t="str">
        <f ca="1">IFERROR(__xludf.DUMMYFUNCTION("if(countif(ec_num_list,FG60),OFFSET(INDIRECT(CONCAT(""A"",to_text(match(FG60,ec_num_list,0)))),0,1),"""")"),"")</f>
        <v/>
      </c>
      <c r="CH60" s="205" t="str">
        <f ca="1">IFERROR(__xludf.DUMMYFUNCTION("if(countif(ec_num_list,FH60),OFFSET(INDIRECT(CONCAT(""A"",to_text(match(FH60,ec_num_list,0)))),0,1),"""")"),"")</f>
        <v/>
      </c>
      <c r="CI60" s="205" t="str">
        <f ca="1">IFERROR(__xludf.DUMMYFUNCTION("if(countif(ec_num_list,FI60),OFFSET(INDIRECT(CONCAT(""A"",to_text(match(FI60,ec_num_list,0)))),0,1),"""")"),"")</f>
        <v/>
      </c>
      <c r="CJ60" s="205" t="str">
        <f ca="1">IFERROR(__xludf.DUMMYFUNCTION("if(countif(ec_num_list,FJ60),OFFSET(INDIRECT(CONCAT(""A"",to_text(match(FJ60,ec_num_list,0)))),0,1),"""")"),"")</f>
        <v/>
      </c>
      <c r="CK60" s="205" t="str">
        <f ca="1">IFERROR(__xludf.DUMMYFUNCTION("if(countif(ec_num_list,FK60),OFFSET(INDIRECT(CONCAT(""A"",to_text(match(FK60,ec_num_list,0)))),0,1),"""")"),"")</f>
        <v/>
      </c>
      <c r="CL60" s="205" t="str">
        <f ca="1">IFERROR(__xludf.DUMMYFUNCTION("if(countif(ec_num_list,FL60),OFFSET(INDIRECT(CONCAT(""A"",to_text(match(FL60,ec_num_list,0)))),0,1),"""")"),"")</f>
        <v/>
      </c>
      <c r="CM60" s="205" t="str">
        <f ca="1">IFERROR(__xludf.DUMMYFUNCTION("if(countif(ec_num_list,FM60),OFFSET(INDIRECT(CONCAT(""A"",to_text(match(FM60,ec_num_list,0)))),0,1),"""")"),"")</f>
        <v/>
      </c>
      <c r="CN60" s="206" t="s">
        <v>211</v>
      </c>
      <c r="CO60" s="108" t="s">
        <v>1555</v>
      </c>
      <c r="CP60" s="108" t="s">
        <v>1555</v>
      </c>
      <c r="CQ60" s="108" t="s">
        <v>1555</v>
      </c>
      <c r="CR60" s="108" t="s">
        <v>1555</v>
      </c>
      <c r="CS60" s="108" t="s">
        <v>1555</v>
      </c>
      <c r="CT60" s="108" t="s">
        <v>1555</v>
      </c>
      <c r="CU60" s="108" t="s">
        <v>1555</v>
      </c>
      <c r="CV60" s="108" t="s">
        <v>1555</v>
      </c>
      <c r="CW60" s="108" t="s">
        <v>1555</v>
      </c>
      <c r="CX60" s="108" t="s">
        <v>1555</v>
      </c>
      <c r="CY60" s="108" t="s">
        <v>1555</v>
      </c>
      <c r="CZ60" s="108" t="s">
        <v>1555</v>
      </c>
      <c r="DA60" s="108" t="s">
        <v>1555</v>
      </c>
      <c r="DB60" s="108" t="s">
        <v>1555</v>
      </c>
      <c r="DC60" s="108" t="s">
        <v>1555</v>
      </c>
      <c r="DD60" s="108" t="s">
        <v>1555</v>
      </c>
      <c r="DE60" s="108" t="s">
        <v>1555</v>
      </c>
      <c r="DF60" s="108" t="s">
        <v>1555</v>
      </c>
      <c r="DG60" s="108" t="s">
        <v>1555</v>
      </c>
      <c r="DH60" s="108" t="s">
        <v>1555</v>
      </c>
      <c r="DI60" s="108" t="s">
        <v>1555</v>
      </c>
      <c r="DJ60" s="108" t="s">
        <v>1555</v>
      </c>
      <c r="DK60" s="108" t="s">
        <v>1555</v>
      </c>
      <c r="DL60" s="108" t="s">
        <v>1555</v>
      </c>
      <c r="DM60" s="108" t="s">
        <v>1555</v>
      </c>
      <c r="DN60" s="108" t="s">
        <v>1555</v>
      </c>
      <c r="DO60" s="108" t="s">
        <v>1555</v>
      </c>
      <c r="DP60" s="108" t="s">
        <v>1555</v>
      </c>
      <c r="DQ60" s="108" t="s">
        <v>1555</v>
      </c>
      <c r="DR60" s="108" t="s">
        <v>1555</v>
      </c>
      <c r="DS60" s="108" t="s">
        <v>1555</v>
      </c>
      <c r="DT60" s="108" t="s">
        <v>1555</v>
      </c>
      <c r="DU60" s="108" t="s">
        <v>1555</v>
      </c>
      <c r="DV60" s="108" t="s">
        <v>1555</v>
      </c>
      <c r="DW60" s="108" t="s">
        <v>1555</v>
      </c>
      <c r="DX60" s="108" t="s">
        <v>1555</v>
      </c>
      <c r="DY60" s="108" t="s">
        <v>1555</v>
      </c>
      <c r="DZ60" s="108" t="s">
        <v>1555</v>
      </c>
      <c r="EA60" s="108" t="s">
        <v>1555</v>
      </c>
      <c r="EB60" s="108" t="s">
        <v>1555</v>
      </c>
      <c r="EC60" s="108" t="s">
        <v>1555</v>
      </c>
      <c r="ED60" s="108" t="s">
        <v>1555</v>
      </c>
      <c r="EE60" s="108" t="s">
        <v>1555</v>
      </c>
      <c r="EF60" s="108" t="s">
        <v>1555</v>
      </c>
      <c r="EG60" s="108" t="s">
        <v>1555</v>
      </c>
      <c r="EH60" s="108" t="s">
        <v>1555</v>
      </c>
      <c r="EI60" s="108" t="s">
        <v>1555</v>
      </c>
      <c r="EJ60" s="108" t="s">
        <v>1555</v>
      </c>
      <c r="EK60" s="108" t="s">
        <v>1555</v>
      </c>
      <c r="EL60" s="108" t="s">
        <v>1555</v>
      </c>
      <c r="EM60" s="108" t="s">
        <v>1555</v>
      </c>
      <c r="EN60" s="108" t="s">
        <v>1555</v>
      </c>
      <c r="EO60" s="108" t="s">
        <v>1555</v>
      </c>
      <c r="EP60" s="108" t="s">
        <v>1555</v>
      </c>
      <c r="EQ60" s="108" t="s">
        <v>1555</v>
      </c>
      <c r="ER60" s="108" t="s">
        <v>1555</v>
      </c>
      <c r="ES60" s="108" t="s">
        <v>1555</v>
      </c>
      <c r="ET60" s="108" t="s">
        <v>1555</v>
      </c>
      <c r="EU60" s="108" t="s">
        <v>1555</v>
      </c>
      <c r="EV60" s="108" t="s">
        <v>1555</v>
      </c>
      <c r="EW60" s="108" t="s">
        <v>1555</v>
      </c>
      <c r="EX60" s="108" t="s">
        <v>1555</v>
      </c>
      <c r="EY60" s="108" t="s">
        <v>1555</v>
      </c>
      <c r="EZ60" s="108" t="s">
        <v>1555</v>
      </c>
      <c r="FA60" s="108" t="s">
        <v>1555</v>
      </c>
      <c r="FB60" s="108" t="s">
        <v>1555</v>
      </c>
      <c r="FC60" s="108" t="s">
        <v>1555</v>
      </c>
      <c r="FD60" s="108" t="s">
        <v>1555</v>
      </c>
      <c r="FE60" s="108" t="s">
        <v>1555</v>
      </c>
      <c r="FF60" s="108" t="s">
        <v>1555</v>
      </c>
      <c r="FG60" s="108" t="s">
        <v>1555</v>
      </c>
      <c r="FH60" s="108" t="s">
        <v>1555</v>
      </c>
      <c r="FI60" s="108" t="s">
        <v>1555</v>
      </c>
      <c r="FJ60" s="108" t="s">
        <v>1555</v>
      </c>
      <c r="FK60" s="108" t="s">
        <v>1555</v>
      </c>
      <c r="FL60" s="108" t="s">
        <v>1555</v>
      </c>
      <c r="FM60" s="108" t="s">
        <v>1555</v>
      </c>
    </row>
    <row r="61" spans="1:169" ht="24">
      <c r="A61" s="207" t="s">
        <v>1445</v>
      </c>
      <c r="B61" s="108" t="str">
        <f t="shared" si="6"/>
        <v xml:space="preserve">M9 </v>
      </c>
      <c r="C61" s="200">
        <v>9</v>
      </c>
      <c r="D61" s="203" t="s">
        <v>375</v>
      </c>
      <c r="E61" s="203" t="s">
        <v>376</v>
      </c>
      <c r="F61" s="203" t="s">
        <v>415</v>
      </c>
      <c r="G61" s="203" t="s">
        <v>416</v>
      </c>
      <c r="H61" s="203" t="s">
        <v>347</v>
      </c>
      <c r="I61" s="203" t="s">
        <v>417</v>
      </c>
      <c r="J61" s="203" t="s">
        <v>427</v>
      </c>
      <c r="K61" s="117" t="s">
        <v>428</v>
      </c>
      <c r="L61" s="204" t="s">
        <v>213</v>
      </c>
      <c r="M61" s="205" t="str">
        <f ca="1">IFERROR(__xludf.DUMMYFUNCTION("regexreplace(N61,"" "","", "")"),"")</f>
        <v/>
      </c>
      <c r="N61" s="205" t="e">
        <f t="shared" si="1"/>
        <v>#VALUE!</v>
      </c>
      <c r="O61" s="205" t="str">
        <f ca="1">IFERROR(__xludf.DUMMYFUNCTION("if(countif(ec_num_list,CO61),OFFSET(INDIRECT(CONCAT(""A"",to_text(match(CO61,ec_num_list,0)))),0,1),"""")"),"")</f>
        <v/>
      </c>
      <c r="P61" s="205" t="str">
        <f ca="1">IFERROR(__xludf.DUMMYFUNCTION("if(countif(ec_num_list,CP61),OFFSET(INDIRECT(CONCAT(""A"",to_text(match(CP61,ec_num_list,0)))),0,1),"""")"),"")</f>
        <v/>
      </c>
      <c r="Q61" s="205" t="str">
        <f ca="1">IFERROR(__xludf.DUMMYFUNCTION("if(countif(ec_num_list,CQ61),OFFSET(INDIRECT(CONCAT(""A"",to_text(match(CQ61,ec_num_list,0)))),0,1),"""")"),"")</f>
        <v/>
      </c>
      <c r="R61" s="205" t="str">
        <f ca="1">IFERROR(__xludf.DUMMYFUNCTION("if(countif(ec_num_list,CR61),OFFSET(INDIRECT(CONCAT(""A"",to_text(match(CR61,ec_num_list,0)))),0,1),"""")"),"")</f>
        <v/>
      </c>
      <c r="S61" s="205" t="str">
        <f ca="1">IFERROR(__xludf.DUMMYFUNCTION("if(countif(ec_num_list,CS61),OFFSET(INDIRECT(CONCAT(""A"",to_text(match(CS61,ec_num_list,0)))),0,1),"""")"),"")</f>
        <v/>
      </c>
      <c r="T61" s="205" t="str">
        <f ca="1">IFERROR(__xludf.DUMMYFUNCTION("if(countif(ec_num_list,CT61),OFFSET(INDIRECT(CONCAT(""A"",to_text(match(CT61,ec_num_list,0)))),0,1),"""")"),"")</f>
        <v/>
      </c>
      <c r="U61" s="205" t="str">
        <f ca="1">IFERROR(__xludf.DUMMYFUNCTION("if(countif(ec_num_list,CU61),OFFSET(INDIRECT(CONCAT(""A"",to_text(match(CU61,ec_num_list,0)))),0,1),"""")"),"")</f>
        <v/>
      </c>
      <c r="V61" s="205" t="str">
        <f ca="1">IFERROR(__xludf.DUMMYFUNCTION("if(countif(ec_num_list,CV61),OFFSET(INDIRECT(CONCAT(""A"",to_text(match(CV61,ec_num_list,0)))),0,1),"""")"),"")</f>
        <v/>
      </c>
      <c r="W61" s="205" t="str">
        <f ca="1">IFERROR(__xludf.DUMMYFUNCTION("if(countif(ec_num_list,CW61),OFFSET(INDIRECT(CONCAT(""A"",to_text(match(CW61,ec_num_list,0)))),0,1),"""")"),"")</f>
        <v/>
      </c>
      <c r="X61" s="205" t="str">
        <f ca="1">IFERROR(__xludf.DUMMYFUNCTION("if(countif(ec_num_list,CX61),OFFSET(INDIRECT(CONCAT(""A"",to_text(match(CX61,ec_num_list,0)))),0,1),"""")"),"")</f>
        <v/>
      </c>
      <c r="Y61" s="205" t="str">
        <f ca="1">IFERROR(__xludf.DUMMYFUNCTION("if(countif(ec_num_list,CY61),OFFSET(INDIRECT(CONCAT(""A"",to_text(match(CY61,ec_num_list,0)))),0,1),"""")"),"")</f>
        <v/>
      </c>
      <c r="Z61" s="205" t="str">
        <f ca="1">IFERROR(__xludf.DUMMYFUNCTION("if(countif(ec_num_list,CZ61),OFFSET(INDIRECT(CONCAT(""A"",to_text(match(CZ61,ec_num_list,0)))),0,1),"""")"),"")</f>
        <v/>
      </c>
      <c r="AA61" s="205" t="str">
        <f ca="1">IFERROR(__xludf.DUMMYFUNCTION("if(countif(ec_num_list,DA61),OFFSET(INDIRECT(CONCAT(""A"",to_text(match(DA61,ec_num_list,0)))),0,1),"""")"),"")</f>
        <v/>
      </c>
      <c r="AB61" s="205" t="str">
        <f ca="1">IFERROR(__xludf.DUMMYFUNCTION("if(countif(ec_num_list,DB61),OFFSET(INDIRECT(CONCAT(""A"",to_text(match(DB61,ec_num_list,0)))),0,1),"""")"),"")</f>
        <v/>
      </c>
      <c r="AC61" s="205" t="str">
        <f ca="1">IFERROR(__xludf.DUMMYFUNCTION("if(countif(ec_num_list,DC61),OFFSET(INDIRECT(CONCAT(""A"",to_text(match(DC61,ec_num_list,0)))),0,1),"""")"),"")</f>
        <v/>
      </c>
      <c r="AD61" s="205" t="str">
        <f ca="1">IFERROR(__xludf.DUMMYFUNCTION("if(countif(ec_num_list,DD61),OFFSET(INDIRECT(CONCAT(""A"",to_text(match(DD61,ec_num_list,0)))),0,1),"""")"),"")</f>
        <v/>
      </c>
      <c r="AE61" s="205" t="str">
        <f ca="1">IFERROR(__xludf.DUMMYFUNCTION("if(countif(ec_num_list,DE61),OFFSET(INDIRECT(CONCAT(""A"",to_text(match(DE61,ec_num_list,0)))),0,1),"""")"),"")</f>
        <v/>
      </c>
      <c r="AF61" s="205" t="str">
        <f ca="1">IFERROR(__xludf.DUMMYFUNCTION("if(countif(ec_num_list,DF61),OFFSET(INDIRECT(CONCAT(""A"",to_text(match(DF61,ec_num_list,0)))),0,1),"""")"),"")</f>
        <v/>
      </c>
      <c r="AG61" s="205" t="str">
        <f ca="1">IFERROR(__xludf.DUMMYFUNCTION("if(countif(ec_num_list,DG61),OFFSET(INDIRECT(CONCAT(""A"",to_text(match(DG61,ec_num_list,0)))),0,1),"""")"),"")</f>
        <v/>
      </c>
      <c r="AH61" s="205" t="str">
        <f ca="1">IFERROR(__xludf.DUMMYFUNCTION("if(countif(ec_num_list,DH61),OFFSET(INDIRECT(CONCAT(""A"",to_text(match(DH61,ec_num_list,0)))),0,1),"""")"),"")</f>
        <v/>
      </c>
      <c r="AI61" s="205" t="str">
        <f ca="1">IFERROR(__xludf.DUMMYFUNCTION("if(countif(ec_num_list,DI61),OFFSET(INDIRECT(CONCAT(""A"",to_text(match(DI61,ec_num_list,0)))),0,1),"""")"),"")</f>
        <v/>
      </c>
      <c r="AJ61" s="205" t="str">
        <f ca="1">IFERROR(__xludf.DUMMYFUNCTION("if(countif(ec_num_list,DJ61),OFFSET(INDIRECT(CONCAT(""A"",to_text(match(DJ61,ec_num_list,0)))),0,1),"""")"),"")</f>
        <v/>
      </c>
      <c r="AK61" s="205" t="str">
        <f ca="1">IFERROR(__xludf.DUMMYFUNCTION("if(countif(ec_num_list,DK61),OFFSET(INDIRECT(CONCAT(""A"",to_text(match(DK61,ec_num_list,0)))),0,1),"""")"),"")</f>
        <v/>
      </c>
      <c r="AL61" s="205" t="str">
        <f ca="1">IFERROR(__xludf.DUMMYFUNCTION("if(countif(ec_num_list,DL61),OFFSET(INDIRECT(CONCAT(""A"",to_text(match(DL61,ec_num_list,0)))),0,1),"""")"),"")</f>
        <v/>
      </c>
      <c r="AM61" s="205" t="str">
        <f ca="1">IFERROR(__xludf.DUMMYFUNCTION("if(countif(ec_num_list,DM61),OFFSET(INDIRECT(CONCAT(""A"",to_text(match(DM61,ec_num_list,0)))),0,1),"""")"),"")</f>
        <v/>
      </c>
      <c r="AN61" s="205" t="str">
        <f ca="1">IFERROR(__xludf.DUMMYFUNCTION("if(countif(ec_num_list,DN61),OFFSET(INDIRECT(CONCAT(""A"",to_text(match(DN61,ec_num_list,0)))),0,1),"""")"),"")</f>
        <v/>
      </c>
      <c r="AO61" s="205" t="str">
        <f ca="1">IFERROR(__xludf.DUMMYFUNCTION("if(countif(ec_num_list,DO61),OFFSET(INDIRECT(CONCAT(""A"",to_text(match(DO61,ec_num_list,0)))),0,1),"""")"),"")</f>
        <v/>
      </c>
      <c r="AP61" s="205" t="str">
        <f ca="1">IFERROR(__xludf.DUMMYFUNCTION("if(countif(ec_num_list,DP61),OFFSET(INDIRECT(CONCAT(""A"",to_text(match(DP61,ec_num_list,0)))),0,1),"""")"),"")</f>
        <v/>
      </c>
      <c r="AQ61" s="205" t="str">
        <f ca="1">IFERROR(__xludf.DUMMYFUNCTION("if(countif(ec_num_list,DQ61),OFFSET(INDIRECT(CONCAT(""A"",to_text(match(DQ61,ec_num_list,0)))),0,1),"""")"),"")</f>
        <v/>
      </c>
      <c r="AR61" s="205" t="str">
        <f ca="1">IFERROR(__xludf.DUMMYFUNCTION("if(countif(ec_num_list,DR61),OFFSET(INDIRECT(CONCAT(""A"",to_text(match(DR61,ec_num_list,0)))),0,1),"""")"),"")</f>
        <v/>
      </c>
      <c r="AS61" s="205" t="str">
        <f ca="1">IFERROR(__xludf.DUMMYFUNCTION("if(countif(ec_num_list,DS61),OFFSET(INDIRECT(CONCAT(""A"",to_text(match(DS61,ec_num_list,0)))),0,1),"""")"),"")</f>
        <v/>
      </c>
      <c r="AT61" s="205" t="str">
        <f ca="1">IFERROR(__xludf.DUMMYFUNCTION("if(countif(ec_num_list,DT61),OFFSET(INDIRECT(CONCAT(""A"",to_text(match(DT61,ec_num_list,0)))),0,1),"""")"),"")</f>
        <v/>
      </c>
      <c r="AU61" s="205" t="str">
        <f ca="1">IFERROR(__xludf.DUMMYFUNCTION("if(countif(ec_num_list,DU61),OFFSET(INDIRECT(CONCAT(""A"",to_text(match(DU61,ec_num_list,0)))),0,1),"""")"),"")</f>
        <v/>
      </c>
      <c r="AV61" s="205" t="str">
        <f ca="1">IFERROR(__xludf.DUMMYFUNCTION("if(countif(ec_num_list,DV61),OFFSET(INDIRECT(CONCAT(""A"",to_text(match(DV61,ec_num_list,0)))),0,1),"""")"),"")</f>
        <v/>
      </c>
      <c r="AW61" s="205" t="str">
        <f ca="1">IFERROR(__xludf.DUMMYFUNCTION("if(countif(ec_num_list,DW61),OFFSET(INDIRECT(CONCAT(""A"",to_text(match(DW61,ec_num_list,0)))),0,1),"""")"),"")</f>
        <v/>
      </c>
      <c r="AX61" s="205" t="str">
        <f ca="1">IFERROR(__xludf.DUMMYFUNCTION("if(countif(ec_num_list,DX61),OFFSET(INDIRECT(CONCAT(""A"",to_text(match(DX61,ec_num_list,0)))),0,1),"""")"),"")</f>
        <v/>
      </c>
      <c r="AY61" s="205" t="str">
        <f ca="1">IFERROR(__xludf.DUMMYFUNCTION("if(countif(ec_num_list,DY61),OFFSET(INDIRECT(CONCAT(""A"",to_text(match(DY61,ec_num_list,0)))),0,1),"""")"),"")</f>
        <v/>
      </c>
      <c r="AZ61" s="205" t="str">
        <f ca="1">IFERROR(__xludf.DUMMYFUNCTION("if(countif(ec_num_list,DZ61),OFFSET(INDIRECT(CONCAT(""A"",to_text(match(DZ61,ec_num_list,0)))),0,1),"""")"),"")</f>
        <v/>
      </c>
      <c r="BA61" s="205" t="str">
        <f ca="1">IFERROR(__xludf.DUMMYFUNCTION("if(countif(ec_num_list,EA61),OFFSET(INDIRECT(CONCAT(""A"",to_text(match(EA61,ec_num_list,0)))),0,1),"""")"),"")</f>
        <v/>
      </c>
      <c r="BB61" s="205" t="str">
        <f ca="1">IFERROR(__xludf.DUMMYFUNCTION("if(countif(ec_num_list,EB61),OFFSET(INDIRECT(CONCAT(""A"",to_text(match(EB61,ec_num_list,0)))),0,1),"""")"),"")</f>
        <v/>
      </c>
      <c r="BC61" s="205" t="str">
        <f ca="1">IFERROR(__xludf.DUMMYFUNCTION("if(countif(ec_num_list,EC61),OFFSET(INDIRECT(CONCAT(""A"",to_text(match(EC61,ec_num_list,0)))),0,1),"""")"),"")</f>
        <v/>
      </c>
      <c r="BD61" s="205" t="str">
        <f ca="1">IFERROR(__xludf.DUMMYFUNCTION("if(countif(ec_num_list,ED61),OFFSET(INDIRECT(CONCAT(""A"",to_text(match(ED61,ec_num_list,0)))),0,1),"""")"),"")</f>
        <v/>
      </c>
      <c r="BE61" s="205" t="str">
        <f ca="1">IFERROR(__xludf.DUMMYFUNCTION("if(countif(ec_num_list,EE61),OFFSET(INDIRECT(CONCAT(""A"",to_text(match(EE61,ec_num_list,0)))),0,1),"""")"),"")</f>
        <v/>
      </c>
      <c r="BF61" s="205" t="str">
        <f ca="1">IFERROR(__xludf.DUMMYFUNCTION("if(countif(ec_num_list,EF61),OFFSET(INDIRECT(CONCAT(""A"",to_text(match(EF61,ec_num_list,0)))),0,1),"""")"),"")</f>
        <v/>
      </c>
      <c r="BG61" s="205" t="str">
        <f ca="1">IFERROR(__xludf.DUMMYFUNCTION("if(countif(ec_num_list,EG61),OFFSET(INDIRECT(CONCAT(""A"",to_text(match(EG61,ec_num_list,0)))),0,1),"""")"),"")</f>
        <v/>
      </c>
      <c r="BH61" s="205" t="str">
        <f ca="1">IFERROR(__xludf.DUMMYFUNCTION("if(countif(ec_num_list,EH61),OFFSET(INDIRECT(CONCAT(""A"",to_text(match(EH61,ec_num_list,0)))),0,1),"""")"),"")</f>
        <v/>
      </c>
      <c r="BI61" s="205" t="str">
        <f ca="1">IFERROR(__xludf.DUMMYFUNCTION("if(countif(ec_num_list,EI61),OFFSET(INDIRECT(CONCAT(""A"",to_text(match(EI61,ec_num_list,0)))),0,1),"""")"),"")</f>
        <v/>
      </c>
      <c r="BJ61" s="205" t="str">
        <f ca="1">IFERROR(__xludf.DUMMYFUNCTION("if(countif(ec_num_list,EJ61),OFFSET(INDIRECT(CONCAT(""A"",to_text(match(EJ61,ec_num_list,0)))),0,1),"""")"),"")</f>
        <v/>
      </c>
      <c r="BK61" s="205" t="str">
        <f ca="1">IFERROR(__xludf.DUMMYFUNCTION("if(countif(ec_num_list,EK61),OFFSET(INDIRECT(CONCAT(""A"",to_text(match(EK61,ec_num_list,0)))),0,1),"""")"),"")</f>
        <v/>
      </c>
      <c r="BL61" s="205" t="str">
        <f ca="1">IFERROR(__xludf.DUMMYFUNCTION("if(countif(ec_num_list,EL61),OFFSET(INDIRECT(CONCAT(""A"",to_text(match(EL61,ec_num_list,0)))),0,1),"""")"),"")</f>
        <v/>
      </c>
      <c r="BM61" s="205" t="str">
        <f ca="1">IFERROR(__xludf.DUMMYFUNCTION("if(countif(ec_num_list,EM61),OFFSET(INDIRECT(CONCAT(""A"",to_text(match(EM61,ec_num_list,0)))),0,1),"""")"),"")</f>
        <v/>
      </c>
      <c r="BN61" s="205" t="str">
        <f ca="1">IFERROR(__xludf.DUMMYFUNCTION("if(countif(ec_num_list,EN61),OFFSET(INDIRECT(CONCAT(""A"",to_text(match(EN61,ec_num_list,0)))),0,1),"""")"),"")</f>
        <v/>
      </c>
      <c r="BO61" s="205" t="str">
        <f ca="1">IFERROR(__xludf.DUMMYFUNCTION("if(countif(ec_num_list,EO61),OFFSET(INDIRECT(CONCAT(""A"",to_text(match(EO61,ec_num_list,0)))),0,1),"""")"),"")</f>
        <v/>
      </c>
      <c r="BP61" s="205" t="str">
        <f ca="1">IFERROR(__xludf.DUMMYFUNCTION("if(countif(ec_num_list,EP61),OFFSET(INDIRECT(CONCAT(""A"",to_text(match(EP61,ec_num_list,0)))),0,1),"""")"),"")</f>
        <v/>
      </c>
      <c r="BQ61" s="205" t="str">
        <f ca="1">IFERROR(__xludf.DUMMYFUNCTION("if(countif(ec_num_list,EQ61),OFFSET(INDIRECT(CONCAT(""A"",to_text(match(EQ61,ec_num_list,0)))),0,1),"""")"),"")</f>
        <v/>
      </c>
      <c r="BR61" s="205" t="str">
        <f ca="1">IFERROR(__xludf.DUMMYFUNCTION("if(countif(ec_num_list,ER61),OFFSET(INDIRECT(CONCAT(""A"",to_text(match(ER61,ec_num_list,0)))),0,1),"""")"),"")</f>
        <v/>
      </c>
      <c r="BS61" s="205" t="str">
        <f ca="1">IFERROR(__xludf.DUMMYFUNCTION("if(countif(ec_num_list,ES61),OFFSET(INDIRECT(CONCAT(""A"",to_text(match(ES61,ec_num_list,0)))),0,1),"""")"),"")</f>
        <v/>
      </c>
      <c r="BT61" s="205" t="str">
        <f ca="1">IFERROR(__xludf.DUMMYFUNCTION("if(countif(ec_num_list,ET61),OFFSET(INDIRECT(CONCAT(""A"",to_text(match(ET61,ec_num_list,0)))),0,1),"""")"),"")</f>
        <v/>
      </c>
      <c r="BU61" s="205" t="str">
        <f ca="1">IFERROR(__xludf.DUMMYFUNCTION("if(countif(ec_num_list,EU61),OFFSET(INDIRECT(CONCAT(""A"",to_text(match(EU61,ec_num_list,0)))),0,1),"""")"),"")</f>
        <v/>
      </c>
      <c r="BV61" s="205" t="str">
        <f ca="1">IFERROR(__xludf.DUMMYFUNCTION("if(countif(ec_num_list,EV61),OFFSET(INDIRECT(CONCAT(""A"",to_text(match(EV61,ec_num_list,0)))),0,1),"""")"),"")</f>
        <v/>
      </c>
      <c r="BW61" s="205" t="str">
        <f ca="1">IFERROR(__xludf.DUMMYFUNCTION("if(countif(ec_num_list,EW61),OFFSET(INDIRECT(CONCAT(""A"",to_text(match(EW61,ec_num_list,0)))),0,1),"""")"),"")</f>
        <v/>
      </c>
      <c r="BX61" s="205" t="str">
        <f ca="1">IFERROR(__xludf.DUMMYFUNCTION("if(countif(ec_num_list,EX61),OFFSET(INDIRECT(CONCAT(""A"",to_text(match(EX61,ec_num_list,0)))),0,1),"""")"),"")</f>
        <v/>
      </c>
      <c r="BY61" s="205" t="str">
        <f ca="1">IFERROR(__xludf.DUMMYFUNCTION("if(countif(ec_num_list,EY61),OFFSET(INDIRECT(CONCAT(""A"",to_text(match(EY61,ec_num_list,0)))),0,1),"""")"),"")</f>
        <v/>
      </c>
      <c r="BZ61" s="205" t="str">
        <f ca="1">IFERROR(__xludf.DUMMYFUNCTION("if(countif(ec_num_list,EZ61),OFFSET(INDIRECT(CONCAT(""A"",to_text(match(EZ61,ec_num_list,0)))),0,1),"""")"),"")</f>
        <v/>
      </c>
      <c r="CA61" s="205" t="str">
        <f ca="1">IFERROR(__xludf.DUMMYFUNCTION("if(countif(ec_num_list,FA61),OFFSET(INDIRECT(CONCAT(""A"",to_text(match(FA61,ec_num_list,0)))),0,1),"""")"),"")</f>
        <v/>
      </c>
      <c r="CB61" s="205" t="str">
        <f ca="1">IFERROR(__xludf.DUMMYFUNCTION("if(countif(ec_num_list,FB61),OFFSET(INDIRECT(CONCAT(""A"",to_text(match(FB61,ec_num_list,0)))),0,1),"""")"),"")</f>
        <v/>
      </c>
      <c r="CC61" s="205" t="str">
        <f ca="1">IFERROR(__xludf.DUMMYFUNCTION("if(countif(ec_num_list,FC61),OFFSET(INDIRECT(CONCAT(""A"",to_text(match(FC61,ec_num_list,0)))),0,1),"""")"),"")</f>
        <v/>
      </c>
      <c r="CD61" s="205" t="str">
        <f ca="1">IFERROR(__xludf.DUMMYFUNCTION("if(countif(ec_num_list,FD61),OFFSET(INDIRECT(CONCAT(""A"",to_text(match(FD61,ec_num_list,0)))),0,1),"""")"),"")</f>
        <v/>
      </c>
      <c r="CE61" s="205" t="str">
        <f ca="1">IFERROR(__xludf.DUMMYFUNCTION("if(countif(ec_num_list,FE61),OFFSET(INDIRECT(CONCAT(""A"",to_text(match(FE61,ec_num_list,0)))),0,1),"""")"),"")</f>
        <v/>
      </c>
      <c r="CF61" s="205" t="str">
        <f ca="1">IFERROR(__xludf.DUMMYFUNCTION("if(countif(ec_num_list,FF61),OFFSET(INDIRECT(CONCAT(""A"",to_text(match(FF61,ec_num_list,0)))),0,1),"""")"),"")</f>
        <v/>
      </c>
      <c r="CG61" s="205" t="str">
        <f ca="1">IFERROR(__xludf.DUMMYFUNCTION("if(countif(ec_num_list,FG61),OFFSET(INDIRECT(CONCAT(""A"",to_text(match(FG61,ec_num_list,0)))),0,1),"""")"),"")</f>
        <v/>
      </c>
      <c r="CH61" s="205" t="str">
        <f ca="1">IFERROR(__xludf.DUMMYFUNCTION("if(countif(ec_num_list,FH61),OFFSET(INDIRECT(CONCAT(""A"",to_text(match(FH61,ec_num_list,0)))),0,1),"""")"),"")</f>
        <v/>
      </c>
      <c r="CI61" s="205" t="str">
        <f ca="1">IFERROR(__xludf.DUMMYFUNCTION("if(countif(ec_num_list,FI61),OFFSET(INDIRECT(CONCAT(""A"",to_text(match(FI61,ec_num_list,0)))),0,1),"""")"),"")</f>
        <v/>
      </c>
      <c r="CJ61" s="205" t="str">
        <f ca="1">IFERROR(__xludf.DUMMYFUNCTION("if(countif(ec_num_list,FJ61),OFFSET(INDIRECT(CONCAT(""A"",to_text(match(FJ61,ec_num_list,0)))),0,1),"""")"),"")</f>
        <v/>
      </c>
      <c r="CK61" s="205" t="str">
        <f ca="1">IFERROR(__xludf.DUMMYFUNCTION("if(countif(ec_num_list,FK61),OFFSET(INDIRECT(CONCAT(""A"",to_text(match(FK61,ec_num_list,0)))),0,1),"""")"),"")</f>
        <v/>
      </c>
      <c r="CL61" s="205" t="str">
        <f ca="1">IFERROR(__xludf.DUMMYFUNCTION("if(countif(ec_num_list,FL61),OFFSET(INDIRECT(CONCAT(""A"",to_text(match(FL61,ec_num_list,0)))),0,1),"""")"),"")</f>
        <v/>
      </c>
      <c r="CM61" s="205" t="str">
        <f ca="1">IFERROR(__xludf.DUMMYFUNCTION("if(countif(ec_num_list,FM61),OFFSET(INDIRECT(CONCAT(""A"",to_text(match(FM61,ec_num_list,0)))),0,1),"""")"),"")</f>
        <v/>
      </c>
      <c r="CN61" s="206" t="s">
        <v>213</v>
      </c>
      <c r="CO61" s="108" t="s">
        <v>1555</v>
      </c>
      <c r="CP61" s="108" t="s">
        <v>1555</v>
      </c>
      <c r="CQ61" s="108" t="s">
        <v>1555</v>
      </c>
      <c r="CR61" s="108" t="s">
        <v>1555</v>
      </c>
      <c r="CS61" s="108" t="s">
        <v>1555</v>
      </c>
      <c r="CT61" s="108" t="s">
        <v>1555</v>
      </c>
      <c r="CU61" s="108" t="s">
        <v>1555</v>
      </c>
      <c r="CV61" s="108" t="s">
        <v>1555</v>
      </c>
      <c r="CW61" s="108" t="s">
        <v>1555</v>
      </c>
      <c r="CX61" s="108" t="s">
        <v>1555</v>
      </c>
      <c r="CY61" s="108" t="s">
        <v>1555</v>
      </c>
      <c r="CZ61" s="108" t="s">
        <v>1555</v>
      </c>
      <c r="DA61" s="108" t="s">
        <v>1555</v>
      </c>
      <c r="DB61" s="108" t="s">
        <v>1555</v>
      </c>
      <c r="DC61" s="108" t="s">
        <v>1555</v>
      </c>
      <c r="DD61" s="108" t="s">
        <v>1555</v>
      </c>
      <c r="DE61" s="108" t="s">
        <v>1555</v>
      </c>
      <c r="DF61" s="108" t="s">
        <v>1555</v>
      </c>
      <c r="DG61" s="108" t="s">
        <v>1555</v>
      </c>
      <c r="DH61" s="108" t="s">
        <v>1555</v>
      </c>
      <c r="DI61" s="108" t="s">
        <v>1555</v>
      </c>
      <c r="DJ61" s="108" t="s">
        <v>1555</v>
      </c>
      <c r="DK61" s="108" t="s">
        <v>1555</v>
      </c>
      <c r="DL61" s="108" t="s">
        <v>1555</v>
      </c>
      <c r="DM61" s="108" t="s">
        <v>1555</v>
      </c>
      <c r="DN61" s="108" t="s">
        <v>1555</v>
      </c>
      <c r="DO61" s="108" t="s">
        <v>1555</v>
      </c>
      <c r="DP61" s="108" t="s">
        <v>1555</v>
      </c>
      <c r="DQ61" s="108" t="s">
        <v>1555</v>
      </c>
      <c r="DR61" s="108" t="s">
        <v>1555</v>
      </c>
      <c r="DS61" s="108" t="s">
        <v>1555</v>
      </c>
      <c r="DT61" s="108" t="s">
        <v>1555</v>
      </c>
      <c r="DU61" s="108" t="s">
        <v>1555</v>
      </c>
      <c r="DV61" s="108" t="s">
        <v>1555</v>
      </c>
      <c r="DW61" s="108" t="s">
        <v>1555</v>
      </c>
      <c r="DX61" s="108" t="s">
        <v>1555</v>
      </c>
      <c r="DY61" s="108" t="s">
        <v>1555</v>
      </c>
      <c r="DZ61" s="108" t="s">
        <v>1555</v>
      </c>
      <c r="EA61" s="108" t="s">
        <v>1555</v>
      </c>
      <c r="EB61" s="108" t="s">
        <v>1555</v>
      </c>
      <c r="EC61" s="108" t="s">
        <v>1555</v>
      </c>
      <c r="ED61" s="108" t="s">
        <v>1555</v>
      </c>
      <c r="EE61" s="108" t="s">
        <v>1555</v>
      </c>
      <c r="EF61" s="108" t="s">
        <v>1555</v>
      </c>
      <c r="EG61" s="108" t="s">
        <v>1555</v>
      </c>
      <c r="EH61" s="108" t="s">
        <v>1555</v>
      </c>
      <c r="EI61" s="108" t="s">
        <v>1555</v>
      </c>
      <c r="EJ61" s="108" t="s">
        <v>1555</v>
      </c>
      <c r="EK61" s="108" t="s">
        <v>1555</v>
      </c>
      <c r="EL61" s="108" t="s">
        <v>1555</v>
      </c>
      <c r="EM61" s="108" t="s">
        <v>1555</v>
      </c>
      <c r="EN61" s="108" t="s">
        <v>1555</v>
      </c>
      <c r="EO61" s="108" t="s">
        <v>1555</v>
      </c>
      <c r="EP61" s="108" t="s">
        <v>1555</v>
      </c>
      <c r="EQ61" s="108" t="s">
        <v>1555</v>
      </c>
      <c r="ER61" s="108" t="s">
        <v>1555</v>
      </c>
      <c r="ES61" s="108" t="s">
        <v>1555</v>
      </c>
      <c r="ET61" s="108" t="s">
        <v>1555</v>
      </c>
      <c r="EU61" s="108" t="s">
        <v>1555</v>
      </c>
      <c r="EV61" s="108" t="s">
        <v>1555</v>
      </c>
      <c r="EW61" s="108" t="s">
        <v>1555</v>
      </c>
      <c r="EX61" s="108" t="s">
        <v>1555</v>
      </c>
      <c r="EY61" s="108" t="s">
        <v>1555</v>
      </c>
      <c r="EZ61" s="108" t="s">
        <v>1555</v>
      </c>
      <c r="FA61" s="108" t="s">
        <v>1555</v>
      </c>
      <c r="FB61" s="108" t="s">
        <v>1555</v>
      </c>
      <c r="FC61" s="108" t="s">
        <v>1555</v>
      </c>
      <c r="FD61" s="108" t="s">
        <v>1555</v>
      </c>
      <c r="FE61" s="108" t="s">
        <v>1555</v>
      </c>
      <c r="FF61" s="108" t="s">
        <v>1555</v>
      </c>
      <c r="FG61" s="108" t="s">
        <v>1555</v>
      </c>
      <c r="FH61" s="108" t="s">
        <v>1555</v>
      </c>
      <c r="FI61" s="108" t="s">
        <v>1555</v>
      </c>
      <c r="FJ61" s="108" t="s">
        <v>1555</v>
      </c>
      <c r="FK61" s="108" t="s">
        <v>1555</v>
      </c>
      <c r="FL61" s="108" t="s">
        <v>1555</v>
      </c>
      <c r="FM61" s="108" t="s">
        <v>1555</v>
      </c>
    </row>
    <row r="62" spans="1:169" ht="24">
      <c r="A62" s="108" t="s">
        <v>1448</v>
      </c>
      <c r="B62" s="108" t="str">
        <f t="shared" si="6"/>
        <v xml:space="preserve">MA </v>
      </c>
      <c r="C62" s="200" t="s">
        <v>1556</v>
      </c>
      <c r="D62" s="203" t="s">
        <v>442</v>
      </c>
      <c r="E62" s="203" t="s">
        <v>904</v>
      </c>
      <c r="F62" s="203" t="s">
        <v>905</v>
      </c>
      <c r="G62" s="203" t="s">
        <v>906</v>
      </c>
      <c r="H62" s="203" t="s">
        <v>658</v>
      </c>
      <c r="I62" s="203" t="s">
        <v>701</v>
      </c>
      <c r="J62" s="203" t="s">
        <v>529</v>
      </c>
      <c r="K62" s="117" t="s">
        <v>719</v>
      </c>
      <c r="L62" s="204" t="s">
        <v>214</v>
      </c>
      <c r="M62" s="205" t="str">
        <f ca="1">IFERROR(__xludf.DUMMYFUNCTION("regexreplace(N62,"" "","", "")"),"J0, J5, J6, JA, JC, K3, K4, K5, KA, KC, KD, L1, L8, LA, LC, LF, M3, M8, MF, N2, N7, NA, ")</f>
        <v xml:space="preserve">J0, J5, J6, JA, JC, K3, K4, K5, KA, KC, KD, L1, L8, LA, LC, LF, M3, M8, MF, N2, N7, NA, </v>
      </c>
      <c r="N62" s="205" t="e">
        <f t="shared" si="1"/>
        <v>#VALUE!</v>
      </c>
      <c r="O62" s="205" t="str">
        <f ca="1">IFERROR(__xludf.DUMMYFUNCTION("if(countif(ec_num_list,CO62),OFFSET(INDIRECT(CONCAT(""A"",to_text(match(CO62,ec_num_list,0)))),0,1),"""")"),"J0 ")</f>
        <v xml:space="preserve">J0 </v>
      </c>
      <c r="P62" s="205" t="str">
        <f ca="1">IFERROR(__xludf.DUMMYFUNCTION("if(countif(ec_num_list,CP62),OFFSET(INDIRECT(CONCAT(""A"",to_text(match(CP62,ec_num_list,0)))),0,1),"""")"),"")</f>
        <v/>
      </c>
      <c r="Q62" s="205" t="str">
        <f ca="1">IFERROR(__xludf.DUMMYFUNCTION("if(countif(ec_num_list,CQ62),OFFSET(INDIRECT(CONCAT(""A"",to_text(match(CQ62,ec_num_list,0)))),0,1),"""")"),"")</f>
        <v/>
      </c>
      <c r="R62" s="205" t="str">
        <f ca="1">IFERROR(__xludf.DUMMYFUNCTION("if(countif(ec_num_list,CR62),OFFSET(INDIRECT(CONCAT(""A"",to_text(match(CR62,ec_num_list,0)))),0,1),"""")"),"")</f>
        <v/>
      </c>
      <c r="S62" s="205" t="str">
        <f ca="1">IFERROR(__xludf.DUMMYFUNCTION("if(countif(ec_num_list,CS62),OFFSET(INDIRECT(CONCAT(""A"",to_text(match(CS62,ec_num_list,0)))),0,1),"""")"),"")</f>
        <v/>
      </c>
      <c r="T62" s="205" t="str">
        <f ca="1">IFERROR(__xludf.DUMMYFUNCTION("if(countif(ec_num_list,CT62),OFFSET(INDIRECT(CONCAT(""A"",to_text(match(CT62,ec_num_list,0)))),0,1),"""")"),"J5 ")</f>
        <v xml:space="preserve">J5 </v>
      </c>
      <c r="U62" s="205" t="str">
        <f ca="1">IFERROR(__xludf.DUMMYFUNCTION("if(countif(ec_num_list,CU62),OFFSET(INDIRECT(CONCAT(""A"",to_text(match(CU62,ec_num_list,0)))),0,1),"""")"),"J6 ")</f>
        <v xml:space="preserve">J6 </v>
      </c>
      <c r="V62" s="205" t="str">
        <f ca="1">IFERROR(__xludf.DUMMYFUNCTION("if(countif(ec_num_list,CV62),OFFSET(INDIRECT(CONCAT(""A"",to_text(match(CV62,ec_num_list,0)))),0,1),"""")"),"")</f>
        <v/>
      </c>
      <c r="W62" s="205" t="str">
        <f ca="1">IFERROR(__xludf.DUMMYFUNCTION("if(countif(ec_num_list,CW62),OFFSET(INDIRECT(CONCAT(""A"",to_text(match(CW62,ec_num_list,0)))),0,1),"""")"),"")</f>
        <v/>
      </c>
      <c r="X62" s="205" t="str">
        <f ca="1">IFERROR(__xludf.DUMMYFUNCTION("if(countif(ec_num_list,CX62),OFFSET(INDIRECT(CONCAT(""A"",to_text(match(CX62,ec_num_list,0)))),0,1),"""")"),"")</f>
        <v/>
      </c>
      <c r="Y62" s="205" t="str">
        <f ca="1">IFERROR(__xludf.DUMMYFUNCTION("if(countif(ec_num_list,CY62),OFFSET(INDIRECT(CONCAT(""A"",to_text(match(CY62,ec_num_list,0)))),0,1),"""")"),"JA ")</f>
        <v xml:space="preserve">JA </v>
      </c>
      <c r="Z62" s="205" t="str">
        <f ca="1">IFERROR(__xludf.DUMMYFUNCTION("if(countif(ec_num_list,CZ62),OFFSET(INDIRECT(CONCAT(""A"",to_text(match(CZ62,ec_num_list,0)))),0,1),"""")"),"")</f>
        <v/>
      </c>
      <c r="AA62" s="205" t="str">
        <f ca="1">IFERROR(__xludf.DUMMYFUNCTION("if(countif(ec_num_list,DA62),OFFSET(INDIRECT(CONCAT(""A"",to_text(match(DA62,ec_num_list,0)))),0,1),"""")"),"JC ")</f>
        <v xml:space="preserve">JC </v>
      </c>
      <c r="AB62" s="205" t="str">
        <f ca="1">IFERROR(__xludf.DUMMYFUNCTION("if(countif(ec_num_list,DB62),OFFSET(INDIRECT(CONCAT(""A"",to_text(match(DB62,ec_num_list,0)))),0,1),"""")"),"")</f>
        <v/>
      </c>
      <c r="AC62" s="205" t="str">
        <f ca="1">IFERROR(__xludf.DUMMYFUNCTION("if(countif(ec_num_list,DC62),OFFSET(INDIRECT(CONCAT(""A"",to_text(match(DC62,ec_num_list,0)))),0,1),"""")"),"")</f>
        <v/>
      </c>
      <c r="AD62" s="205" t="str">
        <f ca="1">IFERROR(__xludf.DUMMYFUNCTION("if(countif(ec_num_list,DD62),OFFSET(INDIRECT(CONCAT(""A"",to_text(match(DD62,ec_num_list,0)))),0,1),"""")"),"")</f>
        <v/>
      </c>
      <c r="AE62" s="205" t="str">
        <f ca="1">IFERROR(__xludf.DUMMYFUNCTION("if(countif(ec_num_list,DE62),OFFSET(INDIRECT(CONCAT(""A"",to_text(match(DE62,ec_num_list,0)))),0,1),"""")"),"")</f>
        <v/>
      </c>
      <c r="AF62" s="205" t="str">
        <f ca="1">IFERROR(__xludf.DUMMYFUNCTION("if(countif(ec_num_list,DF62),OFFSET(INDIRECT(CONCAT(""A"",to_text(match(DF62,ec_num_list,0)))),0,1),"""")"),"")</f>
        <v/>
      </c>
      <c r="AG62" s="205" t="str">
        <f ca="1">IFERROR(__xludf.DUMMYFUNCTION("if(countif(ec_num_list,DG62),OFFSET(INDIRECT(CONCAT(""A"",to_text(match(DG62,ec_num_list,0)))),0,1),"""")"),"")</f>
        <v/>
      </c>
      <c r="AH62" s="205" t="str">
        <f ca="1">IFERROR(__xludf.DUMMYFUNCTION("if(countif(ec_num_list,DH62),OFFSET(INDIRECT(CONCAT(""A"",to_text(match(DH62,ec_num_list,0)))),0,1),"""")"),"K3 ")</f>
        <v xml:space="preserve">K3 </v>
      </c>
      <c r="AI62" s="205" t="str">
        <f ca="1">IFERROR(__xludf.DUMMYFUNCTION("if(countif(ec_num_list,DI62),OFFSET(INDIRECT(CONCAT(""A"",to_text(match(DI62,ec_num_list,0)))),0,1),"""")"),"K4 ")</f>
        <v xml:space="preserve">K4 </v>
      </c>
      <c r="AJ62" s="205" t="str">
        <f ca="1">IFERROR(__xludf.DUMMYFUNCTION("if(countif(ec_num_list,DJ62),OFFSET(INDIRECT(CONCAT(""A"",to_text(match(DJ62,ec_num_list,0)))),0,1),"""")"),"K5 ")</f>
        <v xml:space="preserve">K5 </v>
      </c>
      <c r="AK62" s="205" t="str">
        <f ca="1">IFERROR(__xludf.DUMMYFUNCTION("if(countif(ec_num_list,DK62),OFFSET(INDIRECT(CONCAT(""A"",to_text(match(DK62,ec_num_list,0)))),0,1),"""")"),"")</f>
        <v/>
      </c>
      <c r="AL62" s="205" t="str">
        <f ca="1">IFERROR(__xludf.DUMMYFUNCTION("if(countif(ec_num_list,DL62),OFFSET(INDIRECT(CONCAT(""A"",to_text(match(DL62,ec_num_list,0)))),0,1),"""")"),"")</f>
        <v/>
      </c>
      <c r="AM62" s="205" t="str">
        <f ca="1">IFERROR(__xludf.DUMMYFUNCTION("if(countif(ec_num_list,DM62),OFFSET(INDIRECT(CONCAT(""A"",to_text(match(DM62,ec_num_list,0)))),0,1),"""")"),"")</f>
        <v/>
      </c>
      <c r="AN62" s="205" t="str">
        <f ca="1">IFERROR(__xludf.DUMMYFUNCTION("if(countif(ec_num_list,DN62),OFFSET(INDIRECT(CONCAT(""A"",to_text(match(DN62,ec_num_list,0)))),0,1),"""")"),"")</f>
        <v/>
      </c>
      <c r="AO62" s="205" t="str">
        <f ca="1">IFERROR(__xludf.DUMMYFUNCTION("if(countif(ec_num_list,DO62),OFFSET(INDIRECT(CONCAT(""A"",to_text(match(DO62,ec_num_list,0)))),0,1),"""")"),"KA ")</f>
        <v xml:space="preserve">KA </v>
      </c>
      <c r="AP62" s="205" t="str">
        <f ca="1">IFERROR(__xludf.DUMMYFUNCTION("if(countif(ec_num_list,DP62),OFFSET(INDIRECT(CONCAT(""A"",to_text(match(DP62,ec_num_list,0)))),0,1),"""")"),"")</f>
        <v/>
      </c>
      <c r="AQ62" s="205" t="str">
        <f ca="1">IFERROR(__xludf.DUMMYFUNCTION("if(countif(ec_num_list,DQ62),OFFSET(INDIRECT(CONCAT(""A"",to_text(match(DQ62,ec_num_list,0)))),0,1),"""")"),"KC ")</f>
        <v xml:space="preserve">KC </v>
      </c>
      <c r="AR62" s="205" t="str">
        <f ca="1">IFERROR(__xludf.DUMMYFUNCTION("if(countif(ec_num_list,DR62),OFFSET(INDIRECT(CONCAT(""A"",to_text(match(DR62,ec_num_list,0)))),0,1),"""")"),"KD ")</f>
        <v xml:space="preserve">KD </v>
      </c>
      <c r="AS62" s="205" t="str">
        <f ca="1">IFERROR(__xludf.DUMMYFUNCTION("if(countif(ec_num_list,DS62),OFFSET(INDIRECT(CONCAT(""A"",to_text(match(DS62,ec_num_list,0)))),0,1),"""")"),"")</f>
        <v/>
      </c>
      <c r="AT62" s="205" t="str">
        <f ca="1">IFERROR(__xludf.DUMMYFUNCTION("if(countif(ec_num_list,DT62),OFFSET(INDIRECT(CONCAT(""A"",to_text(match(DT62,ec_num_list,0)))),0,1),"""")"),"")</f>
        <v/>
      </c>
      <c r="AU62" s="205" t="str">
        <f ca="1">IFERROR(__xludf.DUMMYFUNCTION("if(countif(ec_num_list,DU62),OFFSET(INDIRECT(CONCAT(""A"",to_text(match(DU62,ec_num_list,0)))),0,1),"""")"),"")</f>
        <v/>
      </c>
      <c r="AV62" s="205" t="str">
        <f ca="1">IFERROR(__xludf.DUMMYFUNCTION("if(countif(ec_num_list,DV62),OFFSET(INDIRECT(CONCAT(""A"",to_text(match(DV62,ec_num_list,0)))),0,1),"""")"),"L1 ")</f>
        <v xml:space="preserve">L1 </v>
      </c>
      <c r="AW62" s="205" t="str">
        <f ca="1">IFERROR(__xludf.DUMMYFUNCTION("if(countif(ec_num_list,DW62),OFFSET(INDIRECT(CONCAT(""A"",to_text(match(DW62,ec_num_list,0)))),0,1),"""")"),"")</f>
        <v/>
      </c>
      <c r="AX62" s="205" t="str">
        <f ca="1">IFERROR(__xludf.DUMMYFUNCTION("if(countif(ec_num_list,DX62),OFFSET(INDIRECT(CONCAT(""A"",to_text(match(DX62,ec_num_list,0)))),0,1),"""")"),"")</f>
        <v/>
      </c>
      <c r="AY62" s="205" t="str">
        <f ca="1">IFERROR(__xludf.DUMMYFUNCTION("if(countif(ec_num_list,DY62),OFFSET(INDIRECT(CONCAT(""A"",to_text(match(DY62,ec_num_list,0)))),0,1),"""")"),"")</f>
        <v/>
      </c>
      <c r="AZ62" s="205" t="str">
        <f ca="1">IFERROR(__xludf.DUMMYFUNCTION("if(countif(ec_num_list,DZ62),OFFSET(INDIRECT(CONCAT(""A"",to_text(match(DZ62,ec_num_list,0)))),0,1),"""")"),"")</f>
        <v/>
      </c>
      <c r="BA62" s="205" t="str">
        <f ca="1">IFERROR(__xludf.DUMMYFUNCTION("if(countif(ec_num_list,EA62),OFFSET(INDIRECT(CONCAT(""A"",to_text(match(EA62,ec_num_list,0)))),0,1),"""")"),"")</f>
        <v/>
      </c>
      <c r="BB62" s="205" t="str">
        <f ca="1">IFERROR(__xludf.DUMMYFUNCTION("if(countif(ec_num_list,EB62),OFFSET(INDIRECT(CONCAT(""A"",to_text(match(EB62,ec_num_list,0)))),0,1),"""")"),"")</f>
        <v/>
      </c>
      <c r="BC62" s="205" t="str">
        <f ca="1">IFERROR(__xludf.DUMMYFUNCTION("if(countif(ec_num_list,EC62),OFFSET(INDIRECT(CONCAT(""A"",to_text(match(EC62,ec_num_list,0)))),0,1),"""")"),"L8 ")</f>
        <v xml:space="preserve">L8 </v>
      </c>
      <c r="BD62" s="205" t="str">
        <f ca="1">IFERROR(__xludf.DUMMYFUNCTION("if(countif(ec_num_list,ED62),OFFSET(INDIRECT(CONCAT(""A"",to_text(match(ED62,ec_num_list,0)))),0,1),"""")"),"")</f>
        <v/>
      </c>
      <c r="BE62" s="205" t="str">
        <f ca="1">IFERROR(__xludf.DUMMYFUNCTION("if(countif(ec_num_list,EE62),OFFSET(INDIRECT(CONCAT(""A"",to_text(match(EE62,ec_num_list,0)))),0,1),"""")"),"LA ")</f>
        <v xml:space="preserve">LA </v>
      </c>
      <c r="BF62" s="205" t="str">
        <f ca="1">IFERROR(__xludf.DUMMYFUNCTION("if(countif(ec_num_list,EF62),OFFSET(INDIRECT(CONCAT(""A"",to_text(match(EF62,ec_num_list,0)))),0,1),"""")"),"")</f>
        <v/>
      </c>
      <c r="BG62" s="205" t="str">
        <f ca="1">IFERROR(__xludf.DUMMYFUNCTION("if(countif(ec_num_list,EG62),OFFSET(INDIRECT(CONCAT(""A"",to_text(match(EG62,ec_num_list,0)))),0,1),"""")"),"LC ")</f>
        <v xml:space="preserve">LC </v>
      </c>
      <c r="BH62" s="205" t="str">
        <f ca="1">IFERROR(__xludf.DUMMYFUNCTION("if(countif(ec_num_list,EH62),OFFSET(INDIRECT(CONCAT(""A"",to_text(match(EH62,ec_num_list,0)))),0,1),"""")"),"")</f>
        <v/>
      </c>
      <c r="BI62" s="205" t="str">
        <f ca="1">IFERROR(__xludf.DUMMYFUNCTION("if(countif(ec_num_list,EI62),OFFSET(INDIRECT(CONCAT(""A"",to_text(match(EI62,ec_num_list,0)))),0,1),"""")"),"")</f>
        <v/>
      </c>
      <c r="BJ62" s="205" t="str">
        <f ca="1">IFERROR(__xludf.DUMMYFUNCTION("if(countif(ec_num_list,EJ62),OFFSET(INDIRECT(CONCAT(""A"",to_text(match(EJ62,ec_num_list,0)))),0,1),"""")"),"LF ")</f>
        <v xml:space="preserve">LF </v>
      </c>
      <c r="BK62" s="205" t="str">
        <f ca="1">IFERROR(__xludf.DUMMYFUNCTION("if(countif(ec_num_list,EK62),OFFSET(INDIRECT(CONCAT(""A"",to_text(match(EK62,ec_num_list,0)))),0,1),"""")"),"")</f>
        <v/>
      </c>
      <c r="BL62" s="205" t="str">
        <f ca="1">IFERROR(__xludf.DUMMYFUNCTION("if(countif(ec_num_list,EL62),OFFSET(INDIRECT(CONCAT(""A"",to_text(match(EL62,ec_num_list,0)))),0,1),"""")"),"")</f>
        <v/>
      </c>
      <c r="BM62" s="205" t="str">
        <f ca="1">IFERROR(__xludf.DUMMYFUNCTION("if(countif(ec_num_list,EM62),OFFSET(INDIRECT(CONCAT(""A"",to_text(match(EM62,ec_num_list,0)))),0,1),"""")"),"")</f>
        <v/>
      </c>
      <c r="BN62" s="205" t="str">
        <f ca="1">IFERROR(__xludf.DUMMYFUNCTION("if(countif(ec_num_list,EN62),OFFSET(INDIRECT(CONCAT(""A"",to_text(match(EN62,ec_num_list,0)))),0,1),"""")"),"M3 ")</f>
        <v xml:space="preserve">M3 </v>
      </c>
      <c r="BO62" s="205" t="str">
        <f ca="1">IFERROR(__xludf.DUMMYFUNCTION("if(countif(ec_num_list,EO62),OFFSET(INDIRECT(CONCAT(""A"",to_text(match(EO62,ec_num_list,0)))),0,1),"""")"),"")</f>
        <v/>
      </c>
      <c r="BP62" s="205" t="str">
        <f ca="1">IFERROR(__xludf.DUMMYFUNCTION("if(countif(ec_num_list,EP62),OFFSET(INDIRECT(CONCAT(""A"",to_text(match(EP62,ec_num_list,0)))),0,1),"""")"),"")</f>
        <v/>
      </c>
      <c r="BQ62" s="205" t="str">
        <f ca="1">IFERROR(__xludf.DUMMYFUNCTION("if(countif(ec_num_list,EQ62),OFFSET(INDIRECT(CONCAT(""A"",to_text(match(EQ62,ec_num_list,0)))),0,1),"""")"),"")</f>
        <v/>
      </c>
      <c r="BR62" s="205" t="str">
        <f ca="1">IFERROR(__xludf.DUMMYFUNCTION("if(countif(ec_num_list,ER62),OFFSET(INDIRECT(CONCAT(""A"",to_text(match(ER62,ec_num_list,0)))),0,1),"""")"),"")</f>
        <v/>
      </c>
      <c r="BS62" s="205" t="str">
        <f ca="1">IFERROR(__xludf.DUMMYFUNCTION("if(countif(ec_num_list,ES62),OFFSET(INDIRECT(CONCAT(""A"",to_text(match(ES62,ec_num_list,0)))),0,1),"""")"),"M8 ")</f>
        <v xml:space="preserve">M8 </v>
      </c>
      <c r="BT62" s="205" t="str">
        <f ca="1">IFERROR(__xludf.DUMMYFUNCTION("if(countif(ec_num_list,ET62),OFFSET(INDIRECT(CONCAT(""A"",to_text(match(ET62,ec_num_list,0)))),0,1),"""")"),"")</f>
        <v/>
      </c>
      <c r="BU62" s="205" t="str">
        <f ca="1">IFERROR(__xludf.DUMMYFUNCTION("if(countif(ec_num_list,EU62),OFFSET(INDIRECT(CONCAT(""A"",to_text(match(EU62,ec_num_list,0)))),0,1),"""")"),"")</f>
        <v/>
      </c>
      <c r="BV62" s="205" t="str">
        <f ca="1">IFERROR(__xludf.DUMMYFUNCTION("if(countif(ec_num_list,EV62),OFFSET(INDIRECT(CONCAT(""A"",to_text(match(EV62,ec_num_list,0)))),0,1),"""")"),"")</f>
        <v/>
      </c>
      <c r="BW62" s="205" t="str">
        <f ca="1">IFERROR(__xludf.DUMMYFUNCTION("if(countif(ec_num_list,EW62),OFFSET(INDIRECT(CONCAT(""A"",to_text(match(EW62,ec_num_list,0)))),0,1),"""")"),"")</f>
        <v/>
      </c>
      <c r="BX62" s="205" t="str">
        <f ca="1">IFERROR(__xludf.DUMMYFUNCTION("if(countif(ec_num_list,EX62),OFFSET(INDIRECT(CONCAT(""A"",to_text(match(EX62,ec_num_list,0)))),0,1),"""")"),"")</f>
        <v/>
      </c>
      <c r="BY62" s="205" t="str">
        <f ca="1">IFERROR(__xludf.DUMMYFUNCTION("if(countif(ec_num_list,EY62),OFFSET(INDIRECT(CONCAT(""A"",to_text(match(EY62,ec_num_list,0)))),0,1),"""")"),"")</f>
        <v/>
      </c>
      <c r="BZ62" s="205" t="str">
        <f ca="1">IFERROR(__xludf.DUMMYFUNCTION("if(countif(ec_num_list,EZ62),OFFSET(INDIRECT(CONCAT(""A"",to_text(match(EZ62,ec_num_list,0)))),0,1),"""")"),"MF ")</f>
        <v xml:space="preserve">MF </v>
      </c>
      <c r="CA62" s="205" t="str">
        <f ca="1">IFERROR(__xludf.DUMMYFUNCTION("if(countif(ec_num_list,FA62),OFFSET(INDIRECT(CONCAT(""A"",to_text(match(FA62,ec_num_list,0)))),0,1),"""")"),"")</f>
        <v/>
      </c>
      <c r="CB62" s="205" t="str">
        <f ca="1">IFERROR(__xludf.DUMMYFUNCTION("if(countif(ec_num_list,FB62),OFFSET(INDIRECT(CONCAT(""A"",to_text(match(FB62,ec_num_list,0)))),0,1),"""")"),"")</f>
        <v/>
      </c>
      <c r="CC62" s="205" t="str">
        <f ca="1">IFERROR(__xludf.DUMMYFUNCTION("if(countif(ec_num_list,FC62),OFFSET(INDIRECT(CONCAT(""A"",to_text(match(FC62,ec_num_list,0)))),0,1),"""")"),"N2 ")</f>
        <v xml:space="preserve">N2 </v>
      </c>
      <c r="CD62" s="205" t="str">
        <f ca="1">IFERROR(__xludf.DUMMYFUNCTION("if(countif(ec_num_list,FD62),OFFSET(INDIRECT(CONCAT(""A"",to_text(match(FD62,ec_num_list,0)))),0,1),"""")"),"")</f>
        <v/>
      </c>
      <c r="CE62" s="205" t="str">
        <f ca="1">IFERROR(__xludf.DUMMYFUNCTION("if(countif(ec_num_list,FE62),OFFSET(INDIRECT(CONCAT(""A"",to_text(match(FE62,ec_num_list,0)))),0,1),"""")"),"")</f>
        <v/>
      </c>
      <c r="CF62" s="205" t="str">
        <f ca="1">IFERROR(__xludf.DUMMYFUNCTION("if(countif(ec_num_list,FF62),OFFSET(INDIRECT(CONCAT(""A"",to_text(match(FF62,ec_num_list,0)))),0,1),"""")"),"")</f>
        <v/>
      </c>
      <c r="CG62" s="205" t="str">
        <f ca="1">IFERROR(__xludf.DUMMYFUNCTION("if(countif(ec_num_list,FG62),OFFSET(INDIRECT(CONCAT(""A"",to_text(match(FG62,ec_num_list,0)))),0,1),"""")"),"")</f>
        <v/>
      </c>
      <c r="CH62" s="205" t="str">
        <f ca="1">IFERROR(__xludf.DUMMYFUNCTION("if(countif(ec_num_list,FH62),OFFSET(INDIRECT(CONCAT(""A"",to_text(match(FH62,ec_num_list,0)))),0,1),"""")"),"N7 ")</f>
        <v xml:space="preserve">N7 </v>
      </c>
      <c r="CI62" s="205" t="str">
        <f ca="1">IFERROR(__xludf.DUMMYFUNCTION("if(countif(ec_num_list,FI62),OFFSET(INDIRECT(CONCAT(""A"",to_text(match(FI62,ec_num_list,0)))),0,1),"""")"),"")</f>
        <v/>
      </c>
      <c r="CJ62" s="205" t="str">
        <f ca="1">IFERROR(__xludf.DUMMYFUNCTION("if(countif(ec_num_list,FJ62),OFFSET(INDIRECT(CONCAT(""A"",to_text(match(FJ62,ec_num_list,0)))),0,1),"""")"),"")</f>
        <v/>
      </c>
      <c r="CK62" s="205" t="str">
        <f ca="1">IFERROR(__xludf.DUMMYFUNCTION("if(countif(ec_num_list,FK62),OFFSET(INDIRECT(CONCAT(""A"",to_text(match(FK62,ec_num_list,0)))),0,1),"""")"),"NA ")</f>
        <v xml:space="preserve">NA </v>
      </c>
      <c r="CL62" s="205" t="str">
        <f ca="1">IFERROR(__xludf.DUMMYFUNCTION("if(countif(ec_num_list,FL62),OFFSET(INDIRECT(CONCAT(""A"",to_text(match(FL62,ec_num_list,0)))),0,1),"""")"),"")</f>
        <v/>
      </c>
      <c r="CM62" s="205" t="str">
        <f ca="1">IFERROR(__xludf.DUMMYFUNCTION("if(countif(ec_num_list,FM62),OFFSET(INDIRECT(CONCAT(""A"",to_text(match(FM62,ec_num_list,0)))),0,1),"""")"),"")</f>
        <v/>
      </c>
      <c r="CN62" s="206" t="s">
        <v>214</v>
      </c>
      <c r="CO62" s="206" t="s">
        <v>1243</v>
      </c>
      <c r="CP62" s="108" t="s">
        <v>1555</v>
      </c>
      <c r="CQ62" s="108" t="s">
        <v>1555</v>
      </c>
      <c r="CR62" s="108" t="s">
        <v>1555</v>
      </c>
      <c r="CS62" s="108" t="s">
        <v>1555</v>
      </c>
      <c r="CT62" s="206" t="s">
        <v>1266</v>
      </c>
      <c r="CU62" s="206" t="s">
        <v>1271</v>
      </c>
      <c r="CV62" s="108" t="s">
        <v>1555</v>
      </c>
      <c r="CW62" s="108" t="s">
        <v>1555</v>
      </c>
      <c r="CX62" s="108" t="s">
        <v>1555</v>
      </c>
      <c r="CY62" s="206" t="s">
        <v>1286</v>
      </c>
      <c r="CZ62" s="108" t="s">
        <v>1555</v>
      </c>
      <c r="DA62" s="206" t="s">
        <v>1292</v>
      </c>
      <c r="DB62" s="108" t="s">
        <v>1555</v>
      </c>
      <c r="DC62" s="108" t="s">
        <v>1555</v>
      </c>
      <c r="DD62" s="108" t="s">
        <v>1555</v>
      </c>
      <c r="DE62" s="108" t="s">
        <v>1555</v>
      </c>
      <c r="DF62" s="108" t="s">
        <v>1555</v>
      </c>
      <c r="DG62" s="108" t="s">
        <v>1555</v>
      </c>
      <c r="DH62" s="206" t="s">
        <v>1315</v>
      </c>
      <c r="DI62" s="206" t="s">
        <v>1317</v>
      </c>
      <c r="DJ62" s="206" t="s">
        <v>1321</v>
      </c>
      <c r="DK62" s="108" t="s">
        <v>1555</v>
      </c>
      <c r="DL62" s="108" t="s">
        <v>1555</v>
      </c>
      <c r="DM62" s="108" t="s">
        <v>1555</v>
      </c>
      <c r="DN62" s="108" t="s">
        <v>1555</v>
      </c>
      <c r="DO62" s="206" t="s">
        <v>1337</v>
      </c>
      <c r="DP62" s="108" t="s">
        <v>1555</v>
      </c>
      <c r="DQ62" s="206" t="s">
        <v>1344</v>
      </c>
      <c r="DR62" s="206" t="s">
        <v>1347</v>
      </c>
      <c r="DS62" s="108" t="s">
        <v>1555</v>
      </c>
      <c r="DT62" s="108" t="s">
        <v>1555</v>
      </c>
      <c r="DU62" s="108" t="s">
        <v>1555</v>
      </c>
      <c r="DV62" s="206" t="s">
        <v>1363</v>
      </c>
      <c r="DW62" s="108" t="s">
        <v>1555</v>
      </c>
      <c r="DX62" s="108" t="s">
        <v>1555</v>
      </c>
      <c r="DY62" s="108" t="s">
        <v>1555</v>
      </c>
      <c r="DZ62" s="108" t="s">
        <v>1555</v>
      </c>
      <c r="EA62" s="108" t="s">
        <v>1555</v>
      </c>
      <c r="EB62" s="108" t="s">
        <v>1555</v>
      </c>
      <c r="EC62" s="206" t="s">
        <v>1391</v>
      </c>
      <c r="ED62" s="108" t="s">
        <v>1555</v>
      </c>
      <c r="EE62" s="206" t="s">
        <v>1397</v>
      </c>
      <c r="EF62" s="108" t="s">
        <v>1555</v>
      </c>
      <c r="EG62" s="206" t="s">
        <v>1404</v>
      </c>
      <c r="EH62" s="108" t="s">
        <v>1555</v>
      </c>
      <c r="EI62" s="108" t="s">
        <v>1555</v>
      </c>
      <c r="EJ62" s="206" t="s">
        <v>1414</v>
      </c>
      <c r="EK62" s="108" t="s">
        <v>1555</v>
      </c>
      <c r="EL62" s="108" t="s">
        <v>1555</v>
      </c>
      <c r="EM62" s="108" t="s">
        <v>1555</v>
      </c>
      <c r="EN62" s="206" t="s">
        <v>1428</v>
      </c>
      <c r="EO62" s="108" t="s">
        <v>1555</v>
      </c>
      <c r="EP62" s="108" t="s">
        <v>1555</v>
      </c>
      <c r="EQ62" s="108" t="s">
        <v>1555</v>
      </c>
      <c r="ER62" s="108" t="s">
        <v>1555</v>
      </c>
      <c r="ES62" s="206" t="s">
        <v>1442</v>
      </c>
      <c r="ET62" s="108" t="s">
        <v>1555</v>
      </c>
      <c r="EU62" s="108" t="s">
        <v>1555</v>
      </c>
      <c r="EV62" s="108" t="s">
        <v>1555</v>
      </c>
      <c r="EW62" s="108" t="s">
        <v>1555</v>
      </c>
      <c r="EX62" s="108" t="s">
        <v>1555</v>
      </c>
      <c r="EY62" s="108" t="s">
        <v>1555</v>
      </c>
      <c r="EZ62" s="206" t="s">
        <v>1463</v>
      </c>
      <c r="FA62" s="108" t="s">
        <v>1555</v>
      </c>
      <c r="FB62" s="108" t="s">
        <v>1555</v>
      </c>
      <c r="FC62" s="206" t="s">
        <v>1476</v>
      </c>
      <c r="FD62" s="108" t="s">
        <v>1555</v>
      </c>
      <c r="FE62" s="108" t="s">
        <v>1555</v>
      </c>
      <c r="FF62" s="108" t="s">
        <v>1555</v>
      </c>
      <c r="FG62" s="108" t="s">
        <v>1555</v>
      </c>
      <c r="FH62" s="206" t="s">
        <v>1494</v>
      </c>
      <c r="FI62" s="108" t="s">
        <v>1555</v>
      </c>
      <c r="FJ62" s="108" t="s">
        <v>1555</v>
      </c>
      <c r="FK62" s="206" t="s">
        <v>1506</v>
      </c>
      <c r="FL62" s="206" t="s">
        <v>1509</v>
      </c>
      <c r="FM62" s="108" t="s">
        <v>1555</v>
      </c>
    </row>
    <row r="63" spans="1:169" ht="24">
      <c r="A63" s="108" t="s">
        <v>1451</v>
      </c>
      <c r="B63" s="108" t="str">
        <f t="shared" si="6"/>
        <v xml:space="preserve">MB </v>
      </c>
      <c r="C63" s="200" t="s">
        <v>1557</v>
      </c>
      <c r="D63" s="203" t="s">
        <v>375</v>
      </c>
      <c r="E63" s="203" t="s">
        <v>376</v>
      </c>
      <c r="F63" s="203" t="s">
        <v>377</v>
      </c>
      <c r="G63" s="203" t="s">
        <v>378</v>
      </c>
      <c r="H63" s="203" t="s">
        <v>347</v>
      </c>
      <c r="I63" s="203" t="s">
        <v>397</v>
      </c>
      <c r="J63" s="203" t="s">
        <v>398</v>
      </c>
      <c r="K63" s="117" t="s">
        <v>399</v>
      </c>
      <c r="L63" s="204" t="s">
        <v>216</v>
      </c>
      <c r="M63" s="205" t="str">
        <f ca="1">IFERROR(__xludf.DUMMYFUNCTION("regexreplace(N63,"" "","", "")"),"J5, J6, MF, ")</f>
        <v xml:space="preserve">J5, J6, MF, </v>
      </c>
      <c r="N63" s="205" t="e">
        <f t="shared" si="1"/>
        <v>#VALUE!</v>
      </c>
      <c r="O63" s="205" t="str">
        <f ca="1">IFERROR(__xludf.DUMMYFUNCTION("if(countif(ec_num_list,CO63),OFFSET(INDIRECT(CONCAT(""A"",to_text(match(CO63,ec_num_list,0)))),0,1),"""")"),"")</f>
        <v/>
      </c>
      <c r="P63" s="205" t="str">
        <f ca="1">IFERROR(__xludf.DUMMYFUNCTION("if(countif(ec_num_list,CP63),OFFSET(INDIRECT(CONCAT(""A"",to_text(match(CP63,ec_num_list,0)))),0,1),"""")"),"")</f>
        <v/>
      </c>
      <c r="Q63" s="205" t="str">
        <f ca="1">IFERROR(__xludf.DUMMYFUNCTION("if(countif(ec_num_list,CQ63),OFFSET(INDIRECT(CONCAT(""A"",to_text(match(CQ63,ec_num_list,0)))),0,1),"""")"),"")</f>
        <v/>
      </c>
      <c r="R63" s="205" t="str">
        <f ca="1">IFERROR(__xludf.DUMMYFUNCTION("if(countif(ec_num_list,CR63),OFFSET(INDIRECT(CONCAT(""A"",to_text(match(CR63,ec_num_list,0)))),0,1),"""")"),"")</f>
        <v/>
      </c>
      <c r="S63" s="205" t="str">
        <f ca="1">IFERROR(__xludf.DUMMYFUNCTION("if(countif(ec_num_list,CS63),OFFSET(INDIRECT(CONCAT(""A"",to_text(match(CS63,ec_num_list,0)))),0,1),"""")"),"")</f>
        <v/>
      </c>
      <c r="T63" s="205" t="str">
        <f ca="1">IFERROR(__xludf.DUMMYFUNCTION("if(countif(ec_num_list,CT63),OFFSET(INDIRECT(CONCAT(""A"",to_text(match(CT63,ec_num_list,0)))),0,1),"""")"),"J5 ")</f>
        <v xml:space="preserve">J5 </v>
      </c>
      <c r="U63" s="205" t="str">
        <f ca="1">IFERROR(__xludf.DUMMYFUNCTION("if(countif(ec_num_list,CU63),OFFSET(INDIRECT(CONCAT(""A"",to_text(match(CU63,ec_num_list,0)))),0,1),"""")"),"J6 ")</f>
        <v xml:space="preserve">J6 </v>
      </c>
      <c r="V63" s="205" t="str">
        <f ca="1">IFERROR(__xludf.DUMMYFUNCTION("if(countif(ec_num_list,CV63),OFFSET(INDIRECT(CONCAT(""A"",to_text(match(CV63,ec_num_list,0)))),0,1),"""")"),"")</f>
        <v/>
      </c>
      <c r="W63" s="205" t="str">
        <f ca="1">IFERROR(__xludf.DUMMYFUNCTION("if(countif(ec_num_list,CW63),OFFSET(INDIRECT(CONCAT(""A"",to_text(match(CW63,ec_num_list,0)))),0,1),"""")"),"")</f>
        <v/>
      </c>
      <c r="X63" s="205" t="str">
        <f ca="1">IFERROR(__xludf.DUMMYFUNCTION("if(countif(ec_num_list,CX63),OFFSET(INDIRECT(CONCAT(""A"",to_text(match(CX63,ec_num_list,0)))),0,1),"""")"),"")</f>
        <v/>
      </c>
      <c r="Y63" s="205" t="str">
        <f ca="1">IFERROR(__xludf.DUMMYFUNCTION("if(countif(ec_num_list,CY63),OFFSET(INDIRECT(CONCAT(""A"",to_text(match(CY63,ec_num_list,0)))),0,1),"""")"),"")</f>
        <v/>
      </c>
      <c r="Z63" s="205" t="str">
        <f ca="1">IFERROR(__xludf.DUMMYFUNCTION("if(countif(ec_num_list,CZ63),OFFSET(INDIRECT(CONCAT(""A"",to_text(match(CZ63,ec_num_list,0)))),0,1),"""")"),"")</f>
        <v/>
      </c>
      <c r="AA63" s="205" t="str">
        <f ca="1">IFERROR(__xludf.DUMMYFUNCTION("if(countif(ec_num_list,DA63),OFFSET(INDIRECT(CONCAT(""A"",to_text(match(DA63,ec_num_list,0)))),0,1),"""")"),"")</f>
        <v/>
      </c>
      <c r="AB63" s="205" t="str">
        <f ca="1">IFERROR(__xludf.DUMMYFUNCTION("if(countif(ec_num_list,DB63),OFFSET(INDIRECT(CONCAT(""A"",to_text(match(DB63,ec_num_list,0)))),0,1),"""")"),"")</f>
        <v/>
      </c>
      <c r="AC63" s="205" t="str">
        <f ca="1">IFERROR(__xludf.DUMMYFUNCTION("if(countif(ec_num_list,DC63),OFFSET(INDIRECT(CONCAT(""A"",to_text(match(DC63,ec_num_list,0)))),0,1),"""")"),"")</f>
        <v/>
      </c>
      <c r="AD63" s="205" t="str">
        <f ca="1">IFERROR(__xludf.DUMMYFUNCTION("if(countif(ec_num_list,DD63),OFFSET(INDIRECT(CONCAT(""A"",to_text(match(DD63,ec_num_list,0)))),0,1),"""")"),"")</f>
        <v/>
      </c>
      <c r="AE63" s="205" t="str">
        <f ca="1">IFERROR(__xludf.DUMMYFUNCTION("if(countif(ec_num_list,DE63),OFFSET(INDIRECT(CONCAT(""A"",to_text(match(DE63,ec_num_list,0)))),0,1),"""")"),"")</f>
        <v/>
      </c>
      <c r="AF63" s="205" t="str">
        <f ca="1">IFERROR(__xludf.DUMMYFUNCTION("if(countif(ec_num_list,DF63),OFFSET(INDIRECT(CONCAT(""A"",to_text(match(DF63,ec_num_list,0)))),0,1),"""")"),"")</f>
        <v/>
      </c>
      <c r="AG63" s="205" t="str">
        <f ca="1">IFERROR(__xludf.DUMMYFUNCTION("if(countif(ec_num_list,DG63),OFFSET(INDIRECT(CONCAT(""A"",to_text(match(DG63,ec_num_list,0)))),0,1),"""")"),"")</f>
        <v/>
      </c>
      <c r="AH63" s="205" t="str">
        <f ca="1">IFERROR(__xludf.DUMMYFUNCTION("if(countif(ec_num_list,DH63),OFFSET(INDIRECT(CONCAT(""A"",to_text(match(DH63,ec_num_list,0)))),0,1),"""")"),"")</f>
        <v/>
      </c>
      <c r="AI63" s="205" t="str">
        <f ca="1">IFERROR(__xludf.DUMMYFUNCTION("if(countif(ec_num_list,DI63),OFFSET(INDIRECT(CONCAT(""A"",to_text(match(DI63,ec_num_list,0)))),0,1),"""")"),"")</f>
        <v/>
      </c>
      <c r="AJ63" s="205" t="str">
        <f ca="1">IFERROR(__xludf.DUMMYFUNCTION("if(countif(ec_num_list,DJ63),OFFSET(INDIRECT(CONCAT(""A"",to_text(match(DJ63,ec_num_list,0)))),0,1),"""")"),"")</f>
        <v/>
      </c>
      <c r="AK63" s="205" t="str">
        <f ca="1">IFERROR(__xludf.DUMMYFUNCTION("if(countif(ec_num_list,DK63),OFFSET(INDIRECT(CONCAT(""A"",to_text(match(DK63,ec_num_list,0)))),0,1),"""")"),"")</f>
        <v/>
      </c>
      <c r="AL63" s="205" t="str">
        <f ca="1">IFERROR(__xludf.DUMMYFUNCTION("if(countif(ec_num_list,DL63),OFFSET(INDIRECT(CONCAT(""A"",to_text(match(DL63,ec_num_list,0)))),0,1),"""")"),"")</f>
        <v/>
      </c>
      <c r="AM63" s="205" t="str">
        <f ca="1">IFERROR(__xludf.DUMMYFUNCTION("if(countif(ec_num_list,DM63),OFFSET(INDIRECT(CONCAT(""A"",to_text(match(DM63,ec_num_list,0)))),0,1),"""")"),"")</f>
        <v/>
      </c>
      <c r="AN63" s="205" t="str">
        <f ca="1">IFERROR(__xludf.DUMMYFUNCTION("if(countif(ec_num_list,DN63),OFFSET(INDIRECT(CONCAT(""A"",to_text(match(DN63,ec_num_list,0)))),0,1),"""")"),"")</f>
        <v/>
      </c>
      <c r="AO63" s="205" t="str">
        <f ca="1">IFERROR(__xludf.DUMMYFUNCTION("if(countif(ec_num_list,DO63),OFFSET(INDIRECT(CONCAT(""A"",to_text(match(DO63,ec_num_list,0)))),0,1),"""")"),"")</f>
        <v/>
      </c>
      <c r="AP63" s="205" t="str">
        <f ca="1">IFERROR(__xludf.DUMMYFUNCTION("if(countif(ec_num_list,DP63),OFFSET(INDIRECT(CONCAT(""A"",to_text(match(DP63,ec_num_list,0)))),0,1),"""")"),"")</f>
        <v/>
      </c>
      <c r="AQ63" s="205" t="str">
        <f ca="1">IFERROR(__xludf.DUMMYFUNCTION("if(countif(ec_num_list,DQ63),OFFSET(INDIRECT(CONCAT(""A"",to_text(match(DQ63,ec_num_list,0)))),0,1),"""")"),"")</f>
        <v/>
      </c>
      <c r="AR63" s="205" t="str">
        <f ca="1">IFERROR(__xludf.DUMMYFUNCTION("if(countif(ec_num_list,DR63),OFFSET(INDIRECT(CONCAT(""A"",to_text(match(DR63,ec_num_list,0)))),0,1),"""")"),"")</f>
        <v/>
      </c>
      <c r="AS63" s="205" t="str">
        <f ca="1">IFERROR(__xludf.DUMMYFUNCTION("if(countif(ec_num_list,DS63),OFFSET(INDIRECT(CONCAT(""A"",to_text(match(DS63,ec_num_list,0)))),0,1),"""")"),"")</f>
        <v/>
      </c>
      <c r="AT63" s="205" t="str">
        <f ca="1">IFERROR(__xludf.DUMMYFUNCTION("if(countif(ec_num_list,DT63),OFFSET(INDIRECT(CONCAT(""A"",to_text(match(DT63,ec_num_list,0)))),0,1),"""")"),"")</f>
        <v/>
      </c>
      <c r="AU63" s="205" t="str">
        <f ca="1">IFERROR(__xludf.DUMMYFUNCTION("if(countif(ec_num_list,DU63),OFFSET(INDIRECT(CONCAT(""A"",to_text(match(DU63,ec_num_list,0)))),0,1),"""")"),"")</f>
        <v/>
      </c>
      <c r="AV63" s="205" t="str">
        <f ca="1">IFERROR(__xludf.DUMMYFUNCTION("if(countif(ec_num_list,DV63),OFFSET(INDIRECT(CONCAT(""A"",to_text(match(DV63,ec_num_list,0)))),0,1),"""")"),"")</f>
        <v/>
      </c>
      <c r="AW63" s="205" t="str">
        <f ca="1">IFERROR(__xludf.DUMMYFUNCTION("if(countif(ec_num_list,DW63),OFFSET(INDIRECT(CONCAT(""A"",to_text(match(DW63,ec_num_list,0)))),0,1),"""")"),"")</f>
        <v/>
      </c>
      <c r="AX63" s="205" t="str">
        <f ca="1">IFERROR(__xludf.DUMMYFUNCTION("if(countif(ec_num_list,DX63),OFFSET(INDIRECT(CONCAT(""A"",to_text(match(DX63,ec_num_list,0)))),0,1),"""")"),"")</f>
        <v/>
      </c>
      <c r="AY63" s="205" t="str">
        <f ca="1">IFERROR(__xludf.DUMMYFUNCTION("if(countif(ec_num_list,DY63),OFFSET(INDIRECT(CONCAT(""A"",to_text(match(DY63,ec_num_list,0)))),0,1),"""")"),"")</f>
        <v/>
      </c>
      <c r="AZ63" s="205" t="str">
        <f ca="1">IFERROR(__xludf.DUMMYFUNCTION("if(countif(ec_num_list,DZ63),OFFSET(INDIRECT(CONCAT(""A"",to_text(match(DZ63,ec_num_list,0)))),0,1),"""")"),"")</f>
        <v/>
      </c>
      <c r="BA63" s="205" t="str">
        <f ca="1">IFERROR(__xludf.DUMMYFUNCTION("if(countif(ec_num_list,EA63),OFFSET(INDIRECT(CONCAT(""A"",to_text(match(EA63,ec_num_list,0)))),0,1),"""")"),"")</f>
        <v/>
      </c>
      <c r="BB63" s="205" t="str">
        <f ca="1">IFERROR(__xludf.DUMMYFUNCTION("if(countif(ec_num_list,EB63),OFFSET(INDIRECT(CONCAT(""A"",to_text(match(EB63,ec_num_list,0)))),0,1),"""")"),"")</f>
        <v/>
      </c>
      <c r="BC63" s="205" t="str">
        <f ca="1">IFERROR(__xludf.DUMMYFUNCTION("if(countif(ec_num_list,EC63),OFFSET(INDIRECT(CONCAT(""A"",to_text(match(EC63,ec_num_list,0)))),0,1),"""")"),"")</f>
        <v/>
      </c>
      <c r="BD63" s="205" t="str">
        <f ca="1">IFERROR(__xludf.DUMMYFUNCTION("if(countif(ec_num_list,ED63),OFFSET(INDIRECT(CONCAT(""A"",to_text(match(ED63,ec_num_list,0)))),0,1),"""")"),"")</f>
        <v/>
      </c>
      <c r="BE63" s="205" t="str">
        <f ca="1">IFERROR(__xludf.DUMMYFUNCTION("if(countif(ec_num_list,EE63),OFFSET(INDIRECT(CONCAT(""A"",to_text(match(EE63,ec_num_list,0)))),0,1),"""")"),"")</f>
        <v/>
      </c>
      <c r="BF63" s="205" t="str">
        <f ca="1">IFERROR(__xludf.DUMMYFUNCTION("if(countif(ec_num_list,EF63),OFFSET(INDIRECT(CONCAT(""A"",to_text(match(EF63,ec_num_list,0)))),0,1),"""")"),"")</f>
        <v/>
      </c>
      <c r="BG63" s="205" t="str">
        <f ca="1">IFERROR(__xludf.DUMMYFUNCTION("if(countif(ec_num_list,EG63),OFFSET(INDIRECT(CONCAT(""A"",to_text(match(EG63,ec_num_list,0)))),0,1),"""")"),"")</f>
        <v/>
      </c>
      <c r="BH63" s="205" t="str">
        <f ca="1">IFERROR(__xludf.DUMMYFUNCTION("if(countif(ec_num_list,EH63),OFFSET(INDIRECT(CONCAT(""A"",to_text(match(EH63,ec_num_list,0)))),0,1),"""")"),"")</f>
        <v/>
      </c>
      <c r="BI63" s="205" t="str">
        <f ca="1">IFERROR(__xludf.DUMMYFUNCTION("if(countif(ec_num_list,EI63),OFFSET(INDIRECT(CONCAT(""A"",to_text(match(EI63,ec_num_list,0)))),0,1),"""")"),"")</f>
        <v/>
      </c>
      <c r="BJ63" s="205" t="str">
        <f ca="1">IFERROR(__xludf.DUMMYFUNCTION("if(countif(ec_num_list,EJ63),OFFSET(INDIRECT(CONCAT(""A"",to_text(match(EJ63,ec_num_list,0)))),0,1),"""")"),"")</f>
        <v/>
      </c>
      <c r="BK63" s="205" t="str">
        <f ca="1">IFERROR(__xludf.DUMMYFUNCTION("if(countif(ec_num_list,EK63),OFFSET(INDIRECT(CONCAT(""A"",to_text(match(EK63,ec_num_list,0)))),0,1),"""")"),"")</f>
        <v/>
      </c>
      <c r="BL63" s="205" t="str">
        <f ca="1">IFERROR(__xludf.DUMMYFUNCTION("if(countif(ec_num_list,EL63),OFFSET(INDIRECT(CONCAT(""A"",to_text(match(EL63,ec_num_list,0)))),0,1),"""")"),"")</f>
        <v/>
      </c>
      <c r="BM63" s="205" t="str">
        <f ca="1">IFERROR(__xludf.DUMMYFUNCTION("if(countif(ec_num_list,EM63),OFFSET(INDIRECT(CONCAT(""A"",to_text(match(EM63,ec_num_list,0)))),0,1),"""")"),"")</f>
        <v/>
      </c>
      <c r="BN63" s="205" t="str">
        <f ca="1">IFERROR(__xludf.DUMMYFUNCTION("if(countif(ec_num_list,EN63),OFFSET(INDIRECT(CONCAT(""A"",to_text(match(EN63,ec_num_list,0)))),0,1),"""")"),"")</f>
        <v/>
      </c>
      <c r="BO63" s="205" t="str">
        <f ca="1">IFERROR(__xludf.DUMMYFUNCTION("if(countif(ec_num_list,EO63),OFFSET(INDIRECT(CONCAT(""A"",to_text(match(EO63,ec_num_list,0)))),0,1),"""")"),"")</f>
        <v/>
      </c>
      <c r="BP63" s="205" t="str">
        <f ca="1">IFERROR(__xludf.DUMMYFUNCTION("if(countif(ec_num_list,EP63),OFFSET(INDIRECT(CONCAT(""A"",to_text(match(EP63,ec_num_list,0)))),0,1),"""")"),"")</f>
        <v/>
      </c>
      <c r="BQ63" s="205" t="str">
        <f ca="1">IFERROR(__xludf.DUMMYFUNCTION("if(countif(ec_num_list,EQ63),OFFSET(INDIRECT(CONCAT(""A"",to_text(match(EQ63,ec_num_list,0)))),0,1),"""")"),"")</f>
        <v/>
      </c>
      <c r="BR63" s="205" t="str">
        <f ca="1">IFERROR(__xludf.DUMMYFUNCTION("if(countif(ec_num_list,ER63),OFFSET(INDIRECT(CONCAT(""A"",to_text(match(ER63,ec_num_list,0)))),0,1),"""")"),"")</f>
        <v/>
      </c>
      <c r="BS63" s="205" t="str">
        <f ca="1">IFERROR(__xludf.DUMMYFUNCTION("if(countif(ec_num_list,ES63),OFFSET(INDIRECT(CONCAT(""A"",to_text(match(ES63,ec_num_list,0)))),0,1),"""")"),"")</f>
        <v/>
      </c>
      <c r="BT63" s="205" t="str">
        <f ca="1">IFERROR(__xludf.DUMMYFUNCTION("if(countif(ec_num_list,ET63),OFFSET(INDIRECT(CONCAT(""A"",to_text(match(ET63,ec_num_list,0)))),0,1),"""")"),"")</f>
        <v/>
      </c>
      <c r="BU63" s="205" t="str">
        <f ca="1">IFERROR(__xludf.DUMMYFUNCTION("if(countif(ec_num_list,EU63),OFFSET(INDIRECT(CONCAT(""A"",to_text(match(EU63,ec_num_list,0)))),0,1),"""")"),"")</f>
        <v/>
      </c>
      <c r="BV63" s="205" t="str">
        <f ca="1">IFERROR(__xludf.DUMMYFUNCTION("if(countif(ec_num_list,EV63),OFFSET(INDIRECT(CONCAT(""A"",to_text(match(EV63,ec_num_list,0)))),0,1),"""")"),"")</f>
        <v/>
      </c>
      <c r="BW63" s="205" t="str">
        <f ca="1">IFERROR(__xludf.DUMMYFUNCTION("if(countif(ec_num_list,EW63),OFFSET(INDIRECT(CONCAT(""A"",to_text(match(EW63,ec_num_list,0)))),0,1),"""")"),"")</f>
        <v/>
      </c>
      <c r="BX63" s="205" t="str">
        <f ca="1">IFERROR(__xludf.DUMMYFUNCTION("if(countif(ec_num_list,EX63),OFFSET(INDIRECT(CONCAT(""A"",to_text(match(EX63,ec_num_list,0)))),0,1),"""")"),"")</f>
        <v/>
      </c>
      <c r="BY63" s="205" t="str">
        <f ca="1">IFERROR(__xludf.DUMMYFUNCTION("if(countif(ec_num_list,EY63),OFFSET(INDIRECT(CONCAT(""A"",to_text(match(EY63,ec_num_list,0)))),0,1),"""")"),"")</f>
        <v/>
      </c>
      <c r="BZ63" s="205" t="str">
        <f ca="1">IFERROR(__xludf.DUMMYFUNCTION("if(countif(ec_num_list,EZ63),OFFSET(INDIRECT(CONCAT(""A"",to_text(match(EZ63,ec_num_list,0)))),0,1),"""")"),"MF ")</f>
        <v xml:space="preserve">MF </v>
      </c>
      <c r="CA63" s="205" t="str">
        <f ca="1">IFERROR(__xludf.DUMMYFUNCTION("if(countif(ec_num_list,FA63),OFFSET(INDIRECT(CONCAT(""A"",to_text(match(FA63,ec_num_list,0)))),0,1),"""")"),"")</f>
        <v/>
      </c>
      <c r="CB63" s="205" t="str">
        <f ca="1">IFERROR(__xludf.DUMMYFUNCTION("if(countif(ec_num_list,FB63),OFFSET(INDIRECT(CONCAT(""A"",to_text(match(FB63,ec_num_list,0)))),0,1),"""")"),"")</f>
        <v/>
      </c>
      <c r="CC63" s="205" t="str">
        <f ca="1">IFERROR(__xludf.DUMMYFUNCTION("if(countif(ec_num_list,FC63),OFFSET(INDIRECT(CONCAT(""A"",to_text(match(FC63,ec_num_list,0)))),0,1),"""")"),"")</f>
        <v/>
      </c>
      <c r="CD63" s="205" t="str">
        <f ca="1">IFERROR(__xludf.DUMMYFUNCTION("if(countif(ec_num_list,FD63),OFFSET(INDIRECT(CONCAT(""A"",to_text(match(FD63,ec_num_list,0)))),0,1),"""")"),"")</f>
        <v/>
      </c>
      <c r="CE63" s="205" t="str">
        <f ca="1">IFERROR(__xludf.DUMMYFUNCTION("if(countif(ec_num_list,FE63),OFFSET(INDIRECT(CONCAT(""A"",to_text(match(FE63,ec_num_list,0)))),0,1),"""")"),"")</f>
        <v/>
      </c>
      <c r="CF63" s="205" t="str">
        <f ca="1">IFERROR(__xludf.DUMMYFUNCTION("if(countif(ec_num_list,FF63),OFFSET(INDIRECT(CONCAT(""A"",to_text(match(FF63,ec_num_list,0)))),0,1),"""")"),"")</f>
        <v/>
      </c>
      <c r="CG63" s="205" t="str">
        <f ca="1">IFERROR(__xludf.DUMMYFUNCTION("if(countif(ec_num_list,FG63),OFFSET(INDIRECT(CONCAT(""A"",to_text(match(FG63,ec_num_list,0)))),0,1),"""")"),"")</f>
        <v/>
      </c>
      <c r="CH63" s="205" t="str">
        <f ca="1">IFERROR(__xludf.DUMMYFUNCTION("if(countif(ec_num_list,FH63),OFFSET(INDIRECT(CONCAT(""A"",to_text(match(FH63,ec_num_list,0)))),0,1),"""")"),"")</f>
        <v/>
      </c>
      <c r="CI63" s="205" t="str">
        <f ca="1">IFERROR(__xludf.DUMMYFUNCTION("if(countif(ec_num_list,FI63),OFFSET(INDIRECT(CONCAT(""A"",to_text(match(FI63,ec_num_list,0)))),0,1),"""")"),"")</f>
        <v/>
      </c>
      <c r="CJ63" s="205" t="str">
        <f ca="1">IFERROR(__xludf.DUMMYFUNCTION("if(countif(ec_num_list,FJ63),OFFSET(INDIRECT(CONCAT(""A"",to_text(match(FJ63,ec_num_list,0)))),0,1),"""")"),"")</f>
        <v/>
      </c>
      <c r="CK63" s="205" t="str">
        <f ca="1">IFERROR(__xludf.DUMMYFUNCTION("if(countif(ec_num_list,FK63),OFFSET(INDIRECT(CONCAT(""A"",to_text(match(FK63,ec_num_list,0)))),0,1),"""")"),"")</f>
        <v/>
      </c>
      <c r="CL63" s="205" t="str">
        <f ca="1">IFERROR(__xludf.DUMMYFUNCTION("if(countif(ec_num_list,FL63),OFFSET(INDIRECT(CONCAT(""A"",to_text(match(FL63,ec_num_list,0)))),0,1),"""")"),"")</f>
        <v/>
      </c>
      <c r="CM63" s="205" t="str">
        <f ca="1">IFERROR(__xludf.DUMMYFUNCTION("if(countif(ec_num_list,FM63),OFFSET(INDIRECT(CONCAT(""A"",to_text(match(FM63,ec_num_list,0)))),0,1),"""")"),"")</f>
        <v/>
      </c>
      <c r="CN63" s="206" t="s">
        <v>216</v>
      </c>
      <c r="CO63" s="108" t="s">
        <v>1555</v>
      </c>
      <c r="CP63" s="108" t="s">
        <v>1555</v>
      </c>
      <c r="CQ63" s="108" t="s">
        <v>1555</v>
      </c>
      <c r="CR63" s="108" t="s">
        <v>1555</v>
      </c>
      <c r="CS63" s="108" t="s">
        <v>1555</v>
      </c>
      <c r="CT63" s="206" t="s">
        <v>1266</v>
      </c>
      <c r="CU63" s="206" t="s">
        <v>1271</v>
      </c>
      <c r="CV63" s="108" t="s">
        <v>1555</v>
      </c>
      <c r="CW63" s="108" t="s">
        <v>1555</v>
      </c>
      <c r="CX63" s="108" t="s">
        <v>1555</v>
      </c>
      <c r="CY63" s="108" t="s">
        <v>1555</v>
      </c>
      <c r="CZ63" s="108" t="s">
        <v>1555</v>
      </c>
      <c r="DA63" s="108" t="s">
        <v>1555</v>
      </c>
      <c r="DB63" s="108" t="s">
        <v>1555</v>
      </c>
      <c r="DC63" s="108" t="s">
        <v>1555</v>
      </c>
      <c r="DD63" s="108" t="s">
        <v>1555</v>
      </c>
      <c r="DE63" s="108" t="s">
        <v>1555</v>
      </c>
      <c r="DF63" s="108" t="s">
        <v>1555</v>
      </c>
      <c r="DG63" s="108" t="s">
        <v>1555</v>
      </c>
      <c r="DH63" s="108" t="s">
        <v>1555</v>
      </c>
      <c r="DI63" s="108" t="s">
        <v>1555</v>
      </c>
      <c r="DJ63" s="108" t="s">
        <v>1555</v>
      </c>
      <c r="DK63" s="108" t="s">
        <v>1555</v>
      </c>
      <c r="DL63" s="108" t="s">
        <v>1555</v>
      </c>
      <c r="DM63" s="108" t="s">
        <v>1555</v>
      </c>
      <c r="DN63" s="108" t="s">
        <v>1555</v>
      </c>
      <c r="DO63" s="108" t="s">
        <v>1555</v>
      </c>
      <c r="DP63" s="108" t="s">
        <v>1555</v>
      </c>
      <c r="DQ63" s="108" t="s">
        <v>1555</v>
      </c>
      <c r="DR63" s="108" t="s">
        <v>1555</v>
      </c>
      <c r="DS63" s="108" t="s">
        <v>1555</v>
      </c>
      <c r="DT63" s="108" t="s">
        <v>1555</v>
      </c>
      <c r="DU63" s="108" t="s">
        <v>1555</v>
      </c>
      <c r="DV63" s="108" t="s">
        <v>1555</v>
      </c>
      <c r="DW63" s="108" t="s">
        <v>1555</v>
      </c>
      <c r="DX63" s="108" t="s">
        <v>1555</v>
      </c>
      <c r="DY63" s="108" t="s">
        <v>1555</v>
      </c>
      <c r="DZ63" s="108" t="s">
        <v>1555</v>
      </c>
      <c r="EA63" s="108" t="s">
        <v>1555</v>
      </c>
      <c r="EB63" s="108" t="s">
        <v>1555</v>
      </c>
      <c r="EC63" s="108" t="s">
        <v>1555</v>
      </c>
      <c r="ED63" s="108" t="s">
        <v>1555</v>
      </c>
      <c r="EE63" s="108" t="s">
        <v>1555</v>
      </c>
      <c r="EF63" s="108" t="s">
        <v>1555</v>
      </c>
      <c r="EG63" s="108" t="s">
        <v>1555</v>
      </c>
      <c r="EH63" s="108" t="s">
        <v>1555</v>
      </c>
      <c r="EI63" s="108" t="s">
        <v>1555</v>
      </c>
      <c r="EJ63" s="108" t="s">
        <v>1555</v>
      </c>
      <c r="EK63" s="108" t="s">
        <v>1555</v>
      </c>
      <c r="EL63" s="108" t="s">
        <v>1555</v>
      </c>
      <c r="EM63" s="108" t="s">
        <v>1555</v>
      </c>
      <c r="EN63" s="108" t="s">
        <v>1555</v>
      </c>
      <c r="EO63" s="108" t="s">
        <v>1555</v>
      </c>
      <c r="EP63" s="108" t="s">
        <v>1555</v>
      </c>
      <c r="EQ63" s="108" t="s">
        <v>1555</v>
      </c>
      <c r="ER63" s="108" t="s">
        <v>1555</v>
      </c>
      <c r="ES63" s="108" t="s">
        <v>1555</v>
      </c>
      <c r="ET63" s="108" t="s">
        <v>1555</v>
      </c>
      <c r="EU63" s="108" t="s">
        <v>1555</v>
      </c>
      <c r="EV63" s="108" t="s">
        <v>1555</v>
      </c>
      <c r="EW63" s="108" t="s">
        <v>1555</v>
      </c>
      <c r="EX63" s="108" t="s">
        <v>1555</v>
      </c>
      <c r="EY63" s="108" t="s">
        <v>1555</v>
      </c>
      <c r="EZ63" s="206" t="s">
        <v>1463</v>
      </c>
      <c r="FA63" s="108" t="s">
        <v>1555</v>
      </c>
      <c r="FB63" s="108" t="s">
        <v>1555</v>
      </c>
      <c r="FC63" s="108" t="s">
        <v>1555</v>
      </c>
      <c r="FD63" s="108" t="s">
        <v>1555</v>
      </c>
      <c r="FE63" s="108" t="s">
        <v>1555</v>
      </c>
      <c r="FF63" s="108" t="s">
        <v>1555</v>
      </c>
      <c r="FG63" s="108" t="s">
        <v>1555</v>
      </c>
      <c r="FH63" s="108" t="s">
        <v>1555</v>
      </c>
      <c r="FI63" s="108" t="s">
        <v>1555</v>
      </c>
      <c r="FJ63" s="108" t="s">
        <v>1555</v>
      </c>
      <c r="FK63" s="108" t="s">
        <v>1555</v>
      </c>
      <c r="FL63" s="108" t="s">
        <v>1555</v>
      </c>
      <c r="FM63" s="108" t="s">
        <v>1555</v>
      </c>
    </row>
    <row r="64" spans="1:169" ht="14.25">
      <c r="A64" s="108" t="s">
        <v>1454</v>
      </c>
      <c r="B64" s="108" t="str">
        <f t="shared" si="6"/>
        <v xml:space="preserve">MC </v>
      </c>
      <c r="C64" s="200" t="s">
        <v>1558</v>
      </c>
      <c r="D64" s="203" t="s">
        <v>442</v>
      </c>
      <c r="E64" s="203" t="s">
        <v>904</v>
      </c>
      <c r="F64" s="203" t="s">
        <v>905</v>
      </c>
      <c r="G64" s="203" t="s">
        <v>906</v>
      </c>
      <c r="H64" s="203" t="s">
        <v>643</v>
      </c>
      <c r="I64" s="203" t="s">
        <v>644</v>
      </c>
      <c r="J64" s="203" t="s">
        <v>1563</v>
      </c>
      <c r="K64" s="117" t="s">
        <v>646</v>
      </c>
      <c r="L64" s="204" t="s">
        <v>217</v>
      </c>
      <c r="M64" s="205" t="str">
        <f ca="1">IFERROR(__xludf.DUMMYFUNCTION("regexreplace(N64,"" "","", "")"),"J0, J1, J2, J5, J6, J7, JC, JF, K0, K5, K7, K9, KA, KB, KC, KD, KF, L1, L8, LA, LC, LF, M1, M3, M4, MB, MF, N2, N7, NA, ")</f>
        <v xml:space="preserve">J0, J1, J2, J5, J6, J7, JC, JF, K0, K5, K7, K9, KA, KB, KC, KD, KF, L1, L8, LA, LC, LF, M1, M3, M4, MB, MF, N2, N7, NA, </v>
      </c>
      <c r="N64" s="205" t="e">
        <f t="shared" si="1"/>
        <v>#VALUE!</v>
      </c>
      <c r="O64" s="205" t="str">
        <f ca="1">IFERROR(__xludf.DUMMYFUNCTION("if(countif(ec_num_list,CO64),OFFSET(INDIRECT(CONCAT(""A"",to_text(match(CO64,ec_num_list,0)))),0,1),"""")"),"J0 ")</f>
        <v xml:space="preserve">J0 </v>
      </c>
      <c r="P64" s="205" t="str">
        <f ca="1">IFERROR(__xludf.DUMMYFUNCTION("if(countif(ec_num_list,CP64),OFFSET(INDIRECT(CONCAT(""A"",to_text(match(CP64,ec_num_list,0)))),0,1),"""")"),"J1 ")</f>
        <v xml:space="preserve">J1 </v>
      </c>
      <c r="Q64" s="205" t="str">
        <f ca="1">IFERROR(__xludf.DUMMYFUNCTION("if(countif(ec_num_list,CQ64),OFFSET(INDIRECT(CONCAT(""A"",to_text(match(CQ64,ec_num_list,0)))),0,1),"""")"),"J2 ")</f>
        <v xml:space="preserve">J2 </v>
      </c>
      <c r="R64" s="205" t="str">
        <f ca="1">IFERROR(__xludf.DUMMYFUNCTION("if(countif(ec_num_list,CR64),OFFSET(INDIRECT(CONCAT(""A"",to_text(match(CR64,ec_num_list,0)))),0,1),"""")"),"")</f>
        <v/>
      </c>
      <c r="S64" s="205" t="str">
        <f ca="1">IFERROR(__xludf.DUMMYFUNCTION("if(countif(ec_num_list,CS64),OFFSET(INDIRECT(CONCAT(""A"",to_text(match(CS64,ec_num_list,0)))),0,1),"""")"),"")</f>
        <v/>
      </c>
      <c r="T64" s="205" t="str">
        <f ca="1">IFERROR(__xludf.DUMMYFUNCTION("if(countif(ec_num_list,CT64),OFFSET(INDIRECT(CONCAT(""A"",to_text(match(CT64,ec_num_list,0)))),0,1),"""")"),"J5 ")</f>
        <v xml:space="preserve">J5 </v>
      </c>
      <c r="U64" s="205" t="str">
        <f ca="1">IFERROR(__xludf.DUMMYFUNCTION("if(countif(ec_num_list,CU64),OFFSET(INDIRECT(CONCAT(""A"",to_text(match(CU64,ec_num_list,0)))),0,1),"""")"),"J6 ")</f>
        <v xml:space="preserve">J6 </v>
      </c>
      <c r="V64" s="205" t="str">
        <f ca="1">IFERROR(__xludf.DUMMYFUNCTION("if(countif(ec_num_list,CV64),OFFSET(INDIRECT(CONCAT(""A"",to_text(match(CV64,ec_num_list,0)))),0,1),"""")"),"J7 ")</f>
        <v xml:space="preserve">J7 </v>
      </c>
      <c r="W64" s="205" t="str">
        <f ca="1">IFERROR(__xludf.DUMMYFUNCTION("if(countif(ec_num_list,CW64),OFFSET(INDIRECT(CONCAT(""A"",to_text(match(CW64,ec_num_list,0)))),0,1),"""")"),"")</f>
        <v/>
      </c>
      <c r="X64" s="205" t="str">
        <f ca="1">IFERROR(__xludf.DUMMYFUNCTION("if(countif(ec_num_list,CX64),OFFSET(INDIRECT(CONCAT(""A"",to_text(match(CX64,ec_num_list,0)))),0,1),"""")"),"")</f>
        <v/>
      </c>
      <c r="Y64" s="205" t="str">
        <f ca="1">IFERROR(__xludf.DUMMYFUNCTION("if(countif(ec_num_list,CY64),OFFSET(INDIRECT(CONCAT(""A"",to_text(match(CY64,ec_num_list,0)))),0,1),"""")"),"")</f>
        <v/>
      </c>
      <c r="Z64" s="205" t="str">
        <f ca="1">IFERROR(__xludf.DUMMYFUNCTION("if(countif(ec_num_list,CZ64),OFFSET(INDIRECT(CONCAT(""A"",to_text(match(CZ64,ec_num_list,0)))),0,1),"""")"),"")</f>
        <v/>
      </c>
      <c r="AA64" s="205" t="str">
        <f ca="1">IFERROR(__xludf.DUMMYFUNCTION("if(countif(ec_num_list,DA64),OFFSET(INDIRECT(CONCAT(""A"",to_text(match(DA64,ec_num_list,0)))),0,1),"""")"),"JC ")</f>
        <v xml:space="preserve">JC </v>
      </c>
      <c r="AB64" s="205" t="str">
        <f ca="1">IFERROR(__xludf.DUMMYFUNCTION("if(countif(ec_num_list,DB64),OFFSET(INDIRECT(CONCAT(""A"",to_text(match(DB64,ec_num_list,0)))),0,1),"""")"),"")</f>
        <v/>
      </c>
      <c r="AC64" s="205" t="str">
        <f ca="1">IFERROR(__xludf.DUMMYFUNCTION("if(countif(ec_num_list,DC64),OFFSET(INDIRECT(CONCAT(""A"",to_text(match(DC64,ec_num_list,0)))),0,1),"""")"),"")</f>
        <v/>
      </c>
      <c r="AD64" s="205" t="str">
        <f ca="1">IFERROR(__xludf.DUMMYFUNCTION("if(countif(ec_num_list,DD64),OFFSET(INDIRECT(CONCAT(""A"",to_text(match(DD64,ec_num_list,0)))),0,1),"""")"),"JF ")</f>
        <v xml:space="preserve">JF </v>
      </c>
      <c r="AE64" s="205" t="str">
        <f ca="1">IFERROR(__xludf.DUMMYFUNCTION("if(countif(ec_num_list,DE64),OFFSET(INDIRECT(CONCAT(""A"",to_text(match(DE64,ec_num_list,0)))),0,1),"""")"),"K0 ")</f>
        <v xml:space="preserve">K0 </v>
      </c>
      <c r="AF64" s="205" t="str">
        <f ca="1">IFERROR(__xludf.DUMMYFUNCTION("if(countif(ec_num_list,DF64),OFFSET(INDIRECT(CONCAT(""A"",to_text(match(DF64,ec_num_list,0)))),0,1),"""")"),"")</f>
        <v/>
      </c>
      <c r="AG64" s="205" t="str">
        <f ca="1">IFERROR(__xludf.DUMMYFUNCTION("if(countif(ec_num_list,DG64),OFFSET(INDIRECT(CONCAT(""A"",to_text(match(DG64,ec_num_list,0)))),0,1),"""")"),"")</f>
        <v/>
      </c>
      <c r="AH64" s="205" t="str">
        <f ca="1">IFERROR(__xludf.DUMMYFUNCTION("if(countif(ec_num_list,DH64),OFFSET(INDIRECT(CONCAT(""A"",to_text(match(DH64,ec_num_list,0)))),0,1),"""")"),"")</f>
        <v/>
      </c>
      <c r="AI64" s="205" t="str">
        <f ca="1">IFERROR(__xludf.DUMMYFUNCTION("if(countif(ec_num_list,DI64),OFFSET(INDIRECT(CONCAT(""A"",to_text(match(DI64,ec_num_list,0)))),0,1),"""")"),"")</f>
        <v/>
      </c>
      <c r="AJ64" s="205" t="str">
        <f ca="1">IFERROR(__xludf.DUMMYFUNCTION("if(countif(ec_num_list,DJ64),OFFSET(INDIRECT(CONCAT(""A"",to_text(match(DJ64,ec_num_list,0)))),0,1),"""")"),"K5 ")</f>
        <v xml:space="preserve">K5 </v>
      </c>
      <c r="AK64" s="205" t="str">
        <f ca="1">IFERROR(__xludf.DUMMYFUNCTION("if(countif(ec_num_list,DK64),OFFSET(INDIRECT(CONCAT(""A"",to_text(match(DK64,ec_num_list,0)))),0,1),"""")"),"")</f>
        <v/>
      </c>
      <c r="AL64" s="205" t="str">
        <f ca="1">IFERROR(__xludf.DUMMYFUNCTION("if(countif(ec_num_list,DL64),OFFSET(INDIRECT(CONCAT(""A"",to_text(match(DL64,ec_num_list,0)))),0,1),"""")"),"K7 ")</f>
        <v xml:space="preserve">K7 </v>
      </c>
      <c r="AM64" s="205" t="str">
        <f ca="1">IFERROR(__xludf.DUMMYFUNCTION("if(countif(ec_num_list,DM64),OFFSET(INDIRECT(CONCAT(""A"",to_text(match(DM64,ec_num_list,0)))),0,1),"""")"),"")</f>
        <v/>
      </c>
      <c r="AN64" s="205" t="str">
        <f ca="1">IFERROR(__xludf.DUMMYFUNCTION("if(countif(ec_num_list,DN64),OFFSET(INDIRECT(CONCAT(""A"",to_text(match(DN64,ec_num_list,0)))),0,1),"""")"),"K9 ")</f>
        <v xml:space="preserve">K9 </v>
      </c>
      <c r="AO64" s="205" t="str">
        <f ca="1">IFERROR(__xludf.DUMMYFUNCTION("if(countif(ec_num_list,DO64),OFFSET(INDIRECT(CONCAT(""A"",to_text(match(DO64,ec_num_list,0)))),0,1),"""")"),"KA ")</f>
        <v xml:space="preserve">KA </v>
      </c>
      <c r="AP64" s="205" t="str">
        <f ca="1">IFERROR(__xludf.DUMMYFUNCTION("if(countif(ec_num_list,DP64),OFFSET(INDIRECT(CONCAT(""A"",to_text(match(DP64,ec_num_list,0)))),0,1),"""")"),"KB ")</f>
        <v xml:space="preserve">KB </v>
      </c>
      <c r="AQ64" s="205" t="str">
        <f ca="1">IFERROR(__xludf.DUMMYFUNCTION("if(countif(ec_num_list,DQ64),OFFSET(INDIRECT(CONCAT(""A"",to_text(match(DQ64,ec_num_list,0)))),0,1),"""")"),"KC ")</f>
        <v xml:space="preserve">KC </v>
      </c>
      <c r="AR64" s="205" t="str">
        <f ca="1">IFERROR(__xludf.DUMMYFUNCTION("if(countif(ec_num_list,DR64),OFFSET(INDIRECT(CONCAT(""A"",to_text(match(DR64,ec_num_list,0)))),0,1),"""")"),"KD ")</f>
        <v xml:space="preserve">KD </v>
      </c>
      <c r="AS64" s="205" t="str">
        <f ca="1">IFERROR(__xludf.DUMMYFUNCTION("if(countif(ec_num_list,DS64),OFFSET(INDIRECT(CONCAT(""A"",to_text(match(DS64,ec_num_list,0)))),0,1),"""")"),"")</f>
        <v/>
      </c>
      <c r="AT64" s="205" t="str">
        <f ca="1">IFERROR(__xludf.DUMMYFUNCTION("if(countif(ec_num_list,DT64),OFFSET(INDIRECT(CONCAT(""A"",to_text(match(DT64,ec_num_list,0)))),0,1),"""")"),"KF ")</f>
        <v xml:space="preserve">KF </v>
      </c>
      <c r="AU64" s="205" t="str">
        <f ca="1">IFERROR(__xludf.DUMMYFUNCTION("if(countif(ec_num_list,DU64),OFFSET(INDIRECT(CONCAT(""A"",to_text(match(DU64,ec_num_list,0)))),0,1),"""")"),"")</f>
        <v/>
      </c>
      <c r="AV64" s="205" t="str">
        <f ca="1">IFERROR(__xludf.DUMMYFUNCTION("if(countif(ec_num_list,DV64),OFFSET(INDIRECT(CONCAT(""A"",to_text(match(DV64,ec_num_list,0)))),0,1),"""")"),"L1 ")</f>
        <v xml:space="preserve">L1 </v>
      </c>
      <c r="AW64" s="205" t="str">
        <f ca="1">IFERROR(__xludf.DUMMYFUNCTION("if(countif(ec_num_list,DW64),OFFSET(INDIRECT(CONCAT(""A"",to_text(match(DW64,ec_num_list,0)))),0,1),"""")"),"")</f>
        <v/>
      </c>
      <c r="AX64" s="205" t="str">
        <f ca="1">IFERROR(__xludf.DUMMYFUNCTION("if(countif(ec_num_list,DX64),OFFSET(INDIRECT(CONCAT(""A"",to_text(match(DX64,ec_num_list,0)))),0,1),"""")"),"")</f>
        <v/>
      </c>
      <c r="AY64" s="205" t="str">
        <f ca="1">IFERROR(__xludf.DUMMYFUNCTION("if(countif(ec_num_list,DY64),OFFSET(INDIRECT(CONCAT(""A"",to_text(match(DY64,ec_num_list,0)))),0,1),"""")"),"")</f>
        <v/>
      </c>
      <c r="AZ64" s="205" t="str">
        <f ca="1">IFERROR(__xludf.DUMMYFUNCTION("if(countif(ec_num_list,DZ64),OFFSET(INDIRECT(CONCAT(""A"",to_text(match(DZ64,ec_num_list,0)))),0,1),"""")"),"")</f>
        <v/>
      </c>
      <c r="BA64" s="205" t="str">
        <f ca="1">IFERROR(__xludf.DUMMYFUNCTION("if(countif(ec_num_list,EA64),OFFSET(INDIRECT(CONCAT(""A"",to_text(match(EA64,ec_num_list,0)))),0,1),"""")"),"")</f>
        <v/>
      </c>
      <c r="BB64" s="205" t="str">
        <f ca="1">IFERROR(__xludf.DUMMYFUNCTION("if(countif(ec_num_list,EB64),OFFSET(INDIRECT(CONCAT(""A"",to_text(match(EB64,ec_num_list,0)))),0,1),"""")"),"")</f>
        <v/>
      </c>
      <c r="BC64" s="205" t="str">
        <f ca="1">IFERROR(__xludf.DUMMYFUNCTION("if(countif(ec_num_list,EC64),OFFSET(INDIRECT(CONCAT(""A"",to_text(match(EC64,ec_num_list,0)))),0,1),"""")"),"L8 ")</f>
        <v xml:space="preserve">L8 </v>
      </c>
      <c r="BD64" s="205" t="str">
        <f ca="1">IFERROR(__xludf.DUMMYFUNCTION("if(countif(ec_num_list,ED64),OFFSET(INDIRECT(CONCAT(""A"",to_text(match(ED64,ec_num_list,0)))),0,1),"""")"),"")</f>
        <v/>
      </c>
      <c r="BE64" s="205" t="str">
        <f ca="1">IFERROR(__xludf.DUMMYFUNCTION("if(countif(ec_num_list,EE64),OFFSET(INDIRECT(CONCAT(""A"",to_text(match(EE64,ec_num_list,0)))),0,1),"""")"),"LA ")</f>
        <v xml:space="preserve">LA </v>
      </c>
      <c r="BF64" s="205" t="str">
        <f ca="1">IFERROR(__xludf.DUMMYFUNCTION("if(countif(ec_num_list,EF64),OFFSET(INDIRECT(CONCAT(""A"",to_text(match(EF64,ec_num_list,0)))),0,1),"""")"),"")</f>
        <v/>
      </c>
      <c r="BG64" s="205" t="str">
        <f ca="1">IFERROR(__xludf.DUMMYFUNCTION("if(countif(ec_num_list,EG64),OFFSET(INDIRECT(CONCAT(""A"",to_text(match(EG64,ec_num_list,0)))),0,1),"""")"),"LC ")</f>
        <v xml:space="preserve">LC </v>
      </c>
      <c r="BH64" s="205" t="str">
        <f ca="1">IFERROR(__xludf.DUMMYFUNCTION("if(countif(ec_num_list,EH64),OFFSET(INDIRECT(CONCAT(""A"",to_text(match(EH64,ec_num_list,0)))),0,1),"""")"),"")</f>
        <v/>
      </c>
      <c r="BI64" s="205" t="str">
        <f ca="1">IFERROR(__xludf.DUMMYFUNCTION("if(countif(ec_num_list,EI64),OFFSET(INDIRECT(CONCAT(""A"",to_text(match(EI64,ec_num_list,0)))),0,1),"""")"),"")</f>
        <v/>
      </c>
      <c r="BJ64" s="205" t="str">
        <f ca="1">IFERROR(__xludf.DUMMYFUNCTION("if(countif(ec_num_list,EJ64),OFFSET(INDIRECT(CONCAT(""A"",to_text(match(EJ64,ec_num_list,0)))),0,1),"""")"),"LF ")</f>
        <v xml:space="preserve">LF </v>
      </c>
      <c r="BK64" s="205" t="str">
        <f ca="1">IFERROR(__xludf.DUMMYFUNCTION("if(countif(ec_num_list,EK64),OFFSET(INDIRECT(CONCAT(""A"",to_text(match(EK64,ec_num_list,0)))),0,1),"""")"),"")</f>
        <v/>
      </c>
      <c r="BL64" s="205" t="str">
        <f ca="1">IFERROR(__xludf.DUMMYFUNCTION("if(countif(ec_num_list,EL64),OFFSET(INDIRECT(CONCAT(""A"",to_text(match(EL64,ec_num_list,0)))),0,1),"""")"),"M1 ")</f>
        <v xml:space="preserve">M1 </v>
      </c>
      <c r="BM64" s="205" t="str">
        <f ca="1">IFERROR(__xludf.DUMMYFUNCTION("if(countif(ec_num_list,EM64),OFFSET(INDIRECT(CONCAT(""A"",to_text(match(EM64,ec_num_list,0)))),0,1),"""")"),"")</f>
        <v/>
      </c>
      <c r="BN64" s="205" t="str">
        <f ca="1">IFERROR(__xludf.DUMMYFUNCTION("if(countif(ec_num_list,EN64),OFFSET(INDIRECT(CONCAT(""A"",to_text(match(EN64,ec_num_list,0)))),0,1),"""")"),"M3 ")</f>
        <v xml:space="preserve">M3 </v>
      </c>
      <c r="BO64" s="205" t="str">
        <f ca="1">IFERROR(__xludf.DUMMYFUNCTION("if(countif(ec_num_list,EO64),OFFSET(INDIRECT(CONCAT(""A"",to_text(match(EO64,ec_num_list,0)))),0,1),"""")"),"M4 ")</f>
        <v xml:space="preserve">M4 </v>
      </c>
      <c r="BP64" s="205" t="str">
        <f ca="1">IFERROR(__xludf.DUMMYFUNCTION("if(countif(ec_num_list,EP64),OFFSET(INDIRECT(CONCAT(""A"",to_text(match(EP64,ec_num_list,0)))),0,1),"""")"),"")</f>
        <v/>
      </c>
      <c r="BQ64" s="205" t="str">
        <f ca="1">IFERROR(__xludf.DUMMYFUNCTION("if(countif(ec_num_list,EQ64),OFFSET(INDIRECT(CONCAT(""A"",to_text(match(EQ64,ec_num_list,0)))),0,1),"""")"),"")</f>
        <v/>
      </c>
      <c r="BR64" s="205" t="str">
        <f ca="1">IFERROR(__xludf.DUMMYFUNCTION("if(countif(ec_num_list,ER64),OFFSET(INDIRECT(CONCAT(""A"",to_text(match(ER64,ec_num_list,0)))),0,1),"""")"),"")</f>
        <v/>
      </c>
      <c r="BS64" s="205" t="str">
        <f ca="1">IFERROR(__xludf.DUMMYFUNCTION("if(countif(ec_num_list,ES64),OFFSET(INDIRECT(CONCAT(""A"",to_text(match(ES64,ec_num_list,0)))),0,1),"""")"),"")</f>
        <v/>
      </c>
      <c r="BT64" s="205" t="str">
        <f ca="1">IFERROR(__xludf.DUMMYFUNCTION("if(countif(ec_num_list,ET64),OFFSET(INDIRECT(CONCAT(""A"",to_text(match(ET64,ec_num_list,0)))),0,1),"""")"),"")</f>
        <v/>
      </c>
      <c r="BU64" s="205" t="str">
        <f ca="1">IFERROR(__xludf.DUMMYFUNCTION("if(countif(ec_num_list,EU64),OFFSET(INDIRECT(CONCAT(""A"",to_text(match(EU64,ec_num_list,0)))),0,1),"""")"),"")</f>
        <v/>
      </c>
      <c r="BV64" s="205" t="str">
        <f ca="1">IFERROR(__xludf.DUMMYFUNCTION("if(countif(ec_num_list,EV64),OFFSET(INDIRECT(CONCAT(""A"",to_text(match(EV64,ec_num_list,0)))),0,1),"""")"),"MB ")</f>
        <v xml:space="preserve">MB </v>
      </c>
      <c r="BW64" s="205" t="str">
        <f ca="1">IFERROR(__xludf.DUMMYFUNCTION("if(countif(ec_num_list,EW64),OFFSET(INDIRECT(CONCAT(""A"",to_text(match(EW64,ec_num_list,0)))),0,1),"""")"),"")</f>
        <v/>
      </c>
      <c r="BX64" s="205" t="str">
        <f ca="1">IFERROR(__xludf.DUMMYFUNCTION("if(countif(ec_num_list,EX64),OFFSET(INDIRECT(CONCAT(""A"",to_text(match(EX64,ec_num_list,0)))),0,1),"""")"),"")</f>
        <v/>
      </c>
      <c r="BY64" s="205" t="str">
        <f ca="1">IFERROR(__xludf.DUMMYFUNCTION("if(countif(ec_num_list,EY64),OFFSET(INDIRECT(CONCAT(""A"",to_text(match(EY64,ec_num_list,0)))),0,1),"""")"),"")</f>
        <v/>
      </c>
      <c r="BZ64" s="205" t="str">
        <f ca="1">IFERROR(__xludf.DUMMYFUNCTION("if(countif(ec_num_list,EZ64),OFFSET(INDIRECT(CONCAT(""A"",to_text(match(EZ64,ec_num_list,0)))),0,1),"""")"),"MF ")</f>
        <v xml:space="preserve">MF </v>
      </c>
      <c r="CA64" s="205" t="str">
        <f ca="1">IFERROR(__xludf.DUMMYFUNCTION("if(countif(ec_num_list,FA64),OFFSET(INDIRECT(CONCAT(""A"",to_text(match(FA64,ec_num_list,0)))),0,1),"""")"),"")</f>
        <v/>
      </c>
      <c r="CB64" s="205" t="str">
        <f ca="1">IFERROR(__xludf.DUMMYFUNCTION("if(countif(ec_num_list,FB64),OFFSET(INDIRECT(CONCAT(""A"",to_text(match(FB64,ec_num_list,0)))),0,1),"""")"),"")</f>
        <v/>
      </c>
      <c r="CC64" s="205" t="str">
        <f ca="1">IFERROR(__xludf.DUMMYFUNCTION("if(countif(ec_num_list,FC64),OFFSET(INDIRECT(CONCAT(""A"",to_text(match(FC64,ec_num_list,0)))),0,1),"""")"),"N2 ")</f>
        <v xml:space="preserve">N2 </v>
      </c>
      <c r="CD64" s="205" t="str">
        <f ca="1">IFERROR(__xludf.DUMMYFUNCTION("if(countif(ec_num_list,FD64),OFFSET(INDIRECT(CONCAT(""A"",to_text(match(FD64,ec_num_list,0)))),0,1),"""")"),"")</f>
        <v/>
      </c>
      <c r="CE64" s="205" t="str">
        <f ca="1">IFERROR(__xludf.DUMMYFUNCTION("if(countif(ec_num_list,FE64),OFFSET(INDIRECT(CONCAT(""A"",to_text(match(FE64,ec_num_list,0)))),0,1),"""")"),"")</f>
        <v/>
      </c>
      <c r="CF64" s="205" t="str">
        <f ca="1">IFERROR(__xludf.DUMMYFUNCTION("if(countif(ec_num_list,FF64),OFFSET(INDIRECT(CONCAT(""A"",to_text(match(FF64,ec_num_list,0)))),0,1),"""")"),"")</f>
        <v/>
      </c>
      <c r="CG64" s="205" t="str">
        <f ca="1">IFERROR(__xludf.DUMMYFUNCTION("if(countif(ec_num_list,FG64),OFFSET(INDIRECT(CONCAT(""A"",to_text(match(FG64,ec_num_list,0)))),0,1),"""")"),"")</f>
        <v/>
      </c>
      <c r="CH64" s="205" t="str">
        <f ca="1">IFERROR(__xludf.DUMMYFUNCTION("if(countif(ec_num_list,FH64),OFFSET(INDIRECT(CONCAT(""A"",to_text(match(FH64,ec_num_list,0)))),0,1),"""")"),"N7 ")</f>
        <v xml:space="preserve">N7 </v>
      </c>
      <c r="CI64" s="205" t="str">
        <f ca="1">IFERROR(__xludf.DUMMYFUNCTION("if(countif(ec_num_list,FI64),OFFSET(INDIRECT(CONCAT(""A"",to_text(match(FI64,ec_num_list,0)))),0,1),"""")"),"")</f>
        <v/>
      </c>
      <c r="CJ64" s="205" t="str">
        <f ca="1">IFERROR(__xludf.DUMMYFUNCTION("if(countif(ec_num_list,FJ64),OFFSET(INDIRECT(CONCAT(""A"",to_text(match(FJ64,ec_num_list,0)))),0,1),"""")"),"")</f>
        <v/>
      </c>
      <c r="CK64" s="205" t="str">
        <f ca="1">IFERROR(__xludf.DUMMYFUNCTION("if(countif(ec_num_list,FK64),OFFSET(INDIRECT(CONCAT(""A"",to_text(match(FK64,ec_num_list,0)))),0,1),"""")"),"NA ")</f>
        <v xml:space="preserve">NA </v>
      </c>
      <c r="CL64" s="205" t="str">
        <f ca="1">IFERROR(__xludf.DUMMYFUNCTION("if(countif(ec_num_list,FL64),OFFSET(INDIRECT(CONCAT(""A"",to_text(match(FL64,ec_num_list,0)))),0,1),"""")"),"")</f>
        <v/>
      </c>
      <c r="CM64" s="205" t="str">
        <f ca="1">IFERROR(__xludf.DUMMYFUNCTION("if(countif(ec_num_list,FM64),OFFSET(INDIRECT(CONCAT(""A"",to_text(match(FM64,ec_num_list,0)))),0,1),"""")"),"")</f>
        <v/>
      </c>
      <c r="CN64" s="206" t="s">
        <v>217</v>
      </c>
      <c r="CO64" s="206" t="s">
        <v>1243</v>
      </c>
      <c r="CP64" s="206" t="s">
        <v>1251</v>
      </c>
      <c r="CQ64" s="206" t="s">
        <v>1256</v>
      </c>
      <c r="CR64" s="108" t="s">
        <v>1555</v>
      </c>
      <c r="CS64" s="108" t="s">
        <v>1555</v>
      </c>
      <c r="CT64" s="206" t="s">
        <v>1266</v>
      </c>
      <c r="CU64" s="206" t="s">
        <v>1271</v>
      </c>
      <c r="CV64" s="206" t="s">
        <v>1274</v>
      </c>
      <c r="CW64" s="108" t="s">
        <v>1555</v>
      </c>
      <c r="CX64" s="108" t="s">
        <v>1555</v>
      </c>
      <c r="CY64" s="108" t="s">
        <v>1555</v>
      </c>
      <c r="CZ64" s="108" t="s">
        <v>1555</v>
      </c>
      <c r="DA64" s="206" t="s">
        <v>1292</v>
      </c>
      <c r="DB64" s="108" t="s">
        <v>1555</v>
      </c>
      <c r="DC64" s="108" t="s">
        <v>1555</v>
      </c>
      <c r="DD64" s="206" t="s">
        <v>1301</v>
      </c>
      <c r="DE64" s="206" t="s">
        <v>1304</v>
      </c>
      <c r="DF64" s="108" t="s">
        <v>1555</v>
      </c>
      <c r="DG64" s="108" t="s">
        <v>1555</v>
      </c>
      <c r="DH64" s="108" t="s">
        <v>1555</v>
      </c>
      <c r="DI64" s="108" t="s">
        <v>1555</v>
      </c>
      <c r="DJ64" s="206" t="s">
        <v>1321</v>
      </c>
      <c r="DK64" s="108" t="s">
        <v>1555</v>
      </c>
      <c r="DL64" s="206" t="s">
        <v>1326</v>
      </c>
      <c r="DM64" s="108" t="s">
        <v>1555</v>
      </c>
      <c r="DN64" s="206" t="s">
        <v>1334</v>
      </c>
      <c r="DO64" s="206" t="s">
        <v>1337</v>
      </c>
      <c r="DP64" s="206" t="s">
        <v>1341</v>
      </c>
      <c r="DQ64" s="206" t="s">
        <v>1344</v>
      </c>
      <c r="DR64" s="206" t="s">
        <v>1347</v>
      </c>
      <c r="DS64" s="108" t="s">
        <v>1555</v>
      </c>
      <c r="DT64" s="206" t="s">
        <v>1353</v>
      </c>
      <c r="DU64" s="108" t="s">
        <v>1555</v>
      </c>
      <c r="DV64" s="206" t="s">
        <v>1363</v>
      </c>
      <c r="DW64" s="108" t="s">
        <v>1555</v>
      </c>
      <c r="DX64" s="108" t="s">
        <v>1555</v>
      </c>
      <c r="DY64" s="108" t="s">
        <v>1555</v>
      </c>
      <c r="DZ64" s="108" t="s">
        <v>1555</v>
      </c>
      <c r="EA64" s="108" t="s">
        <v>1555</v>
      </c>
      <c r="EB64" s="108" t="s">
        <v>1555</v>
      </c>
      <c r="EC64" s="206" t="s">
        <v>1391</v>
      </c>
      <c r="ED64" s="108" t="s">
        <v>1555</v>
      </c>
      <c r="EE64" s="206" t="s">
        <v>1397</v>
      </c>
      <c r="EF64" s="108" t="s">
        <v>1555</v>
      </c>
      <c r="EG64" s="206" t="s">
        <v>1404</v>
      </c>
      <c r="EH64" s="108" t="s">
        <v>1555</v>
      </c>
      <c r="EI64" s="108" t="s">
        <v>1555</v>
      </c>
      <c r="EJ64" s="206" t="s">
        <v>1414</v>
      </c>
      <c r="EK64" s="108" t="s">
        <v>1555</v>
      </c>
      <c r="EL64" s="206" t="s">
        <v>1419</v>
      </c>
      <c r="EM64" s="108" t="s">
        <v>1555</v>
      </c>
      <c r="EN64" s="206" t="s">
        <v>1428</v>
      </c>
      <c r="EO64" s="206" t="s">
        <v>1430</v>
      </c>
      <c r="EP64" s="108" t="s">
        <v>1555</v>
      </c>
      <c r="EQ64" s="108" t="s">
        <v>1555</v>
      </c>
      <c r="ER64" s="108" t="s">
        <v>1555</v>
      </c>
      <c r="ES64" s="108" t="s">
        <v>1555</v>
      </c>
      <c r="ET64" s="108" t="s">
        <v>1555</v>
      </c>
      <c r="EU64" s="108" t="s">
        <v>1555</v>
      </c>
      <c r="EV64" s="206" t="s">
        <v>1451</v>
      </c>
      <c r="EW64" s="108" t="s">
        <v>1555</v>
      </c>
      <c r="EX64" s="108" t="s">
        <v>1555</v>
      </c>
      <c r="EY64" s="108" t="s">
        <v>1555</v>
      </c>
      <c r="EZ64" s="206" t="s">
        <v>1463</v>
      </c>
      <c r="FA64" s="108" t="s">
        <v>1555</v>
      </c>
      <c r="FB64" s="108" t="s">
        <v>1555</v>
      </c>
      <c r="FC64" s="206" t="s">
        <v>1476</v>
      </c>
      <c r="FD64" s="108" t="s">
        <v>1555</v>
      </c>
      <c r="FE64" s="108" t="s">
        <v>1555</v>
      </c>
      <c r="FF64" s="108" t="s">
        <v>1555</v>
      </c>
      <c r="FG64" s="108" t="s">
        <v>1555</v>
      </c>
      <c r="FH64" s="206" t="s">
        <v>1494</v>
      </c>
      <c r="FI64" s="108" t="s">
        <v>1555</v>
      </c>
      <c r="FJ64" s="108" t="s">
        <v>1555</v>
      </c>
      <c r="FK64" s="206" t="s">
        <v>1506</v>
      </c>
      <c r="FL64" s="206" t="s">
        <v>1509</v>
      </c>
      <c r="FM64" s="108" t="s">
        <v>1555</v>
      </c>
    </row>
    <row r="65" spans="1:169" ht="14.25">
      <c r="A65" s="108" t="s">
        <v>1458</v>
      </c>
      <c r="B65" s="108" t="str">
        <f t="shared" si="6"/>
        <v xml:space="preserve">MD </v>
      </c>
      <c r="C65" s="200" t="s">
        <v>1559</v>
      </c>
      <c r="D65" s="203" t="s">
        <v>442</v>
      </c>
      <c r="E65" s="203" t="s">
        <v>904</v>
      </c>
      <c r="F65" s="203" t="s">
        <v>905</v>
      </c>
      <c r="G65" s="203" t="s">
        <v>906</v>
      </c>
      <c r="H65" s="203" t="s">
        <v>650</v>
      </c>
      <c r="I65" s="203" t="s">
        <v>651</v>
      </c>
      <c r="J65" s="203" t="s">
        <v>1564</v>
      </c>
      <c r="K65" s="117" t="s">
        <v>653</v>
      </c>
      <c r="L65" s="204" t="s">
        <v>219</v>
      </c>
      <c r="M65" s="205" t="str">
        <f ca="1">IFERROR(__xludf.DUMMYFUNCTION("regexreplace(N65,"" "","", "")"),"J0, J1, J2, J5, J6, J7, JA, JC, JF, K0, K5, K7, K9, KA, KB, KC, KD, KF, L1, L8, LA, LC, LF, M1, M8, MB, MF, N2, N7, NA, ")</f>
        <v xml:space="preserve">J0, J1, J2, J5, J6, J7, JA, JC, JF, K0, K5, K7, K9, KA, KB, KC, KD, KF, L1, L8, LA, LC, LF, M1, M8, MB, MF, N2, N7, NA, </v>
      </c>
      <c r="N65" s="205" t="e">
        <f t="shared" si="1"/>
        <v>#VALUE!</v>
      </c>
      <c r="O65" s="205" t="str">
        <f ca="1">IFERROR(__xludf.DUMMYFUNCTION("if(countif(ec_num_list,CO65),OFFSET(INDIRECT(CONCAT(""A"",to_text(match(CO65,ec_num_list,0)))),0,1),"""")"),"J0 ")</f>
        <v xml:space="preserve">J0 </v>
      </c>
      <c r="P65" s="205" t="str">
        <f ca="1">IFERROR(__xludf.DUMMYFUNCTION("if(countif(ec_num_list,CP65),OFFSET(INDIRECT(CONCAT(""A"",to_text(match(CP65,ec_num_list,0)))),0,1),"""")"),"J1 ")</f>
        <v xml:space="preserve">J1 </v>
      </c>
      <c r="Q65" s="205" t="str">
        <f ca="1">IFERROR(__xludf.DUMMYFUNCTION("if(countif(ec_num_list,CQ65),OFFSET(INDIRECT(CONCAT(""A"",to_text(match(CQ65,ec_num_list,0)))),0,1),"""")"),"J2 ")</f>
        <v xml:space="preserve">J2 </v>
      </c>
      <c r="R65" s="205" t="str">
        <f ca="1">IFERROR(__xludf.DUMMYFUNCTION("if(countif(ec_num_list,CR65),OFFSET(INDIRECT(CONCAT(""A"",to_text(match(CR65,ec_num_list,0)))),0,1),"""")"),"")</f>
        <v/>
      </c>
      <c r="S65" s="205" t="str">
        <f ca="1">IFERROR(__xludf.DUMMYFUNCTION("if(countif(ec_num_list,CS65),OFFSET(INDIRECT(CONCAT(""A"",to_text(match(CS65,ec_num_list,0)))),0,1),"""")"),"")</f>
        <v/>
      </c>
      <c r="T65" s="205" t="str">
        <f ca="1">IFERROR(__xludf.DUMMYFUNCTION("if(countif(ec_num_list,CT65),OFFSET(INDIRECT(CONCAT(""A"",to_text(match(CT65,ec_num_list,0)))),0,1),"""")"),"J5 ")</f>
        <v xml:space="preserve">J5 </v>
      </c>
      <c r="U65" s="205" t="str">
        <f ca="1">IFERROR(__xludf.DUMMYFUNCTION("if(countif(ec_num_list,CU65),OFFSET(INDIRECT(CONCAT(""A"",to_text(match(CU65,ec_num_list,0)))),0,1),"""")"),"J6 ")</f>
        <v xml:space="preserve">J6 </v>
      </c>
      <c r="V65" s="205" t="str">
        <f ca="1">IFERROR(__xludf.DUMMYFUNCTION("if(countif(ec_num_list,CV65),OFFSET(INDIRECT(CONCAT(""A"",to_text(match(CV65,ec_num_list,0)))),0,1),"""")"),"J7 ")</f>
        <v xml:space="preserve">J7 </v>
      </c>
      <c r="W65" s="205" t="str">
        <f ca="1">IFERROR(__xludf.DUMMYFUNCTION("if(countif(ec_num_list,CW65),OFFSET(INDIRECT(CONCAT(""A"",to_text(match(CW65,ec_num_list,0)))),0,1),"""")"),"")</f>
        <v/>
      </c>
      <c r="X65" s="205" t="str">
        <f ca="1">IFERROR(__xludf.DUMMYFUNCTION("if(countif(ec_num_list,CX65),OFFSET(INDIRECT(CONCAT(""A"",to_text(match(CX65,ec_num_list,0)))),0,1),"""")"),"")</f>
        <v/>
      </c>
      <c r="Y65" s="205" t="str">
        <f ca="1">IFERROR(__xludf.DUMMYFUNCTION("if(countif(ec_num_list,CY65),OFFSET(INDIRECT(CONCAT(""A"",to_text(match(CY65,ec_num_list,0)))),0,1),"""")"),"JA ")</f>
        <v xml:space="preserve">JA </v>
      </c>
      <c r="Z65" s="205" t="str">
        <f ca="1">IFERROR(__xludf.DUMMYFUNCTION("if(countif(ec_num_list,CZ65),OFFSET(INDIRECT(CONCAT(""A"",to_text(match(CZ65,ec_num_list,0)))),0,1),"""")"),"")</f>
        <v/>
      </c>
      <c r="AA65" s="205" t="str">
        <f ca="1">IFERROR(__xludf.DUMMYFUNCTION("if(countif(ec_num_list,DA65),OFFSET(INDIRECT(CONCAT(""A"",to_text(match(DA65,ec_num_list,0)))),0,1),"""")"),"JC ")</f>
        <v xml:space="preserve">JC </v>
      </c>
      <c r="AB65" s="205" t="str">
        <f ca="1">IFERROR(__xludf.DUMMYFUNCTION("if(countif(ec_num_list,DB65),OFFSET(INDIRECT(CONCAT(""A"",to_text(match(DB65,ec_num_list,0)))),0,1),"""")"),"")</f>
        <v/>
      </c>
      <c r="AC65" s="205" t="str">
        <f ca="1">IFERROR(__xludf.DUMMYFUNCTION("if(countif(ec_num_list,DC65),OFFSET(INDIRECT(CONCAT(""A"",to_text(match(DC65,ec_num_list,0)))),0,1),"""")"),"")</f>
        <v/>
      </c>
      <c r="AD65" s="205" t="str">
        <f ca="1">IFERROR(__xludf.DUMMYFUNCTION("if(countif(ec_num_list,DD65),OFFSET(INDIRECT(CONCAT(""A"",to_text(match(DD65,ec_num_list,0)))),0,1),"""")"),"JF ")</f>
        <v xml:space="preserve">JF </v>
      </c>
      <c r="AE65" s="205" t="str">
        <f ca="1">IFERROR(__xludf.DUMMYFUNCTION("if(countif(ec_num_list,DE65),OFFSET(INDIRECT(CONCAT(""A"",to_text(match(DE65,ec_num_list,0)))),0,1),"""")"),"K0 ")</f>
        <v xml:space="preserve">K0 </v>
      </c>
      <c r="AF65" s="205" t="str">
        <f ca="1">IFERROR(__xludf.DUMMYFUNCTION("if(countif(ec_num_list,DF65),OFFSET(INDIRECT(CONCAT(""A"",to_text(match(DF65,ec_num_list,0)))),0,1),"""")"),"")</f>
        <v/>
      </c>
      <c r="AG65" s="205" t="str">
        <f ca="1">IFERROR(__xludf.DUMMYFUNCTION("if(countif(ec_num_list,DG65),OFFSET(INDIRECT(CONCAT(""A"",to_text(match(DG65,ec_num_list,0)))),0,1),"""")"),"")</f>
        <v/>
      </c>
      <c r="AH65" s="205" t="str">
        <f ca="1">IFERROR(__xludf.DUMMYFUNCTION("if(countif(ec_num_list,DH65),OFFSET(INDIRECT(CONCAT(""A"",to_text(match(DH65,ec_num_list,0)))),0,1),"""")"),"")</f>
        <v/>
      </c>
      <c r="AI65" s="205" t="str">
        <f ca="1">IFERROR(__xludf.DUMMYFUNCTION("if(countif(ec_num_list,DI65),OFFSET(INDIRECT(CONCAT(""A"",to_text(match(DI65,ec_num_list,0)))),0,1),"""")"),"")</f>
        <v/>
      </c>
      <c r="AJ65" s="205" t="str">
        <f ca="1">IFERROR(__xludf.DUMMYFUNCTION("if(countif(ec_num_list,DJ65),OFFSET(INDIRECT(CONCAT(""A"",to_text(match(DJ65,ec_num_list,0)))),0,1),"""")"),"K5 ")</f>
        <v xml:space="preserve">K5 </v>
      </c>
      <c r="AK65" s="205" t="str">
        <f ca="1">IFERROR(__xludf.DUMMYFUNCTION("if(countif(ec_num_list,DK65),OFFSET(INDIRECT(CONCAT(""A"",to_text(match(DK65,ec_num_list,0)))),0,1),"""")"),"")</f>
        <v/>
      </c>
      <c r="AL65" s="205" t="str">
        <f ca="1">IFERROR(__xludf.DUMMYFUNCTION("if(countif(ec_num_list,DL65),OFFSET(INDIRECT(CONCAT(""A"",to_text(match(DL65,ec_num_list,0)))),0,1),"""")"),"K7 ")</f>
        <v xml:space="preserve">K7 </v>
      </c>
      <c r="AM65" s="205" t="str">
        <f ca="1">IFERROR(__xludf.DUMMYFUNCTION("if(countif(ec_num_list,DM65),OFFSET(INDIRECT(CONCAT(""A"",to_text(match(DM65,ec_num_list,0)))),0,1),"""")"),"")</f>
        <v/>
      </c>
      <c r="AN65" s="205" t="str">
        <f ca="1">IFERROR(__xludf.DUMMYFUNCTION("if(countif(ec_num_list,DN65),OFFSET(INDIRECT(CONCAT(""A"",to_text(match(DN65,ec_num_list,0)))),0,1),"""")"),"K9 ")</f>
        <v xml:space="preserve">K9 </v>
      </c>
      <c r="AO65" s="205" t="str">
        <f ca="1">IFERROR(__xludf.DUMMYFUNCTION("if(countif(ec_num_list,DO65),OFFSET(INDIRECT(CONCAT(""A"",to_text(match(DO65,ec_num_list,0)))),0,1),"""")"),"KA ")</f>
        <v xml:space="preserve">KA </v>
      </c>
      <c r="AP65" s="205" t="str">
        <f ca="1">IFERROR(__xludf.DUMMYFUNCTION("if(countif(ec_num_list,DP65),OFFSET(INDIRECT(CONCAT(""A"",to_text(match(DP65,ec_num_list,0)))),0,1),"""")"),"KB ")</f>
        <v xml:space="preserve">KB </v>
      </c>
      <c r="AQ65" s="205" t="str">
        <f ca="1">IFERROR(__xludf.DUMMYFUNCTION("if(countif(ec_num_list,DQ65),OFFSET(INDIRECT(CONCAT(""A"",to_text(match(DQ65,ec_num_list,0)))),0,1),"""")"),"KC ")</f>
        <v xml:space="preserve">KC </v>
      </c>
      <c r="AR65" s="205" t="str">
        <f ca="1">IFERROR(__xludf.DUMMYFUNCTION("if(countif(ec_num_list,DR65),OFFSET(INDIRECT(CONCAT(""A"",to_text(match(DR65,ec_num_list,0)))),0,1),"""")"),"KD ")</f>
        <v xml:space="preserve">KD </v>
      </c>
      <c r="AS65" s="205" t="str">
        <f ca="1">IFERROR(__xludf.DUMMYFUNCTION("if(countif(ec_num_list,DS65),OFFSET(INDIRECT(CONCAT(""A"",to_text(match(DS65,ec_num_list,0)))),0,1),"""")"),"")</f>
        <v/>
      </c>
      <c r="AT65" s="205" t="str">
        <f ca="1">IFERROR(__xludf.DUMMYFUNCTION("if(countif(ec_num_list,DT65),OFFSET(INDIRECT(CONCAT(""A"",to_text(match(DT65,ec_num_list,0)))),0,1),"""")"),"KF ")</f>
        <v xml:space="preserve">KF </v>
      </c>
      <c r="AU65" s="205" t="str">
        <f ca="1">IFERROR(__xludf.DUMMYFUNCTION("if(countif(ec_num_list,DU65),OFFSET(INDIRECT(CONCAT(""A"",to_text(match(DU65,ec_num_list,0)))),0,1),"""")"),"")</f>
        <v/>
      </c>
      <c r="AV65" s="205" t="str">
        <f ca="1">IFERROR(__xludf.DUMMYFUNCTION("if(countif(ec_num_list,DV65),OFFSET(INDIRECT(CONCAT(""A"",to_text(match(DV65,ec_num_list,0)))),0,1),"""")"),"L1 ")</f>
        <v xml:space="preserve">L1 </v>
      </c>
      <c r="AW65" s="205" t="str">
        <f ca="1">IFERROR(__xludf.DUMMYFUNCTION("if(countif(ec_num_list,DW65),OFFSET(INDIRECT(CONCAT(""A"",to_text(match(DW65,ec_num_list,0)))),0,1),"""")"),"")</f>
        <v/>
      </c>
      <c r="AX65" s="205" t="str">
        <f ca="1">IFERROR(__xludf.DUMMYFUNCTION("if(countif(ec_num_list,DX65),OFFSET(INDIRECT(CONCAT(""A"",to_text(match(DX65,ec_num_list,0)))),0,1),"""")"),"")</f>
        <v/>
      </c>
      <c r="AY65" s="205" t="str">
        <f ca="1">IFERROR(__xludf.DUMMYFUNCTION("if(countif(ec_num_list,DY65),OFFSET(INDIRECT(CONCAT(""A"",to_text(match(DY65,ec_num_list,0)))),0,1),"""")"),"")</f>
        <v/>
      </c>
      <c r="AZ65" s="205" t="str">
        <f ca="1">IFERROR(__xludf.DUMMYFUNCTION("if(countif(ec_num_list,DZ65),OFFSET(INDIRECT(CONCAT(""A"",to_text(match(DZ65,ec_num_list,0)))),0,1),"""")"),"")</f>
        <v/>
      </c>
      <c r="BA65" s="205" t="str">
        <f ca="1">IFERROR(__xludf.DUMMYFUNCTION("if(countif(ec_num_list,EA65),OFFSET(INDIRECT(CONCAT(""A"",to_text(match(EA65,ec_num_list,0)))),0,1),"""")"),"")</f>
        <v/>
      </c>
      <c r="BB65" s="205" t="str">
        <f ca="1">IFERROR(__xludf.DUMMYFUNCTION("if(countif(ec_num_list,EB65),OFFSET(INDIRECT(CONCAT(""A"",to_text(match(EB65,ec_num_list,0)))),0,1),"""")"),"")</f>
        <v/>
      </c>
      <c r="BC65" s="205" t="str">
        <f ca="1">IFERROR(__xludf.DUMMYFUNCTION("if(countif(ec_num_list,EC65),OFFSET(INDIRECT(CONCAT(""A"",to_text(match(EC65,ec_num_list,0)))),0,1),"""")"),"L8 ")</f>
        <v xml:space="preserve">L8 </v>
      </c>
      <c r="BD65" s="205" t="str">
        <f ca="1">IFERROR(__xludf.DUMMYFUNCTION("if(countif(ec_num_list,ED65),OFFSET(INDIRECT(CONCAT(""A"",to_text(match(ED65,ec_num_list,0)))),0,1),"""")"),"")</f>
        <v/>
      </c>
      <c r="BE65" s="205" t="str">
        <f ca="1">IFERROR(__xludf.DUMMYFUNCTION("if(countif(ec_num_list,EE65),OFFSET(INDIRECT(CONCAT(""A"",to_text(match(EE65,ec_num_list,0)))),0,1),"""")"),"LA ")</f>
        <v xml:space="preserve">LA </v>
      </c>
      <c r="BF65" s="205" t="str">
        <f ca="1">IFERROR(__xludf.DUMMYFUNCTION("if(countif(ec_num_list,EF65),OFFSET(INDIRECT(CONCAT(""A"",to_text(match(EF65,ec_num_list,0)))),0,1),"""")"),"")</f>
        <v/>
      </c>
      <c r="BG65" s="205" t="str">
        <f ca="1">IFERROR(__xludf.DUMMYFUNCTION("if(countif(ec_num_list,EG65),OFFSET(INDIRECT(CONCAT(""A"",to_text(match(EG65,ec_num_list,0)))),0,1),"""")"),"LC ")</f>
        <v xml:space="preserve">LC </v>
      </c>
      <c r="BH65" s="205" t="str">
        <f ca="1">IFERROR(__xludf.DUMMYFUNCTION("if(countif(ec_num_list,EH65),OFFSET(INDIRECT(CONCAT(""A"",to_text(match(EH65,ec_num_list,0)))),0,1),"""")"),"")</f>
        <v/>
      </c>
      <c r="BI65" s="205" t="str">
        <f ca="1">IFERROR(__xludf.DUMMYFUNCTION("if(countif(ec_num_list,EI65),OFFSET(INDIRECT(CONCAT(""A"",to_text(match(EI65,ec_num_list,0)))),0,1),"""")"),"")</f>
        <v/>
      </c>
      <c r="BJ65" s="205" t="str">
        <f ca="1">IFERROR(__xludf.DUMMYFUNCTION("if(countif(ec_num_list,EJ65),OFFSET(INDIRECT(CONCAT(""A"",to_text(match(EJ65,ec_num_list,0)))),0,1),"""")"),"LF ")</f>
        <v xml:space="preserve">LF </v>
      </c>
      <c r="BK65" s="205" t="str">
        <f ca="1">IFERROR(__xludf.DUMMYFUNCTION("if(countif(ec_num_list,EK65),OFFSET(INDIRECT(CONCAT(""A"",to_text(match(EK65,ec_num_list,0)))),0,1),"""")"),"")</f>
        <v/>
      </c>
      <c r="BL65" s="205" t="str">
        <f ca="1">IFERROR(__xludf.DUMMYFUNCTION("if(countif(ec_num_list,EL65),OFFSET(INDIRECT(CONCAT(""A"",to_text(match(EL65,ec_num_list,0)))),0,1),"""")"),"M1 ")</f>
        <v xml:space="preserve">M1 </v>
      </c>
      <c r="BM65" s="205" t="str">
        <f ca="1">IFERROR(__xludf.DUMMYFUNCTION("if(countif(ec_num_list,EM65),OFFSET(INDIRECT(CONCAT(""A"",to_text(match(EM65,ec_num_list,0)))),0,1),"""")"),"")</f>
        <v/>
      </c>
      <c r="BN65" s="205" t="str">
        <f ca="1">IFERROR(__xludf.DUMMYFUNCTION("if(countif(ec_num_list,EN65),OFFSET(INDIRECT(CONCAT(""A"",to_text(match(EN65,ec_num_list,0)))),0,1),"""")"),"")</f>
        <v/>
      </c>
      <c r="BO65" s="205" t="str">
        <f ca="1">IFERROR(__xludf.DUMMYFUNCTION("if(countif(ec_num_list,EO65),OFFSET(INDIRECT(CONCAT(""A"",to_text(match(EO65,ec_num_list,0)))),0,1),"""")"),"")</f>
        <v/>
      </c>
      <c r="BP65" s="205" t="str">
        <f ca="1">IFERROR(__xludf.DUMMYFUNCTION("if(countif(ec_num_list,EP65),OFFSET(INDIRECT(CONCAT(""A"",to_text(match(EP65,ec_num_list,0)))),0,1),"""")"),"")</f>
        <v/>
      </c>
      <c r="BQ65" s="205" t="str">
        <f ca="1">IFERROR(__xludf.DUMMYFUNCTION("if(countif(ec_num_list,EQ65),OFFSET(INDIRECT(CONCAT(""A"",to_text(match(EQ65,ec_num_list,0)))),0,1),"""")"),"")</f>
        <v/>
      </c>
      <c r="BR65" s="205" t="str">
        <f ca="1">IFERROR(__xludf.DUMMYFUNCTION("if(countif(ec_num_list,ER65),OFFSET(INDIRECT(CONCAT(""A"",to_text(match(ER65,ec_num_list,0)))),0,1),"""")"),"")</f>
        <v/>
      </c>
      <c r="BS65" s="205" t="str">
        <f ca="1">IFERROR(__xludf.DUMMYFUNCTION("if(countif(ec_num_list,ES65),OFFSET(INDIRECT(CONCAT(""A"",to_text(match(ES65,ec_num_list,0)))),0,1),"""")"),"M8 ")</f>
        <v xml:space="preserve">M8 </v>
      </c>
      <c r="BT65" s="205" t="str">
        <f ca="1">IFERROR(__xludf.DUMMYFUNCTION("if(countif(ec_num_list,ET65),OFFSET(INDIRECT(CONCAT(""A"",to_text(match(ET65,ec_num_list,0)))),0,1),"""")"),"")</f>
        <v/>
      </c>
      <c r="BU65" s="205" t="str">
        <f ca="1">IFERROR(__xludf.DUMMYFUNCTION("if(countif(ec_num_list,EU65),OFFSET(INDIRECT(CONCAT(""A"",to_text(match(EU65,ec_num_list,0)))),0,1),"""")"),"")</f>
        <v/>
      </c>
      <c r="BV65" s="205" t="str">
        <f ca="1">IFERROR(__xludf.DUMMYFUNCTION("if(countif(ec_num_list,EV65),OFFSET(INDIRECT(CONCAT(""A"",to_text(match(EV65,ec_num_list,0)))),0,1),"""")"),"MB ")</f>
        <v xml:space="preserve">MB </v>
      </c>
      <c r="BW65" s="205" t="str">
        <f ca="1">IFERROR(__xludf.DUMMYFUNCTION("if(countif(ec_num_list,EW65),OFFSET(INDIRECT(CONCAT(""A"",to_text(match(EW65,ec_num_list,0)))),0,1),"""")"),"")</f>
        <v/>
      </c>
      <c r="BX65" s="205" t="str">
        <f ca="1">IFERROR(__xludf.DUMMYFUNCTION("if(countif(ec_num_list,EX65),OFFSET(INDIRECT(CONCAT(""A"",to_text(match(EX65,ec_num_list,0)))),0,1),"""")"),"")</f>
        <v/>
      </c>
      <c r="BY65" s="205" t="str">
        <f ca="1">IFERROR(__xludf.DUMMYFUNCTION("if(countif(ec_num_list,EY65),OFFSET(INDIRECT(CONCAT(""A"",to_text(match(EY65,ec_num_list,0)))),0,1),"""")"),"")</f>
        <v/>
      </c>
      <c r="BZ65" s="205" t="str">
        <f ca="1">IFERROR(__xludf.DUMMYFUNCTION("if(countif(ec_num_list,EZ65),OFFSET(INDIRECT(CONCAT(""A"",to_text(match(EZ65,ec_num_list,0)))),0,1),"""")"),"MF ")</f>
        <v xml:space="preserve">MF </v>
      </c>
      <c r="CA65" s="205" t="str">
        <f ca="1">IFERROR(__xludf.DUMMYFUNCTION("if(countif(ec_num_list,FA65),OFFSET(INDIRECT(CONCAT(""A"",to_text(match(FA65,ec_num_list,0)))),0,1),"""")"),"")</f>
        <v/>
      </c>
      <c r="CB65" s="205" t="str">
        <f ca="1">IFERROR(__xludf.DUMMYFUNCTION("if(countif(ec_num_list,FB65),OFFSET(INDIRECT(CONCAT(""A"",to_text(match(FB65,ec_num_list,0)))),0,1),"""")"),"")</f>
        <v/>
      </c>
      <c r="CC65" s="205" t="str">
        <f ca="1">IFERROR(__xludf.DUMMYFUNCTION("if(countif(ec_num_list,FC65),OFFSET(INDIRECT(CONCAT(""A"",to_text(match(FC65,ec_num_list,0)))),0,1),"""")"),"N2 ")</f>
        <v xml:space="preserve">N2 </v>
      </c>
      <c r="CD65" s="205" t="str">
        <f ca="1">IFERROR(__xludf.DUMMYFUNCTION("if(countif(ec_num_list,FD65),OFFSET(INDIRECT(CONCAT(""A"",to_text(match(FD65,ec_num_list,0)))),0,1),"""")"),"")</f>
        <v/>
      </c>
      <c r="CE65" s="205" t="str">
        <f ca="1">IFERROR(__xludf.DUMMYFUNCTION("if(countif(ec_num_list,FE65),OFFSET(INDIRECT(CONCAT(""A"",to_text(match(FE65,ec_num_list,0)))),0,1),"""")"),"")</f>
        <v/>
      </c>
      <c r="CF65" s="205" t="str">
        <f ca="1">IFERROR(__xludf.DUMMYFUNCTION("if(countif(ec_num_list,FF65),OFFSET(INDIRECT(CONCAT(""A"",to_text(match(FF65,ec_num_list,0)))),0,1),"""")"),"")</f>
        <v/>
      </c>
      <c r="CG65" s="205" t="str">
        <f ca="1">IFERROR(__xludf.DUMMYFUNCTION("if(countif(ec_num_list,FG65),OFFSET(INDIRECT(CONCAT(""A"",to_text(match(FG65,ec_num_list,0)))),0,1),"""")"),"")</f>
        <v/>
      </c>
      <c r="CH65" s="205" t="str">
        <f ca="1">IFERROR(__xludf.DUMMYFUNCTION("if(countif(ec_num_list,FH65),OFFSET(INDIRECT(CONCAT(""A"",to_text(match(FH65,ec_num_list,0)))),0,1),"""")"),"N7 ")</f>
        <v xml:space="preserve">N7 </v>
      </c>
      <c r="CI65" s="205" t="str">
        <f ca="1">IFERROR(__xludf.DUMMYFUNCTION("if(countif(ec_num_list,FI65),OFFSET(INDIRECT(CONCAT(""A"",to_text(match(FI65,ec_num_list,0)))),0,1),"""")"),"")</f>
        <v/>
      </c>
      <c r="CJ65" s="205" t="str">
        <f ca="1">IFERROR(__xludf.DUMMYFUNCTION("if(countif(ec_num_list,FJ65),OFFSET(INDIRECT(CONCAT(""A"",to_text(match(FJ65,ec_num_list,0)))),0,1),"""")"),"")</f>
        <v/>
      </c>
      <c r="CK65" s="205" t="str">
        <f ca="1">IFERROR(__xludf.DUMMYFUNCTION("if(countif(ec_num_list,FK65),OFFSET(INDIRECT(CONCAT(""A"",to_text(match(FK65,ec_num_list,0)))),0,1),"""")"),"NA ")</f>
        <v xml:space="preserve">NA </v>
      </c>
      <c r="CL65" s="205" t="str">
        <f ca="1">IFERROR(__xludf.DUMMYFUNCTION("if(countif(ec_num_list,FL65),OFFSET(INDIRECT(CONCAT(""A"",to_text(match(FL65,ec_num_list,0)))),0,1),"""")"),"")</f>
        <v/>
      </c>
      <c r="CM65" s="205" t="str">
        <f ca="1">IFERROR(__xludf.DUMMYFUNCTION("if(countif(ec_num_list,FM65),OFFSET(INDIRECT(CONCAT(""A"",to_text(match(FM65,ec_num_list,0)))),0,1),"""")"),"")</f>
        <v/>
      </c>
      <c r="CN65" s="206" t="s">
        <v>219</v>
      </c>
      <c r="CO65" s="206" t="s">
        <v>1243</v>
      </c>
      <c r="CP65" s="206" t="s">
        <v>1251</v>
      </c>
      <c r="CQ65" s="206" t="s">
        <v>1256</v>
      </c>
      <c r="CR65" s="108" t="s">
        <v>1555</v>
      </c>
      <c r="CS65" s="108" t="s">
        <v>1555</v>
      </c>
      <c r="CT65" s="206" t="s">
        <v>1266</v>
      </c>
      <c r="CU65" s="206" t="s">
        <v>1271</v>
      </c>
      <c r="CV65" s="206" t="s">
        <v>1274</v>
      </c>
      <c r="CW65" s="108" t="s">
        <v>1555</v>
      </c>
      <c r="CX65" s="108" t="s">
        <v>1555</v>
      </c>
      <c r="CY65" s="206" t="s">
        <v>1286</v>
      </c>
      <c r="CZ65" s="108" t="s">
        <v>1555</v>
      </c>
      <c r="DA65" s="206" t="s">
        <v>1292</v>
      </c>
      <c r="DB65" s="108" t="s">
        <v>1555</v>
      </c>
      <c r="DC65" s="108" t="s">
        <v>1555</v>
      </c>
      <c r="DD65" s="206" t="s">
        <v>1301</v>
      </c>
      <c r="DE65" s="206" t="s">
        <v>1304</v>
      </c>
      <c r="DF65" s="108" t="s">
        <v>1555</v>
      </c>
      <c r="DG65" s="108" t="s">
        <v>1555</v>
      </c>
      <c r="DH65" s="108" t="s">
        <v>1555</v>
      </c>
      <c r="DI65" s="108" t="s">
        <v>1555</v>
      </c>
      <c r="DJ65" s="206" t="s">
        <v>1321</v>
      </c>
      <c r="DK65" s="108" t="s">
        <v>1555</v>
      </c>
      <c r="DL65" s="206" t="s">
        <v>1326</v>
      </c>
      <c r="DM65" s="108" t="s">
        <v>1555</v>
      </c>
      <c r="DN65" s="206" t="s">
        <v>1334</v>
      </c>
      <c r="DO65" s="206" t="s">
        <v>1337</v>
      </c>
      <c r="DP65" s="206" t="s">
        <v>1341</v>
      </c>
      <c r="DQ65" s="206" t="s">
        <v>1344</v>
      </c>
      <c r="DR65" s="206" t="s">
        <v>1347</v>
      </c>
      <c r="DS65" s="108" t="s">
        <v>1555</v>
      </c>
      <c r="DT65" s="206" t="s">
        <v>1353</v>
      </c>
      <c r="DU65" s="108" t="s">
        <v>1555</v>
      </c>
      <c r="DV65" s="206" t="s">
        <v>1363</v>
      </c>
      <c r="DW65" s="108" t="s">
        <v>1555</v>
      </c>
      <c r="DX65" s="108" t="s">
        <v>1555</v>
      </c>
      <c r="DY65" s="108" t="s">
        <v>1555</v>
      </c>
      <c r="DZ65" s="108" t="s">
        <v>1555</v>
      </c>
      <c r="EA65" s="108" t="s">
        <v>1555</v>
      </c>
      <c r="EB65" s="108" t="s">
        <v>1555</v>
      </c>
      <c r="EC65" s="206" t="s">
        <v>1391</v>
      </c>
      <c r="ED65" s="108" t="s">
        <v>1555</v>
      </c>
      <c r="EE65" s="206" t="s">
        <v>1397</v>
      </c>
      <c r="EF65" s="108" t="s">
        <v>1555</v>
      </c>
      <c r="EG65" s="206" t="s">
        <v>1404</v>
      </c>
      <c r="EH65" s="108" t="s">
        <v>1555</v>
      </c>
      <c r="EI65" s="108" t="s">
        <v>1555</v>
      </c>
      <c r="EJ65" s="206" t="s">
        <v>1414</v>
      </c>
      <c r="EK65" s="108" t="s">
        <v>1555</v>
      </c>
      <c r="EL65" s="206" t="s">
        <v>1419</v>
      </c>
      <c r="EM65" s="108" t="s">
        <v>1555</v>
      </c>
      <c r="EN65" s="108" t="s">
        <v>1555</v>
      </c>
      <c r="EO65" s="108" t="s">
        <v>1555</v>
      </c>
      <c r="EP65" s="108" t="s">
        <v>1555</v>
      </c>
      <c r="EQ65" s="108" t="s">
        <v>1555</v>
      </c>
      <c r="ER65" s="108" t="s">
        <v>1555</v>
      </c>
      <c r="ES65" s="206" t="s">
        <v>1442</v>
      </c>
      <c r="ET65" s="108" t="s">
        <v>1555</v>
      </c>
      <c r="EU65" s="108" t="s">
        <v>1555</v>
      </c>
      <c r="EV65" s="206" t="s">
        <v>1451</v>
      </c>
      <c r="EW65" s="108" t="s">
        <v>1555</v>
      </c>
      <c r="EX65" s="108" t="s">
        <v>1555</v>
      </c>
      <c r="EY65" s="108" t="s">
        <v>1555</v>
      </c>
      <c r="EZ65" s="206" t="s">
        <v>1463</v>
      </c>
      <c r="FA65" s="108" t="s">
        <v>1555</v>
      </c>
      <c r="FB65" s="108" t="s">
        <v>1555</v>
      </c>
      <c r="FC65" s="206" t="s">
        <v>1476</v>
      </c>
      <c r="FD65" s="108" t="s">
        <v>1555</v>
      </c>
      <c r="FE65" s="108" t="s">
        <v>1555</v>
      </c>
      <c r="FF65" s="108" t="s">
        <v>1555</v>
      </c>
      <c r="FG65" s="108" t="s">
        <v>1555</v>
      </c>
      <c r="FH65" s="206" t="s">
        <v>1494</v>
      </c>
      <c r="FI65" s="108" t="s">
        <v>1555</v>
      </c>
      <c r="FJ65" s="108" t="s">
        <v>1555</v>
      </c>
      <c r="FK65" s="206" t="s">
        <v>1506</v>
      </c>
      <c r="FL65" s="206" t="s">
        <v>1509</v>
      </c>
      <c r="FM65" s="108" t="s">
        <v>1555</v>
      </c>
    </row>
    <row r="66" spans="1:169" ht="24">
      <c r="A66" s="207" t="s">
        <v>1460</v>
      </c>
      <c r="B66" s="108" t="str">
        <f t="shared" si="6"/>
        <v xml:space="preserve">ME </v>
      </c>
      <c r="C66" s="200" t="s">
        <v>1560</v>
      </c>
      <c r="D66" s="203" t="s">
        <v>442</v>
      </c>
      <c r="E66" s="203" t="s">
        <v>904</v>
      </c>
      <c r="F66" s="203" t="s">
        <v>905</v>
      </c>
      <c r="G66" s="203" t="s">
        <v>906</v>
      </c>
      <c r="H66" s="203" t="s">
        <v>477</v>
      </c>
      <c r="I66" s="203" t="s">
        <v>518</v>
      </c>
      <c r="J66" s="203" t="s">
        <v>523</v>
      </c>
      <c r="K66" s="117" t="s">
        <v>533</v>
      </c>
      <c r="L66" s="204" t="s">
        <v>222</v>
      </c>
      <c r="M66" s="205" t="str">
        <f ca="1">IFERROR(__xludf.DUMMYFUNCTION("regexreplace(N66,"" "","", "")"),"J0, J1, J2, J5, J6, J7, JA, JC, JF, K0, K3, K4, K5, K7, K9, KA, KB, KC, KD, KF, L1, L8, LA, LC, LF, M0, M1, M3, M4, M8, MF, N2, N7, NA, ")</f>
        <v xml:space="preserve">J0, J1, J2, J5, J6, J7, JA, JC, JF, K0, K3, K4, K5, K7, K9, KA, KB, KC, KD, KF, L1, L8, LA, LC, LF, M0, M1, M3, M4, M8, MF, N2, N7, NA, </v>
      </c>
      <c r="N66" s="205" t="e">
        <f t="shared" si="1"/>
        <v>#VALUE!</v>
      </c>
      <c r="O66" s="205" t="str">
        <f ca="1">IFERROR(__xludf.DUMMYFUNCTION("if(countif(ec_num_list,CO66),OFFSET(INDIRECT(CONCAT(""A"",to_text(match(CO66,ec_num_list,0)))),0,1),"""")"),"J0 ")</f>
        <v xml:space="preserve">J0 </v>
      </c>
      <c r="P66" s="205" t="str">
        <f ca="1">IFERROR(__xludf.DUMMYFUNCTION("if(countif(ec_num_list,CP66),OFFSET(INDIRECT(CONCAT(""A"",to_text(match(CP66,ec_num_list,0)))),0,1),"""")"),"J1 ")</f>
        <v xml:space="preserve">J1 </v>
      </c>
      <c r="Q66" s="205" t="str">
        <f ca="1">IFERROR(__xludf.DUMMYFUNCTION("if(countif(ec_num_list,CQ66),OFFSET(INDIRECT(CONCAT(""A"",to_text(match(CQ66,ec_num_list,0)))),0,1),"""")"),"J2 ")</f>
        <v xml:space="preserve">J2 </v>
      </c>
      <c r="R66" s="205" t="str">
        <f ca="1">IFERROR(__xludf.DUMMYFUNCTION("if(countif(ec_num_list,CR66),OFFSET(INDIRECT(CONCAT(""A"",to_text(match(CR66,ec_num_list,0)))),0,1),"""")"),"")</f>
        <v/>
      </c>
      <c r="S66" s="205" t="str">
        <f ca="1">IFERROR(__xludf.DUMMYFUNCTION("if(countif(ec_num_list,CS66),OFFSET(INDIRECT(CONCAT(""A"",to_text(match(CS66,ec_num_list,0)))),0,1),"""")"),"")</f>
        <v/>
      </c>
      <c r="T66" s="205" t="str">
        <f ca="1">IFERROR(__xludf.DUMMYFUNCTION("if(countif(ec_num_list,CT66),OFFSET(INDIRECT(CONCAT(""A"",to_text(match(CT66,ec_num_list,0)))),0,1),"""")"),"J5 ")</f>
        <v xml:space="preserve">J5 </v>
      </c>
      <c r="U66" s="205" t="str">
        <f ca="1">IFERROR(__xludf.DUMMYFUNCTION("if(countif(ec_num_list,CU66),OFFSET(INDIRECT(CONCAT(""A"",to_text(match(CU66,ec_num_list,0)))),0,1),"""")"),"J6 ")</f>
        <v xml:space="preserve">J6 </v>
      </c>
      <c r="V66" s="205" t="str">
        <f ca="1">IFERROR(__xludf.DUMMYFUNCTION("if(countif(ec_num_list,CV66),OFFSET(INDIRECT(CONCAT(""A"",to_text(match(CV66,ec_num_list,0)))),0,1),"""")"),"J7 ")</f>
        <v xml:space="preserve">J7 </v>
      </c>
      <c r="W66" s="205" t="str">
        <f ca="1">IFERROR(__xludf.DUMMYFUNCTION("if(countif(ec_num_list,CW66),OFFSET(INDIRECT(CONCAT(""A"",to_text(match(CW66,ec_num_list,0)))),0,1),"""")"),"")</f>
        <v/>
      </c>
      <c r="X66" s="205" t="str">
        <f ca="1">IFERROR(__xludf.DUMMYFUNCTION("if(countif(ec_num_list,CX66),OFFSET(INDIRECT(CONCAT(""A"",to_text(match(CX66,ec_num_list,0)))),0,1),"""")"),"")</f>
        <v/>
      </c>
      <c r="Y66" s="205" t="str">
        <f ca="1">IFERROR(__xludf.DUMMYFUNCTION("if(countif(ec_num_list,CY66),OFFSET(INDIRECT(CONCAT(""A"",to_text(match(CY66,ec_num_list,0)))),0,1),"""")"),"JA ")</f>
        <v xml:space="preserve">JA </v>
      </c>
      <c r="Z66" s="205" t="str">
        <f ca="1">IFERROR(__xludf.DUMMYFUNCTION("if(countif(ec_num_list,CZ66),OFFSET(INDIRECT(CONCAT(""A"",to_text(match(CZ66,ec_num_list,0)))),0,1),"""")"),"")</f>
        <v/>
      </c>
      <c r="AA66" s="205" t="str">
        <f ca="1">IFERROR(__xludf.DUMMYFUNCTION("if(countif(ec_num_list,DA66),OFFSET(INDIRECT(CONCAT(""A"",to_text(match(DA66,ec_num_list,0)))),0,1),"""")"),"JC ")</f>
        <v xml:space="preserve">JC </v>
      </c>
      <c r="AB66" s="205" t="str">
        <f ca="1">IFERROR(__xludf.DUMMYFUNCTION("if(countif(ec_num_list,DB66),OFFSET(INDIRECT(CONCAT(""A"",to_text(match(DB66,ec_num_list,0)))),0,1),"""")"),"")</f>
        <v/>
      </c>
      <c r="AC66" s="205" t="str">
        <f ca="1">IFERROR(__xludf.DUMMYFUNCTION("if(countif(ec_num_list,DC66),OFFSET(INDIRECT(CONCAT(""A"",to_text(match(DC66,ec_num_list,0)))),0,1),"""")"),"")</f>
        <v/>
      </c>
      <c r="AD66" s="205" t="str">
        <f ca="1">IFERROR(__xludf.DUMMYFUNCTION("if(countif(ec_num_list,DD66),OFFSET(INDIRECT(CONCAT(""A"",to_text(match(DD66,ec_num_list,0)))),0,1),"""")"),"JF ")</f>
        <v xml:space="preserve">JF </v>
      </c>
      <c r="AE66" s="205" t="str">
        <f ca="1">IFERROR(__xludf.DUMMYFUNCTION("if(countif(ec_num_list,DE66),OFFSET(INDIRECT(CONCAT(""A"",to_text(match(DE66,ec_num_list,0)))),0,1),"""")"),"K0 ")</f>
        <v xml:space="preserve">K0 </v>
      </c>
      <c r="AF66" s="205" t="str">
        <f ca="1">IFERROR(__xludf.DUMMYFUNCTION("if(countif(ec_num_list,DF66),OFFSET(INDIRECT(CONCAT(""A"",to_text(match(DF66,ec_num_list,0)))),0,1),"""")"),"")</f>
        <v/>
      </c>
      <c r="AG66" s="205" t="str">
        <f ca="1">IFERROR(__xludf.DUMMYFUNCTION("if(countif(ec_num_list,DG66),OFFSET(INDIRECT(CONCAT(""A"",to_text(match(DG66,ec_num_list,0)))),0,1),"""")"),"")</f>
        <v/>
      </c>
      <c r="AH66" s="205" t="str">
        <f ca="1">IFERROR(__xludf.DUMMYFUNCTION("if(countif(ec_num_list,DH66),OFFSET(INDIRECT(CONCAT(""A"",to_text(match(DH66,ec_num_list,0)))),0,1),"""")"),"K3 ")</f>
        <v xml:space="preserve">K3 </v>
      </c>
      <c r="AI66" s="205" t="str">
        <f ca="1">IFERROR(__xludf.DUMMYFUNCTION("if(countif(ec_num_list,DI66),OFFSET(INDIRECT(CONCAT(""A"",to_text(match(DI66,ec_num_list,0)))),0,1),"""")"),"K4 ")</f>
        <v xml:space="preserve">K4 </v>
      </c>
      <c r="AJ66" s="205" t="str">
        <f ca="1">IFERROR(__xludf.DUMMYFUNCTION("if(countif(ec_num_list,DJ66),OFFSET(INDIRECT(CONCAT(""A"",to_text(match(DJ66,ec_num_list,0)))),0,1),"""")"),"K5 ")</f>
        <v xml:space="preserve">K5 </v>
      </c>
      <c r="AK66" s="205" t="str">
        <f ca="1">IFERROR(__xludf.DUMMYFUNCTION("if(countif(ec_num_list,DK66),OFFSET(INDIRECT(CONCAT(""A"",to_text(match(DK66,ec_num_list,0)))),0,1),"""")"),"")</f>
        <v/>
      </c>
      <c r="AL66" s="205" t="str">
        <f ca="1">IFERROR(__xludf.DUMMYFUNCTION("if(countif(ec_num_list,DL66),OFFSET(INDIRECT(CONCAT(""A"",to_text(match(DL66,ec_num_list,0)))),0,1),"""")"),"K7 ")</f>
        <v xml:space="preserve">K7 </v>
      </c>
      <c r="AM66" s="205" t="str">
        <f ca="1">IFERROR(__xludf.DUMMYFUNCTION("if(countif(ec_num_list,DM66),OFFSET(INDIRECT(CONCAT(""A"",to_text(match(DM66,ec_num_list,0)))),0,1),"""")"),"")</f>
        <v/>
      </c>
      <c r="AN66" s="205" t="str">
        <f ca="1">IFERROR(__xludf.DUMMYFUNCTION("if(countif(ec_num_list,DN66),OFFSET(INDIRECT(CONCAT(""A"",to_text(match(DN66,ec_num_list,0)))),0,1),"""")"),"K9 ")</f>
        <v xml:space="preserve">K9 </v>
      </c>
      <c r="AO66" s="205" t="str">
        <f ca="1">IFERROR(__xludf.DUMMYFUNCTION("if(countif(ec_num_list,DO66),OFFSET(INDIRECT(CONCAT(""A"",to_text(match(DO66,ec_num_list,0)))),0,1),"""")"),"KA ")</f>
        <v xml:space="preserve">KA </v>
      </c>
      <c r="AP66" s="205" t="str">
        <f ca="1">IFERROR(__xludf.DUMMYFUNCTION("if(countif(ec_num_list,DP66),OFFSET(INDIRECT(CONCAT(""A"",to_text(match(DP66,ec_num_list,0)))),0,1),"""")"),"KB ")</f>
        <v xml:space="preserve">KB </v>
      </c>
      <c r="AQ66" s="205" t="str">
        <f ca="1">IFERROR(__xludf.DUMMYFUNCTION("if(countif(ec_num_list,DQ66),OFFSET(INDIRECT(CONCAT(""A"",to_text(match(DQ66,ec_num_list,0)))),0,1),"""")"),"KC ")</f>
        <v xml:space="preserve">KC </v>
      </c>
      <c r="AR66" s="205" t="str">
        <f ca="1">IFERROR(__xludf.DUMMYFUNCTION("if(countif(ec_num_list,DR66),OFFSET(INDIRECT(CONCAT(""A"",to_text(match(DR66,ec_num_list,0)))),0,1),"""")"),"KD ")</f>
        <v xml:space="preserve">KD </v>
      </c>
      <c r="AS66" s="205" t="str">
        <f ca="1">IFERROR(__xludf.DUMMYFUNCTION("if(countif(ec_num_list,DS66),OFFSET(INDIRECT(CONCAT(""A"",to_text(match(DS66,ec_num_list,0)))),0,1),"""")"),"")</f>
        <v/>
      </c>
      <c r="AT66" s="205" t="str">
        <f ca="1">IFERROR(__xludf.DUMMYFUNCTION("if(countif(ec_num_list,DT66),OFFSET(INDIRECT(CONCAT(""A"",to_text(match(DT66,ec_num_list,0)))),0,1),"""")"),"KF ")</f>
        <v xml:space="preserve">KF </v>
      </c>
      <c r="AU66" s="205" t="str">
        <f ca="1">IFERROR(__xludf.DUMMYFUNCTION("if(countif(ec_num_list,DU66),OFFSET(INDIRECT(CONCAT(""A"",to_text(match(DU66,ec_num_list,0)))),0,1),"""")"),"")</f>
        <v/>
      </c>
      <c r="AV66" s="205" t="str">
        <f ca="1">IFERROR(__xludf.DUMMYFUNCTION("if(countif(ec_num_list,DV66),OFFSET(INDIRECT(CONCAT(""A"",to_text(match(DV66,ec_num_list,0)))),0,1),"""")"),"L1 ")</f>
        <v xml:space="preserve">L1 </v>
      </c>
      <c r="AW66" s="205" t="str">
        <f ca="1">IFERROR(__xludf.DUMMYFUNCTION("if(countif(ec_num_list,DW66),OFFSET(INDIRECT(CONCAT(""A"",to_text(match(DW66,ec_num_list,0)))),0,1),"""")"),"")</f>
        <v/>
      </c>
      <c r="AX66" s="205" t="str">
        <f ca="1">IFERROR(__xludf.DUMMYFUNCTION("if(countif(ec_num_list,DX66),OFFSET(INDIRECT(CONCAT(""A"",to_text(match(DX66,ec_num_list,0)))),0,1),"""")"),"")</f>
        <v/>
      </c>
      <c r="AY66" s="205" t="str">
        <f ca="1">IFERROR(__xludf.DUMMYFUNCTION("if(countif(ec_num_list,DY66),OFFSET(INDIRECT(CONCAT(""A"",to_text(match(DY66,ec_num_list,0)))),0,1),"""")"),"")</f>
        <v/>
      </c>
      <c r="AZ66" s="205" t="str">
        <f ca="1">IFERROR(__xludf.DUMMYFUNCTION("if(countif(ec_num_list,DZ66),OFFSET(INDIRECT(CONCAT(""A"",to_text(match(DZ66,ec_num_list,0)))),0,1),"""")"),"")</f>
        <v/>
      </c>
      <c r="BA66" s="205" t="str">
        <f ca="1">IFERROR(__xludf.DUMMYFUNCTION("if(countif(ec_num_list,EA66),OFFSET(INDIRECT(CONCAT(""A"",to_text(match(EA66,ec_num_list,0)))),0,1),"""")"),"")</f>
        <v/>
      </c>
      <c r="BB66" s="205" t="str">
        <f ca="1">IFERROR(__xludf.DUMMYFUNCTION("if(countif(ec_num_list,EB66),OFFSET(INDIRECT(CONCAT(""A"",to_text(match(EB66,ec_num_list,0)))),0,1),"""")"),"")</f>
        <v/>
      </c>
      <c r="BC66" s="205" t="str">
        <f ca="1">IFERROR(__xludf.DUMMYFUNCTION("if(countif(ec_num_list,EC66),OFFSET(INDIRECT(CONCAT(""A"",to_text(match(EC66,ec_num_list,0)))),0,1),"""")"),"L8 ")</f>
        <v xml:space="preserve">L8 </v>
      </c>
      <c r="BD66" s="205" t="str">
        <f ca="1">IFERROR(__xludf.DUMMYFUNCTION("if(countif(ec_num_list,ED66),OFFSET(INDIRECT(CONCAT(""A"",to_text(match(ED66,ec_num_list,0)))),0,1),"""")"),"")</f>
        <v/>
      </c>
      <c r="BE66" s="205" t="str">
        <f ca="1">IFERROR(__xludf.DUMMYFUNCTION("if(countif(ec_num_list,EE66),OFFSET(INDIRECT(CONCAT(""A"",to_text(match(EE66,ec_num_list,0)))),0,1),"""")"),"LA ")</f>
        <v xml:space="preserve">LA </v>
      </c>
      <c r="BF66" s="205" t="str">
        <f ca="1">IFERROR(__xludf.DUMMYFUNCTION("if(countif(ec_num_list,EF66),OFFSET(INDIRECT(CONCAT(""A"",to_text(match(EF66,ec_num_list,0)))),0,1),"""")"),"")</f>
        <v/>
      </c>
      <c r="BG66" s="205" t="str">
        <f ca="1">IFERROR(__xludf.DUMMYFUNCTION("if(countif(ec_num_list,EG66),OFFSET(INDIRECT(CONCAT(""A"",to_text(match(EG66,ec_num_list,0)))),0,1),"""")"),"LC ")</f>
        <v xml:space="preserve">LC </v>
      </c>
      <c r="BH66" s="205" t="str">
        <f ca="1">IFERROR(__xludf.DUMMYFUNCTION("if(countif(ec_num_list,EH66),OFFSET(INDIRECT(CONCAT(""A"",to_text(match(EH66,ec_num_list,0)))),0,1),"""")"),"")</f>
        <v/>
      </c>
      <c r="BI66" s="205" t="str">
        <f ca="1">IFERROR(__xludf.DUMMYFUNCTION("if(countif(ec_num_list,EI66),OFFSET(INDIRECT(CONCAT(""A"",to_text(match(EI66,ec_num_list,0)))),0,1),"""")"),"")</f>
        <v/>
      </c>
      <c r="BJ66" s="205" t="str">
        <f ca="1">IFERROR(__xludf.DUMMYFUNCTION("if(countif(ec_num_list,EJ66),OFFSET(INDIRECT(CONCAT(""A"",to_text(match(EJ66,ec_num_list,0)))),0,1),"""")"),"LF ")</f>
        <v xml:space="preserve">LF </v>
      </c>
      <c r="BK66" s="205" t="str">
        <f ca="1">IFERROR(__xludf.DUMMYFUNCTION("if(countif(ec_num_list,EK66),OFFSET(INDIRECT(CONCAT(""A"",to_text(match(EK66,ec_num_list,0)))),0,1),"""")"),"M0 ")</f>
        <v xml:space="preserve">M0 </v>
      </c>
      <c r="BL66" s="205" t="str">
        <f ca="1">IFERROR(__xludf.DUMMYFUNCTION("if(countif(ec_num_list,EL66),OFFSET(INDIRECT(CONCAT(""A"",to_text(match(EL66,ec_num_list,0)))),0,1),"""")"),"M1 ")</f>
        <v xml:space="preserve">M1 </v>
      </c>
      <c r="BM66" s="205" t="str">
        <f ca="1">IFERROR(__xludf.DUMMYFUNCTION("if(countif(ec_num_list,EM66),OFFSET(INDIRECT(CONCAT(""A"",to_text(match(EM66,ec_num_list,0)))),0,1),"""")"),"")</f>
        <v/>
      </c>
      <c r="BN66" s="205" t="str">
        <f ca="1">IFERROR(__xludf.DUMMYFUNCTION("if(countif(ec_num_list,EN66),OFFSET(INDIRECT(CONCAT(""A"",to_text(match(EN66,ec_num_list,0)))),0,1),"""")"),"M3 ")</f>
        <v xml:space="preserve">M3 </v>
      </c>
      <c r="BO66" s="205" t="str">
        <f ca="1">IFERROR(__xludf.DUMMYFUNCTION("if(countif(ec_num_list,EO66),OFFSET(INDIRECT(CONCAT(""A"",to_text(match(EO66,ec_num_list,0)))),0,1),"""")"),"M4 ")</f>
        <v xml:space="preserve">M4 </v>
      </c>
      <c r="BP66" s="205" t="str">
        <f ca="1">IFERROR(__xludf.DUMMYFUNCTION("if(countif(ec_num_list,EP66),OFFSET(INDIRECT(CONCAT(""A"",to_text(match(EP66,ec_num_list,0)))),0,1),"""")"),"")</f>
        <v/>
      </c>
      <c r="BQ66" s="205" t="str">
        <f ca="1">IFERROR(__xludf.DUMMYFUNCTION("if(countif(ec_num_list,EQ66),OFFSET(INDIRECT(CONCAT(""A"",to_text(match(EQ66,ec_num_list,0)))),0,1),"""")"),"")</f>
        <v/>
      </c>
      <c r="BR66" s="205" t="str">
        <f ca="1">IFERROR(__xludf.DUMMYFUNCTION("if(countif(ec_num_list,ER66),OFFSET(INDIRECT(CONCAT(""A"",to_text(match(ER66,ec_num_list,0)))),0,1),"""")"),"")</f>
        <v/>
      </c>
      <c r="BS66" s="205" t="str">
        <f ca="1">IFERROR(__xludf.DUMMYFUNCTION("if(countif(ec_num_list,ES66),OFFSET(INDIRECT(CONCAT(""A"",to_text(match(ES66,ec_num_list,0)))),0,1),"""")"),"M8 ")</f>
        <v xml:space="preserve">M8 </v>
      </c>
      <c r="BT66" s="205" t="str">
        <f ca="1">IFERROR(__xludf.DUMMYFUNCTION("if(countif(ec_num_list,ET66),OFFSET(INDIRECT(CONCAT(""A"",to_text(match(ET66,ec_num_list,0)))),0,1),"""")"),"")</f>
        <v/>
      </c>
      <c r="BU66" s="205" t="str">
        <f ca="1">IFERROR(__xludf.DUMMYFUNCTION("if(countif(ec_num_list,EU66),OFFSET(INDIRECT(CONCAT(""A"",to_text(match(EU66,ec_num_list,0)))),0,1),"""")"),"")</f>
        <v/>
      </c>
      <c r="BV66" s="205" t="str">
        <f ca="1">IFERROR(__xludf.DUMMYFUNCTION("if(countif(ec_num_list,EV66),OFFSET(INDIRECT(CONCAT(""A"",to_text(match(EV66,ec_num_list,0)))),0,1),"""")"),"")</f>
        <v/>
      </c>
      <c r="BW66" s="205" t="str">
        <f ca="1">IFERROR(__xludf.DUMMYFUNCTION("if(countif(ec_num_list,EW66),OFFSET(INDIRECT(CONCAT(""A"",to_text(match(EW66,ec_num_list,0)))),0,1),"""")"),"")</f>
        <v/>
      </c>
      <c r="BX66" s="205" t="str">
        <f ca="1">IFERROR(__xludf.DUMMYFUNCTION("if(countif(ec_num_list,EX66),OFFSET(INDIRECT(CONCAT(""A"",to_text(match(EX66,ec_num_list,0)))),0,1),"""")"),"")</f>
        <v/>
      </c>
      <c r="BY66" s="205" t="str">
        <f ca="1">IFERROR(__xludf.DUMMYFUNCTION("if(countif(ec_num_list,EY66),OFFSET(INDIRECT(CONCAT(""A"",to_text(match(EY66,ec_num_list,0)))),0,1),"""")"),"")</f>
        <v/>
      </c>
      <c r="BZ66" s="205" t="str">
        <f ca="1">IFERROR(__xludf.DUMMYFUNCTION("if(countif(ec_num_list,EZ66),OFFSET(INDIRECT(CONCAT(""A"",to_text(match(EZ66,ec_num_list,0)))),0,1),"""")"),"MF ")</f>
        <v xml:space="preserve">MF </v>
      </c>
      <c r="CA66" s="205" t="str">
        <f ca="1">IFERROR(__xludf.DUMMYFUNCTION("if(countif(ec_num_list,FA66),OFFSET(INDIRECT(CONCAT(""A"",to_text(match(FA66,ec_num_list,0)))),0,1),"""")"),"")</f>
        <v/>
      </c>
      <c r="CB66" s="205" t="str">
        <f ca="1">IFERROR(__xludf.DUMMYFUNCTION("if(countif(ec_num_list,FB66),OFFSET(INDIRECT(CONCAT(""A"",to_text(match(FB66,ec_num_list,0)))),0,1),"""")"),"")</f>
        <v/>
      </c>
      <c r="CC66" s="205" t="str">
        <f ca="1">IFERROR(__xludf.DUMMYFUNCTION("if(countif(ec_num_list,FC66),OFFSET(INDIRECT(CONCAT(""A"",to_text(match(FC66,ec_num_list,0)))),0,1),"""")"),"N2 ")</f>
        <v xml:space="preserve">N2 </v>
      </c>
      <c r="CD66" s="205" t="str">
        <f ca="1">IFERROR(__xludf.DUMMYFUNCTION("if(countif(ec_num_list,FD66),OFFSET(INDIRECT(CONCAT(""A"",to_text(match(FD66,ec_num_list,0)))),0,1),"""")"),"")</f>
        <v/>
      </c>
      <c r="CE66" s="205" t="str">
        <f ca="1">IFERROR(__xludf.DUMMYFUNCTION("if(countif(ec_num_list,FE66),OFFSET(INDIRECT(CONCAT(""A"",to_text(match(FE66,ec_num_list,0)))),0,1),"""")"),"")</f>
        <v/>
      </c>
      <c r="CF66" s="205" t="str">
        <f ca="1">IFERROR(__xludf.DUMMYFUNCTION("if(countif(ec_num_list,FF66),OFFSET(INDIRECT(CONCAT(""A"",to_text(match(FF66,ec_num_list,0)))),0,1),"""")"),"")</f>
        <v/>
      </c>
      <c r="CG66" s="205" t="str">
        <f ca="1">IFERROR(__xludf.DUMMYFUNCTION("if(countif(ec_num_list,FG66),OFFSET(INDIRECT(CONCAT(""A"",to_text(match(FG66,ec_num_list,0)))),0,1),"""")"),"")</f>
        <v/>
      </c>
      <c r="CH66" s="205" t="str">
        <f ca="1">IFERROR(__xludf.DUMMYFUNCTION("if(countif(ec_num_list,FH66),OFFSET(INDIRECT(CONCAT(""A"",to_text(match(FH66,ec_num_list,0)))),0,1),"""")"),"N7 ")</f>
        <v xml:space="preserve">N7 </v>
      </c>
      <c r="CI66" s="205" t="str">
        <f ca="1">IFERROR(__xludf.DUMMYFUNCTION("if(countif(ec_num_list,FI66),OFFSET(INDIRECT(CONCAT(""A"",to_text(match(FI66,ec_num_list,0)))),0,1),"""")"),"")</f>
        <v/>
      </c>
      <c r="CJ66" s="205" t="str">
        <f ca="1">IFERROR(__xludf.DUMMYFUNCTION("if(countif(ec_num_list,FJ66),OFFSET(INDIRECT(CONCAT(""A"",to_text(match(FJ66,ec_num_list,0)))),0,1),"""")"),"")</f>
        <v/>
      </c>
      <c r="CK66" s="205" t="str">
        <f ca="1">IFERROR(__xludf.DUMMYFUNCTION("if(countif(ec_num_list,FK66),OFFSET(INDIRECT(CONCAT(""A"",to_text(match(FK66,ec_num_list,0)))),0,1),"""")"),"NA ")</f>
        <v xml:space="preserve">NA </v>
      </c>
      <c r="CL66" s="205" t="str">
        <f ca="1">IFERROR(__xludf.DUMMYFUNCTION("if(countif(ec_num_list,FL66),OFFSET(INDIRECT(CONCAT(""A"",to_text(match(FL66,ec_num_list,0)))),0,1),"""")"),"")</f>
        <v/>
      </c>
      <c r="CM66" s="205" t="str">
        <f ca="1">IFERROR(__xludf.DUMMYFUNCTION("if(countif(ec_num_list,FM66),OFFSET(INDIRECT(CONCAT(""A"",to_text(match(FM66,ec_num_list,0)))),0,1),"""")"),"")</f>
        <v/>
      </c>
      <c r="CN66" s="206" t="s">
        <v>222</v>
      </c>
      <c r="CO66" s="206" t="s">
        <v>1243</v>
      </c>
      <c r="CP66" s="206" t="s">
        <v>1251</v>
      </c>
      <c r="CQ66" s="206" t="s">
        <v>1256</v>
      </c>
      <c r="CR66" s="108" t="s">
        <v>1555</v>
      </c>
      <c r="CS66" s="108" t="s">
        <v>1555</v>
      </c>
      <c r="CT66" s="206" t="s">
        <v>1266</v>
      </c>
      <c r="CU66" s="206" t="s">
        <v>1271</v>
      </c>
      <c r="CV66" s="206" t="s">
        <v>1274</v>
      </c>
      <c r="CW66" s="108" t="s">
        <v>1555</v>
      </c>
      <c r="CX66" s="108" t="s">
        <v>1555</v>
      </c>
      <c r="CY66" s="206" t="s">
        <v>1286</v>
      </c>
      <c r="CZ66" s="108" t="s">
        <v>1555</v>
      </c>
      <c r="DA66" s="206" t="s">
        <v>1292</v>
      </c>
      <c r="DB66" s="108" t="s">
        <v>1555</v>
      </c>
      <c r="DC66" s="108" t="s">
        <v>1555</v>
      </c>
      <c r="DD66" s="206" t="s">
        <v>1301</v>
      </c>
      <c r="DE66" s="206" t="s">
        <v>1304</v>
      </c>
      <c r="DF66" s="108" t="s">
        <v>1555</v>
      </c>
      <c r="DG66" s="108" t="s">
        <v>1555</v>
      </c>
      <c r="DH66" s="206" t="s">
        <v>1315</v>
      </c>
      <c r="DI66" s="206" t="s">
        <v>1317</v>
      </c>
      <c r="DJ66" s="206" t="s">
        <v>1321</v>
      </c>
      <c r="DK66" s="108" t="s">
        <v>1555</v>
      </c>
      <c r="DL66" s="206" t="s">
        <v>1326</v>
      </c>
      <c r="DM66" s="108" t="s">
        <v>1555</v>
      </c>
      <c r="DN66" s="206" t="s">
        <v>1334</v>
      </c>
      <c r="DO66" s="206" t="s">
        <v>1337</v>
      </c>
      <c r="DP66" s="206" t="s">
        <v>1341</v>
      </c>
      <c r="DQ66" s="206" t="s">
        <v>1344</v>
      </c>
      <c r="DR66" s="206" t="s">
        <v>1347</v>
      </c>
      <c r="DS66" s="108" t="s">
        <v>1555</v>
      </c>
      <c r="DT66" s="206" t="s">
        <v>1353</v>
      </c>
      <c r="DU66" s="108" t="s">
        <v>1555</v>
      </c>
      <c r="DV66" s="206" t="s">
        <v>1363</v>
      </c>
      <c r="DW66" s="108" t="s">
        <v>1555</v>
      </c>
      <c r="DX66" s="108" t="s">
        <v>1555</v>
      </c>
      <c r="DY66" s="108" t="s">
        <v>1555</v>
      </c>
      <c r="DZ66" s="108" t="s">
        <v>1555</v>
      </c>
      <c r="EA66" s="108" t="s">
        <v>1555</v>
      </c>
      <c r="EB66" s="108" t="s">
        <v>1555</v>
      </c>
      <c r="EC66" s="206" t="s">
        <v>1391</v>
      </c>
      <c r="ED66" s="108" t="s">
        <v>1555</v>
      </c>
      <c r="EE66" s="206" t="s">
        <v>1397</v>
      </c>
      <c r="EF66" s="108" t="s">
        <v>1555</v>
      </c>
      <c r="EG66" s="206" t="s">
        <v>1404</v>
      </c>
      <c r="EH66" s="108" t="s">
        <v>1555</v>
      </c>
      <c r="EI66" s="108" t="s">
        <v>1555</v>
      </c>
      <c r="EJ66" s="206" t="s">
        <v>1414</v>
      </c>
      <c r="EK66" s="206" t="s">
        <v>1417</v>
      </c>
      <c r="EL66" s="206" t="s">
        <v>1419</v>
      </c>
      <c r="EM66" s="108" t="s">
        <v>1555</v>
      </c>
      <c r="EN66" s="206" t="s">
        <v>1428</v>
      </c>
      <c r="EO66" s="206" t="s">
        <v>1430</v>
      </c>
      <c r="EP66" s="108" t="s">
        <v>1555</v>
      </c>
      <c r="EQ66" s="108" t="s">
        <v>1555</v>
      </c>
      <c r="ER66" s="108" t="s">
        <v>1555</v>
      </c>
      <c r="ES66" s="206" t="s">
        <v>1442</v>
      </c>
      <c r="ET66" s="108" t="s">
        <v>1555</v>
      </c>
      <c r="EU66" s="108" t="s">
        <v>1555</v>
      </c>
      <c r="EV66" s="108" t="s">
        <v>1555</v>
      </c>
      <c r="EW66" s="108" t="s">
        <v>1555</v>
      </c>
      <c r="EX66" s="108" t="s">
        <v>1555</v>
      </c>
      <c r="EY66" s="108" t="s">
        <v>1555</v>
      </c>
      <c r="EZ66" s="206" t="s">
        <v>1463</v>
      </c>
      <c r="FA66" s="108" t="s">
        <v>1555</v>
      </c>
      <c r="FB66" s="108" t="s">
        <v>1555</v>
      </c>
      <c r="FC66" s="206" t="s">
        <v>1476</v>
      </c>
      <c r="FD66" s="108" t="s">
        <v>1555</v>
      </c>
      <c r="FE66" s="108" t="s">
        <v>1555</v>
      </c>
      <c r="FF66" s="108" t="s">
        <v>1555</v>
      </c>
      <c r="FG66" s="108" t="s">
        <v>1555</v>
      </c>
      <c r="FH66" s="206" t="s">
        <v>1494</v>
      </c>
      <c r="FI66" s="108" t="s">
        <v>1555</v>
      </c>
      <c r="FJ66" s="108" t="s">
        <v>1555</v>
      </c>
      <c r="FK66" s="206" t="s">
        <v>1506</v>
      </c>
      <c r="FL66" s="206" t="s">
        <v>1509</v>
      </c>
      <c r="FM66" s="108" t="s">
        <v>1555</v>
      </c>
    </row>
    <row r="67" spans="1:169" ht="24">
      <c r="A67" s="202" t="s">
        <v>1463</v>
      </c>
      <c r="B67" s="108" t="str">
        <f t="shared" si="6"/>
        <v xml:space="preserve">MF </v>
      </c>
      <c r="C67" s="200" t="s">
        <v>1561</v>
      </c>
      <c r="D67" s="203" t="s">
        <v>442</v>
      </c>
      <c r="E67" s="203" t="s">
        <v>904</v>
      </c>
      <c r="F67" s="203" t="s">
        <v>905</v>
      </c>
      <c r="G67" s="203" t="s">
        <v>906</v>
      </c>
      <c r="H67" s="203" t="s">
        <v>477</v>
      </c>
      <c r="I67" s="203" t="s">
        <v>518</v>
      </c>
      <c r="J67" s="203" t="s">
        <v>523</v>
      </c>
      <c r="K67" s="117" t="s">
        <v>533</v>
      </c>
      <c r="L67" s="204" t="s">
        <v>225</v>
      </c>
      <c r="M67" s="205" t="str">
        <f ca="1">IFERROR(__xludf.DUMMYFUNCTION("regexreplace(N67,"" "","", "")"),"J0, J1, J2, J5, J6, J7, JA, JC, JF, K0, K3, K4, K5, K7, K9, KA, KB, KC, KD, KF, L1, L8, LA, LC, M0, M1, M3, M4, MF, N2, N7, NA, ")</f>
        <v xml:space="preserve">J0, J1, J2, J5, J6, J7, JA, JC, JF, K0, K3, K4, K5, K7, K9, KA, KB, KC, KD, KF, L1, L8, LA, LC, M0, M1, M3, M4, MF, N2, N7, NA, </v>
      </c>
      <c r="N67" s="205" t="e">
        <f t="shared" si="1"/>
        <v>#VALUE!</v>
      </c>
      <c r="O67" s="205" t="str">
        <f ca="1">IFERROR(__xludf.DUMMYFUNCTION("if(countif(ec_num_list,CO67),OFFSET(INDIRECT(CONCAT(""A"",to_text(match(CO67,ec_num_list,0)))),0,1),"""")"),"J0 ")</f>
        <v xml:space="preserve">J0 </v>
      </c>
      <c r="P67" s="205" t="str">
        <f ca="1">IFERROR(__xludf.DUMMYFUNCTION("if(countif(ec_num_list,CP67),OFFSET(INDIRECT(CONCAT(""A"",to_text(match(CP67,ec_num_list,0)))),0,1),"""")"),"J1 ")</f>
        <v xml:space="preserve">J1 </v>
      </c>
      <c r="Q67" s="205" t="str">
        <f ca="1">IFERROR(__xludf.DUMMYFUNCTION("if(countif(ec_num_list,CQ67),OFFSET(INDIRECT(CONCAT(""A"",to_text(match(CQ67,ec_num_list,0)))),0,1),"""")"),"J2 ")</f>
        <v xml:space="preserve">J2 </v>
      </c>
      <c r="R67" s="205" t="str">
        <f ca="1">IFERROR(__xludf.DUMMYFUNCTION("if(countif(ec_num_list,CR67),OFFSET(INDIRECT(CONCAT(""A"",to_text(match(CR67,ec_num_list,0)))),0,1),"""")"),"")</f>
        <v/>
      </c>
      <c r="S67" s="205" t="str">
        <f ca="1">IFERROR(__xludf.DUMMYFUNCTION("if(countif(ec_num_list,CS67),OFFSET(INDIRECT(CONCAT(""A"",to_text(match(CS67,ec_num_list,0)))),0,1),"""")"),"")</f>
        <v/>
      </c>
      <c r="T67" s="205" t="str">
        <f ca="1">IFERROR(__xludf.DUMMYFUNCTION("if(countif(ec_num_list,CT67),OFFSET(INDIRECT(CONCAT(""A"",to_text(match(CT67,ec_num_list,0)))),0,1),"""")"),"J5 ")</f>
        <v xml:space="preserve">J5 </v>
      </c>
      <c r="U67" s="205" t="str">
        <f ca="1">IFERROR(__xludf.DUMMYFUNCTION("if(countif(ec_num_list,CU67),OFFSET(INDIRECT(CONCAT(""A"",to_text(match(CU67,ec_num_list,0)))),0,1),"""")"),"J6 ")</f>
        <v xml:space="preserve">J6 </v>
      </c>
      <c r="V67" s="205" t="str">
        <f ca="1">IFERROR(__xludf.DUMMYFUNCTION("if(countif(ec_num_list,CV67),OFFSET(INDIRECT(CONCAT(""A"",to_text(match(CV67,ec_num_list,0)))),0,1),"""")"),"J7 ")</f>
        <v xml:space="preserve">J7 </v>
      </c>
      <c r="W67" s="205" t="str">
        <f ca="1">IFERROR(__xludf.DUMMYFUNCTION("if(countif(ec_num_list,CW67),OFFSET(INDIRECT(CONCAT(""A"",to_text(match(CW67,ec_num_list,0)))),0,1),"""")"),"")</f>
        <v/>
      </c>
      <c r="X67" s="205" t="str">
        <f ca="1">IFERROR(__xludf.DUMMYFUNCTION("if(countif(ec_num_list,CX67),OFFSET(INDIRECT(CONCAT(""A"",to_text(match(CX67,ec_num_list,0)))),0,1),"""")"),"")</f>
        <v/>
      </c>
      <c r="Y67" s="205" t="str">
        <f ca="1">IFERROR(__xludf.DUMMYFUNCTION("if(countif(ec_num_list,CY67),OFFSET(INDIRECT(CONCAT(""A"",to_text(match(CY67,ec_num_list,0)))),0,1),"""")"),"JA ")</f>
        <v xml:space="preserve">JA </v>
      </c>
      <c r="Z67" s="205" t="str">
        <f ca="1">IFERROR(__xludf.DUMMYFUNCTION("if(countif(ec_num_list,CZ67),OFFSET(INDIRECT(CONCAT(""A"",to_text(match(CZ67,ec_num_list,0)))),0,1),"""")"),"")</f>
        <v/>
      </c>
      <c r="AA67" s="205" t="str">
        <f ca="1">IFERROR(__xludf.DUMMYFUNCTION("if(countif(ec_num_list,DA67),OFFSET(INDIRECT(CONCAT(""A"",to_text(match(DA67,ec_num_list,0)))),0,1),"""")"),"JC ")</f>
        <v xml:space="preserve">JC </v>
      </c>
      <c r="AB67" s="205" t="str">
        <f ca="1">IFERROR(__xludf.DUMMYFUNCTION("if(countif(ec_num_list,DB67),OFFSET(INDIRECT(CONCAT(""A"",to_text(match(DB67,ec_num_list,0)))),0,1),"""")"),"")</f>
        <v/>
      </c>
      <c r="AC67" s="205" t="str">
        <f ca="1">IFERROR(__xludf.DUMMYFUNCTION("if(countif(ec_num_list,DC67),OFFSET(INDIRECT(CONCAT(""A"",to_text(match(DC67,ec_num_list,0)))),0,1),"""")"),"")</f>
        <v/>
      </c>
      <c r="AD67" s="205" t="str">
        <f ca="1">IFERROR(__xludf.DUMMYFUNCTION("if(countif(ec_num_list,DD67),OFFSET(INDIRECT(CONCAT(""A"",to_text(match(DD67,ec_num_list,0)))),0,1),"""")"),"JF ")</f>
        <v xml:space="preserve">JF </v>
      </c>
      <c r="AE67" s="205" t="str">
        <f ca="1">IFERROR(__xludf.DUMMYFUNCTION("if(countif(ec_num_list,DE67),OFFSET(INDIRECT(CONCAT(""A"",to_text(match(DE67,ec_num_list,0)))),0,1),"""")"),"K0 ")</f>
        <v xml:space="preserve">K0 </v>
      </c>
      <c r="AF67" s="205" t="str">
        <f ca="1">IFERROR(__xludf.DUMMYFUNCTION("if(countif(ec_num_list,DF67),OFFSET(INDIRECT(CONCAT(""A"",to_text(match(DF67,ec_num_list,0)))),0,1),"""")"),"")</f>
        <v/>
      </c>
      <c r="AG67" s="205" t="str">
        <f ca="1">IFERROR(__xludf.DUMMYFUNCTION("if(countif(ec_num_list,DG67),OFFSET(INDIRECT(CONCAT(""A"",to_text(match(DG67,ec_num_list,0)))),0,1),"""")"),"")</f>
        <v/>
      </c>
      <c r="AH67" s="205" t="str">
        <f ca="1">IFERROR(__xludf.DUMMYFUNCTION("if(countif(ec_num_list,DH67),OFFSET(INDIRECT(CONCAT(""A"",to_text(match(DH67,ec_num_list,0)))),0,1),"""")"),"K3 ")</f>
        <v xml:space="preserve">K3 </v>
      </c>
      <c r="AI67" s="205" t="str">
        <f ca="1">IFERROR(__xludf.DUMMYFUNCTION("if(countif(ec_num_list,DI67),OFFSET(INDIRECT(CONCAT(""A"",to_text(match(DI67,ec_num_list,0)))),0,1),"""")"),"K4 ")</f>
        <v xml:space="preserve">K4 </v>
      </c>
      <c r="AJ67" s="205" t="str">
        <f ca="1">IFERROR(__xludf.DUMMYFUNCTION("if(countif(ec_num_list,DJ67),OFFSET(INDIRECT(CONCAT(""A"",to_text(match(DJ67,ec_num_list,0)))),0,1),"""")"),"K5 ")</f>
        <v xml:space="preserve">K5 </v>
      </c>
      <c r="AK67" s="205" t="str">
        <f ca="1">IFERROR(__xludf.DUMMYFUNCTION("if(countif(ec_num_list,DK67),OFFSET(INDIRECT(CONCAT(""A"",to_text(match(DK67,ec_num_list,0)))),0,1),"""")"),"")</f>
        <v/>
      </c>
      <c r="AL67" s="205" t="str">
        <f ca="1">IFERROR(__xludf.DUMMYFUNCTION("if(countif(ec_num_list,DL67),OFFSET(INDIRECT(CONCAT(""A"",to_text(match(DL67,ec_num_list,0)))),0,1),"""")"),"K7 ")</f>
        <v xml:space="preserve">K7 </v>
      </c>
      <c r="AM67" s="205" t="str">
        <f ca="1">IFERROR(__xludf.DUMMYFUNCTION("if(countif(ec_num_list,DM67),OFFSET(INDIRECT(CONCAT(""A"",to_text(match(DM67,ec_num_list,0)))),0,1),"""")"),"")</f>
        <v/>
      </c>
      <c r="AN67" s="205" t="str">
        <f ca="1">IFERROR(__xludf.DUMMYFUNCTION("if(countif(ec_num_list,DN67),OFFSET(INDIRECT(CONCAT(""A"",to_text(match(DN67,ec_num_list,0)))),0,1),"""")"),"K9 ")</f>
        <v xml:space="preserve">K9 </v>
      </c>
      <c r="AO67" s="205" t="str">
        <f ca="1">IFERROR(__xludf.DUMMYFUNCTION("if(countif(ec_num_list,DO67),OFFSET(INDIRECT(CONCAT(""A"",to_text(match(DO67,ec_num_list,0)))),0,1),"""")"),"KA ")</f>
        <v xml:space="preserve">KA </v>
      </c>
      <c r="AP67" s="205" t="str">
        <f ca="1">IFERROR(__xludf.DUMMYFUNCTION("if(countif(ec_num_list,DP67),OFFSET(INDIRECT(CONCAT(""A"",to_text(match(DP67,ec_num_list,0)))),0,1),"""")"),"KB ")</f>
        <v xml:space="preserve">KB </v>
      </c>
      <c r="AQ67" s="205" t="str">
        <f ca="1">IFERROR(__xludf.DUMMYFUNCTION("if(countif(ec_num_list,DQ67),OFFSET(INDIRECT(CONCAT(""A"",to_text(match(DQ67,ec_num_list,0)))),0,1),"""")"),"KC ")</f>
        <v xml:space="preserve">KC </v>
      </c>
      <c r="AR67" s="205" t="str">
        <f ca="1">IFERROR(__xludf.DUMMYFUNCTION("if(countif(ec_num_list,DR67),OFFSET(INDIRECT(CONCAT(""A"",to_text(match(DR67,ec_num_list,0)))),0,1),"""")"),"KD ")</f>
        <v xml:space="preserve">KD </v>
      </c>
      <c r="AS67" s="205" t="str">
        <f ca="1">IFERROR(__xludf.DUMMYFUNCTION("if(countif(ec_num_list,DS67),OFFSET(INDIRECT(CONCAT(""A"",to_text(match(DS67,ec_num_list,0)))),0,1),"""")"),"")</f>
        <v/>
      </c>
      <c r="AT67" s="205" t="str">
        <f ca="1">IFERROR(__xludf.DUMMYFUNCTION("if(countif(ec_num_list,DT67),OFFSET(INDIRECT(CONCAT(""A"",to_text(match(DT67,ec_num_list,0)))),0,1),"""")"),"KF ")</f>
        <v xml:space="preserve">KF </v>
      </c>
      <c r="AU67" s="205" t="str">
        <f ca="1">IFERROR(__xludf.DUMMYFUNCTION("if(countif(ec_num_list,DU67),OFFSET(INDIRECT(CONCAT(""A"",to_text(match(DU67,ec_num_list,0)))),0,1),"""")"),"")</f>
        <v/>
      </c>
      <c r="AV67" s="205" t="str">
        <f ca="1">IFERROR(__xludf.DUMMYFUNCTION("if(countif(ec_num_list,DV67),OFFSET(INDIRECT(CONCAT(""A"",to_text(match(DV67,ec_num_list,0)))),0,1),"""")"),"L1 ")</f>
        <v xml:space="preserve">L1 </v>
      </c>
      <c r="AW67" s="205" t="str">
        <f ca="1">IFERROR(__xludf.DUMMYFUNCTION("if(countif(ec_num_list,DW67),OFFSET(INDIRECT(CONCAT(""A"",to_text(match(DW67,ec_num_list,0)))),0,1),"""")"),"")</f>
        <v/>
      </c>
      <c r="AX67" s="205" t="str">
        <f ca="1">IFERROR(__xludf.DUMMYFUNCTION("if(countif(ec_num_list,DX67),OFFSET(INDIRECT(CONCAT(""A"",to_text(match(DX67,ec_num_list,0)))),0,1),"""")"),"")</f>
        <v/>
      </c>
      <c r="AY67" s="205" t="str">
        <f ca="1">IFERROR(__xludf.DUMMYFUNCTION("if(countif(ec_num_list,DY67),OFFSET(INDIRECT(CONCAT(""A"",to_text(match(DY67,ec_num_list,0)))),0,1),"""")"),"")</f>
        <v/>
      </c>
      <c r="AZ67" s="205" t="str">
        <f ca="1">IFERROR(__xludf.DUMMYFUNCTION("if(countif(ec_num_list,DZ67),OFFSET(INDIRECT(CONCAT(""A"",to_text(match(DZ67,ec_num_list,0)))),0,1),"""")"),"")</f>
        <v/>
      </c>
      <c r="BA67" s="205" t="str">
        <f ca="1">IFERROR(__xludf.DUMMYFUNCTION("if(countif(ec_num_list,EA67),OFFSET(INDIRECT(CONCAT(""A"",to_text(match(EA67,ec_num_list,0)))),0,1),"""")"),"")</f>
        <v/>
      </c>
      <c r="BB67" s="205" t="str">
        <f ca="1">IFERROR(__xludf.DUMMYFUNCTION("if(countif(ec_num_list,EB67),OFFSET(INDIRECT(CONCAT(""A"",to_text(match(EB67,ec_num_list,0)))),0,1),"""")"),"")</f>
        <v/>
      </c>
      <c r="BC67" s="205" t="str">
        <f ca="1">IFERROR(__xludf.DUMMYFUNCTION("if(countif(ec_num_list,EC67),OFFSET(INDIRECT(CONCAT(""A"",to_text(match(EC67,ec_num_list,0)))),0,1),"""")"),"L8 ")</f>
        <v xml:space="preserve">L8 </v>
      </c>
      <c r="BD67" s="205" t="str">
        <f ca="1">IFERROR(__xludf.DUMMYFUNCTION("if(countif(ec_num_list,ED67),OFFSET(INDIRECT(CONCAT(""A"",to_text(match(ED67,ec_num_list,0)))),0,1),"""")"),"")</f>
        <v/>
      </c>
      <c r="BE67" s="205" t="str">
        <f ca="1">IFERROR(__xludf.DUMMYFUNCTION("if(countif(ec_num_list,EE67),OFFSET(INDIRECT(CONCAT(""A"",to_text(match(EE67,ec_num_list,0)))),0,1),"""")"),"LA ")</f>
        <v xml:space="preserve">LA </v>
      </c>
      <c r="BF67" s="205" t="str">
        <f ca="1">IFERROR(__xludf.DUMMYFUNCTION("if(countif(ec_num_list,EF67),OFFSET(INDIRECT(CONCAT(""A"",to_text(match(EF67,ec_num_list,0)))),0,1),"""")"),"")</f>
        <v/>
      </c>
      <c r="BG67" s="205" t="str">
        <f ca="1">IFERROR(__xludf.DUMMYFUNCTION("if(countif(ec_num_list,EG67),OFFSET(INDIRECT(CONCAT(""A"",to_text(match(EG67,ec_num_list,0)))),0,1),"""")"),"LC ")</f>
        <v xml:space="preserve">LC </v>
      </c>
      <c r="BH67" s="205" t="str">
        <f ca="1">IFERROR(__xludf.DUMMYFUNCTION("if(countif(ec_num_list,EH67),OFFSET(INDIRECT(CONCAT(""A"",to_text(match(EH67,ec_num_list,0)))),0,1),"""")"),"")</f>
        <v/>
      </c>
      <c r="BI67" s="205" t="str">
        <f ca="1">IFERROR(__xludf.DUMMYFUNCTION("if(countif(ec_num_list,EI67),OFFSET(INDIRECT(CONCAT(""A"",to_text(match(EI67,ec_num_list,0)))),0,1),"""")"),"")</f>
        <v/>
      </c>
      <c r="BJ67" s="205" t="str">
        <f ca="1">IFERROR(__xludf.DUMMYFUNCTION("if(countif(ec_num_list,EJ67),OFFSET(INDIRECT(CONCAT(""A"",to_text(match(EJ67,ec_num_list,0)))),0,1),"""")"),"")</f>
        <v/>
      </c>
      <c r="BK67" s="205" t="str">
        <f ca="1">IFERROR(__xludf.DUMMYFUNCTION("if(countif(ec_num_list,EK67),OFFSET(INDIRECT(CONCAT(""A"",to_text(match(EK67,ec_num_list,0)))),0,1),"""")"),"M0 ")</f>
        <v xml:space="preserve">M0 </v>
      </c>
      <c r="BL67" s="205" t="str">
        <f ca="1">IFERROR(__xludf.DUMMYFUNCTION("if(countif(ec_num_list,EL67),OFFSET(INDIRECT(CONCAT(""A"",to_text(match(EL67,ec_num_list,0)))),0,1),"""")"),"M1 ")</f>
        <v xml:space="preserve">M1 </v>
      </c>
      <c r="BM67" s="205" t="str">
        <f ca="1">IFERROR(__xludf.DUMMYFUNCTION("if(countif(ec_num_list,EM67),OFFSET(INDIRECT(CONCAT(""A"",to_text(match(EM67,ec_num_list,0)))),0,1),"""")"),"")</f>
        <v/>
      </c>
      <c r="BN67" s="205" t="str">
        <f ca="1">IFERROR(__xludf.DUMMYFUNCTION("if(countif(ec_num_list,EN67),OFFSET(INDIRECT(CONCAT(""A"",to_text(match(EN67,ec_num_list,0)))),0,1),"""")"),"M3 ")</f>
        <v xml:space="preserve">M3 </v>
      </c>
      <c r="BO67" s="205" t="str">
        <f ca="1">IFERROR(__xludf.DUMMYFUNCTION("if(countif(ec_num_list,EO67),OFFSET(INDIRECT(CONCAT(""A"",to_text(match(EO67,ec_num_list,0)))),0,1),"""")"),"M4 ")</f>
        <v xml:space="preserve">M4 </v>
      </c>
      <c r="BP67" s="205" t="str">
        <f ca="1">IFERROR(__xludf.DUMMYFUNCTION("if(countif(ec_num_list,EP67),OFFSET(INDIRECT(CONCAT(""A"",to_text(match(EP67,ec_num_list,0)))),0,1),"""")"),"")</f>
        <v/>
      </c>
      <c r="BQ67" s="205" t="str">
        <f ca="1">IFERROR(__xludf.DUMMYFUNCTION("if(countif(ec_num_list,EQ67),OFFSET(INDIRECT(CONCAT(""A"",to_text(match(EQ67,ec_num_list,0)))),0,1),"""")"),"")</f>
        <v/>
      </c>
      <c r="BR67" s="205" t="str">
        <f ca="1">IFERROR(__xludf.DUMMYFUNCTION("if(countif(ec_num_list,ER67),OFFSET(INDIRECT(CONCAT(""A"",to_text(match(ER67,ec_num_list,0)))),0,1),"""")"),"")</f>
        <v/>
      </c>
      <c r="BS67" s="205" t="str">
        <f ca="1">IFERROR(__xludf.DUMMYFUNCTION("if(countif(ec_num_list,ES67),OFFSET(INDIRECT(CONCAT(""A"",to_text(match(ES67,ec_num_list,0)))),0,1),"""")"),"")</f>
        <v/>
      </c>
      <c r="BT67" s="205" t="str">
        <f ca="1">IFERROR(__xludf.DUMMYFUNCTION("if(countif(ec_num_list,ET67),OFFSET(INDIRECT(CONCAT(""A"",to_text(match(ET67,ec_num_list,0)))),0,1),"""")"),"")</f>
        <v/>
      </c>
      <c r="BU67" s="205" t="str">
        <f ca="1">IFERROR(__xludf.DUMMYFUNCTION("if(countif(ec_num_list,EU67),OFFSET(INDIRECT(CONCAT(""A"",to_text(match(EU67,ec_num_list,0)))),0,1),"""")"),"")</f>
        <v/>
      </c>
      <c r="BV67" s="205" t="str">
        <f ca="1">IFERROR(__xludf.DUMMYFUNCTION("if(countif(ec_num_list,EV67),OFFSET(INDIRECT(CONCAT(""A"",to_text(match(EV67,ec_num_list,0)))),0,1),"""")"),"")</f>
        <v/>
      </c>
      <c r="BW67" s="205" t="str">
        <f ca="1">IFERROR(__xludf.DUMMYFUNCTION("if(countif(ec_num_list,EW67),OFFSET(INDIRECT(CONCAT(""A"",to_text(match(EW67,ec_num_list,0)))),0,1),"""")"),"")</f>
        <v/>
      </c>
      <c r="BX67" s="205" t="str">
        <f ca="1">IFERROR(__xludf.DUMMYFUNCTION("if(countif(ec_num_list,EX67),OFFSET(INDIRECT(CONCAT(""A"",to_text(match(EX67,ec_num_list,0)))),0,1),"""")"),"")</f>
        <v/>
      </c>
      <c r="BY67" s="205" t="str">
        <f ca="1">IFERROR(__xludf.DUMMYFUNCTION("if(countif(ec_num_list,EY67),OFFSET(INDIRECT(CONCAT(""A"",to_text(match(EY67,ec_num_list,0)))),0,1),"""")"),"")</f>
        <v/>
      </c>
      <c r="BZ67" s="205" t="str">
        <f ca="1">IFERROR(__xludf.DUMMYFUNCTION("if(countif(ec_num_list,EZ67),OFFSET(INDIRECT(CONCAT(""A"",to_text(match(EZ67,ec_num_list,0)))),0,1),"""")"),"MF ")</f>
        <v xml:space="preserve">MF </v>
      </c>
      <c r="CA67" s="205" t="str">
        <f ca="1">IFERROR(__xludf.DUMMYFUNCTION("if(countif(ec_num_list,FA67),OFFSET(INDIRECT(CONCAT(""A"",to_text(match(FA67,ec_num_list,0)))),0,1),"""")"),"")</f>
        <v/>
      </c>
      <c r="CB67" s="205" t="str">
        <f ca="1">IFERROR(__xludf.DUMMYFUNCTION("if(countif(ec_num_list,FB67),OFFSET(INDIRECT(CONCAT(""A"",to_text(match(FB67,ec_num_list,0)))),0,1),"""")"),"")</f>
        <v/>
      </c>
      <c r="CC67" s="205" t="str">
        <f ca="1">IFERROR(__xludf.DUMMYFUNCTION("if(countif(ec_num_list,FC67),OFFSET(INDIRECT(CONCAT(""A"",to_text(match(FC67,ec_num_list,0)))),0,1),"""")"),"N2 ")</f>
        <v xml:space="preserve">N2 </v>
      </c>
      <c r="CD67" s="205" t="str">
        <f ca="1">IFERROR(__xludf.DUMMYFUNCTION("if(countif(ec_num_list,FD67),OFFSET(INDIRECT(CONCAT(""A"",to_text(match(FD67,ec_num_list,0)))),0,1),"""")"),"")</f>
        <v/>
      </c>
      <c r="CE67" s="205" t="str">
        <f ca="1">IFERROR(__xludf.DUMMYFUNCTION("if(countif(ec_num_list,FE67),OFFSET(INDIRECT(CONCAT(""A"",to_text(match(FE67,ec_num_list,0)))),0,1),"""")"),"")</f>
        <v/>
      </c>
      <c r="CF67" s="205" t="str">
        <f ca="1">IFERROR(__xludf.DUMMYFUNCTION("if(countif(ec_num_list,FF67),OFFSET(INDIRECT(CONCAT(""A"",to_text(match(FF67,ec_num_list,0)))),0,1),"""")"),"")</f>
        <v/>
      </c>
      <c r="CG67" s="205" t="str">
        <f ca="1">IFERROR(__xludf.DUMMYFUNCTION("if(countif(ec_num_list,FG67),OFFSET(INDIRECT(CONCAT(""A"",to_text(match(FG67,ec_num_list,0)))),0,1),"""")"),"")</f>
        <v/>
      </c>
      <c r="CH67" s="205" t="str">
        <f ca="1">IFERROR(__xludf.DUMMYFUNCTION("if(countif(ec_num_list,FH67),OFFSET(INDIRECT(CONCAT(""A"",to_text(match(FH67,ec_num_list,0)))),0,1),"""")"),"N7 ")</f>
        <v xml:space="preserve">N7 </v>
      </c>
      <c r="CI67" s="205" t="str">
        <f ca="1">IFERROR(__xludf.DUMMYFUNCTION("if(countif(ec_num_list,FI67),OFFSET(INDIRECT(CONCAT(""A"",to_text(match(FI67,ec_num_list,0)))),0,1),"""")"),"")</f>
        <v/>
      </c>
      <c r="CJ67" s="205" t="str">
        <f ca="1">IFERROR(__xludf.DUMMYFUNCTION("if(countif(ec_num_list,FJ67),OFFSET(INDIRECT(CONCAT(""A"",to_text(match(FJ67,ec_num_list,0)))),0,1),"""")"),"")</f>
        <v/>
      </c>
      <c r="CK67" s="205" t="str">
        <f ca="1">IFERROR(__xludf.DUMMYFUNCTION("if(countif(ec_num_list,FK67),OFFSET(INDIRECT(CONCAT(""A"",to_text(match(FK67,ec_num_list,0)))),0,1),"""")"),"NA ")</f>
        <v xml:space="preserve">NA </v>
      </c>
      <c r="CL67" s="205" t="str">
        <f ca="1">IFERROR(__xludf.DUMMYFUNCTION("if(countif(ec_num_list,FL67),OFFSET(INDIRECT(CONCAT(""A"",to_text(match(FL67,ec_num_list,0)))),0,1),"""")"),"")</f>
        <v/>
      </c>
      <c r="CM67" s="205" t="str">
        <f ca="1">IFERROR(__xludf.DUMMYFUNCTION("if(countif(ec_num_list,FM67),OFFSET(INDIRECT(CONCAT(""A"",to_text(match(FM67,ec_num_list,0)))),0,1),"""")"),"")</f>
        <v/>
      </c>
      <c r="CN67" s="206" t="s">
        <v>225</v>
      </c>
      <c r="CO67" s="206" t="s">
        <v>1243</v>
      </c>
      <c r="CP67" s="206" t="s">
        <v>1251</v>
      </c>
      <c r="CQ67" s="206" t="s">
        <v>1256</v>
      </c>
      <c r="CR67" s="108" t="s">
        <v>1555</v>
      </c>
      <c r="CS67" s="108" t="s">
        <v>1555</v>
      </c>
      <c r="CT67" s="206" t="s">
        <v>1266</v>
      </c>
      <c r="CU67" s="206" t="s">
        <v>1271</v>
      </c>
      <c r="CV67" s="206" t="s">
        <v>1274</v>
      </c>
      <c r="CW67" s="108" t="s">
        <v>1555</v>
      </c>
      <c r="CX67" s="108" t="s">
        <v>1555</v>
      </c>
      <c r="CY67" s="206" t="s">
        <v>1286</v>
      </c>
      <c r="CZ67" s="108" t="s">
        <v>1555</v>
      </c>
      <c r="DA67" s="206" t="s">
        <v>1292</v>
      </c>
      <c r="DB67" s="108" t="s">
        <v>1555</v>
      </c>
      <c r="DC67" s="108" t="s">
        <v>1555</v>
      </c>
      <c r="DD67" s="206" t="s">
        <v>1301</v>
      </c>
      <c r="DE67" s="206" t="s">
        <v>1304</v>
      </c>
      <c r="DF67" s="108" t="s">
        <v>1555</v>
      </c>
      <c r="DG67" s="108" t="s">
        <v>1555</v>
      </c>
      <c r="DH67" s="206" t="s">
        <v>1315</v>
      </c>
      <c r="DI67" s="206" t="s">
        <v>1317</v>
      </c>
      <c r="DJ67" s="206" t="s">
        <v>1321</v>
      </c>
      <c r="DK67" s="108" t="s">
        <v>1555</v>
      </c>
      <c r="DL67" s="206" t="s">
        <v>1326</v>
      </c>
      <c r="DM67" s="108" t="s">
        <v>1555</v>
      </c>
      <c r="DN67" s="206" t="s">
        <v>1334</v>
      </c>
      <c r="DO67" s="206" t="s">
        <v>1337</v>
      </c>
      <c r="DP67" s="206" t="s">
        <v>1341</v>
      </c>
      <c r="DQ67" s="206" t="s">
        <v>1344</v>
      </c>
      <c r="DR67" s="206" t="s">
        <v>1347</v>
      </c>
      <c r="DS67" s="108" t="s">
        <v>1555</v>
      </c>
      <c r="DT67" s="206" t="s">
        <v>1353</v>
      </c>
      <c r="DU67" s="108" t="s">
        <v>1555</v>
      </c>
      <c r="DV67" s="206" t="s">
        <v>1363</v>
      </c>
      <c r="DW67" s="108" t="s">
        <v>1555</v>
      </c>
      <c r="DX67" s="108" t="s">
        <v>1555</v>
      </c>
      <c r="DY67" s="108" t="s">
        <v>1555</v>
      </c>
      <c r="DZ67" s="108" t="s">
        <v>1555</v>
      </c>
      <c r="EA67" s="108" t="s">
        <v>1555</v>
      </c>
      <c r="EB67" s="108" t="s">
        <v>1555</v>
      </c>
      <c r="EC67" s="206" t="s">
        <v>1391</v>
      </c>
      <c r="ED67" s="108" t="s">
        <v>1555</v>
      </c>
      <c r="EE67" s="206" t="s">
        <v>1397</v>
      </c>
      <c r="EF67" s="108" t="s">
        <v>1555</v>
      </c>
      <c r="EG67" s="206" t="s">
        <v>1404</v>
      </c>
      <c r="EH67" s="108" t="s">
        <v>1555</v>
      </c>
      <c r="EI67" s="108" t="s">
        <v>1555</v>
      </c>
      <c r="EJ67" s="108" t="s">
        <v>1555</v>
      </c>
      <c r="EK67" s="206" t="s">
        <v>1417</v>
      </c>
      <c r="EL67" s="206" t="s">
        <v>1419</v>
      </c>
      <c r="EM67" s="108" t="s">
        <v>1555</v>
      </c>
      <c r="EN67" s="206" t="s">
        <v>1428</v>
      </c>
      <c r="EO67" s="206" t="s">
        <v>1430</v>
      </c>
      <c r="EP67" s="108" t="s">
        <v>1555</v>
      </c>
      <c r="EQ67" s="108" t="s">
        <v>1555</v>
      </c>
      <c r="ER67" s="108" t="s">
        <v>1555</v>
      </c>
      <c r="ES67" s="108" t="s">
        <v>1555</v>
      </c>
      <c r="ET67" s="108" t="s">
        <v>1555</v>
      </c>
      <c r="EU67" s="108" t="s">
        <v>1555</v>
      </c>
      <c r="EV67" s="108" t="s">
        <v>1555</v>
      </c>
      <c r="EW67" s="108" t="s">
        <v>1555</v>
      </c>
      <c r="EX67" s="108" t="s">
        <v>1555</v>
      </c>
      <c r="EY67" s="108" t="s">
        <v>1555</v>
      </c>
      <c r="EZ67" s="206" t="s">
        <v>1463</v>
      </c>
      <c r="FA67" s="108" t="s">
        <v>1555</v>
      </c>
      <c r="FB67" s="108" t="s">
        <v>1555</v>
      </c>
      <c r="FC67" s="206" t="s">
        <v>1476</v>
      </c>
      <c r="FD67" s="108" t="s">
        <v>1555</v>
      </c>
      <c r="FE67" s="108" t="s">
        <v>1555</v>
      </c>
      <c r="FF67" s="108" t="s">
        <v>1555</v>
      </c>
      <c r="FG67" s="108" t="s">
        <v>1555</v>
      </c>
      <c r="FH67" s="206" t="s">
        <v>1494</v>
      </c>
      <c r="FI67" s="108" t="s">
        <v>1555</v>
      </c>
      <c r="FJ67" s="108" t="s">
        <v>1555</v>
      </c>
      <c r="FK67" s="206" t="s">
        <v>1506</v>
      </c>
      <c r="FL67" s="206" t="s">
        <v>1509</v>
      </c>
      <c r="FM67" s="108" t="s">
        <v>1555</v>
      </c>
    </row>
    <row r="68" spans="1:169" ht="14.25">
      <c r="A68" s="207" t="s">
        <v>1467</v>
      </c>
      <c r="B68" s="108" t="str">
        <f t="shared" ref="B68:B80" si="7">CONCATENATE("N",C68," ")</f>
        <v xml:space="preserve">N0 </v>
      </c>
      <c r="C68" s="200">
        <v>0</v>
      </c>
      <c r="D68" s="203" t="s">
        <v>442</v>
      </c>
      <c r="E68" s="203" t="s">
        <v>904</v>
      </c>
      <c r="F68" s="203" t="s">
        <v>905</v>
      </c>
      <c r="G68" s="203" t="s">
        <v>906</v>
      </c>
      <c r="H68" s="203" t="s">
        <v>477</v>
      </c>
      <c r="I68" s="203" t="s">
        <v>518</v>
      </c>
      <c r="J68" s="203" t="s">
        <v>523</v>
      </c>
      <c r="K68" s="117" t="s">
        <v>533</v>
      </c>
      <c r="L68" s="204" t="s">
        <v>227</v>
      </c>
      <c r="M68" s="205" t="str">
        <f ca="1">IFERROR(__xludf.DUMMYFUNCTION("regexreplace(N68,"" "","", "")"),"J0, J1, J2, J5, J6, J7, JA, JC, JF, K0, K3, K4, K5, K7, K9, KA, KB, KC, KD, KF, L1, L8, LA, LC, LF, M0, M1, M3, M4, M8, MF, N2, N7, NA, ")</f>
        <v xml:space="preserve">J0, J1, J2, J5, J6, J7, JA, JC, JF, K0, K3, K4, K5, K7, K9, KA, KB, KC, KD, KF, L1, L8, LA, LC, LF, M0, M1, M3, M4, M8, MF, N2, N7, NA, </v>
      </c>
      <c r="N68" s="205" t="e">
        <f t="shared" si="1"/>
        <v>#VALUE!</v>
      </c>
      <c r="O68" s="205" t="str">
        <f ca="1">IFERROR(__xludf.DUMMYFUNCTION("if(countif(ec_num_list,CO68),OFFSET(INDIRECT(CONCAT(""A"",to_text(match(CO68,ec_num_list,0)))),0,1),"""")"),"J0 ")</f>
        <v xml:space="preserve">J0 </v>
      </c>
      <c r="P68" s="205" t="str">
        <f ca="1">IFERROR(__xludf.DUMMYFUNCTION("if(countif(ec_num_list,CP68),OFFSET(INDIRECT(CONCAT(""A"",to_text(match(CP68,ec_num_list,0)))),0,1),"""")"),"J1 ")</f>
        <v xml:space="preserve">J1 </v>
      </c>
      <c r="Q68" s="205" t="str">
        <f ca="1">IFERROR(__xludf.DUMMYFUNCTION("if(countif(ec_num_list,CQ68),OFFSET(INDIRECT(CONCAT(""A"",to_text(match(CQ68,ec_num_list,0)))),0,1),"""")"),"J2 ")</f>
        <v xml:space="preserve">J2 </v>
      </c>
      <c r="R68" s="205" t="str">
        <f ca="1">IFERROR(__xludf.DUMMYFUNCTION("if(countif(ec_num_list,CR68),OFFSET(INDIRECT(CONCAT(""A"",to_text(match(CR68,ec_num_list,0)))),0,1),"""")"),"")</f>
        <v/>
      </c>
      <c r="S68" s="205" t="str">
        <f ca="1">IFERROR(__xludf.DUMMYFUNCTION("if(countif(ec_num_list,CS68),OFFSET(INDIRECT(CONCAT(""A"",to_text(match(CS68,ec_num_list,0)))),0,1),"""")"),"")</f>
        <v/>
      </c>
      <c r="T68" s="205" t="str">
        <f ca="1">IFERROR(__xludf.DUMMYFUNCTION("if(countif(ec_num_list,CT68),OFFSET(INDIRECT(CONCAT(""A"",to_text(match(CT68,ec_num_list,0)))),0,1),"""")"),"J5 ")</f>
        <v xml:space="preserve">J5 </v>
      </c>
      <c r="U68" s="205" t="str">
        <f ca="1">IFERROR(__xludf.DUMMYFUNCTION("if(countif(ec_num_list,CU68),OFFSET(INDIRECT(CONCAT(""A"",to_text(match(CU68,ec_num_list,0)))),0,1),"""")"),"J6 ")</f>
        <v xml:space="preserve">J6 </v>
      </c>
      <c r="V68" s="205" t="str">
        <f ca="1">IFERROR(__xludf.DUMMYFUNCTION("if(countif(ec_num_list,CV68),OFFSET(INDIRECT(CONCAT(""A"",to_text(match(CV68,ec_num_list,0)))),0,1),"""")"),"J7 ")</f>
        <v xml:space="preserve">J7 </v>
      </c>
      <c r="W68" s="205" t="str">
        <f ca="1">IFERROR(__xludf.DUMMYFUNCTION("if(countif(ec_num_list,CW68),OFFSET(INDIRECT(CONCAT(""A"",to_text(match(CW68,ec_num_list,0)))),0,1),"""")"),"")</f>
        <v/>
      </c>
      <c r="X68" s="205" t="str">
        <f ca="1">IFERROR(__xludf.DUMMYFUNCTION("if(countif(ec_num_list,CX68),OFFSET(INDIRECT(CONCAT(""A"",to_text(match(CX68,ec_num_list,0)))),0,1),"""")"),"")</f>
        <v/>
      </c>
      <c r="Y68" s="205" t="str">
        <f ca="1">IFERROR(__xludf.DUMMYFUNCTION("if(countif(ec_num_list,CY68),OFFSET(INDIRECT(CONCAT(""A"",to_text(match(CY68,ec_num_list,0)))),0,1),"""")"),"JA ")</f>
        <v xml:space="preserve">JA </v>
      </c>
      <c r="Z68" s="205" t="str">
        <f ca="1">IFERROR(__xludf.DUMMYFUNCTION("if(countif(ec_num_list,CZ68),OFFSET(INDIRECT(CONCAT(""A"",to_text(match(CZ68,ec_num_list,0)))),0,1),"""")"),"")</f>
        <v/>
      </c>
      <c r="AA68" s="205" t="str">
        <f ca="1">IFERROR(__xludf.DUMMYFUNCTION("if(countif(ec_num_list,DA68),OFFSET(INDIRECT(CONCAT(""A"",to_text(match(DA68,ec_num_list,0)))),0,1),"""")"),"JC ")</f>
        <v xml:space="preserve">JC </v>
      </c>
      <c r="AB68" s="205" t="str">
        <f ca="1">IFERROR(__xludf.DUMMYFUNCTION("if(countif(ec_num_list,DB68),OFFSET(INDIRECT(CONCAT(""A"",to_text(match(DB68,ec_num_list,0)))),0,1),"""")"),"")</f>
        <v/>
      </c>
      <c r="AC68" s="205" t="str">
        <f ca="1">IFERROR(__xludf.DUMMYFUNCTION("if(countif(ec_num_list,DC68),OFFSET(INDIRECT(CONCAT(""A"",to_text(match(DC68,ec_num_list,0)))),0,1),"""")"),"")</f>
        <v/>
      </c>
      <c r="AD68" s="205" t="str">
        <f ca="1">IFERROR(__xludf.DUMMYFUNCTION("if(countif(ec_num_list,DD68),OFFSET(INDIRECT(CONCAT(""A"",to_text(match(DD68,ec_num_list,0)))),0,1),"""")"),"JF ")</f>
        <v xml:space="preserve">JF </v>
      </c>
      <c r="AE68" s="205" t="str">
        <f ca="1">IFERROR(__xludf.DUMMYFUNCTION("if(countif(ec_num_list,DE68),OFFSET(INDIRECT(CONCAT(""A"",to_text(match(DE68,ec_num_list,0)))),0,1),"""")"),"K0 ")</f>
        <v xml:space="preserve">K0 </v>
      </c>
      <c r="AF68" s="205" t="str">
        <f ca="1">IFERROR(__xludf.DUMMYFUNCTION("if(countif(ec_num_list,DF68),OFFSET(INDIRECT(CONCAT(""A"",to_text(match(DF68,ec_num_list,0)))),0,1),"""")"),"")</f>
        <v/>
      </c>
      <c r="AG68" s="205" t="str">
        <f ca="1">IFERROR(__xludf.DUMMYFUNCTION("if(countif(ec_num_list,DG68),OFFSET(INDIRECT(CONCAT(""A"",to_text(match(DG68,ec_num_list,0)))),0,1),"""")"),"")</f>
        <v/>
      </c>
      <c r="AH68" s="205" t="str">
        <f ca="1">IFERROR(__xludf.DUMMYFUNCTION("if(countif(ec_num_list,DH68),OFFSET(INDIRECT(CONCAT(""A"",to_text(match(DH68,ec_num_list,0)))),0,1),"""")"),"K3 ")</f>
        <v xml:space="preserve">K3 </v>
      </c>
      <c r="AI68" s="205" t="str">
        <f ca="1">IFERROR(__xludf.DUMMYFUNCTION("if(countif(ec_num_list,DI68),OFFSET(INDIRECT(CONCAT(""A"",to_text(match(DI68,ec_num_list,0)))),0,1),"""")"),"K4 ")</f>
        <v xml:space="preserve">K4 </v>
      </c>
      <c r="AJ68" s="205" t="str">
        <f ca="1">IFERROR(__xludf.DUMMYFUNCTION("if(countif(ec_num_list,DJ68),OFFSET(INDIRECT(CONCAT(""A"",to_text(match(DJ68,ec_num_list,0)))),0,1),"""")"),"K5 ")</f>
        <v xml:space="preserve">K5 </v>
      </c>
      <c r="AK68" s="205" t="str">
        <f ca="1">IFERROR(__xludf.DUMMYFUNCTION("if(countif(ec_num_list,DK68),OFFSET(INDIRECT(CONCAT(""A"",to_text(match(DK68,ec_num_list,0)))),0,1),"""")"),"")</f>
        <v/>
      </c>
      <c r="AL68" s="205" t="str">
        <f ca="1">IFERROR(__xludf.DUMMYFUNCTION("if(countif(ec_num_list,DL68),OFFSET(INDIRECT(CONCAT(""A"",to_text(match(DL68,ec_num_list,0)))),0,1),"""")"),"K7 ")</f>
        <v xml:space="preserve">K7 </v>
      </c>
      <c r="AM68" s="205" t="str">
        <f ca="1">IFERROR(__xludf.DUMMYFUNCTION("if(countif(ec_num_list,DM68),OFFSET(INDIRECT(CONCAT(""A"",to_text(match(DM68,ec_num_list,0)))),0,1),"""")"),"")</f>
        <v/>
      </c>
      <c r="AN68" s="205" t="str">
        <f ca="1">IFERROR(__xludf.DUMMYFUNCTION("if(countif(ec_num_list,DN68),OFFSET(INDIRECT(CONCAT(""A"",to_text(match(DN68,ec_num_list,0)))),0,1),"""")"),"K9 ")</f>
        <v xml:space="preserve">K9 </v>
      </c>
      <c r="AO68" s="205" t="str">
        <f ca="1">IFERROR(__xludf.DUMMYFUNCTION("if(countif(ec_num_list,DO68),OFFSET(INDIRECT(CONCAT(""A"",to_text(match(DO68,ec_num_list,0)))),0,1),"""")"),"KA ")</f>
        <v xml:space="preserve">KA </v>
      </c>
      <c r="AP68" s="205" t="str">
        <f ca="1">IFERROR(__xludf.DUMMYFUNCTION("if(countif(ec_num_list,DP68),OFFSET(INDIRECT(CONCAT(""A"",to_text(match(DP68,ec_num_list,0)))),0,1),"""")"),"KB ")</f>
        <v xml:space="preserve">KB </v>
      </c>
      <c r="AQ68" s="205" t="str">
        <f ca="1">IFERROR(__xludf.DUMMYFUNCTION("if(countif(ec_num_list,DQ68),OFFSET(INDIRECT(CONCAT(""A"",to_text(match(DQ68,ec_num_list,0)))),0,1),"""")"),"KC ")</f>
        <v xml:space="preserve">KC </v>
      </c>
      <c r="AR68" s="205" t="str">
        <f ca="1">IFERROR(__xludf.DUMMYFUNCTION("if(countif(ec_num_list,DR68),OFFSET(INDIRECT(CONCAT(""A"",to_text(match(DR68,ec_num_list,0)))),0,1),"""")"),"KD ")</f>
        <v xml:space="preserve">KD </v>
      </c>
      <c r="AS68" s="205" t="str">
        <f ca="1">IFERROR(__xludf.DUMMYFUNCTION("if(countif(ec_num_list,DS68),OFFSET(INDIRECT(CONCAT(""A"",to_text(match(DS68,ec_num_list,0)))),0,1),"""")"),"")</f>
        <v/>
      </c>
      <c r="AT68" s="205" t="str">
        <f ca="1">IFERROR(__xludf.DUMMYFUNCTION("if(countif(ec_num_list,DT68),OFFSET(INDIRECT(CONCAT(""A"",to_text(match(DT68,ec_num_list,0)))),0,1),"""")"),"KF ")</f>
        <v xml:space="preserve">KF </v>
      </c>
      <c r="AU68" s="205" t="str">
        <f ca="1">IFERROR(__xludf.DUMMYFUNCTION("if(countif(ec_num_list,DU68),OFFSET(INDIRECT(CONCAT(""A"",to_text(match(DU68,ec_num_list,0)))),0,1),"""")"),"")</f>
        <v/>
      </c>
      <c r="AV68" s="205" t="str">
        <f ca="1">IFERROR(__xludf.DUMMYFUNCTION("if(countif(ec_num_list,DV68),OFFSET(INDIRECT(CONCAT(""A"",to_text(match(DV68,ec_num_list,0)))),0,1),"""")"),"L1 ")</f>
        <v xml:space="preserve">L1 </v>
      </c>
      <c r="AW68" s="205" t="str">
        <f ca="1">IFERROR(__xludf.DUMMYFUNCTION("if(countif(ec_num_list,DW68),OFFSET(INDIRECT(CONCAT(""A"",to_text(match(DW68,ec_num_list,0)))),0,1),"""")"),"")</f>
        <v/>
      </c>
      <c r="AX68" s="205" t="str">
        <f ca="1">IFERROR(__xludf.DUMMYFUNCTION("if(countif(ec_num_list,DX68),OFFSET(INDIRECT(CONCAT(""A"",to_text(match(DX68,ec_num_list,0)))),0,1),"""")"),"")</f>
        <v/>
      </c>
      <c r="AY68" s="205" t="str">
        <f ca="1">IFERROR(__xludf.DUMMYFUNCTION("if(countif(ec_num_list,DY68),OFFSET(INDIRECT(CONCAT(""A"",to_text(match(DY68,ec_num_list,0)))),0,1),"""")"),"")</f>
        <v/>
      </c>
      <c r="AZ68" s="205" t="str">
        <f ca="1">IFERROR(__xludf.DUMMYFUNCTION("if(countif(ec_num_list,DZ68),OFFSET(INDIRECT(CONCAT(""A"",to_text(match(DZ68,ec_num_list,0)))),0,1),"""")"),"")</f>
        <v/>
      </c>
      <c r="BA68" s="205" t="str">
        <f ca="1">IFERROR(__xludf.DUMMYFUNCTION("if(countif(ec_num_list,EA68),OFFSET(INDIRECT(CONCAT(""A"",to_text(match(EA68,ec_num_list,0)))),0,1),"""")"),"")</f>
        <v/>
      </c>
      <c r="BB68" s="205" t="str">
        <f ca="1">IFERROR(__xludf.DUMMYFUNCTION("if(countif(ec_num_list,EB68),OFFSET(INDIRECT(CONCAT(""A"",to_text(match(EB68,ec_num_list,0)))),0,1),"""")"),"")</f>
        <v/>
      </c>
      <c r="BC68" s="205" t="str">
        <f ca="1">IFERROR(__xludf.DUMMYFUNCTION("if(countif(ec_num_list,EC68),OFFSET(INDIRECT(CONCAT(""A"",to_text(match(EC68,ec_num_list,0)))),0,1),"""")"),"L8 ")</f>
        <v xml:space="preserve">L8 </v>
      </c>
      <c r="BD68" s="205" t="str">
        <f ca="1">IFERROR(__xludf.DUMMYFUNCTION("if(countif(ec_num_list,ED68),OFFSET(INDIRECT(CONCAT(""A"",to_text(match(ED68,ec_num_list,0)))),0,1),"""")"),"")</f>
        <v/>
      </c>
      <c r="BE68" s="205" t="str">
        <f ca="1">IFERROR(__xludf.DUMMYFUNCTION("if(countif(ec_num_list,EE68),OFFSET(INDIRECT(CONCAT(""A"",to_text(match(EE68,ec_num_list,0)))),0,1),"""")"),"LA ")</f>
        <v xml:space="preserve">LA </v>
      </c>
      <c r="BF68" s="205" t="str">
        <f ca="1">IFERROR(__xludf.DUMMYFUNCTION("if(countif(ec_num_list,EF68),OFFSET(INDIRECT(CONCAT(""A"",to_text(match(EF68,ec_num_list,0)))),0,1),"""")"),"")</f>
        <v/>
      </c>
      <c r="BG68" s="205" t="str">
        <f ca="1">IFERROR(__xludf.DUMMYFUNCTION("if(countif(ec_num_list,EG68),OFFSET(INDIRECT(CONCAT(""A"",to_text(match(EG68,ec_num_list,0)))),0,1),"""")"),"LC ")</f>
        <v xml:space="preserve">LC </v>
      </c>
      <c r="BH68" s="205" t="str">
        <f ca="1">IFERROR(__xludf.DUMMYFUNCTION("if(countif(ec_num_list,EH68),OFFSET(INDIRECT(CONCAT(""A"",to_text(match(EH68,ec_num_list,0)))),0,1),"""")"),"")</f>
        <v/>
      </c>
      <c r="BI68" s="205" t="str">
        <f ca="1">IFERROR(__xludf.DUMMYFUNCTION("if(countif(ec_num_list,EI68),OFFSET(INDIRECT(CONCAT(""A"",to_text(match(EI68,ec_num_list,0)))),0,1),"""")"),"")</f>
        <v/>
      </c>
      <c r="BJ68" s="205" t="str">
        <f ca="1">IFERROR(__xludf.DUMMYFUNCTION("if(countif(ec_num_list,EJ68),OFFSET(INDIRECT(CONCAT(""A"",to_text(match(EJ68,ec_num_list,0)))),0,1),"""")"),"LF ")</f>
        <v xml:space="preserve">LF </v>
      </c>
      <c r="BK68" s="205" t="str">
        <f ca="1">IFERROR(__xludf.DUMMYFUNCTION("if(countif(ec_num_list,EK68),OFFSET(INDIRECT(CONCAT(""A"",to_text(match(EK68,ec_num_list,0)))),0,1),"""")"),"M0 ")</f>
        <v xml:space="preserve">M0 </v>
      </c>
      <c r="BL68" s="205" t="str">
        <f ca="1">IFERROR(__xludf.DUMMYFUNCTION("if(countif(ec_num_list,EL68),OFFSET(INDIRECT(CONCAT(""A"",to_text(match(EL68,ec_num_list,0)))),0,1),"""")"),"M1 ")</f>
        <v xml:space="preserve">M1 </v>
      </c>
      <c r="BM68" s="205" t="str">
        <f ca="1">IFERROR(__xludf.DUMMYFUNCTION("if(countif(ec_num_list,EM68),OFFSET(INDIRECT(CONCAT(""A"",to_text(match(EM68,ec_num_list,0)))),0,1),"""")"),"")</f>
        <v/>
      </c>
      <c r="BN68" s="205" t="str">
        <f ca="1">IFERROR(__xludf.DUMMYFUNCTION("if(countif(ec_num_list,EN68),OFFSET(INDIRECT(CONCAT(""A"",to_text(match(EN68,ec_num_list,0)))),0,1),"""")"),"M3 ")</f>
        <v xml:space="preserve">M3 </v>
      </c>
      <c r="BO68" s="205" t="str">
        <f ca="1">IFERROR(__xludf.DUMMYFUNCTION("if(countif(ec_num_list,EO68),OFFSET(INDIRECT(CONCAT(""A"",to_text(match(EO68,ec_num_list,0)))),0,1),"""")"),"M4 ")</f>
        <v xml:space="preserve">M4 </v>
      </c>
      <c r="BP68" s="205" t="str">
        <f ca="1">IFERROR(__xludf.DUMMYFUNCTION("if(countif(ec_num_list,EP68),OFFSET(INDIRECT(CONCAT(""A"",to_text(match(EP68,ec_num_list,0)))),0,1),"""")"),"")</f>
        <v/>
      </c>
      <c r="BQ68" s="205" t="str">
        <f ca="1">IFERROR(__xludf.DUMMYFUNCTION("if(countif(ec_num_list,EQ68),OFFSET(INDIRECT(CONCAT(""A"",to_text(match(EQ68,ec_num_list,0)))),0,1),"""")"),"")</f>
        <v/>
      </c>
      <c r="BR68" s="205" t="str">
        <f ca="1">IFERROR(__xludf.DUMMYFUNCTION("if(countif(ec_num_list,ER68),OFFSET(INDIRECT(CONCAT(""A"",to_text(match(ER68,ec_num_list,0)))),0,1),"""")"),"")</f>
        <v/>
      </c>
      <c r="BS68" s="205" t="str">
        <f ca="1">IFERROR(__xludf.DUMMYFUNCTION("if(countif(ec_num_list,ES68),OFFSET(INDIRECT(CONCAT(""A"",to_text(match(ES68,ec_num_list,0)))),0,1),"""")"),"M8 ")</f>
        <v xml:space="preserve">M8 </v>
      </c>
      <c r="BT68" s="205" t="str">
        <f ca="1">IFERROR(__xludf.DUMMYFUNCTION("if(countif(ec_num_list,ET68),OFFSET(INDIRECT(CONCAT(""A"",to_text(match(ET68,ec_num_list,0)))),0,1),"""")"),"")</f>
        <v/>
      </c>
      <c r="BU68" s="205" t="str">
        <f ca="1">IFERROR(__xludf.DUMMYFUNCTION("if(countif(ec_num_list,EU68),OFFSET(INDIRECT(CONCAT(""A"",to_text(match(EU68,ec_num_list,0)))),0,1),"""")"),"")</f>
        <v/>
      </c>
      <c r="BV68" s="205" t="str">
        <f ca="1">IFERROR(__xludf.DUMMYFUNCTION("if(countif(ec_num_list,EV68),OFFSET(INDIRECT(CONCAT(""A"",to_text(match(EV68,ec_num_list,0)))),0,1),"""")"),"")</f>
        <v/>
      </c>
      <c r="BW68" s="205" t="str">
        <f ca="1">IFERROR(__xludf.DUMMYFUNCTION("if(countif(ec_num_list,EW68),OFFSET(INDIRECT(CONCAT(""A"",to_text(match(EW68,ec_num_list,0)))),0,1),"""")"),"")</f>
        <v/>
      </c>
      <c r="BX68" s="205" t="str">
        <f ca="1">IFERROR(__xludf.DUMMYFUNCTION("if(countif(ec_num_list,EX68),OFFSET(INDIRECT(CONCAT(""A"",to_text(match(EX68,ec_num_list,0)))),0,1),"""")"),"")</f>
        <v/>
      </c>
      <c r="BY68" s="205" t="str">
        <f ca="1">IFERROR(__xludf.DUMMYFUNCTION("if(countif(ec_num_list,EY68),OFFSET(INDIRECT(CONCAT(""A"",to_text(match(EY68,ec_num_list,0)))),0,1),"""")"),"")</f>
        <v/>
      </c>
      <c r="BZ68" s="205" t="str">
        <f ca="1">IFERROR(__xludf.DUMMYFUNCTION("if(countif(ec_num_list,EZ68),OFFSET(INDIRECT(CONCAT(""A"",to_text(match(EZ68,ec_num_list,0)))),0,1),"""")"),"MF ")</f>
        <v xml:space="preserve">MF </v>
      </c>
      <c r="CA68" s="205" t="str">
        <f ca="1">IFERROR(__xludf.DUMMYFUNCTION("if(countif(ec_num_list,FA68),OFFSET(INDIRECT(CONCAT(""A"",to_text(match(FA68,ec_num_list,0)))),0,1),"""")"),"")</f>
        <v/>
      </c>
      <c r="CB68" s="205" t="str">
        <f ca="1">IFERROR(__xludf.DUMMYFUNCTION("if(countif(ec_num_list,FB68),OFFSET(INDIRECT(CONCAT(""A"",to_text(match(FB68,ec_num_list,0)))),0,1),"""")"),"")</f>
        <v/>
      </c>
      <c r="CC68" s="205" t="str">
        <f ca="1">IFERROR(__xludf.DUMMYFUNCTION("if(countif(ec_num_list,FC68),OFFSET(INDIRECT(CONCAT(""A"",to_text(match(FC68,ec_num_list,0)))),0,1),"""")"),"N2 ")</f>
        <v xml:space="preserve">N2 </v>
      </c>
      <c r="CD68" s="205" t="str">
        <f ca="1">IFERROR(__xludf.DUMMYFUNCTION("if(countif(ec_num_list,FD68),OFFSET(INDIRECT(CONCAT(""A"",to_text(match(FD68,ec_num_list,0)))),0,1),"""")"),"")</f>
        <v/>
      </c>
      <c r="CE68" s="205" t="str">
        <f ca="1">IFERROR(__xludf.DUMMYFUNCTION("if(countif(ec_num_list,FE68),OFFSET(INDIRECT(CONCAT(""A"",to_text(match(FE68,ec_num_list,0)))),0,1),"""")"),"")</f>
        <v/>
      </c>
      <c r="CF68" s="205" t="str">
        <f ca="1">IFERROR(__xludf.DUMMYFUNCTION("if(countif(ec_num_list,FF68),OFFSET(INDIRECT(CONCAT(""A"",to_text(match(FF68,ec_num_list,0)))),0,1),"""")"),"")</f>
        <v/>
      </c>
      <c r="CG68" s="205" t="str">
        <f ca="1">IFERROR(__xludf.DUMMYFUNCTION("if(countif(ec_num_list,FG68),OFFSET(INDIRECT(CONCAT(""A"",to_text(match(FG68,ec_num_list,0)))),0,1),"""")"),"")</f>
        <v/>
      </c>
      <c r="CH68" s="205" t="str">
        <f ca="1">IFERROR(__xludf.DUMMYFUNCTION("if(countif(ec_num_list,FH68),OFFSET(INDIRECT(CONCAT(""A"",to_text(match(FH68,ec_num_list,0)))),0,1),"""")"),"N7 ")</f>
        <v xml:space="preserve">N7 </v>
      </c>
      <c r="CI68" s="205" t="str">
        <f ca="1">IFERROR(__xludf.DUMMYFUNCTION("if(countif(ec_num_list,FI68),OFFSET(INDIRECT(CONCAT(""A"",to_text(match(FI68,ec_num_list,0)))),0,1),"""")"),"")</f>
        <v/>
      </c>
      <c r="CJ68" s="205" t="str">
        <f ca="1">IFERROR(__xludf.DUMMYFUNCTION("if(countif(ec_num_list,FJ68),OFFSET(INDIRECT(CONCAT(""A"",to_text(match(FJ68,ec_num_list,0)))),0,1),"""")"),"")</f>
        <v/>
      </c>
      <c r="CK68" s="205" t="str">
        <f ca="1">IFERROR(__xludf.DUMMYFUNCTION("if(countif(ec_num_list,FK68),OFFSET(INDIRECT(CONCAT(""A"",to_text(match(FK68,ec_num_list,0)))),0,1),"""")"),"NA ")</f>
        <v xml:space="preserve">NA </v>
      </c>
      <c r="CL68" s="205" t="str">
        <f ca="1">IFERROR(__xludf.DUMMYFUNCTION("if(countif(ec_num_list,FL68),OFFSET(INDIRECT(CONCAT(""A"",to_text(match(FL68,ec_num_list,0)))),0,1),"""")"),"")</f>
        <v/>
      </c>
      <c r="CM68" s="205" t="str">
        <f ca="1">IFERROR(__xludf.DUMMYFUNCTION("if(countif(ec_num_list,FM68),OFFSET(INDIRECT(CONCAT(""A"",to_text(match(FM68,ec_num_list,0)))),0,1),"""")"),"")</f>
        <v/>
      </c>
      <c r="CN68" s="206" t="s">
        <v>227</v>
      </c>
      <c r="CO68" s="206" t="s">
        <v>1243</v>
      </c>
      <c r="CP68" s="206" t="s">
        <v>1251</v>
      </c>
      <c r="CQ68" s="206" t="s">
        <v>1256</v>
      </c>
      <c r="CR68" s="108" t="s">
        <v>1555</v>
      </c>
      <c r="CS68" s="108" t="s">
        <v>1555</v>
      </c>
      <c r="CT68" s="206" t="s">
        <v>1266</v>
      </c>
      <c r="CU68" s="206" t="s">
        <v>1271</v>
      </c>
      <c r="CV68" s="206" t="s">
        <v>1274</v>
      </c>
      <c r="CW68" s="108" t="s">
        <v>1555</v>
      </c>
      <c r="CX68" s="108" t="s">
        <v>1555</v>
      </c>
      <c r="CY68" s="206" t="s">
        <v>1286</v>
      </c>
      <c r="CZ68" s="108" t="s">
        <v>1555</v>
      </c>
      <c r="DA68" s="206" t="s">
        <v>1292</v>
      </c>
      <c r="DB68" s="108" t="s">
        <v>1555</v>
      </c>
      <c r="DC68" s="108" t="s">
        <v>1555</v>
      </c>
      <c r="DD68" s="206" t="s">
        <v>1301</v>
      </c>
      <c r="DE68" s="206" t="s">
        <v>1304</v>
      </c>
      <c r="DF68" s="108" t="s">
        <v>1555</v>
      </c>
      <c r="DG68" s="108" t="s">
        <v>1555</v>
      </c>
      <c r="DH68" s="206" t="s">
        <v>1315</v>
      </c>
      <c r="DI68" s="206" t="s">
        <v>1317</v>
      </c>
      <c r="DJ68" s="206" t="s">
        <v>1321</v>
      </c>
      <c r="DK68" s="108" t="s">
        <v>1555</v>
      </c>
      <c r="DL68" s="206" t="s">
        <v>1326</v>
      </c>
      <c r="DM68" s="108" t="s">
        <v>1555</v>
      </c>
      <c r="DN68" s="206" t="s">
        <v>1334</v>
      </c>
      <c r="DO68" s="206" t="s">
        <v>1337</v>
      </c>
      <c r="DP68" s="206" t="s">
        <v>1341</v>
      </c>
      <c r="DQ68" s="206" t="s">
        <v>1344</v>
      </c>
      <c r="DR68" s="206" t="s">
        <v>1347</v>
      </c>
      <c r="DS68" s="108" t="s">
        <v>1555</v>
      </c>
      <c r="DT68" s="206" t="s">
        <v>1353</v>
      </c>
      <c r="DU68" s="108" t="s">
        <v>1555</v>
      </c>
      <c r="DV68" s="206" t="s">
        <v>1363</v>
      </c>
      <c r="DW68" s="108" t="s">
        <v>1555</v>
      </c>
      <c r="DX68" s="108" t="s">
        <v>1555</v>
      </c>
      <c r="DY68" s="108" t="s">
        <v>1555</v>
      </c>
      <c r="DZ68" s="108" t="s">
        <v>1555</v>
      </c>
      <c r="EA68" s="108" t="s">
        <v>1555</v>
      </c>
      <c r="EB68" s="108" t="s">
        <v>1555</v>
      </c>
      <c r="EC68" s="206" t="s">
        <v>1391</v>
      </c>
      <c r="ED68" s="108" t="s">
        <v>1555</v>
      </c>
      <c r="EE68" s="206" t="s">
        <v>1397</v>
      </c>
      <c r="EF68" s="108" t="s">
        <v>1555</v>
      </c>
      <c r="EG68" s="206" t="s">
        <v>1404</v>
      </c>
      <c r="EH68" s="108" t="s">
        <v>1555</v>
      </c>
      <c r="EI68" s="108" t="s">
        <v>1555</v>
      </c>
      <c r="EJ68" s="206" t="s">
        <v>1414</v>
      </c>
      <c r="EK68" s="206" t="s">
        <v>1417</v>
      </c>
      <c r="EL68" s="206" t="s">
        <v>1419</v>
      </c>
      <c r="EM68" s="108" t="s">
        <v>1555</v>
      </c>
      <c r="EN68" s="206" t="s">
        <v>1428</v>
      </c>
      <c r="EO68" s="206" t="s">
        <v>1430</v>
      </c>
      <c r="EP68" s="108" t="s">
        <v>1555</v>
      </c>
      <c r="EQ68" s="108" t="s">
        <v>1555</v>
      </c>
      <c r="ER68" s="108" t="s">
        <v>1555</v>
      </c>
      <c r="ES68" s="206" t="s">
        <v>1442</v>
      </c>
      <c r="ET68" s="108" t="s">
        <v>1555</v>
      </c>
      <c r="EU68" s="108" t="s">
        <v>1555</v>
      </c>
      <c r="EV68" s="108" t="s">
        <v>1555</v>
      </c>
      <c r="EW68" s="108" t="s">
        <v>1555</v>
      </c>
      <c r="EX68" s="108" t="s">
        <v>1555</v>
      </c>
      <c r="EY68" s="108" t="s">
        <v>1555</v>
      </c>
      <c r="EZ68" s="206" t="s">
        <v>1463</v>
      </c>
      <c r="FA68" s="108" t="s">
        <v>1555</v>
      </c>
      <c r="FB68" s="108" t="s">
        <v>1555</v>
      </c>
      <c r="FC68" s="206" t="s">
        <v>1476</v>
      </c>
      <c r="FD68" s="108" t="s">
        <v>1555</v>
      </c>
      <c r="FE68" s="108" t="s">
        <v>1555</v>
      </c>
      <c r="FF68" s="108" t="s">
        <v>1555</v>
      </c>
      <c r="FG68" s="108" t="s">
        <v>1555</v>
      </c>
      <c r="FH68" s="206" t="s">
        <v>1494</v>
      </c>
      <c r="FI68" s="108" t="s">
        <v>1555</v>
      </c>
      <c r="FJ68" s="108" t="s">
        <v>1555</v>
      </c>
      <c r="FK68" s="206" t="s">
        <v>1506</v>
      </c>
      <c r="FL68" s="206" t="s">
        <v>1509</v>
      </c>
      <c r="FM68" s="108" t="s">
        <v>1555</v>
      </c>
    </row>
    <row r="69" spans="1:169" ht="24">
      <c r="A69" s="207" t="s">
        <v>1470</v>
      </c>
      <c r="B69" s="108" t="str">
        <f t="shared" si="7"/>
        <v xml:space="preserve">N1 </v>
      </c>
      <c r="C69" s="200">
        <v>1</v>
      </c>
      <c r="D69" s="203" t="s">
        <v>442</v>
      </c>
      <c r="E69" s="203" t="s">
        <v>904</v>
      </c>
      <c r="F69" s="203" t="s">
        <v>905</v>
      </c>
      <c r="G69" s="203" t="s">
        <v>906</v>
      </c>
      <c r="H69" s="203" t="s">
        <v>477</v>
      </c>
      <c r="I69" s="203" t="s">
        <v>518</v>
      </c>
      <c r="J69" s="203" t="s">
        <v>523</v>
      </c>
      <c r="K69" s="117" t="s">
        <v>533</v>
      </c>
      <c r="L69" s="204" t="s">
        <v>229</v>
      </c>
      <c r="M69" s="205" t="str">
        <f ca="1">IFERROR(__xludf.DUMMYFUNCTION("regexreplace(N69,"" "","", "")"),"J0, J1, J2, J5, J6, J7, JA, JC, JF, K0, K3, K4, K5, K7, K9, KA, KB, KC, KD, KF, L1, L8, LA, LC, M0, M1, M3, M4, MF, N2, N7, NA, ")</f>
        <v xml:space="preserve">J0, J1, J2, J5, J6, J7, JA, JC, JF, K0, K3, K4, K5, K7, K9, KA, KB, KC, KD, KF, L1, L8, LA, LC, M0, M1, M3, M4, MF, N2, N7, NA, </v>
      </c>
      <c r="N69" s="205" t="e">
        <f t="shared" si="1"/>
        <v>#VALUE!</v>
      </c>
      <c r="O69" s="205" t="str">
        <f ca="1">IFERROR(__xludf.DUMMYFUNCTION("if(countif(ec_num_list,CO69),OFFSET(INDIRECT(CONCAT(""A"",to_text(match(CO69,ec_num_list,0)))),0,1),"""")"),"J0 ")</f>
        <v xml:space="preserve">J0 </v>
      </c>
      <c r="P69" s="205" t="str">
        <f ca="1">IFERROR(__xludf.DUMMYFUNCTION("if(countif(ec_num_list,CP69),OFFSET(INDIRECT(CONCAT(""A"",to_text(match(CP69,ec_num_list,0)))),0,1),"""")"),"J1 ")</f>
        <v xml:space="preserve">J1 </v>
      </c>
      <c r="Q69" s="205" t="str">
        <f ca="1">IFERROR(__xludf.DUMMYFUNCTION("if(countif(ec_num_list,CQ69),OFFSET(INDIRECT(CONCAT(""A"",to_text(match(CQ69,ec_num_list,0)))),0,1),"""")"),"J2 ")</f>
        <v xml:space="preserve">J2 </v>
      </c>
      <c r="R69" s="205" t="str">
        <f ca="1">IFERROR(__xludf.DUMMYFUNCTION("if(countif(ec_num_list,CR69),OFFSET(INDIRECT(CONCAT(""A"",to_text(match(CR69,ec_num_list,0)))),0,1),"""")"),"")</f>
        <v/>
      </c>
      <c r="S69" s="205" t="str">
        <f ca="1">IFERROR(__xludf.DUMMYFUNCTION("if(countif(ec_num_list,CS69),OFFSET(INDIRECT(CONCAT(""A"",to_text(match(CS69,ec_num_list,0)))),0,1),"""")"),"")</f>
        <v/>
      </c>
      <c r="T69" s="205" t="str">
        <f ca="1">IFERROR(__xludf.DUMMYFUNCTION("if(countif(ec_num_list,CT69),OFFSET(INDIRECT(CONCAT(""A"",to_text(match(CT69,ec_num_list,0)))),0,1),"""")"),"J5 ")</f>
        <v xml:space="preserve">J5 </v>
      </c>
      <c r="U69" s="205" t="str">
        <f ca="1">IFERROR(__xludf.DUMMYFUNCTION("if(countif(ec_num_list,CU69),OFFSET(INDIRECT(CONCAT(""A"",to_text(match(CU69,ec_num_list,0)))),0,1),"""")"),"J6 ")</f>
        <v xml:space="preserve">J6 </v>
      </c>
      <c r="V69" s="205" t="str">
        <f ca="1">IFERROR(__xludf.DUMMYFUNCTION("if(countif(ec_num_list,CV69),OFFSET(INDIRECT(CONCAT(""A"",to_text(match(CV69,ec_num_list,0)))),0,1),"""")"),"J7 ")</f>
        <v xml:space="preserve">J7 </v>
      </c>
      <c r="W69" s="205" t="str">
        <f ca="1">IFERROR(__xludf.DUMMYFUNCTION("if(countif(ec_num_list,CW69),OFFSET(INDIRECT(CONCAT(""A"",to_text(match(CW69,ec_num_list,0)))),0,1),"""")"),"")</f>
        <v/>
      </c>
      <c r="X69" s="205" t="str">
        <f ca="1">IFERROR(__xludf.DUMMYFUNCTION("if(countif(ec_num_list,CX69),OFFSET(INDIRECT(CONCAT(""A"",to_text(match(CX69,ec_num_list,0)))),0,1),"""")"),"")</f>
        <v/>
      </c>
      <c r="Y69" s="205" t="str">
        <f ca="1">IFERROR(__xludf.DUMMYFUNCTION("if(countif(ec_num_list,CY69),OFFSET(INDIRECT(CONCAT(""A"",to_text(match(CY69,ec_num_list,0)))),0,1),"""")"),"JA ")</f>
        <v xml:space="preserve">JA </v>
      </c>
      <c r="Z69" s="205" t="str">
        <f ca="1">IFERROR(__xludf.DUMMYFUNCTION("if(countif(ec_num_list,CZ69),OFFSET(INDIRECT(CONCAT(""A"",to_text(match(CZ69,ec_num_list,0)))),0,1),"""")"),"")</f>
        <v/>
      </c>
      <c r="AA69" s="205" t="str">
        <f ca="1">IFERROR(__xludf.DUMMYFUNCTION("if(countif(ec_num_list,DA69),OFFSET(INDIRECT(CONCAT(""A"",to_text(match(DA69,ec_num_list,0)))),0,1),"""")"),"JC ")</f>
        <v xml:space="preserve">JC </v>
      </c>
      <c r="AB69" s="205" t="str">
        <f ca="1">IFERROR(__xludf.DUMMYFUNCTION("if(countif(ec_num_list,DB69),OFFSET(INDIRECT(CONCAT(""A"",to_text(match(DB69,ec_num_list,0)))),0,1),"""")"),"")</f>
        <v/>
      </c>
      <c r="AC69" s="205" t="str">
        <f ca="1">IFERROR(__xludf.DUMMYFUNCTION("if(countif(ec_num_list,DC69),OFFSET(INDIRECT(CONCAT(""A"",to_text(match(DC69,ec_num_list,0)))),0,1),"""")"),"")</f>
        <v/>
      </c>
      <c r="AD69" s="205" t="str">
        <f ca="1">IFERROR(__xludf.DUMMYFUNCTION("if(countif(ec_num_list,DD69),OFFSET(INDIRECT(CONCAT(""A"",to_text(match(DD69,ec_num_list,0)))),0,1),"""")"),"JF ")</f>
        <v xml:space="preserve">JF </v>
      </c>
      <c r="AE69" s="205" t="str">
        <f ca="1">IFERROR(__xludf.DUMMYFUNCTION("if(countif(ec_num_list,DE69),OFFSET(INDIRECT(CONCAT(""A"",to_text(match(DE69,ec_num_list,0)))),0,1),"""")"),"K0 ")</f>
        <v xml:space="preserve">K0 </v>
      </c>
      <c r="AF69" s="205" t="str">
        <f ca="1">IFERROR(__xludf.DUMMYFUNCTION("if(countif(ec_num_list,DF69),OFFSET(INDIRECT(CONCAT(""A"",to_text(match(DF69,ec_num_list,0)))),0,1),"""")"),"")</f>
        <v/>
      </c>
      <c r="AG69" s="205" t="str">
        <f ca="1">IFERROR(__xludf.DUMMYFUNCTION("if(countif(ec_num_list,DG69),OFFSET(INDIRECT(CONCAT(""A"",to_text(match(DG69,ec_num_list,0)))),0,1),"""")"),"")</f>
        <v/>
      </c>
      <c r="AH69" s="205" t="str">
        <f ca="1">IFERROR(__xludf.DUMMYFUNCTION("if(countif(ec_num_list,DH69),OFFSET(INDIRECT(CONCAT(""A"",to_text(match(DH69,ec_num_list,0)))),0,1),"""")"),"K3 ")</f>
        <v xml:space="preserve">K3 </v>
      </c>
      <c r="AI69" s="205" t="str">
        <f ca="1">IFERROR(__xludf.DUMMYFUNCTION("if(countif(ec_num_list,DI69),OFFSET(INDIRECT(CONCAT(""A"",to_text(match(DI69,ec_num_list,0)))),0,1),"""")"),"K4 ")</f>
        <v xml:space="preserve">K4 </v>
      </c>
      <c r="AJ69" s="205" t="str">
        <f ca="1">IFERROR(__xludf.DUMMYFUNCTION("if(countif(ec_num_list,DJ69),OFFSET(INDIRECT(CONCAT(""A"",to_text(match(DJ69,ec_num_list,0)))),0,1),"""")"),"K5 ")</f>
        <v xml:space="preserve">K5 </v>
      </c>
      <c r="AK69" s="205" t="str">
        <f ca="1">IFERROR(__xludf.DUMMYFUNCTION("if(countif(ec_num_list,DK69),OFFSET(INDIRECT(CONCAT(""A"",to_text(match(DK69,ec_num_list,0)))),0,1),"""")"),"")</f>
        <v/>
      </c>
      <c r="AL69" s="205" t="str">
        <f ca="1">IFERROR(__xludf.DUMMYFUNCTION("if(countif(ec_num_list,DL69),OFFSET(INDIRECT(CONCAT(""A"",to_text(match(DL69,ec_num_list,0)))),0,1),"""")"),"K7 ")</f>
        <v xml:space="preserve">K7 </v>
      </c>
      <c r="AM69" s="205" t="str">
        <f ca="1">IFERROR(__xludf.DUMMYFUNCTION("if(countif(ec_num_list,DM69),OFFSET(INDIRECT(CONCAT(""A"",to_text(match(DM69,ec_num_list,0)))),0,1),"""")"),"")</f>
        <v/>
      </c>
      <c r="AN69" s="205" t="str">
        <f ca="1">IFERROR(__xludf.DUMMYFUNCTION("if(countif(ec_num_list,DN69),OFFSET(INDIRECT(CONCAT(""A"",to_text(match(DN69,ec_num_list,0)))),0,1),"""")"),"K9 ")</f>
        <v xml:space="preserve">K9 </v>
      </c>
      <c r="AO69" s="205" t="str">
        <f ca="1">IFERROR(__xludf.DUMMYFUNCTION("if(countif(ec_num_list,DO69),OFFSET(INDIRECT(CONCAT(""A"",to_text(match(DO69,ec_num_list,0)))),0,1),"""")"),"KA ")</f>
        <v xml:space="preserve">KA </v>
      </c>
      <c r="AP69" s="205" t="str">
        <f ca="1">IFERROR(__xludf.DUMMYFUNCTION("if(countif(ec_num_list,DP69),OFFSET(INDIRECT(CONCAT(""A"",to_text(match(DP69,ec_num_list,0)))),0,1),"""")"),"KB ")</f>
        <v xml:space="preserve">KB </v>
      </c>
      <c r="AQ69" s="205" t="str">
        <f ca="1">IFERROR(__xludf.DUMMYFUNCTION("if(countif(ec_num_list,DQ69),OFFSET(INDIRECT(CONCAT(""A"",to_text(match(DQ69,ec_num_list,0)))),0,1),"""")"),"KC ")</f>
        <v xml:space="preserve">KC </v>
      </c>
      <c r="AR69" s="205" t="str">
        <f ca="1">IFERROR(__xludf.DUMMYFUNCTION("if(countif(ec_num_list,DR69),OFFSET(INDIRECT(CONCAT(""A"",to_text(match(DR69,ec_num_list,0)))),0,1),"""")"),"KD ")</f>
        <v xml:space="preserve">KD </v>
      </c>
      <c r="AS69" s="205" t="str">
        <f ca="1">IFERROR(__xludf.DUMMYFUNCTION("if(countif(ec_num_list,DS69),OFFSET(INDIRECT(CONCAT(""A"",to_text(match(DS69,ec_num_list,0)))),0,1),"""")"),"")</f>
        <v/>
      </c>
      <c r="AT69" s="205" t="str">
        <f ca="1">IFERROR(__xludf.DUMMYFUNCTION("if(countif(ec_num_list,DT69),OFFSET(INDIRECT(CONCAT(""A"",to_text(match(DT69,ec_num_list,0)))),0,1),"""")"),"KF ")</f>
        <v xml:space="preserve">KF </v>
      </c>
      <c r="AU69" s="205" t="str">
        <f ca="1">IFERROR(__xludf.DUMMYFUNCTION("if(countif(ec_num_list,DU69),OFFSET(INDIRECT(CONCAT(""A"",to_text(match(DU69,ec_num_list,0)))),0,1),"""")"),"")</f>
        <v/>
      </c>
      <c r="AV69" s="205" t="str">
        <f ca="1">IFERROR(__xludf.DUMMYFUNCTION("if(countif(ec_num_list,DV69),OFFSET(INDIRECT(CONCAT(""A"",to_text(match(DV69,ec_num_list,0)))),0,1),"""")"),"L1 ")</f>
        <v xml:space="preserve">L1 </v>
      </c>
      <c r="AW69" s="205" t="str">
        <f ca="1">IFERROR(__xludf.DUMMYFUNCTION("if(countif(ec_num_list,DW69),OFFSET(INDIRECT(CONCAT(""A"",to_text(match(DW69,ec_num_list,0)))),0,1),"""")"),"")</f>
        <v/>
      </c>
      <c r="AX69" s="205" t="str">
        <f ca="1">IFERROR(__xludf.DUMMYFUNCTION("if(countif(ec_num_list,DX69),OFFSET(INDIRECT(CONCAT(""A"",to_text(match(DX69,ec_num_list,0)))),0,1),"""")"),"")</f>
        <v/>
      </c>
      <c r="AY69" s="205" t="str">
        <f ca="1">IFERROR(__xludf.DUMMYFUNCTION("if(countif(ec_num_list,DY69),OFFSET(INDIRECT(CONCAT(""A"",to_text(match(DY69,ec_num_list,0)))),0,1),"""")"),"")</f>
        <v/>
      </c>
      <c r="AZ69" s="205" t="str">
        <f ca="1">IFERROR(__xludf.DUMMYFUNCTION("if(countif(ec_num_list,DZ69),OFFSET(INDIRECT(CONCAT(""A"",to_text(match(DZ69,ec_num_list,0)))),0,1),"""")"),"")</f>
        <v/>
      </c>
      <c r="BA69" s="205" t="str">
        <f ca="1">IFERROR(__xludf.DUMMYFUNCTION("if(countif(ec_num_list,EA69),OFFSET(INDIRECT(CONCAT(""A"",to_text(match(EA69,ec_num_list,0)))),0,1),"""")"),"")</f>
        <v/>
      </c>
      <c r="BB69" s="205" t="str">
        <f ca="1">IFERROR(__xludf.DUMMYFUNCTION("if(countif(ec_num_list,EB69),OFFSET(INDIRECT(CONCAT(""A"",to_text(match(EB69,ec_num_list,0)))),0,1),"""")"),"")</f>
        <v/>
      </c>
      <c r="BC69" s="205" t="str">
        <f ca="1">IFERROR(__xludf.DUMMYFUNCTION("if(countif(ec_num_list,EC69),OFFSET(INDIRECT(CONCAT(""A"",to_text(match(EC69,ec_num_list,0)))),0,1),"""")"),"L8 ")</f>
        <v xml:space="preserve">L8 </v>
      </c>
      <c r="BD69" s="205" t="str">
        <f ca="1">IFERROR(__xludf.DUMMYFUNCTION("if(countif(ec_num_list,ED69),OFFSET(INDIRECT(CONCAT(""A"",to_text(match(ED69,ec_num_list,0)))),0,1),"""")"),"")</f>
        <v/>
      </c>
      <c r="BE69" s="205" t="str">
        <f ca="1">IFERROR(__xludf.DUMMYFUNCTION("if(countif(ec_num_list,EE69),OFFSET(INDIRECT(CONCAT(""A"",to_text(match(EE69,ec_num_list,0)))),0,1),"""")"),"LA ")</f>
        <v xml:space="preserve">LA </v>
      </c>
      <c r="BF69" s="205" t="str">
        <f ca="1">IFERROR(__xludf.DUMMYFUNCTION("if(countif(ec_num_list,EF69),OFFSET(INDIRECT(CONCAT(""A"",to_text(match(EF69,ec_num_list,0)))),0,1),"""")"),"")</f>
        <v/>
      </c>
      <c r="BG69" s="205" t="str">
        <f ca="1">IFERROR(__xludf.DUMMYFUNCTION("if(countif(ec_num_list,EG69),OFFSET(INDIRECT(CONCAT(""A"",to_text(match(EG69,ec_num_list,0)))),0,1),"""")"),"LC ")</f>
        <v xml:space="preserve">LC </v>
      </c>
      <c r="BH69" s="205" t="str">
        <f ca="1">IFERROR(__xludf.DUMMYFUNCTION("if(countif(ec_num_list,EH69),OFFSET(INDIRECT(CONCAT(""A"",to_text(match(EH69,ec_num_list,0)))),0,1),"""")"),"")</f>
        <v/>
      </c>
      <c r="BI69" s="205" t="str">
        <f ca="1">IFERROR(__xludf.DUMMYFUNCTION("if(countif(ec_num_list,EI69),OFFSET(INDIRECT(CONCAT(""A"",to_text(match(EI69,ec_num_list,0)))),0,1),"""")"),"")</f>
        <v/>
      </c>
      <c r="BJ69" s="205" t="str">
        <f ca="1">IFERROR(__xludf.DUMMYFUNCTION("if(countif(ec_num_list,EJ69),OFFSET(INDIRECT(CONCAT(""A"",to_text(match(EJ69,ec_num_list,0)))),0,1),"""")"),"")</f>
        <v/>
      </c>
      <c r="BK69" s="205" t="str">
        <f ca="1">IFERROR(__xludf.DUMMYFUNCTION("if(countif(ec_num_list,EK69),OFFSET(INDIRECT(CONCAT(""A"",to_text(match(EK69,ec_num_list,0)))),0,1),"""")"),"M0 ")</f>
        <v xml:space="preserve">M0 </v>
      </c>
      <c r="BL69" s="205" t="str">
        <f ca="1">IFERROR(__xludf.DUMMYFUNCTION("if(countif(ec_num_list,EL69),OFFSET(INDIRECT(CONCAT(""A"",to_text(match(EL69,ec_num_list,0)))),0,1),"""")"),"M1 ")</f>
        <v xml:space="preserve">M1 </v>
      </c>
      <c r="BM69" s="205" t="str">
        <f ca="1">IFERROR(__xludf.DUMMYFUNCTION("if(countif(ec_num_list,EM69),OFFSET(INDIRECT(CONCAT(""A"",to_text(match(EM69,ec_num_list,0)))),0,1),"""")"),"")</f>
        <v/>
      </c>
      <c r="BN69" s="205" t="str">
        <f ca="1">IFERROR(__xludf.DUMMYFUNCTION("if(countif(ec_num_list,EN69),OFFSET(INDIRECT(CONCAT(""A"",to_text(match(EN69,ec_num_list,0)))),0,1),"""")"),"M3 ")</f>
        <v xml:space="preserve">M3 </v>
      </c>
      <c r="BO69" s="205" t="str">
        <f ca="1">IFERROR(__xludf.DUMMYFUNCTION("if(countif(ec_num_list,EO69),OFFSET(INDIRECT(CONCAT(""A"",to_text(match(EO69,ec_num_list,0)))),0,1),"""")"),"M4 ")</f>
        <v xml:space="preserve">M4 </v>
      </c>
      <c r="BP69" s="205" t="str">
        <f ca="1">IFERROR(__xludf.DUMMYFUNCTION("if(countif(ec_num_list,EP69),OFFSET(INDIRECT(CONCAT(""A"",to_text(match(EP69,ec_num_list,0)))),0,1),"""")"),"")</f>
        <v/>
      </c>
      <c r="BQ69" s="205" t="str">
        <f ca="1">IFERROR(__xludf.DUMMYFUNCTION("if(countif(ec_num_list,EQ69),OFFSET(INDIRECT(CONCAT(""A"",to_text(match(EQ69,ec_num_list,0)))),0,1),"""")"),"")</f>
        <v/>
      </c>
      <c r="BR69" s="205" t="str">
        <f ca="1">IFERROR(__xludf.DUMMYFUNCTION("if(countif(ec_num_list,ER69),OFFSET(INDIRECT(CONCAT(""A"",to_text(match(ER69,ec_num_list,0)))),0,1),"""")"),"")</f>
        <v/>
      </c>
      <c r="BS69" s="205" t="str">
        <f ca="1">IFERROR(__xludf.DUMMYFUNCTION("if(countif(ec_num_list,ES69),OFFSET(INDIRECT(CONCAT(""A"",to_text(match(ES69,ec_num_list,0)))),0,1),"""")"),"")</f>
        <v/>
      </c>
      <c r="BT69" s="205" t="str">
        <f ca="1">IFERROR(__xludf.DUMMYFUNCTION("if(countif(ec_num_list,ET69),OFFSET(INDIRECT(CONCAT(""A"",to_text(match(ET69,ec_num_list,0)))),0,1),"""")"),"")</f>
        <v/>
      </c>
      <c r="BU69" s="205" t="str">
        <f ca="1">IFERROR(__xludf.DUMMYFUNCTION("if(countif(ec_num_list,EU69),OFFSET(INDIRECT(CONCAT(""A"",to_text(match(EU69,ec_num_list,0)))),0,1),"""")"),"")</f>
        <v/>
      </c>
      <c r="BV69" s="205" t="str">
        <f ca="1">IFERROR(__xludf.DUMMYFUNCTION("if(countif(ec_num_list,EV69),OFFSET(INDIRECT(CONCAT(""A"",to_text(match(EV69,ec_num_list,0)))),0,1),"""")"),"")</f>
        <v/>
      </c>
      <c r="BW69" s="205" t="str">
        <f ca="1">IFERROR(__xludf.DUMMYFUNCTION("if(countif(ec_num_list,EW69),OFFSET(INDIRECT(CONCAT(""A"",to_text(match(EW69,ec_num_list,0)))),0,1),"""")"),"")</f>
        <v/>
      </c>
      <c r="BX69" s="205" t="str">
        <f ca="1">IFERROR(__xludf.DUMMYFUNCTION("if(countif(ec_num_list,EX69),OFFSET(INDIRECT(CONCAT(""A"",to_text(match(EX69,ec_num_list,0)))),0,1),"""")"),"")</f>
        <v/>
      </c>
      <c r="BY69" s="205" t="str">
        <f ca="1">IFERROR(__xludf.DUMMYFUNCTION("if(countif(ec_num_list,EY69),OFFSET(INDIRECT(CONCAT(""A"",to_text(match(EY69,ec_num_list,0)))),0,1),"""")"),"")</f>
        <v/>
      </c>
      <c r="BZ69" s="205" t="str">
        <f ca="1">IFERROR(__xludf.DUMMYFUNCTION("if(countif(ec_num_list,EZ69),OFFSET(INDIRECT(CONCAT(""A"",to_text(match(EZ69,ec_num_list,0)))),0,1),"""")"),"MF ")</f>
        <v xml:space="preserve">MF </v>
      </c>
      <c r="CA69" s="205" t="str">
        <f ca="1">IFERROR(__xludf.DUMMYFUNCTION("if(countif(ec_num_list,FA69),OFFSET(INDIRECT(CONCAT(""A"",to_text(match(FA69,ec_num_list,0)))),0,1),"""")"),"")</f>
        <v/>
      </c>
      <c r="CB69" s="205" t="str">
        <f ca="1">IFERROR(__xludf.DUMMYFUNCTION("if(countif(ec_num_list,FB69),OFFSET(INDIRECT(CONCAT(""A"",to_text(match(FB69,ec_num_list,0)))),0,1),"""")"),"")</f>
        <v/>
      </c>
      <c r="CC69" s="205" t="str">
        <f ca="1">IFERROR(__xludf.DUMMYFUNCTION("if(countif(ec_num_list,FC69),OFFSET(INDIRECT(CONCAT(""A"",to_text(match(FC69,ec_num_list,0)))),0,1),"""")"),"N2 ")</f>
        <v xml:space="preserve">N2 </v>
      </c>
      <c r="CD69" s="205" t="str">
        <f ca="1">IFERROR(__xludf.DUMMYFUNCTION("if(countif(ec_num_list,FD69),OFFSET(INDIRECT(CONCAT(""A"",to_text(match(FD69,ec_num_list,0)))),0,1),"""")"),"")</f>
        <v/>
      </c>
      <c r="CE69" s="205" t="str">
        <f ca="1">IFERROR(__xludf.DUMMYFUNCTION("if(countif(ec_num_list,FE69),OFFSET(INDIRECT(CONCAT(""A"",to_text(match(FE69,ec_num_list,0)))),0,1),"""")"),"")</f>
        <v/>
      </c>
      <c r="CF69" s="205" t="str">
        <f ca="1">IFERROR(__xludf.DUMMYFUNCTION("if(countif(ec_num_list,FF69),OFFSET(INDIRECT(CONCAT(""A"",to_text(match(FF69,ec_num_list,0)))),0,1),"""")"),"")</f>
        <v/>
      </c>
      <c r="CG69" s="205" t="str">
        <f ca="1">IFERROR(__xludf.DUMMYFUNCTION("if(countif(ec_num_list,FG69),OFFSET(INDIRECT(CONCAT(""A"",to_text(match(FG69,ec_num_list,0)))),0,1),"""")"),"")</f>
        <v/>
      </c>
      <c r="CH69" s="205" t="str">
        <f ca="1">IFERROR(__xludf.DUMMYFUNCTION("if(countif(ec_num_list,FH69),OFFSET(INDIRECT(CONCAT(""A"",to_text(match(FH69,ec_num_list,0)))),0,1),"""")"),"N7 ")</f>
        <v xml:space="preserve">N7 </v>
      </c>
      <c r="CI69" s="205" t="str">
        <f ca="1">IFERROR(__xludf.DUMMYFUNCTION("if(countif(ec_num_list,FI69),OFFSET(INDIRECT(CONCAT(""A"",to_text(match(FI69,ec_num_list,0)))),0,1),"""")"),"")</f>
        <v/>
      </c>
      <c r="CJ69" s="205" t="str">
        <f ca="1">IFERROR(__xludf.DUMMYFUNCTION("if(countif(ec_num_list,FJ69),OFFSET(INDIRECT(CONCAT(""A"",to_text(match(FJ69,ec_num_list,0)))),0,1),"""")"),"")</f>
        <v/>
      </c>
      <c r="CK69" s="205" t="str">
        <f ca="1">IFERROR(__xludf.DUMMYFUNCTION("if(countif(ec_num_list,FK69),OFFSET(INDIRECT(CONCAT(""A"",to_text(match(FK69,ec_num_list,0)))),0,1),"""")"),"NA ")</f>
        <v xml:space="preserve">NA </v>
      </c>
      <c r="CL69" s="205" t="str">
        <f ca="1">IFERROR(__xludf.DUMMYFUNCTION("if(countif(ec_num_list,FL69),OFFSET(INDIRECT(CONCAT(""A"",to_text(match(FL69,ec_num_list,0)))),0,1),"""")"),"")</f>
        <v/>
      </c>
      <c r="CM69" s="205" t="str">
        <f ca="1">IFERROR(__xludf.DUMMYFUNCTION("if(countif(ec_num_list,FM69),OFFSET(INDIRECT(CONCAT(""A"",to_text(match(FM69,ec_num_list,0)))),0,1),"""")"),"")</f>
        <v/>
      </c>
      <c r="CN69" s="206" t="s">
        <v>229</v>
      </c>
      <c r="CO69" s="206" t="s">
        <v>1243</v>
      </c>
      <c r="CP69" s="206" t="s">
        <v>1251</v>
      </c>
      <c r="CQ69" s="206" t="s">
        <v>1256</v>
      </c>
      <c r="CR69" s="108" t="s">
        <v>1555</v>
      </c>
      <c r="CS69" s="108" t="s">
        <v>1555</v>
      </c>
      <c r="CT69" s="206" t="s">
        <v>1266</v>
      </c>
      <c r="CU69" s="206" t="s">
        <v>1271</v>
      </c>
      <c r="CV69" s="206" t="s">
        <v>1274</v>
      </c>
      <c r="CW69" s="108" t="s">
        <v>1555</v>
      </c>
      <c r="CX69" s="108" t="s">
        <v>1555</v>
      </c>
      <c r="CY69" s="206" t="s">
        <v>1286</v>
      </c>
      <c r="CZ69" s="108" t="s">
        <v>1555</v>
      </c>
      <c r="DA69" s="206" t="s">
        <v>1292</v>
      </c>
      <c r="DB69" s="108" t="s">
        <v>1555</v>
      </c>
      <c r="DC69" s="108" t="s">
        <v>1555</v>
      </c>
      <c r="DD69" s="206" t="s">
        <v>1301</v>
      </c>
      <c r="DE69" s="206" t="s">
        <v>1304</v>
      </c>
      <c r="DF69" s="108" t="s">
        <v>1555</v>
      </c>
      <c r="DG69" s="108" t="s">
        <v>1555</v>
      </c>
      <c r="DH69" s="206" t="s">
        <v>1315</v>
      </c>
      <c r="DI69" s="206" t="s">
        <v>1317</v>
      </c>
      <c r="DJ69" s="206" t="s">
        <v>1321</v>
      </c>
      <c r="DK69" s="108" t="s">
        <v>1555</v>
      </c>
      <c r="DL69" s="206" t="s">
        <v>1326</v>
      </c>
      <c r="DM69" s="108" t="s">
        <v>1555</v>
      </c>
      <c r="DN69" s="206" t="s">
        <v>1334</v>
      </c>
      <c r="DO69" s="206" t="s">
        <v>1337</v>
      </c>
      <c r="DP69" s="206" t="s">
        <v>1341</v>
      </c>
      <c r="DQ69" s="206" t="s">
        <v>1344</v>
      </c>
      <c r="DR69" s="206" t="s">
        <v>1347</v>
      </c>
      <c r="DS69" s="108" t="s">
        <v>1555</v>
      </c>
      <c r="DT69" s="206" t="s">
        <v>1353</v>
      </c>
      <c r="DU69" s="108" t="s">
        <v>1555</v>
      </c>
      <c r="DV69" s="206" t="s">
        <v>1363</v>
      </c>
      <c r="DW69" s="108" t="s">
        <v>1555</v>
      </c>
      <c r="DX69" s="108" t="s">
        <v>1555</v>
      </c>
      <c r="DY69" s="108" t="s">
        <v>1555</v>
      </c>
      <c r="DZ69" s="108" t="s">
        <v>1555</v>
      </c>
      <c r="EA69" s="108" t="s">
        <v>1555</v>
      </c>
      <c r="EB69" s="108" t="s">
        <v>1555</v>
      </c>
      <c r="EC69" s="206" t="s">
        <v>1391</v>
      </c>
      <c r="ED69" s="108" t="s">
        <v>1555</v>
      </c>
      <c r="EE69" s="206" t="s">
        <v>1397</v>
      </c>
      <c r="EF69" s="108" t="s">
        <v>1555</v>
      </c>
      <c r="EG69" s="206" t="s">
        <v>1404</v>
      </c>
      <c r="EH69" s="108" t="s">
        <v>1555</v>
      </c>
      <c r="EI69" s="108" t="s">
        <v>1555</v>
      </c>
      <c r="EJ69" s="108" t="s">
        <v>1555</v>
      </c>
      <c r="EK69" s="206" t="s">
        <v>1417</v>
      </c>
      <c r="EL69" s="206" t="s">
        <v>1419</v>
      </c>
      <c r="EM69" s="108" t="s">
        <v>1555</v>
      </c>
      <c r="EN69" s="206" t="s">
        <v>1428</v>
      </c>
      <c r="EO69" s="206" t="s">
        <v>1430</v>
      </c>
      <c r="EP69" s="108" t="s">
        <v>1555</v>
      </c>
      <c r="EQ69" s="108" t="s">
        <v>1555</v>
      </c>
      <c r="ER69" s="108" t="s">
        <v>1555</v>
      </c>
      <c r="ES69" s="108" t="s">
        <v>1555</v>
      </c>
      <c r="ET69" s="108" t="s">
        <v>1555</v>
      </c>
      <c r="EU69" s="108" t="s">
        <v>1555</v>
      </c>
      <c r="EV69" s="108" t="s">
        <v>1555</v>
      </c>
      <c r="EW69" s="108" t="s">
        <v>1555</v>
      </c>
      <c r="EX69" s="108" t="s">
        <v>1555</v>
      </c>
      <c r="EY69" s="108" t="s">
        <v>1555</v>
      </c>
      <c r="EZ69" s="206" t="s">
        <v>1463</v>
      </c>
      <c r="FA69" s="108" t="s">
        <v>1555</v>
      </c>
      <c r="FB69" s="108" t="s">
        <v>1555</v>
      </c>
      <c r="FC69" s="206" t="s">
        <v>1476</v>
      </c>
      <c r="FD69" s="108" t="s">
        <v>1555</v>
      </c>
      <c r="FE69" s="108" t="s">
        <v>1555</v>
      </c>
      <c r="FF69" s="108" t="s">
        <v>1555</v>
      </c>
      <c r="FG69" s="108" t="s">
        <v>1555</v>
      </c>
      <c r="FH69" s="206" t="s">
        <v>1494</v>
      </c>
      <c r="FI69" s="108" t="s">
        <v>1555</v>
      </c>
      <c r="FJ69" s="108" t="s">
        <v>1555</v>
      </c>
      <c r="FK69" s="206" t="s">
        <v>1506</v>
      </c>
      <c r="FL69" s="206" t="s">
        <v>1509</v>
      </c>
      <c r="FM69" s="108" t="s">
        <v>1555</v>
      </c>
    </row>
    <row r="70" spans="1:169" ht="24">
      <c r="A70" s="202" t="s">
        <v>1476</v>
      </c>
      <c r="B70" s="108" t="str">
        <f t="shared" si="7"/>
        <v xml:space="preserve">N2 </v>
      </c>
      <c r="C70" s="200">
        <v>2</v>
      </c>
      <c r="D70" s="203" t="s">
        <v>442</v>
      </c>
      <c r="E70" s="203" t="s">
        <v>904</v>
      </c>
      <c r="F70" s="203" t="s">
        <v>905</v>
      </c>
      <c r="G70" s="203" t="s">
        <v>906</v>
      </c>
      <c r="H70" s="203" t="s">
        <v>477</v>
      </c>
      <c r="I70" s="203" t="s">
        <v>506</v>
      </c>
      <c r="J70" s="203" t="s">
        <v>1565</v>
      </c>
      <c r="K70" s="117" t="s">
        <v>509</v>
      </c>
      <c r="L70" s="197" t="s">
        <v>231</v>
      </c>
      <c r="M70" s="205" t="str">
        <f ca="1">IFERROR(__xludf.DUMMYFUNCTION("regexreplace(N70,"" "","", "")"),"J0, J1, J2, J5, J6, J7, JA, JC, K0, K3, K4, K5, K7, K8, K9, KA, KB, KC, KD, L1, L8, LA, LC, LF, M0, M1, M3, M4, M8, MB, MD, MF, N2, N7, NA, ")</f>
        <v xml:space="preserve">J0, J1, J2, J5, J6, J7, JA, JC, K0, K3, K4, K5, K7, K8, K9, KA, KB, KC, KD, L1, L8, LA, LC, LF, M0, M1, M3, M4, M8, MB, MD, MF, N2, N7, NA, </v>
      </c>
      <c r="N70" s="205" t="e">
        <f t="shared" si="1"/>
        <v>#VALUE!</v>
      </c>
      <c r="O70" s="205" t="str">
        <f ca="1">IFERROR(__xludf.DUMMYFUNCTION("if(countif(ec_num_list,CO70),OFFSET(INDIRECT(CONCAT(""A"",to_text(match(CO70,ec_num_list,0)))),0,1),"""")"),"J0 ")</f>
        <v xml:space="preserve">J0 </v>
      </c>
      <c r="P70" s="205" t="str">
        <f ca="1">IFERROR(__xludf.DUMMYFUNCTION("if(countif(ec_num_list,CP70),OFFSET(INDIRECT(CONCAT(""A"",to_text(match(CP70,ec_num_list,0)))),0,1),"""")"),"J1 ")</f>
        <v xml:space="preserve">J1 </v>
      </c>
      <c r="Q70" s="205" t="str">
        <f ca="1">IFERROR(__xludf.DUMMYFUNCTION("if(countif(ec_num_list,CQ70),OFFSET(INDIRECT(CONCAT(""A"",to_text(match(CQ70,ec_num_list,0)))),0,1),"""")"),"J2 ")</f>
        <v xml:space="preserve">J2 </v>
      </c>
      <c r="R70" s="205" t="str">
        <f ca="1">IFERROR(__xludf.DUMMYFUNCTION("if(countif(ec_num_list,CR70),OFFSET(INDIRECT(CONCAT(""A"",to_text(match(CR70,ec_num_list,0)))),0,1),"""")"),"")</f>
        <v/>
      </c>
      <c r="S70" s="205" t="str">
        <f ca="1">IFERROR(__xludf.DUMMYFUNCTION("if(countif(ec_num_list,CS70),OFFSET(INDIRECT(CONCAT(""A"",to_text(match(CS70,ec_num_list,0)))),0,1),"""")"),"")</f>
        <v/>
      </c>
      <c r="T70" s="205" t="str">
        <f ca="1">IFERROR(__xludf.DUMMYFUNCTION("if(countif(ec_num_list,CT70),OFFSET(INDIRECT(CONCAT(""A"",to_text(match(CT70,ec_num_list,0)))),0,1),"""")"),"J5 ")</f>
        <v xml:space="preserve">J5 </v>
      </c>
      <c r="U70" s="205" t="str">
        <f ca="1">IFERROR(__xludf.DUMMYFUNCTION("if(countif(ec_num_list,CU70),OFFSET(INDIRECT(CONCAT(""A"",to_text(match(CU70,ec_num_list,0)))),0,1),"""")"),"J6 ")</f>
        <v xml:space="preserve">J6 </v>
      </c>
      <c r="V70" s="205" t="str">
        <f ca="1">IFERROR(__xludf.DUMMYFUNCTION("if(countif(ec_num_list,CV70),OFFSET(INDIRECT(CONCAT(""A"",to_text(match(CV70,ec_num_list,0)))),0,1),"""")"),"J7 ")</f>
        <v xml:space="preserve">J7 </v>
      </c>
      <c r="W70" s="205" t="str">
        <f ca="1">IFERROR(__xludf.DUMMYFUNCTION("if(countif(ec_num_list,CW70),OFFSET(INDIRECT(CONCAT(""A"",to_text(match(CW70,ec_num_list,0)))),0,1),"""")"),"")</f>
        <v/>
      </c>
      <c r="X70" s="205" t="str">
        <f ca="1">IFERROR(__xludf.DUMMYFUNCTION("if(countif(ec_num_list,CX70),OFFSET(INDIRECT(CONCAT(""A"",to_text(match(CX70,ec_num_list,0)))),0,1),"""")"),"")</f>
        <v/>
      </c>
      <c r="Y70" s="205" t="str">
        <f ca="1">IFERROR(__xludf.DUMMYFUNCTION("if(countif(ec_num_list,CY70),OFFSET(INDIRECT(CONCAT(""A"",to_text(match(CY70,ec_num_list,0)))),0,1),"""")"),"JA ")</f>
        <v xml:space="preserve">JA </v>
      </c>
      <c r="Z70" s="205" t="str">
        <f ca="1">IFERROR(__xludf.DUMMYFUNCTION("if(countif(ec_num_list,CZ70),OFFSET(INDIRECT(CONCAT(""A"",to_text(match(CZ70,ec_num_list,0)))),0,1),"""")"),"")</f>
        <v/>
      </c>
      <c r="AA70" s="205" t="str">
        <f ca="1">IFERROR(__xludf.DUMMYFUNCTION("if(countif(ec_num_list,DA70),OFFSET(INDIRECT(CONCAT(""A"",to_text(match(DA70,ec_num_list,0)))),0,1),"""")"),"JC ")</f>
        <v xml:space="preserve">JC </v>
      </c>
      <c r="AB70" s="205" t="str">
        <f ca="1">IFERROR(__xludf.DUMMYFUNCTION("if(countif(ec_num_list,DB70),OFFSET(INDIRECT(CONCAT(""A"",to_text(match(DB70,ec_num_list,0)))),0,1),"""")"),"")</f>
        <v/>
      </c>
      <c r="AC70" s="205" t="str">
        <f ca="1">IFERROR(__xludf.DUMMYFUNCTION("if(countif(ec_num_list,DC70),OFFSET(INDIRECT(CONCAT(""A"",to_text(match(DC70,ec_num_list,0)))),0,1),"""")"),"")</f>
        <v/>
      </c>
      <c r="AD70" s="205" t="str">
        <f ca="1">IFERROR(__xludf.DUMMYFUNCTION("if(countif(ec_num_list,DD70),OFFSET(INDIRECT(CONCAT(""A"",to_text(match(DD70,ec_num_list,0)))),0,1),"""")"),"")</f>
        <v/>
      </c>
      <c r="AE70" s="205" t="str">
        <f ca="1">IFERROR(__xludf.DUMMYFUNCTION("if(countif(ec_num_list,DE70),OFFSET(INDIRECT(CONCAT(""A"",to_text(match(DE70,ec_num_list,0)))),0,1),"""")"),"K0 ")</f>
        <v xml:space="preserve">K0 </v>
      </c>
      <c r="AF70" s="205" t="str">
        <f ca="1">IFERROR(__xludf.DUMMYFUNCTION("if(countif(ec_num_list,DF70),OFFSET(INDIRECT(CONCAT(""A"",to_text(match(DF70,ec_num_list,0)))),0,1),"""")"),"")</f>
        <v/>
      </c>
      <c r="AG70" s="205" t="str">
        <f ca="1">IFERROR(__xludf.DUMMYFUNCTION("if(countif(ec_num_list,DG70),OFFSET(INDIRECT(CONCAT(""A"",to_text(match(DG70,ec_num_list,0)))),0,1),"""")"),"")</f>
        <v/>
      </c>
      <c r="AH70" s="205" t="str">
        <f ca="1">IFERROR(__xludf.DUMMYFUNCTION("if(countif(ec_num_list,DH70),OFFSET(INDIRECT(CONCAT(""A"",to_text(match(DH70,ec_num_list,0)))),0,1),"""")"),"K3 ")</f>
        <v xml:space="preserve">K3 </v>
      </c>
      <c r="AI70" s="205" t="str">
        <f ca="1">IFERROR(__xludf.DUMMYFUNCTION("if(countif(ec_num_list,DI70),OFFSET(INDIRECT(CONCAT(""A"",to_text(match(DI70,ec_num_list,0)))),0,1),"""")"),"K4 ")</f>
        <v xml:space="preserve">K4 </v>
      </c>
      <c r="AJ70" s="205" t="str">
        <f ca="1">IFERROR(__xludf.DUMMYFUNCTION("if(countif(ec_num_list,DJ70),OFFSET(INDIRECT(CONCAT(""A"",to_text(match(DJ70,ec_num_list,0)))),0,1),"""")"),"K5 ")</f>
        <v xml:space="preserve">K5 </v>
      </c>
      <c r="AK70" s="205" t="str">
        <f ca="1">IFERROR(__xludf.DUMMYFUNCTION("if(countif(ec_num_list,DK70),OFFSET(INDIRECT(CONCAT(""A"",to_text(match(DK70,ec_num_list,0)))),0,1),"""")"),"")</f>
        <v/>
      </c>
      <c r="AL70" s="205" t="str">
        <f ca="1">IFERROR(__xludf.DUMMYFUNCTION("if(countif(ec_num_list,DL70),OFFSET(INDIRECT(CONCAT(""A"",to_text(match(DL70,ec_num_list,0)))),0,1),"""")"),"K7 ")</f>
        <v xml:space="preserve">K7 </v>
      </c>
      <c r="AM70" s="205" t="str">
        <f ca="1">IFERROR(__xludf.DUMMYFUNCTION("if(countif(ec_num_list,DM70),OFFSET(INDIRECT(CONCAT(""A"",to_text(match(DM70,ec_num_list,0)))),0,1),"""")"),"K8 ")</f>
        <v xml:space="preserve">K8 </v>
      </c>
      <c r="AN70" s="205" t="str">
        <f ca="1">IFERROR(__xludf.DUMMYFUNCTION("if(countif(ec_num_list,DN70),OFFSET(INDIRECT(CONCAT(""A"",to_text(match(DN70,ec_num_list,0)))),0,1),"""")"),"K9 ")</f>
        <v xml:space="preserve">K9 </v>
      </c>
      <c r="AO70" s="205" t="str">
        <f ca="1">IFERROR(__xludf.DUMMYFUNCTION("if(countif(ec_num_list,DO70),OFFSET(INDIRECT(CONCAT(""A"",to_text(match(DO70,ec_num_list,0)))),0,1),"""")"),"KA ")</f>
        <v xml:space="preserve">KA </v>
      </c>
      <c r="AP70" s="205" t="str">
        <f ca="1">IFERROR(__xludf.DUMMYFUNCTION("if(countif(ec_num_list,DP70),OFFSET(INDIRECT(CONCAT(""A"",to_text(match(DP70,ec_num_list,0)))),0,1),"""")"),"KB ")</f>
        <v xml:space="preserve">KB </v>
      </c>
      <c r="AQ70" s="205" t="str">
        <f ca="1">IFERROR(__xludf.DUMMYFUNCTION("if(countif(ec_num_list,DQ70),OFFSET(INDIRECT(CONCAT(""A"",to_text(match(DQ70,ec_num_list,0)))),0,1),"""")"),"KC ")</f>
        <v xml:space="preserve">KC </v>
      </c>
      <c r="AR70" s="205" t="str">
        <f ca="1">IFERROR(__xludf.DUMMYFUNCTION("if(countif(ec_num_list,DR70),OFFSET(INDIRECT(CONCAT(""A"",to_text(match(DR70,ec_num_list,0)))),0,1),"""")"),"KD ")</f>
        <v xml:space="preserve">KD </v>
      </c>
      <c r="AS70" s="205" t="str">
        <f ca="1">IFERROR(__xludf.DUMMYFUNCTION("if(countif(ec_num_list,DS70),OFFSET(INDIRECT(CONCAT(""A"",to_text(match(DS70,ec_num_list,0)))),0,1),"""")"),"")</f>
        <v/>
      </c>
      <c r="AT70" s="205" t="str">
        <f ca="1">IFERROR(__xludf.DUMMYFUNCTION("if(countif(ec_num_list,DT70),OFFSET(INDIRECT(CONCAT(""A"",to_text(match(DT70,ec_num_list,0)))),0,1),"""")"),"")</f>
        <v/>
      </c>
      <c r="AU70" s="205" t="str">
        <f ca="1">IFERROR(__xludf.DUMMYFUNCTION("if(countif(ec_num_list,DU70),OFFSET(INDIRECT(CONCAT(""A"",to_text(match(DU70,ec_num_list,0)))),0,1),"""")"),"")</f>
        <v/>
      </c>
      <c r="AV70" s="205" t="str">
        <f ca="1">IFERROR(__xludf.DUMMYFUNCTION("if(countif(ec_num_list,DV70),OFFSET(INDIRECT(CONCAT(""A"",to_text(match(DV70,ec_num_list,0)))),0,1),"""")"),"L1 ")</f>
        <v xml:space="preserve">L1 </v>
      </c>
      <c r="AW70" s="205" t="str">
        <f ca="1">IFERROR(__xludf.DUMMYFUNCTION("if(countif(ec_num_list,DW70),OFFSET(INDIRECT(CONCAT(""A"",to_text(match(DW70,ec_num_list,0)))),0,1),"""")"),"")</f>
        <v/>
      </c>
      <c r="AX70" s="205" t="str">
        <f ca="1">IFERROR(__xludf.DUMMYFUNCTION("if(countif(ec_num_list,DX70),OFFSET(INDIRECT(CONCAT(""A"",to_text(match(DX70,ec_num_list,0)))),0,1),"""")"),"")</f>
        <v/>
      </c>
      <c r="AY70" s="205" t="str">
        <f ca="1">IFERROR(__xludf.DUMMYFUNCTION("if(countif(ec_num_list,DY70),OFFSET(INDIRECT(CONCAT(""A"",to_text(match(DY70,ec_num_list,0)))),0,1),"""")"),"")</f>
        <v/>
      </c>
      <c r="AZ70" s="205" t="str">
        <f ca="1">IFERROR(__xludf.DUMMYFUNCTION("if(countif(ec_num_list,DZ70),OFFSET(INDIRECT(CONCAT(""A"",to_text(match(DZ70,ec_num_list,0)))),0,1),"""")"),"")</f>
        <v/>
      </c>
      <c r="BA70" s="205" t="str">
        <f ca="1">IFERROR(__xludf.DUMMYFUNCTION("if(countif(ec_num_list,EA70),OFFSET(INDIRECT(CONCAT(""A"",to_text(match(EA70,ec_num_list,0)))),0,1),"""")"),"")</f>
        <v/>
      </c>
      <c r="BB70" s="205" t="str">
        <f ca="1">IFERROR(__xludf.DUMMYFUNCTION("if(countif(ec_num_list,EB70),OFFSET(INDIRECT(CONCAT(""A"",to_text(match(EB70,ec_num_list,0)))),0,1),"""")"),"")</f>
        <v/>
      </c>
      <c r="BC70" s="205" t="str">
        <f ca="1">IFERROR(__xludf.DUMMYFUNCTION("if(countif(ec_num_list,EC70),OFFSET(INDIRECT(CONCAT(""A"",to_text(match(EC70,ec_num_list,0)))),0,1),"""")"),"L8 ")</f>
        <v xml:space="preserve">L8 </v>
      </c>
      <c r="BD70" s="205" t="str">
        <f ca="1">IFERROR(__xludf.DUMMYFUNCTION("if(countif(ec_num_list,ED70),OFFSET(INDIRECT(CONCAT(""A"",to_text(match(ED70,ec_num_list,0)))),0,1),"""")"),"")</f>
        <v/>
      </c>
      <c r="BE70" s="205" t="str">
        <f ca="1">IFERROR(__xludf.DUMMYFUNCTION("if(countif(ec_num_list,EE70),OFFSET(INDIRECT(CONCAT(""A"",to_text(match(EE70,ec_num_list,0)))),0,1),"""")"),"LA ")</f>
        <v xml:space="preserve">LA </v>
      </c>
      <c r="BF70" s="205" t="str">
        <f ca="1">IFERROR(__xludf.DUMMYFUNCTION("if(countif(ec_num_list,EF70),OFFSET(INDIRECT(CONCAT(""A"",to_text(match(EF70,ec_num_list,0)))),0,1),"""")"),"")</f>
        <v/>
      </c>
      <c r="BG70" s="205" t="str">
        <f ca="1">IFERROR(__xludf.DUMMYFUNCTION("if(countif(ec_num_list,EG70),OFFSET(INDIRECT(CONCAT(""A"",to_text(match(EG70,ec_num_list,0)))),0,1),"""")"),"LC ")</f>
        <v xml:space="preserve">LC </v>
      </c>
      <c r="BH70" s="205" t="str">
        <f ca="1">IFERROR(__xludf.DUMMYFUNCTION("if(countif(ec_num_list,EH70),OFFSET(INDIRECT(CONCAT(""A"",to_text(match(EH70,ec_num_list,0)))),0,1),"""")"),"")</f>
        <v/>
      </c>
      <c r="BI70" s="205" t="str">
        <f ca="1">IFERROR(__xludf.DUMMYFUNCTION("if(countif(ec_num_list,EI70),OFFSET(INDIRECT(CONCAT(""A"",to_text(match(EI70,ec_num_list,0)))),0,1),"""")"),"")</f>
        <v/>
      </c>
      <c r="BJ70" s="205" t="str">
        <f ca="1">IFERROR(__xludf.DUMMYFUNCTION("if(countif(ec_num_list,EJ70),OFFSET(INDIRECT(CONCAT(""A"",to_text(match(EJ70,ec_num_list,0)))),0,1),"""")"),"LF ")</f>
        <v xml:space="preserve">LF </v>
      </c>
      <c r="BK70" s="205" t="str">
        <f ca="1">IFERROR(__xludf.DUMMYFUNCTION("if(countif(ec_num_list,EK70),OFFSET(INDIRECT(CONCAT(""A"",to_text(match(EK70,ec_num_list,0)))),0,1),"""")"),"M0 ")</f>
        <v xml:space="preserve">M0 </v>
      </c>
      <c r="BL70" s="205" t="str">
        <f ca="1">IFERROR(__xludf.DUMMYFUNCTION("if(countif(ec_num_list,EL70),OFFSET(INDIRECT(CONCAT(""A"",to_text(match(EL70,ec_num_list,0)))),0,1),"""")"),"M1 ")</f>
        <v xml:space="preserve">M1 </v>
      </c>
      <c r="BM70" s="205" t="str">
        <f ca="1">IFERROR(__xludf.DUMMYFUNCTION("if(countif(ec_num_list,EM70),OFFSET(INDIRECT(CONCAT(""A"",to_text(match(EM70,ec_num_list,0)))),0,1),"""")"),"")</f>
        <v/>
      </c>
      <c r="BN70" s="205" t="str">
        <f ca="1">IFERROR(__xludf.DUMMYFUNCTION("if(countif(ec_num_list,EN70),OFFSET(INDIRECT(CONCAT(""A"",to_text(match(EN70,ec_num_list,0)))),0,1),"""")"),"M3 ")</f>
        <v xml:space="preserve">M3 </v>
      </c>
      <c r="BO70" s="205" t="str">
        <f ca="1">IFERROR(__xludf.DUMMYFUNCTION("if(countif(ec_num_list,EO70),OFFSET(INDIRECT(CONCAT(""A"",to_text(match(EO70,ec_num_list,0)))),0,1),"""")"),"M4 ")</f>
        <v xml:space="preserve">M4 </v>
      </c>
      <c r="BP70" s="205" t="str">
        <f ca="1">IFERROR(__xludf.DUMMYFUNCTION("if(countif(ec_num_list,EP70),OFFSET(INDIRECT(CONCAT(""A"",to_text(match(EP70,ec_num_list,0)))),0,1),"""")"),"")</f>
        <v/>
      </c>
      <c r="BQ70" s="205" t="str">
        <f ca="1">IFERROR(__xludf.DUMMYFUNCTION("if(countif(ec_num_list,EQ70),OFFSET(INDIRECT(CONCAT(""A"",to_text(match(EQ70,ec_num_list,0)))),0,1),"""")"),"")</f>
        <v/>
      </c>
      <c r="BR70" s="205" t="str">
        <f ca="1">IFERROR(__xludf.DUMMYFUNCTION("if(countif(ec_num_list,ER70),OFFSET(INDIRECT(CONCAT(""A"",to_text(match(ER70,ec_num_list,0)))),0,1),"""")"),"")</f>
        <v/>
      </c>
      <c r="BS70" s="205" t="str">
        <f ca="1">IFERROR(__xludf.DUMMYFUNCTION("if(countif(ec_num_list,ES70),OFFSET(INDIRECT(CONCAT(""A"",to_text(match(ES70,ec_num_list,0)))),0,1),"""")"),"M8 ")</f>
        <v xml:space="preserve">M8 </v>
      </c>
      <c r="BT70" s="205" t="str">
        <f ca="1">IFERROR(__xludf.DUMMYFUNCTION("if(countif(ec_num_list,ET70),OFFSET(INDIRECT(CONCAT(""A"",to_text(match(ET70,ec_num_list,0)))),0,1),"""")"),"")</f>
        <v/>
      </c>
      <c r="BU70" s="205" t="str">
        <f ca="1">IFERROR(__xludf.DUMMYFUNCTION("if(countif(ec_num_list,EU70),OFFSET(INDIRECT(CONCAT(""A"",to_text(match(EU70,ec_num_list,0)))),0,1),"""")"),"")</f>
        <v/>
      </c>
      <c r="BV70" s="205" t="str">
        <f ca="1">IFERROR(__xludf.DUMMYFUNCTION("if(countif(ec_num_list,EV70),OFFSET(INDIRECT(CONCAT(""A"",to_text(match(EV70,ec_num_list,0)))),0,1),"""")"),"MB ")</f>
        <v xml:space="preserve">MB </v>
      </c>
      <c r="BW70" s="205" t="str">
        <f ca="1">IFERROR(__xludf.DUMMYFUNCTION("if(countif(ec_num_list,EW70),OFFSET(INDIRECT(CONCAT(""A"",to_text(match(EW70,ec_num_list,0)))),0,1),"""")"),"")</f>
        <v/>
      </c>
      <c r="BX70" s="205" t="str">
        <f ca="1">IFERROR(__xludf.DUMMYFUNCTION("if(countif(ec_num_list,EX70),OFFSET(INDIRECT(CONCAT(""A"",to_text(match(EX70,ec_num_list,0)))),0,1),"""")"),"MD ")</f>
        <v xml:space="preserve">MD </v>
      </c>
      <c r="BY70" s="205" t="str">
        <f ca="1">IFERROR(__xludf.DUMMYFUNCTION("if(countif(ec_num_list,EY70),OFFSET(INDIRECT(CONCAT(""A"",to_text(match(EY70,ec_num_list,0)))),0,1),"""")"),"")</f>
        <v/>
      </c>
      <c r="BZ70" s="205" t="str">
        <f ca="1">IFERROR(__xludf.DUMMYFUNCTION("if(countif(ec_num_list,EZ70),OFFSET(INDIRECT(CONCAT(""A"",to_text(match(EZ70,ec_num_list,0)))),0,1),"""")"),"MF ")</f>
        <v xml:space="preserve">MF </v>
      </c>
      <c r="CA70" s="205" t="str">
        <f ca="1">IFERROR(__xludf.DUMMYFUNCTION("if(countif(ec_num_list,FA70),OFFSET(INDIRECT(CONCAT(""A"",to_text(match(FA70,ec_num_list,0)))),0,1),"""")"),"")</f>
        <v/>
      </c>
      <c r="CB70" s="205" t="str">
        <f ca="1">IFERROR(__xludf.DUMMYFUNCTION("if(countif(ec_num_list,FB70),OFFSET(INDIRECT(CONCAT(""A"",to_text(match(FB70,ec_num_list,0)))),0,1),"""")"),"")</f>
        <v/>
      </c>
      <c r="CC70" s="205" t="str">
        <f ca="1">IFERROR(__xludf.DUMMYFUNCTION("if(countif(ec_num_list,FC70),OFFSET(INDIRECT(CONCAT(""A"",to_text(match(FC70,ec_num_list,0)))),0,1),"""")"),"N2 ")</f>
        <v xml:space="preserve">N2 </v>
      </c>
      <c r="CD70" s="205" t="str">
        <f ca="1">IFERROR(__xludf.DUMMYFUNCTION("if(countif(ec_num_list,FD70),OFFSET(INDIRECT(CONCAT(""A"",to_text(match(FD70,ec_num_list,0)))),0,1),"""")"),"")</f>
        <v/>
      </c>
      <c r="CE70" s="205" t="str">
        <f ca="1">IFERROR(__xludf.DUMMYFUNCTION("if(countif(ec_num_list,FE70),OFFSET(INDIRECT(CONCAT(""A"",to_text(match(FE70,ec_num_list,0)))),0,1),"""")"),"")</f>
        <v/>
      </c>
      <c r="CF70" s="205" t="str">
        <f ca="1">IFERROR(__xludf.DUMMYFUNCTION("if(countif(ec_num_list,FF70),OFFSET(INDIRECT(CONCAT(""A"",to_text(match(FF70,ec_num_list,0)))),0,1),"""")"),"")</f>
        <v/>
      </c>
      <c r="CG70" s="205" t="str">
        <f ca="1">IFERROR(__xludf.DUMMYFUNCTION("if(countif(ec_num_list,FG70),OFFSET(INDIRECT(CONCAT(""A"",to_text(match(FG70,ec_num_list,0)))),0,1),"""")"),"")</f>
        <v/>
      </c>
      <c r="CH70" s="205" t="str">
        <f ca="1">IFERROR(__xludf.DUMMYFUNCTION("if(countif(ec_num_list,FH70),OFFSET(INDIRECT(CONCAT(""A"",to_text(match(FH70,ec_num_list,0)))),0,1),"""")"),"N7 ")</f>
        <v xml:space="preserve">N7 </v>
      </c>
      <c r="CI70" s="205" t="str">
        <f ca="1">IFERROR(__xludf.DUMMYFUNCTION("if(countif(ec_num_list,FI70),OFFSET(INDIRECT(CONCAT(""A"",to_text(match(FI70,ec_num_list,0)))),0,1),"""")"),"")</f>
        <v/>
      </c>
      <c r="CJ70" s="205" t="str">
        <f ca="1">IFERROR(__xludf.DUMMYFUNCTION("if(countif(ec_num_list,FJ70),OFFSET(INDIRECT(CONCAT(""A"",to_text(match(FJ70,ec_num_list,0)))),0,1),"""")"),"")</f>
        <v/>
      </c>
      <c r="CK70" s="205" t="str">
        <f ca="1">IFERROR(__xludf.DUMMYFUNCTION("if(countif(ec_num_list,FK70),OFFSET(INDIRECT(CONCAT(""A"",to_text(match(FK70,ec_num_list,0)))),0,1),"""")"),"NA ")</f>
        <v xml:space="preserve">NA </v>
      </c>
      <c r="CL70" s="205" t="str">
        <f ca="1">IFERROR(__xludf.DUMMYFUNCTION("if(countif(ec_num_list,FL70),OFFSET(INDIRECT(CONCAT(""A"",to_text(match(FL70,ec_num_list,0)))),0,1),"""")"),"")</f>
        <v/>
      </c>
      <c r="CM70" s="205" t="str">
        <f ca="1">IFERROR(__xludf.DUMMYFUNCTION("if(countif(ec_num_list,FM70),OFFSET(INDIRECT(CONCAT(""A"",to_text(match(FM70,ec_num_list,0)))),0,1),"""")"),"")</f>
        <v/>
      </c>
      <c r="CN70" s="108" t="s">
        <v>231</v>
      </c>
      <c r="CO70" s="206" t="s">
        <v>1243</v>
      </c>
      <c r="CP70" s="206" t="s">
        <v>1251</v>
      </c>
      <c r="CQ70" s="206" t="s">
        <v>1256</v>
      </c>
      <c r="CR70" s="108" t="s">
        <v>1555</v>
      </c>
      <c r="CS70" s="108" t="s">
        <v>1555</v>
      </c>
      <c r="CT70" s="206" t="s">
        <v>1266</v>
      </c>
      <c r="CU70" s="206" t="s">
        <v>1271</v>
      </c>
      <c r="CV70" s="206" t="s">
        <v>1274</v>
      </c>
      <c r="CW70" s="108" t="s">
        <v>1555</v>
      </c>
      <c r="CX70" s="108" t="s">
        <v>1555</v>
      </c>
      <c r="CY70" s="206" t="s">
        <v>1286</v>
      </c>
      <c r="CZ70" s="108" t="s">
        <v>1555</v>
      </c>
      <c r="DA70" s="206" t="s">
        <v>1292</v>
      </c>
      <c r="DB70" s="108" t="s">
        <v>1555</v>
      </c>
      <c r="DC70" s="108" t="s">
        <v>1555</v>
      </c>
      <c r="DD70" s="108" t="s">
        <v>1555</v>
      </c>
      <c r="DE70" s="206" t="s">
        <v>1304</v>
      </c>
      <c r="DF70" s="108" t="s">
        <v>1555</v>
      </c>
      <c r="DG70" s="108" t="s">
        <v>1555</v>
      </c>
      <c r="DH70" s="206" t="s">
        <v>1315</v>
      </c>
      <c r="DI70" s="206" t="s">
        <v>1317</v>
      </c>
      <c r="DJ70" s="206" t="s">
        <v>1321</v>
      </c>
      <c r="DK70" s="108" t="s">
        <v>1555</v>
      </c>
      <c r="DL70" s="206" t="s">
        <v>1326</v>
      </c>
      <c r="DM70" s="206" t="s">
        <v>1330</v>
      </c>
      <c r="DN70" s="206" t="s">
        <v>1334</v>
      </c>
      <c r="DO70" s="206" t="s">
        <v>1337</v>
      </c>
      <c r="DP70" s="206" t="s">
        <v>1341</v>
      </c>
      <c r="DQ70" s="206" t="s">
        <v>1344</v>
      </c>
      <c r="DR70" s="206" t="s">
        <v>1347</v>
      </c>
      <c r="DS70" s="108" t="s">
        <v>1555</v>
      </c>
      <c r="DT70" s="108" t="s">
        <v>1555</v>
      </c>
      <c r="DU70" s="108" t="s">
        <v>1555</v>
      </c>
      <c r="DV70" s="206" t="s">
        <v>1363</v>
      </c>
      <c r="DW70" s="108" t="s">
        <v>1555</v>
      </c>
      <c r="DX70" s="108" t="s">
        <v>1555</v>
      </c>
      <c r="DY70" s="108" t="s">
        <v>1555</v>
      </c>
      <c r="DZ70" s="108" t="s">
        <v>1555</v>
      </c>
      <c r="EA70" s="108" t="s">
        <v>1555</v>
      </c>
      <c r="EB70" s="108" t="s">
        <v>1555</v>
      </c>
      <c r="EC70" s="206" t="s">
        <v>1391</v>
      </c>
      <c r="ED70" s="108" t="s">
        <v>1555</v>
      </c>
      <c r="EE70" s="206" t="s">
        <v>1397</v>
      </c>
      <c r="EF70" s="108" t="s">
        <v>1555</v>
      </c>
      <c r="EG70" s="206" t="s">
        <v>1404</v>
      </c>
      <c r="EH70" s="108" t="s">
        <v>1555</v>
      </c>
      <c r="EI70" s="108" t="s">
        <v>1555</v>
      </c>
      <c r="EJ70" s="206" t="s">
        <v>1414</v>
      </c>
      <c r="EK70" s="206" t="s">
        <v>1417</v>
      </c>
      <c r="EL70" s="206" t="s">
        <v>1419</v>
      </c>
      <c r="EM70" s="108" t="s">
        <v>1555</v>
      </c>
      <c r="EN70" s="206" t="s">
        <v>1428</v>
      </c>
      <c r="EO70" s="206" t="s">
        <v>1430</v>
      </c>
      <c r="EP70" s="108" t="s">
        <v>1555</v>
      </c>
      <c r="EQ70" s="108" t="s">
        <v>1555</v>
      </c>
      <c r="ER70" s="108" t="s">
        <v>1555</v>
      </c>
      <c r="ES70" s="206" t="s">
        <v>1442</v>
      </c>
      <c r="ET70" s="108" t="s">
        <v>1555</v>
      </c>
      <c r="EU70" s="108" t="s">
        <v>1555</v>
      </c>
      <c r="EV70" s="206" t="s">
        <v>1451</v>
      </c>
      <c r="EW70" s="108" t="s">
        <v>1555</v>
      </c>
      <c r="EX70" s="206" t="s">
        <v>1458</v>
      </c>
      <c r="EY70" s="108" t="s">
        <v>1555</v>
      </c>
      <c r="EZ70" s="206" t="s">
        <v>1463</v>
      </c>
      <c r="FA70" s="108" t="s">
        <v>1555</v>
      </c>
      <c r="FB70" s="108" t="s">
        <v>1555</v>
      </c>
      <c r="FC70" s="206" t="s">
        <v>1476</v>
      </c>
      <c r="FD70" s="108" t="s">
        <v>1555</v>
      </c>
      <c r="FE70" s="108" t="s">
        <v>1555</v>
      </c>
      <c r="FF70" s="108" t="s">
        <v>1555</v>
      </c>
      <c r="FG70" s="108" t="s">
        <v>1555</v>
      </c>
      <c r="FH70" s="206" t="s">
        <v>1494</v>
      </c>
      <c r="FI70" s="108" t="s">
        <v>1555</v>
      </c>
      <c r="FJ70" s="108" t="s">
        <v>1555</v>
      </c>
      <c r="FK70" s="206" t="s">
        <v>1506</v>
      </c>
      <c r="FL70" s="206" t="s">
        <v>1509</v>
      </c>
      <c r="FM70" s="108" t="s">
        <v>1555</v>
      </c>
    </row>
    <row r="71" spans="1:169" ht="14.25">
      <c r="A71" s="207" t="s">
        <v>1480</v>
      </c>
      <c r="B71" s="108" t="str">
        <f t="shared" si="7"/>
        <v xml:space="preserve">N3 </v>
      </c>
      <c r="C71" s="200">
        <v>3</v>
      </c>
      <c r="D71" s="203" t="s">
        <v>442</v>
      </c>
      <c r="E71" s="203" t="s">
        <v>904</v>
      </c>
      <c r="F71" s="203" t="s">
        <v>905</v>
      </c>
      <c r="G71" s="203" t="s">
        <v>906</v>
      </c>
      <c r="H71" s="203" t="s">
        <v>577</v>
      </c>
      <c r="I71" s="203" t="s">
        <v>430</v>
      </c>
      <c r="J71" s="203" t="s">
        <v>547</v>
      </c>
      <c r="K71" s="117" t="s">
        <v>623</v>
      </c>
      <c r="L71" s="204" t="s">
        <v>233</v>
      </c>
      <c r="M71" s="205" t="str">
        <f ca="1">IFERROR(__xludf.DUMMYFUNCTION("regexreplace(N71,"" "","", "")"),"J0, J1, J2, J5, J6, J7, JC, JF, K0, K5, K7, K8, K9, KB, KC, KD, KF, L1, LA, LC, LF, M1, M3, M4, MB, MF, N2, N7, N8, NA, ")</f>
        <v xml:space="preserve">J0, J1, J2, J5, J6, J7, JC, JF, K0, K5, K7, K8, K9, KB, KC, KD, KF, L1, LA, LC, LF, M1, M3, M4, MB, MF, N2, N7, N8, NA, </v>
      </c>
      <c r="N71" s="205" t="e">
        <f t="shared" si="1"/>
        <v>#VALUE!</v>
      </c>
      <c r="O71" s="205" t="str">
        <f ca="1">IFERROR(__xludf.DUMMYFUNCTION("if(countif(ec_num_list,CO71),OFFSET(INDIRECT(CONCAT(""A"",to_text(match(CO71,ec_num_list,0)))),0,1),"""")"),"J0 ")</f>
        <v xml:space="preserve">J0 </v>
      </c>
      <c r="P71" s="205" t="str">
        <f ca="1">IFERROR(__xludf.DUMMYFUNCTION("if(countif(ec_num_list,CP71),OFFSET(INDIRECT(CONCAT(""A"",to_text(match(CP71,ec_num_list,0)))),0,1),"""")"),"J1 ")</f>
        <v xml:space="preserve">J1 </v>
      </c>
      <c r="Q71" s="205" t="str">
        <f ca="1">IFERROR(__xludf.DUMMYFUNCTION("if(countif(ec_num_list,CQ71),OFFSET(INDIRECT(CONCAT(""A"",to_text(match(CQ71,ec_num_list,0)))),0,1),"""")"),"J2 ")</f>
        <v xml:space="preserve">J2 </v>
      </c>
      <c r="R71" s="205" t="str">
        <f ca="1">IFERROR(__xludf.DUMMYFUNCTION("if(countif(ec_num_list,CR71),OFFSET(INDIRECT(CONCAT(""A"",to_text(match(CR71,ec_num_list,0)))),0,1),"""")"),"")</f>
        <v/>
      </c>
      <c r="S71" s="205" t="str">
        <f ca="1">IFERROR(__xludf.DUMMYFUNCTION("if(countif(ec_num_list,CS71),OFFSET(INDIRECT(CONCAT(""A"",to_text(match(CS71,ec_num_list,0)))),0,1),"""")"),"")</f>
        <v/>
      </c>
      <c r="T71" s="205" t="str">
        <f ca="1">IFERROR(__xludf.DUMMYFUNCTION("if(countif(ec_num_list,CT71),OFFSET(INDIRECT(CONCAT(""A"",to_text(match(CT71,ec_num_list,0)))),0,1),"""")"),"J5 ")</f>
        <v xml:space="preserve">J5 </v>
      </c>
      <c r="U71" s="205" t="str">
        <f ca="1">IFERROR(__xludf.DUMMYFUNCTION("if(countif(ec_num_list,CU71),OFFSET(INDIRECT(CONCAT(""A"",to_text(match(CU71,ec_num_list,0)))),0,1),"""")"),"J6 ")</f>
        <v xml:space="preserve">J6 </v>
      </c>
      <c r="V71" s="205" t="str">
        <f ca="1">IFERROR(__xludf.DUMMYFUNCTION("if(countif(ec_num_list,CV71),OFFSET(INDIRECT(CONCAT(""A"",to_text(match(CV71,ec_num_list,0)))),0,1),"""")"),"J7 ")</f>
        <v xml:space="preserve">J7 </v>
      </c>
      <c r="W71" s="205" t="str">
        <f ca="1">IFERROR(__xludf.DUMMYFUNCTION("if(countif(ec_num_list,CW71),OFFSET(INDIRECT(CONCAT(""A"",to_text(match(CW71,ec_num_list,0)))),0,1),"""")"),"")</f>
        <v/>
      </c>
      <c r="X71" s="205" t="str">
        <f ca="1">IFERROR(__xludf.DUMMYFUNCTION("if(countif(ec_num_list,CX71),OFFSET(INDIRECT(CONCAT(""A"",to_text(match(CX71,ec_num_list,0)))),0,1),"""")"),"")</f>
        <v/>
      </c>
      <c r="Y71" s="205" t="str">
        <f ca="1">IFERROR(__xludf.DUMMYFUNCTION("if(countif(ec_num_list,CY71),OFFSET(INDIRECT(CONCAT(""A"",to_text(match(CY71,ec_num_list,0)))),0,1),"""")"),"")</f>
        <v/>
      </c>
      <c r="Z71" s="205" t="str">
        <f ca="1">IFERROR(__xludf.DUMMYFUNCTION("if(countif(ec_num_list,CZ71),OFFSET(INDIRECT(CONCAT(""A"",to_text(match(CZ71,ec_num_list,0)))),0,1),"""")"),"")</f>
        <v/>
      </c>
      <c r="AA71" s="205" t="str">
        <f ca="1">IFERROR(__xludf.DUMMYFUNCTION("if(countif(ec_num_list,DA71),OFFSET(INDIRECT(CONCAT(""A"",to_text(match(DA71,ec_num_list,0)))),0,1),"""")"),"JC ")</f>
        <v xml:space="preserve">JC </v>
      </c>
      <c r="AB71" s="205" t="str">
        <f ca="1">IFERROR(__xludf.DUMMYFUNCTION("if(countif(ec_num_list,DB71),OFFSET(INDIRECT(CONCAT(""A"",to_text(match(DB71,ec_num_list,0)))),0,1),"""")"),"")</f>
        <v/>
      </c>
      <c r="AC71" s="205" t="str">
        <f ca="1">IFERROR(__xludf.DUMMYFUNCTION("if(countif(ec_num_list,DC71),OFFSET(INDIRECT(CONCAT(""A"",to_text(match(DC71,ec_num_list,0)))),0,1),"""")"),"")</f>
        <v/>
      </c>
      <c r="AD71" s="205" t="str">
        <f ca="1">IFERROR(__xludf.DUMMYFUNCTION("if(countif(ec_num_list,DD71),OFFSET(INDIRECT(CONCAT(""A"",to_text(match(DD71,ec_num_list,0)))),0,1),"""")"),"JF ")</f>
        <v xml:space="preserve">JF </v>
      </c>
      <c r="AE71" s="205" t="str">
        <f ca="1">IFERROR(__xludf.DUMMYFUNCTION("if(countif(ec_num_list,DE71),OFFSET(INDIRECT(CONCAT(""A"",to_text(match(DE71,ec_num_list,0)))),0,1),"""")"),"K0 ")</f>
        <v xml:space="preserve">K0 </v>
      </c>
      <c r="AF71" s="205" t="str">
        <f ca="1">IFERROR(__xludf.DUMMYFUNCTION("if(countif(ec_num_list,DF71),OFFSET(INDIRECT(CONCAT(""A"",to_text(match(DF71,ec_num_list,0)))),0,1),"""")"),"")</f>
        <v/>
      </c>
      <c r="AG71" s="205" t="str">
        <f ca="1">IFERROR(__xludf.DUMMYFUNCTION("if(countif(ec_num_list,DG71),OFFSET(INDIRECT(CONCAT(""A"",to_text(match(DG71,ec_num_list,0)))),0,1),"""")"),"")</f>
        <v/>
      </c>
      <c r="AH71" s="205" t="str">
        <f ca="1">IFERROR(__xludf.DUMMYFUNCTION("if(countif(ec_num_list,DH71),OFFSET(INDIRECT(CONCAT(""A"",to_text(match(DH71,ec_num_list,0)))),0,1),"""")"),"")</f>
        <v/>
      </c>
      <c r="AI71" s="205" t="str">
        <f ca="1">IFERROR(__xludf.DUMMYFUNCTION("if(countif(ec_num_list,DI71),OFFSET(INDIRECT(CONCAT(""A"",to_text(match(DI71,ec_num_list,0)))),0,1),"""")"),"")</f>
        <v/>
      </c>
      <c r="AJ71" s="205" t="str">
        <f ca="1">IFERROR(__xludf.DUMMYFUNCTION("if(countif(ec_num_list,DJ71),OFFSET(INDIRECT(CONCAT(""A"",to_text(match(DJ71,ec_num_list,0)))),0,1),"""")"),"K5 ")</f>
        <v xml:space="preserve">K5 </v>
      </c>
      <c r="AK71" s="205" t="str">
        <f ca="1">IFERROR(__xludf.DUMMYFUNCTION("if(countif(ec_num_list,DK71),OFFSET(INDIRECT(CONCAT(""A"",to_text(match(DK71,ec_num_list,0)))),0,1),"""")"),"")</f>
        <v/>
      </c>
      <c r="AL71" s="205" t="str">
        <f ca="1">IFERROR(__xludf.DUMMYFUNCTION("if(countif(ec_num_list,DL71),OFFSET(INDIRECT(CONCAT(""A"",to_text(match(DL71,ec_num_list,0)))),0,1),"""")"),"K7 ")</f>
        <v xml:space="preserve">K7 </v>
      </c>
      <c r="AM71" s="205" t="str">
        <f ca="1">IFERROR(__xludf.DUMMYFUNCTION("if(countif(ec_num_list,DM71),OFFSET(INDIRECT(CONCAT(""A"",to_text(match(DM71,ec_num_list,0)))),0,1),"""")"),"K8 ")</f>
        <v xml:space="preserve">K8 </v>
      </c>
      <c r="AN71" s="205" t="str">
        <f ca="1">IFERROR(__xludf.DUMMYFUNCTION("if(countif(ec_num_list,DN71),OFFSET(INDIRECT(CONCAT(""A"",to_text(match(DN71,ec_num_list,0)))),0,1),"""")"),"K9 ")</f>
        <v xml:space="preserve">K9 </v>
      </c>
      <c r="AO71" s="205" t="str">
        <f ca="1">IFERROR(__xludf.DUMMYFUNCTION("if(countif(ec_num_list,DO71),OFFSET(INDIRECT(CONCAT(""A"",to_text(match(DO71,ec_num_list,0)))),0,1),"""")"),"")</f>
        <v/>
      </c>
      <c r="AP71" s="205" t="str">
        <f ca="1">IFERROR(__xludf.DUMMYFUNCTION("if(countif(ec_num_list,DP71),OFFSET(INDIRECT(CONCAT(""A"",to_text(match(DP71,ec_num_list,0)))),0,1),"""")"),"KB ")</f>
        <v xml:space="preserve">KB </v>
      </c>
      <c r="AQ71" s="205" t="str">
        <f ca="1">IFERROR(__xludf.DUMMYFUNCTION("if(countif(ec_num_list,DQ71),OFFSET(INDIRECT(CONCAT(""A"",to_text(match(DQ71,ec_num_list,0)))),0,1),"""")"),"KC ")</f>
        <v xml:space="preserve">KC </v>
      </c>
      <c r="AR71" s="205" t="str">
        <f ca="1">IFERROR(__xludf.DUMMYFUNCTION("if(countif(ec_num_list,DR71),OFFSET(INDIRECT(CONCAT(""A"",to_text(match(DR71,ec_num_list,0)))),0,1),"""")"),"KD ")</f>
        <v xml:space="preserve">KD </v>
      </c>
      <c r="AS71" s="205" t="str">
        <f ca="1">IFERROR(__xludf.DUMMYFUNCTION("if(countif(ec_num_list,DS71),OFFSET(INDIRECT(CONCAT(""A"",to_text(match(DS71,ec_num_list,0)))),0,1),"""")"),"")</f>
        <v/>
      </c>
      <c r="AT71" s="205" t="str">
        <f ca="1">IFERROR(__xludf.DUMMYFUNCTION("if(countif(ec_num_list,DT71),OFFSET(INDIRECT(CONCAT(""A"",to_text(match(DT71,ec_num_list,0)))),0,1),"""")"),"KF ")</f>
        <v xml:space="preserve">KF </v>
      </c>
      <c r="AU71" s="205" t="str">
        <f ca="1">IFERROR(__xludf.DUMMYFUNCTION("if(countif(ec_num_list,DU71),OFFSET(INDIRECT(CONCAT(""A"",to_text(match(DU71,ec_num_list,0)))),0,1),"""")"),"")</f>
        <v/>
      </c>
      <c r="AV71" s="205" t="str">
        <f ca="1">IFERROR(__xludf.DUMMYFUNCTION("if(countif(ec_num_list,DV71),OFFSET(INDIRECT(CONCAT(""A"",to_text(match(DV71,ec_num_list,0)))),0,1),"""")"),"L1 ")</f>
        <v xml:space="preserve">L1 </v>
      </c>
      <c r="AW71" s="205" t="str">
        <f ca="1">IFERROR(__xludf.DUMMYFUNCTION("if(countif(ec_num_list,DW71),OFFSET(INDIRECT(CONCAT(""A"",to_text(match(DW71,ec_num_list,0)))),0,1),"""")"),"")</f>
        <v/>
      </c>
      <c r="AX71" s="205" t="str">
        <f ca="1">IFERROR(__xludf.DUMMYFUNCTION("if(countif(ec_num_list,DX71),OFFSET(INDIRECT(CONCAT(""A"",to_text(match(DX71,ec_num_list,0)))),0,1),"""")"),"")</f>
        <v/>
      </c>
      <c r="AY71" s="205" t="str">
        <f ca="1">IFERROR(__xludf.DUMMYFUNCTION("if(countif(ec_num_list,DY71),OFFSET(INDIRECT(CONCAT(""A"",to_text(match(DY71,ec_num_list,0)))),0,1),"""")"),"")</f>
        <v/>
      </c>
      <c r="AZ71" s="205" t="str">
        <f ca="1">IFERROR(__xludf.DUMMYFUNCTION("if(countif(ec_num_list,DZ71),OFFSET(INDIRECT(CONCAT(""A"",to_text(match(DZ71,ec_num_list,0)))),0,1),"""")"),"")</f>
        <v/>
      </c>
      <c r="BA71" s="205" t="str">
        <f ca="1">IFERROR(__xludf.DUMMYFUNCTION("if(countif(ec_num_list,EA71),OFFSET(INDIRECT(CONCAT(""A"",to_text(match(EA71,ec_num_list,0)))),0,1),"""")"),"")</f>
        <v/>
      </c>
      <c r="BB71" s="205" t="str">
        <f ca="1">IFERROR(__xludf.DUMMYFUNCTION("if(countif(ec_num_list,EB71),OFFSET(INDIRECT(CONCAT(""A"",to_text(match(EB71,ec_num_list,0)))),0,1),"""")"),"")</f>
        <v/>
      </c>
      <c r="BC71" s="205" t="str">
        <f ca="1">IFERROR(__xludf.DUMMYFUNCTION("if(countif(ec_num_list,EC71),OFFSET(INDIRECT(CONCAT(""A"",to_text(match(EC71,ec_num_list,0)))),0,1),"""")"),"")</f>
        <v/>
      </c>
      <c r="BD71" s="205" t="str">
        <f ca="1">IFERROR(__xludf.DUMMYFUNCTION("if(countif(ec_num_list,ED71),OFFSET(INDIRECT(CONCAT(""A"",to_text(match(ED71,ec_num_list,0)))),0,1),"""")"),"")</f>
        <v/>
      </c>
      <c r="BE71" s="205" t="str">
        <f ca="1">IFERROR(__xludf.DUMMYFUNCTION("if(countif(ec_num_list,EE71),OFFSET(INDIRECT(CONCAT(""A"",to_text(match(EE71,ec_num_list,0)))),0,1),"""")"),"LA ")</f>
        <v xml:space="preserve">LA </v>
      </c>
      <c r="BF71" s="205" t="str">
        <f ca="1">IFERROR(__xludf.DUMMYFUNCTION("if(countif(ec_num_list,EF71),OFFSET(INDIRECT(CONCAT(""A"",to_text(match(EF71,ec_num_list,0)))),0,1),"""")"),"")</f>
        <v/>
      </c>
      <c r="BG71" s="205" t="str">
        <f ca="1">IFERROR(__xludf.DUMMYFUNCTION("if(countif(ec_num_list,EG71),OFFSET(INDIRECT(CONCAT(""A"",to_text(match(EG71,ec_num_list,0)))),0,1),"""")"),"LC ")</f>
        <v xml:space="preserve">LC </v>
      </c>
      <c r="BH71" s="205" t="str">
        <f ca="1">IFERROR(__xludf.DUMMYFUNCTION("if(countif(ec_num_list,EH71),OFFSET(INDIRECT(CONCAT(""A"",to_text(match(EH71,ec_num_list,0)))),0,1),"""")"),"")</f>
        <v/>
      </c>
      <c r="BI71" s="205" t="str">
        <f ca="1">IFERROR(__xludf.DUMMYFUNCTION("if(countif(ec_num_list,EI71),OFFSET(INDIRECT(CONCAT(""A"",to_text(match(EI71,ec_num_list,0)))),0,1),"""")"),"")</f>
        <v/>
      </c>
      <c r="BJ71" s="205" t="str">
        <f ca="1">IFERROR(__xludf.DUMMYFUNCTION("if(countif(ec_num_list,EJ71),OFFSET(INDIRECT(CONCAT(""A"",to_text(match(EJ71,ec_num_list,0)))),0,1),"""")"),"LF ")</f>
        <v xml:space="preserve">LF </v>
      </c>
      <c r="BK71" s="205" t="str">
        <f ca="1">IFERROR(__xludf.DUMMYFUNCTION("if(countif(ec_num_list,EK71),OFFSET(INDIRECT(CONCAT(""A"",to_text(match(EK71,ec_num_list,0)))),0,1),"""")"),"")</f>
        <v/>
      </c>
      <c r="BL71" s="205" t="str">
        <f ca="1">IFERROR(__xludf.DUMMYFUNCTION("if(countif(ec_num_list,EL71),OFFSET(INDIRECT(CONCAT(""A"",to_text(match(EL71,ec_num_list,0)))),0,1),"""")"),"M1 ")</f>
        <v xml:space="preserve">M1 </v>
      </c>
      <c r="BM71" s="205" t="str">
        <f ca="1">IFERROR(__xludf.DUMMYFUNCTION("if(countif(ec_num_list,EM71),OFFSET(INDIRECT(CONCAT(""A"",to_text(match(EM71,ec_num_list,0)))),0,1),"""")"),"")</f>
        <v/>
      </c>
      <c r="BN71" s="205" t="str">
        <f ca="1">IFERROR(__xludf.DUMMYFUNCTION("if(countif(ec_num_list,EN71),OFFSET(INDIRECT(CONCAT(""A"",to_text(match(EN71,ec_num_list,0)))),0,1),"""")"),"M3 ")</f>
        <v xml:space="preserve">M3 </v>
      </c>
      <c r="BO71" s="205" t="str">
        <f ca="1">IFERROR(__xludf.DUMMYFUNCTION("if(countif(ec_num_list,EO71),OFFSET(INDIRECT(CONCAT(""A"",to_text(match(EO71,ec_num_list,0)))),0,1),"""")"),"M4 ")</f>
        <v xml:space="preserve">M4 </v>
      </c>
      <c r="BP71" s="205" t="str">
        <f ca="1">IFERROR(__xludf.DUMMYFUNCTION("if(countif(ec_num_list,EP71),OFFSET(INDIRECT(CONCAT(""A"",to_text(match(EP71,ec_num_list,0)))),0,1),"""")"),"")</f>
        <v/>
      </c>
      <c r="BQ71" s="205" t="str">
        <f ca="1">IFERROR(__xludf.DUMMYFUNCTION("if(countif(ec_num_list,EQ71),OFFSET(INDIRECT(CONCAT(""A"",to_text(match(EQ71,ec_num_list,0)))),0,1),"""")"),"")</f>
        <v/>
      </c>
      <c r="BR71" s="205" t="str">
        <f ca="1">IFERROR(__xludf.DUMMYFUNCTION("if(countif(ec_num_list,ER71),OFFSET(INDIRECT(CONCAT(""A"",to_text(match(ER71,ec_num_list,0)))),0,1),"""")"),"")</f>
        <v/>
      </c>
      <c r="BS71" s="205" t="str">
        <f ca="1">IFERROR(__xludf.DUMMYFUNCTION("if(countif(ec_num_list,ES71),OFFSET(INDIRECT(CONCAT(""A"",to_text(match(ES71,ec_num_list,0)))),0,1),"""")"),"")</f>
        <v/>
      </c>
      <c r="BT71" s="205" t="str">
        <f ca="1">IFERROR(__xludf.DUMMYFUNCTION("if(countif(ec_num_list,ET71),OFFSET(INDIRECT(CONCAT(""A"",to_text(match(ET71,ec_num_list,0)))),0,1),"""")"),"")</f>
        <v/>
      </c>
      <c r="BU71" s="205" t="str">
        <f ca="1">IFERROR(__xludf.DUMMYFUNCTION("if(countif(ec_num_list,EU71),OFFSET(INDIRECT(CONCAT(""A"",to_text(match(EU71,ec_num_list,0)))),0,1),"""")"),"")</f>
        <v/>
      </c>
      <c r="BV71" s="205" t="str">
        <f ca="1">IFERROR(__xludf.DUMMYFUNCTION("if(countif(ec_num_list,EV71),OFFSET(INDIRECT(CONCAT(""A"",to_text(match(EV71,ec_num_list,0)))),0,1),"""")"),"MB ")</f>
        <v xml:space="preserve">MB </v>
      </c>
      <c r="BW71" s="205" t="str">
        <f ca="1">IFERROR(__xludf.DUMMYFUNCTION("if(countif(ec_num_list,EW71),OFFSET(INDIRECT(CONCAT(""A"",to_text(match(EW71,ec_num_list,0)))),0,1),"""")"),"")</f>
        <v/>
      </c>
      <c r="BX71" s="205" t="str">
        <f ca="1">IFERROR(__xludf.DUMMYFUNCTION("if(countif(ec_num_list,EX71),OFFSET(INDIRECT(CONCAT(""A"",to_text(match(EX71,ec_num_list,0)))),0,1),"""")"),"")</f>
        <v/>
      </c>
      <c r="BY71" s="205" t="str">
        <f ca="1">IFERROR(__xludf.DUMMYFUNCTION("if(countif(ec_num_list,EY71),OFFSET(INDIRECT(CONCAT(""A"",to_text(match(EY71,ec_num_list,0)))),0,1),"""")"),"")</f>
        <v/>
      </c>
      <c r="BZ71" s="205" t="str">
        <f ca="1">IFERROR(__xludf.DUMMYFUNCTION("if(countif(ec_num_list,EZ71),OFFSET(INDIRECT(CONCAT(""A"",to_text(match(EZ71,ec_num_list,0)))),0,1),"""")"),"MF ")</f>
        <v xml:space="preserve">MF </v>
      </c>
      <c r="CA71" s="205" t="str">
        <f ca="1">IFERROR(__xludf.DUMMYFUNCTION("if(countif(ec_num_list,FA71),OFFSET(INDIRECT(CONCAT(""A"",to_text(match(FA71,ec_num_list,0)))),0,1),"""")"),"")</f>
        <v/>
      </c>
      <c r="CB71" s="205" t="str">
        <f ca="1">IFERROR(__xludf.DUMMYFUNCTION("if(countif(ec_num_list,FB71),OFFSET(INDIRECT(CONCAT(""A"",to_text(match(FB71,ec_num_list,0)))),0,1),"""")"),"")</f>
        <v/>
      </c>
      <c r="CC71" s="205" t="str">
        <f ca="1">IFERROR(__xludf.DUMMYFUNCTION("if(countif(ec_num_list,FC71),OFFSET(INDIRECT(CONCAT(""A"",to_text(match(FC71,ec_num_list,0)))),0,1),"""")"),"N2 ")</f>
        <v xml:space="preserve">N2 </v>
      </c>
      <c r="CD71" s="205" t="str">
        <f ca="1">IFERROR(__xludf.DUMMYFUNCTION("if(countif(ec_num_list,FD71),OFFSET(INDIRECT(CONCAT(""A"",to_text(match(FD71,ec_num_list,0)))),0,1),"""")"),"")</f>
        <v/>
      </c>
      <c r="CE71" s="205" t="str">
        <f ca="1">IFERROR(__xludf.DUMMYFUNCTION("if(countif(ec_num_list,FE71),OFFSET(INDIRECT(CONCAT(""A"",to_text(match(FE71,ec_num_list,0)))),0,1),"""")"),"")</f>
        <v/>
      </c>
      <c r="CF71" s="205" t="str">
        <f ca="1">IFERROR(__xludf.DUMMYFUNCTION("if(countif(ec_num_list,FF71),OFFSET(INDIRECT(CONCAT(""A"",to_text(match(FF71,ec_num_list,0)))),0,1),"""")"),"")</f>
        <v/>
      </c>
      <c r="CG71" s="205" t="str">
        <f ca="1">IFERROR(__xludf.DUMMYFUNCTION("if(countif(ec_num_list,FG71),OFFSET(INDIRECT(CONCAT(""A"",to_text(match(FG71,ec_num_list,0)))),0,1),"""")"),"")</f>
        <v/>
      </c>
      <c r="CH71" s="205" t="str">
        <f ca="1">IFERROR(__xludf.DUMMYFUNCTION("if(countif(ec_num_list,FH71),OFFSET(INDIRECT(CONCAT(""A"",to_text(match(FH71,ec_num_list,0)))),0,1),"""")"),"N7 ")</f>
        <v xml:space="preserve">N7 </v>
      </c>
      <c r="CI71" s="205" t="str">
        <f ca="1">IFERROR(__xludf.DUMMYFUNCTION("if(countif(ec_num_list,FI71),OFFSET(INDIRECT(CONCAT(""A"",to_text(match(FI71,ec_num_list,0)))),0,1),"""")"),"N8 ")</f>
        <v xml:space="preserve">N8 </v>
      </c>
      <c r="CJ71" s="205" t="str">
        <f ca="1">IFERROR(__xludf.DUMMYFUNCTION("if(countif(ec_num_list,FJ71),OFFSET(INDIRECT(CONCAT(""A"",to_text(match(FJ71,ec_num_list,0)))),0,1),"""")"),"")</f>
        <v/>
      </c>
      <c r="CK71" s="205" t="str">
        <f ca="1">IFERROR(__xludf.DUMMYFUNCTION("if(countif(ec_num_list,FK71),OFFSET(INDIRECT(CONCAT(""A"",to_text(match(FK71,ec_num_list,0)))),0,1),"""")"),"NA ")</f>
        <v xml:space="preserve">NA </v>
      </c>
      <c r="CL71" s="205" t="str">
        <f ca="1">IFERROR(__xludf.DUMMYFUNCTION("if(countif(ec_num_list,FL71),OFFSET(INDIRECT(CONCAT(""A"",to_text(match(FL71,ec_num_list,0)))),0,1),"""")"),"")</f>
        <v/>
      </c>
      <c r="CM71" s="205" t="str">
        <f ca="1">IFERROR(__xludf.DUMMYFUNCTION("if(countif(ec_num_list,FM71),OFFSET(INDIRECT(CONCAT(""A"",to_text(match(FM71,ec_num_list,0)))),0,1),"""")"),"")</f>
        <v/>
      </c>
      <c r="CN71" s="206" t="s">
        <v>233</v>
      </c>
      <c r="CO71" s="206" t="s">
        <v>1243</v>
      </c>
      <c r="CP71" s="206" t="s">
        <v>1251</v>
      </c>
      <c r="CQ71" s="206" t="s">
        <v>1256</v>
      </c>
      <c r="CR71" s="108" t="s">
        <v>1555</v>
      </c>
      <c r="CS71" s="108" t="s">
        <v>1555</v>
      </c>
      <c r="CT71" s="206" t="s">
        <v>1266</v>
      </c>
      <c r="CU71" s="206" t="s">
        <v>1271</v>
      </c>
      <c r="CV71" s="206" t="s">
        <v>1274</v>
      </c>
      <c r="CW71" s="108" t="s">
        <v>1555</v>
      </c>
      <c r="CX71" s="108" t="s">
        <v>1555</v>
      </c>
      <c r="CY71" s="108" t="s">
        <v>1555</v>
      </c>
      <c r="CZ71" s="108" t="s">
        <v>1555</v>
      </c>
      <c r="DA71" s="206" t="s">
        <v>1292</v>
      </c>
      <c r="DB71" s="108" t="s">
        <v>1555</v>
      </c>
      <c r="DC71" s="108" t="s">
        <v>1555</v>
      </c>
      <c r="DD71" s="206" t="s">
        <v>1301</v>
      </c>
      <c r="DE71" s="206" t="s">
        <v>1304</v>
      </c>
      <c r="DF71" s="108" t="s">
        <v>1555</v>
      </c>
      <c r="DG71" s="108" t="s">
        <v>1555</v>
      </c>
      <c r="DH71" s="108" t="s">
        <v>1555</v>
      </c>
      <c r="DI71" s="108" t="s">
        <v>1555</v>
      </c>
      <c r="DJ71" s="206" t="s">
        <v>1321</v>
      </c>
      <c r="DK71" s="108" t="s">
        <v>1555</v>
      </c>
      <c r="DL71" s="206" t="s">
        <v>1326</v>
      </c>
      <c r="DM71" s="206" t="s">
        <v>1330</v>
      </c>
      <c r="DN71" s="206" t="s">
        <v>1334</v>
      </c>
      <c r="DO71" s="108" t="s">
        <v>1555</v>
      </c>
      <c r="DP71" s="206" t="s">
        <v>1341</v>
      </c>
      <c r="DQ71" s="206" t="s">
        <v>1344</v>
      </c>
      <c r="DR71" s="206" t="s">
        <v>1347</v>
      </c>
      <c r="DS71" s="108" t="s">
        <v>1555</v>
      </c>
      <c r="DT71" s="206" t="s">
        <v>1353</v>
      </c>
      <c r="DU71" s="108" t="s">
        <v>1555</v>
      </c>
      <c r="DV71" s="206" t="s">
        <v>1363</v>
      </c>
      <c r="DW71" s="108" t="s">
        <v>1555</v>
      </c>
      <c r="DX71" s="108" t="s">
        <v>1555</v>
      </c>
      <c r="DY71" s="108" t="s">
        <v>1555</v>
      </c>
      <c r="DZ71" s="108" t="s">
        <v>1555</v>
      </c>
      <c r="EA71" s="108" t="s">
        <v>1555</v>
      </c>
      <c r="EB71" s="108" t="s">
        <v>1555</v>
      </c>
      <c r="EC71" s="108" t="s">
        <v>1555</v>
      </c>
      <c r="ED71" s="108" t="s">
        <v>1555</v>
      </c>
      <c r="EE71" s="206" t="s">
        <v>1397</v>
      </c>
      <c r="EF71" s="108" t="s">
        <v>1555</v>
      </c>
      <c r="EG71" s="206" t="s">
        <v>1404</v>
      </c>
      <c r="EH71" s="108" t="s">
        <v>1555</v>
      </c>
      <c r="EI71" s="108" t="s">
        <v>1555</v>
      </c>
      <c r="EJ71" s="206" t="s">
        <v>1414</v>
      </c>
      <c r="EK71" s="108" t="s">
        <v>1555</v>
      </c>
      <c r="EL71" s="206" t="s">
        <v>1419</v>
      </c>
      <c r="EM71" s="108" t="s">
        <v>1555</v>
      </c>
      <c r="EN71" s="206" t="s">
        <v>1428</v>
      </c>
      <c r="EO71" s="206" t="s">
        <v>1430</v>
      </c>
      <c r="EP71" s="108" t="s">
        <v>1555</v>
      </c>
      <c r="EQ71" s="108" t="s">
        <v>1555</v>
      </c>
      <c r="ER71" s="108" t="s">
        <v>1555</v>
      </c>
      <c r="ES71" s="108" t="s">
        <v>1555</v>
      </c>
      <c r="ET71" s="108" t="s">
        <v>1555</v>
      </c>
      <c r="EU71" s="108" t="s">
        <v>1555</v>
      </c>
      <c r="EV71" s="206" t="s">
        <v>1451</v>
      </c>
      <c r="EW71" s="108" t="s">
        <v>1555</v>
      </c>
      <c r="EX71" s="108" t="s">
        <v>1555</v>
      </c>
      <c r="EY71" s="108" t="s">
        <v>1555</v>
      </c>
      <c r="EZ71" s="206" t="s">
        <v>1463</v>
      </c>
      <c r="FA71" s="108" t="s">
        <v>1555</v>
      </c>
      <c r="FB71" s="108" t="s">
        <v>1555</v>
      </c>
      <c r="FC71" s="206" t="s">
        <v>1476</v>
      </c>
      <c r="FD71" s="108" t="s">
        <v>1555</v>
      </c>
      <c r="FE71" s="108" t="s">
        <v>1555</v>
      </c>
      <c r="FF71" s="108" t="s">
        <v>1555</v>
      </c>
      <c r="FG71" s="108" t="s">
        <v>1555</v>
      </c>
      <c r="FH71" s="206" t="s">
        <v>1494</v>
      </c>
      <c r="FI71" s="206" t="s">
        <v>1499</v>
      </c>
      <c r="FJ71" s="108" t="s">
        <v>1555</v>
      </c>
      <c r="FK71" s="206" t="s">
        <v>1506</v>
      </c>
      <c r="FL71" s="206" t="s">
        <v>1509</v>
      </c>
      <c r="FM71" s="108" t="s">
        <v>1555</v>
      </c>
    </row>
    <row r="72" spans="1:169" ht="24">
      <c r="A72" s="108" t="s">
        <v>1484</v>
      </c>
      <c r="B72" s="108" t="str">
        <f t="shared" si="7"/>
        <v xml:space="preserve">N4 </v>
      </c>
      <c r="C72" s="200">
        <v>4</v>
      </c>
      <c r="D72" s="203" t="s">
        <v>442</v>
      </c>
      <c r="E72" s="203" t="s">
        <v>904</v>
      </c>
      <c r="F72" s="203" t="s">
        <v>905</v>
      </c>
      <c r="G72" s="203" t="s">
        <v>906</v>
      </c>
      <c r="H72" s="203" t="s">
        <v>577</v>
      </c>
      <c r="I72" s="203" t="s">
        <v>430</v>
      </c>
      <c r="J72" s="203" t="s">
        <v>547</v>
      </c>
      <c r="K72" s="117" t="s">
        <v>623</v>
      </c>
      <c r="L72" s="204" t="s">
        <v>1566</v>
      </c>
      <c r="M72" s="205" t="str">
        <f ca="1">IFERROR(__xludf.DUMMYFUNCTION("regexreplace(N72,"" "","", "")"),"J0, J1, J2, J5, J6, J7, J8, J9, JC, JE, JF, K0, K5, K7, K8, K9, KA, KB, KC, KD, KF, L1, L5, L8, LA, LC, LF, M1, M4, MB, MC, MF, N0, N1, N2, N3, N7, N8, N9, NA, ")</f>
        <v xml:space="preserve">J0, J1, J2, J5, J6, J7, J8, J9, JC, JE, JF, K0, K5, K7, K8, K9, KA, KB, KC, KD, KF, L1, L5, L8, LA, LC, LF, M1, M4, MB, MC, MF, N0, N1, N2, N3, N7, N8, N9, NA, </v>
      </c>
      <c r="N72" s="205" t="e">
        <f t="shared" si="1"/>
        <v>#VALUE!</v>
      </c>
      <c r="O72" s="205" t="str">
        <f ca="1">IFERROR(__xludf.DUMMYFUNCTION("if(countif(ec_num_list,CO72),OFFSET(INDIRECT(CONCAT(""A"",to_text(match(CO72,ec_num_list,0)))),0,1),"""")"),"J0 ")</f>
        <v xml:space="preserve">J0 </v>
      </c>
      <c r="P72" s="205" t="str">
        <f ca="1">IFERROR(__xludf.DUMMYFUNCTION("if(countif(ec_num_list,CP72),OFFSET(INDIRECT(CONCAT(""A"",to_text(match(CP72,ec_num_list,0)))),0,1),"""")"),"J1 ")</f>
        <v xml:space="preserve">J1 </v>
      </c>
      <c r="Q72" s="205" t="str">
        <f ca="1">IFERROR(__xludf.DUMMYFUNCTION("if(countif(ec_num_list,CQ72),OFFSET(INDIRECT(CONCAT(""A"",to_text(match(CQ72,ec_num_list,0)))),0,1),"""")"),"J2 ")</f>
        <v xml:space="preserve">J2 </v>
      </c>
      <c r="R72" s="205" t="str">
        <f ca="1">IFERROR(__xludf.DUMMYFUNCTION("if(countif(ec_num_list,CR72),OFFSET(INDIRECT(CONCAT(""A"",to_text(match(CR72,ec_num_list,0)))),0,1),"""")"),"")</f>
        <v/>
      </c>
      <c r="S72" s="205" t="str">
        <f ca="1">IFERROR(__xludf.DUMMYFUNCTION("if(countif(ec_num_list,CS72),OFFSET(INDIRECT(CONCAT(""A"",to_text(match(CS72,ec_num_list,0)))),0,1),"""")"),"")</f>
        <v/>
      </c>
      <c r="T72" s="205" t="str">
        <f ca="1">IFERROR(__xludf.DUMMYFUNCTION("if(countif(ec_num_list,CT72),OFFSET(INDIRECT(CONCAT(""A"",to_text(match(CT72,ec_num_list,0)))),0,1),"""")"),"J5 ")</f>
        <v xml:space="preserve">J5 </v>
      </c>
      <c r="U72" s="205" t="str">
        <f ca="1">IFERROR(__xludf.DUMMYFUNCTION("if(countif(ec_num_list,CU72),OFFSET(INDIRECT(CONCAT(""A"",to_text(match(CU72,ec_num_list,0)))),0,1),"""")"),"J6 ")</f>
        <v xml:space="preserve">J6 </v>
      </c>
      <c r="V72" s="205" t="str">
        <f ca="1">IFERROR(__xludf.DUMMYFUNCTION("if(countif(ec_num_list,CV72),OFFSET(INDIRECT(CONCAT(""A"",to_text(match(CV72,ec_num_list,0)))),0,1),"""")"),"J7 ")</f>
        <v xml:space="preserve">J7 </v>
      </c>
      <c r="W72" s="205" t="str">
        <f ca="1">IFERROR(__xludf.DUMMYFUNCTION("if(countif(ec_num_list,CW72),OFFSET(INDIRECT(CONCAT(""A"",to_text(match(CW72,ec_num_list,0)))),0,1),"""")"),"J8 ")</f>
        <v xml:space="preserve">J8 </v>
      </c>
      <c r="X72" s="205" t="str">
        <f ca="1">IFERROR(__xludf.DUMMYFUNCTION("if(countif(ec_num_list,CX72),OFFSET(INDIRECT(CONCAT(""A"",to_text(match(CX72,ec_num_list,0)))),0,1),"""")"),"J9 ")</f>
        <v xml:space="preserve">J9 </v>
      </c>
      <c r="Y72" s="205" t="str">
        <f ca="1">IFERROR(__xludf.DUMMYFUNCTION("if(countif(ec_num_list,CY72),OFFSET(INDIRECT(CONCAT(""A"",to_text(match(CY72,ec_num_list,0)))),0,1),"""")"),"")</f>
        <v/>
      </c>
      <c r="Z72" s="205" t="str">
        <f ca="1">IFERROR(__xludf.DUMMYFUNCTION("if(countif(ec_num_list,CZ72),OFFSET(INDIRECT(CONCAT(""A"",to_text(match(CZ72,ec_num_list,0)))),0,1),"""")"),"")</f>
        <v/>
      </c>
      <c r="AA72" s="205" t="str">
        <f ca="1">IFERROR(__xludf.DUMMYFUNCTION("if(countif(ec_num_list,DA72),OFFSET(INDIRECT(CONCAT(""A"",to_text(match(DA72,ec_num_list,0)))),0,1),"""")"),"JC ")</f>
        <v xml:space="preserve">JC </v>
      </c>
      <c r="AB72" s="205" t="str">
        <f ca="1">IFERROR(__xludf.DUMMYFUNCTION("if(countif(ec_num_list,DB72),OFFSET(INDIRECT(CONCAT(""A"",to_text(match(DB72,ec_num_list,0)))),0,1),"""")"),"")</f>
        <v/>
      </c>
      <c r="AC72" s="205" t="str">
        <f ca="1">IFERROR(__xludf.DUMMYFUNCTION("if(countif(ec_num_list,DC72),OFFSET(INDIRECT(CONCAT(""A"",to_text(match(DC72,ec_num_list,0)))),0,1),"""")"),"JE ")</f>
        <v xml:space="preserve">JE </v>
      </c>
      <c r="AD72" s="205" t="str">
        <f ca="1">IFERROR(__xludf.DUMMYFUNCTION("if(countif(ec_num_list,DD72),OFFSET(INDIRECT(CONCAT(""A"",to_text(match(DD72,ec_num_list,0)))),0,1),"""")"),"JF ")</f>
        <v xml:space="preserve">JF </v>
      </c>
      <c r="AE72" s="205" t="str">
        <f ca="1">IFERROR(__xludf.DUMMYFUNCTION("if(countif(ec_num_list,DE72),OFFSET(INDIRECT(CONCAT(""A"",to_text(match(DE72,ec_num_list,0)))),0,1),"""")"),"K0 ")</f>
        <v xml:space="preserve">K0 </v>
      </c>
      <c r="AF72" s="205" t="str">
        <f ca="1">IFERROR(__xludf.DUMMYFUNCTION("if(countif(ec_num_list,DF72),OFFSET(INDIRECT(CONCAT(""A"",to_text(match(DF72,ec_num_list,0)))),0,1),"""")"),"")</f>
        <v/>
      </c>
      <c r="AG72" s="205" t="str">
        <f ca="1">IFERROR(__xludf.DUMMYFUNCTION("if(countif(ec_num_list,DG72),OFFSET(INDIRECT(CONCAT(""A"",to_text(match(DG72,ec_num_list,0)))),0,1),"""")"),"")</f>
        <v/>
      </c>
      <c r="AH72" s="205" t="str">
        <f ca="1">IFERROR(__xludf.DUMMYFUNCTION("if(countif(ec_num_list,DH72),OFFSET(INDIRECT(CONCAT(""A"",to_text(match(DH72,ec_num_list,0)))),0,1),"""")"),"")</f>
        <v/>
      </c>
      <c r="AI72" s="205" t="str">
        <f ca="1">IFERROR(__xludf.DUMMYFUNCTION("if(countif(ec_num_list,DI72),OFFSET(INDIRECT(CONCAT(""A"",to_text(match(DI72,ec_num_list,0)))),0,1),"""")"),"")</f>
        <v/>
      </c>
      <c r="AJ72" s="205" t="str">
        <f ca="1">IFERROR(__xludf.DUMMYFUNCTION("if(countif(ec_num_list,DJ72),OFFSET(INDIRECT(CONCAT(""A"",to_text(match(DJ72,ec_num_list,0)))),0,1),"""")"),"K5 ")</f>
        <v xml:space="preserve">K5 </v>
      </c>
      <c r="AK72" s="205" t="str">
        <f ca="1">IFERROR(__xludf.DUMMYFUNCTION("if(countif(ec_num_list,DK72),OFFSET(INDIRECT(CONCAT(""A"",to_text(match(DK72,ec_num_list,0)))),0,1),"""")"),"")</f>
        <v/>
      </c>
      <c r="AL72" s="205" t="str">
        <f ca="1">IFERROR(__xludf.DUMMYFUNCTION("if(countif(ec_num_list,DL72),OFFSET(INDIRECT(CONCAT(""A"",to_text(match(DL72,ec_num_list,0)))),0,1),"""")"),"K7 ")</f>
        <v xml:space="preserve">K7 </v>
      </c>
      <c r="AM72" s="205" t="str">
        <f ca="1">IFERROR(__xludf.DUMMYFUNCTION("if(countif(ec_num_list,DM72),OFFSET(INDIRECT(CONCAT(""A"",to_text(match(DM72,ec_num_list,0)))),0,1),"""")"),"K8 ")</f>
        <v xml:space="preserve">K8 </v>
      </c>
      <c r="AN72" s="205" t="str">
        <f ca="1">IFERROR(__xludf.DUMMYFUNCTION("if(countif(ec_num_list,DN72),OFFSET(INDIRECT(CONCAT(""A"",to_text(match(DN72,ec_num_list,0)))),0,1),"""")"),"K9 ")</f>
        <v xml:space="preserve">K9 </v>
      </c>
      <c r="AO72" s="205" t="str">
        <f ca="1">IFERROR(__xludf.DUMMYFUNCTION("if(countif(ec_num_list,DO72),OFFSET(INDIRECT(CONCAT(""A"",to_text(match(DO72,ec_num_list,0)))),0,1),"""")"),"KA ")</f>
        <v xml:space="preserve">KA </v>
      </c>
      <c r="AP72" s="205" t="str">
        <f ca="1">IFERROR(__xludf.DUMMYFUNCTION("if(countif(ec_num_list,DP72),OFFSET(INDIRECT(CONCAT(""A"",to_text(match(DP72,ec_num_list,0)))),0,1),"""")"),"KB ")</f>
        <v xml:space="preserve">KB </v>
      </c>
      <c r="AQ72" s="205" t="str">
        <f ca="1">IFERROR(__xludf.DUMMYFUNCTION("if(countif(ec_num_list,DQ72),OFFSET(INDIRECT(CONCAT(""A"",to_text(match(DQ72,ec_num_list,0)))),0,1),"""")"),"KC ")</f>
        <v xml:space="preserve">KC </v>
      </c>
      <c r="AR72" s="205" t="str">
        <f ca="1">IFERROR(__xludf.DUMMYFUNCTION("if(countif(ec_num_list,DR72),OFFSET(INDIRECT(CONCAT(""A"",to_text(match(DR72,ec_num_list,0)))),0,1),"""")"),"KD ")</f>
        <v xml:space="preserve">KD </v>
      </c>
      <c r="AS72" s="205" t="str">
        <f ca="1">IFERROR(__xludf.DUMMYFUNCTION("if(countif(ec_num_list,DS72),OFFSET(INDIRECT(CONCAT(""A"",to_text(match(DS72,ec_num_list,0)))),0,1),"""")"),"")</f>
        <v/>
      </c>
      <c r="AT72" s="205" t="str">
        <f ca="1">IFERROR(__xludf.DUMMYFUNCTION("if(countif(ec_num_list,DT72),OFFSET(INDIRECT(CONCAT(""A"",to_text(match(DT72,ec_num_list,0)))),0,1),"""")"),"KF ")</f>
        <v xml:space="preserve">KF </v>
      </c>
      <c r="AU72" s="205" t="str">
        <f ca="1">IFERROR(__xludf.DUMMYFUNCTION("if(countif(ec_num_list,DU72),OFFSET(INDIRECT(CONCAT(""A"",to_text(match(DU72,ec_num_list,0)))),0,1),"""")"),"")</f>
        <v/>
      </c>
      <c r="AV72" s="205" t="str">
        <f ca="1">IFERROR(__xludf.DUMMYFUNCTION("if(countif(ec_num_list,DV72),OFFSET(INDIRECT(CONCAT(""A"",to_text(match(DV72,ec_num_list,0)))),0,1),"""")"),"L1 ")</f>
        <v xml:space="preserve">L1 </v>
      </c>
      <c r="AW72" s="205" t="str">
        <f ca="1">IFERROR(__xludf.DUMMYFUNCTION("if(countif(ec_num_list,DW72),OFFSET(INDIRECT(CONCAT(""A"",to_text(match(DW72,ec_num_list,0)))),0,1),"""")"),"")</f>
        <v/>
      </c>
      <c r="AX72" s="205" t="str">
        <f ca="1">IFERROR(__xludf.DUMMYFUNCTION("if(countif(ec_num_list,DX72),OFFSET(INDIRECT(CONCAT(""A"",to_text(match(DX72,ec_num_list,0)))),0,1),"""")"),"")</f>
        <v/>
      </c>
      <c r="AY72" s="205" t="str">
        <f ca="1">IFERROR(__xludf.DUMMYFUNCTION("if(countif(ec_num_list,DY72),OFFSET(INDIRECT(CONCAT(""A"",to_text(match(DY72,ec_num_list,0)))),0,1),"""")"),"")</f>
        <v/>
      </c>
      <c r="AZ72" s="205" t="str">
        <f ca="1">IFERROR(__xludf.DUMMYFUNCTION("if(countif(ec_num_list,DZ72),OFFSET(INDIRECT(CONCAT(""A"",to_text(match(DZ72,ec_num_list,0)))),0,1),"""")"),"L5 ")</f>
        <v xml:space="preserve">L5 </v>
      </c>
      <c r="BA72" s="205" t="str">
        <f ca="1">IFERROR(__xludf.DUMMYFUNCTION("if(countif(ec_num_list,EA72),OFFSET(INDIRECT(CONCAT(""A"",to_text(match(EA72,ec_num_list,0)))),0,1),"""")"),"")</f>
        <v/>
      </c>
      <c r="BB72" s="205" t="str">
        <f ca="1">IFERROR(__xludf.DUMMYFUNCTION("if(countif(ec_num_list,EB72),OFFSET(INDIRECT(CONCAT(""A"",to_text(match(EB72,ec_num_list,0)))),0,1),"""")"),"")</f>
        <v/>
      </c>
      <c r="BC72" s="205" t="str">
        <f ca="1">IFERROR(__xludf.DUMMYFUNCTION("if(countif(ec_num_list,EC72),OFFSET(INDIRECT(CONCAT(""A"",to_text(match(EC72,ec_num_list,0)))),0,1),"""")"),"L8 ")</f>
        <v xml:space="preserve">L8 </v>
      </c>
      <c r="BD72" s="205" t="str">
        <f ca="1">IFERROR(__xludf.DUMMYFUNCTION("if(countif(ec_num_list,ED72),OFFSET(INDIRECT(CONCAT(""A"",to_text(match(ED72,ec_num_list,0)))),0,1),"""")"),"")</f>
        <v/>
      </c>
      <c r="BE72" s="205" t="str">
        <f ca="1">IFERROR(__xludf.DUMMYFUNCTION("if(countif(ec_num_list,EE72),OFFSET(INDIRECT(CONCAT(""A"",to_text(match(EE72,ec_num_list,0)))),0,1),"""")"),"LA ")</f>
        <v xml:space="preserve">LA </v>
      </c>
      <c r="BF72" s="205" t="str">
        <f ca="1">IFERROR(__xludf.DUMMYFUNCTION("if(countif(ec_num_list,EF72),OFFSET(INDIRECT(CONCAT(""A"",to_text(match(EF72,ec_num_list,0)))),0,1),"""")"),"")</f>
        <v/>
      </c>
      <c r="BG72" s="205" t="str">
        <f ca="1">IFERROR(__xludf.DUMMYFUNCTION("if(countif(ec_num_list,EG72),OFFSET(INDIRECT(CONCAT(""A"",to_text(match(EG72,ec_num_list,0)))),0,1),"""")"),"LC ")</f>
        <v xml:space="preserve">LC </v>
      </c>
      <c r="BH72" s="205" t="str">
        <f ca="1">IFERROR(__xludf.DUMMYFUNCTION("if(countif(ec_num_list,EH72),OFFSET(INDIRECT(CONCAT(""A"",to_text(match(EH72,ec_num_list,0)))),0,1),"""")"),"")</f>
        <v/>
      </c>
      <c r="BI72" s="205" t="str">
        <f ca="1">IFERROR(__xludf.DUMMYFUNCTION("if(countif(ec_num_list,EI72),OFFSET(INDIRECT(CONCAT(""A"",to_text(match(EI72,ec_num_list,0)))),0,1),"""")"),"")</f>
        <v/>
      </c>
      <c r="BJ72" s="205" t="str">
        <f ca="1">IFERROR(__xludf.DUMMYFUNCTION("if(countif(ec_num_list,EJ72),OFFSET(INDIRECT(CONCAT(""A"",to_text(match(EJ72,ec_num_list,0)))),0,1),"""")"),"LF ")</f>
        <v xml:space="preserve">LF </v>
      </c>
      <c r="BK72" s="205" t="str">
        <f ca="1">IFERROR(__xludf.DUMMYFUNCTION("if(countif(ec_num_list,EK72),OFFSET(INDIRECT(CONCAT(""A"",to_text(match(EK72,ec_num_list,0)))),0,1),"""")"),"")</f>
        <v/>
      </c>
      <c r="BL72" s="205" t="str">
        <f ca="1">IFERROR(__xludf.DUMMYFUNCTION("if(countif(ec_num_list,EL72),OFFSET(INDIRECT(CONCAT(""A"",to_text(match(EL72,ec_num_list,0)))),0,1),"""")"),"M1 ")</f>
        <v xml:space="preserve">M1 </v>
      </c>
      <c r="BM72" s="205" t="str">
        <f ca="1">IFERROR(__xludf.DUMMYFUNCTION("if(countif(ec_num_list,EM72),OFFSET(INDIRECT(CONCAT(""A"",to_text(match(EM72,ec_num_list,0)))),0,1),"""")"),"")</f>
        <v/>
      </c>
      <c r="BN72" s="205" t="str">
        <f ca="1">IFERROR(__xludf.DUMMYFUNCTION("if(countif(ec_num_list,EN72),OFFSET(INDIRECT(CONCAT(""A"",to_text(match(EN72,ec_num_list,0)))),0,1),"""")"),"")</f>
        <v/>
      </c>
      <c r="BO72" s="205" t="str">
        <f ca="1">IFERROR(__xludf.DUMMYFUNCTION("if(countif(ec_num_list,EO72),OFFSET(INDIRECT(CONCAT(""A"",to_text(match(EO72,ec_num_list,0)))),0,1),"""")"),"M4 ")</f>
        <v xml:space="preserve">M4 </v>
      </c>
      <c r="BP72" s="205" t="str">
        <f ca="1">IFERROR(__xludf.DUMMYFUNCTION("if(countif(ec_num_list,EP72),OFFSET(INDIRECT(CONCAT(""A"",to_text(match(EP72,ec_num_list,0)))),0,1),"""")"),"")</f>
        <v/>
      </c>
      <c r="BQ72" s="205" t="str">
        <f ca="1">IFERROR(__xludf.DUMMYFUNCTION("if(countif(ec_num_list,EQ72),OFFSET(INDIRECT(CONCAT(""A"",to_text(match(EQ72,ec_num_list,0)))),0,1),"""")"),"")</f>
        <v/>
      </c>
      <c r="BR72" s="205" t="str">
        <f ca="1">IFERROR(__xludf.DUMMYFUNCTION("if(countif(ec_num_list,ER72),OFFSET(INDIRECT(CONCAT(""A"",to_text(match(ER72,ec_num_list,0)))),0,1),"""")"),"")</f>
        <v/>
      </c>
      <c r="BS72" s="205" t="str">
        <f ca="1">IFERROR(__xludf.DUMMYFUNCTION("if(countif(ec_num_list,ES72),OFFSET(INDIRECT(CONCAT(""A"",to_text(match(ES72,ec_num_list,0)))),0,1),"""")"),"")</f>
        <v/>
      </c>
      <c r="BT72" s="205" t="str">
        <f ca="1">IFERROR(__xludf.DUMMYFUNCTION("if(countif(ec_num_list,ET72),OFFSET(INDIRECT(CONCAT(""A"",to_text(match(ET72,ec_num_list,0)))),0,1),"""")"),"")</f>
        <v/>
      </c>
      <c r="BU72" s="205" t="str">
        <f ca="1">IFERROR(__xludf.DUMMYFUNCTION("if(countif(ec_num_list,EU72),OFFSET(INDIRECT(CONCAT(""A"",to_text(match(EU72,ec_num_list,0)))),0,1),"""")"),"")</f>
        <v/>
      </c>
      <c r="BV72" s="205" t="str">
        <f ca="1">IFERROR(__xludf.DUMMYFUNCTION("if(countif(ec_num_list,EV72),OFFSET(INDIRECT(CONCAT(""A"",to_text(match(EV72,ec_num_list,0)))),0,1),"""")"),"MB ")</f>
        <v xml:space="preserve">MB </v>
      </c>
      <c r="BW72" s="205" t="str">
        <f ca="1">IFERROR(__xludf.DUMMYFUNCTION("if(countif(ec_num_list,EW72),OFFSET(INDIRECT(CONCAT(""A"",to_text(match(EW72,ec_num_list,0)))),0,1),"""")"),"MC ")</f>
        <v xml:space="preserve">MC </v>
      </c>
      <c r="BX72" s="205" t="str">
        <f ca="1">IFERROR(__xludf.DUMMYFUNCTION("if(countif(ec_num_list,EX72),OFFSET(INDIRECT(CONCAT(""A"",to_text(match(EX72,ec_num_list,0)))),0,1),"""")"),"")</f>
        <v/>
      </c>
      <c r="BY72" s="205" t="str">
        <f ca="1">IFERROR(__xludf.DUMMYFUNCTION("if(countif(ec_num_list,EY72),OFFSET(INDIRECT(CONCAT(""A"",to_text(match(EY72,ec_num_list,0)))),0,1),"""")"),"")</f>
        <v/>
      </c>
      <c r="BZ72" s="205" t="str">
        <f ca="1">IFERROR(__xludf.DUMMYFUNCTION("if(countif(ec_num_list,EZ72),OFFSET(INDIRECT(CONCAT(""A"",to_text(match(EZ72,ec_num_list,0)))),0,1),"""")"),"MF ")</f>
        <v xml:space="preserve">MF </v>
      </c>
      <c r="CA72" s="205" t="str">
        <f ca="1">IFERROR(__xludf.DUMMYFUNCTION("if(countif(ec_num_list,FA72),OFFSET(INDIRECT(CONCAT(""A"",to_text(match(FA72,ec_num_list,0)))),0,1),"""")"),"N0 ")</f>
        <v xml:space="preserve">N0 </v>
      </c>
      <c r="CB72" s="205" t="str">
        <f ca="1">IFERROR(__xludf.DUMMYFUNCTION("if(countif(ec_num_list,FB72),OFFSET(INDIRECT(CONCAT(""A"",to_text(match(FB72,ec_num_list,0)))),0,1),"""")"),"N1 ")</f>
        <v xml:space="preserve">N1 </v>
      </c>
      <c r="CC72" s="205" t="str">
        <f ca="1">IFERROR(__xludf.DUMMYFUNCTION("if(countif(ec_num_list,FC72),OFFSET(INDIRECT(CONCAT(""A"",to_text(match(FC72,ec_num_list,0)))),0,1),"""")"),"N2 ")</f>
        <v xml:space="preserve">N2 </v>
      </c>
      <c r="CD72" s="205" t="str">
        <f ca="1">IFERROR(__xludf.DUMMYFUNCTION("if(countif(ec_num_list,FD72),OFFSET(INDIRECT(CONCAT(""A"",to_text(match(FD72,ec_num_list,0)))),0,1),"""")"),"N3 ")</f>
        <v xml:space="preserve">N3 </v>
      </c>
      <c r="CE72" s="205" t="str">
        <f ca="1">IFERROR(__xludf.DUMMYFUNCTION("if(countif(ec_num_list,FE72),OFFSET(INDIRECT(CONCAT(""A"",to_text(match(FE72,ec_num_list,0)))),0,1),"""")"),"")</f>
        <v/>
      </c>
      <c r="CF72" s="205" t="str">
        <f ca="1">IFERROR(__xludf.DUMMYFUNCTION("if(countif(ec_num_list,FF72),OFFSET(INDIRECT(CONCAT(""A"",to_text(match(FF72,ec_num_list,0)))),0,1),"""")"),"")</f>
        <v/>
      </c>
      <c r="CG72" s="205" t="str">
        <f ca="1">IFERROR(__xludf.DUMMYFUNCTION("if(countif(ec_num_list,FG72),OFFSET(INDIRECT(CONCAT(""A"",to_text(match(FG72,ec_num_list,0)))),0,1),"""")"),"")</f>
        <v/>
      </c>
      <c r="CH72" s="205" t="str">
        <f ca="1">IFERROR(__xludf.DUMMYFUNCTION("if(countif(ec_num_list,FH72),OFFSET(INDIRECT(CONCAT(""A"",to_text(match(FH72,ec_num_list,0)))),0,1),"""")"),"N7 ")</f>
        <v xml:space="preserve">N7 </v>
      </c>
      <c r="CI72" s="205" t="str">
        <f ca="1">IFERROR(__xludf.DUMMYFUNCTION("if(countif(ec_num_list,FI72),OFFSET(INDIRECT(CONCAT(""A"",to_text(match(FI72,ec_num_list,0)))),0,1),"""")"),"N8 ")</f>
        <v xml:space="preserve">N8 </v>
      </c>
      <c r="CJ72" s="205" t="str">
        <f ca="1">IFERROR(__xludf.DUMMYFUNCTION("if(countif(ec_num_list,FJ72),OFFSET(INDIRECT(CONCAT(""A"",to_text(match(FJ72,ec_num_list,0)))),0,1),"""")"),"N9 ")</f>
        <v xml:space="preserve">N9 </v>
      </c>
      <c r="CK72" s="205" t="str">
        <f ca="1">IFERROR(__xludf.DUMMYFUNCTION("if(countif(ec_num_list,FK72),OFFSET(INDIRECT(CONCAT(""A"",to_text(match(FK72,ec_num_list,0)))),0,1),"""")"),"NA ")</f>
        <v xml:space="preserve">NA </v>
      </c>
      <c r="CL72" s="205" t="str">
        <f ca="1">IFERROR(__xludf.DUMMYFUNCTION("if(countif(ec_num_list,FL72),OFFSET(INDIRECT(CONCAT(""A"",to_text(match(FL72,ec_num_list,0)))),0,1),"""")"),"")</f>
        <v/>
      </c>
      <c r="CM72" s="205" t="str">
        <f ca="1">IFERROR(__xludf.DUMMYFUNCTION("if(countif(ec_num_list,FM72),OFFSET(INDIRECT(CONCAT(""A"",to_text(match(FM72,ec_num_list,0)))),0,1),"""")"),"")</f>
        <v/>
      </c>
      <c r="CN72" s="206" t="s">
        <v>1566</v>
      </c>
      <c r="CO72" s="206" t="s">
        <v>1243</v>
      </c>
      <c r="CP72" s="206" t="s">
        <v>1251</v>
      </c>
      <c r="CQ72" s="206" t="s">
        <v>1256</v>
      </c>
      <c r="CR72" s="108" t="s">
        <v>1555</v>
      </c>
      <c r="CS72" s="108" t="s">
        <v>1555</v>
      </c>
      <c r="CT72" s="206" t="s">
        <v>1266</v>
      </c>
      <c r="CU72" s="206" t="s">
        <v>1271</v>
      </c>
      <c r="CV72" s="206" t="s">
        <v>1274</v>
      </c>
      <c r="CW72" s="206" t="s">
        <v>1278</v>
      </c>
      <c r="CX72" s="206" t="s">
        <v>1282</v>
      </c>
      <c r="CY72" s="108" t="s">
        <v>1555</v>
      </c>
      <c r="CZ72" s="108" t="s">
        <v>1555</v>
      </c>
      <c r="DA72" s="206" t="s">
        <v>1292</v>
      </c>
      <c r="DB72" s="108" t="s">
        <v>1555</v>
      </c>
      <c r="DC72" s="206" t="s">
        <v>1298</v>
      </c>
      <c r="DD72" s="206" t="s">
        <v>1301</v>
      </c>
      <c r="DE72" s="206" t="s">
        <v>1304</v>
      </c>
      <c r="DF72" s="108" t="s">
        <v>1555</v>
      </c>
      <c r="DG72" s="108" t="s">
        <v>1555</v>
      </c>
      <c r="DH72" s="108" t="s">
        <v>1555</v>
      </c>
      <c r="DI72" s="108" t="s">
        <v>1555</v>
      </c>
      <c r="DJ72" s="206" t="s">
        <v>1321</v>
      </c>
      <c r="DK72" s="108" t="s">
        <v>1555</v>
      </c>
      <c r="DL72" s="206" t="s">
        <v>1326</v>
      </c>
      <c r="DM72" s="206" t="s">
        <v>1330</v>
      </c>
      <c r="DN72" s="206" t="s">
        <v>1334</v>
      </c>
      <c r="DO72" s="206" t="s">
        <v>1337</v>
      </c>
      <c r="DP72" s="206" t="s">
        <v>1341</v>
      </c>
      <c r="DQ72" s="206" t="s">
        <v>1344</v>
      </c>
      <c r="DR72" s="206" t="s">
        <v>1347</v>
      </c>
      <c r="DS72" s="108" t="s">
        <v>1555</v>
      </c>
      <c r="DT72" s="206" t="s">
        <v>1353</v>
      </c>
      <c r="DU72" s="108" t="s">
        <v>1555</v>
      </c>
      <c r="DV72" s="206" t="s">
        <v>1363</v>
      </c>
      <c r="DW72" s="108" t="s">
        <v>1555</v>
      </c>
      <c r="DX72" s="108" t="s">
        <v>1555</v>
      </c>
      <c r="DY72" s="108" t="s">
        <v>1555</v>
      </c>
      <c r="DZ72" s="206" t="s">
        <v>1382</v>
      </c>
      <c r="EA72" s="108" t="s">
        <v>1555</v>
      </c>
      <c r="EB72" s="108" t="s">
        <v>1555</v>
      </c>
      <c r="EC72" s="206" t="s">
        <v>1391</v>
      </c>
      <c r="ED72" s="108" t="s">
        <v>1555</v>
      </c>
      <c r="EE72" s="206" t="s">
        <v>1397</v>
      </c>
      <c r="EF72" s="108" t="s">
        <v>1555</v>
      </c>
      <c r="EG72" s="206" t="s">
        <v>1404</v>
      </c>
      <c r="EH72" s="108" t="s">
        <v>1555</v>
      </c>
      <c r="EI72" s="108" t="s">
        <v>1555</v>
      </c>
      <c r="EJ72" s="206" t="s">
        <v>1414</v>
      </c>
      <c r="EK72" s="108" t="s">
        <v>1555</v>
      </c>
      <c r="EL72" s="206" t="s">
        <v>1419</v>
      </c>
      <c r="EM72" s="108" t="s">
        <v>1555</v>
      </c>
      <c r="EN72" s="108" t="s">
        <v>1555</v>
      </c>
      <c r="EO72" s="206" t="s">
        <v>1430</v>
      </c>
      <c r="EP72" s="108" t="s">
        <v>1555</v>
      </c>
      <c r="EQ72" s="108" t="s">
        <v>1555</v>
      </c>
      <c r="ER72" s="108" t="s">
        <v>1555</v>
      </c>
      <c r="ES72" s="108" t="s">
        <v>1555</v>
      </c>
      <c r="ET72" s="108" t="s">
        <v>1555</v>
      </c>
      <c r="EU72" s="108" t="s">
        <v>1555</v>
      </c>
      <c r="EV72" s="206" t="s">
        <v>1451</v>
      </c>
      <c r="EW72" s="206" t="s">
        <v>1454</v>
      </c>
      <c r="EX72" s="108" t="s">
        <v>1555</v>
      </c>
      <c r="EY72" s="108" t="s">
        <v>1555</v>
      </c>
      <c r="EZ72" s="206" t="s">
        <v>1463</v>
      </c>
      <c r="FA72" s="206" t="s">
        <v>1467</v>
      </c>
      <c r="FB72" s="206" t="s">
        <v>1470</v>
      </c>
      <c r="FC72" s="206" t="s">
        <v>1476</v>
      </c>
      <c r="FD72" s="206" t="s">
        <v>1480</v>
      </c>
      <c r="FE72" s="108" t="s">
        <v>1555</v>
      </c>
      <c r="FF72" s="108" t="s">
        <v>1555</v>
      </c>
      <c r="FG72" s="108" t="s">
        <v>1555</v>
      </c>
      <c r="FH72" s="206" t="s">
        <v>1494</v>
      </c>
      <c r="FI72" s="206" t="s">
        <v>1499</v>
      </c>
      <c r="FJ72" s="206" t="s">
        <v>1503</v>
      </c>
      <c r="FK72" s="206" t="s">
        <v>1506</v>
      </c>
      <c r="FL72" s="206" t="s">
        <v>1509</v>
      </c>
      <c r="FM72" s="108" t="s">
        <v>1555</v>
      </c>
    </row>
    <row r="73" spans="1:169" ht="24">
      <c r="A73" s="207" t="s">
        <v>1488</v>
      </c>
      <c r="B73" s="108" t="str">
        <f t="shared" si="7"/>
        <v xml:space="preserve">N5 </v>
      </c>
      <c r="C73" s="200">
        <v>5</v>
      </c>
      <c r="D73" s="203" t="s">
        <v>442</v>
      </c>
      <c r="E73" s="203" t="s">
        <v>904</v>
      </c>
      <c r="F73" s="203" t="s">
        <v>905</v>
      </c>
      <c r="G73" s="203" t="s">
        <v>906</v>
      </c>
      <c r="H73" s="203" t="s">
        <v>577</v>
      </c>
      <c r="I73" s="203" t="s">
        <v>430</v>
      </c>
      <c r="J73" s="203" t="s">
        <v>547</v>
      </c>
      <c r="K73" s="117" t="s">
        <v>623</v>
      </c>
      <c r="L73" s="204" t="s">
        <v>1567</v>
      </c>
      <c r="M73" s="205" t="str">
        <f ca="1">IFERROR(__xludf.DUMMYFUNCTION("regexreplace(N73,"" "","", "")"),"J0, J5, J6, J7, JC, JF, K0, K5, K7, K8, K9, KA, KB, KC, KD, KF, L1, L5, LA, LC, LF, M1, M4, MB, MF, N2, N7, N8, NA, ")</f>
        <v xml:space="preserve">J0, J5, J6, J7, JC, JF, K0, K5, K7, K8, K9, KA, KB, KC, KD, KF, L1, L5, LA, LC, LF, M1, M4, MB, MF, N2, N7, N8, NA, </v>
      </c>
      <c r="N73" s="205" t="e">
        <f t="shared" si="1"/>
        <v>#VALUE!</v>
      </c>
      <c r="O73" s="205" t="str">
        <f ca="1">IFERROR(__xludf.DUMMYFUNCTION("if(countif(ec_num_list,CO73),OFFSET(INDIRECT(CONCAT(""A"",to_text(match(CO73,ec_num_list,0)))),0,1),"""")"),"J0 ")</f>
        <v xml:space="preserve">J0 </v>
      </c>
      <c r="P73" s="205" t="str">
        <f ca="1">IFERROR(__xludf.DUMMYFUNCTION("if(countif(ec_num_list,CP73),OFFSET(INDIRECT(CONCAT(""A"",to_text(match(CP73,ec_num_list,0)))),0,1),"""")"),"")</f>
        <v/>
      </c>
      <c r="Q73" s="205" t="str">
        <f ca="1">IFERROR(__xludf.DUMMYFUNCTION("if(countif(ec_num_list,CQ73),OFFSET(INDIRECT(CONCAT(""A"",to_text(match(CQ73,ec_num_list,0)))),0,1),"""")"),"")</f>
        <v/>
      </c>
      <c r="R73" s="205" t="str">
        <f ca="1">IFERROR(__xludf.DUMMYFUNCTION("if(countif(ec_num_list,CR73),OFFSET(INDIRECT(CONCAT(""A"",to_text(match(CR73,ec_num_list,0)))),0,1),"""")"),"")</f>
        <v/>
      </c>
      <c r="S73" s="205" t="str">
        <f ca="1">IFERROR(__xludf.DUMMYFUNCTION("if(countif(ec_num_list,CS73),OFFSET(INDIRECT(CONCAT(""A"",to_text(match(CS73,ec_num_list,0)))),0,1),"""")"),"")</f>
        <v/>
      </c>
      <c r="T73" s="205" t="str">
        <f ca="1">IFERROR(__xludf.DUMMYFUNCTION("if(countif(ec_num_list,CT73),OFFSET(INDIRECT(CONCAT(""A"",to_text(match(CT73,ec_num_list,0)))),0,1),"""")"),"J5 ")</f>
        <v xml:space="preserve">J5 </v>
      </c>
      <c r="U73" s="205" t="str">
        <f ca="1">IFERROR(__xludf.DUMMYFUNCTION("if(countif(ec_num_list,CU73),OFFSET(INDIRECT(CONCAT(""A"",to_text(match(CU73,ec_num_list,0)))),0,1),"""")"),"J6 ")</f>
        <v xml:space="preserve">J6 </v>
      </c>
      <c r="V73" s="205" t="str">
        <f ca="1">IFERROR(__xludf.DUMMYFUNCTION("if(countif(ec_num_list,CV73),OFFSET(INDIRECT(CONCAT(""A"",to_text(match(CV73,ec_num_list,0)))),0,1),"""")"),"J7 ")</f>
        <v xml:space="preserve">J7 </v>
      </c>
      <c r="W73" s="205" t="str">
        <f ca="1">IFERROR(__xludf.DUMMYFUNCTION("if(countif(ec_num_list,CW73),OFFSET(INDIRECT(CONCAT(""A"",to_text(match(CW73,ec_num_list,0)))),0,1),"""")"),"")</f>
        <v/>
      </c>
      <c r="X73" s="205" t="str">
        <f ca="1">IFERROR(__xludf.DUMMYFUNCTION("if(countif(ec_num_list,CX73),OFFSET(INDIRECT(CONCAT(""A"",to_text(match(CX73,ec_num_list,0)))),0,1),"""")"),"")</f>
        <v/>
      </c>
      <c r="Y73" s="205" t="str">
        <f ca="1">IFERROR(__xludf.DUMMYFUNCTION("if(countif(ec_num_list,CY73),OFFSET(INDIRECT(CONCAT(""A"",to_text(match(CY73,ec_num_list,0)))),0,1),"""")"),"")</f>
        <v/>
      </c>
      <c r="Z73" s="205" t="str">
        <f ca="1">IFERROR(__xludf.DUMMYFUNCTION("if(countif(ec_num_list,CZ73),OFFSET(INDIRECT(CONCAT(""A"",to_text(match(CZ73,ec_num_list,0)))),0,1),"""")"),"")</f>
        <v/>
      </c>
      <c r="AA73" s="205" t="str">
        <f ca="1">IFERROR(__xludf.DUMMYFUNCTION("if(countif(ec_num_list,DA73),OFFSET(INDIRECT(CONCAT(""A"",to_text(match(DA73,ec_num_list,0)))),0,1),"""")"),"JC ")</f>
        <v xml:space="preserve">JC </v>
      </c>
      <c r="AB73" s="205" t="str">
        <f ca="1">IFERROR(__xludf.DUMMYFUNCTION("if(countif(ec_num_list,DB73),OFFSET(INDIRECT(CONCAT(""A"",to_text(match(DB73,ec_num_list,0)))),0,1),"""")"),"")</f>
        <v/>
      </c>
      <c r="AC73" s="205" t="str">
        <f ca="1">IFERROR(__xludf.DUMMYFUNCTION("if(countif(ec_num_list,DC73),OFFSET(INDIRECT(CONCAT(""A"",to_text(match(DC73,ec_num_list,0)))),0,1),"""")"),"")</f>
        <v/>
      </c>
      <c r="AD73" s="205" t="str">
        <f ca="1">IFERROR(__xludf.DUMMYFUNCTION("if(countif(ec_num_list,DD73),OFFSET(INDIRECT(CONCAT(""A"",to_text(match(DD73,ec_num_list,0)))),0,1),"""")"),"JF ")</f>
        <v xml:space="preserve">JF </v>
      </c>
      <c r="AE73" s="205" t="str">
        <f ca="1">IFERROR(__xludf.DUMMYFUNCTION("if(countif(ec_num_list,DE73),OFFSET(INDIRECT(CONCAT(""A"",to_text(match(DE73,ec_num_list,0)))),0,1),"""")"),"K0 ")</f>
        <v xml:space="preserve">K0 </v>
      </c>
      <c r="AF73" s="205" t="str">
        <f ca="1">IFERROR(__xludf.DUMMYFUNCTION("if(countif(ec_num_list,DF73),OFFSET(INDIRECT(CONCAT(""A"",to_text(match(DF73,ec_num_list,0)))),0,1),"""")"),"")</f>
        <v/>
      </c>
      <c r="AG73" s="205" t="str">
        <f ca="1">IFERROR(__xludf.DUMMYFUNCTION("if(countif(ec_num_list,DG73),OFFSET(INDIRECT(CONCAT(""A"",to_text(match(DG73,ec_num_list,0)))),0,1),"""")"),"")</f>
        <v/>
      </c>
      <c r="AH73" s="205" t="str">
        <f ca="1">IFERROR(__xludf.DUMMYFUNCTION("if(countif(ec_num_list,DH73),OFFSET(INDIRECT(CONCAT(""A"",to_text(match(DH73,ec_num_list,0)))),0,1),"""")"),"")</f>
        <v/>
      </c>
      <c r="AI73" s="205" t="str">
        <f ca="1">IFERROR(__xludf.DUMMYFUNCTION("if(countif(ec_num_list,DI73),OFFSET(INDIRECT(CONCAT(""A"",to_text(match(DI73,ec_num_list,0)))),0,1),"""")"),"")</f>
        <v/>
      </c>
      <c r="AJ73" s="205" t="str">
        <f ca="1">IFERROR(__xludf.DUMMYFUNCTION("if(countif(ec_num_list,DJ73),OFFSET(INDIRECT(CONCAT(""A"",to_text(match(DJ73,ec_num_list,0)))),0,1),"""")"),"K5 ")</f>
        <v xml:space="preserve">K5 </v>
      </c>
      <c r="AK73" s="205" t="str">
        <f ca="1">IFERROR(__xludf.DUMMYFUNCTION("if(countif(ec_num_list,DK73),OFFSET(INDIRECT(CONCAT(""A"",to_text(match(DK73,ec_num_list,0)))),0,1),"""")"),"")</f>
        <v/>
      </c>
      <c r="AL73" s="205" t="str">
        <f ca="1">IFERROR(__xludf.DUMMYFUNCTION("if(countif(ec_num_list,DL73),OFFSET(INDIRECT(CONCAT(""A"",to_text(match(DL73,ec_num_list,0)))),0,1),"""")"),"K7 ")</f>
        <v xml:space="preserve">K7 </v>
      </c>
      <c r="AM73" s="205" t="str">
        <f ca="1">IFERROR(__xludf.DUMMYFUNCTION("if(countif(ec_num_list,DM73),OFFSET(INDIRECT(CONCAT(""A"",to_text(match(DM73,ec_num_list,0)))),0,1),"""")"),"K8 ")</f>
        <v xml:space="preserve">K8 </v>
      </c>
      <c r="AN73" s="205" t="str">
        <f ca="1">IFERROR(__xludf.DUMMYFUNCTION("if(countif(ec_num_list,DN73),OFFSET(INDIRECT(CONCAT(""A"",to_text(match(DN73,ec_num_list,0)))),0,1),"""")"),"K9 ")</f>
        <v xml:space="preserve">K9 </v>
      </c>
      <c r="AO73" s="205" t="str">
        <f ca="1">IFERROR(__xludf.DUMMYFUNCTION("if(countif(ec_num_list,DO73),OFFSET(INDIRECT(CONCAT(""A"",to_text(match(DO73,ec_num_list,0)))),0,1),"""")"),"KA ")</f>
        <v xml:space="preserve">KA </v>
      </c>
      <c r="AP73" s="205" t="str">
        <f ca="1">IFERROR(__xludf.DUMMYFUNCTION("if(countif(ec_num_list,DP73),OFFSET(INDIRECT(CONCAT(""A"",to_text(match(DP73,ec_num_list,0)))),0,1),"""")"),"KB ")</f>
        <v xml:space="preserve">KB </v>
      </c>
      <c r="AQ73" s="205" t="str">
        <f ca="1">IFERROR(__xludf.DUMMYFUNCTION("if(countif(ec_num_list,DQ73),OFFSET(INDIRECT(CONCAT(""A"",to_text(match(DQ73,ec_num_list,0)))),0,1),"""")"),"KC ")</f>
        <v xml:space="preserve">KC </v>
      </c>
      <c r="AR73" s="205" t="str">
        <f ca="1">IFERROR(__xludf.DUMMYFUNCTION("if(countif(ec_num_list,DR73),OFFSET(INDIRECT(CONCAT(""A"",to_text(match(DR73,ec_num_list,0)))),0,1),"""")"),"KD ")</f>
        <v xml:space="preserve">KD </v>
      </c>
      <c r="AS73" s="205" t="str">
        <f ca="1">IFERROR(__xludf.DUMMYFUNCTION("if(countif(ec_num_list,DS73),OFFSET(INDIRECT(CONCAT(""A"",to_text(match(DS73,ec_num_list,0)))),0,1),"""")"),"")</f>
        <v/>
      </c>
      <c r="AT73" s="205" t="str">
        <f ca="1">IFERROR(__xludf.DUMMYFUNCTION("if(countif(ec_num_list,DT73),OFFSET(INDIRECT(CONCAT(""A"",to_text(match(DT73,ec_num_list,0)))),0,1),"""")"),"KF ")</f>
        <v xml:space="preserve">KF </v>
      </c>
      <c r="AU73" s="205" t="str">
        <f ca="1">IFERROR(__xludf.DUMMYFUNCTION("if(countif(ec_num_list,DU73),OFFSET(INDIRECT(CONCAT(""A"",to_text(match(DU73,ec_num_list,0)))),0,1),"""")"),"")</f>
        <v/>
      </c>
      <c r="AV73" s="205" t="str">
        <f ca="1">IFERROR(__xludf.DUMMYFUNCTION("if(countif(ec_num_list,DV73),OFFSET(INDIRECT(CONCAT(""A"",to_text(match(DV73,ec_num_list,0)))),0,1),"""")"),"L1 ")</f>
        <v xml:space="preserve">L1 </v>
      </c>
      <c r="AW73" s="205" t="str">
        <f ca="1">IFERROR(__xludf.DUMMYFUNCTION("if(countif(ec_num_list,DW73),OFFSET(INDIRECT(CONCAT(""A"",to_text(match(DW73,ec_num_list,0)))),0,1),"""")"),"")</f>
        <v/>
      </c>
      <c r="AX73" s="205" t="str">
        <f ca="1">IFERROR(__xludf.DUMMYFUNCTION("if(countif(ec_num_list,DX73),OFFSET(INDIRECT(CONCAT(""A"",to_text(match(DX73,ec_num_list,0)))),0,1),"""")"),"")</f>
        <v/>
      </c>
      <c r="AY73" s="205" t="str">
        <f ca="1">IFERROR(__xludf.DUMMYFUNCTION("if(countif(ec_num_list,DY73),OFFSET(INDIRECT(CONCAT(""A"",to_text(match(DY73,ec_num_list,0)))),0,1),"""")"),"")</f>
        <v/>
      </c>
      <c r="AZ73" s="205" t="str">
        <f ca="1">IFERROR(__xludf.DUMMYFUNCTION("if(countif(ec_num_list,DZ73),OFFSET(INDIRECT(CONCAT(""A"",to_text(match(DZ73,ec_num_list,0)))),0,1),"""")"),"L5 ")</f>
        <v xml:space="preserve">L5 </v>
      </c>
      <c r="BA73" s="205" t="str">
        <f ca="1">IFERROR(__xludf.DUMMYFUNCTION("if(countif(ec_num_list,EA73),OFFSET(INDIRECT(CONCAT(""A"",to_text(match(EA73,ec_num_list,0)))),0,1),"""")"),"")</f>
        <v/>
      </c>
      <c r="BB73" s="205" t="str">
        <f ca="1">IFERROR(__xludf.DUMMYFUNCTION("if(countif(ec_num_list,EB73),OFFSET(INDIRECT(CONCAT(""A"",to_text(match(EB73,ec_num_list,0)))),0,1),"""")"),"")</f>
        <v/>
      </c>
      <c r="BC73" s="205" t="str">
        <f ca="1">IFERROR(__xludf.DUMMYFUNCTION("if(countif(ec_num_list,EC73),OFFSET(INDIRECT(CONCAT(""A"",to_text(match(EC73,ec_num_list,0)))),0,1),"""")"),"")</f>
        <v/>
      </c>
      <c r="BD73" s="205" t="str">
        <f ca="1">IFERROR(__xludf.DUMMYFUNCTION("if(countif(ec_num_list,ED73),OFFSET(INDIRECT(CONCAT(""A"",to_text(match(ED73,ec_num_list,0)))),0,1),"""")"),"")</f>
        <v/>
      </c>
      <c r="BE73" s="205" t="str">
        <f ca="1">IFERROR(__xludf.DUMMYFUNCTION("if(countif(ec_num_list,EE73),OFFSET(INDIRECT(CONCAT(""A"",to_text(match(EE73,ec_num_list,0)))),0,1),"""")"),"LA ")</f>
        <v xml:space="preserve">LA </v>
      </c>
      <c r="BF73" s="205" t="str">
        <f ca="1">IFERROR(__xludf.DUMMYFUNCTION("if(countif(ec_num_list,EF73),OFFSET(INDIRECT(CONCAT(""A"",to_text(match(EF73,ec_num_list,0)))),0,1),"""")"),"")</f>
        <v/>
      </c>
      <c r="BG73" s="205" t="str">
        <f ca="1">IFERROR(__xludf.DUMMYFUNCTION("if(countif(ec_num_list,EG73),OFFSET(INDIRECT(CONCAT(""A"",to_text(match(EG73,ec_num_list,0)))),0,1),"""")"),"LC ")</f>
        <v xml:space="preserve">LC </v>
      </c>
      <c r="BH73" s="205" t="str">
        <f ca="1">IFERROR(__xludf.DUMMYFUNCTION("if(countif(ec_num_list,EH73),OFFSET(INDIRECT(CONCAT(""A"",to_text(match(EH73,ec_num_list,0)))),0,1),"""")"),"")</f>
        <v/>
      </c>
      <c r="BI73" s="205" t="str">
        <f ca="1">IFERROR(__xludf.DUMMYFUNCTION("if(countif(ec_num_list,EI73),OFFSET(INDIRECT(CONCAT(""A"",to_text(match(EI73,ec_num_list,0)))),0,1),"""")"),"")</f>
        <v/>
      </c>
      <c r="BJ73" s="205" t="str">
        <f ca="1">IFERROR(__xludf.DUMMYFUNCTION("if(countif(ec_num_list,EJ73),OFFSET(INDIRECT(CONCAT(""A"",to_text(match(EJ73,ec_num_list,0)))),0,1),"""")"),"LF ")</f>
        <v xml:space="preserve">LF </v>
      </c>
      <c r="BK73" s="205" t="str">
        <f ca="1">IFERROR(__xludf.DUMMYFUNCTION("if(countif(ec_num_list,EK73),OFFSET(INDIRECT(CONCAT(""A"",to_text(match(EK73,ec_num_list,0)))),0,1),"""")"),"")</f>
        <v/>
      </c>
      <c r="BL73" s="205" t="str">
        <f ca="1">IFERROR(__xludf.DUMMYFUNCTION("if(countif(ec_num_list,EL73),OFFSET(INDIRECT(CONCAT(""A"",to_text(match(EL73,ec_num_list,0)))),0,1),"""")"),"M1 ")</f>
        <v xml:space="preserve">M1 </v>
      </c>
      <c r="BM73" s="205" t="str">
        <f ca="1">IFERROR(__xludf.DUMMYFUNCTION("if(countif(ec_num_list,EM73),OFFSET(INDIRECT(CONCAT(""A"",to_text(match(EM73,ec_num_list,0)))),0,1),"""")"),"")</f>
        <v/>
      </c>
      <c r="BN73" s="205" t="str">
        <f ca="1">IFERROR(__xludf.DUMMYFUNCTION("if(countif(ec_num_list,EN73),OFFSET(INDIRECT(CONCAT(""A"",to_text(match(EN73,ec_num_list,0)))),0,1),"""")"),"")</f>
        <v/>
      </c>
      <c r="BO73" s="205" t="str">
        <f ca="1">IFERROR(__xludf.DUMMYFUNCTION("if(countif(ec_num_list,EO73),OFFSET(INDIRECT(CONCAT(""A"",to_text(match(EO73,ec_num_list,0)))),0,1),"""")"),"M4 ")</f>
        <v xml:space="preserve">M4 </v>
      </c>
      <c r="BP73" s="205" t="str">
        <f ca="1">IFERROR(__xludf.DUMMYFUNCTION("if(countif(ec_num_list,EP73),OFFSET(INDIRECT(CONCAT(""A"",to_text(match(EP73,ec_num_list,0)))),0,1),"""")"),"")</f>
        <v/>
      </c>
      <c r="BQ73" s="205" t="str">
        <f ca="1">IFERROR(__xludf.DUMMYFUNCTION("if(countif(ec_num_list,EQ73),OFFSET(INDIRECT(CONCAT(""A"",to_text(match(EQ73,ec_num_list,0)))),0,1),"""")"),"")</f>
        <v/>
      </c>
      <c r="BR73" s="205" t="str">
        <f ca="1">IFERROR(__xludf.DUMMYFUNCTION("if(countif(ec_num_list,ER73),OFFSET(INDIRECT(CONCAT(""A"",to_text(match(ER73,ec_num_list,0)))),0,1),"""")"),"")</f>
        <v/>
      </c>
      <c r="BS73" s="205" t="str">
        <f ca="1">IFERROR(__xludf.DUMMYFUNCTION("if(countif(ec_num_list,ES73),OFFSET(INDIRECT(CONCAT(""A"",to_text(match(ES73,ec_num_list,0)))),0,1),"""")"),"")</f>
        <v/>
      </c>
      <c r="BT73" s="205" t="str">
        <f ca="1">IFERROR(__xludf.DUMMYFUNCTION("if(countif(ec_num_list,ET73),OFFSET(INDIRECT(CONCAT(""A"",to_text(match(ET73,ec_num_list,0)))),0,1),"""")"),"")</f>
        <v/>
      </c>
      <c r="BU73" s="205" t="str">
        <f ca="1">IFERROR(__xludf.DUMMYFUNCTION("if(countif(ec_num_list,EU73),OFFSET(INDIRECT(CONCAT(""A"",to_text(match(EU73,ec_num_list,0)))),0,1),"""")"),"")</f>
        <v/>
      </c>
      <c r="BV73" s="205" t="str">
        <f ca="1">IFERROR(__xludf.DUMMYFUNCTION("if(countif(ec_num_list,EV73),OFFSET(INDIRECT(CONCAT(""A"",to_text(match(EV73,ec_num_list,0)))),0,1),"""")"),"MB ")</f>
        <v xml:space="preserve">MB </v>
      </c>
      <c r="BW73" s="205" t="str">
        <f ca="1">IFERROR(__xludf.DUMMYFUNCTION("if(countif(ec_num_list,EW73),OFFSET(INDIRECT(CONCAT(""A"",to_text(match(EW73,ec_num_list,0)))),0,1),"""")"),"")</f>
        <v/>
      </c>
      <c r="BX73" s="205" t="str">
        <f ca="1">IFERROR(__xludf.DUMMYFUNCTION("if(countif(ec_num_list,EX73),OFFSET(INDIRECT(CONCAT(""A"",to_text(match(EX73,ec_num_list,0)))),0,1),"""")"),"")</f>
        <v/>
      </c>
      <c r="BY73" s="205" t="str">
        <f ca="1">IFERROR(__xludf.DUMMYFUNCTION("if(countif(ec_num_list,EY73),OFFSET(INDIRECT(CONCAT(""A"",to_text(match(EY73,ec_num_list,0)))),0,1),"""")"),"")</f>
        <v/>
      </c>
      <c r="BZ73" s="205" t="str">
        <f ca="1">IFERROR(__xludf.DUMMYFUNCTION("if(countif(ec_num_list,EZ73),OFFSET(INDIRECT(CONCAT(""A"",to_text(match(EZ73,ec_num_list,0)))),0,1),"""")"),"MF ")</f>
        <v xml:space="preserve">MF </v>
      </c>
      <c r="CA73" s="205" t="str">
        <f ca="1">IFERROR(__xludf.DUMMYFUNCTION("if(countif(ec_num_list,FA73),OFFSET(INDIRECT(CONCAT(""A"",to_text(match(FA73,ec_num_list,0)))),0,1),"""")"),"")</f>
        <v/>
      </c>
      <c r="CB73" s="205" t="str">
        <f ca="1">IFERROR(__xludf.DUMMYFUNCTION("if(countif(ec_num_list,FB73),OFFSET(INDIRECT(CONCAT(""A"",to_text(match(FB73,ec_num_list,0)))),0,1),"""")"),"")</f>
        <v/>
      </c>
      <c r="CC73" s="205" t="str">
        <f ca="1">IFERROR(__xludf.DUMMYFUNCTION("if(countif(ec_num_list,FC73),OFFSET(INDIRECT(CONCAT(""A"",to_text(match(FC73,ec_num_list,0)))),0,1),"""")"),"N2 ")</f>
        <v xml:space="preserve">N2 </v>
      </c>
      <c r="CD73" s="205" t="str">
        <f ca="1">IFERROR(__xludf.DUMMYFUNCTION("if(countif(ec_num_list,FD73),OFFSET(INDIRECT(CONCAT(""A"",to_text(match(FD73,ec_num_list,0)))),0,1),"""")"),"")</f>
        <v/>
      </c>
      <c r="CE73" s="205" t="str">
        <f ca="1">IFERROR(__xludf.DUMMYFUNCTION("if(countif(ec_num_list,FE73),OFFSET(INDIRECT(CONCAT(""A"",to_text(match(FE73,ec_num_list,0)))),0,1),"""")"),"")</f>
        <v/>
      </c>
      <c r="CF73" s="205" t="str">
        <f ca="1">IFERROR(__xludf.DUMMYFUNCTION("if(countif(ec_num_list,FF73),OFFSET(INDIRECT(CONCAT(""A"",to_text(match(FF73,ec_num_list,0)))),0,1),"""")"),"")</f>
        <v/>
      </c>
      <c r="CG73" s="205" t="str">
        <f ca="1">IFERROR(__xludf.DUMMYFUNCTION("if(countif(ec_num_list,FG73),OFFSET(INDIRECT(CONCAT(""A"",to_text(match(FG73,ec_num_list,0)))),0,1),"""")"),"")</f>
        <v/>
      </c>
      <c r="CH73" s="205" t="str">
        <f ca="1">IFERROR(__xludf.DUMMYFUNCTION("if(countif(ec_num_list,FH73),OFFSET(INDIRECT(CONCAT(""A"",to_text(match(FH73,ec_num_list,0)))),0,1),"""")"),"N7 ")</f>
        <v xml:space="preserve">N7 </v>
      </c>
      <c r="CI73" s="205" t="str">
        <f ca="1">IFERROR(__xludf.DUMMYFUNCTION("if(countif(ec_num_list,FI73),OFFSET(INDIRECT(CONCAT(""A"",to_text(match(FI73,ec_num_list,0)))),0,1),"""")"),"N8 ")</f>
        <v xml:space="preserve">N8 </v>
      </c>
      <c r="CJ73" s="205" t="str">
        <f ca="1">IFERROR(__xludf.DUMMYFUNCTION("if(countif(ec_num_list,FJ73),OFFSET(INDIRECT(CONCAT(""A"",to_text(match(FJ73,ec_num_list,0)))),0,1),"""")"),"")</f>
        <v/>
      </c>
      <c r="CK73" s="205" t="str">
        <f ca="1">IFERROR(__xludf.DUMMYFUNCTION("if(countif(ec_num_list,FK73),OFFSET(INDIRECT(CONCAT(""A"",to_text(match(FK73,ec_num_list,0)))),0,1),"""")"),"NA ")</f>
        <v xml:space="preserve">NA </v>
      </c>
      <c r="CL73" s="205" t="str">
        <f ca="1">IFERROR(__xludf.DUMMYFUNCTION("if(countif(ec_num_list,FL73),OFFSET(INDIRECT(CONCAT(""A"",to_text(match(FL73,ec_num_list,0)))),0,1),"""")"),"")</f>
        <v/>
      </c>
      <c r="CM73" s="205" t="str">
        <f ca="1">IFERROR(__xludf.DUMMYFUNCTION("if(countif(ec_num_list,FM73),OFFSET(INDIRECT(CONCAT(""A"",to_text(match(FM73,ec_num_list,0)))),0,1),"""")"),"")</f>
        <v/>
      </c>
      <c r="CN73" s="206" t="s">
        <v>1567</v>
      </c>
      <c r="CO73" s="206" t="s">
        <v>1243</v>
      </c>
      <c r="CP73" s="108" t="s">
        <v>1555</v>
      </c>
      <c r="CQ73" s="108" t="s">
        <v>1555</v>
      </c>
      <c r="CR73" s="108" t="s">
        <v>1555</v>
      </c>
      <c r="CS73" s="108" t="s">
        <v>1555</v>
      </c>
      <c r="CT73" s="206" t="s">
        <v>1266</v>
      </c>
      <c r="CU73" s="206" t="s">
        <v>1271</v>
      </c>
      <c r="CV73" s="206" t="s">
        <v>1274</v>
      </c>
      <c r="CW73" s="108" t="s">
        <v>1555</v>
      </c>
      <c r="CX73" s="108" t="s">
        <v>1555</v>
      </c>
      <c r="CY73" s="108" t="s">
        <v>1555</v>
      </c>
      <c r="CZ73" s="108" t="s">
        <v>1555</v>
      </c>
      <c r="DA73" s="206" t="s">
        <v>1292</v>
      </c>
      <c r="DB73" s="108" t="s">
        <v>1555</v>
      </c>
      <c r="DC73" s="108" t="s">
        <v>1555</v>
      </c>
      <c r="DD73" s="206" t="s">
        <v>1301</v>
      </c>
      <c r="DE73" s="206" t="s">
        <v>1304</v>
      </c>
      <c r="DF73" s="108" t="s">
        <v>1555</v>
      </c>
      <c r="DG73" s="108" t="s">
        <v>1555</v>
      </c>
      <c r="DH73" s="108" t="s">
        <v>1555</v>
      </c>
      <c r="DI73" s="108" t="s">
        <v>1555</v>
      </c>
      <c r="DJ73" s="206" t="s">
        <v>1321</v>
      </c>
      <c r="DK73" s="108" t="s">
        <v>1555</v>
      </c>
      <c r="DL73" s="206" t="s">
        <v>1326</v>
      </c>
      <c r="DM73" s="206" t="s">
        <v>1330</v>
      </c>
      <c r="DN73" s="206" t="s">
        <v>1334</v>
      </c>
      <c r="DO73" s="206" t="s">
        <v>1337</v>
      </c>
      <c r="DP73" s="206" t="s">
        <v>1341</v>
      </c>
      <c r="DQ73" s="206" t="s">
        <v>1344</v>
      </c>
      <c r="DR73" s="206" t="s">
        <v>1347</v>
      </c>
      <c r="DS73" s="108" t="s">
        <v>1555</v>
      </c>
      <c r="DT73" s="206" t="s">
        <v>1353</v>
      </c>
      <c r="DU73" s="108" t="s">
        <v>1555</v>
      </c>
      <c r="DV73" s="206" t="s">
        <v>1363</v>
      </c>
      <c r="DW73" s="108" t="s">
        <v>1555</v>
      </c>
      <c r="DX73" s="108" t="s">
        <v>1555</v>
      </c>
      <c r="DY73" s="108" t="s">
        <v>1555</v>
      </c>
      <c r="DZ73" s="206" t="s">
        <v>1382</v>
      </c>
      <c r="EA73" s="108" t="s">
        <v>1555</v>
      </c>
      <c r="EB73" s="108" t="s">
        <v>1555</v>
      </c>
      <c r="EC73" s="108" t="s">
        <v>1555</v>
      </c>
      <c r="ED73" s="108" t="s">
        <v>1555</v>
      </c>
      <c r="EE73" s="206" t="s">
        <v>1397</v>
      </c>
      <c r="EF73" s="108" t="s">
        <v>1555</v>
      </c>
      <c r="EG73" s="206" t="s">
        <v>1404</v>
      </c>
      <c r="EH73" s="108" t="s">
        <v>1555</v>
      </c>
      <c r="EI73" s="108" t="s">
        <v>1555</v>
      </c>
      <c r="EJ73" s="206" t="s">
        <v>1414</v>
      </c>
      <c r="EK73" s="108" t="s">
        <v>1555</v>
      </c>
      <c r="EL73" s="206" t="s">
        <v>1419</v>
      </c>
      <c r="EM73" s="108" t="s">
        <v>1555</v>
      </c>
      <c r="EN73" s="108" t="s">
        <v>1555</v>
      </c>
      <c r="EO73" s="206" t="s">
        <v>1430</v>
      </c>
      <c r="EP73" s="108" t="s">
        <v>1555</v>
      </c>
      <c r="EQ73" s="108" t="s">
        <v>1555</v>
      </c>
      <c r="ER73" s="108" t="s">
        <v>1555</v>
      </c>
      <c r="ES73" s="108" t="s">
        <v>1555</v>
      </c>
      <c r="ET73" s="108" t="s">
        <v>1555</v>
      </c>
      <c r="EU73" s="108" t="s">
        <v>1555</v>
      </c>
      <c r="EV73" s="206" t="s">
        <v>1451</v>
      </c>
      <c r="EW73" s="108" t="s">
        <v>1555</v>
      </c>
      <c r="EX73" s="108" t="s">
        <v>1555</v>
      </c>
      <c r="EY73" s="108" t="s">
        <v>1555</v>
      </c>
      <c r="EZ73" s="206" t="s">
        <v>1463</v>
      </c>
      <c r="FA73" s="108" t="s">
        <v>1555</v>
      </c>
      <c r="FB73" s="108" t="s">
        <v>1555</v>
      </c>
      <c r="FC73" s="206" t="s">
        <v>1476</v>
      </c>
      <c r="FD73" s="108" t="s">
        <v>1555</v>
      </c>
      <c r="FE73" s="108" t="s">
        <v>1555</v>
      </c>
      <c r="FF73" s="108" t="s">
        <v>1555</v>
      </c>
      <c r="FG73" s="108" t="s">
        <v>1555</v>
      </c>
      <c r="FH73" s="206" t="s">
        <v>1494</v>
      </c>
      <c r="FI73" s="206" t="s">
        <v>1499</v>
      </c>
      <c r="FJ73" s="108" t="s">
        <v>1555</v>
      </c>
      <c r="FK73" s="206" t="s">
        <v>1506</v>
      </c>
      <c r="FL73" s="206" t="s">
        <v>1509</v>
      </c>
      <c r="FM73" s="108" t="s">
        <v>1555</v>
      </c>
    </row>
    <row r="74" spans="1:169" ht="24">
      <c r="A74" s="108" t="s">
        <v>1492</v>
      </c>
      <c r="B74" s="108" t="str">
        <f t="shared" si="7"/>
        <v xml:space="preserve">N6 </v>
      </c>
      <c r="C74" s="200">
        <v>6</v>
      </c>
      <c r="D74" s="203" t="s">
        <v>375</v>
      </c>
      <c r="E74" s="203" t="s">
        <v>376</v>
      </c>
      <c r="F74" s="203" t="s">
        <v>415</v>
      </c>
      <c r="G74" s="203" t="s">
        <v>416</v>
      </c>
      <c r="H74" s="203" t="s">
        <v>347</v>
      </c>
      <c r="I74" s="203" t="s">
        <v>417</v>
      </c>
      <c r="J74" s="203" t="s">
        <v>418</v>
      </c>
      <c r="K74" s="117" t="s">
        <v>422</v>
      </c>
      <c r="L74" s="204" t="s">
        <v>237</v>
      </c>
      <c r="M74" s="205" t="str">
        <f ca="1">IFERROR(__xludf.DUMMYFUNCTION("regexreplace(N74,"" "","", "")"),"")</f>
        <v/>
      </c>
      <c r="N74" s="205" t="e">
        <f t="shared" si="1"/>
        <v>#VALUE!</v>
      </c>
      <c r="O74" s="205" t="str">
        <f ca="1">IFERROR(__xludf.DUMMYFUNCTION("if(countif(ec_num_list,CO74),OFFSET(INDIRECT(CONCAT(""A"",to_text(match(CO74,ec_num_list,0)))),0,1),"""")"),"")</f>
        <v/>
      </c>
      <c r="P74" s="205" t="str">
        <f ca="1">IFERROR(__xludf.DUMMYFUNCTION("if(countif(ec_num_list,CP74),OFFSET(INDIRECT(CONCAT(""A"",to_text(match(CP74,ec_num_list,0)))),0,1),"""")"),"")</f>
        <v/>
      </c>
      <c r="Q74" s="205" t="str">
        <f ca="1">IFERROR(__xludf.DUMMYFUNCTION("if(countif(ec_num_list,CQ74),OFFSET(INDIRECT(CONCAT(""A"",to_text(match(CQ74,ec_num_list,0)))),0,1),"""")"),"")</f>
        <v/>
      </c>
      <c r="R74" s="205" t="str">
        <f ca="1">IFERROR(__xludf.DUMMYFUNCTION("if(countif(ec_num_list,CR74),OFFSET(INDIRECT(CONCAT(""A"",to_text(match(CR74,ec_num_list,0)))),0,1),"""")"),"")</f>
        <v/>
      </c>
      <c r="S74" s="205" t="str">
        <f ca="1">IFERROR(__xludf.DUMMYFUNCTION("if(countif(ec_num_list,CS74),OFFSET(INDIRECT(CONCAT(""A"",to_text(match(CS74,ec_num_list,0)))),0,1),"""")"),"")</f>
        <v/>
      </c>
      <c r="T74" s="205" t="str">
        <f ca="1">IFERROR(__xludf.DUMMYFUNCTION("if(countif(ec_num_list,CT74),OFFSET(INDIRECT(CONCAT(""A"",to_text(match(CT74,ec_num_list,0)))),0,1),"""")"),"")</f>
        <v/>
      </c>
      <c r="U74" s="205" t="str">
        <f ca="1">IFERROR(__xludf.DUMMYFUNCTION("if(countif(ec_num_list,CU74),OFFSET(INDIRECT(CONCAT(""A"",to_text(match(CU74,ec_num_list,0)))),0,1),"""")"),"")</f>
        <v/>
      </c>
      <c r="V74" s="205" t="str">
        <f ca="1">IFERROR(__xludf.DUMMYFUNCTION("if(countif(ec_num_list,CV74),OFFSET(INDIRECT(CONCAT(""A"",to_text(match(CV74,ec_num_list,0)))),0,1),"""")"),"")</f>
        <v/>
      </c>
      <c r="W74" s="205" t="str">
        <f ca="1">IFERROR(__xludf.DUMMYFUNCTION("if(countif(ec_num_list,CW74),OFFSET(INDIRECT(CONCAT(""A"",to_text(match(CW74,ec_num_list,0)))),0,1),"""")"),"")</f>
        <v/>
      </c>
      <c r="X74" s="205" t="str">
        <f ca="1">IFERROR(__xludf.DUMMYFUNCTION("if(countif(ec_num_list,CX74),OFFSET(INDIRECT(CONCAT(""A"",to_text(match(CX74,ec_num_list,0)))),0,1),"""")"),"")</f>
        <v/>
      </c>
      <c r="Y74" s="205" t="str">
        <f ca="1">IFERROR(__xludf.DUMMYFUNCTION("if(countif(ec_num_list,CY74),OFFSET(INDIRECT(CONCAT(""A"",to_text(match(CY74,ec_num_list,0)))),0,1),"""")"),"")</f>
        <v/>
      </c>
      <c r="Z74" s="205" t="str">
        <f ca="1">IFERROR(__xludf.DUMMYFUNCTION("if(countif(ec_num_list,CZ74),OFFSET(INDIRECT(CONCAT(""A"",to_text(match(CZ74,ec_num_list,0)))),0,1),"""")"),"")</f>
        <v/>
      </c>
      <c r="AA74" s="205" t="str">
        <f ca="1">IFERROR(__xludf.DUMMYFUNCTION("if(countif(ec_num_list,DA74),OFFSET(INDIRECT(CONCAT(""A"",to_text(match(DA74,ec_num_list,0)))),0,1),"""")"),"")</f>
        <v/>
      </c>
      <c r="AB74" s="205" t="str">
        <f ca="1">IFERROR(__xludf.DUMMYFUNCTION("if(countif(ec_num_list,DB74),OFFSET(INDIRECT(CONCAT(""A"",to_text(match(DB74,ec_num_list,0)))),0,1),"""")"),"")</f>
        <v/>
      </c>
      <c r="AC74" s="205" t="str">
        <f ca="1">IFERROR(__xludf.DUMMYFUNCTION("if(countif(ec_num_list,DC74),OFFSET(INDIRECT(CONCAT(""A"",to_text(match(DC74,ec_num_list,0)))),0,1),"""")"),"")</f>
        <v/>
      </c>
      <c r="AD74" s="205" t="str">
        <f ca="1">IFERROR(__xludf.DUMMYFUNCTION("if(countif(ec_num_list,DD74),OFFSET(INDIRECT(CONCAT(""A"",to_text(match(DD74,ec_num_list,0)))),0,1),"""")"),"")</f>
        <v/>
      </c>
      <c r="AE74" s="205" t="str">
        <f ca="1">IFERROR(__xludf.DUMMYFUNCTION("if(countif(ec_num_list,DE74),OFFSET(INDIRECT(CONCAT(""A"",to_text(match(DE74,ec_num_list,0)))),0,1),"""")"),"")</f>
        <v/>
      </c>
      <c r="AF74" s="205" t="str">
        <f ca="1">IFERROR(__xludf.DUMMYFUNCTION("if(countif(ec_num_list,DF74),OFFSET(INDIRECT(CONCAT(""A"",to_text(match(DF74,ec_num_list,0)))),0,1),"""")"),"")</f>
        <v/>
      </c>
      <c r="AG74" s="205" t="str">
        <f ca="1">IFERROR(__xludf.DUMMYFUNCTION("if(countif(ec_num_list,DG74),OFFSET(INDIRECT(CONCAT(""A"",to_text(match(DG74,ec_num_list,0)))),0,1),"""")"),"")</f>
        <v/>
      </c>
      <c r="AH74" s="205" t="str">
        <f ca="1">IFERROR(__xludf.DUMMYFUNCTION("if(countif(ec_num_list,DH74),OFFSET(INDIRECT(CONCAT(""A"",to_text(match(DH74,ec_num_list,0)))),0,1),"""")"),"")</f>
        <v/>
      </c>
      <c r="AI74" s="205" t="str">
        <f ca="1">IFERROR(__xludf.DUMMYFUNCTION("if(countif(ec_num_list,DI74),OFFSET(INDIRECT(CONCAT(""A"",to_text(match(DI74,ec_num_list,0)))),0,1),"""")"),"")</f>
        <v/>
      </c>
      <c r="AJ74" s="205" t="str">
        <f ca="1">IFERROR(__xludf.DUMMYFUNCTION("if(countif(ec_num_list,DJ74),OFFSET(INDIRECT(CONCAT(""A"",to_text(match(DJ74,ec_num_list,0)))),0,1),"""")"),"")</f>
        <v/>
      </c>
      <c r="AK74" s="205" t="str">
        <f ca="1">IFERROR(__xludf.DUMMYFUNCTION("if(countif(ec_num_list,DK74),OFFSET(INDIRECT(CONCAT(""A"",to_text(match(DK74,ec_num_list,0)))),0,1),"""")"),"")</f>
        <v/>
      </c>
      <c r="AL74" s="205" t="str">
        <f ca="1">IFERROR(__xludf.DUMMYFUNCTION("if(countif(ec_num_list,DL74),OFFSET(INDIRECT(CONCAT(""A"",to_text(match(DL74,ec_num_list,0)))),0,1),"""")"),"")</f>
        <v/>
      </c>
      <c r="AM74" s="205" t="str">
        <f ca="1">IFERROR(__xludf.DUMMYFUNCTION("if(countif(ec_num_list,DM74),OFFSET(INDIRECT(CONCAT(""A"",to_text(match(DM74,ec_num_list,0)))),0,1),"""")"),"")</f>
        <v/>
      </c>
      <c r="AN74" s="205" t="str">
        <f ca="1">IFERROR(__xludf.DUMMYFUNCTION("if(countif(ec_num_list,DN74),OFFSET(INDIRECT(CONCAT(""A"",to_text(match(DN74,ec_num_list,0)))),0,1),"""")"),"")</f>
        <v/>
      </c>
      <c r="AO74" s="205" t="str">
        <f ca="1">IFERROR(__xludf.DUMMYFUNCTION("if(countif(ec_num_list,DO74),OFFSET(INDIRECT(CONCAT(""A"",to_text(match(DO74,ec_num_list,0)))),0,1),"""")"),"")</f>
        <v/>
      </c>
      <c r="AP74" s="205" t="str">
        <f ca="1">IFERROR(__xludf.DUMMYFUNCTION("if(countif(ec_num_list,DP74),OFFSET(INDIRECT(CONCAT(""A"",to_text(match(DP74,ec_num_list,0)))),0,1),"""")"),"")</f>
        <v/>
      </c>
      <c r="AQ74" s="205" t="str">
        <f ca="1">IFERROR(__xludf.DUMMYFUNCTION("if(countif(ec_num_list,DQ74),OFFSET(INDIRECT(CONCAT(""A"",to_text(match(DQ74,ec_num_list,0)))),0,1),"""")"),"")</f>
        <v/>
      </c>
      <c r="AR74" s="205" t="str">
        <f ca="1">IFERROR(__xludf.DUMMYFUNCTION("if(countif(ec_num_list,DR74),OFFSET(INDIRECT(CONCAT(""A"",to_text(match(DR74,ec_num_list,0)))),0,1),"""")"),"")</f>
        <v/>
      </c>
      <c r="AS74" s="205" t="str">
        <f ca="1">IFERROR(__xludf.DUMMYFUNCTION("if(countif(ec_num_list,DS74),OFFSET(INDIRECT(CONCAT(""A"",to_text(match(DS74,ec_num_list,0)))),0,1),"""")"),"")</f>
        <v/>
      </c>
      <c r="AT74" s="205" t="str">
        <f ca="1">IFERROR(__xludf.DUMMYFUNCTION("if(countif(ec_num_list,DT74),OFFSET(INDIRECT(CONCAT(""A"",to_text(match(DT74,ec_num_list,0)))),0,1),"""")"),"")</f>
        <v/>
      </c>
      <c r="AU74" s="205" t="str">
        <f ca="1">IFERROR(__xludf.DUMMYFUNCTION("if(countif(ec_num_list,DU74),OFFSET(INDIRECT(CONCAT(""A"",to_text(match(DU74,ec_num_list,0)))),0,1),"""")"),"")</f>
        <v/>
      </c>
      <c r="AV74" s="205" t="str">
        <f ca="1">IFERROR(__xludf.DUMMYFUNCTION("if(countif(ec_num_list,DV74),OFFSET(INDIRECT(CONCAT(""A"",to_text(match(DV74,ec_num_list,0)))),0,1),"""")"),"")</f>
        <v/>
      </c>
      <c r="AW74" s="205" t="str">
        <f ca="1">IFERROR(__xludf.DUMMYFUNCTION("if(countif(ec_num_list,DW74),OFFSET(INDIRECT(CONCAT(""A"",to_text(match(DW74,ec_num_list,0)))),0,1),"""")"),"")</f>
        <v/>
      </c>
      <c r="AX74" s="205" t="str">
        <f ca="1">IFERROR(__xludf.DUMMYFUNCTION("if(countif(ec_num_list,DX74),OFFSET(INDIRECT(CONCAT(""A"",to_text(match(DX74,ec_num_list,0)))),0,1),"""")"),"")</f>
        <v/>
      </c>
      <c r="AY74" s="205" t="str">
        <f ca="1">IFERROR(__xludf.DUMMYFUNCTION("if(countif(ec_num_list,DY74),OFFSET(INDIRECT(CONCAT(""A"",to_text(match(DY74,ec_num_list,0)))),0,1),"""")"),"")</f>
        <v/>
      </c>
      <c r="AZ74" s="205" t="str">
        <f ca="1">IFERROR(__xludf.DUMMYFUNCTION("if(countif(ec_num_list,DZ74),OFFSET(INDIRECT(CONCAT(""A"",to_text(match(DZ74,ec_num_list,0)))),0,1),"""")"),"")</f>
        <v/>
      </c>
      <c r="BA74" s="205" t="str">
        <f ca="1">IFERROR(__xludf.DUMMYFUNCTION("if(countif(ec_num_list,EA74),OFFSET(INDIRECT(CONCAT(""A"",to_text(match(EA74,ec_num_list,0)))),0,1),"""")"),"")</f>
        <v/>
      </c>
      <c r="BB74" s="205" t="str">
        <f ca="1">IFERROR(__xludf.DUMMYFUNCTION("if(countif(ec_num_list,EB74),OFFSET(INDIRECT(CONCAT(""A"",to_text(match(EB74,ec_num_list,0)))),0,1),"""")"),"")</f>
        <v/>
      </c>
      <c r="BC74" s="205" t="str">
        <f ca="1">IFERROR(__xludf.DUMMYFUNCTION("if(countif(ec_num_list,EC74),OFFSET(INDIRECT(CONCAT(""A"",to_text(match(EC74,ec_num_list,0)))),0,1),"""")"),"")</f>
        <v/>
      </c>
      <c r="BD74" s="205" t="str">
        <f ca="1">IFERROR(__xludf.DUMMYFUNCTION("if(countif(ec_num_list,ED74),OFFSET(INDIRECT(CONCAT(""A"",to_text(match(ED74,ec_num_list,0)))),0,1),"""")"),"")</f>
        <v/>
      </c>
      <c r="BE74" s="205" t="str">
        <f ca="1">IFERROR(__xludf.DUMMYFUNCTION("if(countif(ec_num_list,EE74),OFFSET(INDIRECT(CONCAT(""A"",to_text(match(EE74,ec_num_list,0)))),0,1),"""")"),"")</f>
        <v/>
      </c>
      <c r="BF74" s="205" t="str">
        <f ca="1">IFERROR(__xludf.DUMMYFUNCTION("if(countif(ec_num_list,EF74),OFFSET(INDIRECT(CONCAT(""A"",to_text(match(EF74,ec_num_list,0)))),0,1),"""")"),"")</f>
        <v/>
      </c>
      <c r="BG74" s="205" t="str">
        <f ca="1">IFERROR(__xludf.DUMMYFUNCTION("if(countif(ec_num_list,EG74),OFFSET(INDIRECT(CONCAT(""A"",to_text(match(EG74,ec_num_list,0)))),0,1),"""")"),"")</f>
        <v/>
      </c>
      <c r="BH74" s="205" t="str">
        <f ca="1">IFERROR(__xludf.DUMMYFUNCTION("if(countif(ec_num_list,EH74),OFFSET(INDIRECT(CONCAT(""A"",to_text(match(EH74,ec_num_list,0)))),0,1),"""")"),"")</f>
        <v/>
      </c>
      <c r="BI74" s="205" t="str">
        <f ca="1">IFERROR(__xludf.DUMMYFUNCTION("if(countif(ec_num_list,EI74),OFFSET(INDIRECT(CONCAT(""A"",to_text(match(EI74,ec_num_list,0)))),0,1),"""")"),"")</f>
        <v/>
      </c>
      <c r="BJ74" s="205" t="str">
        <f ca="1">IFERROR(__xludf.DUMMYFUNCTION("if(countif(ec_num_list,EJ74),OFFSET(INDIRECT(CONCAT(""A"",to_text(match(EJ74,ec_num_list,0)))),0,1),"""")"),"")</f>
        <v/>
      </c>
      <c r="BK74" s="205" t="str">
        <f ca="1">IFERROR(__xludf.DUMMYFUNCTION("if(countif(ec_num_list,EK74),OFFSET(INDIRECT(CONCAT(""A"",to_text(match(EK74,ec_num_list,0)))),0,1),"""")"),"")</f>
        <v/>
      </c>
      <c r="BL74" s="205" t="str">
        <f ca="1">IFERROR(__xludf.DUMMYFUNCTION("if(countif(ec_num_list,EL74),OFFSET(INDIRECT(CONCAT(""A"",to_text(match(EL74,ec_num_list,0)))),0,1),"""")"),"")</f>
        <v/>
      </c>
      <c r="BM74" s="205" t="str">
        <f ca="1">IFERROR(__xludf.DUMMYFUNCTION("if(countif(ec_num_list,EM74),OFFSET(INDIRECT(CONCAT(""A"",to_text(match(EM74,ec_num_list,0)))),0,1),"""")"),"")</f>
        <v/>
      </c>
      <c r="BN74" s="205" t="str">
        <f ca="1">IFERROR(__xludf.DUMMYFUNCTION("if(countif(ec_num_list,EN74),OFFSET(INDIRECT(CONCAT(""A"",to_text(match(EN74,ec_num_list,0)))),0,1),"""")"),"")</f>
        <v/>
      </c>
      <c r="BO74" s="205" t="str">
        <f ca="1">IFERROR(__xludf.DUMMYFUNCTION("if(countif(ec_num_list,EO74),OFFSET(INDIRECT(CONCAT(""A"",to_text(match(EO74,ec_num_list,0)))),0,1),"""")"),"")</f>
        <v/>
      </c>
      <c r="BP74" s="205" t="str">
        <f ca="1">IFERROR(__xludf.DUMMYFUNCTION("if(countif(ec_num_list,EP74),OFFSET(INDIRECT(CONCAT(""A"",to_text(match(EP74,ec_num_list,0)))),0,1),"""")"),"")</f>
        <v/>
      </c>
      <c r="BQ74" s="205" t="str">
        <f ca="1">IFERROR(__xludf.DUMMYFUNCTION("if(countif(ec_num_list,EQ74),OFFSET(INDIRECT(CONCAT(""A"",to_text(match(EQ74,ec_num_list,0)))),0,1),"""")"),"")</f>
        <v/>
      </c>
      <c r="BR74" s="205" t="str">
        <f ca="1">IFERROR(__xludf.DUMMYFUNCTION("if(countif(ec_num_list,ER74),OFFSET(INDIRECT(CONCAT(""A"",to_text(match(ER74,ec_num_list,0)))),0,1),"""")"),"")</f>
        <v/>
      </c>
      <c r="BS74" s="205" t="str">
        <f ca="1">IFERROR(__xludf.DUMMYFUNCTION("if(countif(ec_num_list,ES74),OFFSET(INDIRECT(CONCAT(""A"",to_text(match(ES74,ec_num_list,0)))),0,1),"""")"),"")</f>
        <v/>
      </c>
      <c r="BT74" s="205" t="str">
        <f ca="1">IFERROR(__xludf.DUMMYFUNCTION("if(countif(ec_num_list,ET74),OFFSET(INDIRECT(CONCAT(""A"",to_text(match(ET74,ec_num_list,0)))),0,1),"""")"),"")</f>
        <v/>
      </c>
      <c r="BU74" s="205" t="str">
        <f ca="1">IFERROR(__xludf.DUMMYFUNCTION("if(countif(ec_num_list,EU74),OFFSET(INDIRECT(CONCAT(""A"",to_text(match(EU74,ec_num_list,0)))),0,1),"""")"),"")</f>
        <v/>
      </c>
      <c r="BV74" s="205" t="str">
        <f ca="1">IFERROR(__xludf.DUMMYFUNCTION("if(countif(ec_num_list,EV74),OFFSET(INDIRECT(CONCAT(""A"",to_text(match(EV74,ec_num_list,0)))),0,1),"""")"),"")</f>
        <v/>
      </c>
      <c r="BW74" s="205" t="str">
        <f ca="1">IFERROR(__xludf.DUMMYFUNCTION("if(countif(ec_num_list,EW74),OFFSET(INDIRECT(CONCAT(""A"",to_text(match(EW74,ec_num_list,0)))),0,1),"""")"),"")</f>
        <v/>
      </c>
      <c r="BX74" s="205" t="str">
        <f ca="1">IFERROR(__xludf.DUMMYFUNCTION("if(countif(ec_num_list,EX74),OFFSET(INDIRECT(CONCAT(""A"",to_text(match(EX74,ec_num_list,0)))),0,1),"""")"),"")</f>
        <v/>
      </c>
      <c r="BY74" s="205" t="str">
        <f ca="1">IFERROR(__xludf.DUMMYFUNCTION("if(countif(ec_num_list,EY74),OFFSET(INDIRECT(CONCAT(""A"",to_text(match(EY74,ec_num_list,0)))),0,1),"""")"),"")</f>
        <v/>
      </c>
      <c r="BZ74" s="205" t="str">
        <f ca="1">IFERROR(__xludf.DUMMYFUNCTION("if(countif(ec_num_list,EZ74),OFFSET(INDIRECT(CONCAT(""A"",to_text(match(EZ74,ec_num_list,0)))),0,1),"""")"),"")</f>
        <v/>
      </c>
      <c r="CA74" s="205" t="str">
        <f ca="1">IFERROR(__xludf.DUMMYFUNCTION("if(countif(ec_num_list,FA74),OFFSET(INDIRECT(CONCAT(""A"",to_text(match(FA74,ec_num_list,0)))),0,1),"""")"),"")</f>
        <v/>
      </c>
      <c r="CB74" s="205" t="str">
        <f ca="1">IFERROR(__xludf.DUMMYFUNCTION("if(countif(ec_num_list,FB74),OFFSET(INDIRECT(CONCAT(""A"",to_text(match(FB74,ec_num_list,0)))),0,1),"""")"),"")</f>
        <v/>
      </c>
      <c r="CC74" s="205" t="str">
        <f ca="1">IFERROR(__xludf.DUMMYFUNCTION("if(countif(ec_num_list,FC74),OFFSET(INDIRECT(CONCAT(""A"",to_text(match(FC74,ec_num_list,0)))),0,1),"""")"),"")</f>
        <v/>
      </c>
      <c r="CD74" s="205" t="str">
        <f ca="1">IFERROR(__xludf.DUMMYFUNCTION("if(countif(ec_num_list,FD74),OFFSET(INDIRECT(CONCAT(""A"",to_text(match(FD74,ec_num_list,0)))),0,1),"""")"),"")</f>
        <v/>
      </c>
      <c r="CE74" s="205" t="str">
        <f ca="1">IFERROR(__xludf.DUMMYFUNCTION("if(countif(ec_num_list,FE74),OFFSET(INDIRECT(CONCAT(""A"",to_text(match(FE74,ec_num_list,0)))),0,1),"""")"),"")</f>
        <v/>
      </c>
      <c r="CF74" s="205" t="str">
        <f ca="1">IFERROR(__xludf.DUMMYFUNCTION("if(countif(ec_num_list,FF74),OFFSET(INDIRECT(CONCAT(""A"",to_text(match(FF74,ec_num_list,0)))),0,1),"""")"),"")</f>
        <v/>
      </c>
      <c r="CG74" s="205" t="str">
        <f ca="1">IFERROR(__xludf.DUMMYFUNCTION("if(countif(ec_num_list,FG74),OFFSET(INDIRECT(CONCAT(""A"",to_text(match(FG74,ec_num_list,0)))),0,1),"""")"),"")</f>
        <v/>
      </c>
      <c r="CH74" s="205" t="str">
        <f ca="1">IFERROR(__xludf.DUMMYFUNCTION("if(countif(ec_num_list,FH74),OFFSET(INDIRECT(CONCAT(""A"",to_text(match(FH74,ec_num_list,0)))),0,1),"""")"),"")</f>
        <v/>
      </c>
      <c r="CI74" s="205" t="str">
        <f ca="1">IFERROR(__xludf.DUMMYFUNCTION("if(countif(ec_num_list,FI74),OFFSET(INDIRECT(CONCAT(""A"",to_text(match(FI74,ec_num_list,0)))),0,1),"""")"),"")</f>
        <v/>
      </c>
      <c r="CJ74" s="205" t="str">
        <f ca="1">IFERROR(__xludf.DUMMYFUNCTION("if(countif(ec_num_list,FJ74),OFFSET(INDIRECT(CONCAT(""A"",to_text(match(FJ74,ec_num_list,0)))),0,1),"""")"),"")</f>
        <v/>
      </c>
      <c r="CK74" s="205" t="str">
        <f ca="1">IFERROR(__xludf.DUMMYFUNCTION("if(countif(ec_num_list,FK74),OFFSET(INDIRECT(CONCAT(""A"",to_text(match(FK74,ec_num_list,0)))),0,1),"""")"),"")</f>
        <v/>
      </c>
      <c r="CL74" s="205" t="str">
        <f ca="1">IFERROR(__xludf.DUMMYFUNCTION("if(countif(ec_num_list,FL74),OFFSET(INDIRECT(CONCAT(""A"",to_text(match(FL74,ec_num_list,0)))),0,1),"""")"),"")</f>
        <v/>
      </c>
      <c r="CM74" s="205" t="str">
        <f ca="1">IFERROR(__xludf.DUMMYFUNCTION("if(countif(ec_num_list,FM74),OFFSET(INDIRECT(CONCAT(""A"",to_text(match(FM74,ec_num_list,0)))),0,1),"""")"),"")</f>
        <v/>
      </c>
      <c r="CN74" s="206" t="s">
        <v>237</v>
      </c>
      <c r="CO74" s="108" t="s">
        <v>1555</v>
      </c>
      <c r="CP74" s="108" t="s">
        <v>1555</v>
      </c>
      <c r="CQ74" s="108" t="s">
        <v>1555</v>
      </c>
      <c r="CR74" s="108" t="s">
        <v>1555</v>
      </c>
      <c r="CS74" s="108" t="s">
        <v>1555</v>
      </c>
      <c r="CT74" s="108" t="s">
        <v>1555</v>
      </c>
      <c r="CU74" s="108" t="s">
        <v>1555</v>
      </c>
      <c r="CV74" s="108" t="s">
        <v>1555</v>
      </c>
      <c r="CW74" s="108" t="s">
        <v>1555</v>
      </c>
      <c r="CX74" s="108" t="s">
        <v>1555</v>
      </c>
      <c r="CY74" s="108" t="s">
        <v>1555</v>
      </c>
      <c r="CZ74" s="108" t="s">
        <v>1555</v>
      </c>
      <c r="DA74" s="108" t="s">
        <v>1555</v>
      </c>
      <c r="DB74" s="108" t="s">
        <v>1555</v>
      </c>
      <c r="DC74" s="108" t="s">
        <v>1555</v>
      </c>
      <c r="DD74" s="108" t="s">
        <v>1555</v>
      </c>
      <c r="DE74" s="108" t="s">
        <v>1555</v>
      </c>
      <c r="DF74" s="108" t="s">
        <v>1555</v>
      </c>
      <c r="DG74" s="108" t="s">
        <v>1555</v>
      </c>
      <c r="DH74" s="108" t="s">
        <v>1555</v>
      </c>
      <c r="DI74" s="108" t="s">
        <v>1555</v>
      </c>
      <c r="DJ74" s="108" t="s">
        <v>1555</v>
      </c>
      <c r="DK74" s="108" t="s">
        <v>1555</v>
      </c>
      <c r="DL74" s="108" t="s">
        <v>1555</v>
      </c>
      <c r="DM74" s="108" t="s">
        <v>1555</v>
      </c>
      <c r="DN74" s="108" t="s">
        <v>1555</v>
      </c>
      <c r="DO74" s="108" t="s">
        <v>1555</v>
      </c>
      <c r="DP74" s="108" t="s">
        <v>1555</v>
      </c>
      <c r="DQ74" s="108" t="s">
        <v>1555</v>
      </c>
      <c r="DR74" s="108" t="s">
        <v>1555</v>
      </c>
      <c r="DS74" s="108" t="s">
        <v>1555</v>
      </c>
      <c r="DT74" s="108" t="s">
        <v>1555</v>
      </c>
      <c r="DU74" s="108" t="s">
        <v>1555</v>
      </c>
      <c r="DV74" s="108" t="s">
        <v>1555</v>
      </c>
      <c r="DW74" s="108" t="s">
        <v>1555</v>
      </c>
      <c r="DX74" s="108" t="s">
        <v>1555</v>
      </c>
      <c r="DY74" s="108" t="s">
        <v>1555</v>
      </c>
      <c r="DZ74" s="108" t="s">
        <v>1555</v>
      </c>
      <c r="EA74" s="108" t="s">
        <v>1555</v>
      </c>
      <c r="EB74" s="108" t="s">
        <v>1555</v>
      </c>
      <c r="EC74" s="108" t="s">
        <v>1555</v>
      </c>
      <c r="ED74" s="108" t="s">
        <v>1555</v>
      </c>
      <c r="EE74" s="108" t="s">
        <v>1555</v>
      </c>
      <c r="EF74" s="108" t="s">
        <v>1555</v>
      </c>
      <c r="EG74" s="108" t="s">
        <v>1555</v>
      </c>
      <c r="EH74" s="108" t="s">
        <v>1555</v>
      </c>
      <c r="EI74" s="108" t="s">
        <v>1555</v>
      </c>
      <c r="EJ74" s="108" t="s">
        <v>1555</v>
      </c>
      <c r="EK74" s="108" t="s">
        <v>1555</v>
      </c>
      <c r="EL74" s="108" t="s">
        <v>1555</v>
      </c>
      <c r="EM74" s="108" t="s">
        <v>1555</v>
      </c>
      <c r="EN74" s="108" t="s">
        <v>1555</v>
      </c>
      <c r="EO74" s="108" t="s">
        <v>1555</v>
      </c>
      <c r="EP74" s="108" t="s">
        <v>1555</v>
      </c>
      <c r="EQ74" s="108" t="s">
        <v>1555</v>
      </c>
      <c r="ER74" s="108" t="s">
        <v>1555</v>
      </c>
      <c r="ES74" s="108" t="s">
        <v>1555</v>
      </c>
      <c r="ET74" s="108" t="s">
        <v>1555</v>
      </c>
      <c r="EU74" s="108" t="s">
        <v>1555</v>
      </c>
      <c r="EV74" s="108" t="s">
        <v>1555</v>
      </c>
      <c r="EW74" s="108" t="s">
        <v>1555</v>
      </c>
      <c r="EX74" s="108" t="s">
        <v>1555</v>
      </c>
      <c r="EY74" s="108" t="s">
        <v>1555</v>
      </c>
      <c r="EZ74" s="108" t="s">
        <v>1555</v>
      </c>
      <c r="FA74" s="108" t="s">
        <v>1555</v>
      </c>
      <c r="FB74" s="108" t="s">
        <v>1555</v>
      </c>
      <c r="FC74" s="108" t="s">
        <v>1555</v>
      </c>
      <c r="FD74" s="108" t="s">
        <v>1555</v>
      </c>
      <c r="FE74" s="108" t="s">
        <v>1555</v>
      </c>
      <c r="FF74" s="108" t="s">
        <v>1555</v>
      </c>
      <c r="FG74" s="108" t="s">
        <v>1555</v>
      </c>
      <c r="FH74" s="108" t="s">
        <v>1555</v>
      </c>
      <c r="FI74" s="108" t="s">
        <v>1555</v>
      </c>
      <c r="FJ74" s="108" t="s">
        <v>1555</v>
      </c>
      <c r="FK74" s="108" t="s">
        <v>1555</v>
      </c>
      <c r="FL74" s="108" t="s">
        <v>1555</v>
      </c>
      <c r="FM74" s="108" t="s">
        <v>1555</v>
      </c>
    </row>
    <row r="75" spans="1:169" ht="14.25">
      <c r="A75" s="202" t="s">
        <v>1494</v>
      </c>
      <c r="B75" s="108" t="str">
        <f t="shared" si="7"/>
        <v xml:space="preserve">N7 </v>
      </c>
      <c r="C75" s="200">
        <v>7</v>
      </c>
      <c r="D75" s="203" t="s">
        <v>375</v>
      </c>
      <c r="E75" s="203" t="s">
        <v>376</v>
      </c>
      <c r="F75" s="203" t="s">
        <v>415</v>
      </c>
      <c r="G75" s="203" t="s">
        <v>416</v>
      </c>
      <c r="H75" s="203" t="s">
        <v>347</v>
      </c>
      <c r="I75" s="203" t="s">
        <v>417</v>
      </c>
      <c r="J75" s="203" t="s">
        <v>418</v>
      </c>
      <c r="K75" s="117" t="s">
        <v>422</v>
      </c>
      <c r="L75" s="204" t="s">
        <v>239</v>
      </c>
      <c r="M75" s="205" t="str">
        <f ca="1">IFERROR(__xludf.DUMMYFUNCTION("regexreplace(N75,"" "","", "")"),"")</f>
        <v/>
      </c>
      <c r="N75" s="205" t="e">
        <f t="shared" si="1"/>
        <v>#VALUE!</v>
      </c>
      <c r="O75" s="205" t="str">
        <f ca="1">IFERROR(__xludf.DUMMYFUNCTION("if(countif(ec_num_list,CO75),OFFSET(INDIRECT(CONCAT(""A"",to_text(match(CO75,ec_num_list,0)))),0,1),"""")"),"")</f>
        <v/>
      </c>
      <c r="P75" s="205" t="str">
        <f ca="1">IFERROR(__xludf.DUMMYFUNCTION("if(countif(ec_num_list,CP75),OFFSET(INDIRECT(CONCAT(""A"",to_text(match(CP75,ec_num_list,0)))),0,1),"""")"),"")</f>
        <v/>
      </c>
      <c r="Q75" s="205" t="str">
        <f ca="1">IFERROR(__xludf.DUMMYFUNCTION("if(countif(ec_num_list,CQ75),OFFSET(INDIRECT(CONCAT(""A"",to_text(match(CQ75,ec_num_list,0)))),0,1),"""")"),"")</f>
        <v/>
      </c>
      <c r="R75" s="205" t="str">
        <f ca="1">IFERROR(__xludf.DUMMYFUNCTION("if(countif(ec_num_list,CR75),OFFSET(INDIRECT(CONCAT(""A"",to_text(match(CR75,ec_num_list,0)))),0,1),"""")"),"")</f>
        <v/>
      </c>
      <c r="S75" s="205" t="str">
        <f ca="1">IFERROR(__xludf.DUMMYFUNCTION("if(countif(ec_num_list,CS75),OFFSET(INDIRECT(CONCAT(""A"",to_text(match(CS75,ec_num_list,0)))),0,1),"""")"),"")</f>
        <v/>
      </c>
      <c r="T75" s="205" t="str">
        <f ca="1">IFERROR(__xludf.DUMMYFUNCTION("if(countif(ec_num_list,CT75),OFFSET(INDIRECT(CONCAT(""A"",to_text(match(CT75,ec_num_list,0)))),0,1),"""")"),"")</f>
        <v/>
      </c>
      <c r="U75" s="205" t="str">
        <f ca="1">IFERROR(__xludf.DUMMYFUNCTION("if(countif(ec_num_list,CU75),OFFSET(INDIRECT(CONCAT(""A"",to_text(match(CU75,ec_num_list,0)))),0,1),"""")"),"")</f>
        <v/>
      </c>
      <c r="V75" s="205" t="str">
        <f ca="1">IFERROR(__xludf.DUMMYFUNCTION("if(countif(ec_num_list,CV75),OFFSET(INDIRECT(CONCAT(""A"",to_text(match(CV75,ec_num_list,0)))),0,1),"""")"),"")</f>
        <v/>
      </c>
      <c r="W75" s="205" t="str">
        <f ca="1">IFERROR(__xludf.DUMMYFUNCTION("if(countif(ec_num_list,CW75),OFFSET(INDIRECT(CONCAT(""A"",to_text(match(CW75,ec_num_list,0)))),0,1),"""")"),"")</f>
        <v/>
      </c>
      <c r="X75" s="205" t="str">
        <f ca="1">IFERROR(__xludf.DUMMYFUNCTION("if(countif(ec_num_list,CX75),OFFSET(INDIRECT(CONCAT(""A"",to_text(match(CX75,ec_num_list,0)))),0,1),"""")"),"")</f>
        <v/>
      </c>
      <c r="Y75" s="205" t="str">
        <f ca="1">IFERROR(__xludf.DUMMYFUNCTION("if(countif(ec_num_list,CY75),OFFSET(INDIRECT(CONCAT(""A"",to_text(match(CY75,ec_num_list,0)))),0,1),"""")"),"")</f>
        <v/>
      </c>
      <c r="Z75" s="205" t="str">
        <f ca="1">IFERROR(__xludf.DUMMYFUNCTION("if(countif(ec_num_list,CZ75),OFFSET(INDIRECT(CONCAT(""A"",to_text(match(CZ75,ec_num_list,0)))),0,1),"""")"),"")</f>
        <v/>
      </c>
      <c r="AA75" s="205" t="str">
        <f ca="1">IFERROR(__xludf.DUMMYFUNCTION("if(countif(ec_num_list,DA75),OFFSET(INDIRECT(CONCAT(""A"",to_text(match(DA75,ec_num_list,0)))),0,1),"""")"),"")</f>
        <v/>
      </c>
      <c r="AB75" s="205" t="str">
        <f ca="1">IFERROR(__xludf.DUMMYFUNCTION("if(countif(ec_num_list,DB75),OFFSET(INDIRECT(CONCAT(""A"",to_text(match(DB75,ec_num_list,0)))),0,1),"""")"),"")</f>
        <v/>
      </c>
      <c r="AC75" s="205" t="str">
        <f ca="1">IFERROR(__xludf.DUMMYFUNCTION("if(countif(ec_num_list,DC75),OFFSET(INDIRECT(CONCAT(""A"",to_text(match(DC75,ec_num_list,0)))),0,1),"""")"),"")</f>
        <v/>
      </c>
      <c r="AD75" s="205" t="str">
        <f ca="1">IFERROR(__xludf.DUMMYFUNCTION("if(countif(ec_num_list,DD75),OFFSET(INDIRECT(CONCAT(""A"",to_text(match(DD75,ec_num_list,0)))),0,1),"""")"),"")</f>
        <v/>
      </c>
      <c r="AE75" s="205" t="str">
        <f ca="1">IFERROR(__xludf.DUMMYFUNCTION("if(countif(ec_num_list,DE75),OFFSET(INDIRECT(CONCAT(""A"",to_text(match(DE75,ec_num_list,0)))),0,1),"""")"),"")</f>
        <v/>
      </c>
      <c r="AF75" s="205" t="str">
        <f ca="1">IFERROR(__xludf.DUMMYFUNCTION("if(countif(ec_num_list,DF75),OFFSET(INDIRECT(CONCAT(""A"",to_text(match(DF75,ec_num_list,0)))),0,1),"""")"),"")</f>
        <v/>
      </c>
      <c r="AG75" s="205" t="str">
        <f ca="1">IFERROR(__xludf.DUMMYFUNCTION("if(countif(ec_num_list,DG75),OFFSET(INDIRECT(CONCAT(""A"",to_text(match(DG75,ec_num_list,0)))),0,1),"""")"),"")</f>
        <v/>
      </c>
      <c r="AH75" s="205" t="str">
        <f ca="1">IFERROR(__xludf.DUMMYFUNCTION("if(countif(ec_num_list,DH75),OFFSET(INDIRECT(CONCAT(""A"",to_text(match(DH75,ec_num_list,0)))),0,1),"""")"),"")</f>
        <v/>
      </c>
      <c r="AI75" s="205" t="str">
        <f ca="1">IFERROR(__xludf.DUMMYFUNCTION("if(countif(ec_num_list,DI75),OFFSET(INDIRECT(CONCAT(""A"",to_text(match(DI75,ec_num_list,0)))),0,1),"""")"),"")</f>
        <v/>
      </c>
      <c r="AJ75" s="205" t="str">
        <f ca="1">IFERROR(__xludf.DUMMYFUNCTION("if(countif(ec_num_list,DJ75),OFFSET(INDIRECT(CONCAT(""A"",to_text(match(DJ75,ec_num_list,0)))),0,1),"""")"),"")</f>
        <v/>
      </c>
      <c r="AK75" s="205" t="str">
        <f ca="1">IFERROR(__xludf.DUMMYFUNCTION("if(countif(ec_num_list,DK75),OFFSET(INDIRECT(CONCAT(""A"",to_text(match(DK75,ec_num_list,0)))),0,1),"""")"),"")</f>
        <v/>
      </c>
      <c r="AL75" s="205" t="str">
        <f ca="1">IFERROR(__xludf.DUMMYFUNCTION("if(countif(ec_num_list,DL75),OFFSET(INDIRECT(CONCAT(""A"",to_text(match(DL75,ec_num_list,0)))),0,1),"""")"),"")</f>
        <v/>
      </c>
      <c r="AM75" s="205" t="str">
        <f ca="1">IFERROR(__xludf.DUMMYFUNCTION("if(countif(ec_num_list,DM75),OFFSET(INDIRECT(CONCAT(""A"",to_text(match(DM75,ec_num_list,0)))),0,1),"""")"),"")</f>
        <v/>
      </c>
      <c r="AN75" s="205" t="str">
        <f ca="1">IFERROR(__xludf.DUMMYFUNCTION("if(countif(ec_num_list,DN75),OFFSET(INDIRECT(CONCAT(""A"",to_text(match(DN75,ec_num_list,0)))),0,1),"""")"),"")</f>
        <v/>
      </c>
      <c r="AO75" s="205" t="str">
        <f ca="1">IFERROR(__xludf.DUMMYFUNCTION("if(countif(ec_num_list,DO75),OFFSET(INDIRECT(CONCAT(""A"",to_text(match(DO75,ec_num_list,0)))),0,1),"""")"),"")</f>
        <v/>
      </c>
      <c r="AP75" s="205" t="str">
        <f ca="1">IFERROR(__xludf.DUMMYFUNCTION("if(countif(ec_num_list,DP75),OFFSET(INDIRECT(CONCAT(""A"",to_text(match(DP75,ec_num_list,0)))),0,1),"""")"),"")</f>
        <v/>
      </c>
      <c r="AQ75" s="205" t="str">
        <f ca="1">IFERROR(__xludf.DUMMYFUNCTION("if(countif(ec_num_list,DQ75),OFFSET(INDIRECT(CONCAT(""A"",to_text(match(DQ75,ec_num_list,0)))),0,1),"""")"),"")</f>
        <v/>
      </c>
      <c r="AR75" s="205" t="str">
        <f ca="1">IFERROR(__xludf.DUMMYFUNCTION("if(countif(ec_num_list,DR75),OFFSET(INDIRECT(CONCAT(""A"",to_text(match(DR75,ec_num_list,0)))),0,1),"""")"),"")</f>
        <v/>
      </c>
      <c r="AS75" s="205" t="str">
        <f ca="1">IFERROR(__xludf.DUMMYFUNCTION("if(countif(ec_num_list,DS75),OFFSET(INDIRECT(CONCAT(""A"",to_text(match(DS75,ec_num_list,0)))),0,1),"""")"),"")</f>
        <v/>
      </c>
      <c r="AT75" s="205" t="str">
        <f ca="1">IFERROR(__xludf.DUMMYFUNCTION("if(countif(ec_num_list,DT75),OFFSET(INDIRECT(CONCAT(""A"",to_text(match(DT75,ec_num_list,0)))),0,1),"""")"),"")</f>
        <v/>
      </c>
      <c r="AU75" s="205" t="str">
        <f ca="1">IFERROR(__xludf.DUMMYFUNCTION("if(countif(ec_num_list,DU75),OFFSET(INDIRECT(CONCAT(""A"",to_text(match(DU75,ec_num_list,0)))),0,1),"""")"),"")</f>
        <v/>
      </c>
      <c r="AV75" s="205" t="str">
        <f ca="1">IFERROR(__xludf.DUMMYFUNCTION("if(countif(ec_num_list,DV75),OFFSET(INDIRECT(CONCAT(""A"",to_text(match(DV75,ec_num_list,0)))),0,1),"""")"),"")</f>
        <v/>
      </c>
      <c r="AW75" s="205" t="str">
        <f ca="1">IFERROR(__xludf.DUMMYFUNCTION("if(countif(ec_num_list,DW75),OFFSET(INDIRECT(CONCAT(""A"",to_text(match(DW75,ec_num_list,0)))),0,1),"""")"),"")</f>
        <v/>
      </c>
      <c r="AX75" s="205" t="str">
        <f ca="1">IFERROR(__xludf.DUMMYFUNCTION("if(countif(ec_num_list,DX75),OFFSET(INDIRECT(CONCAT(""A"",to_text(match(DX75,ec_num_list,0)))),0,1),"""")"),"")</f>
        <v/>
      </c>
      <c r="AY75" s="205" t="str">
        <f ca="1">IFERROR(__xludf.DUMMYFUNCTION("if(countif(ec_num_list,DY75),OFFSET(INDIRECT(CONCAT(""A"",to_text(match(DY75,ec_num_list,0)))),0,1),"""")"),"")</f>
        <v/>
      </c>
      <c r="AZ75" s="205" t="str">
        <f ca="1">IFERROR(__xludf.DUMMYFUNCTION("if(countif(ec_num_list,DZ75),OFFSET(INDIRECT(CONCAT(""A"",to_text(match(DZ75,ec_num_list,0)))),0,1),"""")"),"")</f>
        <v/>
      </c>
      <c r="BA75" s="205" t="str">
        <f ca="1">IFERROR(__xludf.DUMMYFUNCTION("if(countif(ec_num_list,EA75),OFFSET(INDIRECT(CONCAT(""A"",to_text(match(EA75,ec_num_list,0)))),0,1),"""")"),"")</f>
        <v/>
      </c>
      <c r="BB75" s="205" t="str">
        <f ca="1">IFERROR(__xludf.DUMMYFUNCTION("if(countif(ec_num_list,EB75),OFFSET(INDIRECT(CONCAT(""A"",to_text(match(EB75,ec_num_list,0)))),0,1),"""")"),"")</f>
        <v/>
      </c>
      <c r="BC75" s="205" t="str">
        <f ca="1">IFERROR(__xludf.DUMMYFUNCTION("if(countif(ec_num_list,EC75),OFFSET(INDIRECT(CONCAT(""A"",to_text(match(EC75,ec_num_list,0)))),0,1),"""")"),"")</f>
        <v/>
      </c>
      <c r="BD75" s="205" t="str">
        <f ca="1">IFERROR(__xludf.DUMMYFUNCTION("if(countif(ec_num_list,ED75),OFFSET(INDIRECT(CONCAT(""A"",to_text(match(ED75,ec_num_list,0)))),0,1),"""")"),"")</f>
        <v/>
      </c>
      <c r="BE75" s="205" t="str">
        <f ca="1">IFERROR(__xludf.DUMMYFUNCTION("if(countif(ec_num_list,EE75),OFFSET(INDIRECT(CONCAT(""A"",to_text(match(EE75,ec_num_list,0)))),0,1),"""")"),"")</f>
        <v/>
      </c>
      <c r="BF75" s="205" t="str">
        <f ca="1">IFERROR(__xludf.DUMMYFUNCTION("if(countif(ec_num_list,EF75),OFFSET(INDIRECT(CONCAT(""A"",to_text(match(EF75,ec_num_list,0)))),0,1),"""")"),"")</f>
        <v/>
      </c>
      <c r="BG75" s="205" t="str">
        <f ca="1">IFERROR(__xludf.DUMMYFUNCTION("if(countif(ec_num_list,EG75),OFFSET(INDIRECT(CONCAT(""A"",to_text(match(EG75,ec_num_list,0)))),0,1),"""")"),"")</f>
        <v/>
      </c>
      <c r="BH75" s="205" t="str">
        <f ca="1">IFERROR(__xludf.DUMMYFUNCTION("if(countif(ec_num_list,EH75),OFFSET(INDIRECT(CONCAT(""A"",to_text(match(EH75,ec_num_list,0)))),0,1),"""")"),"")</f>
        <v/>
      </c>
      <c r="BI75" s="205" t="str">
        <f ca="1">IFERROR(__xludf.DUMMYFUNCTION("if(countif(ec_num_list,EI75),OFFSET(INDIRECT(CONCAT(""A"",to_text(match(EI75,ec_num_list,0)))),0,1),"""")"),"")</f>
        <v/>
      </c>
      <c r="BJ75" s="205" t="str">
        <f ca="1">IFERROR(__xludf.DUMMYFUNCTION("if(countif(ec_num_list,EJ75),OFFSET(INDIRECT(CONCAT(""A"",to_text(match(EJ75,ec_num_list,0)))),0,1),"""")"),"")</f>
        <v/>
      </c>
      <c r="BK75" s="205" t="str">
        <f ca="1">IFERROR(__xludf.DUMMYFUNCTION("if(countif(ec_num_list,EK75),OFFSET(INDIRECT(CONCAT(""A"",to_text(match(EK75,ec_num_list,0)))),0,1),"""")"),"")</f>
        <v/>
      </c>
      <c r="BL75" s="205" t="str">
        <f ca="1">IFERROR(__xludf.DUMMYFUNCTION("if(countif(ec_num_list,EL75),OFFSET(INDIRECT(CONCAT(""A"",to_text(match(EL75,ec_num_list,0)))),0,1),"""")"),"")</f>
        <v/>
      </c>
      <c r="BM75" s="205" t="str">
        <f ca="1">IFERROR(__xludf.DUMMYFUNCTION("if(countif(ec_num_list,EM75),OFFSET(INDIRECT(CONCAT(""A"",to_text(match(EM75,ec_num_list,0)))),0,1),"""")"),"")</f>
        <v/>
      </c>
      <c r="BN75" s="205" t="str">
        <f ca="1">IFERROR(__xludf.DUMMYFUNCTION("if(countif(ec_num_list,EN75),OFFSET(INDIRECT(CONCAT(""A"",to_text(match(EN75,ec_num_list,0)))),0,1),"""")"),"")</f>
        <v/>
      </c>
      <c r="BO75" s="205" t="str">
        <f ca="1">IFERROR(__xludf.DUMMYFUNCTION("if(countif(ec_num_list,EO75),OFFSET(INDIRECT(CONCAT(""A"",to_text(match(EO75,ec_num_list,0)))),0,1),"""")"),"")</f>
        <v/>
      </c>
      <c r="BP75" s="205" t="str">
        <f ca="1">IFERROR(__xludf.DUMMYFUNCTION("if(countif(ec_num_list,EP75),OFFSET(INDIRECT(CONCAT(""A"",to_text(match(EP75,ec_num_list,0)))),0,1),"""")"),"")</f>
        <v/>
      </c>
      <c r="BQ75" s="205" t="str">
        <f ca="1">IFERROR(__xludf.DUMMYFUNCTION("if(countif(ec_num_list,EQ75),OFFSET(INDIRECT(CONCAT(""A"",to_text(match(EQ75,ec_num_list,0)))),0,1),"""")"),"")</f>
        <v/>
      </c>
      <c r="BR75" s="205" t="str">
        <f ca="1">IFERROR(__xludf.DUMMYFUNCTION("if(countif(ec_num_list,ER75),OFFSET(INDIRECT(CONCAT(""A"",to_text(match(ER75,ec_num_list,0)))),0,1),"""")"),"")</f>
        <v/>
      </c>
      <c r="BS75" s="205" t="str">
        <f ca="1">IFERROR(__xludf.DUMMYFUNCTION("if(countif(ec_num_list,ES75),OFFSET(INDIRECT(CONCAT(""A"",to_text(match(ES75,ec_num_list,0)))),0,1),"""")"),"")</f>
        <v/>
      </c>
      <c r="BT75" s="205" t="str">
        <f ca="1">IFERROR(__xludf.DUMMYFUNCTION("if(countif(ec_num_list,ET75),OFFSET(INDIRECT(CONCAT(""A"",to_text(match(ET75,ec_num_list,0)))),0,1),"""")"),"")</f>
        <v/>
      </c>
      <c r="BU75" s="205" t="str">
        <f ca="1">IFERROR(__xludf.DUMMYFUNCTION("if(countif(ec_num_list,EU75),OFFSET(INDIRECT(CONCAT(""A"",to_text(match(EU75,ec_num_list,0)))),0,1),"""")"),"")</f>
        <v/>
      </c>
      <c r="BV75" s="205" t="str">
        <f ca="1">IFERROR(__xludf.DUMMYFUNCTION("if(countif(ec_num_list,EV75),OFFSET(INDIRECT(CONCAT(""A"",to_text(match(EV75,ec_num_list,0)))),0,1),"""")"),"")</f>
        <v/>
      </c>
      <c r="BW75" s="205" t="str">
        <f ca="1">IFERROR(__xludf.DUMMYFUNCTION("if(countif(ec_num_list,EW75),OFFSET(INDIRECT(CONCAT(""A"",to_text(match(EW75,ec_num_list,0)))),0,1),"""")"),"")</f>
        <v/>
      </c>
      <c r="BX75" s="205" t="str">
        <f ca="1">IFERROR(__xludf.DUMMYFUNCTION("if(countif(ec_num_list,EX75),OFFSET(INDIRECT(CONCAT(""A"",to_text(match(EX75,ec_num_list,0)))),0,1),"""")"),"")</f>
        <v/>
      </c>
      <c r="BY75" s="205" t="str">
        <f ca="1">IFERROR(__xludf.DUMMYFUNCTION("if(countif(ec_num_list,EY75),OFFSET(INDIRECT(CONCAT(""A"",to_text(match(EY75,ec_num_list,0)))),0,1),"""")"),"")</f>
        <v/>
      </c>
      <c r="BZ75" s="205" t="str">
        <f ca="1">IFERROR(__xludf.DUMMYFUNCTION("if(countif(ec_num_list,EZ75),OFFSET(INDIRECT(CONCAT(""A"",to_text(match(EZ75,ec_num_list,0)))),0,1),"""")"),"")</f>
        <v/>
      </c>
      <c r="CA75" s="205" t="str">
        <f ca="1">IFERROR(__xludf.DUMMYFUNCTION("if(countif(ec_num_list,FA75),OFFSET(INDIRECT(CONCAT(""A"",to_text(match(FA75,ec_num_list,0)))),0,1),"""")"),"")</f>
        <v/>
      </c>
      <c r="CB75" s="205" t="str">
        <f ca="1">IFERROR(__xludf.DUMMYFUNCTION("if(countif(ec_num_list,FB75),OFFSET(INDIRECT(CONCAT(""A"",to_text(match(FB75,ec_num_list,0)))),0,1),"""")"),"")</f>
        <v/>
      </c>
      <c r="CC75" s="205" t="str">
        <f ca="1">IFERROR(__xludf.DUMMYFUNCTION("if(countif(ec_num_list,FC75),OFFSET(INDIRECT(CONCAT(""A"",to_text(match(FC75,ec_num_list,0)))),0,1),"""")"),"")</f>
        <v/>
      </c>
      <c r="CD75" s="205" t="str">
        <f ca="1">IFERROR(__xludf.DUMMYFUNCTION("if(countif(ec_num_list,FD75),OFFSET(INDIRECT(CONCAT(""A"",to_text(match(FD75,ec_num_list,0)))),0,1),"""")"),"")</f>
        <v/>
      </c>
      <c r="CE75" s="205" t="str">
        <f ca="1">IFERROR(__xludf.DUMMYFUNCTION("if(countif(ec_num_list,FE75),OFFSET(INDIRECT(CONCAT(""A"",to_text(match(FE75,ec_num_list,0)))),0,1),"""")"),"")</f>
        <v/>
      </c>
      <c r="CF75" s="205" t="str">
        <f ca="1">IFERROR(__xludf.DUMMYFUNCTION("if(countif(ec_num_list,FF75),OFFSET(INDIRECT(CONCAT(""A"",to_text(match(FF75,ec_num_list,0)))),0,1),"""")"),"")</f>
        <v/>
      </c>
      <c r="CG75" s="205" t="str">
        <f ca="1">IFERROR(__xludf.DUMMYFUNCTION("if(countif(ec_num_list,FG75),OFFSET(INDIRECT(CONCAT(""A"",to_text(match(FG75,ec_num_list,0)))),0,1),"""")"),"")</f>
        <v/>
      </c>
      <c r="CH75" s="205" t="str">
        <f ca="1">IFERROR(__xludf.DUMMYFUNCTION("if(countif(ec_num_list,FH75),OFFSET(INDIRECT(CONCAT(""A"",to_text(match(FH75,ec_num_list,0)))),0,1),"""")"),"")</f>
        <v/>
      </c>
      <c r="CI75" s="205" t="str">
        <f ca="1">IFERROR(__xludf.DUMMYFUNCTION("if(countif(ec_num_list,FI75),OFFSET(INDIRECT(CONCAT(""A"",to_text(match(FI75,ec_num_list,0)))),0,1),"""")"),"")</f>
        <v/>
      </c>
      <c r="CJ75" s="205" t="str">
        <f ca="1">IFERROR(__xludf.DUMMYFUNCTION("if(countif(ec_num_list,FJ75),OFFSET(INDIRECT(CONCAT(""A"",to_text(match(FJ75,ec_num_list,0)))),0,1),"""")"),"")</f>
        <v/>
      </c>
      <c r="CK75" s="205" t="str">
        <f ca="1">IFERROR(__xludf.DUMMYFUNCTION("if(countif(ec_num_list,FK75),OFFSET(INDIRECT(CONCAT(""A"",to_text(match(FK75,ec_num_list,0)))),0,1),"""")"),"")</f>
        <v/>
      </c>
      <c r="CL75" s="205" t="str">
        <f ca="1">IFERROR(__xludf.DUMMYFUNCTION("if(countif(ec_num_list,FL75),OFFSET(INDIRECT(CONCAT(""A"",to_text(match(FL75,ec_num_list,0)))),0,1),"""")"),"")</f>
        <v/>
      </c>
      <c r="CM75" s="205" t="str">
        <f ca="1">IFERROR(__xludf.DUMMYFUNCTION("if(countif(ec_num_list,FM75),OFFSET(INDIRECT(CONCAT(""A"",to_text(match(FM75,ec_num_list,0)))),0,1),"""")"),"")</f>
        <v/>
      </c>
      <c r="CN75" s="206" t="s">
        <v>239</v>
      </c>
      <c r="CO75" s="108" t="s">
        <v>1555</v>
      </c>
      <c r="CP75" s="108" t="s">
        <v>1555</v>
      </c>
      <c r="CQ75" s="108" t="s">
        <v>1555</v>
      </c>
      <c r="CR75" s="108" t="s">
        <v>1555</v>
      </c>
      <c r="CS75" s="108" t="s">
        <v>1555</v>
      </c>
      <c r="CT75" s="108" t="s">
        <v>1555</v>
      </c>
      <c r="CU75" s="108" t="s">
        <v>1555</v>
      </c>
      <c r="CV75" s="108" t="s">
        <v>1555</v>
      </c>
      <c r="CW75" s="108" t="s">
        <v>1555</v>
      </c>
      <c r="CX75" s="108" t="s">
        <v>1555</v>
      </c>
      <c r="CY75" s="108" t="s">
        <v>1555</v>
      </c>
      <c r="CZ75" s="108" t="s">
        <v>1555</v>
      </c>
      <c r="DA75" s="108" t="s">
        <v>1555</v>
      </c>
      <c r="DB75" s="108" t="s">
        <v>1555</v>
      </c>
      <c r="DC75" s="108" t="s">
        <v>1555</v>
      </c>
      <c r="DD75" s="108" t="s">
        <v>1555</v>
      </c>
      <c r="DE75" s="108" t="s">
        <v>1555</v>
      </c>
      <c r="DF75" s="108" t="s">
        <v>1555</v>
      </c>
      <c r="DG75" s="108" t="s">
        <v>1555</v>
      </c>
      <c r="DH75" s="108" t="s">
        <v>1555</v>
      </c>
      <c r="DI75" s="108" t="s">
        <v>1555</v>
      </c>
      <c r="DJ75" s="108" t="s">
        <v>1555</v>
      </c>
      <c r="DK75" s="108" t="s">
        <v>1555</v>
      </c>
      <c r="DL75" s="108" t="s">
        <v>1555</v>
      </c>
      <c r="DM75" s="108" t="s">
        <v>1555</v>
      </c>
      <c r="DN75" s="108" t="s">
        <v>1555</v>
      </c>
      <c r="DO75" s="108" t="s">
        <v>1555</v>
      </c>
      <c r="DP75" s="108" t="s">
        <v>1555</v>
      </c>
      <c r="DQ75" s="108" t="s">
        <v>1555</v>
      </c>
      <c r="DR75" s="108" t="s">
        <v>1555</v>
      </c>
      <c r="DS75" s="108" t="s">
        <v>1555</v>
      </c>
      <c r="DT75" s="108" t="s">
        <v>1555</v>
      </c>
      <c r="DU75" s="108" t="s">
        <v>1555</v>
      </c>
      <c r="DV75" s="108" t="s">
        <v>1555</v>
      </c>
      <c r="DW75" s="108" t="s">
        <v>1555</v>
      </c>
      <c r="DX75" s="108" t="s">
        <v>1555</v>
      </c>
      <c r="DY75" s="108" t="s">
        <v>1555</v>
      </c>
      <c r="DZ75" s="108" t="s">
        <v>1555</v>
      </c>
      <c r="EA75" s="108" t="s">
        <v>1555</v>
      </c>
      <c r="EB75" s="108" t="s">
        <v>1555</v>
      </c>
      <c r="EC75" s="108" t="s">
        <v>1555</v>
      </c>
      <c r="ED75" s="108" t="s">
        <v>1555</v>
      </c>
      <c r="EE75" s="108" t="s">
        <v>1555</v>
      </c>
      <c r="EF75" s="108" t="s">
        <v>1555</v>
      </c>
      <c r="EG75" s="108" t="s">
        <v>1555</v>
      </c>
      <c r="EH75" s="108" t="s">
        <v>1555</v>
      </c>
      <c r="EI75" s="108" t="s">
        <v>1555</v>
      </c>
      <c r="EJ75" s="108" t="s">
        <v>1555</v>
      </c>
      <c r="EK75" s="108" t="s">
        <v>1555</v>
      </c>
      <c r="EL75" s="108" t="s">
        <v>1555</v>
      </c>
      <c r="EM75" s="108" t="s">
        <v>1555</v>
      </c>
      <c r="EN75" s="108" t="s">
        <v>1555</v>
      </c>
      <c r="EO75" s="108" t="s">
        <v>1555</v>
      </c>
      <c r="EP75" s="108" t="s">
        <v>1555</v>
      </c>
      <c r="EQ75" s="108" t="s">
        <v>1555</v>
      </c>
      <c r="ER75" s="108" t="s">
        <v>1555</v>
      </c>
      <c r="ES75" s="108" t="s">
        <v>1555</v>
      </c>
      <c r="ET75" s="108" t="s">
        <v>1555</v>
      </c>
      <c r="EU75" s="108" t="s">
        <v>1555</v>
      </c>
      <c r="EV75" s="108" t="s">
        <v>1555</v>
      </c>
      <c r="EW75" s="108" t="s">
        <v>1555</v>
      </c>
      <c r="EX75" s="108" t="s">
        <v>1555</v>
      </c>
      <c r="EY75" s="108" t="s">
        <v>1555</v>
      </c>
      <c r="EZ75" s="108" t="s">
        <v>1555</v>
      </c>
      <c r="FA75" s="108" t="s">
        <v>1555</v>
      </c>
      <c r="FB75" s="108" t="s">
        <v>1555</v>
      </c>
      <c r="FC75" s="108" t="s">
        <v>1555</v>
      </c>
      <c r="FD75" s="108" t="s">
        <v>1555</v>
      </c>
      <c r="FE75" s="108" t="s">
        <v>1555</v>
      </c>
      <c r="FF75" s="108" t="s">
        <v>1555</v>
      </c>
      <c r="FG75" s="108" t="s">
        <v>1555</v>
      </c>
      <c r="FH75" s="108" t="s">
        <v>1555</v>
      </c>
      <c r="FI75" s="108" t="s">
        <v>1555</v>
      </c>
      <c r="FJ75" s="108" t="s">
        <v>1555</v>
      </c>
      <c r="FK75" s="108" t="s">
        <v>1555</v>
      </c>
      <c r="FL75" s="108" t="s">
        <v>1555</v>
      </c>
      <c r="FM75" s="108" t="s">
        <v>1555</v>
      </c>
    </row>
    <row r="76" spans="1:169" ht="24">
      <c r="A76" s="108" t="s">
        <v>1499</v>
      </c>
      <c r="B76" s="108" t="str">
        <f t="shared" si="7"/>
        <v xml:space="preserve">N8 </v>
      </c>
      <c r="C76" s="200">
        <v>8</v>
      </c>
      <c r="D76" s="203" t="s">
        <v>442</v>
      </c>
      <c r="E76" s="203" t="s">
        <v>904</v>
      </c>
      <c r="F76" s="203" t="s">
        <v>905</v>
      </c>
      <c r="G76" s="203" t="s">
        <v>906</v>
      </c>
      <c r="H76" s="203" t="s">
        <v>658</v>
      </c>
      <c r="I76" s="203" t="s">
        <v>806</v>
      </c>
      <c r="J76" s="203" t="s">
        <v>1568</v>
      </c>
      <c r="K76" s="117" t="s">
        <v>809</v>
      </c>
      <c r="L76" s="204" t="s">
        <v>241</v>
      </c>
      <c r="M76" s="205" t="str">
        <f ca="1">IFERROR(__xludf.DUMMYFUNCTION("regexreplace(N76,"" "","", "")"),"J0, J1, J2, J5, J6, J7, JC, K0, K5, K7, K9, KA, KB, KC, KD, KF, L1, L8, LA, LC, LF, M0, M1, M3, M4, M8, MF, N2, N7, NA, ")</f>
        <v xml:space="preserve">J0, J1, J2, J5, J6, J7, JC, K0, K5, K7, K9, KA, KB, KC, KD, KF, L1, L8, LA, LC, LF, M0, M1, M3, M4, M8, MF, N2, N7, NA, </v>
      </c>
      <c r="N76" s="205" t="e">
        <f t="shared" si="1"/>
        <v>#VALUE!</v>
      </c>
      <c r="O76" s="205" t="str">
        <f ca="1">IFERROR(__xludf.DUMMYFUNCTION("if(countif(ec_num_list,CO76),OFFSET(INDIRECT(CONCAT(""A"",to_text(match(CO76,ec_num_list,0)))),0,1),"""")"),"J0 ")</f>
        <v xml:space="preserve">J0 </v>
      </c>
      <c r="P76" s="205" t="str">
        <f ca="1">IFERROR(__xludf.DUMMYFUNCTION("if(countif(ec_num_list,CP76),OFFSET(INDIRECT(CONCAT(""A"",to_text(match(CP76,ec_num_list,0)))),0,1),"""")"),"J1 ")</f>
        <v xml:space="preserve">J1 </v>
      </c>
      <c r="Q76" s="205" t="str">
        <f ca="1">IFERROR(__xludf.DUMMYFUNCTION("if(countif(ec_num_list,CQ76),OFFSET(INDIRECT(CONCAT(""A"",to_text(match(CQ76,ec_num_list,0)))),0,1),"""")"),"J2 ")</f>
        <v xml:space="preserve">J2 </v>
      </c>
      <c r="R76" s="205" t="str">
        <f ca="1">IFERROR(__xludf.DUMMYFUNCTION("if(countif(ec_num_list,CR76),OFFSET(INDIRECT(CONCAT(""A"",to_text(match(CR76,ec_num_list,0)))),0,1),"""")"),"")</f>
        <v/>
      </c>
      <c r="S76" s="205" t="str">
        <f ca="1">IFERROR(__xludf.DUMMYFUNCTION("if(countif(ec_num_list,CS76),OFFSET(INDIRECT(CONCAT(""A"",to_text(match(CS76,ec_num_list,0)))),0,1),"""")"),"")</f>
        <v/>
      </c>
      <c r="T76" s="205" t="str">
        <f ca="1">IFERROR(__xludf.DUMMYFUNCTION("if(countif(ec_num_list,CT76),OFFSET(INDIRECT(CONCAT(""A"",to_text(match(CT76,ec_num_list,0)))),0,1),"""")"),"J5 ")</f>
        <v xml:space="preserve">J5 </v>
      </c>
      <c r="U76" s="205" t="str">
        <f ca="1">IFERROR(__xludf.DUMMYFUNCTION("if(countif(ec_num_list,CU76),OFFSET(INDIRECT(CONCAT(""A"",to_text(match(CU76,ec_num_list,0)))),0,1),"""")"),"J6 ")</f>
        <v xml:space="preserve">J6 </v>
      </c>
      <c r="V76" s="205" t="str">
        <f ca="1">IFERROR(__xludf.DUMMYFUNCTION("if(countif(ec_num_list,CV76),OFFSET(INDIRECT(CONCAT(""A"",to_text(match(CV76,ec_num_list,0)))),0,1),"""")"),"J7 ")</f>
        <v xml:space="preserve">J7 </v>
      </c>
      <c r="W76" s="205" t="str">
        <f ca="1">IFERROR(__xludf.DUMMYFUNCTION("if(countif(ec_num_list,CW76),OFFSET(INDIRECT(CONCAT(""A"",to_text(match(CW76,ec_num_list,0)))),0,1),"""")"),"")</f>
        <v/>
      </c>
      <c r="X76" s="205" t="str">
        <f ca="1">IFERROR(__xludf.DUMMYFUNCTION("if(countif(ec_num_list,CX76),OFFSET(INDIRECT(CONCAT(""A"",to_text(match(CX76,ec_num_list,0)))),0,1),"""")"),"")</f>
        <v/>
      </c>
      <c r="Y76" s="205" t="str">
        <f ca="1">IFERROR(__xludf.DUMMYFUNCTION("if(countif(ec_num_list,CY76),OFFSET(INDIRECT(CONCAT(""A"",to_text(match(CY76,ec_num_list,0)))),0,1),"""")"),"")</f>
        <v/>
      </c>
      <c r="Z76" s="205" t="str">
        <f ca="1">IFERROR(__xludf.DUMMYFUNCTION("if(countif(ec_num_list,CZ76),OFFSET(INDIRECT(CONCAT(""A"",to_text(match(CZ76,ec_num_list,0)))),0,1),"""")"),"")</f>
        <v/>
      </c>
      <c r="AA76" s="205" t="str">
        <f ca="1">IFERROR(__xludf.DUMMYFUNCTION("if(countif(ec_num_list,DA76),OFFSET(INDIRECT(CONCAT(""A"",to_text(match(DA76,ec_num_list,0)))),0,1),"""")"),"JC ")</f>
        <v xml:space="preserve">JC </v>
      </c>
      <c r="AB76" s="205" t="str">
        <f ca="1">IFERROR(__xludf.DUMMYFUNCTION("if(countif(ec_num_list,DB76),OFFSET(INDIRECT(CONCAT(""A"",to_text(match(DB76,ec_num_list,0)))),0,1),"""")"),"")</f>
        <v/>
      </c>
      <c r="AC76" s="205" t="str">
        <f ca="1">IFERROR(__xludf.DUMMYFUNCTION("if(countif(ec_num_list,DC76),OFFSET(INDIRECT(CONCAT(""A"",to_text(match(DC76,ec_num_list,0)))),0,1),"""")"),"")</f>
        <v/>
      </c>
      <c r="AD76" s="205" t="str">
        <f ca="1">IFERROR(__xludf.DUMMYFUNCTION("if(countif(ec_num_list,DD76),OFFSET(INDIRECT(CONCAT(""A"",to_text(match(DD76,ec_num_list,0)))),0,1),"""")"),"")</f>
        <v/>
      </c>
      <c r="AE76" s="205" t="str">
        <f ca="1">IFERROR(__xludf.DUMMYFUNCTION("if(countif(ec_num_list,DE76),OFFSET(INDIRECT(CONCAT(""A"",to_text(match(DE76,ec_num_list,0)))),0,1),"""")"),"K0 ")</f>
        <v xml:space="preserve">K0 </v>
      </c>
      <c r="AF76" s="205" t="str">
        <f ca="1">IFERROR(__xludf.DUMMYFUNCTION("if(countif(ec_num_list,DF76),OFFSET(INDIRECT(CONCAT(""A"",to_text(match(DF76,ec_num_list,0)))),0,1),"""")"),"")</f>
        <v/>
      </c>
      <c r="AG76" s="205" t="str">
        <f ca="1">IFERROR(__xludf.DUMMYFUNCTION("if(countif(ec_num_list,DG76),OFFSET(INDIRECT(CONCAT(""A"",to_text(match(DG76,ec_num_list,0)))),0,1),"""")"),"")</f>
        <v/>
      </c>
      <c r="AH76" s="205" t="str">
        <f ca="1">IFERROR(__xludf.DUMMYFUNCTION("if(countif(ec_num_list,DH76),OFFSET(INDIRECT(CONCAT(""A"",to_text(match(DH76,ec_num_list,0)))),0,1),"""")"),"")</f>
        <v/>
      </c>
      <c r="AI76" s="205" t="str">
        <f ca="1">IFERROR(__xludf.DUMMYFUNCTION("if(countif(ec_num_list,DI76),OFFSET(INDIRECT(CONCAT(""A"",to_text(match(DI76,ec_num_list,0)))),0,1),"""")"),"")</f>
        <v/>
      </c>
      <c r="AJ76" s="205" t="str">
        <f ca="1">IFERROR(__xludf.DUMMYFUNCTION("if(countif(ec_num_list,DJ76),OFFSET(INDIRECT(CONCAT(""A"",to_text(match(DJ76,ec_num_list,0)))),0,1),"""")"),"K5 ")</f>
        <v xml:space="preserve">K5 </v>
      </c>
      <c r="AK76" s="205" t="str">
        <f ca="1">IFERROR(__xludf.DUMMYFUNCTION("if(countif(ec_num_list,DK76),OFFSET(INDIRECT(CONCAT(""A"",to_text(match(DK76,ec_num_list,0)))),0,1),"""")"),"")</f>
        <v/>
      </c>
      <c r="AL76" s="205" t="str">
        <f ca="1">IFERROR(__xludf.DUMMYFUNCTION("if(countif(ec_num_list,DL76),OFFSET(INDIRECT(CONCAT(""A"",to_text(match(DL76,ec_num_list,0)))),0,1),"""")"),"K7 ")</f>
        <v xml:space="preserve">K7 </v>
      </c>
      <c r="AM76" s="205" t="str">
        <f ca="1">IFERROR(__xludf.DUMMYFUNCTION("if(countif(ec_num_list,DM76),OFFSET(INDIRECT(CONCAT(""A"",to_text(match(DM76,ec_num_list,0)))),0,1),"""")"),"")</f>
        <v/>
      </c>
      <c r="AN76" s="205" t="str">
        <f ca="1">IFERROR(__xludf.DUMMYFUNCTION("if(countif(ec_num_list,DN76),OFFSET(INDIRECT(CONCAT(""A"",to_text(match(DN76,ec_num_list,0)))),0,1),"""")"),"K9 ")</f>
        <v xml:space="preserve">K9 </v>
      </c>
      <c r="AO76" s="205" t="str">
        <f ca="1">IFERROR(__xludf.DUMMYFUNCTION("if(countif(ec_num_list,DO76),OFFSET(INDIRECT(CONCAT(""A"",to_text(match(DO76,ec_num_list,0)))),0,1),"""")"),"KA ")</f>
        <v xml:space="preserve">KA </v>
      </c>
      <c r="AP76" s="205" t="str">
        <f ca="1">IFERROR(__xludf.DUMMYFUNCTION("if(countif(ec_num_list,DP76),OFFSET(INDIRECT(CONCAT(""A"",to_text(match(DP76,ec_num_list,0)))),0,1),"""")"),"KB ")</f>
        <v xml:space="preserve">KB </v>
      </c>
      <c r="AQ76" s="205" t="str">
        <f ca="1">IFERROR(__xludf.DUMMYFUNCTION("if(countif(ec_num_list,DQ76),OFFSET(INDIRECT(CONCAT(""A"",to_text(match(DQ76,ec_num_list,0)))),0,1),"""")"),"KC ")</f>
        <v xml:space="preserve">KC </v>
      </c>
      <c r="AR76" s="205" t="str">
        <f ca="1">IFERROR(__xludf.DUMMYFUNCTION("if(countif(ec_num_list,DR76),OFFSET(INDIRECT(CONCAT(""A"",to_text(match(DR76,ec_num_list,0)))),0,1),"""")"),"KD ")</f>
        <v xml:space="preserve">KD </v>
      </c>
      <c r="AS76" s="205" t="str">
        <f ca="1">IFERROR(__xludf.DUMMYFUNCTION("if(countif(ec_num_list,DS76),OFFSET(INDIRECT(CONCAT(""A"",to_text(match(DS76,ec_num_list,0)))),0,1),"""")"),"")</f>
        <v/>
      </c>
      <c r="AT76" s="205" t="str">
        <f ca="1">IFERROR(__xludf.DUMMYFUNCTION("if(countif(ec_num_list,DT76),OFFSET(INDIRECT(CONCAT(""A"",to_text(match(DT76,ec_num_list,0)))),0,1),"""")"),"KF ")</f>
        <v xml:space="preserve">KF </v>
      </c>
      <c r="AU76" s="205" t="str">
        <f ca="1">IFERROR(__xludf.DUMMYFUNCTION("if(countif(ec_num_list,DU76),OFFSET(INDIRECT(CONCAT(""A"",to_text(match(DU76,ec_num_list,0)))),0,1),"""")"),"")</f>
        <v/>
      </c>
      <c r="AV76" s="205" t="str">
        <f ca="1">IFERROR(__xludf.DUMMYFUNCTION("if(countif(ec_num_list,DV76),OFFSET(INDIRECT(CONCAT(""A"",to_text(match(DV76,ec_num_list,0)))),0,1),"""")"),"L1 ")</f>
        <v xml:space="preserve">L1 </v>
      </c>
      <c r="AW76" s="205" t="str">
        <f ca="1">IFERROR(__xludf.DUMMYFUNCTION("if(countif(ec_num_list,DW76),OFFSET(INDIRECT(CONCAT(""A"",to_text(match(DW76,ec_num_list,0)))),0,1),"""")"),"")</f>
        <v/>
      </c>
      <c r="AX76" s="205" t="str">
        <f ca="1">IFERROR(__xludf.DUMMYFUNCTION("if(countif(ec_num_list,DX76),OFFSET(INDIRECT(CONCAT(""A"",to_text(match(DX76,ec_num_list,0)))),0,1),"""")"),"")</f>
        <v/>
      </c>
      <c r="AY76" s="205" t="str">
        <f ca="1">IFERROR(__xludf.DUMMYFUNCTION("if(countif(ec_num_list,DY76),OFFSET(INDIRECT(CONCAT(""A"",to_text(match(DY76,ec_num_list,0)))),0,1),"""")"),"")</f>
        <v/>
      </c>
      <c r="AZ76" s="205" t="str">
        <f ca="1">IFERROR(__xludf.DUMMYFUNCTION("if(countif(ec_num_list,DZ76),OFFSET(INDIRECT(CONCAT(""A"",to_text(match(DZ76,ec_num_list,0)))),0,1),"""")"),"")</f>
        <v/>
      </c>
      <c r="BA76" s="205" t="str">
        <f ca="1">IFERROR(__xludf.DUMMYFUNCTION("if(countif(ec_num_list,EA76),OFFSET(INDIRECT(CONCAT(""A"",to_text(match(EA76,ec_num_list,0)))),0,1),"""")"),"")</f>
        <v/>
      </c>
      <c r="BB76" s="205" t="str">
        <f ca="1">IFERROR(__xludf.DUMMYFUNCTION("if(countif(ec_num_list,EB76),OFFSET(INDIRECT(CONCAT(""A"",to_text(match(EB76,ec_num_list,0)))),0,1),"""")"),"")</f>
        <v/>
      </c>
      <c r="BC76" s="205" t="str">
        <f ca="1">IFERROR(__xludf.DUMMYFUNCTION("if(countif(ec_num_list,EC76),OFFSET(INDIRECT(CONCAT(""A"",to_text(match(EC76,ec_num_list,0)))),0,1),"""")"),"L8 ")</f>
        <v xml:space="preserve">L8 </v>
      </c>
      <c r="BD76" s="205" t="str">
        <f ca="1">IFERROR(__xludf.DUMMYFUNCTION("if(countif(ec_num_list,ED76),OFFSET(INDIRECT(CONCAT(""A"",to_text(match(ED76,ec_num_list,0)))),0,1),"""")"),"")</f>
        <v/>
      </c>
      <c r="BE76" s="205" t="str">
        <f ca="1">IFERROR(__xludf.DUMMYFUNCTION("if(countif(ec_num_list,EE76),OFFSET(INDIRECT(CONCAT(""A"",to_text(match(EE76,ec_num_list,0)))),0,1),"""")"),"LA ")</f>
        <v xml:space="preserve">LA </v>
      </c>
      <c r="BF76" s="205" t="str">
        <f ca="1">IFERROR(__xludf.DUMMYFUNCTION("if(countif(ec_num_list,EF76),OFFSET(INDIRECT(CONCAT(""A"",to_text(match(EF76,ec_num_list,0)))),0,1),"""")"),"")</f>
        <v/>
      </c>
      <c r="BG76" s="205" t="str">
        <f ca="1">IFERROR(__xludf.DUMMYFUNCTION("if(countif(ec_num_list,EG76),OFFSET(INDIRECT(CONCAT(""A"",to_text(match(EG76,ec_num_list,0)))),0,1),"""")"),"LC ")</f>
        <v xml:space="preserve">LC </v>
      </c>
      <c r="BH76" s="205" t="str">
        <f ca="1">IFERROR(__xludf.DUMMYFUNCTION("if(countif(ec_num_list,EH76),OFFSET(INDIRECT(CONCAT(""A"",to_text(match(EH76,ec_num_list,0)))),0,1),"""")"),"")</f>
        <v/>
      </c>
      <c r="BI76" s="205" t="str">
        <f ca="1">IFERROR(__xludf.DUMMYFUNCTION("if(countif(ec_num_list,EI76),OFFSET(INDIRECT(CONCAT(""A"",to_text(match(EI76,ec_num_list,0)))),0,1),"""")"),"")</f>
        <v/>
      </c>
      <c r="BJ76" s="205" t="str">
        <f ca="1">IFERROR(__xludf.DUMMYFUNCTION("if(countif(ec_num_list,EJ76),OFFSET(INDIRECT(CONCAT(""A"",to_text(match(EJ76,ec_num_list,0)))),0,1),"""")"),"LF ")</f>
        <v xml:space="preserve">LF </v>
      </c>
      <c r="BK76" s="205" t="str">
        <f ca="1">IFERROR(__xludf.DUMMYFUNCTION("if(countif(ec_num_list,EK76),OFFSET(INDIRECT(CONCAT(""A"",to_text(match(EK76,ec_num_list,0)))),0,1),"""")"),"M0 ")</f>
        <v xml:space="preserve">M0 </v>
      </c>
      <c r="BL76" s="205" t="str">
        <f ca="1">IFERROR(__xludf.DUMMYFUNCTION("if(countif(ec_num_list,EL76),OFFSET(INDIRECT(CONCAT(""A"",to_text(match(EL76,ec_num_list,0)))),0,1),"""")"),"M1 ")</f>
        <v xml:space="preserve">M1 </v>
      </c>
      <c r="BM76" s="205" t="str">
        <f ca="1">IFERROR(__xludf.DUMMYFUNCTION("if(countif(ec_num_list,EM76),OFFSET(INDIRECT(CONCAT(""A"",to_text(match(EM76,ec_num_list,0)))),0,1),"""")"),"")</f>
        <v/>
      </c>
      <c r="BN76" s="205" t="str">
        <f ca="1">IFERROR(__xludf.DUMMYFUNCTION("if(countif(ec_num_list,EN76),OFFSET(INDIRECT(CONCAT(""A"",to_text(match(EN76,ec_num_list,0)))),0,1),"""")"),"M3 ")</f>
        <v xml:space="preserve">M3 </v>
      </c>
      <c r="BO76" s="205" t="str">
        <f ca="1">IFERROR(__xludf.DUMMYFUNCTION("if(countif(ec_num_list,EO76),OFFSET(INDIRECT(CONCAT(""A"",to_text(match(EO76,ec_num_list,0)))),0,1),"""")"),"M4 ")</f>
        <v xml:space="preserve">M4 </v>
      </c>
      <c r="BP76" s="205" t="str">
        <f ca="1">IFERROR(__xludf.DUMMYFUNCTION("if(countif(ec_num_list,EP76),OFFSET(INDIRECT(CONCAT(""A"",to_text(match(EP76,ec_num_list,0)))),0,1),"""")"),"")</f>
        <v/>
      </c>
      <c r="BQ76" s="205" t="str">
        <f ca="1">IFERROR(__xludf.DUMMYFUNCTION("if(countif(ec_num_list,EQ76),OFFSET(INDIRECT(CONCAT(""A"",to_text(match(EQ76,ec_num_list,0)))),0,1),"""")"),"")</f>
        <v/>
      </c>
      <c r="BR76" s="205" t="str">
        <f ca="1">IFERROR(__xludf.DUMMYFUNCTION("if(countif(ec_num_list,ER76),OFFSET(INDIRECT(CONCAT(""A"",to_text(match(ER76,ec_num_list,0)))),0,1),"""")"),"")</f>
        <v/>
      </c>
      <c r="BS76" s="205" t="str">
        <f ca="1">IFERROR(__xludf.DUMMYFUNCTION("if(countif(ec_num_list,ES76),OFFSET(INDIRECT(CONCAT(""A"",to_text(match(ES76,ec_num_list,0)))),0,1),"""")"),"M8 ")</f>
        <v xml:space="preserve">M8 </v>
      </c>
      <c r="BT76" s="205" t="str">
        <f ca="1">IFERROR(__xludf.DUMMYFUNCTION("if(countif(ec_num_list,ET76),OFFSET(INDIRECT(CONCAT(""A"",to_text(match(ET76,ec_num_list,0)))),0,1),"""")"),"")</f>
        <v/>
      </c>
      <c r="BU76" s="205" t="str">
        <f ca="1">IFERROR(__xludf.DUMMYFUNCTION("if(countif(ec_num_list,EU76),OFFSET(INDIRECT(CONCAT(""A"",to_text(match(EU76,ec_num_list,0)))),0,1),"""")"),"")</f>
        <v/>
      </c>
      <c r="BV76" s="205" t="str">
        <f ca="1">IFERROR(__xludf.DUMMYFUNCTION("if(countif(ec_num_list,EV76),OFFSET(INDIRECT(CONCAT(""A"",to_text(match(EV76,ec_num_list,0)))),0,1),"""")"),"")</f>
        <v/>
      </c>
      <c r="BW76" s="205" t="str">
        <f ca="1">IFERROR(__xludf.DUMMYFUNCTION("if(countif(ec_num_list,EW76),OFFSET(INDIRECT(CONCAT(""A"",to_text(match(EW76,ec_num_list,0)))),0,1),"""")"),"")</f>
        <v/>
      </c>
      <c r="BX76" s="205" t="str">
        <f ca="1">IFERROR(__xludf.DUMMYFUNCTION("if(countif(ec_num_list,EX76),OFFSET(INDIRECT(CONCAT(""A"",to_text(match(EX76,ec_num_list,0)))),0,1),"""")"),"")</f>
        <v/>
      </c>
      <c r="BY76" s="205" t="str">
        <f ca="1">IFERROR(__xludf.DUMMYFUNCTION("if(countif(ec_num_list,EY76),OFFSET(INDIRECT(CONCAT(""A"",to_text(match(EY76,ec_num_list,0)))),0,1),"""")"),"")</f>
        <v/>
      </c>
      <c r="BZ76" s="205" t="str">
        <f ca="1">IFERROR(__xludf.DUMMYFUNCTION("if(countif(ec_num_list,EZ76),OFFSET(INDIRECT(CONCAT(""A"",to_text(match(EZ76,ec_num_list,0)))),0,1),"""")"),"MF ")</f>
        <v xml:space="preserve">MF </v>
      </c>
      <c r="CA76" s="205" t="str">
        <f ca="1">IFERROR(__xludf.DUMMYFUNCTION("if(countif(ec_num_list,FA76),OFFSET(INDIRECT(CONCAT(""A"",to_text(match(FA76,ec_num_list,0)))),0,1),"""")"),"")</f>
        <v/>
      </c>
      <c r="CB76" s="205" t="str">
        <f ca="1">IFERROR(__xludf.DUMMYFUNCTION("if(countif(ec_num_list,FB76),OFFSET(INDIRECT(CONCAT(""A"",to_text(match(FB76,ec_num_list,0)))),0,1),"""")"),"")</f>
        <v/>
      </c>
      <c r="CC76" s="205" t="str">
        <f ca="1">IFERROR(__xludf.DUMMYFUNCTION("if(countif(ec_num_list,FC76),OFFSET(INDIRECT(CONCAT(""A"",to_text(match(FC76,ec_num_list,0)))),0,1),"""")"),"N2 ")</f>
        <v xml:space="preserve">N2 </v>
      </c>
      <c r="CD76" s="205" t="str">
        <f ca="1">IFERROR(__xludf.DUMMYFUNCTION("if(countif(ec_num_list,FD76),OFFSET(INDIRECT(CONCAT(""A"",to_text(match(FD76,ec_num_list,0)))),0,1),"""")"),"")</f>
        <v/>
      </c>
      <c r="CE76" s="205" t="str">
        <f ca="1">IFERROR(__xludf.DUMMYFUNCTION("if(countif(ec_num_list,FE76),OFFSET(INDIRECT(CONCAT(""A"",to_text(match(FE76,ec_num_list,0)))),0,1),"""")"),"")</f>
        <v/>
      </c>
      <c r="CF76" s="205" t="str">
        <f ca="1">IFERROR(__xludf.DUMMYFUNCTION("if(countif(ec_num_list,FF76),OFFSET(INDIRECT(CONCAT(""A"",to_text(match(FF76,ec_num_list,0)))),0,1),"""")"),"")</f>
        <v/>
      </c>
      <c r="CG76" s="205" t="str">
        <f ca="1">IFERROR(__xludf.DUMMYFUNCTION("if(countif(ec_num_list,FG76),OFFSET(INDIRECT(CONCAT(""A"",to_text(match(FG76,ec_num_list,0)))),0,1),"""")"),"")</f>
        <v/>
      </c>
      <c r="CH76" s="205" t="str">
        <f ca="1">IFERROR(__xludf.DUMMYFUNCTION("if(countif(ec_num_list,FH76),OFFSET(INDIRECT(CONCAT(""A"",to_text(match(FH76,ec_num_list,0)))),0,1),"""")"),"N7 ")</f>
        <v xml:space="preserve">N7 </v>
      </c>
      <c r="CI76" s="205" t="str">
        <f ca="1">IFERROR(__xludf.DUMMYFUNCTION("if(countif(ec_num_list,FI76),OFFSET(INDIRECT(CONCAT(""A"",to_text(match(FI76,ec_num_list,0)))),0,1),"""")"),"")</f>
        <v/>
      </c>
      <c r="CJ76" s="205" t="str">
        <f ca="1">IFERROR(__xludf.DUMMYFUNCTION("if(countif(ec_num_list,FJ76),OFFSET(INDIRECT(CONCAT(""A"",to_text(match(FJ76,ec_num_list,0)))),0,1),"""")"),"")</f>
        <v/>
      </c>
      <c r="CK76" s="205" t="str">
        <f ca="1">IFERROR(__xludf.DUMMYFUNCTION("if(countif(ec_num_list,FK76),OFFSET(INDIRECT(CONCAT(""A"",to_text(match(FK76,ec_num_list,0)))),0,1),"""")"),"NA ")</f>
        <v xml:space="preserve">NA </v>
      </c>
      <c r="CL76" s="205" t="str">
        <f ca="1">IFERROR(__xludf.DUMMYFUNCTION("if(countif(ec_num_list,FL76),OFFSET(INDIRECT(CONCAT(""A"",to_text(match(FL76,ec_num_list,0)))),0,1),"""")"),"")</f>
        <v/>
      </c>
      <c r="CM76" s="205" t="str">
        <f ca="1">IFERROR(__xludf.DUMMYFUNCTION("if(countif(ec_num_list,FM76),OFFSET(INDIRECT(CONCAT(""A"",to_text(match(FM76,ec_num_list,0)))),0,1),"""")"),"")</f>
        <v/>
      </c>
      <c r="CN76" s="206" t="s">
        <v>241</v>
      </c>
      <c r="CO76" s="206" t="s">
        <v>1243</v>
      </c>
      <c r="CP76" s="206" t="s">
        <v>1251</v>
      </c>
      <c r="CQ76" s="206" t="s">
        <v>1256</v>
      </c>
      <c r="CR76" s="108" t="s">
        <v>1555</v>
      </c>
      <c r="CS76" s="108" t="s">
        <v>1555</v>
      </c>
      <c r="CT76" s="206" t="s">
        <v>1266</v>
      </c>
      <c r="CU76" s="206" t="s">
        <v>1271</v>
      </c>
      <c r="CV76" s="206" t="s">
        <v>1274</v>
      </c>
      <c r="CW76" s="108" t="s">
        <v>1555</v>
      </c>
      <c r="CX76" s="108" t="s">
        <v>1555</v>
      </c>
      <c r="CY76" s="108" t="s">
        <v>1555</v>
      </c>
      <c r="CZ76" s="108" t="s">
        <v>1555</v>
      </c>
      <c r="DA76" s="206" t="s">
        <v>1292</v>
      </c>
      <c r="DB76" s="108" t="s">
        <v>1555</v>
      </c>
      <c r="DC76" s="108" t="s">
        <v>1555</v>
      </c>
      <c r="DD76" s="108" t="s">
        <v>1555</v>
      </c>
      <c r="DE76" s="206" t="s">
        <v>1304</v>
      </c>
      <c r="DF76" s="108" t="s">
        <v>1555</v>
      </c>
      <c r="DG76" s="108" t="s">
        <v>1555</v>
      </c>
      <c r="DH76" s="108" t="s">
        <v>1555</v>
      </c>
      <c r="DI76" s="108" t="s">
        <v>1555</v>
      </c>
      <c r="DJ76" s="206" t="s">
        <v>1321</v>
      </c>
      <c r="DK76" s="108" t="s">
        <v>1555</v>
      </c>
      <c r="DL76" s="206" t="s">
        <v>1326</v>
      </c>
      <c r="DM76" s="108" t="s">
        <v>1555</v>
      </c>
      <c r="DN76" s="206" t="s">
        <v>1334</v>
      </c>
      <c r="DO76" s="206" t="s">
        <v>1337</v>
      </c>
      <c r="DP76" s="206" t="s">
        <v>1341</v>
      </c>
      <c r="DQ76" s="206" t="s">
        <v>1344</v>
      </c>
      <c r="DR76" s="206" t="s">
        <v>1347</v>
      </c>
      <c r="DS76" s="108" t="s">
        <v>1555</v>
      </c>
      <c r="DT76" s="206" t="s">
        <v>1353</v>
      </c>
      <c r="DU76" s="108" t="s">
        <v>1555</v>
      </c>
      <c r="DV76" s="206" t="s">
        <v>1363</v>
      </c>
      <c r="DW76" s="108" t="s">
        <v>1555</v>
      </c>
      <c r="DX76" s="108" t="s">
        <v>1555</v>
      </c>
      <c r="DY76" s="108" t="s">
        <v>1555</v>
      </c>
      <c r="DZ76" s="108" t="s">
        <v>1555</v>
      </c>
      <c r="EA76" s="108" t="s">
        <v>1555</v>
      </c>
      <c r="EB76" s="108" t="s">
        <v>1555</v>
      </c>
      <c r="EC76" s="206" t="s">
        <v>1391</v>
      </c>
      <c r="ED76" s="108" t="s">
        <v>1555</v>
      </c>
      <c r="EE76" s="206" t="s">
        <v>1397</v>
      </c>
      <c r="EF76" s="108" t="s">
        <v>1555</v>
      </c>
      <c r="EG76" s="206" t="s">
        <v>1404</v>
      </c>
      <c r="EH76" s="108" t="s">
        <v>1555</v>
      </c>
      <c r="EI76" s="108" t="s">
        <v>1555</v>
      </c>
      <c r="EJ76" s="206" t="s">
        <v>1414</v>
      </c>
      <c r="EK76" s="206" t="s">
        <v>1417</v>
      </c>
      <c r="EL76" s="206" t="s">
        <v>1419</v>
      </c>
      <c r="EM76" s="108" t="s">
        <v>1555</v>
      </c>
      <c r="EN76" s="206" t="s">
        <v>1428</v>
      </c>
      <c r="EO76" s="206" t="s">
        <v>1430</v>
      </c>
      <c r="EP76" s="108" t="s">
        <v>1555</v>
      </c>
      <c r="EQ76" s="108" t="s">
        <v>1555</v>
      </c>
      <c r="ER76" s="108" t="s">
        <v>1555</v>
      </c>
      <c r="ES76" s="206" t="s">
        <v>1442</v>
      </c>
      <c r="ET76" s="108" t="s">
        <v>1555</v>
      </c>
      <c r="EU76" s="108" t="s">
        <v>1555</v>
      </c>
      <c r="EV76" s="108" t="s">
        <v>1555</v>
      </c>
      <c r="EW76" s="108" t="s">
        <v>1555</v>
      </c>
      <c r="EX76" s="108" t="s">
        <v>1555</v>
      </c>
      <c r="EY76" s="108" t="s">
        <v>1555</v>
      </c>
      <c r="EZ76" s="206" t="s">
        <v>1463</v>
      </c>
      <c r="FA76" s="108" t="s">
        <v>1555</v>
      </c>
      <c r="FB76" s="108" t="s">
        <v>1555</v>
      </c>
      <c r="FC76" s="206" t="s">
        <v>1476</v>
      </c>
      <c r="FD76" s="108" t="s">
        <v>1555</v>
      </c>
      <c r="FE76" s="108" t="s">
        <v>1555</v>
      </c>
      <c r="FF76" s="108" t="s">
        <v>1555</v>
      </c>
      <c r="FG76" s="108" t="s">
        <v>1555</v>
      </c>
      <c r="FH76" s="206" t="s">
        <v>1494</v>
      </c>
      <c r="FI76" s="108" t="s">
        <v>1555</v>
      </c>
      <c r="FJ76" s="108" t="s">
        <v>1555</v>
      </c>
      <c r="FK76" s="206" t="s">
        <v>1506</v>
      </c>
      <c r="FL76" s="206" t="s">
        <v>1509</v>
      </c>
      <c r="FM76" s="108" t="s">
        <v>1555</v>
      </c>
    </row>
    <row r="77" spans="1:169" ht="24">
      <c r="A77" s="207" t="s">
        <v>1503</v>
      </c>
      <c r="B77" s="108" t="str">
        <f t="shared" si="7"/>
        <v xml:space="preserve">N9 </v>
      </c>
      <c r="C77" s="200">
        <v>9</v>
      </c>
      <c r="D77" s="203" t="s">
        <v>442</v>
      </c>
      <c r="E77" s="203" t="s">
        <v>904</v>
      </c>
      <c r="F77" s="203" t="s">
        <v>905</v>
      </c>
      <c r="G77" s="203" t="s">
        <v>906</v>
      </c>
      <c r="H77" s="203" t="s">
        <v>577</v>
      </c>
      <c r="I77" s="203" t="s">
        <v>597</v>
      </c>
      <c r="J77" s="203" t="s">
        <v>603</v>
      </c>
      <c r="K77" s="117" t="s">
        <v>611</v>
      </c>
      <c r="L77" s="204" t="s">
        <v>244</v>
      </c>
      <c r="M77" s="205" t="str">
        <f ca="1">IFERROR(__xludf.DUMMYFUNCTION("regexreplace(N77,"" "","", "")"),"J0, J1, J2, J6, J7, JC, JF, K0, K5, K7, K9, KA, KC, KD, L1, L8, LA, LC, M1, M3, M4, MB, MF, N2, N7, NA, ")</f>
        <v xml:space="preserve">J0, J1, J2, J6, J7, JC, JF, K0, K5, K7, K9, KA, KC, KD, L1, L8, LA, LC, M1, M3, M4, MB, MF, N2, N7, NA, </v>
      </c>
      <c r="N77" s="205" t="e">
        <f t="shared" si="1"/>
        <v>#VALUE!</v>
      </c>
      <c r="O77" s="205" t="str">
        <f ca="1">IFERROR(__xludf.DUMMYFUNCTION("if(countif(ec_num_list,CO77),OFFSET(INDIRECT(CONCAT(""A"",to_text(match(CO77,ec_num_list,0)))),0,1),"""")"),"J0 ")</f>
        <v xml:space="preserve">J0 </v>
      </c>
      <c r="P77" s="205" t="str">
        <f ca="1">IFERROR(__xludf.DUMMYFUNCTION("if(countif(ec_num_list,CP77),OFFSET(INDIRECT(CONCAT(""A"",to_text(match(CP77,ec_num_list,0)))),0,1),"""")"),"J1 ")</f>
        <v xml:space="preserve">J1 </v>
      </c>
      <c r="Q77" s="205" t="str">
        <f ca="1">IFERROR(__xludf.DUMMYFUNCTION("if(countif(ec_num_list,CQ77),OFFSET(INDIRECT(CONCAT(""A"",to_text(match(CQ77,ec_num_list,0)))),0,1),"""")"),"J2 ")</f>
        <v xml:space="preserve">J2 </v>
      </c>
      <c r="R77" s="205" t="str">
        <f ca="1">IFERROR(__xludf.DUMMYFUNCTION("if(countif(ec_num_list,CR77),OFFSET(INDIRECT(CONCAT(""A"",to_text(match(CR77,ec_num_list,0)))),0,1),"""")"),"")</f>
        <v/>
      </c>
      <c r="S77" s="205" t="str">
        <f ca="1">IFERROR(__xludf.DUMMYFUNCTION("if(countif(ec_num_list,CS77),OFFSET(INDIRECT(CONCAT(""A"",to_text(match(CS77,ec_num_list,0)))),0,1),"""")"),"")</f>
        <v/>
      </c>
      <c r="T77" s="205" t="str">
        <f ca="1">IFERROR(__xludf.DUMMYFUNCTION("if(countif(ec_num_list,CT77),OFFSET(INDIRECT(CONCAT(""A"",to_text(match(CT77,ec_num_list,0)))),0,1),"""")"),"")</f>
        <v/>
      </c>
      <c r="U77" s="205" t="str">
        <f ca="1">IFERROR(__xludf.DUMMYFUNCTION("if(countif(ec_num_list,CU77),OFFSET(INDIRECT(CONCAT(""A"",to_text(match(CU77,ec_num_list,0)))),0,1),"""")"),"J6 ")</f>
        <v xml:space="preserve">J6 </v>
      </c>
      <c r="V77" s="205" t="str">
        <f ca="1">IFERROR(__xludf.DUMMYFUNCTION("if(countif(ec_num_list,CV77),OFFSET(INDIRECT(CONCAT(""A"",to_text(match(CV77,ec_num_list,0)))),0,1),"""")"),"J7 ")</f>
        <v xml:space="preserve">J7 </v>
      </c>
      <c r="W77" s="205" t="str">
        <f ca="1">IFERROR(__xludf.DUMMYFUNCTION("if(countif(ec_num_list,CW77),OFFSET(INDIRECT(CONCAT(""A"",to_text(match(CW77,ec_num_list,0)))),0,1),"""")"),"")</f>
        <v/>
      </c>
      <c r="X77" s="205" t="str">
        <f ca="1">IFERROR(__xludf.DUMMYFUNCTION("if(countif(ec_num_list,CX77),OFFSET(INDIRECT(CONCAT(""A"",to_text(match(CX77,ec_num_list,0)))),0,1),"""")"),"")</f>
        <v/>
      </c>
      <c r="Y77" s="205" t="str">
        <f ca="1">IFERROR(__xludf.DUMMYFUNCTION("if(countif(ec_num_list,CY77),OFFSET(INDIRECT(CONCAT(""A"",to_text(match(CY77,ec_num_list,0)))),0,1),"""")"),"")</f>
        <v/>
      </c>
      <c r="Z77" s="205" t="str">
        <f ca="1">IFERROR(__xludf.DUMMYFUNCTION("if(countif(ec_num_list,CZ77),OFFSET(INDIRECT(CONCAT(""A"",to_text(match(CZ77,ec_num_list,0)))),0,1),"""")"),"")</f>
        <v/>
      </c>
      <c r="AA77" s="205" t="str">
        <f ca="1">IFERROR(__xludf.DUMMYFUNCTION("if(countif(ec_num_list,DA77),OFFSET(INDIRECT(CONCAT(""A"",to_text(match(DA77,ec_num_list,0)))),0,1),"""")"),"JC ")</f>
        <v xml:space="preserve">JC </v>
      </c>
      <c r="AB77" s="205" t="str">
        <f ca="1">IFERROR(__xludf.DUMMYFUNCTION("if(countif(ec_num_list,DB77),OFFSET(INDIRECT(CONCAT(""A"",to_text(match(DB77,ec_num_list,0)))),0,1),"""")"),"")</f>
        <v/>
      </c>
      <c r="AC77" s="205" t="str">
        <f ca="1">IFERROR(__xludf.DUMMYFUNCTION("if(countif(ec_num_list,DC77),OFFSET(INDIRECT(CONCAT(""A"",to_text(match(DC77,ec_num_list,0)))),0,1),"""")"),"")</f>
        <v/>
      </c>
      <c r="AD77" s="205" t="str">
        <f ca="1">IFERROR(__xludf.DUMMYFUNCTION("if(countif(ec_num_list,DD77),OFFSET(INDIRECT(CONCAT(""A"",to_text(match(DD77,ec_num_list,0)))),0,1),"""")"),"JF ")</f>
        <v xml:space="preserve">JF </v>
      </c>
      <c r="AE77" s="205" t="str">
        <f ca="1">IFERROR(__xludf.DUMMYFUNCTION("if(countif(ec_num_list,DE77),OFFSET(INDIRECT(CONCAT(""A"",to_text(match(DE77,ec_num_list,0)))),0,1),"""")"),"K0 ")</f>
        <v xml:space="preserve">K0 </v>
      </c>
      <c r="AF77" s="205" t="str">
        <f ca="1">IFERROR(__xludf.DUMMYFUNCTION("if(countif(ec_num_list,DF77),OFFSET(INDIRECT(CONCAT(""A"",to_text(match(DF77,ec_num_list,0)))),0,1),"""")"),"")</f>
        <v/>
      </c>
      <c r="AG77" s="205" t="str">
        <f ca="1">IFERROR(__xludf.DUMMYFUNCTION("if(countif(ec_num_list,DG77),OFFSET(INDIRECT(CONCAT(""A"",to_text(match(DG77,ec_num_list,0)))),0,1),"""")"),"")</f>
        <v/>
      </c>
      <c r="AH77" s="205" t="str">
        <f ca="1">IFERROR(__xludf.DUMMYFUNCTION("if(countif(ec_num_list,DH77),OFFSET(INDIRECT(CONCAT(""A"",to_text(match(DH77,ec_num_list,0)))),0,1),"""")"),"")</f>
        <v/>
      </c>
      <c r="AI77" s="205" t="str">
        <f ca="1">IFERROR(__xludf.DUMMYFUNCTION("if(countif(ec_num_list,DI77),OFFSET(INDIRECT(CONCAT(""A"",to_text(match(DI77,ec_num_list,0)))),0,1),"""")"),"")</f>
        <v/>
      </c>
      <c r="AJ77" s="205" t="str">
        <f ca="1">IFERROR(__xludf.DUMMYFUNCTION("if(countif(ec_num_list,DJ77),OFFSET(INDIRECT(CONCAT(""A"",to_text(match(DJ77,ec_num_list,0)))),0,1),"""")"),"K5 ")</f>
        <v xml:space="preserve">K5 </v>
      </c>
      <c r="AK77" s="205" t="str">
        <f ca="1">IFERROR(__xludf.DUMMYFUNCTION("if(countif(ec_num_list,DK77),OFFSET(INDIRECT(CONCAT(""A"",to_text(match(DK77,ec_num_list,0)))),0,1),"""")"),"")</f>
        <v/>
      </c>
      <c r="AL77" s="205" t="str">
        <f ca="1">IFERROR(__xludf.DUMMYFUNCTION("if(countif(ec_num_list,DL77),OFFSET(INDIRECT(CONCAT(""A"",to_text(match(DL77,ec_num_list,0)))),0,1),"""")"),"K7 ")</f>
        <v xml:space="preserve">K7 </v>
      </c>
      <c r="AM77" s="205" t="str">
        <f ca="1">IFERROR(__xludf.DUMMYFUNCTION("if(countif(ec_num_list,DM77),OFFSET(INDIRECT(CONCAT(""A"",to_text(match(DM77,ec_num_list,0)))),0,1),"""")"),"")</f>
        <v/>
      </c>
      <c r="AN77" s="205" t="str">
        <f ca="1">IFERROR(__xludf.DUMMYFUNCTION("if(countif(ec_num_list,DN77),OFFSET(INDIRECT(CONCAT(""A"",to_text(match(DN77,ec_num_list,0)))),0,1),"""")"),"K9 ")</f>
        <v xml:space="preserve">K9 </v>
      </c>
      <c r="AO77" s="205" t="str">
        <f ca="1">IFERROR(__xludf.DUMMYFUNCTION("if(countif(ec_num_list,DO77),OFFSET(INDIRECT(CONCAT(""A"",to_text(match(DO77,ec_num_list,0)))),0,1),"""")"),"KA ")</f>
        <v xml:space="preserve">KA </v>
      </c>
      <c r="AP77" s="205" t="str">
        <f ca="1">IFERROR(__xludf.DUMMYFUNCTION("if(countif(ec_num_list,DP77),OFFSET(INDIRECT(CONCAT(""A"",to_text(match(DP77,ec_num_list,0)))),0,1),"""")"),"")</f>
        <v/>
      </c>
      <c r="AQ77" s="205" t="str">
        <f ca="1">IFERROR(__xludf.DUMMYFUNCTION("if(countif(ec_num_list,DQ77),OFFSET(INDIRECT(CONCAT(""A"",to_text(match(DQ77,ec_num_list,0)))),0,1),"""")"),"KC ")</f>
        <v xml:space="preserve">KC </v>
      </c>
      <c r="AR77" s="205" t="str">
        <f ca="1">IFERROR(__xludf.DUMMYFUNCTION("if(countif(ec_num_list,DR77),OFFSET(INDIRECT(CONCAT(""A"",to_text(match(DR77,ec_num_list,0)))),0,1),"""")"),"KD ")</f>
        <v xml:space="preserve">KD </v>
      </c>
      <c r="AS77" s="205" t="str">
        <f ca="1">IFERROR(__xludf.DUMMYFUNCTION("if(countif(ec_num_list,DS77),OFFSET(INDIRECT(CONCAT(""A"",to_text(match(DS77,ec_num_list,0)))),0,1),"""")"),"")</f>
        <v/>
      </c>
      <c r="AT77" s="205" t="str">
        <f ca="1">IFERROR(__xludf.DUMMYFUNCTION("if(countif(ec_num_list,DT77),OFFSET(INDIRECT(CONCAT(""A"",to_text(match(DT77,ec_num_list,0)))),0,1),"""")"),"")</f>
        <v/>
      </c>
      <c r="AU77" s="205" t="str">
        <f ca="1">IFERROR(__xludf.DUMMYFUNCTION("if(countif(ec_num_list,DU77),OFFSET(INDIRECT(CONCAT(""A"",to_text(match(DU77,ec_num_list,0)))),0,1),"""")"),"")</f>
        <v/>
      </c>
      <c r="AV77" s="205" t="str">
        <f ca="1">IFERROR(__xludf.DUMMYFUNCTION("if(countif(ec_num_list,DV77),OFFSET(INDIRECT(CONCAT(""A"",to_text(match(DV77,ec_num_list,0)))),0,1),"""")"),"L1 ")</f>
        <v xml:space="preserve">L1 </v>
      </c>
      <c r="AW77" s="205" t="str">
        <f ca="1">IFERROR(__xludf.DUMMYFUNCTION("if(countif(ec_num_list,DW77),OFFSET(INDIRECT(CONCAT(""A"",to_text(match(DW77,ec_num_list,0)))),0,1),"""")"),"")</f>
        <v/>
      </c>
      <c r="AX77" s="205" t="str">
        <f ca="1">IFERROR(__xludf.DUMMYFUNCTION("if(countif(ec_num_list,DX77),OFFSET(INDIRECT(CONCAT(""A"",to_text(match(DX77,ec_num_list,0)))),0,1),"""")"),"")</f>
        <v/>
      </c>
      <c r="AY77" s="205" t="str">
        <f ca="1">IFERROR(__xludf.DUMMYFUNCTION("if(countif(ec_num_list,DY77),OFFSET(INDIRECT(CONCAT(""A"",to_text(match(DY77,ec_num_list,0)))),0,1),"""")"),"")</f>
        <v/>
      </c>
      <c r="AZ77" s="205" t="str">
        <f ca="1">IFERROR(__xludf.DUMMYFUNCTION("if(countif(ec_num_list,DZ77),OFFSET(INDIRECT(CONCAT(""A"",to_text(match(DZ77,ec_num_list,0)))),0,1),"""")"),"")</f>
        <v/>
      </c>
      <c r="BA77" s="205" t="str">
        <f ca="1">IFERROR(__xludf.DUMMYFUNCTION("if(countif(ec_num_list,EA77),OFFSET(INDIRECT(CONCAT(""A"",to_text(match(EA77,ec_num_list,0)))),0,1),"""")"),"")</f>
        <v/>
      </c>
      <c r="BB77" s="205" t="str">
        <f ca="1">IFERROR(__xludf.DUMMYFUNCTION("if(countif(ec_num_list,EB77),OFFSET(INDIRECT(CONCAT(""A"",to_text(match(EB77,ec_num_list,0)))),0,1),"""")"),"")</f>
        <v/>
      </c>
      <c r="BC77" s="205" t="str">
        <f ca="1">IFERROR(__xludf.DUMMYFUNCTION("if(countif(ec_num_list,EC77),OFFSET(INDIRECT(CONCAT(""A"",to_text(match(EC77,ec_num_list,0)))),0,1),"""")"),"L8 ")</f>
        <v xml:space="preserve">L8 </v>
      </c>
      <c r="BD77" s="205" t="str">
        <f ca="1">IFERROR(__xludf.DUMMYFUNCTION("if(countif(ec_num_list,ED77),OFFSET(INDIRECT(CONCAT(""A"",to_text(match(ED77,ec_num_list,0)))),0,1),"""")"),"")</f>
        <v/>
      </c>
      <c r="BE77" s="205" t="str">
        <f ca="1">IFERROR(__xludf.DUMMYFUNCTION("if(countif(ec_num_list,EE77),OFFSET(INDIRECT(CONCAT(""A"",to_text(match(EE77,ec_num_list,0)))),0,1),"""")"),"LA ")</f>
        <v xml:space="preserve">LA </v>
      </c>
      <c r="BF77" s="205" t="str">
        <f ca="1">IFERROR(__xludf.DUMMYFUNCTION("if(countif(ec_num_list,EF77),OFFSET(INDIRECT(CONCAT(""A"",to_text(match(EF77,ec_num_list,0)))),0,1),"""")"),"")</f>
        <v/>
      </c>
      <c r="BG77" s="205" t="str">
        <f ca="1">IFERROR(__xludf.DUMMYFUNCTION("if(countif(ec_num_list,EG77),OFFSET(INDIRECT(CONCAT(""A"",to_text(match(EG77,ec_num_list,0)))),0,1),"""")"),"LC ")</f>
        <v xml:space="preserve">LC </v>
      </c>
      <c r="BH77" s="205" t="str">
        <f ca="1">IFERROR(__xludf.DUMMYFUNCTION("if(countif(ec_num_list,EH77),OFFSET(INDIRECT(CONCAT(""A"",to_text(match(EH77,ec_num_list,0)))),0,1),"""")"),"")</f>
        <v/>
      </c>
      <c r="BI77" s="205" t="str">
        <f ca="1">IFERROR(__xludf.DUMMYFUNCTION("if(countif(ec_num_list,EI77),OFFSET(INDIRECT(CONCAT(""A"",to_text(match(EI77,ec_num_list,0)))),0,1),"""")"),"")</f>
        <v/>
      </c>
      <c r="BJ77" s="205" t="str">
        <f ca="1">IFERROR(__xludf.DUMMYFUNCTION("if(countif(ec_num_list,EJ77),OFFSET(INDIRECT(CONCAT(""A"",to_text(match(EJ77,ec_num_list,0)))),0,1),"""")"),"")</f>
        <v/>
      </c>
      <c r="BK77" s="205" t="str">
        <f ca="1">IFERROR(__xludf.DUMMYFUNCTION("if(countif(ec_num_list,EK77),OFFSET(INDIRECT(CONCAT(""A"",to_text(match(EK77,ec_num_list,0)))),0,1),"""")"),"")</f>
        <v/>
      </c>
      <c r="BL77" s="205" t="str">
        <f ca="1">IFERROR(__xludf.DUMMYFUNCTION("if(countif(ec_num_list,EL77),OFFSET(INDIRECT(CONCAT(""A"",to_text(match(EL77,ec_num_list,0)))),0,1),"""")"),"M1 ")</f>
        <v xml:space="preserve">M1 </v>
      </c>
      <c r="BM77" s="205" t="str">
        <f ca="1">IFERROR(__xludf.DUMMYFUNCTION("if(countif(ec_num_list,EM77),OFFSET(INDIRECT(CONCAT(""A"",to_text(match(EM77,ec_num_list,0)))),0,1),"""")"),"")</f>
        <v/>
      </c>
      <c r="BN77" s="205" t="str">
        <f ca="1">IFERROR(__xludf.DUMMYFUNCTION("if(countif(ec_num_list,EN77),OFFSET(INDIRECT(CONCAT(""A"",to_text(match(EN77,ec_num_list,0)))),0,1),"""")"),"M3 ")</f>
        <v xml:space="preserve">M3 </v>
      </c>
      <c r="BO77" s="205" t="str">
        <f ca="1">IFERROR(__xludf.DUMMYFUNCTION("if(countif(ec_num_list,EO77),OFFSET(INDIRECT(CONCAT(""A"",to_text(match(EO77,ec_num_list,0)))),0,1),"""")"),"M4 ")</f>
        <v xml:space="preserve">M4 </v>
      </c>
      <c r="BP77" s="205" t="str">
        <f ca="1">IFERROR(__xludf.DUMMYFUNCTION("if(countif(ec_num_list,EP77),OFFSET(INDIRECT(CONCAT(""A"",to_text(match(EP77,ec_num_list,0)))),0,1),"""")"),"")</f>
        <v/>
      </c>
      <c r="BQ77" s="205" t="str">
        <f ca="1">IFERROR(__xludf.DUMMYFUNCTION("if(countif(ec_num_list,EQ77),OFFSET(INDIRECT(CONCAT(""A"",to_text(match(EQ77,ec_num_list,0)))),0,1),"""")"),"")</f>
        <v/>
      </c>
      <c r="BR77" s="205" t="str">
        <f ca="1">IFERROR(__xludf.DUMMYFUNCTION("if(countif(ec_num_list,ER77),OFFSET(INDIRECT(CONCAT(""A"",to_text(match(ER77,ec_num_list,0)))),0,1),"""")"),"")</f>
        <v/>
      </c>
      <c r="BS77" s="205" t="str">
        <f ca="1">IFERROR(__xludf.DUMMYFUNCTION("if(countif(ec_num_list,ES77),OFFSET(INDIRECT(CONCAT(""A"",to_text(match(ES77,ec_num_list,0)))),0,1),"""")"),"")</f>
        <v/>
      </c>
      <c r="BT77" s="205" t="str">
        <f ca="1">IFERROR(__xludf.DUMMYFUNCTION("if(countif(ec_num_list,ET77),OFFSET(INDIRECT(CONCAT(""A"",to_text(match(ET77,ec_num_list,0)))),0,1),"""")"),"")</f>
        <v/>
      </c>
      <c r="BU77" s="205" t="str">
        <f ca="1">IFERROR(__xludf.DUMMYFUNCTION("if(countif(ec_num_list,EU77),OFFSET(INDIRECT(CONCAT(""A"",to_text(match(EU77,ec_num_list,0)))),0,1),"""")"),"")</f>
        <v/>
      </c>
      <c r="BV77" s="205" t="str">
        <f ca="1">IFERROR(__xludf.DUMMYFUNCTION("if(countif(ec_num_list,EV77),OFFSET(INDIRECT(CONCAT(""A"",to_text(match(EV77,ec_num_list,0)))),0,1),"""")"),"MB ")</f>
        <v xml:space="preserve">MB </v>
      </c>
      <c r="BW77" s="205" t="str">
        <f ca="1">IFERROR(__xludf.DUMMYFUNCTION("if(countif(ec_num_list,EW77),OFFSET(INDIRECT(CONCAT(""A"",to_text(match(EW77,ec_num_list,0)))),0,1),"""")"),"")</f>
        <v/>
      </c>
      <c r="BX77" s="205" t="str">
        <f ca="1">IFERROR(__xludf.DUMMYFUNCTION("if(countif(ec_num_list,EX77),OFFSET(INDIRECT(CONCAT(""A"",to_text(match(EX77,ec_num_list,0)))),0,1),"""")"),"")</f>
        <v/>
      </c>
      <c r="BY77" s="205" t="str">
        <f ca="1">IFERROR(__xludf.DUMMYFUNCTION("if(countif(ec_num_list,EY77),OFFSET(INDIRECT(CONCAT(""A"",to_text(match(EY77,ec_num_list,0)))),0,1),"""")"),"")</f>
        <v/>
      </c>
      <c r="BZ77" s="205" t="str">
        <f ca="1">IFERROR(__xludf.DUMMYFUNCTION("if(countif(ec_num_list,EZ77),OFFSET(INDIRECT(CONCAT(""A"",to_text(match(EZ77,ec_num_list,0)))),0,1),"""")"),"MF ")</f>
        <v xml:space="preserve">MF </v>
      </c>
      <c r="CA77" s="205" t="str">
        <f ca="1">IFERROR(__xludf.DUMMYFUNCTION("if(countif(ec_num_list,FA77),OFFSET(INDIRECT(CONCAT(""A"",to_text(match(FA77,ec_num_list,0)))),0,1),"""")"),"")</f>
        <v/>
      </c>
      <c r="CB77" s="205" t="str">
        <f ca="1">IFERROR(__xludf.DUMMYFUNCTION("if(countif(ec_num_list,FB77),OFFSET(INDIRECT(CONCAT(""A"",to_text(match(FB77,ec_num_list,0)))),0,1),"""")"),"")</f>
        <v/>
      </c>
      <c r="CC77" s="205" t="str">
        <f ca="1">IFERROR(__xludf.DUMMYFUNCTION("if(countif(ec_num_list,FC77),OFFSET(INDIRECT(CONCAT(""A"",to_text(match(FC77,ec_num_list,0)))),0,1),"""")"),"N2 ")</f>
        <v xml:space="preserve">N2 </v>
      </c>
      <c r="CD77" s="205" t="str">
        <f ca="1">IFERROR(__xludf.DUMMYFUNCTION("if(countif(ec_num_list,FD77),OFFSET(INDIRECT(CONCAT(""A"",to_text(match(FD77,ec_num_list,0)))),0,1),"""")"),"")</f>
        <v/>
      </c>
      <c r="CE77" s="205" t="str">
        <f ca="1">IFERROR(__xludf.DUMMYFUNCTION("if(countif(ec_num_list,FE77),OFFSET(INDIRECT(CONCAT(""A"",to_text(match(FE77,ec_num_list,0)))),0,1),"""")"),"")</f>
        <v/>
      </c>
      <c r="CF77" s="205" t="str">
        <f ca="1">IFERROR(__xludf.DUMMYFUNCTION("if(countif(ec_num_list,FF77),OFFSET(INDIRECT(CONCAT(""A"",to_text(match(FF77,ec_num_list,0)))),0,1),"""")"),"")</f>
        <v/>
      </c>
      <c r="CG77" s="205" t="str">
        <f ca="1">IFERROR(__xludf.DUMMYFUNCTION("if(countif(ec_num_list,FG77),OFFSET(INDIRECT(CONCAT(""A"",to_text(match(FG77,ec_num_list,0)))),0,1),"""")"),"")</f>
        <v/>
      </c>
      <c r="CH77" s="205" t="str">
        <f ca="1">IFERROR(__xludf.DUMMYFUNCTION("if(countif(ec_num_list,FH77),OFFSET(INDIRECT(CONCAT(""A"",to_text(match(FH77,ec_num_list,0)))),0,1),"""")"),"N7 ")</f>
        <v xml:space="preserve">N7 </v>
      </c>
      <c r="CI77" s="205" t="str">
        <f ca="1">IFERROR(__xludf.DUMMYFUNCTION("if(countif(ec_num_list,FI77),OFFSET(INDIRECT(CONCAT(""A"",to_text(match(FI77,ec_num_list,0)))),0,1),"""")"),"")</f>
        <v/>
      </c>
      <c r="CJ77" s="205" t="str">
        <f ca="1">IFERROR(__xludf.DUMMYFUNCTION("if(countif(ec_num_list,FJ77),OFFSET(INDIRECT(CONCAT(""A"",to_text(match(FJ77,ec_num_list,0)))),0,1),"""")"),"")</f>
        <v/>
      </c>
      <c r="CK77" s="205" t="str">
        <f ca="1">IFERROR(__xludf.DUMMYFUNCTION("if(countif(ec_num_list,FK77),OFFSET(INDIRECT(CONCAT(""A"",to_text(match(FK77,ec_num_list,0)))),0,1),"""")"),"NA ")</f>
        <v xml:space="preserve">NA </v>
      </c>
      <c r="CL77" s="205" t="str">
        <f ca="1">IFERROR(__xludf.DUMMYFUNCTION("if(countif(ec_num_list,FL77),OFFSET(INDIRECT(CONCAT(""A"",to_text(match(FL77,ec_num_list,0)))),0,1),"""")"),"")</f>
        <v/>
      </c>
      <c r="CM77" s="205" t="str">
        <f ca="1">IFERROR(__xludf.DUMMYFUNCTION("if(countif(ec_num_list,FM77),OFFSET(INDIRECT(CONCAT(""A"",to_text(match(FM77,ec_num_list,0)))),0,1),"""")"),"")</f>
        <v/>
      </c>
      <c r="CN77" s="206" t="s">
        <v>244</v>
      </c>
      <c r="CO77" s="206" t="s">
        <v>1243</v>
      </c>
      <c r="CP77" s="206" t="s">
        <v>1251</v>
      </c>
      <c r="CQ77" s="206" t="s">
        <v>1256</v>
      </c>
      <c r="CR77" s="108" t="s">
        <v>1555</v>
      </c>
      <c r="CS77" s="108" t="s">
        <v>1555</v>
      </c>
      <c r="CT77" s="108" t="s">
        <v>1555</v>
      </c>
      <c r="CU77" s="206" t="s">
        <v>1271</v>
      </c>
      <c r="CV77" s="206" t="s">
        <v>1274</v>
      </c>
      <c r="CW77" s="108" t="s">
        <v>1555</v>
      </c>
      <c r="CX77" s="108" t="s">
        <v>1555</v>
      </c>
      <c r="CY77" s="108" t="s">
        <v>1555</v>
      </c>
      <c r="CZ77" s="108" t="s">
        <v>1555</v>
      </c>
      <c r="DA77" s="206" t="s">
        <v>1292</v>
      </c>
      <c r="DB77" s="108" t="s">
        <v>1555</v>
      </c>
      <c r="DC77" s="108" t="s">
        <v>1555</v>
      </c>
      <c r="DD77" s="206" t="s">
        <v>1301</v>
      </c>
      <c r="DE77" s="206" t="s">
        <v>1304</v>
      </c>
      <c r="DF77" s="108" t="s">
        <v>1555</v>
      </c>
      <c r="DG77" s="108" t="s">
        <v>1555</v>
      </c>
      <c r="DH77" s="108" t="s">
        <v>1555</v>
      </c>
      <c r="DI77" s="108" t="s">
        <v>1555</v>
      </c>
      <c r="DJ77" s="206" t="s">
        <v>1321</v>
      </c>
      <c r="DK77" s="108" t="s">
        <v>1555</v>
      </c>
      <c r="DL77" s="206" t="s">
        <v>1326</v>
      </c>
      <c r="DM77" s="108" t="s">
        <v>1555</v>
      </c>
      <c r="DN77" s="206" t="s">
        <v>1334</v>
      </c>
      <c r="DO77" s="206" t="s">
        <v>1337</v>
      </c>
      <c r="DP77" s="108" t="s">
        <v>1555</v>
      </c>
      <c r="DQ77" s="206" t="s">
        <v>1344</v>
      </c>
      <c r="DR77" s="206" t="s">
        <v>1347</v>
      </c>
      <c r="DS77" s="108" t="s">
        <v>1555</v>
      </c>
      <c r="DT77" s="108" t="s">
        <v>1555</v>
      </c>
      <c r="DU77" s="108" t="s">
        <v>1555</v>
      </c>
      <c r="DV77" s="206" t="s">
        <v>1363</v>
      </c>
      <c r="DW77" s="108" t="s">
        <v>1555</v>
      </c>
      <c r="DX77" s="108" t="s">
        <v>1555</v>
      </c>
      <c r="DY77" s="108" t="s">
        <v>1555</v>
      </c>
      <c r="DZ77" s="108" t="s">
        <v>1555</v>
      </c>
      <c r="EA77" s="108" t="s">
        <v>1555</v>
      </c>
      <c r="EB77" s="108" t="s">
        <v>1555</v>
      </c>
      <c r="EC77" s="206" t="s">
        <v>1391</v>
      </c>
      <c r="ED77" s="108" t="s">
        <v>1555</v>
      </c>
      <c r="EE77" s="206" t="s">
        <v>1397</v>
      </c>
      <c r="EF77" s="108" t="s">
        <v>1555</v>
      </c>
      <c r="EG77" s="206" t="s">
        <v>1404</v>
      </c>
      <c r="EH77" s="108" t="s">
        <v>1555</v>
      </c>
      <c r="EI77" s="108" t="s">
        <v>1555</v>
      </c>
      <c r="EJ77" s="108" t="s">
        <v>1555</v>
      </c>
      <c r="EK77" s="108" t="s">
        <v>1555</v>
      </c>
      <c r="EL77" s="206" t="s">
        <v>1419</v>
      </c>
      <c r="EM77" s="108" t="s">
        <v>1555</v>
      </c>
      <c r="EN77" s="206" t="s">
        <v>1428</v>
      </c>
      <c r="EO77" s="206" t="s">
        <v>1430</v>
      </c>
      <c r="EP77" s="108" t="s">
        <v>1555</v>
      </c>
      <c r="EQ77" s="108" t="s">
        <v>1555</v>
      </c>
      <c r="ER77" s="108" t="s">
        <v>1555</v>
      </c>
      <c r="ES77" s="108" t="s">
        <v>1555</v>
      </c>
      <c r="ET77" s="108" t="s">
        <v>1555</v>
      </c>
      <c r="EU77" s="108" t="s">
        <v>1555</v>
      </c>
      <c r="EV77" s="206" t="s">
        <v>1451</v>
      </c>
      <c r="EW77" s="108" t="s">
        <v>1555</v>
      </c>
      <c r="EX77" s="108" t="s">
        <v>1555</v>
      </c>
      <c r="EY77" s="108" t="s">
        <v>1555</v>
      </c>
      <c r="EZ77" s="206" t="s">
        <v>1463</v>
      </c>
      <c r="FA77" s="108" t="s">
        <v>1555</v>
      </c>
      <c r="FB77" s="108" t="s">
        <v>1555</v>
      </c>
      <c r="FC77" s="206" t="s">
        <v>1476</v>
      </c>
      <c r="FD77" s="108" t="s">
        <v>1555</v>
      </c>
      <c r="FE77" s="108" t="s">
        <v>1555</v>
      </c>
      <c r="FF77" s="108" t="s">
        <v>1555</v>
      </c>
      <c r="FG77" s="108" t="s">
        <v>1555</v>
      </c>
      <c r="FH77" s="206" t="s">
        <v>1494</v>
      </c>
      <c r="FI77" s="108" t="s">
        <v>1555</v>
      </c>
      <c r="FJ77" s="108" t="s">
        <v>1555</v>
      </c>
      <c r="FK77" s="206" t="s">
        <v>1506</v>
      </c>
      <c r="FL77" s="206" t="s">
        <v>1509</v>
      </c>
      <c r="FM77" s="108" t="s">
        <v>1555</v>
      </c>
    </row>
    <row r="78" spans="1:169" ht="14.25">
      <c r="A78" s="202" t="s">
        <v>1506</v>
      </c>
      <c r="B78" s="108" t="str">
        <f t="shared" si="7"/>
        <v xml:space="preserve">NA </v>
      </c>
      <c r="C78" s="200" t="s">
        <v>1556</v>
      </c>
      <c r="D78" s="203" t="s">
        <v>442</v>
      </c>
      <c r="E78" s="203" t="s">
        <v>904</v>
      </c>
      <c r="F78" s="203" t="s">
        <v>905</v>
      </c>
      <c r="G78" s="203" t="s">
        <v>906</v>
      </c>
      <c r="H78" s="203" t="s">
        <v>658</v>
      </c>
      <c r="I78" s="203" t="s">
        <v>655</v>
      </c>
      <c r="J78" s="203" t="s">
        <v>919</v>
      </c>
      <c r="K78" s="117" t="s">
        <v>752</v>
      </c>
      <c r="L78" s="204" t="s">
        <v>246</v>
      </c>
      <c r="M78" s="205" t="str">
        <f ca="1">IFERROR(__xludf.DUMMYFUNCTION("regexreplace(N78,"" "","", "")"),"J0, J1, J2, J3, J5, J6, J7, JA, JC, JD, JF, K0, K1, K2, K3, K4, K5, K7, K8, K9, KA, KB, KC, KD, KE, KF, L1, L2, L3, L7, L8, LA, LC, LF, M0, M1, M3, M4, M5, M8, MB, MF, N2, N6, N7, NA, ")</f>
        <v xml:space="preserve">J0, J1, J2, J3, J5, J6, J7, JA, JC, JD, JF, K0, K1, K2, K3, K4, K5, K7, K8, K9, KA, KB, KC, KD, KE, KF, L1, L2, L3, L7, L8, LA, LC, LF, M0, M1, M3, M4, M5, M8, MB, MF, N2, N6, N7, NA, </v>
      </c>
      <c r="N78" s="205" t="e">
        <f t="shared" si="1"/>
        <v>#VALUE!</v>
      </c>
      <c r="O78" s="205" t="str">
        <f ca="1">IFERROR(__xludf.DUMMYFUNCTION("if(countif(ec_num_list,CO78),OFFSET(INDIRECT(CONCAT(""A"",to_text(match(CO78,ec_num_list,0)))),0,1),"""")"),"J0 ")</f>
        <v xml:space="preserve">J0 </v>
      </c>
      <c r="P78" s="205" t="str">
        <f ca="1">IFERROR(__xludf.DUMMYFUNCTION("if(countif(ec_num_list,CP78),OFFSET(INDIRECT(CONCAT(""A"",to_text(match(CP78,ec_num_list,0)))),0,1),"""")"),"J1 ")</f>
        <v xml:space="preserve">J1 </v>
      </c>
      <c r="Q78" s="205" t="str">
        <f ca="1">IFERROR(__xludf.DUMMYFUNCTION("if(countif(ec_num_list,CQ78),OFFSET(INDIRECT(CONCAT(""A"",to_text(match(CQ78,ec_num_list,0)))),0,1),"""")"),"J2 ")</f>
        <v xml:space="preserve">J2 </v>
      </c>
      <c r="R78" s="205" t="str">
        <f ca="1">IFERROR(__xludf.DUMMYFUNCTION("if(countif(ec_num_list,CR78),OFFSET(INDIRECT(CONCAT(""A"",to_text(match(CR78,ec_num_list,0)))),0,1),"""")"),"J3 ")</f>
        <v xml:space="preserve">J3 </v>
      </c>
      <c r="S78" s="205" t="str">
        <f ca="1">IFERROR(__xludf.DUMMYFUNCTION("if(countif(ec_num_list,CS78),OFFSET(INDIRECT(CONCAT(""A"",to_text(match(CS78,ec_num_list,0)))),0,1),"""")"),"")</f>
        <v/>
      </c>
      <c r="T78" s="205" t="str">
        <f ca="1">IFERROR(__xludf.DUMMYFUNCTION("if(countif(ec_num_list,CT78),OFFSET(INDIRECT(CONCAT(""A"",to_text(match(CT78,ec_num_list,0)))),0,1),"""")"),"J5 ")</f>
        <v xml:space="preserve">J5 </v>
      </c>
      <c r="U78" s="205" t="str">
        <f ca="1">IFERROR(__xludf.DUMMYFUNCTION("if(countif(ec_num_list,CU78),OFFSET(INDIRECT(CONCAT(""A"",to_text(match(CU78,ec_num_list,0)))),0,1),"""")"),"J6 ")</f>
        <v xml:space="preserve">J6 </v>
      </c>
      <c r="V78" s="205" t="str">
        <f ca="1">IFERROR(__xludf.DUMMYFUNCTION("if(countif(ec_num_list,CV78),OFFSET(INDIRECT(CONCAT(""A"",to_text(match(CV78,ec_num_list,0)))),0,1),"""")"),"J7 ")</f>
        <v xml:space="preserve">J7 </v>
      </c>
      <c r="W78" s="205" t="str">
        <f ca="1">IFERROR(__xludf.DUMMYFUNCTION("if(countif(ec_num_list,CW78),OFFSET(INDIRECT(CONCAT(""A"",to_text(match(CW78,ec_num_list,0)))),0,1),"""")"),"")</f>
        <v/>
      </c>
      <c r="X78" s="205" t="str">
        <f ca="1">IFERROR(__xludf.DUMMYFUNCTION("if(countif(ec_num_list,CX78),OFFSET(INDIRECT(CONCAT(""A"",to_text(match(CX78,ec_num_list,0)))),0,1),"""")"),"")</f>
        <v/>
      </c>
      <c r="Y78" s="205" t="str">
        <f ca="1">IFERROR(__xludf.DUMMYFUNCTION("if(countif(ec_num_list,CY78),OFFSET(INDIRECT(CONCAT(""A"",to_text(match(CY78,ec_num_list,0)))),0,1),"""")"),"JA ")</f>
        <v xml:space="preserve">JA </v>
      </c>
      <c r="Z78" s="205" t="str">
        <f ca="1">IFERROR(__xludf.DUMMYFUNCTION("if(countif(ec_num_list,CZ78),OFFSET(INDIRECT(CONCAT(""A"",to_text(match(CZ78,ec_num_list,0)))),0,1),"""")"),"")</f>
        <v/>
      </c>
      <c r="AA78" s="205" t="str">
        <f ca="1">IFERROR(__xludf.DUMMYFUNCTION("if(countif(ec_num_list,DA78),OFFSET(INDIRECT(CONCAT(""A"",to_text(match(DA78,ec_num_list,0)))),0,1),"""")"),"JC ")</f>
        <v xml:space="preserve">JC </v>
      </c>
      <c r="AB78" s="205" t="str">
        <f ca="1">IFERROR(__xludf.DUMMYFUNCTION("if(countif(ec_num_list,DB78),OFFSET(INDIRECT(CONCAT(""A"",to_text(match(DB78,ec_num_list,0)))),0,1),"""")"),"JD ")</f>
        <v xml:space="preserve">JD </v>
      </c>
      <c r="AC78" s="205" t="str">
        <f ca="1">IFERROR(__xludf.DUMMYFUNCTION("if(countif(ec_num_list,DC78),OFFSET(INDIRECT(CONCAT(""A"",to_text(match(DC78,ec_num_list,0)))),0,1),"""")"),"")</f>
        <v/>
      </c>
      <c r="AD78" s="205" t="str">
        <f ca="1">IFERROR(__xludf.DUMMYFUNCTION("if(countif(ec_num_list,DD78),OFFSET(INDIRECT(CONCAT(""A"",to_text(match(DD78,ec_num_list,0)))),0,1),"""")"),"JF ")</f>
        <v xml:space="preserve">JF </v>
      </c>
      <c r="AE78" s="205" t="str">
        <f ca="1">IFERROR(__xludf.DUMMYFUNCTION("if(countif(ec_num_list,DE78),OFFSET(INDIRECT(CONCAT(""A"",to_text(match(DE78,ec_num_list,0)))),0,1),"""")"),"K0 ")</f>
        <v xml:space="preserve">K0 </v>
      </c>
      <c r="AF78" s="205" t="str">
        <f ca="1">IFERROR(__xludf.DUMMYFUNCTION("if(countif(ec_num_list,DF78),OFFSET(INDIRECT(CONCAT(""A"",to_text(match(DF78,ec_num_list,0)))),0,1),"""")"),"K1 ")</f>
        <v xml:space="preserve">K1 </v>
      </c>
      <c r="AG78" s="205" t="str">
        <f ca="1">IFERROR(__xludf.DUMMYFUNCTION("if(countif(ec_num_list,DG78),OFFSET(INDIRECT(CONCAT(""A"",to_text(match(DG78,ec_num_list,0)))),0,1),"""")"),"K2 ")</f>
        <v xml:space="preserve">K2 </v>
      </c>
      <c r="AH78" s="205" t="str">
        <f ca="1">IFERROR(__xludf.DUMMYFUNCTION("if(countif(ec_num_list,DH78),OFFSET(INDIRECT(CONCAT(""A"",to_text(match(DH78,ec_num_list,0)))),0,1),"""")"),"K3 ")</f>
        <v xml:space="preserve">K3 </v>
      </c>
      <c r="AI78" s="205" t="str">
        <f ca="1">IFERROR(__xludf.DUMMYFUNCTION("if(countif(ec_num_list,DI78),OFFSET(INDIRECT(CONCAT(""A"",to_text(match(DI78,ec_num_list,0)))),0,1),"""")"),"K4 ")</f>
        <v xml:space="preserve">K4 </v>
      </c>
      <c r="AJ78" s="205" t="str">
        <f ca="1">IFERROR(__xludf.DUMMYFUNCTION("if(countif(ec_num_list,DJ78),OFFSET(INDIRECT(CONCAT(""A"",to_text(match(DJ78,ec_num_list,0)))),0,1),"""")"),"K5 ")</f>
        <v xml:space="preserve">K5 </v>
      </c>
      <c r="AK78" s="205" t="str">
        <f ca="1">IFERROR(__xludf.DUMMYFUNCTION("if(countif(ec_num_list,DK78),OFFSET(INDIRECT(CONCAT(""A"",to_text(match(DK78,ec_num_list,0)))),0,1),"""")"),"")</f>
        <v/>
      </c>
      <c r="AL78" s="205" t="str">
        <f ca="1">IFERROR(__xludf.DUMMYFUNCTION("if(countif(ec_num_list,DL78),OFFSET(INDIRECT(CONCAT(""A"",to_text(match(DL78,ec_num_list,0)))),0,1),"""")"),"K7 ")</f>
        <v xml:space="preserve">K7 </v>
      </c>
      <c r="AM78" s="205" t="str">
        <f ca="1">IFERROR(__xludf.DUMMYFUNCTION("if(countif(ec_num_list,DM78),OFFSET(INDIRECT(CONCAT(""A"",to_text(match(DM78,ec_num_list,0)))),0,1),"""")"),"K8 ")</f>
        <v xml:space="preserve">K8 </v>
      </c>
      <c r="AN78" s="205" t="str">
        <f ca="1">IFERROR(__xludf.DUMMYFUNCTION("if(countif(ec_num_list,DN78),OFFSET(INDIRECT(CONCAT(""A"",to_text(match(DN78,ec_num_list,0)))),0,1),"""")"),"K9 ")</f>
        <v xml:space="preserve">K9 </v>
      </c>
      <c r="AO78" s="205" t="str">
        <f ca="1">IFERROR(__xludf.DUMMYFUNCTION("if(countif(ec_num_list,DO78),OFFSET(INDIRECT(CONCAT(""A"",to_text(match(DO78,ec_num_list,0)))),0,1),"""")"),"KA ")</f>
        <v xml:space="preserve">KA </v>
      </c>
      <c r="AP78" s="205" t="str">
        <f ca="1">IFERROR(__xludf.DUMMYFUNCTION("if(countif(ec_num_list,DP78),OFFSET(INDIRECT(CONCAT(""A"",to_text(match(DP78,ec_num_list,0)))),0,1),"""")"),"KB ")</f>
        <v xml:space="preserve">KB </v>
      </c>
      <c r="AQ78" s="205" t="str">
        <f ca="1">IFERROR(__xludf.DUMMYFUNCTION("if(countif(ec_num_list,DQ78),OFFSET(INDIRECT(CONCAT(""A"",to_text(match(DQ78,ec_num_list,0)))),0,1),"""")"),"KC ")</f>
        <v xml:space="preserve">KC </v>
      </c>
      <c r="AR78" s="205" t="str">
        <f ca="1">IFERROR(__xludf.DUMMYFUNCTION("if(countif(ec_num_list,DR78),OFFSET(INDIRECT(CONCAT(""A"",to_text(match(DR78,ec_num_list,0)))),0,1),"""")"),"KD ")</f>
        <v xml:space="preserve">KD </v>
      </c>
      <c r="AS78" s="205" t="str">
        <f ca="1">IFERROR(__xludf.DUMMYFUNCTION("if(countif(ec_num_list,DS78),OFFSET(INDIRECT(CONCAT(""A"",to_text(match(DS78,ec_num_list,0)))),0,1),"""")"),"KE ")</f>
        <v xml:space="preserve">KE </v>
      </c>
      <c r="AT78" s="205" t="str">
        <f ca="1">IFERROR(__xludf.DUMMYFUNCTION("if(countif(ec_num_list,DT78),OFFSET(INDIRECT(CONCAT(""A"",to_text(match(DT78,ec_num_list,0)))),0,1),"""")"),"KF ")</f>
        <v xml:space="preserve">KF </v>
      </c>
      <c r="AU78" s="205" t="str">
        <f ca="1">IFERROR(__xludf.DUMMYFUNCTION("if(countif(ec_num_list,DU78),OFFSET(INDIRECT(CONCAT(""A"",to_text(match(DU78,ec_num_list,0)))),0,1),"""")"),"")</f>
        <v/>
      </c>
      <c r="AV78" s="205" t="str">
        <f ca="1">IFERROR(__xludf.DUMMYFUNCTION("if(countif(ec_num_list,DV78),OFFSET(INDIRECT(CONCAT(""A"",to_text(match(DV78,ec_num_list,0)))),0,1),"""")"),"L1 ")</f>
        <v xml:space="preserve">L1 </v>
      </c>
      <c r="AW78" s="205" t="str">
        <f ca="1">IFERROR(__xludf.DUMMYFUNCTION("if(countif(ec_num_list,DW78),OFFSET(INDIRECT(CONCAT(""A"",to_text(match(DW78,ec_num_list,0)))),0,1),"""")"),"L2 ")</f>
        <v xml:space="preserve">L2 </v>
      </c>
      <c r="AX78" s="205" t="str">
        <f ca="1">IFERROR(__xludf.DUMMYFUNCTION("if(countif(ec_num_list,DX78),OFFSET(INDIRECT(CONCAT(""A"",to_text(match(DX78,ec_num_list,0)))),0,1),"""")"),"L3 ")</f>
        <v xml:space="preserve">L3 </v>
      </c>
      <c r="AY78" s="205" t="str">
        <f ca="1">IFERROR(__xludf.DUMMYFUNCTION("if(countif(ec_num_list,DY78),OFFSET(INDIRECT(CONCAT(""A"",to_text(match(DY78,ec_num_list,0)))),0,1),"""")"),"")</f>
        <v/>
      </c>
      <c r="AZ78" s="205" t="str">
        <f ca="1">IFERROR(__xludf.DUMMYFUNCTION("if(countif(ec_num_list,DZ78),OFFSET(INDIRECT(CONCAT(""A"",to_text(match(DZ78,ec_num_list,0)))),0,1),"""")"),"")</f>
        <v/>
      </c>
      <c r="BA78" s="205" t="str">
        <f ca="1">IFERROR(__xludf.DUMMYFUNCTION("if(countif(ec_num_list,EA78),OFFSET(INDIRECT(CONCAT(""A"",to_text(match(EA78,ec_num_list,0)))),0,1),"""")"),"")</f>
        <v/>
      </c>
      <c r="BB78" s="205" t="str">
        <f ca="1">IFERROR(__xludf.DUMMYFUNCTION("if(countif(ec_num_list,EB78),OFFSET(INDIRECT(CONCAT(""A"",to_text(match(EB78,ec_num_list,0)))),0,1),"""")"),"L7 ")</f>
        <v xml:space="preserve">L7 </v>
      </c>
      <c r="BC78" s="205" t="str">
        <f ca="1">IFERROR(__xludf.DUMMYFUNCTION("if(countif(ec_num_list,EC78),OFFSET(INDIRECT(CONCAT(""A"",to_text(match(EC78,ec_num_list,0)))),0,1),"""")"),"L8 ")</f>
        <v xml:space="preserve">L8 </v>
      </c>
      <c r="BD78" s="205" t="str">
        <f ca="1">IFERROR(__xludf.DUMMYFUNCTION("if(countif(ec_num_list,ED78),OFFSET(INDIRECT(CONCAT(""A"",to_text(match(ED78,ec_num_list,0)))),0,1),"""")"),"")</f>
        <v/>
      </c>
      <c r="BE78" s="205" t="str">
        <f ca="1">IFERROR(__xludf.DUMMYFUNCTION("if(countif(ec_num_list,EE78),OFFSET(INDIRECT(CONCAT(""A"",to_text(match(EE78,ec_num_list,0)))),0,1),"""")"),"LA ")</f>
        <v xml:space="preserve">LA </v>
      </c>
      <c r="BF78" s="205" t="str">
        <f ca="1">IFERROR(__xludf.DUMMYFUNCTION("if(countif(ec_num_list,EF78),OFFSET(INDIRECT(CONCAT(""A"",to_text(match(EF78,ec_num_list,0)))),0,1),"""")"),"")</f>
        <v/>
      </c>
      <c r="BG78" s="205" t="str">
        <f ca="1">IFERROR(__xludf.DUMMYFUNCTION("if(countif(ec_num_list,EG78),OFFSET(INDIRECT(CONCAT(""A"",to_text(match(EG78,ec_num_list,0)))),0,1),"""")"),"LC ")</f>
        <v xml:space="preserve">LC </v>
      </c>
      <c r="BH78" s="205" t="str">
        <f ca="1">IFERROR(__xludf.DUMMYFUNCTION("if(countif(ec_num_list,EH78),OFFSET(INDIRECT(CONCAT(""A"",to_text(match(EH78,ec_num_list,0)))),0,1),"""")"),"")</f>
        <v/>
      </c>
      <c r="BI78" s="205" t="str">
        <f ca="1">IFERROR(__xludf.DUMMYFUNCTION("if(countif(ec_num_list,EI78),OFFSET(INDIRECT(CONCAT(""A"",to_text(match(EI78,ec_num_list,0)))),0,1),"""")"),"")</f>
        <v/>
      </c>
      <c r="BJ78" s="205" t="str">
        <f ca="1">IFERROR(__xludf.DUMMYFUNCTION("if(countif(ec_num_list,EJ78),OFFSET(INDIRECT(CONCAT(""A"",to_text(match(EJ78,ec_num_list,0)))),0,1),"""")"),"LF ")</f>
        <v xml:space="preserve">LF </v>
      </c>
      <c r="BK78" s="205" t="str">
        <f ca="1">IFERROR(__xludf.DUMMYFUNCTION("if(countif(ec_num_list,EK78),OFFSET(INDIRECT(CONCAT(""A"",to_text(match(EK78,ec_num_list,0)))),0,1),"""")"),"M0 ")</f>
        <v xml:space="preserve">M0 </v>
      </c>
      <c r="BL78" s="205" t="str">
        <f ca="1">IFERROR(__xludf.DUMMYFUNCTION("if(countif(ec_num_list,EL78),OFFSET(INDIRECT(CONCAT(""A"",to_text(match(EL78,ec_num_list,0)))),0,1),"""")"),"M1 ")</f>
        <v xml:space="preserve">M1 </v>
      </c>
      <c r="BM78" s="205" t="str">
        <f ca="1">IFERROR(__xludf.DUMMYFUNCTION("if(countif(ec_num_list,EM78),OFFSET(INDIRECT(CONCAT(""A"",to_text(match(EM78,ec_num_list,0)))),0,1),"""")"),"")</f>
        <v/>
      </c>
      <c r="BN78" s="205" t="str">
        <f ca="1">IFERROR(__xludf.DUMMYFUNCTION("if(countif(ec_num_list,EN78),OFFSET(INDIRECT(CONCAT(""A"",to_text(match(EN78,ec_num_list,0)))),0,1),"""")"),"M3 ")</f>
        <v xml:space="preserve">M3 </v>
      </c>
      <c r="BO78" s="205" t="str">
        <f ca="1">IFERROR(__xludf.DUMMYFUNCTION("if(countif(ec_num_list,EO78),OFFSET(INDIRECT(CONCAT(""A"",to_text(match(EO78,ec_num_list,0)))),0,1),"""")"),"M4 ")</f>
        <v xml:space="preserve">M4 </v>
      </c>
      <c r="BP78" s="205" t="str">
        <f ca="1">IFERROR(__xludf.DUMMYFUNCTION("if(countif(ec_num_list,EP78),OFFSET(INDIRECT(CONCAT(""A"",to_text(match(EP78,ec_num_list,0)))),0,1),"""")"),"M5 ")</f>
        <v xml:space="preserve">M5 </v>
      </c>
      <c r="BQ78" s="205" t="str">
        <f ca="1">IFERROR(__xludf.DUMMYFUNCTION("if(countif(ec_num_list,EQ78),OFFSET(INDIRECT(CONCAT(""A"",to_text(match(EQ78,ec_num_list,0)))),0,1),"""")"),"")</f>
        <v/>
      </c>
      <c r="BR78" s="205" t="str">
        <f ca="1">IFERROR(__xludf.DUMMYFUNCTION("if(countif(ec_num_list,ER78),OFFSET(INDIRECT(CONCAT(""A"",to_text(match(ER78,ec_num_list,0)))),0,1),"""")"),"")</f>
        <v/>
      </c>
      <c r="BS78" s="205" t="str">
        <f ca="1">IFERROR(__xludf.DUMMYFUNCTION("if(countif(ec_num_list,ES78),OFFSET(INDIRECT(CONCAT(""A"",to_text(match(ES78,ec_num_list,0)))),0,1),"""")"),"M8 ")</f>
        <v xml:space="preserve">M8 </v>
      </c>
      <c r="BT78" s="205" t="str">
        <f ca="1">IFERROR(__xludf.DUMMYFUNCTION("if(countif(ec_num_list,ET78),OFFSET(INDIRECT(CONCAT(""A"",to_text(match(ET78,ec_num_list,0)))),0,1),"""")"),"")</f>
        <v/>
      </c>
      <c r="BU78" s="205" t="str">
        <f ca="1">IFERROR(__xludf.DUMMYFUNCTION("if(countif(ec_num_list,EU78),OFFSET(INDIRECT(CONCAT(""A"",to_text(match(EU78,ec_num_list,0)))),0,1),"""")"),"")</f>
        <v/>
      </c>
      <c r="BV78" s="205" t="str">
        <f ca="1">IFERROR(__xludf.DUMMYFUNCTION("if(countif(ec_num_list,EV78),OFFSET(INDIRECT(CONCAT(""A"",to_text(match(EV78,ec_num_list,0)))),0,1),"""")"),"MB ")</f>
        <v xml:space="preserve">MB </v>
      </c>
      <c r="BW78" s="205" t="str">
        <f ca="1">IFERROR(__xludf.DUMMYFUNCTION("if(countif(ec_num_list,EW78),OFFSET(INDIRECT(CONCAT(""A"",to_text(match(EW78,ec_num_list,0)))),0,1),"""")"),"")</f>
        <v/>
      </c>
      <c r="BX78" s="205" t="str">
        <f ca="1">IFERROR(__xludf.DUMMYFUNCTION("if(countif(ec_num_list,EX78),OFFSET(INDIRECT(CONCAT(""A"",to_text(match(EX78,ec_num_list,0)))),0,1),"""")"),"")</f>
        <v/>
      </c>
      <c r="BY78" s="205" t="str">
        <f ca="1">IFERROR(__xludf.DUMMYFUNCTION("if(countif(ec_num_list,EY78),OFFSET(INDIRECT(CONCAT(""A"",to_text(match(EY78,ec_num_list,0)))),0,1),"""")"),"")</f>
        <v/>
      </c>
      <c r="BZ78" s="205" t="str">
        <f ca="1">IFERROR(__xludf.DUMMYFUNCTION("if(countif(ec_num_list,EZ78),OFFSET(INDIRECT(CONCAT(""A"",to_text(match(EZ78,ec_num_list,0)))),0,1),"""")"),"MF ")</f>
        <v xml:space="preserve">MF </v>
      </c>
      <c r="CA78" s="205" t="str">
        <f ca="1">IFERROR(__xludf.DUMMYFUNCTION("if(countif(ec_num_list,FA78),OFFSET(INDIRECT(CONCAT(""A"",to_text(match(FA78,ec_num_list,0)))),0,1),"""")"),"")</f>
        <v/>
      </c>
      <c r="CB78" s="205" t="str">
        <f ca="1">IFERROR(__xludf.DUMMYFUNCTION("if(countif(ec_num_list,FB78),OFFSET(INDIRECT(CONCAT(""A"",to_text(match(FB78,ec_num_list,0)))),0,1),"""")"),"")</f>
        <v/>
      </c>
      <c r="CC78" s="205" t="str">
        <f ca="1">IFERROR(__xludf.DUMMYFUNCTION("if(countif(ec_num_list,FC78),OFFSET(INDIRECT(CONCAT(""A"",to_text(match(FC78,ec_num_list,0)))),0,1),"""")"),"N2 ")</f>
        <v xml:space="preserve">N2 </v>
      </c>
      <c r="CD78" s="205" t="str">
        <f ca="1">IFERROR(__xludf.DUMMYFUNCTION("if(countif(ec_num_list,FD78),OFFSET(INDIRECT(CONCAT(""A"",to_text(match(FD78,ec_num_list,0)))),0,1),"""")"),"")</f>
        <v/>
      </c>
      <c r="CE78" s="205" t="str">
        <f ca="1">IFERROR(__xludf.DUMMYFUNCTION("if(countif(ec_num_list,FE78),OFFSET(INDIRECT(CONCAT(""A"",to_text(match(FE78,ec_num_list,0)))),0,1),"""")"),"")</f>
        <v/>
      </c>
      <c r="CF78" s="205" t="str">
        <f ca="1">IFERROR(__xludf.DUMMYFUNCTION("if(countif(ec_num_list,FF78),OFFSET(INDIRECT(CONCAT(""A"",to_text(match(FF78,ec_num_list,0)))),0,1),"""")"),"")</f>
        <v/>
      </c>
      <c r="CG78" s="205" t="str">
        <f ca="1">IFERROR(__xludf.DUMMYFUNCTION("if(countif(ec_num_list,FG78),OFFSET(INDIRECT(CONCAT(""A"",to_text(match(FG78,ec_num_list,0)))),0,1),"""")"),"N6 ")</f>
        <v xml:space="preserve">N6 </v>
      </c>
      <c r="CH78" s="205" t="str">
        <f ca="1">IFERROR(__xludf.DUMMYFUNCTION("if(countif(ec_num_list,FH78),OFFSET(INDIRECT(CONCAT(""A"",to_text(match(FH78,ec_num_list,0)))),0,1),"""")"),"N7 ")</f>
        <v xml:space="preserve">N7 </v>
      </c>
      <c r="CI78" s="205" t="str">
        <f ca="1">IFERROR(__xludf.DUMMYFUNCTION("if(countif(ec_num_list,FI78),OFFSET(INDIRECT(CONCAT(""A"",to_text(match(FI78,ec_num_list,0)))),0,1),"""")"),"")</f>
        <v/>
      </c>
      <c r="CJ78" s="205" t="str">
        <f ca="1">IFERROR(__xludf.DUMMYFUNCTION("if(countif(ec_num_list,FJ78),OFFSET(INDIRECT(CONCAT(""A"",to_text(match(FJ78,ec_num_list,0)))),0,1),"""")"),"")</f>
        <v/>
      </c>
      <c r="CK78" s="205" t="str">
        <f ca="1">IFERROR(__xludf.DUMMYFUNCTION("if(countif(ec_num_list,FK78),OFFSET(INDIRECT(CONCAT(""A"",to_text(match(FK78,ec_num_list,0)))),0,1),"""")"),"NA ")</f>
        <v xml:space="preserve">NA </v>
      </c>
      <c r="CL78" s="205" t="str">
        <f ca="1">IFERROR(__xludf.DUMMYFUNCTION("if(countif(ec_num_list,FL78),OFFSET(INDIRECT(CONCAT(""A"",to_text(match(FL78,ec_num_list,0)))),0,1),"""")"),"")</f>
        <v/>
      </c>
      <c r="CM78" s="205" t="str">
        <f ca="1">IFERROR(__xludf.DUMMYFUNCTION("if(countif(ec_num_list,FM78),OFFSET(INDIRECT(CONCAT(""A"",to_text(match(FM78,ec_num_list,0)))),0,1),"""")"),"")</f>
        <v/>
      </c>
      <c r="CN78" s="206" t="s">
        <v>246</v>
      </c>
      <c r="CO78" s="206" t="s">
        <v>1243</v>
      </c>
      <c r="CP78" s="206" t="s">
        <v>1251</v>
      </c>
      <c r="CQ78" s="206" t="s">
        <v>1256</v>
      </c>
      <c r="CR78" s="206" t="s">
        <v>1260</v>
      </c>
      <c r="CS78" s="108" t="s">
        <v>1555</v>
      </c>
      <c r="CT78" s="206" t="s">
        <v>1266</v>
      </c>
      <c r="CU78" s="206" t="s">
        <v>1271</v>
      </c>
      <c r="CV78" s="206" t="s">
        <v>1274</v>
      </c>
      <c r="CW78" s="108" t="s">
        <v>1555</v>
      </c>
      <c r="CX78" s="108" t="s">
        <v>1555</v>
      </c>
      <c r="CY78" s="206" t="s">
        <v>1286</v>
      </c>
      <c r="CZ78" s="108" t="s">
        <v>1555</v>
      </c>
      <c r="DA78" s="206" t="s">
        <v>1292</v>
      </c>
      <c r="DB78" s="206" t="s">
        <v>1294</v>
      </c>
      <c r="DC78" s="108" t="s">
        <v>1555</v>
      </c>
      <c r="DD78" s="206" t="s">
        <v>1301</v>
      </c>
      <c r="DE78" s="206" t="s">
        <v>1304</v>
      </c>
      <c r="DF78" s="206" t="s">
        <v>1309</v>
      </c>
      <c r="DG78" s="206" t="s">
        <v>1311</v>
      </c>
      <c r="DH78" s="206" t="s">
        <v>1315</v>
      </c>
      <c r="DI78" s="206" t="s">
        <v>1317</v>
      </c>
      <c r="DJ78" s="206" t="s">
        <v>1321</v>
      </c>
      <c r="DK78" s="108" t="s">
        <v>1555</v>
      </c>
      <c r="DL78" s="206" t="s">
        <v>1326</v>
      </c>
      <c r="DM78" s="206" t="s">
        <v>1330</v>
      </c>
      <c r="DN78" s="206" t="s">
        <v>1334</v>
      </c>
      <c r="DO78" s="206" t="s">
        <v>1337</v>
      </c>
      <c r="DP78" s="206" t="s">
        <v>1341</v>
      </c>
      <c r="DQ78" s="206" t="s">
        <v>1344</v>
      </c>
      <c r="DR78" s="206" t="s">
        <v>1347</v>
      </c>
      <c r="DS78" s="206" t="s">
        <v>1350</v>
      </c>
      <c r="DT78" s="206" t="s">
        <v>1353</v>
      </c>
      <c r="DU78" s="108" t="s">
        <v>1555</v>
      </c>
      <c r="DV78" s="206" t="s">
        <v>1363</v>
      </c>
      <c r="DW78" s="206" t="s">
        <v>1369</v>
      </c>
      <c r="DX78" s="206" t="s">
        <v>1375</v>
      </c>
      <c r="DY78" s="108" t="s">
        <v>1555</v>
      </c>
      <c r="DZ78" s="108" t="s">
        <v>1555</v>
      </c>
      <c r="EA78" s="108" t="s">
        <v>1555</v>
      </c>
      <c r="EB78" s="206" t="s">
        <v>1388</v>
      </c>
      <c r="EC78" s="206" t="s">
        <v>1391</v>
      </c>
      <c r="ED78" s="108" t="s">
        <v>1555</v>
      </c>
      <c r="EE78" s="206" t="s">
        <v>1397</v>
      </c>
      <c r="EF78" s="108" t="s">
        <v>1555</v>
      </c>
      <c r="EG78" s="206" t="s">
        <v>1404</v>
      </c>
      <c r="EH78" s="108" t="s">
        <v>1555</v>
      </c>
      <c r="EI78" s="108" t="s">
        <v>1555</v>
      </c>
      <c r="EJ78" s="206" t="s">
        <v>1414</v>
      </c>
      <c r="EK78" s="206" t="s">
        <v>1417</v>
      </c>
      <c r="EL78" s="206" t="s">
        <v>1419</v>
      </c>
      <c r="EM78" s="108" t="s">
        <v>1555</v>
      </c>
      <c r="EN78" s="206" t="s">
        <v>1428</v>
      </c>
      <c r="EO78" s="206" t="s">
        <v>1430</v>
      </c>
      <c r="EP78" s="206" t="s">
        <v>1433</v>
      </c>
      <c r="EQ78" s="108" t="s">
        <v>1555</v>
      </c>
      <c r="ER78" s="108" t="s">
        <v>1555</v>
      </c>
      <c r="ES78" s="206" t="s">
        <v>1442</v>
      </c>
      <c r="ET78" s="108" t="s">
        <v>1555</v>
      </c>
      <c r="EU78" s="108" t="s">
        <v>1555</v>
      </c>
      <c r="EV78" s="206" t="s">
        <v>1451</v>
      </c>
      <c r="EW78" s="108" t="s">
        <v>1555</v>
      </c>
      <c r="EX78" s="108" t="s">
        <v>1555</v>
      </c>
      <c r="EY78" s="108" t="s">
        <v>1555</v>
      </c>
      <c r="EZ78" s="206" t="s">
        <v>1463</v>
      </c>
      <c r="FA78" s="108" t="s">
        <v>1555</v>
      </c>
      <c r="FB78" s="108" t="s">
        <v>1555</v>
      </c>
      <c r="FC78" s="206" t="s">
        <v>1476</v>
      </c>
      <c r="FD78" s="108" t="s">
        <v>1555</v>
      </c>
      <c r="FE78" s="108" t="s">
        <v>1555</v>
      </c>
      <c r="FF78" s="108" t="s">
        <v>1555</v>
      </c>
      <c r="FG78" s="206" t="s">
        <v>1492</v>
      </c>
      <c r="FH78" s="206" t="s">
        <v>1494</v>
      </c>
      <c r="FI78" s="108" t="s">
        <v>1555</v>
      </c>
      <c r="FJ78" s="108" t="s">
        <v>1555</v>
      </c>
      <c r="FK78" s="206" t="s">
        <v>1506</v>
      </c>
      <c r="FL78" s="206" t="s">
        <v>1509</v>
      </c>
      <c r="FM78" s="108" t="s">
        <v>1555</v>
      </c>
    </row>
    <row r="79" spans="1:169" ht="24">
      <c r="A79" s="202" t="s">
        <v>1509</v>
      </c>
      <c r="B79" s="108" t="str">
        <f t="shared" si="7"/>
        <v xml:space="preserve">NB </v>
      </c>
      <c r="C79" s="200" t="s">
        <v>1557</v>
      </c>
      <c r="D79" s="203" t="s">
        <v>442</v>
      </c>
      <c r="E79" s="203" t="s">
        <v>904</v>
      </c>
      <c r="F79" s="203" t="s">
        <v>905</v>
      </c>
      <c r="G79" s="203" t="s">
        <v>906</v>
      </c>
      <c r="H79" s="203" t="s">
        <v>577</v>
      </c>
      <c r="I79" s="203" t="s">
        <v>528</v>
      </c>
      <c r="J79" s="203" t="s">
        <v>578</v>
      </c>
      <c r="K79" s="117" t="s">
        <v>591</v>
      </c>
      <c r="L79" s="204" t="s">
        <v>587</v>
      </c>
      <c r="M79" s="205" t="str">
        <f ca="1">IFERROR(__xludf.DUMMYFUNCTION("regexreplace(N79,"" "","", "")"),"J0, J1, J2, J5, J6, J7, JC, JF, K0, K5, K7, K9, KA, KB, KC, KD, KF, L1, L8, LA, LC, LF, M1, M3, M4, MB, MF, N2, N7, NA, ")</f>
        <v xml:space="preserve">J0, J1, J2, J5, J6, J7, JC, JF, K0, K5, K7, K9, KA, KB, KC, KD, KF, L1, L8, LA, LC, LF, M1, M3, M4, MB, MF, N2, N7, NA, </v>
      </c>
      <c r="N79" s="205" t="e">
        <f t="shared" si="1"/>
        <v>#VALUE!</v>
      </c>
      <c r="O79" s="205" t="str">
        <f ca="1">IFERROR(__xludf.DUMMYFUNCTION("if(countif(ec_num_list,CO79),OFFSET(INDIRECT(CONCAT(""A"",to_text(match(CO79,ec_num_list,0)))),0,1),"""")"),"J0 ")</f>
        <v xml:space="preserve">J0 </v>
      </c>
      <c r="P79" s="205" t="str">
        <f ca="1">IFERROR(__xludf.DUMMYFUNCTION("if(countif(ec_num_list,CP79),OFFSET(INDIRECT(CONCAT(""A"",to_text(match(CP79,ec_num_list,0)))),0,1),"""")"),"J1 ")</f>
        <v xml:space="preserve">J1 </v>
      </c>
      <c r="Q79" s="205" t="str">
        <f ca="1">IFERROR(__xludf.DUMMYFUNCTION("if(countif(ec_num_list,CQ79),OFFSET(INDIRECT(CONCAT(""A"",to_text(match(CQ79,ec_num_list,0)))),0,1),"""")"),"J2 ")</f>
        <v xml:space="preserve">J2 </v>
      </c>
      <c r="R79" s="205" t="str">
        <f ca="1">IFERROR(__xludf.DUMMYFUNCTION("if(countif(ec_num_list,CR79),OFFSET(INDIRECT(CONCAT(""A"",to_text(match(CR79,ec_num_list,0)))),0,1),"""")"),"")</f>
        <v/>
      </c>
      <c r="S79" s="205" t="str">
        <f ca="1">IFERROR(__xludf.DUMMYFUNCTION("if(countif(ec_num_list,CS79),OFFSET(INDIRECT(CONCAT(""A"",to_text(match(CS79,ec_num_list,0)))),0,1),"""")"),"")</f>
        <v/>
      </c>
      <c r="T79" s="205" t="str">
        <f ca="1">IFERROR(__xludf.DUMMYFUNCTION("if(countif(ec_num_list,CT79),OFFSET(INDIRECT(CONCAT(""A"",to_text(match(CT79,ec_num_list,0)))),0,1),"""")"),"J5 ")</f>
        <v xml:space="preserve">J5 </v>
      </c>
      <c r="U79" s="205" t="str">
        <f ca="1">IFERROR(__xludf.DUMMYFUNCTION("if(countif(ec_num_list,CU79),OFFSET(INDIRECT(CONCAT(""A"",to_text(match(CU79,ec_num_list,0)))),0,1),"""")"),"J6 ")</f>
        <v xml:space="preserve">J6 </v>
      </c>
      <c r="V79" s="205" t="str">
        <f ca="1">IFERROR(__xludf.DUMMYFUNCTION("if(countif(ec_num_list,CV79),OFFSET(INDIRECT(CONCAT(""A"",to_text(match(CV79,ec_num_list,0)))),0,1),"""")"),"J7 ")</f>
        <v xml:space="preserve">J7 </v>
      </c>
      <c r="W79" s="205" t="str">
        <f ca="1">IFERROR(__xludf.DUMMYFUNCTION("if(countif(ec_num_list,CW79),OFFSET(INDIRECT(CONCAT(""A"",to_text(match(CW79,ec_num_list,0)))),0,1),"""")"),"")</f>
        <v/>
      </c>
      <c r="X79" s="205" t="str">
        <f ca="1">IFERROR(__xludf.DUMMYFUNCTION("if(countif(ec_num_list,CX79),OFFSET(INDIRECT(CONCAT(""A"",to_text(match(CX79,ec_num_list,0)))),0,1),"""")"),"")</f>
        <v/>
      </c>
      <c r="Y79" s="205" t="str">
        <f ca="1">IFERROR(__xludf.DUMMYFUNCTION("if(countif(ec_num_list,CY79),OFFSET(INDIRECT(CONCAT(""A"",to_text(match(CY79,ec_num_list,0)))),0,1),"""")"),"")</f>
        <v/>
      </c>
      <c r="Z79" s="205" t="str">
        <f ca="1">IFERROR(__xludf.DUMMYFUNCTION("if(countif(ec_num_list,CZ79),OFFSET(INDIRECT(CONCAT(""A"",to_text(match(CZ79,ec_num_list,0)))),0,1),"""")"),"")</f>
        <v/>
      </c>
      <c r="AA79" s="205" t="str">
        <f ca="1">IFERROR(__xludf.DUMMYFUNCTION("if(countif(ec_num_list,DA79),OFFSET(INDIRECT(CONCAT(""A"",to_text(match(DA79,ec_num_list,0)))),0,1),"""")"),"JC ")</f>
        <v xml:space="preserve">JC </v>
      </c>
      <c r="AB79" s="205" t="str">
        <f ca="1">IFERROR(__xludf.DUMMYFUNCTION("if(countif(ec_num_list,DB79),OFFSET(INDIRECT(CONCAT(""A"",to_text(match(DB79,ec_num_list,0)))),0,1),"""")"),"")</f>
        <v/>
      </c>
      <c r="AC79" s="205" t="str">
        <f ca="1">IFERROR(__xludf.DUMMYFUNCTION("if(countif(ec_num_list,DC79),OFFSET(INDIRECT(CONCAT(""A"",to_text(match(DC79,ec_num_list,0)))),0,1),"""")"),"")</f>
        <v/>
      </c>
      <c r="AD79" s="205" t="str">
        <f ca="1">IFERROR(__xludf.DUMMYFUNCTION("if(countif(ec_num_list,DD79),OFFSET(INDIRECT(CONCAT(""A"",to_text(match(DD79,ec_num_list,0)))),0,1),"""")"),"JF ")</f>
        <v xml:space="preserve">JF </v>
      </c>
      <c r="AE79" s="205" t="str">
        <f ca="1">IFERROR(__xludf.DUMMYFUNCTION("if(countif(ec_num_list,DE79),OFFSET(INDIRECT(CONCAT(""A"",to_text(match(DE79,ec_num_list,0)))),0,1),"""")"),"K0 ")</f>
        <v xml:space="preserve">K0 </v>
      </c>
      <c r="AF79" s="205" t="str">
        <f ca="1">IFERROR(__xludf.DUMMYFUNCTION("if(countif(ec_num_list,DF79),OFFSET(INDIRECT(CONCAT(""A"",to_text(match(DF79,ec_num_list,0)))),0,1),"""")"),"")</f>
        <v/>
      </c>
      <c r="AG79" s="205" t="str">
        <f ca="1">IFERROR(__xludf.DUMMYFUNCTION("if(countif(ec_num_list,DG79),OFFSET(INDIRECT(CONCAT(""A"",to_text(match(DG79,ec_num_list,0)))),0,1),"""")"),"")</f>
        <v/>
      </c>
      <c r="AH79" s="205" t="str">
        <f ca="1">IFERROR(__xludf.DUMMYFUNCTION("if(countif(ec_num_list,DH79),OFFSET(INDIRECT(CONCAT(""A"",to_text(match(DH79,ec_num_list,0)))),0,1),"""")"),"")</f>
        <v/>
      </c>
      <c r="AI79" s="205" t="str">
        <f ca="1">IFERROR(__xludf.DUMMYFUNCTION("if(countif(ec_num_list,DI79),OFFSET(INDIRECT(CONCAT(""A"",to_text(match(DI79,ec_num_list,0)))),0,1),"""")"),"")</f>
        <v/>
      </c>
      <c r="AJ79" s="205" t="str">
        <f ca="1">IFERROR(__xludf.DUMMYFUNCTION("if(countif(ec_num_list,DJ79),OFFSET(INDIRECT(CONCAT(""A"",to_text(match(DJ79,ec_num_list,0)))),0,1),"""")"),"K5 ")</f>
        <v xml:space="preserve">K5 </v>
      </c>
      <c r="AK79" s="205" t="str">
        <f ca="1">IFERROR(__xludf.DUMMYFUNCTION("if(countif(ec_num_list,DK79),OFFSET(INDIRECT(CONCAT(""A"",to_text(match(DK79,ec_num_list,0)))),0,1),"""")"),"")</f>
        <v/>
      </c>
      <c r="AL79" s="205" t="str">
        <f ca="1">IFERROR(__xludf.DUMMYFUNCTION("if(countif(ec_num_list,DL79),OFFSET(INDIRECT(CONCAT(""A"",to_text(match(DL79,ec_num_list,0)))),0,1),"""")"),"K7 ")</f>
        <v xml:space="preserve">K7 </v>
      </c>
      <c r="AM79" s="205" t="str">
        <f ca="1">IFERROR(__xludf.DUMMYFUNCTION("if(countif(ec_num_list,DM79),OFFSET(INDIRECT(CONCAT(""A"",to_text(match(DM79,ec_num_list,0)))),0,1),"""")"),"")</f>
        <v/>
      </c>
      <c r="AN79" s="205" t="str">
        <f ca="1">IFERROR(__xludf.DUMMYFUNCTION("if(countif(ec_num_list,DN79),OFFSET(INDIRECT(CONCAT(""A"",to_text(match(DN79,ec_num_list,0)))),0,1),"""")"),"K9 ")</f>
        <v xml:space="preserve">K9 </v>
      </c>
      <c r="AO79" s="205" t="str">
        <f ca="1">IFERROR(__xludf.DUMMYFUNCTION("if(countif(ec_num_list,DO79),OFFSET(INDIRECT(CONCAT(""A"",to_text(match(DO79,ec_num_list,0)))),0,1),"""")"),"KA ")</f>
        <v xml:space="preserve">KA </v>
      </c>
      <c r="AP79" s="205" t="str">
        <f ca="1">IFERROR(__xludf.DUMMYFUNCTION("if(countif(ec_num_list,DP79),OFFSET(INDIRECT(CONCAT(""A"",to_text(match(DP79,ec_num_list,0)))),0,1),"""")"),"KB ")</f>
        <v xml:space="preserve">KB </v>
      </c>
      <c r="AQ79" s="205" t="str">
        <f ca="1">IFERROR(__xludf.DUMMYFUNCTION("if(countif(ec_num_list,DQ79),OFFSET(INDIRECT(CONCAT(""A"",to_text(match(DQ79,ec_num_list,0)))),0,1),"""")"),"KC ")</f>
        <v xml:space="preserve">KC </v>
      </c>
      <c r="AR79" s="205" t="str">
        <f ca="1">IFERROR(__xludf.DUMMYFUNCTION("if(countif(ec_num_list,DR79),OFFSET(INDIRECT(CONCAT(""A"",to_text(match(DR79,ec_num_list,0)))),0,1),"""")"),"KD ")</f>
        <v xml:space="preserve">KD </v>
      </c>
      <c r="AS79" s="205" t="str">
        <f ca="1">IFERROR(__xludf.DUMMYFUNCTION("if(countif(ec_num_list,DS79),OFFSET(INDIRECT(CONCAT(""A"",to_text(match(DS79,ec_num_list,0)))),0,1),"""")"),"")</f>
        <v/>
      </c>
      <c r="AT79" s="205" t="str">
        <f ca="1">IFERROR(__xludf.DUMMYFUNCTION("if(countif(ec_num_list,DT79),OFFSET(INDIRECT(CONCAT(""A"",to_text(match(DT79,ec_num_list,0)))),0,1),"""")"),"KF ")</f>
        <v xml:space="preserve">KF </v>
      </c>
      <c r="AU79" s="205" t="str">
        <f ca="1">IFERROR(__xludf.DUMMYFUNCTION("if(countif(ec_num_list,DU79),OFFSET(INDIRECT(CONCAT(""A"",to_text(match(DU79,ec_num_list,0)))),0,1),"""")"),"")</f>
        <v/>
      </c>
      <c r="AV79" s="205" t="str">
        <f ca="1">IFERROR(__xludf.DUMMYFUNCTION("if(countif(ec_num_list,DV79),OFFSET(INDIRECT(CONCAT(""A"",to_text(match(DV79,ec_num_list,0)))),0,1),"""")"),"L1 ")</f>
        <v xml:space="preserve">L1 </v>
      </c>
      <c r="AW79" s="205" t="str">
        <f ca="1">IFERROR(__xludf.DUMMYFUNCTION("if(countif(ec_num_list,DW79),OFFSET(INDIRECT(CONCAT(""A"",to_text(match(DW79,ec_num_list,0)))),0,1),"""")"),"")</f>
        <v/>
      </c>
      <c r="AX79" s="205" t="str">
        <f ca="1">IFERROR(__xludf.DUMMYFUNCTION("if(countif(ec_num_list,DX79),OFFSET(INDIRECT(CONCAT(""A"",to_text(match(DX79,ec_num_list,0)))),0,1),"""")"),"")</f>
        <v/>
      </c>
      <c r="AY79" s="205" t="str">
        <f ca="1">IFERROR(__xludf.DUMMYFUNCTION("if(countif(ec_num_list,DY79),OFFSET(INDIRECT(CONCAT(""A"",to_text(match(DY79,ec_num_list,0)))),0,1),"""")"),"")</f>
        <v/>
      </c>
      <c r="AZ79" s="205" t="str">
        <f ca="1">IFERROR(__xludf.DUMMYFUNCTION("if(countif(ec_num_list,DZ79),OFFSET(INDIRECT(CONCAT(""A"",to_text(match(DZ79,ec_num_list,0)))),0,1),"""")"),"")</f>
        <v/>
      </c>
      <c r="BA79" s="205" t="str">
        <f ca="1">IFERROR(__xludf.DUMMYFUNCTION("if(countif(ec_num_list,EA79),OFFSET(INDIRECT(CONCAT(""A"",to_text(match(EA79,ec_num_list,0)))),0,1),"""")"),"")</f>
        <v/>
      </c>
      <c r="BB79" s="205" t="str">
        <f ca="1">IFERROR(__xludf.DUMMYFUNCTION("if(countif(ec_num_list,EB79),OFFSET(INDIRECT(CONCAT(""A"",to_text(match(EB79,ec_num_list,0)))),0,1),"""")"),"")</f>
        <v/>
      </c>
      <c r="BC79" s="205" t="str">
        <f ca="1">IFERROR(__xludf.DUMMYFUNCTION("if(countif(ec_num_list,EC79),OFFSET(INDIRECT(CONCAT(""A"",to_text(match(EC79,ec_num_list,0)))),0,1),"""")"),"L8 ")</f>
        <v xml:space="preserve">L8 </v>
      </c>
      <c r="BD79" s="205" t="str">
        <f ca="1">IFERROR(__xludf.DUMMYFUNCTION("if(countif(ec_num_list,ED79),OFFSET(INDIRECT(CONCAT(""A"",to_text(match(ED79,ec_num_list,0)))),0,1),"""")"),"")</f>
        <v/>
      </c>
      <c r="BE79" s="205" t="str">
        <f ca="1">IFERROR(__xludf.DUMMYFUNCTION("if(countif(ec_num_list,EE79),OFFSET(INDIRECT(CONCAT(""A"",to_text(match(EE79,ec_num_list,0)))),0,1),"""")"),"LA ")</f>
        <v xml:space="preserve">LA </v>
      </c>
      <c r="BF79" s="205" t="str">
        <f ca="1">IFERROR(__xludf.DUMMYFUNCTION("if(countif(ec_num_list,EF79),OFFSET(INDIRECT(CONCAT(""A"",to_text(match(EF79,ec_num_list,0)))),0,1),"""")"),"")</f>
        <v/>
      </c>
      <c r="BG79" s="205" t="str">
        <f ca="1">IFERROR(__xludf.DUMMYFUNCTION("if(countif(ec_num_list,EG79),OFFSET(INDIRECT(CONCAT(""A"",to_text(match(EG79,ec_num_list,0)))),0,1),"""")"),"LC ")</f>
        <v xml:space="preserve">LC </v>
      </c>
      <c r="BH79" s="205" t="str">
        <f ca="1">IFERROR(__xludf.DUMMYFUNCTION("if(countif(ec_num_list,EH79),OFFSET(INDIRECT(CONCAT(""A"",to_text(match(EH79,ec_num_list,0)))),0,1),"""")"),"")</f>
        <v/>
      </c>
      <c r="BI79" s="205" t="str">
        <f ca="1">IFERROR(__xludf.DUMMYFUNCTION("if(countif(ec_num_list,EI79),OFFSET(INDIRECT(CONCAT(""A"",to_text(match(EI79,ec_num_list,0)))),0,1),"""")"),"")</f>
        <v/>
      </c>
      <c r="BJ79" s="205" t="str">
        <f ca="1">IFERROR(__xludf.DUMMYFUNCTION("if(countif(ec_num_list,EJ79),OFFSET(INDIRECT(CONCAT(""A"",to_text(match(EJ79,ec_num_list,0)))),0,1),"""")"),"LF ")</f>
        <v xml:space="preserve">LF </v>
      </c>
      <c r="BK79" s="205" t="str">
        <f ca="1">IFERROR(__xludf.DUMMYFUNCTION("if(countif(ec_num_list,EK79),OFFSET(INDIRECT(CONCAT(""A"",to_text(match(EK79,ec_num_list,0)))),0,1),"""")"),"")</f>
        <v/>
      </c>
      <c r="BL79" s="205" t="str">
        <f ca="1">IFERROR(__xludf.DUMMYFUNCTION("if(countif(ec_num_list,EL79),OFFSET(INDIRECT(CONCAT(""A"",to_text(match(EL79,ec_num_list,0)))),0,1),"""")"),"M1 ")</f>
        <v xml:space="preserve">M1 </v>
      </c>
      <c r="BM79" s="205" t="str">
        <f ca="1">IFERROR(__xludf.DUMMYFUNCTION("if(countif(ec_num_list,EM79),OFFSET(INDIRECT(CONCAT(""A"",to_text(match(EM79,ec_num_list,0)))),0,1),"""")"),"")</f>
        <v/>
      </c>
      <c r="BN79" s="205" t="str">
        <f ca="1">IFERROR(__xludf.DUMMYFUNCTION("if(countif(ec_num_list,EN79),OFFSET(INDIRECT(CONCAT(""A"",to_text(match(EN79,ec_num_list,0)))),0,1),"""")"),"M3 ")</f>
        <v xml:space="preserve">M3 </v>
      </c>
      <c r="BO79" s="205" t="str">
        <f ca="1">IFERROR(__xludf.DUMMYFUNCTION("if(countif(ec_num_list,EO79),OFFSET(INDIRECT(CONCAT(""A"",to_text(match(EO79,ec_num_list,0)))),0,1),"""")"),"M4 ")</f>
        <v xml:space="preserve">M4 </v>
      </c>
      <c r="BP79" s="205" t="str">
        <f ca="1">IFERROR(__xludf.DUMMYFUNCTION("if(countif(ec_num_list,EP79),OFFSET(INDIRECT(CONCAT(""A"",to_text(match(EP79,ec_num_list,0)))),0,1),"""")"),"")</f>
        <v/>
      </c>
      <c r="BQ79" s="205" t="str">
        <f ca="1">IFERROR(__xludf.DUMMYFUNCTION("if(countif(ec_num_list,EQ79),OFFSET(INDIRECT(CONCAT(""A"",to_text(match(EQ79,ec_num_list,0)))),0,1),"""")"),"")</f>
        <v/>
      </c>
      <c r="BR79" s="205" t="str">
        <f ca="1">IFERROR(__xludf.DUMMYFUNCTION("if(countif(ec_num_list,ER79),OFFSET(INDIRECT(CONCAT(""A"",to_text(match(ER79,ec_num_list,0)))),0,1),"""")"),"")</f>
        <v/>
      </c>
      <c r="BS79" s="205" t="str">
        <f ca="1">IFERROR(__xludf.DUMMYFUNCTION("if(countif(ec_num_list,ES79),OFFSET(INDIRECT(CONCAT(""A"",to_text(match(ES79,ec_num_list,0)))),0,1),"""")"),"")</f>
        <v/>
      </c>
      <c r="BT79" s="205" t="str">
        <f ca="1">IFERROR(__xludf.DUMMYFUNCTION("if(countif(ec_num_list,ET79),OFFSET(INDIRECT(CONCAT(""A"",to_text(match(ET79,ec_num_list,0)))),0,1),"""")"),"")</f>
        <v/>
      </c>
      <c r="BU79" s="205" t="str">
        <f ca="1">IFERROR(__xludf.DUMMYFUNCTION("if(countif(ec_num_list,EU79),OFFSET(INDIRECT(CONCAT(""A"",to_text(match(EU79,ec_num_list,0)))),0,1),"""")"),"")</f>
        <v/>
      </c>
      <c r="BV79" s="205" t="str">
        <f ca="1">IFERROR(__xludf.DUMMYFUNCTION("if(countif(ec_num_list,EV79),OFFSET(INDIRECT(CONCAT(""A"",to_text(match(EV79,ec_num_list,0)))),0,1),"""")"),"MB ")</f>
        <v xml:space="preserve">MB </v>
      </c>
      <c r="BW79" s="205" t="str">
        <f ca="1">IFERROR(__xludf.DUMMYFUNCTION("if(countif(ec_num_list,EW79),OFFSET(INDIRECT(CONCAT(""A"",to_text(match(EW79,ec_num_list,0)))),0,1),"""")"),"")</f>
        <v/>
      </c>
      <c r="BX79" s="205" t="str">
        <f ca="1">IFERROR(__xludf.DUMMYFUNCTION("if(countif(ec_num_list,EX79),OFFSET(INDIRECT(CONCAT(""A"",to_text(match(EX79,ec_num_list,0)))),0,1),"""")"),"")</f>
        <v/>
      </c>
      <c r="BY79" s="205" t="str">
        <f ca="1">IFERROR(__xludf.DUMMYFUNCTION("if(countif(ec_num_list,EY79),OFFSET(INDIRECT(CONCAT(""A"",to_text(match(EY79,ec_num_list,0)))),0,1),"""")"),"")</f>
        <v/>
      </c>
      <c r="BZ79" s="205" t="str">
        <f ca="1">IFERROR(__xludf.DUMMYFUNCTION("if(countif(ec_num_list,EZ79),OFFSET(INDIRECT(CONCAT(""A"",to_text(match(EZ79,ec_num_list,0)))),0,1),"""")"),"MF ")</f>
        <v xml:space="preserve">MF </v>
      </c>
      <c r="CA79" s="205" t="str">
        <f ca="1">IFERROR(__xludf.DUMMYFUNCTION("if(countif(ec_num_list,FA79),OFFSET(INDIRECT(CONCAT(""A"",to_text(match(FA79,ec_num_list,0)))),0,1),"""")"),"")</f>
        <v/>
      </c>
      <c r="CB79" s="205" t="str">
        <f ca="1">IFERROR(__xludf.DUMMYFUNCTION("if(countif(ec_num_list,FB79),OFFSET(INDIRECT(CONCAT(""A"",to_text(match(FB79,ec_num_list,0)))),0,1),"""")"),"")</f>
        <v/>
      </c>
      <c r="CC79" s="205" t="str">
        <f ca="1">IFERROR(__xludf.DUMMYFUNCTION("if(countif(ec_num_list,FC79),OFFSET(INDIRECT(CONCAT(""A"",to_text(match(FC79,ec_num_list,0)))),0,1),"""")"),"N2 ")</f>
        <v xml:space="preserve">N2 </v>
      </c>
      <c r="CD79" s="205" t="str">
        <f ca="1">IFERROR(__xludf.DUMMYFUNCTION("if(countif(ec_num_list,FD79),OFFSET(INDIRECT(CONCAT(""A"",to_text(match(FD79,ec_num_list,0)))),0,1),"""")"),"")</f>
        <v/>
      </c>
      <c r="CE79" s="205" t="str">
        <f ca="1">IFERROR(__xludf.DUMMYFUNCTION("if(countif(ec_num_list,FE79),OFFSET(INDIRECT(CONCAT(""A"",to_text(match(FE79,ec_num_list,0)))),0,1),"""")"),"")</f>
        <v/>
      </c>
      <c r="CF79" s="205" t="str">
        <f ca="1">IFERROR(__xludf.DUMMYFUNCTION("if(countif(ec_num_list,FF79),OFFSET(INDIRECT(CONCAT(""A"",to_text(match(FF79,ec_num_list,0)))),0,1),"""")"),"")</f>
        <v/>
      </c>
      <c r="CG79" s="205" t="str">
        <f ca="1">IFERROR(__xludf.DUMMYFUNCTION("if(countif(ec_num_list,FG79),OFFSET(INDIRECT(CONCAT(""A"",to_text(match(FG79,ec_num_list,0)))),0,1),"""")"),"")</f>
        <v/>
      </c>
      <c r="CH79" s="205" t="str">
        <f ca="1">IFERROR(__xludf.DUMMYFUNCTION("if(countif(ec_num_list,FH79),OFFSET(INDIRECT(CONCAT(""A"",to_text(match(FH79,ec_num_list,0)))),0,1),"""")"),"N7 ")</f>
        <v xml:space="preserve">N7 </v>
      </c>
      <c r="CI79" s="205" t="str">
        <f ca="1">IFERROR(__xludf.DUMMYFUNCTION("if(countif(ec_num_list,FI79),OFFSET(INDIRECT(CONCAT(""A"",to_text(match(FI79,ec_num_list,0)))),0,1),"""")"),"")</f>
        <v/>
      </c>
      <c r="CJ79" s="205" t="str">
        <f ca="1">IFERROR(__xludf.DUMMYFUNCTION("if(countif(ec_num_list,FJ79),OFFSET(INDIRECT(CONCAT(""A"",to_text(match(FJ79,ec_num_list,0)))),0,1),"""")"),"")</f>
        <v/>
      </c>
      <c r="CK79" s="205" t="str">
        <f ca="1">IFERROR(__xludf.DUMMYFUNCTION("if(countif(ec_num_list,FK79),OFFSET(INDIRECT(CONCAT(""A"",to_text(match(FK79,ec_num_list,0)))),0,1),"""")"),"NA ")</f>
        <v xml:space="preserve">NA </v>
      </c>
      <c r="CL79" s="205" t="str">
        <f ca="1">IFERROR(__xludf.DUMMYFUNCTION("if(countif(ec_num_list,FL79),OFFSET(INDIRECT(CONCAT(""A"",to_text(match(FL79,ec_num_list,0)))),0,1),"""")"),"")</f>
        <v/>
      </c>
      <c r="CM79" s="205" t="str">
        <f ca="1">IFERROR(__xludf.DUMMYFUNCTION("if(countif(ec_num_list,FM79),OFFSET(INDIRECT(CONCAT(""A"",to_text(match(FM79,ec_num_list,0)))),0,1),"""")"),"")</f>
        <v/>
      </c>
      <c r="CN79" s="206" t="s">
        <v>587</v>
      </c>
      <c r="CO79" s="206" t="s">
        <v>1243</v>
      </c>
      <c r="CP79" s="206" t="s">
        <v>1251</v>
      </c>
      <c r="CQ79" s="206" t="s">
        <v>1256</v>
      </c>
      <c r="CR79" s="108" t="s">
        <v>1555</v>
      </c>
      <c r="CS79" s="108" t="s">
        <v>1555</v>
      </c>
      <c r="CT79" s="206" t="s">
        <v>1266</v>
      </c>
      <c r="CU79" s="206" t="s">
        <v>1271</v>
      </c>
      <c r="CV79" s="206" t="s">
        <v>1274</v>
      </c>
      <c r="CW79" s="108" t="s">
        <v>1555</v>
      </c>
      <c r="CX79" s="108" t="s">
        <v>1555</v>
      </c>
      <c r="CY79" s="108" t="s">
        <v>1555</v>
      </c>
      <c r="CZ79" s="108" t="s">
        <v>1555</v>
      </c>
      <c r="DA79" s="206" t="s">
        <v>1292</v>
      </c>
      <c r="DB79" s="108" t="s">
        <v>1555</v>
      </c>
      <c r="DC79" s="108" t="s">
        <v>1555</v>
      </c>
      <c r="DD79" s="206" t="s">
        <v>1301</v>
      </c>
      <c r="DE79" s="206" t="s">
        <v>1304</v>
      </c>
      <c r="DF79" s="108" t="s">
        <v>1555</v>
      </c>
      <c r="DG79" s="108" t="s">
        <v>1555</v>
      </c>
      <c r="DH79" s="108" t="s">
        <v>1555</v>
      </c>
      <c r="DI79" s="108" t="s">
        <v>1555</v>
      </c>
      <c r="DJ79" s="206" t="s">
        <v>1321</v>
      </c>
      <c r="DK79" s="108" t="s">
        <v>1555</v>
      </c>
      <c r="DL79" s="206" t="s">
        <v>1326</v>
      </c>
      <c r="DM79" s="108" t="s">
        <v>1555</v>
      </c>
      <c r="DN79" s="206" t="s">
        <v>1334</v>
      </c>
      <c r="DO79" s="206" t="s">
        <v>1337</v>
      </c>
      <c r="DP79" s="206" t="s">
        <v>1341</v>
      </c>
      <c r="DQ79" s="206" t="s">
        <v>1344</v>
      </c>
      <c r="DR79" s="206" t="s">
        <v>1347</v>
      </c>
      <c r="DS79" s="108" t="s">
        <v>1555</v>
      </c>
      <c r="DT79" s="206" t="s">
        <v>1353</v>
      </c>
      <c r="DU79" s="108" t="s">
        <v>1555</v>
      </c>
      <c r="DV79" s="206" t="s">
        <v>1363</v>
      </c>
      <c r="DW79" s="108" t="s">
        <v>1555</v>
      </c>
      <c r="DX79" s="108" t="s">
        <v>1555</v>
      </c>
      <c r="DY79" s="108" t="s">
        <v>1555</v>
      </c>
      <c r="DZ79" s="108" t="s">
        <v>1555</v>
      </c>
      <c r="EA79" s="108" t="s">
        <v>1555</v>
      </c>
      <c r="EB79" s="108" t="s">
        <v>1555</v>
      </c>
      <c r="EC79" s="206" t="s">
        <v>1391</v>
      </c>
      <c r="ED79" s="108" t="s">
        <v>1555</v>
      </c>
      <c r="EE79" s="206" t="s">
        <v>1397</v>
      </c>
      <c r="EF79" s="108" t="s">
        <v>1555</v>
      </c>
      <c r="EG79" s="206" t="s">
        <v>1404</v>
      </c>
      <c r="EH79" s="108" t="s">
        <v>1555</v>
      </c>
      <c r="EI79" s="108" t="s">
        <v>1555</v>
      </c>
      <c r="EJ79" s="206" t="s">
        <v>1414</v>
      </c>
      <c r="EK79" s="108" t="s">
        <v>1555</v>
      </c>
      <c r="EL79" s="206" t="s">
        <v>1419</v>
      </c>
      <c r="EM79" s="108" t="s">
        <v>1555</v>
      </c>
      <c r="EN79" s="206" t="s">
        <v>1428</v>
      </c>
      <c r="EO79" s="206" t="s">
        <v>1430</v>
      </c>
      <c r="EP79" s="108" t="s">
        <v>1555</v>
      </c>
      <c r="EQ79" s="108" t="s">
        <v>1555</v>
      </c>
      <c r="ER79" s="108" t="s">
        <v>1555</v>
      </c>
      <c r="ES79" s="108" t="s">
        <v>1555</v>
      </c>
      <c r="ET79" s="108" t="s">
        <v>1555</v>
      </c>
      <c r="EU79" s="108" t="s">
        <v>1555</v>
      </c>
      <c r="EV79" s="206" t="s">
        <v>1451</v>
      </c>
      <c r="EW79" s="108" t="s">
        <v>1555</v>
      </c>
      <c r="EX79" s="108" t="s">
        <v>1555</v>
      </c>
      <c r="EY79" s="108" t="s">
        <v>1555</v>
      </c>
      <c r="EZ79" s="206" t="s">
        <v>1463</v>
      </c>
      <c r="FA79" s="108" t="s">
        <v>1555</v>
      </c>
      <c r="FB79" s="108" t="s">
        <v>1555</v>
      </c>
      <c r="FC79" s="206" t="s">
        <v>1476</v>
      </c>
      <c r="FD79" s="108" t="s">
        <v>1555</v>
      </c>
      <c r="FE79" s="108" t="s">
        <v>1555</v>
      </c>
      <c r="FF79" s="108" t="s">
        <v>1555</v>
      </c>
      <c r="FG79" s="108" t="s">
        <v>1555</v>
      </c>
      <c r="FH79" s="206" t="s">
        <v>1494</v>
      </c>
      <c r="FI79" s="108" t="s">
        <v>1555</v>
      </c>
      <c r="FJ79" s="108" t="s">
        <v>1555</v>
      </c>
      <c r="FK79" s="206" t="s">
        <v>1506</v>
      </c>
      <c r="FL79" s="206" t="s">
        <v>1509</v>
      </c>
      <c r="FM79" s="108" t="s">
        <v>1555</v>
      </c>
    </row>
    <row r="80" spans="1:169" ht="24">
      <c r="A80" s="108" t="s">
        <v>1513</v>
      </c>
      <c r="B80" s="108" t="str">
        <f t="shared" si="7"/>
        <v xml:space="preserve">NC </v>
      </c>
      <c r="C80" s="200" t="s">
        <v>1558</v>
      </c>
      <c r="D80" s="203" t="s">
        <v>442</v>
      </c>
      <c r="E80" s="203" t="s">
        <v>444</v>
      </c>
      <c r="F80" s="203" t="s">
        <v>445</v>
      </c>
      <c r="G80" s="203" t="s">
        <v>446</v>
      </c>
      <c r="H80" s="203" t="s">
        <v>347</v>
      </c>
      <c r="I80" s="203" t="s">
        <v>448</v>
      </c>
      <c r="J80" s="203" t="s">
        <v>449</v>
      </c>
      <c r="K80" s="117" t="s">
        <v>450</v>
      </c>
      <c r="L80" s="210" t="s">
        <v>250</v>
      </c>
      <c r="M80" s="205" t="str">
        <f ca="1">IFERROR(__xludf.DUMMYFUNCTION("regexreplace(N80,"" "","", "")"),"J0, J5, J6, K5, K7, KC, L1, L8, LA, LC, MF, N2, N7, NA, ")</f>
        <v xml:space="preserve">J0, J5, J6, K5, K7, KC, L1, L8, LA, LC, MF, N2, N7, NA, </v>
      </c>
      <c r="N80" s="205" t="e">
        <f t="shared" si="1"/>
        <v>#VALUE!</v>
      </c>
      <c r="O80" s="205" t="str">
        <f ca="1">IFERROR(__xludf.DUMMYFUNCTION("if(countif(ec_num_list,CO80),OFFSET(INDIRECT(CONCAT(""A"",to_text(match(CO80,ec_num_list,0)))),0,1),"""")"),"J0 ")</f>
        <v xml:space="preserve">J0 </v>
      </c>
      <c r="P80" s="205" t="str">
        <f ca="1">IFERROR(__xludf.DUMMYFUNCTION("if(countif(ec_num_list,CP80),OFFSET(INDIRECT(CONCAT(""A"",to_text(match(CP80,ec_num_list,0)))),0,1),"""")"),"")</f>
        <v/>
      </c>
      <c r="Q80" s="205" t="str">
        <f ca="1">IFERROR(__xludf.DUMMYFUNCTION("if(countif(ec_num_list,CQ80),OFFSET(INDIRECT(CONCAT(""A"",to_text(match(CQ80,ec_num_list,0)))),0,1),"""")"),"")</f>
        <v/>
      </c>
      <c r="R80" s="205" t="str">
        <f ca="1">IFERROR(__xludf.DUMMYFUNCTION("if(countif(ec_num_list,CR80),OFFSET(INDIRECT(CONCAT(""A"",to_text(match(CR80,ec_num_list,0)))),0,1),"""")"),"")</f>
        <v/>
      </c>
      <c r="S80" s="205" t="str">
        <f ca="1">IFERROR(__xludf.DUMMYFUNCTION("if(countif(ec_num_list,CS80),OFFSET(INDIRECT(CONCAT(""A"",to_text(match(CS80,ec_num_list,0)))),0,1),"""")"),"")</f>
        <v/>
      </c>
      <c r="T80" s="205" t="str">
        <f ca="1">IFERROR(__xludf.DUMMYFUNCTION("if(countif(ec_num_list,CT80),OFFSET(INDIRECT(CONCAT(""A"",to_text(match(CT80,ec_num_list,0)))),0,1),"""")"),"J5 ")</f>
        <v xml:space="preserve">J5 </v>
      </c>
      <c r="U80" s="205" t="str">
        <f ca="1">IFERROR(__xludf.DUMMYFUNCTION("if(countif(ec_num_list,CU80),OFFSET(INDIRECT(CONCAT(""A"",to_text(match(CU80,ec_num_list,0)))),0,1),"""")"),"J6 ")</f>
        <v xml:space="preserve">J6 </v>
      </c>
      <c r="V80" s="205" t="str">
        <f ca="1">IFERROR(__xludf.DUMMYFUNCTION("if(countif(ec_num_list,CV80),OFFSET(INDIRECT(CONCAT(""A"",to_text(match(CV80,ec_num_list,0)))),0,1),"""")"),"")</f>
        <v/>
      </c>
      <c r="W80" s="205" t="str">
        <f ca="1">IFERROR(__xludf.DUMMYFUNCTION("if(countif(ec_num_list,CW80),OFFSET(INDIRECT(CONCAT(""A"",to_text(match(CW80,ec_num_list,0)))),0,1),"""")"),"")</f>
        <v/>
      </c>
      <c r="X80" s="205" t="str">
        <f ca="1">IFERROR(__xludf.DUMMYFUNCTION("if(countif(ec_num_list,CX80),OFFSET(INDIRECT(CONCAT(""A"",to_text(match(CX80,ec_num_list,0)))),0,1),"""")"),"")</f>
        <v/>
      </c>
      <c r="Y80" s="205" t="str">
        <f ca="1">IFERROR(__xludf.DUMMYFUNCTION("if(countif(ec_num_list,CY80),OFFSET(INDIRECT(CONCAT(""A"",to_text(match(CY80,ec_num_list,0)))),0,1),"""")"),"")</f>
        <v/>
      </c>
      <c r="Z80" s="205" t="str">
        <f ca="1">IFERROR(__xludf.DUMMYFUNCTION("if(countif(ec_num_list,CZ80),OFFSET(INDIRECT(CONCAT(""A"",to_text(match(CZ80,ec_num_list,0)))),0,1),"""")"),"")</f>
        <v/>
      </c>
      <c r="AA80" s="205" t="str">
        <f ca="1">IFERROR(__xludf.DUMMYFUNCTION("if(countif(ec_num_list,DA80),OFFSET(INDIRECT(CONCAT(""A"",to_text(match(DA80,ec_num_list,0)))),0,1),"""")"),"")</f>
        <v/>
      </c>
      <c r="AB80" s="205" t="str">
        <f ca="1">IFERROR(__xludf.DUMMYFUNCTION("if(countif(ec_num_list,DB80),OFFSET(INDIRECT(CONCAT(""A"",to_text(match(DB80,ec_num_list,0)))),0,1),"""")"),"")</f>
        <v/>
      </c>
      <c r="AC80" s="205" t="str">
        <f ca="1">IFERROR(__xludf.DUMMYFUNCTION("if(countif(ec_num_list,DC80),OFFSET(INDIRECT(CONCAT(""A"",to_text(match(DC80,ec_num_list,0)))),0,1),"""")"),"")</f>
        <v/>
      </c>
      <c r="AD80" s="205" t="str">
        <f ca="1">IFERROR(__xludf.DUMMYFUNCTION("if(countif(ec_num_list,DD80),OFFSET(INDIRECT(CONCAT(""A"",to_text(match(DD80,ec_num_list,0)))),0,1),"""")"),"")</f>
        <v/>
      </c>
      <c r="AE80" s="205" t="str">
        <f ca="1">IFERROR(__xludf.DUMMYFUNCTION("if(countif(ec_num_list,DE80),OFFSET(INDIRECT(CONCAT(""A"",to_text(match(DE80,ec_num_list,0)))),0,1),"""")"),"")</f>
        <v/>
      </c>
      <c r="AF80" s="205" t="str">
        <f ca="1">IFERROR(__xludf.DUMMYFUNCTION("if(countif(ec_num_list,DF80),OFFSET(INDIRECT(CONCAT(""A"",to_text(match(DF80,ec_num_list,0)))),0,1),"""")"),"")</f>
        <v/>
      </c>
      <c r="AG80" s="205" t="str">
        <f ca="1">IFERROR(__xludf.DUMMYFUNCTION("if(countif(ec_num_list,DG80),OFFSET(INDIRECT(CONCAT(""A"",to_text(match(DG80,ec_num_list,0)))),0,1),"""")"),"")</f>
        <v/>
      </c>
      <c r="AH80" s="205" t="str">
        <f ca="1">IFERROR(__xludf.DUMMYFUNCTION("if(countif(ec_num_list,DH80),OFFSET(INDIRECT(CONCAT(""A"",to_text(match(DH80,ec_num_list,0)))),0,1),"""")"),"")</f>
        <v/>
      </c>
      <c r="AI80" s="205" t="str">
        <f ca="1">IFERROR(__xludf.DUMMYFUNCTION("if(countif(ec_num_list,DI80),OFFSET(INDIRECT(CONCAT(""A"",to_text(match(DI80,ec_num_list,0)))),0,1),"""")"),"")</f>
        <v/>
      </c>
      <c r="AJ80" s="205" t="str">
        <f ca="1">IFERROR(__xludf.DUMMYFUNCTION("if(countif(ec_num_list,DJ80),OFFSET(INDIRECT(CONCAT(""A"",to_text(match(DJ80,ec_num_list,0)))),0,1),"""")"),"K5 ")</f>
        <v xml:space="preserve">K5 </v>
      </c>
      <c r="AK80" s="205" t="str">
        <f ca="1">IFERROR(__xludf.DUMMYFUNCTION("if(countif(ec_num_list,DK80),OFFSET(INDIRECT(CONCAT(""A"",to_text(match(DK80,ec_num_list,0)))),0,1),"""")"),"")</f>
        <v/>
      </c>
      <c r="AL80" s="205" t="str">
        <f ca="1">IFERROR(__xludf.DUMMYFUNCTION("if(countif(ec_num_list,DL80),OFFSET(INDIRECT(CONCAT(""A"",to_text(match(DL80,ec_num_list,0)))),0,1),"""")"),"K7 ")</f>
        <v xml:space="preserve">K7 </v>
      </c>
      <c r="AM80" s="205" t="str">
        <f ca="1">IFERROR(__xludf.DUMMYFUNCTION("if(countif(ec_num_list,DM80),OFFSET(INDIRECT(CONCAT(""A"",to_text(match(DM80,ec_num_list,0)))),0,1),"""")"),"")</f>
        <v/>
      </c>
      <c r="AN80" s="205" t="str">
        <f ca="1">IFERROR(__xludf.DUMMYFUNCTION("if(countif(ec_num_list,DN80),OFFSET(INDIRECT(CONCAT(""A"",to_text(match(DN80,ec_num_list,0)))),0,1),"""")"),"")</f>
        <v/>
      </c>
      <c r="AO80" s="205" t="str">
        <f ca="1">IFERROR(__xludf.DUMMYFUNCTION("if(countif(ec_num_list,DO80),OFFSET(INDIRECT(CONCAT(""A"",to_text(match(DO80,ec_num_list,0)))),0,1),"""")"),"")</f>
        <v/>
      </c>
      <c r="AP80" s="205" t="str">
        <f ca="1">IFERROR(__xludf.DUMMYFUNCTION("if(countif(ec_num_list,DP80),OFFSET(INDIRECT(CONCAT(""A"",to_text(match(DP80,ec_num_list,0)))),0,1),"""")"),"")</f>
        <v/>
      </c>
      <c r="AQ80" s="205" t="str">
        <f ca="1">IFERROR(__xludf.DUMMYFUNCTION("if(countif(ec_num_list,DQ80),OFFSET(INDIRECT(CONCAT(""A"",to_text(match(DQ80,ec_num_list,0)))),0,1),"""")"),"KC ")</f>
        <v xml:space="preserve">KC </v>
      </c>
      <c r="AR80" s="205" t="str">
        <f ca="1">IFERROR(__xludf.DUMMYFUNCTION("if(countif(ec_num_list,DR80),OFFSET(INDIRECT(CONCAT(""A"",to_text(match(DR80,ec_num_list,0)))),0,1),"""")"),"")</f>
        <v/>
      </c>
      <c r="AS80" s="205" t="str">
        <f ca="1">IFERROR(__xludf.DUMMYFUNCTION("if(countif(ec_num_list,DS80),OFFSET(INDIRECT(CONCAT(""A"",to_text(match(DS80,ec_num_list,0)))),0,1),"""")"),"")</f>
        <v/>
      </c>
      <c r="AT80" s="205" t="str">
        <f ca="1">IFERROR(__xludf.DUMMYFUNCTION("if(countif(ec_num_list,DT80),OFFSET(INDIRECT(CONCAT(""A"",to_text(match(DT80,ec_num_list,0)))),0,1),"""")"),"")</f>
        <v/>
      </c>
      <c r="AU80" s="205" t="str">
        <f ca="1">IFERROR(__xludf.DUMMYFUNCTION("if(countif(ec_num_list,DU80),OFFSET(INDIRECT(CONCAT(""A"",to_text(match(DU80,ec_num_list,0)))),0,1),"""")"),"")</f>
        <v/>
      </c>
      <c r="AV80" s="205" t="str">
        <f ca="1">IFERROR(__xludf.DUMMYFUNCTION("if(countif(ec_num_list,DV80),OFFSET(INDIRECT(CONCAT(""A"",to_text(match(DV80,ec_num_list,0)))),0,1),"""")"),"L1 ")</f>
        <v xml:space="preserve">L1 </v>
      </c>
      <c r="AW80" s="205" t="str">
        <f ca="1">IFERROR(__xludf.DUMMYFUNCTION("if(countif(ec_num_list,DW80),OFFSET(INDIRECT(CONCAT(""A"",to_text(match(DW80,ec_num_list,0)))),0,1),"""")"),"")</f>
        <v/>
      </c>
      <c r="AX80" s="205" t="str">
        <f ca="1">IFERROR(__xludf.DUMMYFUNCTION("if(countif(ec_num_list,DX80),OFFSET(INDIRECT(CONCAT(""A"",to_text(match(DX80,ec_num_list,0)))),0,1),"""")"),"")</f>
        <v/>
      </c>
      <c r="AY80" s="205" t="str">
        <f ca="1">IFERROR(__xludf.DUMMYFUNCTION("if(countif(ec_num_list,DY80),OFFSET(INDIRECT(CONCAT(""A"",to_text(match(DY80,ec_num_list,0)))),0,1),"""")"),"")</f>
        <v/>
      </c>
      <c r="AZ80" s="205" t="str">
        <f ca="1">IFERROR(__xludf.DUMMYFUNCTION("if(countif(ec_num_list,DZ80),OFFSET(INDIRECT(CONCAT(""A"",to_text(match(DZ80,ec_num_list,0)))),0,1),"""")"),"")</f>
        <v/>
      </c>
      <c r="BA80" s="205" t="str">
        <f ca="1">IFERROR(__xludf.DUMMYFUNCTION("if(countif(ec_num_list,EA80),OFFSET(INDIRECT(CONCAT(""A"",to_text(match(EA80,ec_num_list,0)))),0,1),"""")"),"")</f>
        <v/>
      </c>
      <c r="BB80" s="205" t="str">
        <f ca="1">IFERROR(__xludf.DUMMYFUNCTION("if(countif(ec_num_list,EB80),OFFSET(INDIRECT(CONCAT(""A"",to_text(match(EB80,ec_num_list,0)))),0,1),"""")"),"")</f>
        <v/>
      </c>
      <c r="BC80" s="205" t="str">
        <f ca="1">IFERROR(__xludf.DUMMYFUNCTION("if(countif(ec_num_list,EC80),OFFSET(INDIRECT(CONCAT(""A"",to_text(match(EC80,ec_num_list,0)))),0,1),"""")"),"L8 ")</f>
        <v xml:space="preserve">L8 </v>
      </c>
      <c r="BD80" s="205" t="str">
        <f ca="1">IFERROR(__xludf.DUMMYFUNCTION("if(countif(ec_num_list,ED80),OFFSET(INDIRECT(CONCAT(""A"",to_text(match(ED80,ec_num_list,0)))),0,1),"""")"),"")</f>
        <v/>
      </c>
      <c r="BE80" s="205" t="str">
        <f ca="1">IFERROR(__xludf.DUMMYFUNCTION("if(countif(ec_num_list,EE80),OFFSET(INDIRECT(CONCAT(""A"",to_text(match(EE80,ec_num_list,0)))),0,1),"""")"),"LA ")</f>
        <v xml:space="preserve">LA </v>
      </c>
      <c r="BF80" s="205" t="str">
        <f ca="1">IFERROR(__xludf.DUMMYFUNCTION("if(countif(ec_num_list,EF80),OFFSET(INDIRECT(CONCAT(""A"",to_text(match(EF80,ec_num_list,0)))),0,1),"""")"),"")</f>
        <v/>
      </c>
      <c r="BG80" s="205" t="str">
        <f ca="1">IFERROR(__xludf.DUMMYFUNCTION("if(countif(ec_num_list,EG80),OFFSET(INDIRECT(CONCAT(""A"",to_text(match(EG80,ec_num_list,0)))),0,1),"""")"),"LC ")</f>
        <v xml:space="preserve">LC </v>
      </c>
      <c r="BH80" s="205" t="str">
        <f ca="1">IFERROR(__xludf.DUMMYFUNCTION("if(countif(ec_num_list,EH80),OFFSET(INDIRECT(CONCAT(""A"",to_text(match(EH80,ec_num_list,0)))),0,1),"""")"),"")</f>
        <v/>
      </c>
      <c r="BI80" s="205" t="str">
        <f ca="1">IFERROR(__xludf.DUMMYFUNCTION("if(countif(ec_num_list,EI80),OFFSET(INDIRECT(CONCAT(""A"",to_text(match(EI80,ec_num_list,0)))),0,1),"""")"),"")</f>
        <v/>
      </c>
      <c r="BJ80" s="205" t="str">
        <f ca="1">IFERROR(__xludf.DUMMYFUNCTION("if(countif(ec_num_list,EJ80),OFFSET(INDIRECT(CONCAT(""A"",to_text(match(EJ80,ec_num_list,0)))),0,1),"""")"),"")</f>
        <v/>
      </c>
      <c r="BK80" s="205" t="str">
        <f ca="1">IFERROR(__xludf.DUMMYFUNCTION("if(countif(ec_num_list,EK80),OFFSET(INDIRECT(CONCAT(""A"",to_text(match(EK80,ec_num_list,0)))),0,1),"""")"),"")</f>
        <v/>
      </c>
      <c r="BL80" s="205" t="str">
        <f ca="1">IFERROR(__xludf.DUMMYFUNCTION("if(countif(ec_num_list,EL80),OFFSET(INDIRECT(CONCAT(""A"",to_text(match(EL80,ec_num_list,0)))),0,1),"""")"),"")</f>
        <v/>
      </c>
      <c r="BM80" s="205" t="str">
        <f ca="1">IFERROR(__xludf.DUMMYFUNCTION("if(countif(ec_num_list,EM80),OFFSET(INDIRECT(CONCAT(""A"",to_text(match(EM80,ec_num_list,0)))),0,1),"""")"),"")</f>
        <v/>
      </c>
      <c r="BN80" s="205" t="str">
        <f ca="1">IFERROR(__xludf.DUMMYFUNCTION("if(countif(ec_num_list,EN80),OFFSET(INDIRECT(CONCAT(""A"",to_text(match(EN80,ec_num_list,0)))),0,1),"""")"),"")</f>
        <v/>
      </c>
      <c r="BO80" s="205" t="str">
        <f ca="1">IFERROR(__xludf.DUMMYFUNCTION("if(countif(ec_num_list,EO80),OFFSET(INDIRECT(CONCAT(""A"",to_text(match(EO80,ec_num_list,0)))),0,1),"""")"),"")</f>
        <v/>
      </c>
      <c r="BP80" s="205" t="str">
        <f ca="1">IFERROR(__xludf.DUMMYFUNCTION("if(countif(ec_num_list,EP80),OFFSET(INDIRECT(CONCAT(""A"",to_text(match(EP80,ec_num_list,0)))),0,1),"""")"),"")</f>
        <v/>
      </c>
      <c r="BQ80" s="205" t="str">
        <f ca="1">IFERROR(__xludf.DUMMYFUNCTION("if(countif(ec_num_list,EQ80),OFFSET(INDIRECT(CONCAT(""A"",to_text(match(EQ80,ec_num_list,0)))),0,1),"""")"),"")</f>
        <v/>
      </c>
      <c r="BR80" s="205" t="str">
        <f ca="1">IFERROR(__xludf.DUMMYFUNCTION("if(countif(ec_num_list,ER80),OFFSET(INDIRECT(CONCAT(""A"",to_text(match(ER80,ec_num_list,0)))),0,1),"""")"),"")</f>
        <v/>
      </c>
      <c r="BS80" s="205" t="str">
        <f ca="1">IFERROR(__xludf.DUMMYFUNCTION("if(countif(ec_num_list,ES80),OFFSET(INDIRECT(CONCAT(""A"",to_text(match(ES80,ec_num_list,0)))),0,1),"""")"),"")</f>
        <v/>
      </c>
      <c r="BT80" s="205" t="str">
        <f ca="1">IFERROR(__xludf.DUMMYFUNCTION("if(countif(ec_num_list,ET80),OFFSET(INDIRECT(CONCAT(""A"",to_text(match(ET80,ec_num_list,0)))),0,1),"""")"),"")</f>
        <v/>
      </c>
      <c r="BU80" s="205" t="str">
        <f ca="1">IFERROR(__xludf.DUMMYFUNCTION("if(countif(ec_num_list,EU80),OFFSET(INDIRECT(CONCAT(""A"",to_text(match(EU80,ec_num_list,0)))),0,1),"""")"),"")</f>
        <v/>
      </c>
      <c r="BV80" s="205" t="str">
        <f ca="1">IFERROR(__xludf.DUMMYFUNCTION("if(countif(ec_num_list,EV80),OFFSET(INDIRECT(CONCAT(""A"",to_text(match(EV80,ec_num_list,0)))),0,1),"""")"),"")</f>
        <v/>
      </c>
      <c r="BW80" s="205" t="str">
        <f ca="1">IFERROR(__xludf.DUMMYFUNCTION("if(countif(ec_num_list,EW80),OFFSET(INDIRECT(CONCAT(""A"",to_text(match(EW80,ec_num_list,0)))),0,1),"""")"),"")</f>
        <v/>
      </c>
      <c r="BX80" s="205" t="str">
        <f ca="1">IFERROR(__xludf.DUMMYFUNCTION("if(countif(ec_num_list,EX80),OFFSET(INDIRECT(CONCAT(""A"",to_text(match(EX80,ec_num_list,0)))),0,1),"""")"),"")</f>
        <v/>
      </c>
      <c r="BY80" s="205" t="str">
        <f ca="1">IFERROR(__xludf.DUMMYFUNCTION("if(countif(ec_num_list,EY80),OFFSET(INDIRECT(CONCAT(""A"",to_text(match(EY80,ec_num_list,0)))),0,1),"""")"),"")</f>
        <v/>
      </c>
      <c r="BZ80" s="205" t="str">
        <f ca="1">IFERROR(__xludf.DUMMYFUNCTION("if(countif(ec_num_list,EZ80),OFFSET(INDIRECT(CONCAT(""A"",to_text(match(EZ80,ec_num_list,0)))),0,1),"""")"),"MF ")</f>
        <v xml:space="preserve">MF </v>
      </c>
      <c r="CA80" s="205" t="str">
        <f ca="1">IFERROR(__xludf.DUMMYFUNCTION("if(countif(ec_num_list,FA80),OFFSET(INDIRECT(CONCAT(""A"",to_text(match(FA80,ec_num_list,0)))),0,1),"""")"),"")</f>
        <v/>
      </c>
      <c r="CB80" s="205" t="str">
        <f ca="1">IFERROR(__xludf.DUMMYFUNCTION("if(countif(ec_num_list,FB80),OFFSET(INDIRECT(CONCAT(""A"",to_text(match(FB80,ec_num_list,0)))),0,1),"""")"),"")</f>
        <v/>
      </c>
      <c r="CC80" s="205" t="str">
        <f ca="1">IFERROR(__xludf.DUMMYFUNCTION("if(countif(ec_num_list,FC80),OFFSET(INDIRECT(CONCAT(""A"",to_text(match(FC80,ec_num_list,0)))),0,1),"""")"),"N2 ")</f>
        <v xml:space="preserve">N2 </v>
      </c>
      <c r="CD80" s="205" t="str">
        <f ca="1">IFERROR(__xludf.DUMMYFUNCTION("if(countif(ec_num_list,FD80),OFFSET(INDIRECT(CONCAT(""A"",to_text(match(FD80,ec_num_list,0)))),0,1),"""")"),"")</f>
        <v/>
      </c>
      <c r="CE80" s="205" t="str">
        <f ca="1">IFERROR(__xludf.DUMMYFUNCTION("if(countif(ec_num_list,FE80),OFFSET(INDIRECT(CONCAT(""A"",to_text(match(FE80,ec_num_list,0)))),0,1),"""")"),"")</f>
        <v/>
      </c>
      <c r="CF80" s="205" t="str">
        <f ca="1">IFERROR(__xludf.DUMMYFUNCTION("if(countif(ec_num_list,FF80),OFFSET(INDIRECT(CONCAT(""A"",to_text(match(FF80,ec_num_list,0)))),0,1),"""")"),"")</f>
        <v/>
      </c>
      <c r="CG80" s="205" t="str">
        <f ca="1">IFERROR(__xludf.DUMMYFUNCTION("if(countif(ec_num_list,FG80),OFFSET(INDIRECT(CONCAT(""A"",to_text(match(FG80,ec_num_list,0)))),0,1),"""")"),"")</f>
        <v/>
      </c>
      <c r="CH80" s="205" t="str">
        <f ca="1">IFERROR(__xludf.DUMMYFUNCTION("if(countif(ec_num_list,FH80),OFFSET(INDIRECT(CONCAT(""A"",to_text(match(FH80,ec_num_list,0)))),0,1),"""")"),"N7 ")</f>
        <v xml:space="preserve">N7 </v>
      </c>
      <c r="CI80" s="205" t="str">
        <f ca="1">IFERROR(__xludf.DUMMYFUNCTION("if(countif(ec_num_list,FI80),OFFSET(INDIRECT(CONCAT(""A"",to_text(match(FI80,ec_num_list,0)))),0,1),"""")"),"")</f>
        <v/>
      </c>
      <c r="CJ80" s="205" t="str">
        <f ca="1">IFERROR(__xludf.DUMMYFUNCTION("if(countif(ec_num_list,FJ80),OFFSET(INDIRECT(CONCAT(""A"",to_text(match(FJ80,ec_num_list,0)))),0,1),"""")"),"")</f>
        <v/>
      </c>
      <c r="CK80" s="205" t="str">
        <f ca="1">IFERROR(__xludf.DUMMYFUNCTION("if(countif(ec_num_list,FK80),OFFSET(INDIRECT(CONCAT(""A"",to_text(match(FK80,ec_num_list,0)))),0,1),"""")"),"NA ")</f>
        <v xml:space="preserve">NA </v>
      </c>
      <c r="CL80" s="205" t="str">
        <f ca="1">IFERROR(__xludf.DUMMYFUNCTION("if(countif(ec_num_list,FL80),OFFSET(INDIRECT(CONCAT(""A"",to_text(match(FL80,ec_num_list,0)))),0,1),"""")"),"")</f>
        <v/>
      </c>
      <c r="CM80" s="205" t="str">
        <f ca="1">IFERROR(__xludf.DUMMYFUNCTION("if(countif(ec_num_list,FM80),OFFSET(INDIRECT(CONCAT(""A"",to_text(match(FM80,ec_num_list,0)))),0,1),"""")"),"")</f>
        <v/>
      </c>
      <c r="CN80" s="211" t="s">
        <v>250</v>
      </c>
      <c r="CO80" s="206" t="s">
        <v>1243</v>
      </c>
      <c r="CP80" s="108" t="s">
        <v>1555</v>
      </c>
      <c r="CQ80" s="108" t="s">
        <v>1555</v>
      </c>
      <c r="CR80" s="108" t="s">
        <v>1555</v>
      </c>
      <c r="CS80" s="108" t="s">
        <v>1555</v>
      </c>
      <c r="CT80" s="206" t="s">
        <v>1266</v>
      </c>
      <c r="CU80" s="206" t="s">
        <v>1271</v>
      </c>
      <c r="CV80" s="108" t="s">
        <v>1555</v>
      </c>
      <c r="CW80" s="108" t="s">
        <v>1555</v>
      </c>
      <c r="CX80" s="108" t="s">
        <v>1555</v>
      </c>
      <c r="CY80" s="108" t="s">
        <v>1555</v>
      </c>
      <c r="CZ80" s="108" t="s">
        <v>1555</v>
      </c>
      <c r="DA80" s="108" t="s">
        <v>1555</v>
      </c>
      <c r="DB80" s="108" t="s">
        <v>1555</v>
      </c>
      <c r="DC80" s="108" t="s">
        <v>1555</v>
      </c>
      <c r="DD80" s="108" t="s">
        <v>1555</v>
      </c>
      <c r="DE80" s="108" t="s">
        <v>1555</v>
      </c>
      <c r="DF80" s="108" t="s">
        <v>1555</v>
      </c>
      <c r="DG80" s="108" t="s">
        <v>1555</v>
      </c>
      <c r="DH80" s="108" t="s">
        <v>1555</v>
      </c>
      <c r="DI80" s="108" t="s">
        <v>1555</v>
      </c>
      <c r="DJ80" s="206" t="s">
        <v>1321</v>
      </c>
      <c r="DK80" s="108" t="s">
        <v>1555</v>
      </c>
      <c r="DL80" s="206" t="s">
        <v>1326</v>
      </c>
      <c r="DM80" s="108" t="s">
        <v>1555</v>
      </c>
      <c r="DN80" s="108" t="s">
        <v>1555</v>
      </c>
      <c r="DO80" s="108" t="s">
        <v>1555</v>
      </c>
      <c r="DP80" s="108" t="s">
        <v>1555</v>
      </c>
      <c r="DQ80" s="206" t="s">
        <v>1344</v>
      </c>
      <c r="DR80" s="108" t="s">
        <v>1555</v>
      </c>
      <c r="DS80" s="108" t="s">
        <v>1555</v>
      </c>
      <c r="DT80" s="108" t="s">
        <v>1555</v>
      </c>
      <c r="DU80" s="108" t="s">
        <v>1555</v>
      </c>
      <c r="DV80" s="206" t="s">
        <v>1363</v>
      </c>
      <c r="DW80" s="108" t="s">
        <v>1555</v>
      </c>
      <c r="DX80" s="108" t="s">
        <v>1555</v>
      </c>
      <c r="DY80" s="108" t="s">
        <v>1555</v>
      </c>
      <c r="DZ80" s="108" t="s">
        <v>1555</v>
      </c>
      <c r="EA80" s="108" t="s">
        <v>1555</v>
      </c>
      <c r="EB80" s="108" t="s">
        <v>1555</v>
      </c>
      <c r="EC80" s="206" t="s">
        <v>1391</v>
      </c>
      <c r="ED80" s="108" t="s">
        <v>1555</v>
      </c>
      <c r="EE80" s="206" t="s">
        <v>1397</v>
      </c>
      <c r="EF80" s="108" t="s">
        <v>1555</v>
      </c>
      <c r="EG80" s="206" t="s">
        <v>1404</v>
      </c>
      <c r="EH80" s="108" t="s">
        <v>1555</v>
      </c>
      <c r="EI80" s="108" t="s">
        <v>1555</v>
      </c>
      <c r="EJ80" s="108" t="s">
        <v>1555</v>
      </c>
      <c r="EK80" s="108" t="s">
        <v>1555</v>
      </c>
      <c r="EL80" s="108" t="s">
        <v>1555</v>
      </c>
      <c r="EM80" s="108" t="s">
        <v>1555</v>
      </c>
      <c r="EN80" s="108" t="s">
        <v>1555</v>
      </c>
      <c r="EO80" s="108" t="s">
        <v>1555</v>
      </c>
      <c r="EP80" s="108" t="s">
        <v>1555</v>
      </c>
      <c r="EQ80" s="108" t="s">
        <v>1555</v>
      </c>
      <c r="ER80" s="108" t="s">
        <v>1555</v>
      </c>
      <c r="ES80" s="108" t="s">
        <v>1555</v>
      </c>
      <c r="ET80" s="108" t="s">
        <v>1555</v>
      </c>
      <c r="EU80" s="108" t="s">
        <v>1555</v>
      </c>
      <c r="EV80" s="108" t="s">
        <v>1555</v>
      </c>
      <c r="EW80" s="108" t="s">
        <v>1555</v>
      </c>
      <c r="EX80" s="108" t="s">
        <v>1555</v>
      </c>
      <c r="EY80" s="108" t="s">
        <v>1555</v>
      </c>
      <c r="EZ80" s="206" t="s">
        <v>1463</v>
      </c>
      <c r="FA80" s="108" t="s">
        <v>1555</v>
      </c>
      <c r="FB80" s="108" t="s">
        <v>1555</v>
      </c>
      <c r="FC80" s="206" t="s">
        <v>1476</v>
      </c>
      <c r="FD80" s="108" t="s">
        <v>1555</v>
      </c>
      <c r="FE80" s="108" t="s">
        <v>1555</v>
      </c>
      <c r="FF80" s="108" t="s">
        <v>1555</v>
      </c>
      <c r="FG80" s="108" t="s">
        <v>1555</v>
      </c>
      <c r="FH80" s="206" t="s">
        <v>1494</v>
      </c>
      <c r="FI80" s="108" t="s">
        <v>1555</v>
      </c>
      <c r="FJ80" s="108" t="s">
        <v>1555</v>
      </c>
      <c r="FK80" s="206" t="s">
        <v>1506</v>
      </c>
      <c r="FL80" s="206" t="s">
        <v>1509</v>
      </c>
      <c r="FM80" s="108" t="s">
        <v>1555</v>
      </c>
    </row>
    <row r="81" spans="1:169" ht="24">
      <c r="A81" s="206"/>
      <c r="B81" s="206"/>
      <c r="C81" s="200"/>
      <c r="D81" s="203" t="s">
        <v>442</v>
      </c>
      <c r="E81" s="203" t="s">
        <v>904</v>
      </c>
      <c r="F81" s="203" t="s">
        <v>905</v>
      </c>
      <c r="G81" s="203" t="s">
        <v>906</v>
      </c>
      <c r="H81" s="203" t="s">
        <v>658</v>
      </c>
      <c r="I81" s="203" t="s">
        <v>535</v>
      </c>
      <c r="J81" s="203" t="s">
        <v>1569</v>
      </c>
      <c r="K81" s="117" t="s">
        <v>780</v>
      </c>
      <c r="L81" s="204" t="s">
        <v>252</v>
      </c>
      <c r="M81" s="205" t="str">
        <f ca="1">IFERROR(__xludf.DUMMYFUNCTION("regexreplace(N81,"" "","", "")"),"J0, J1, J2, J5, J6, J7, JA, JC, JF, K0, K5, K7, K8, K9, KA, KB, KC, KD, KF, L1, L8, LA, LC, LF, M0, M1, M3, M8, MB, MD, MF, N2, N7, NA, ")</f>
        <v xml:space="preserve">J0, J1, J2, J5, J6, J7, JA, JC, JF, K0, K5, K7, K8, K9, KA, KB, KC, KD, KF, L1, L8, LA, LC, LF, M0, M1, M3, M8, MB, MD, MF, N2, N7, NA, </v>
      </c>
      <c r="N81" s="205" t="e">
        <f t="shared" si="1"/>
        <v>#VALUE!</v>
      </c>
      <c r="O81" s="205" t="str">
        <f ca="1">IFERROR(__xludf.DUMMYFUNCTION("if(countif(ec_num_list,CO81),OFFSET(INDIRECT(CONCAT(""A"",to_text(match(CO81,ec_num_list,0)))),0,1),"""")"),"J0 ")</f>
        <v xml:space="preserve">J0 </v>
      </c>
      <c r="P81" s="205" t="str">
        <f ca="1">IFERROR(__xludf.DUMMYFUNCTION("if(countif(ec_num_list,CP81),OFFSET(INDIRECT(CONCAT(""A"",to_text(match(CP81,ec_num_list,0)))),0,1),"""")"),"J1 ")</f>
        <v xml:space="preserve">J1 </v>
      </c>
      <c r="Q81" s="205" t="str">
        <f ca="1">IFERROR(__xludf.DUMMYFUNCTION("if(countif(ec_num_list,CQ81),OFFSET(INDIRECT(CONCAT(""A"",to_text(match(CQ81,ec_num_list,0)))),0,1),"""")"),"J2 ")</f>
        <v xml:space="preserve">J2 </v>
      </c>
      <c r="R81" s="205" t="str">
        <f ca="1">IFERROR(__xludf.DUMMYFUNCTION("if(countif(ec_num_list,CR81),OFFSET(INDIRECT(CONCAT(""A"",to_text(match(CR81,ec_num_list,0)))),0,1),"""")"),"")</f>
        <v/>
      </c>
      <c r="S81" s="205" t="str">
        <f ca="1">IFERROR(__xludf.DUMMYFUNCTION("if(countif(ec_num_list,CS81),OFFSET(INDIRECT(CONCAT(""A"",to_text(match(CS81,ec_num_list,0)))),0,1),"""")"),"")</f>
        <v/>
      </c>
      <c r="T81" s="205" t="str">
        <f ca="1">IFERROR(__xludf.DUMMYFUNCTION("if(countif(ec_num_list,CT81),OFFSET(INDIRECT(CONCAT(""A"",to_text(match(CT81,ec_num_list,0)))),0,1),"""")"),"J5 ")</f>
        <v xml:space="preserve">J5 </v>
      </c>
      <c r="U81" s="205" t="str">
        <f ca="1">IFERROR(__xludf.DUMMYFUNCTION("if(countif(ec_num_list,CU81),OFFSET(INDIRECT(CONCAT(""A"",to_text(match(CU81,ec_num_list,0)))),0,1),"""")"),"J6 ")</f>
        <v xml:space="preserve">J6 </v>
      </c>
      <c r="V81" s="205" t="str">
        <f ca="1">IFERROR(__xludf.DUMMYFUNCTION("if(countif(ec_num_list,CV81),OFFSET(INDIRECT(CONCAT(""A"",to_text(match(CV81,ec_num_list,0)))),0,1),"""")"),"J7 ")</f>
        <v xml:space="preserve">J7 </v>
      </c>
      <c r="W81" s="205" t="str">
        <f ca="1">IFERROR(__xludf.DUMMYFUNCTION("if(countif(ec_num_list,CW81),OFFSET(INDIRECT(CONCAT(""A"",to_text(match(CW81,ec_num_list,0)))),0,1),"""")"),"")</f>
        <v/>
      </c>
      <c r="X81" s="205" t="str">
        <f ca="1">IFERROR(__xludf.DUMMYFUNCTION("if(countif(ec_num_list,CX81),OFFSET(INDIRECT(CONCAT(""A"",to_text(match(CX81,ec_num_list,0)))),0,1),"""")"),"")</f>
        <v/>
      </c>
      <c r="Y81" s="205" t="str">
        <f ca="1">IFERROR(__xludf.DUMMYFUNCTION("if(countif(ec_num_list,CY81),OFFSET(INDIRECT(CONCAT(""A"",to_text(match(CY81,ec_num_list,0)))),0,1),"""")"),"JA ")</f>
        <v xml:space="preserve">JA </v>
      </c>
      <c r="Z81" s="205" t="str">
        <f ca="1">IFERROR(__xludf.DUMMYFUNCTION("if(countif(ec_num_list,CZ81),OFFSET(INDIRECT(CONCAT(""A"",to_text(match(CZ81,ec_num_list,0)))),0,1),"""")"),"")</f>
        <v/>
      </c>
      <c r="AA81" s="205" t="str">
        <f ca="1">IFERROR(__xludf.DUMMYFUNCTION("if(countif(ec_num_list,DA81),OFFSET(INDIRECT(CONCAT(""A"",to_text(match(DA81,ec_num_list,0)))),0,1),"""")"),"JC ")</f>
        <v xml:space="preserve">JC </v>
      </c>
      <c r="AB81" s="205" t="str">
        <f ca="1">IFERROR(__xludf.DUMMYFUNCTION("if(countif(ec_num_list,DB81),OFFSET(INDIRECT(CONCAT(""A"",to_text(match(DB81,ec_num_list,0)))),0,1),"""")"),"")</f>
        <v/>
      </c>
      <c r="AC81" s="205" t="str">
        <f ca="1">IFERROR(__xludf.DUMMYFUNCTION("if(countif(ec_num_list,DC81),OFFSET(INDIRECT(CONCAT(""A"",to_text(match(DC81,ec_num_list,0)))),0,1),"""")"),"")</f>
        <v/>
      </c>
      <c r="AD81" s="205" t="str">
        <f ca="1">IFERROR(__xludf.DUMMYFUNCTION("if(countif(ec_num_list,DD81),OFFSET(INDIRECT(CONCAT(""A"",to_text(match(DD81,ec_num_list,0)))),0,1),"""")"),"JF ")</f>
        <v xml:space="preserve">JF </v>
      </c>
      <c r="AE81" s="205" t="str">
        <f ca="1">IFERROR(__xludf.DUMMYFUNCTION("if(countif(ec_num_list,DE81),OFFSET(INDIRECT(CONCAT(""A"",to_text(match(DE81,ec_num_list,0)))),0,1),"""")"),"K0 ")</f>
        <v xml:space="preserve">K0 </v>
      </c>
      <c r="AF81" s="205" t="str">
        <f ca="1">IFERROR(__xludf.DUMMYFUNCTION("if(countif(ec_num_list,DF81),OFFSET(INDIRECT(CONCAT(""A"",to_text(match(DF81,ec_num_list,0)))),0,1),"""")"),"")</f>
        <v/>
      </c>
      <c r="AG81" s="205" t="str">
        <f ca="1">IFERROR(__xludf.DUMMYFUNCTION("if(countif(ec_num_list,DG81),OFFSET(INDIRECT(CONCAT(""A"",to_text(match(DG81,ec_num_list,0)))),0,1),"""")"),"")</f>
        <v/>
      </c>
      <c r="AH81" s="205" t="str">
        <f ca="1">IFERROR(__xludf.DUMMYFUNCTION("if(countif(ec_num_list,DH81),OFFSET(INDIRECT(CONCAT(""A"",to_text(match(DH81,ec_num_list,0)))),0,1),"""")"),"")</f>
        <v/>
      </c>
      <c r="AI81" s="205" t="str">
        <f ca="1">IFERROR(__xludf.DUMMYFUNCTION("if(countif(ec_num_list,DI81),OFFSET(INDIRECT(CONCAT(""A"",to_text(match(DI81,ec_num_list,0)))),0,1),"""")"),"")</f>
        <v/>
      </c>
      <c r="AJ81" s="205" t="str">
        <f ca="1">IFERROR(__xludf.DUMMYFUNCTION("if(countif(ec_num_list,DJ81),OFFSET(INDIRECT(CONCAT(""A"",to_text(match(DJ81,ec_num_list,0)))),0,1),"""")"),"K5 ")</f>
        <v xml:space="preserve">K5 </v>
      </c>
      <c r="AK81" s="205" t="str">
        <f ca="1">IFERROR(__xludf.DUMMYFUNCTION("if(countif(ec_num_list,DK81),OFFSET(INDIRECT(CONCAT(""A"",to_text(match(DK81,ec_num_list,0)))),0,1),"""")"),"")</f>
        <v/>
      </c>
      <c r="AL81" s="205" t="str">
        <f ca="1">IFERROR(__xludf.DUMMYFUNCTION("if(countif(ec_num_list,DL81),OFFSET(INDIRECT(CONCAT(""A"",to_text(match(DL81,ec_num_list,0)))),0,1),"""")"),"K7 ")</f>
        <v xml:space="preserve">K7 </v>
      </c>
      <c r="AM81" s="205" t="str">
        <f ca="1">IFERROR(__xludf.DUMMYFUNCTION("if(countif(ec_num_list,DM81),OFFSET(INDIRECT(CONCAT(""A"",to_text(match(DM81,ec_num_list,0)))),0,1),"""")"),"K8 ")</f>
        <v xml:space="preserve">K8 </v>
      </c>
      <c r="AN81" s="205" t="str">
        <f ca="1">IFERROR(__xludf.DUMMYFUNCTION("if(countif(ec_num_list,DN81),OFFSET(INDIRECT(CONCAT(""A"",to_text(match(DN81,ec_num_list,0)))),0,1),"""")"),"K9 ")</f>
        <v xml:space="preserve">K9 </v>
      </c>
      <c r="AO81" s="205" t="str">
        <f ca="1">IFERROR(__xludf.DUMMYFUNCTION("if(countif(ec_num_list,DO81),OFFSET(INDIRECT(CONCAT(""A"",to_text(match(DO81,ec_num_list,0)))),0,1),"""")"),"KA ")</f>
        <v xml:space="preserve">KA </v>
      </c>
      <c r="AP81" s="205" t="str">
        <f ca="1">IFERROR(__xludf.DUMMYFUNCTION("if(countif(ec_num_list,DP81),OFFSET(INDIRECT(CONCAT(""A"",to_text(match(DP81,ec_num_list,0)))),0,1),"""")"),"KB ")</f>
        <v xml:space="preserve">KB </v>
      </c>
      <c r="AQ81" s="205" t="str">
        <f ca="1">IFERROR(__xludf.DUMMYFUNCTION("if(countif(ec_num_list,DQ81),OFFSET(INDIRECT(CONCAT(""A"",to_text(match(DQ81,ec_num_list,0)))),0,1),"""")"),"KC ")</f>
        <v xml:space="preserve">KC </v>
      </c>
      <c r="AR81" s="205" t="str">
        <f ca="1">IFERROR(__xludf.DUMMYFUNCTION("if(countif(ec_num_list,DR81),OFFSET(INDIRECT(CONCAT(""A"",to_text(match(DR81,ec_num_list,0)))),0,1),"""")"),"KD ")</f>
        <v xml:space="preserve">KD </v>
      </c>
      <c r="AS81" s="205" t="str">
        <f ca="1">IFERROR(__xludf.DUMMYFUNCTION("if(countif(ec_num_list,DS81),OFFSET(INDIRECT(CONCAT(""A"",to_text(match(DS81,ec_num_list,0)))),0,1),"""")"),"")</f>
        <v/>
      </c>
      <c r="AT81" s="205" t="str">
        <f ca="1">IFERROR(__xludf.DUMMYFUNCTION("if(countif(ec_num_list,DT81),OFFSET(INDIRECT(CONCAT(""A"",to_text(match(DT81,ec_num_list,0)))),0,1),"""")"),"KF ")</f>
        <v xml:space="preserve">KF </v>
      </c>
      <c r="AU81" s="205" t="str">
        <f ca="1">IFERROR(__xludf.DUMMYFUNCTION("if(countif(ec_num_list,DU81),OFFSET(INDIRECT(CONCAT(""A"",to_text(match(DU81,ec_num_list,0)))),0,1),"""")"),"")</f>
        <v/>
      </c>
      <c r="AV81" s="205" t="str">
        <f ca="1">IFERROR(__xludf.DUMMYFUNCTION("if(countif(ec_num_list,DV81),OFFSET(INDIRECT(CONCAT(""A"",to_text(match(DV81,ec_num_list,0)))),0,1),"""")"),"L1 ")</f>
        <v xml:space="preserve">L1 </v>
      </c>
      <c r="AW81" s="205" t="str">
        <f ca="1">IFERROR(__xludf.DUMMYFUNCTION("if(countif(ec_num_list,DW81),OFFSET(INDIRECT(CONCAT(""A"",to_text(match(DW81,ec_num_list,0)))),0,1),"""")"),"")</f>
        <v/>
      </c>
      <c r="AX81" s="205" t="str">
        <f ca="1">IFERROR(__xludf.DUMMYFUNCTION("if(countif(ec_num_list,DX81),OFFSET(INDIRECT(CONCAT(""A"",to_text(match(DX81,ec_num_list,0)))),0,1),"""")"),"")</f>
        <v/>
      </c>
      <c r="AY81" s="205" t="str">
        <f ca="1">IFERROR(__xludf.DUMMYFUNCTION("if(countif(ec_num_list,DY81),OFFSET(INDIRECT(CONCAT(""A"",to_text(match(DY81,ec_num_list,0)))),0,1),"""")"),"")</f>
        <v/>
      </c>
      <c r="AZ81" s="205" t="str">
        <f ca="1">IFERROR(__xludf.DUMMYFUNCTION("if(countif(ec_num_list,DZ81),OFFSET(INDIRECT(CONCAT(""A"",to_text(match(DZ81,ec_num_list,0)))),0,1),"""")"),"")</f>
        <v/>
      </c>
      <c r="BA81" s="205" t="str">
        <f ca="1">IFERROR(__xludf.DUMMYFUNCTION("if(countif(ec_num_list,EA81),OFFSET(INDIRECT(CONCAT(""A"",to_text(match(EA81,ec_num_list,0)))),0,1),"""")"),"")</f>
        <v/>
      </c>
      <c r="BB81" s="205" t="str">
        <f ca="1">IFERROR(__xludf.DUMMYFUNCTION("if(countif(ec_num_list,EB81),OFFSET(INDIRECT(CONCAT(""A"",to_text(match(EB81,ec_num_list,0)))),0,1),"""")"),"")</f>
        <v/>
      </c>
      <c r="BC81" s="205" t="str">
        <f ca="1">IFERROR(__xludf.DUMMYFUNCTION("if(countif(ec_num_list,EC81),OFFSET(INDIRECT(CONCAT(""A"",to_text(match(EC81,ec_num_list,0)))),0,1),"""")"),"L8 ")</f>
        <v xml:space="preserve">L8 </v>
      </c>
      <c r="BD81" s="205" t="str">
        <f ca="1">IFERROR(__xludf.DUMMYFUNCTION("if(countif(ec_num_list,ED81),OFFSET(INDIRECT(CONCAT(""A"",to_text(match(ED81,ec_num_list,0)))),0,1),"""")"),"")</f>
        <v/>
      </c>
      <c r="BE81" s="205" t="str">
        <f ca="1">IFERROR(__xludf.DUMMYFUNCTION("if(countif(ec_num_list,EE81),OFFSET(INDIRECT(CONCAT(""A"",to_text(match(EE81,ec_num_list,0)))),0,1),"""")"),"LA ")</f>
        <v xml:space="preserve">LA </v>
      </c>
      <c r="BF81" s="205" t="str">
        <f ca="1">IFERROR(__xludf.DUMMYFUNCTION("if(countif(ec_num_list,EF81),OFFSET(INDIRECT(CONCAT(""A"",to_text(match(EF81,ec_num_list,0)))),0,1),"""")"),"")</f>
        <v/>
      </c>
      <c r="BG81" s="205" t="str">
        <f ca="1">IFERROR(__xludf.DUMMYFUNCTION("if(countif(ec_num_list,EG81),OFFSET(INDIRECT(CONCAT(""A"",to_text(match(EG81,ec_num_list,0)))),0,1),"""")"),"LC ")</f>
        <v xml:space="preserve">LC </v>
      </c>
      <c r="BH81" s="205" t="str">
        <f ca="1">IFERROR(__xludf.DUMMYFUNCTION("if(countif(ec_num_list,EH81),OFFSET(INDIRECT(CONCAT(""A"",to_text(match(EH81,ec_num_list,0)))),0,1),"""")"),"")</f>
        <v/>
      </c>
      <c r="BI81" s="205" t="str">
        <f ca="1">IFERROR(__xludf.DUMMYFUNCTION("if(countif(ec_num_list,EI81),OFFSET(INDIRECT(CONCAT(""A"",to_text(match(EI81,ec_num_list,0)))),0,1),"""")"),"")</f>
        <v/>
      </c>
      <c r="BJ81" s="205" t="str">
        <f ca="1">IFERROR(__xludf.DUMMYFUNCTION("if(countif(ec_num_list,EJ81),OFFSET(INDIRECT(CONCAT(""A"",to_text(match(EJ81,ec_num_list,0)))),0,1),"""")"),"LF ")</f>
        <v xml:space="preserve">LF </v>
      </c>
      <c r="BK81" s="205" t="str">
        <f ca="1">IFERROR(__xludf.DUMMYFUNCTION("if(countif(ec_num_list,EK81),OFFSET(INDIRECT(CONCAT(""A"",to_text(match(EK81,ec_num_list,0)))),0,1),"""")"),"M0 ")</f>
        <v xml:space="preserve">M0 </v>
      </c>
      <c r="BL81" s="205" t="str">
        <f ca="1">IFERROR(__xludf.DUMMYFUNCTION("if(countif(ec_num_list,EL81),OFFSET(INDIRECT(CONCAT(""A"",to_text(match(EL81,ec_num_list,0)))),0,1),"""")"),"M1 ")</f>
        <v xml:space="preserve">M1 </v>
      </c>
      <c r="BM81" s="205" t="str">
        <f ca="1">IFERROR(__xludf.DUMMYFUNCTION("if(countif(ec_num_list,EM81),OFFSET(INDIRECT(CONCAT(""A"",to_text(match(EM81,ec_num_list,0)))),0,1),"""")"),"")</f>
        <v/>
      </c>
      <c r="BN81" s="205" t="str">
        <f ca="1">IFERROR(__xludf.DUMMYFUNCTION("if(countif(ec_num_list,EN81),OFFSET(INDIRECT(CONCAT(""A"",to_text(match(EN81,ec_num_list,0)))),0,1),"""")"),"M3 ")</f>
        <v xml:space="preserve">M3 </v>
      </c>
      <c r="BO81" s="205" t="str">
        <f ca="1">IFERROR(__xludf.DUMMYFUNCTION("if(countif(ec_num_list,EO81),OFFSET(INDIRECT(CONCAT(""A"",to_text(match(EO81,ec_num_list,0)))),0,1),"""")"),"")</f>
        <v/>
      </c>
      <c r="BP81" s="205" t="str">
        <f ca="1">IFERROR(__xludf.DUMMYFUNCTION("if(countif(ec_num_list,EP81),OFFSET(INDIRECT(CONCAT(""A"",to_text(match(EP81,ec_num_list,0)))),0,1),"""")"),"")</f>
        <v/>
      </c>
      <c r="BQ81" s="205" t="str">
        <f ca="1">IFERROR(__xludf.DUMMYFUNCTION("if(countif(ec_num_list,EQ81),OFFSET(INDIRECT(CONCAT(""A"",to_text(match(EQ81,ec_num_list,0)))),0,1),"""")"),"")</f>
        <v/>
      </c>
      <c r="BR81" s="205" t="str">
        <f ca="1">IFERROR(__xludf.DUMMYFUNCTION("if(countif(ec_num_list,ER81),OFFSET(INDIRECT(CONCAT(""A"",to_text(match(ER81,ec_num_list,0)))),0,1),"""")"),"")</f>
        <v/>
      </c>
      <c r="BS81" s="205" t="str">
        <f ca="1">IFERROR(__xludf.DUMMYFUNCTION("if(countif(ec_num_list,ES81),OFFSET(INDIRECT(CONCAT(""A"",to_text(match(ES81,ec_num_list,0)))),0,1),"""")"),"M8 ")</f>
        <v xml:space="preserve">M8 </v>
      </c>
      <c r="BT81" s="205" t="str">
        <f ca="1">IFERROR(__xludf.DUMMYFUNCTION("if(countif(ec_num_list,ET81),OFFSET(INDIRECT(CONCAT(""A"",to_text(match(ET81,ec_num_list,0)))),0,1),"""")"),"")</f>
        <v/>
      </c>
      <c r="BU81" s="205" t="str">
        <f ca="1">IFERROR(__xludf.DUMMYFUNCTION("if(countif(ec_num_list,EU81),OFFSET(INDIRECT(CONCAT(""A"",to_text(match(EU81,ec_num_list,0)))),0,1),"""")"),"")</f>
        <v/>
      </c>
      <c r="BV81" s="205" t="str">
        <f ca="1">IFERROR(__xludf.DUMMYFUNCTION("if(countif(ec_num_list,EV81),OFFSET(INDIRECT(CONCAT(""A"",to_text(match(EV81,ec_num_list,0)))),0,1),"""")"),"MB ")</f>
        <v xml:space="preserve">MB </v>
      </c>
      <c r="BW81" s="205" t="str">
        <f ca="1">IFERROR(__xludf.DUMMYFUNCTION("if(countif(ec_num_list,EW81),OFFSET(INDIRECT(CONCAT(""A"",to_text(match(EW81,ec_num_list,0)))),0,1),"""")"),"")</f>
        <v/>
      </c>
      <c r="BX81" s="205" t="str">
        <f ca="1">IFERROR(__xludf.DUMMYFUNCTION("if(countif(ec_num_list,EX81),OFFSET(INDIRECT(CONCAT(""A"",to_text(match(EX81,ec_num_list,0)))),0,1),"""")"),"MD ")</f>
        <v xml:space="preserve">MD </v>
      </c>
      <c r="BY81" s="205" t="str">
        <f ca="1">IFERROR(__xludf.DUMMYFUNCTION("if(countif(ec_num_list,EY81),OFFSET(INDIRECT(CONCAT(""A"",to_text(match(EY81,ec_num_list,0)))),0,1),"""")"),"")</f>
        <v/>
      </c>
      <c r="BZ81" s="205" t="str">
        <f ca="1">IFERROR(__xludf.DUMMYFUNCTION("if(countif(ec_num_list,EZ81),OFFSET(INDIRECT(CONCAT(""A"",to_text(match(EZ81,ec_num_list,0)))),0,1),"""")"),"MF ")</f>
        <v xml:space="preserve">MF </v>
      </c>
      <c r="CA81" s="205" t="str">
        <f ca="1">IFERROR(__xludf.DUMMYFUNCTION("if(countif(ec_num_list,FA81),OFFSET(INDIRECT(CONCAT(""A"",to_text(match(FA81,ec_num_list,0)))),0,1),"""")"),"")</f>
        <v/>
      </c>
      <c r="CB81" s="205" t="str">
        <f ca="1">IFERROR(__xludf.DUMMYFUNCTION("if(countif(ec_num_list,FB81),OFFSET(INDIRECT(CONCAT(""A"",to_text(match(FB81,ec_num_list,0)))),0,1),"""")"),"")</f>
        <v/>
      </c>
      <c r="CC81" s="205" t="str">
        <f ca="1">IFERROR(__xludf.DUMMYFUNCTION("if(countif(ec_num_list,FC81),OFFSET(INDIRECT(CONCAT(""A"",to_text(match(FC81,ec_num_list,0)))),0,1),"""")"),"N2 ")</f>
        <v xml:space="preserve">N2 </v>
      </c>
      <c r="CD81" s="205" t="str">
        <f ca="1">IFERROR(__xludf.DUMMYFUNCTION("if(countif(ec_num_list,FD81),OFFSET(INDIRECT(CONCAT(""A"",to_text(match(FD81,ec_num_list,0)))),0,1),"""")"),"")</f>
        <v/>
      </c>
      <c r="CE81" s="205" t="str">
        <f ca="1">IFERROR(__xludf.DUMMYFUNCTION("if(countif(ec_num_list,FE81),OFFSET(INDIRECT(CONCAT(""A"",to_text(match(FE81,ec_num_list,0)))),0,1),"""")"),"")</f>
        <v/>
      </c>
      <c r="CF81" s="205" t="str">
        <f ca="1">IFERROR(__xludf.DUMMYFUNCTION("if(countif(ec_num_list,FF81),OFFSET(INDIRECT(CONCAT(""A"",to_text(match(FF81,ec_num_list,0)))),0,1),"""")"),"")</f>
        <v/>
      </c>
      <c r="CG81" s="205" t="str">
        <f ca="1">IFERROR(__xludf.DUMMYFUNCTION("if(countif(ec_num_list,FG81),OFFSET(INDIRECT(CONCAT(""A"",to_text(match(FG81,ec_num_list,0)))),0,1),"""")"),"")</f>
        <v/>
      </c>
      <c r="CH81" s="205" t="str">
        <f ca="1">IFERROR(__xludf.DUMMYFUNCTION("if(countif(ec_num_list,FH81),OFFSET(INDIRECT(CONCAT(""A"",to_text(match(FH81,ec_num_list,0)))),0,1),"""")"),"N7 ")</f>
        <v xml:space="preserve">N7 </v>
      </c>
      <c r="CI81" s="205" t="str">
        <f ca="1">IFERROR(__xludf.DUMMYFUNCTION("if(countif(ec_num_list,FI81),OFFSET(INDIRECT(CONCAT(""A"",to_text(match(FI81,ec_num_list,0)))),0,1),"""")"),"")</f>
        <v/>
      </c>
      <c r="CJ81" s="205" t="str">
        <f ca="1">IFERROR(__xludf.DUMMYFUNCTION("if(countif(ec_num_list,FJ81),OFFSET(INDIRECT(CONCAT(""A"",to_text(match(FJ81,ec_num_list,0)))),0,1),"""")"),"")</f>
        <v/>
      </c>
      <c r="CK81" s="205" t="str">
        <f ca="1">IFERROR(__xludf.DUMMYFUNCTION("if(countif(ec_num_list,FK81),OFFSET(INDIRECT(CONCAT(""A"",to_text(match(FK81,ec_num_list,0)))),0,1),"""")"),"NA ")</f>
        <v xml:space="preserve">NA </v>
      </c>
      <c r="CL81" s="205" t="str">
        <f ca="1">IFERROR(__xludf.DUMMYFUNCTION("if(countif(ec_num_list,FL81),OFFSET(INDIRECT(CONCAT(""A"",to_text(match(FL81,ec_num_list,0)))),0,1),"""")"),"")</f>
        <v/>
      </c>
      <c r="CM81" s="205" t="str">
        <f ca="1">IFERROR(__xludf.DUMMYFUNCTION("if(countif(ec_num_list,FM81),OFFSET(INDIRECT(CONCAT(""A"",to_text(match(FM81,ec_num_list,0)))),0,1),"""")"),"")</f>
        <v/>
      </c>
      <c r="CN81" s="206" t="s">
        <v>252</v>
      </c>
      <c r="CO81" s="206" t="s">
        <v>1243</v>
      </c>
      <c r="CP81" s="206" t="s">
        <v>1251</v>
      </c>
      <c r="CQ81" s="206" t="s">
        <v>1256</v>
      </c>
      <c r="CR81" s="108" t="s">
        <v>1555</v>
      </c>
      <c r="CS81" s="108" t="s">
        <v>1555</v>
      </c>
      <c r="CT81" s="206" t="s">
        <v>1266</v>
      </c>
      <c r="CU81" s="206" t="s">
        <v>1271</v>
      </c>
      <c r="CV81" s="206" t="s">
        <v>1274</v>
      </c>
      <c r="CW81" s="108" t="s">
        <v>1555</v>
      </c>
      <c r="CX81" s="108" t="s">
        <v>1555</v>
      </c>
      <c r="CY81" s="206" t="s">
        <v>1286</v>
      </c>
      <c r="CZ81" s="108" t="s">
        <v>1555</v>
      </c>
      <c r="DA81" s="206" t="s">
        <v>1292</v>
      </c>
      <c r="DB81" s="108" t="s">
        <v>1555</v>
      </c>
      <c r="DC81" s="108" t="s">
        <v>1555</v>
      </c>
      <c r="DD81" s="206" t="s">
        <v>1301</v>
      </c>
      <c r="DE81" s="206" t="s">
        <v>1304</v>
      </c>
      <c r="DF81" s="108" t="s">
        <v>1555</v>
      </c>
      <c r="DG81" s="108" t="s">
        <v>1555</v>
      </c>
      <c r="DH81" s="108" t="s">
        <v>1555</v>
      </c>
      <c r="DI81" s="108" t="s">
        <v>1555</v>
      </c>
      <c r="DJ81" s="206" t="s">
        <v>1321</v>
      </c>
      <c r="DK81" s="108" t="s">
        <v>1555</v>
      </c>
      <c r="DL81" s="206" t="s">
        <v>1326</v>
      </c>
      <c r="DM81" s="206" t="s">
        <v>1330</v>
      </c>
      <c r="DN81" s="206" t="s">
        <v>1334</v>
      </c>
      <c r="DO81" s="206" t="s">
        <v>1337</v>
      </c>
      <c r="DP81" s="206" t="s">
        <v>1341</v>
      </c>
      <c r="DQ81" s="206" t="s">
        <v>1344</v>
      </c>
      <c r="DR81" s="206" t="s">
        <v>1347</v>
      </c>
      <c r="DS81" s="108" t="s">
        <v>1555</v>
      </c>
      <c r="DT81" s="206" t="s">
        <v>1353</v>
      </c>
      <c r="DU81" s="108" t="s">
        <v>1555</v>
      </c>
      <c r="DV81" s="206" t="s">
        <v>1363</v>
      </c>
      <c r="DW81" s="108" t="s">
        <v>1555</v>
      </c>
      <c r="DX81" s="108" t="s">
        <v>1555</v>
      </c>
      <c r="DY81" s="108" t="s">
        <v>1555</v>
      </c>
      <c r="DZ81" s="108" t="s">
        <v>1555</v>
      </c>
      <c r="EA81" s="108" t="s">
        <v>1555</v>
      </c>
      <c r="EB81" s="108" t="s">
        <v>1555</v>
      </c>
      <c r="EC81" s="206" t="s">
        <v>1391</v>
      </c>
      <c r="ED81" s="108" t="s">
        <v>1555</v>
      </c>
      <c r="EE81" s="206" t="s">
        <v>1397</v>
      </c>
      <c r="EF81" s="108" t="s">
        <v>1555</v>
      </c>
      <c r="EG81" s="206" t="s">
        <v>1404</v>
      </c>
      <c r="EH81" s="108" t="s">
        <v>1555</v>
      </c>
      <c r="EI81" s="108" t="s">
        <v>1555</v>
      </c>
      <c r="EJ81" s="206" t="s">
        <v>1414</v>
      </c>
      <c r="EK81" s="206" t="s">
        <v>1417</v>
      </c>
      <c r="EL81" s="206" t="s">
        <v>1419</v>
      </c>
      <c r="EM81" s="108" t="s">
        <v>1555</v>
      </c>
      <c r="EN81" s="206" t="s">
        <v>1428</v>
      </c>
      <c r="EO81" s="108" t="s">
        <v>1555</v>
      </c>
      <c r="EP81" s="108" t="s">
        <v>1555</v>
      </c>
      <c r="EQ81" s="108" t="s">
        <v>1555</v>
      </c>
      <c r="ER81" s="108" t="s">
        <v>1555</v>
      </c>
      <c r="ES81" s="206" t="s">
        <v>1442</v>
      </c>
      <c r="ET81" s="108" t="s">
        <v>1555</v>
      </c>
      <c r="EU81" s="108" t="s">
        <v>1555</v>
      </c>
      <c r="EV81" s="206" t="s">
        <v>1451</v>
      </c>
      <c r="EW81" s="108" t="s">
        <v>1555</v>
      </c>
      <c r="EX81" s="206" t="s">
        <v>1458</v>
      </c>
      <c r="EY81" s="108" t="s">
        <v>1555</v>
      </c>
      <c r="EZ81" s="206" t="s">
        <v>1463</v>
      </c>
      <c r="FA81" s="108" t="s">
        <v>1555</v>
      </c>
      <c r="FB81" s="108" t="s">
        <v>1555</v>
      </c>
      <c r="FC81" s="206" t="s">
        <v>1476</v>
      </c>
      <c r="FD81" s="108" t="s">
        <v>1555</v>
      </c>
      <c r="FE81" s="108" t="s">
        <v>1555</v>
      </c>
      <c r="FF81" s="108" t="s">
        <v>1555</v>
      </c>
      <c r="FG81" s="108" t="s">
        <v>1555</v>
      </c>
      <c r="FH81" s="206" t="s">
        <v>1494</v>
      </c>
      <c r="FI81" s="108" t="s">
        <v>1555</v>
      </c>
      <c r="FJ81" s="108" t="s">
        <v>1555</v>
      </c>
      <c r="FK81" s="206" t="s">
        <v>1506</v>
      </c>
      <c r="FL81" s="206" t="s">
        <v>1509</v>
      </c>
      <c r="FM81" s="108" t="s">
        <v>1555</v>
      </c>
    </row>
    <row r="82" spans="1:169" ht="24">
      <c r="A82" s="206"/>
      <c r="B82" s="108"/>
      <c r="C82" s="200"/>
      <c r="D82" s="203" t="s">
        <v>442</v>
      </c>
      <c r="E82" s="203" t="s">
        <v>904</v>
      </c>
      <c r="F82" s="203" t="s">
        <v>905</v>
      </c>
      <c r="G82" s="203" t="s">
        <v>906</v>
      </c>
      <c r="H82" s="203" t="s">
        <v>658</v>
      </c>
      <c r="I82" s="203" t="s">
        <v>535</v>
      </c>
      <c r="J82" s="203" t="s">
        <v>1569</v>
      </c>
      <c r="K82" s="117" t="s">
        <v>780</v>
      </c>
      <c r="L82" s="204" t="s">
        <v>255</v>
      </c>
      <c r="M82" s="205" t="str">
        <f ca="1">IFERROR(__xludf.DUMMYFUNCTION("regexreplace(N82,"" "","", "")"),"J0, J1, J2, J5, J6, J7, JA, JC, JF, K0, K3, K4, K5, K7, K8, K9, KA, KB, KC, KD, KF, L1, L8, LA, LC, LF, M0, M1, M3, M4, M8, MB, MD, MF, N2, N7, NA, ")</f>
        <v xml:space="preserve">J0, J1, J2, J5, J6, J7, JA, JC, JF, K0, K3, K4, K5, K7, K8, K9, KA, KB, KC, KD, KF, L1, L8, LA, LC, LF, M0, M1, M3, M4, M8, MB, MD, MF, N2, N7, NA, </v>
      </c>
      <c r="N82" s="205" t="e">
        <f t="shared" si="1"/>
        <v>#VALUE!</v>
      </c>
      <c r="O82" s="205" t="str">
        <f ca="1">IFERROR(__xludf.DUMMYFUNCTION("if(countif(ec_num_list,CO82),OFFSET(INDIRECT(CONCAT(""A"",to_text(match(CO82,ec_num_list,0)))),0,1),"""")"),"J0 ")</f>
        <v xml:space="preserve">J0 </v>
      </c>
      <c r="P82" s="205" t="str">
        <f ca="1">IFERROR(__xludf.DUMMYFUNCTION("if(countif(ec_num_list,CP82),OFFSET(INDIRECT(CONCAT(""A"",to_text(match(CP82,ec_num_list,0)))),0,1),"""")"),"J1 ")</f>
        <v xml:space="preserve">J1 </v>
      </c>
      <c r="Q82" s="205" t="str">
        <f ca="1">IFERROR(__xludf.DUMMYFUNCTION("if(countif(ec_num_list,CQ82),OFFSET(INDIRECT(CONCAT(""A"",to_text(match(CQ82,ec_num_list,0)))),0,1),"""")"),"J2 ")</f>
        <v xml:space="preserve">J2 </v>
      </c>
      <c r="R82" s="205" t="str">
        <f ca="1">IFERROR(__xludf.DUMMYFUNCTION("if(countif(ec_num_list,CR82),OFFSET(INDIRECT(CONCAT(""A"",to_text(match(CR82,ec_num_list,0)))),0,1),"""")"),"")</f>
        <v/>
      </c>
      <c r="S82" s="205" t="str">
        <f ca="1">IFERROR(__xludf.DUMMYFUNCTION("if(countif(ec_num_list,CS82),OFFSET(INDIRECT(CONCAT(""A"",to_text(match(CS82,ec_num_list,0)))),0,1),"""")"),"")</f>
        <v/>
      </c>
      <c r="T82" s="205" t="str">
        <f ca="1">IFERROR(__xludf.DUMMYFUNCTION("if(countif(ec_num_list,CT82),OFFSET(INDIRECT(CONCAT(""A"",to_text(match(CT82,ec_num_list,0)))),0,1),"""")"),"J5 ")</f>
        <v xml:space="preserve">J5 </v>
      </c>
      <c r="U82" s="205" t="str">
        <f ca="1">IFERROR(__xludf.DUMMYFUNCTION("if(countif(ec_num_list,CU82),OFFSET(INDIRECT(CONCAT(""A"",to_text(match(CU82,ec_num_list,0)))),0,1),"""")"),"J6 ")</f>
        <v xml:space="preserve">J6 </v>
      </c>
      <c r="V82" s="205" t="str">
        <f ca="1">IFERROR(__xludf.DUMMYFUNCTION("if(countif(ec_num_list,CV82),OFFSET(INDIRECT(CONCAT(""A"",to_text(match(CV82,ec_num_list,0)))),0,1),"""")"),"J7 ")</f>
        <v xml:space="preserve">J7 </v>
      </c>
      <c r="W82" s="205" t="str">
        <f ca="1">IFERROR(__xludf.DUMMYFUNCTION("if(countif(ec_num_list,CW82),OFFSET(INDIRECT(CONCAT(""A"",to_text(match(CW82,ec_num_list,0)))),0,1),"""")"),"")</f>
        <v/>
      </c>
      <c r="X82" s="205" t="str">
        <f ca="1">IFERROR(__xludf.DUMMYFUNCTION("if(countif(ec_num_list,CX82),OFFSET(INDIRECT(CONCAT(""A"",to_text(match(CX82,ec_num_list,0)))),0,1),"""")"),"")</f>
        <v/>
      </c>
      <c r="Y82" s="205" t="str">
        <f ca="1">IFERROR(__xludf.DUMMYFUNCTION("if(countif(ec_num_list,CY82),OFFSET(INDIRECT(CONCAT(""A"",to_text(match(CY82,ec_num_list,0)))),0,1),"""")"),"JA ")</f>
        <v xml:space="preserve">JA </v>
      </c>
      <c r="Z82" s="205" t="str">
        <f ca="1">IFERROR(__xludf.DUMMYFUNCTION("if(countif(ec_num_list,CZ82),OFFSET(INDIRECT(CONCAT(""A"",to_text(match(CZ82,ec_num_list,0)))),0,1),"""")"),"")</f>
        <v/>
      </c>
      <c r="AA82" s="205" t="str">
        <f ca="1">IFERROR(__xludf.DUMMYFUNCTION("if(countif(ec_num_list,DA82),OFFSET(INDIRECT(CONCAT(""A"",to_text(match(DA82,ec_num_list,0)))),0,1),"""")"),"JC ")</f>
        <v xml:space="preserve">JC </v>
      </c>
      <c r="AB82" s="205" t="str">
        <f ca="1">IFERROR(__xludf.DUMMYFUNCTION("if(countif(ec_num_list,DB82),OFFSET(INDIRECT(CONCAT(""A"",to_text(match(DB82,ec_num_list,0)))),0,1),"""")"),"")</f>
        <v/>
      </c>
      <c r="AC82" s="205" t="str">
        <f ca="1">IFERROR(__xludf.DUMMYFUNCTION("if(countif(ec_num_list,DC82),OFFSET(INDIRECT(CONCAT(""A"",to_text(match(DC82,ec_num_list,0)))),0,1),"""")"),"")</f>
        <v/>
      </c>
      <c r="AD82" s="205" t="str">
        <f ca="1">IFERROR(__xludf.DUMMYFUNCTION("if(countif(ec_num_list,DD82),OFFSET(INDIRECT(CONCAT(""A"",to_text(match(DD82,ec_num_list,0)))),0,1),"""")"),"JF ")</f>
        <v xml:space="preserve">JF </v>
      </c>
      <c r="AE82" s="205" t="str">
        <f ca="1">IFERROR(__xludf.DUMMYFUNCTION("if(countif(ec_num_list,DE82),OFFSET(INDIRECT(CONCAT(""A"",to_text(match(DE82,ec_num_list,0)))),0,1),"""")"),"K0 ")</f>
        <v xml:space="preserve">K0 </v>
      </c>
      <c r="AF82" s="205" t="str">
        <f ca="1">IFERROR(__xludf.DUMMYFUNCTION("if(countif(ec_num_list,DF82),OFFSET(INDIRECT(CONCAT(""A"",to_text(match(DF82,ec_num_list,0)))),0,1),"""")"),"")</f>
        <v/>
      </c>
      <c r="AG82" s="205" t="str">
        <f ca="1">IFERROR(__xludf.DUMMYFUNCTION("if(countif(ec_num_list,DG82),OFFSET(INDIRECT(CONCAT(""A"",to_text(match(DG82,ec_num_list,0)))),0,1),"""")"),"")</f>
        <v/>
      </c>
      <c r="AH82" s="205" t="str">
        <f ca="1">IFERROR(__xludf.DUMMYFUNCTION("if(countif(ec_num_list,DH82),OFFSET(INDIRECT(CONCAT(""A"",to_text(match(DH82,ec_num_list,0)))),0,1),"""")"),"K3 ")</f>
        <v xml:space="preserve">K3 </v>
      </c>
      <c r="AI82" s="205" t="str">
        <f ca="1">IFERROR(__xludf.DUMMYFUNCTION("if(countif(ec_num_list,DI82),OFFSET(INDIRECT(CONCAT(""A"",to_text(match(DI82,ec_num_list,0)))),0,1),"""")"),"K4 ")</f>
        <v xml:space="preserve">K4 </v>
      </c>
      <c r="AJ82" s="205" t="str">
        <f ca="1">IFERROR(__xludf.DUMMYFUNCTION("if(countif(ec_num_list,DJ82),OFFSET(INDIRECT(CONCAT(""A"",to_text(match(DJ82,ec_num_list,0)))),0,1),"""")"),"K5 ")</f>
        <v xml:space="preserve">K5 </v>
      </c>
      <c r="AK82" s="205" t="str">
        <f ca="1">IFERROR(__xludf.DUMMYFUNCTION("if(countif(ec_num_list,DK82),OFFSET(INDIRECT(CONCAT(""A"",to_text(match(DK82,ec_num_list,0)))),0,1),"""")"),"")</f>
        <v/>
      </c>
      <c r="AL82" s="205" t="str">
        <f ca="1">IFERROR(__xludf.DUMMYFUNCTION("if(countif(ec_num_list,DL82),OFFSET(INDIRECT(CONCAT(""A"",to_text(match(DL82,ec_num_list,0)))),0,1),"""")"),"K7 ")</f>
        <v xml:space="preserve">K7 </v>
      </c>
      <c r="AM82" s="205" t="str">
        <f ca="1">IFERROR(__xludf.DUMMYFUNCTION("if(countif(ec_num_list,DM82),OFFSET(INDIRECT(CONCAT(""A"",to_text(match(DM82,ec_num_list,0)))),0,1),"""")"),"K8 ")</f>
        <v xml:space="preserve">K8 </v>
      </c>
      <c r="AN82" s="205" t="str">
        <f ca="1">IFERROR(__xludf.DUMMYFUNCTION("if(countif(ec_num_list,DN82),OFFSET(INDIRECT(CONCAT(""A"",to_text(match(DN82,ec_num_list,0)))),0,1),"""")"),"K9 ")</f>
        <v xml:space="preserve">K9 </v>
      </c>
      <c r="AO82" s="205" t="str">
        <f ca="1">IFERROR(__xludf.DUMMYFUNCTION("if(countif(ec_num_list,DO82),OFFSET(INDIRECT(CONCAT(""A"",to_text(match(DO82,ec_num_list,0)))),0,1),"""")"),"KA ")</f>
        <v xml:space="preserve">KA </v>
      </c>
      <c r="AP82" s="205" t="str">
        <f ca="1">IFERROR(__xludf.DUMMYFUNCTION("if(countif(ec_num_list,DP82),OFFSET(INDIRECT(CONCAT(""A"",to_text(match(DP82,ec_num_list,0)))),0,1),"""")"),"KB ")</f>
        <v xml:space="preserve">KB </v>
      </c>
      <c r="AQ82" s="205" t="str">
        <f ca="1">IFERROR(__xludf.DUMMYFUNCTION("if(countif(ec_num_list,DQ82),OFFSET(INDIRECT(CONCAT(""A"",to_text(match(DQ82,ec_num_list,0)))),0,1),"""")"),"KC ")</f>
        <v xml:space="preserve">KC </v>
      </c>
      <c r="AR82" s="205" t="str">
        <f ca="1">IFERROR(__xludf.DUMMYFUNCTION("if(countif(ec_num_list,DR82),OFFSET(INDIRECT(CONCAT(""A"",to_text(match(DR82,ec_num_list,0)))),0,1),"""")"),"KD ")</f>
        <v xml:space="preserve">KD </v>
      </c>
      <c r="AS82" s="205" t="str">
        <f ca="1">IFERROR(__xludf.DUMMYFUNCTION("if(countif(ec_num_list,DS82),OFFSET(INDIRECT(CONCAT(""A"",to_text(match(DS82,ec_num_list,0)))),0,1),"""")"),"")</f>
        <v/>
      </c>
      <c r="AT82" s="205" t="str">
        <f ca="1">IFERROR(__xludf.DUMMYFUNCTION("if(countif(ec_num_list,DT82),OFFSET(INDIRECT(CONCAT(""A"",to_text(match(DT82,ec_num_list,0)))),0,1),"""")"),"KF ")</f>
        <v xml:space="preserve">KF </v>
      </c>
      <c r="AU82" s="205" t="str">
        <f ca="1">IFERROR(__xludf.DUMMYFUNCTION("if(countif(ec_num_list,DU82),OFFSET(INDIRECT(CONCAT(""A"",to_text(match(DU82,ec_num_list,0)))),0,1),"""")"),"")</f>
        <v/>
      </c>
      <c r="AV82" s="205" t="str">
        <f ca="1">IFERROR(__xludf.DUMMYFUNCTION("if(countif(ec_num_list,DV82),OFFSET(INDIRECT(CONCAT(""A"",to_text(match(DV82,ec_num_list,0)))),0,1),"""")"),"L1 ")</f>
        <v xml:space="preserve">L1 </v>
      </c>
      <c r="AW82" s="205" t="str">
        <f ca="1">IFERROR(__xludf.DUMMYFUNCTION("if(countif(ec_num_list,DW82),OFFSET(INDIRECT(CONCAT(""A"",to_text(match(DW82,ec_num_list,0)))),0,1),"""")"),"")</f>
        <v/>
      </c>
      <c r="AX82" s="205" t="str">
        <f ca="1">IFERROR(__xludf.DUMMYFUNCTION("if(countif(ec_num_list,DX82),OFFSET(INDIRECT(CONCAT(""A"",to_text(match(DX82,ec_num_list,0)))),0,1),"""")"),"")</f>
        <v/>
      </c>
      <c r="AY82" s="205" t="str">
        <f ca="1">IFERROR(__xludf.DUMMYFUNCTION("if(countif(ec_num_list,DY82),OFFSET(INDIRECT(CONCAT(""A"",to_text(match(DY82,ec_num_list,0)))),0,1),"""")"),"")</f>
        <v/>
      </c>
      <c r="AZ82" s="205" t="str">
        <f ca="1">IFERROR(__xludf.DUMMYFUNCTION("if(countif(ec_num_list,DZ82),OFFSET(INDIRECT(CONCAT(""A"",to_text(match(DZ82,ec_num_list,0)))),0,1),"""")"),"")</f>
        <v/>
      </c>
      <c r="BA82" s="205" t="str">
        <f ca="1">IFERROR(__xludf.DUMMYFUNCTION("if(countif(ec_num_list,EA82),OFFSET(INDIRECT(CONCAT(""A"",to_text(match(EA82,ec_num_list,0)))),0,1),"""")"),"")</f>
        <v/>
      </c>
      <c r="BB82" s="205" t="str">
        <f ca="1">IFERROR(__xludf.DUMMYFUNCTION("if(countif(ec_num_list,EB82),OFFSET(INDIRECT(CONCAT(""A"",to_text(match(EB82,ec_num_list,0)))),0,1),"""")"),"")</f>
        <v/>
      </c>
      <c r="BC82" s="205" t="str">
        <f ca="1">IFERROR(__xludf.DUMMYFUNCTION("if(countif(ec_num_list,EC82),OFFSET(INDIRECT(CONCAT(""A"",to_text(match(EC82,ec_num_list,0)))),0,1),"""")"),"L8 ")</f>
        <v xml:space="preserve">L8 </v>
      </c>
      <c r="BD82" s="205" t="str">
        <f ca="1">IFERROR(__xludf.DUMMYFUNCTION("if(countif(ec_num_list,ED82),OFFSET(INDIRECT(CONCAT(""A"",to_text(match(ED82,ec_num_list,0)))),0,1),"""")"),"")</f>
        <v/>
      </c>
      <c r="BE82" s="205" t="str">
        <f ca="1">IFERROR(__xludf.DUMMYFUNCTION("if(countif(ec_num_list,EE82),OFFSET(INDIRECT(CONCAT(""A"",to_text(match(EE82,ec_num_list,0)))),0,1),"""")"),"LA ")</f>
        <v xml:space="preserve">LA </v>
      </c>
      <c r="BF82" s="205" t="str">
        <f ca="1">IFERROR(__xludf.DUMMYFUNCTION("if(countif(ec_num_list,EF82),OFFSET(INDIRECT(CONCAT(""A"",to_text(match(EF82,ec_num_list,0)))),0,1),"""")"),"")</f>
        <v/>
      </c>
      <c r="BG82" s="205" t="str">
        <f ca="1">IFERROR(__xludf.DUMMYFUNCTION("if(countif(ec_num_list,EG82),OFFSET(INDIRECT(CONCAT(""A"",to_text(match(EG82,ec_num_list,0)))),0,1),"""")"),"LC ")</f>
        <v xml:space="preserve">LC </v>
      </c>
      <c r="BH82" s="205" t="str">
        <f ca="1">IFERROR(__xludf.DUMMYFUNCTION("if(countif(ec_num_list,EH82),OFFSET(INDIRECT(CONCAT(""A"",to_text(match(EH82,ec_num_list,0)))),0,1),"""")"),"")</f>
        <v/>
      </c>
      <c r="BI82" s="205" t="str">
        <f ca="1">IFERROR(__xludf.DUMMYFUNCTION("if(countif(ec_num_list,EI82),OFFSET(INDIRECT(CONCAT(""A"",to_text(match(EI82,ec_num_list,0)))),0,1),"""")"),"")</f>
        <v/>
      </c>
      <c r="BJ82" s="205" t="str">
        <f ca="1">IFERROR(__xludf.DUMMYFUNCTION("if(countif(ec_num_list,EJ82),OFFSET(INDIRECT(CONCAT(""A"",to_text(match(EJ82,ec_num_list,0)))),0,1),"""")"),"LF ")</f>
        <v xml:space="preserve">LF </v>
      </c>
      <c r="BK82" s="205" t="str">
        <f ca="1">IFERROR(__xludf.DUMMYFUNCTION("if(countif(ec_num_list,EK82),OFFSET(INDIRECT(CONCAT(""A"",to_text(match(EK82,ec_num_list,0)))),0,1),"""")"),"M0 ")</f>
        <v xml:space="preserve">M0 </v>
      </c>
      <c r="BL82" s="205" t="str">
        <f ca="1">IFERROR(__xludf.DUMMYFUNCTION("if(countif(ec_num_list,EL82),OFFSET(INDIRECT(CONCAT(""A"",to_text(match(EL82,ec_num_list,0)))),0,1),"""")"),"M1 ")</f>
        <v xml:space="preserve">M1 </v>
      </c>
      <c r="BM82" s="205" t="str">
        <f ca="1">IFERROR(__xludf.DUMMYFUNCTION("if(countif(ec_num_list,EM82),OFFSET(INDIRECT(CONCAT(""A"",to_text(match(EM82,ec_num_list,0)))),0,1),"""")"),"")</f>
        <v/>
      </c>
      <c r="BN82" s="205" t="str">
        <f ca="1">IFERROR(__xludf.DUMMYFUNCTION("if(countif(ec_num_list,EN82),OFFSET(INDIRECT(CONCAT(""A"",to_text(match(EN82,ec_num_list,0)))),0,1),"""")"),"M3 ")</f>
        <v xml:space="preserve">M3 </v>
      </c>
      <c r="BO82" s="205" t="str">
        <f ca="1">IFERROR(__xludf.DUMMYFUNCTION("if(countif(ec_num_list,EO82),OFFSET(INDIRECT(CONCAT(""A"",to_text(match(EO82,ec_num_list,0)))),0,1),"""")"),"M4 ")</f>
        <v xml:space="preserve">M4 </v>
      </c>
      <c r="BP82" s="205" t="str">
        <f ca="1">IFERROR(__xludf.DUMMYFUNCTION("if(countif(ec_num_list,EP82),OFFSET(INDIRECT(CONCAT(""A"",to_text(match(EP82,ec_num_list,0)))),0,1),"""")"),"")</f>
        <v/>
      </c>
      <c r="BQ82" s="205" t="str">
        <f ca="1">IFERROR(__xludf.DUMMYFUNCTION("if(countif(ec_num_list,EQ82),OFFSET(INDIRECT(CONCAT(""A"",to_text(match(EQ82,ec_num_list,0)))),0,1),"""")"),"")</f>
        <v/>
      </c>
      <c r="BR82" s="205" t="str">
        <f ca="1">IFERROR(__xludf.DUMMYFUNCTION("if(countif(ec_num_list,ER82),OFFSET(INDIRECT(CONCAT(""A"",to_text(match(ER82,ec_num_list,0)))),0,1),"""")"),"")</f>
        <v/>
      </c>
      <c r="BS82" s="205" t="str">
        <f ca="1">IFERROR(__xludf.DUMMYFUNCTION("if(countif(ec_num_list,ES82),OFFSET(INDIRECT(CONCAT(""A"",to_text(match(ES82,ec_num_list,0)))),0,1),"""")"),"M8 ")</f>
        <v xml:space="preserve">M8 </v>
      </c>
      <c r="BT82" s="205" t="str">
        <f ca="1">IFERROR(__xludf.DUMMYFUNCTION("if(countif(ec_num_list,ET82),OFFSET(INDIRECT(CONCAT(""A"",to_text(match(ET82,ec_num_list,0)))),0,1),"""")"),"")</f>
        <v/>
      </c>
      <c r="BU82" s="205" t="str">
        <f ca="1">IFERROR(__xludf.DUMMYFUNCTION("if(countif(ec_num_list,EU82),OFFSET(INDIRECT(CONCAT(""A"",to_text(match(EU82,ec_num_list,0)))),0,1),"""")"),"")</f>
        <v/>
      </c>
      <c r="BV82" s="205" t="str">
        <f ca="1">IFERROR(__xludf.DUMMYFUNCTION("if(countif(ec_num_list,EV82),OFFSET(INDIRECT(CONCAT(""A"",to_text(match(EV82,ec_num_list,0)))),0,1),"""")"),"MB ")</f>
        <v xml:space="preserve">MB </v>
      </c>
      <c r="BW82" s="205" t="str">
        <f ca="1">IFERROR(__xludf.DUMMYFUNCTION("if(countif(ec_num_list,EW82),OFFSET(INDIRECT(CONCAT(""A"",to_text(match(EW82,ec_num_list,0)))),0,1),"""")"),"")</f>
        <v/>
      </c>
      <c r="BX82" s="205" t="str">
        <f ca="1">IFERROR(__xludf.DUMMYFUNCTION("if(countif(ec_num_list,EX82),OFFSET(INDIRECT(CONCAT(""A"",to_text(match(EX82,ec_num_list,0)))),0,1),"""")"),"MD ")</f>
        <v xml:space="preserve">MD </v>
      </c>
      <c r="BY82" s="205" t="str">
        <f ca="1">IFERROR(__xludf.DUMMYFUNCTION("if(countif(ec_num_list,EY82),OFFSET(INDIRECT(CONCAT(""A"",to_text(match(EY82,ec_num_list,0)))),0,1),"""")"),"")</f>
        <v/>
      </c>
      <c r="BZ82" s="205" t="str">
        <f ca="1">IFERROR(__xludf.DUMMYFUNCTION("if(countif(ec_num_list,EZ82),OFFSET(INDIRECT(CONCAT(""A"",to_text(match(EZ82,ec_num_list,0)))),0,1),"""")"),"MF ")</f>
        <v xml:space="preserve">MF </v>
      </c>
      <c r="CA82" s="205" t="str">
        <f ca="1">IFERROR(__xludf.DUMMYFUNCTION("if(countif(ec_num_list,FA82),OFFSET(INDIRECT(CONCAT(""A"",to_text(match(FA82,ec_num_list,0)))),0,1),"""")"),"")</f>
        <v/>
      </c>
      <c r="CB82" s="205" t="str">
        <f ca="1">IFERROR(__xludf.DUMMYFUNCTION("if(countif(ec_num_list,FB82),OFFSET(INDIRECT(CONCAT(""A"",to_text(match(FB82,ec_num_list,0)))),0,1),"""")"),"")</f>
        <v/>
      </c>
      <c r="CC82" s="205" t="str">
        <f ca="1">IFERROR(__xludf.DUMMYFUNCTION("if(countif(ec_num_list,FC82),OFFSET(INDIRECT(CONCAT(""A"",to_text(match(FC82,ec_num_list,0)))),0,1),"""")"),"N2 ")</f>
        <v xml:space="preserve">N2 </v>
      </c>
      <c r="CD82" s="205" t="str">
        <f ca="1">IFERROR(__xludf.DUMMYFUNCTION("if(countif(ec_num_list,FD82),OFFSET(INDIRECT(CONCAT(""A"",to_text(match(FD82,ec_num_list,0)))),0,1),"""")"),"")</f>
        <v/>
      </c>
      <c r="CE82" s="205" t="str">
        <f ca="1">IFERROR(__xludf.DUMMYFUNCTION("if(countif(ec_num_list,FE82),OFFSET(INDIRECT(CONCAT(""A"",to_text(match(FE82,ec_num_list,0)))),0,1),"""")"),"")</f>
        <v/>
      </c>
      <c r="CF82" s="205" t="str">
        <f ca="1">IFERROR(__xludf.DUMMYFUNCTION("if(countif(ec_num_list,FF82),OFFSET(INDIRECT(CONCAT(""A"",to_text(match(FF82,ec_num_list,0)))),0,1),"""")"),"")</f>
        <v/>
      </c>
      <c r="CG82" s="205" t="str">
        <f ca="1">IFERROR(__xludf.DUMMYFUNCTION("if(countif(ec_num_list,FG82),OFFSET(INDIRECT(CONCAT(""A"",to_text(match(FG82,ec_num_list,0)))),0,1),"""")"),"")</f>
        <v/>
      </c>
      <c r="CH82" s="205" t="str">
        <f ca="1">IFERROR(__xludf.DUMMYFUNCTION("if(countif(ec_num_list,FH82),OFFSET(INDIRECT(CONCAT(""A"",to_text(match(FH82,ec_num_list,0)))),0,1),"""")"),"N7 ")</f>
        <v xml:space="preserve">N7 </v>
      </c>
      <c r="CI82" s="205" t="str">
        <f ca="1">IFERROR(__xludf.DUMMYFUNCTION("if(countif(ec_num_list,FI82),OFFSET(INDIRECT(CONCAT(""A"",to_text(match(FI82,ec_num_list,0)))),0,1),"""")"),"")</f>
        <v/>
      </c>
      <c r="CJ82" s="205" t="str">
        <f ca="1">IFERROR(__xludf.DUMMYFUNCTION("if(countif(ec_num_list,FJ82),OFFSET(INDIRECT(CONCAT(""A"",to_text(match(FJ82,ec_num_list,0)))),0,1),"""")"),"")</f>
        <v/>
      </c>
      <c r="CK82" s="205" t="str">
        <f ca="1">IFERROR(__xludf.DUMMYFUNCTION("if(countif(ec_num_list,FK82),OFFSET(INDIRECT(CONCAT(""A"",to_text(match(FK82,ec_num_list,0)))),0,1),"""")"),"NA ")</f>
        <v xml:space="preserve">NA </v>
      </c>
      <c r="CL82" s="205" t="str">
        <f ca="1">IFERROR(__xludf.DUMMYFUNCTION("if(countif(ec_num_list,FL82),OFFSET(INDIRECT(CONCAT(""A"",to_text(match(FL82,ec_num_list,0)))),0,1),"""")"),"")</f>
        <v/>
      </c>
      <c r="CM82" s="205" t="str">
        <f ca="1">IFERROR(__xludf.DUMMYFUNCTION("if(countif(ec_num_list,FM82),OFFSET(INDIRECT(CONCAT(""A"",to_text(match(FM82,ec_num_list,0)))),0,1),"""")"),"")</f>
        <v/>
      </c>
      <c r="CN82" s="206" t="s">
        <v>255</v>
      </c>
      <c r="CO82" s="206" t="s">
        <v>1243</v>
      </c>
      <c r="CP82" s="206" t="s">
        <v>1251</v>
      </c>
      <c r="CQ82" s="206" t="s">
        <v>1256</v>
      </c>
      <c r="CR82" s="108" t="s">
        <v>1555</v>
      </c>
      <c r="CS82" s="108" t="s">
        <v>1555</v>
      </c>
      <c r="CT82" s="206" t="s">
        <v>1266</v>
      </c>
      <c r="CU82" s="206" t="s">
        <v>1271</v>
      </c>
      <c r="CV82" s="206" t="s">
        <v>1274</v>
      </c>
      <c r="CW82" s="108" t="s">
        <v>1555</v>
      </c>
      <c r="CX82" s="108" t="s">
        <v>1555</v>
      </c>
      <c r="CY82" s="206" t="s">
        <v>1286</v>
      </c>
      <c r="CZ82" s="108" t="s">
        <v>1555</v>
      </c>
      <c r="DA82" s="206" t="s">
        <v>1292</v>
      </c>
      <c r="DB82" s="108" t="s">
        <v>1555</v>
      </c>
      <c r="DC82" s="108" t="s">
        <v>1555</v>
      </c>
      <c r="DD82" s="206" t="s">
        <v>1301</v>
      </c>
      <c r="DE82" s="206" t="s">
        <v>1304</v>
      </c>
      <c r="DF82" s="108" t="s">
        <v>1555</v>
      </c>
      <c r="DG82" s="108" t="s">
        <v>1555</v>
      </c>
      <c r="DH82" s="206" t="s">
        <v>1315</v>
      </c>
      <c r="DI82" s="206" t="s">
        <v>1317</v>
      </c>
      <c r="DJ82" s="206" t="s">
        <v>1321</v>
      </c>
      <c r="DK82" s="108" t="s">
        <v>1555</v>
      </c>
      <c r="DL82" s="206" t="s">
        <v>1326</v>
      </c>
      <c r="DM82" s="206" t="s">
        <v>1330</v>
      </c>
      <c r="DN82" s="206" t="s">
        <v>1334</v>
      </c>
      <c r="DO82" s="206" t="s">
        <v>1337</v>
      </c>
      <c r="DP82" s="206" t="s">
        <v>1341</v>
      </c>
      <c r="DQ82" s="206" t="s">
        <v>1344</v>
      </c>
      <c r="DR82" s="206" t="s">
        <v>1347</v>
      </c>
      <c r="DS82" s="108" t="s">
        <v>1555</v>
      </c>
      <c r="DT82" s="206" t="s">
        <v>1353</v>
      </c>
      <c r="DU82" s="108" t="s">
        <v>1555</v>
      </c>
      <c r="DV82" s="206" t="s">
        <v>1363</v>
      </c>
      <c r="DW82" s="108" t="s">
        <v>1555</v>
      </c>
      <c r="DX82" s="108" t="s">
        <v>1555</v>
      </c>
      <c r="DY82" s="108" t="s">
        <v>1555</v>
      </c>
      <c r="DZ82" s="108" t="s">
        <v>1555</v>
      </c>
      <c r="EA82" s="108" t="s">
        <v>1555</v>
      </c>
      <c r="EB82" s="108" t="s">
        <v>1555</v>
      </c>
      <c r="EC82" s="206" t="s">
        <v>1391</v>
      </c>
      <c r="ED82" s="108" t="s">
        <v>1555</v>
      </c>
      <c r="EE82" s="206" t="s">
        <v>1397</v>
      </c>
      <c r="EF82" s="108" t="s">
        <v>1555</v>
      </c>
      <c r="EG82" s="206" t="s">
        <v>1404</v>
      </c>
      <c r="EH82" s="108" t="s">
        <v>1555</v>
      </c>
      <c r="EI82" s="108" t="s">
        <v>1555</v>
      </c>
      <c r="EJ82" s="206" t="s">
        <v>1414</v>
      </c>
      <c r="EK82" s="206" t="s">
        <v>1417</v>
      </c>
      <c r="EL82" s="206" t="s">
        <v>1419</v>
      </c>
      <c r="EM82" s="108" t="s">
        <v>1555</v>
      </c>
      <c r="EN82" s="206" t="s">
        <v>1428</v>
      </c>
      <c r="EO82" s="206" t="s">
        <v>1430</v>
      </c>
      <c r="EP82" s="108" t="s">
        <v>1555</v>
      </c>
      <c r="EQ82" s="108" t="s">
        <v>1555</v>
      </c>
      <c r="ER82" s="108" t="s">
        <v>1555</v>
      </c>
      <c r="ES82" s="206" t="s">
        <v>1442</v>
      </c>
      <c r="ET82" s="108" t="s">
        <v>1555</v>
      </c>
      <c r="EU82" s="108" t="s">
        <v>1555</v>
      </c>
      <c r="EV82" s="206" t="s">
        <v>1451</v>
      </c>
      <c r="EW82" s="108" t="s">
        <v>1555</v>
      </c>
      <c r="EX82" s="206" t="s">
        <v>1458</v>
      </c>
      <c r="EY82" s="108" t="s">
        <v>1555</v>
      </c>
      <c r="EZ82" s="206" t="s">
        <v>1463</v>
      </c>
      <c r="FA82" s="108" t="s">
        <v>1555</v>
      </c>
      <c r="FB82" s="108" t="s">
        <v>1555</v>
      </c>
      <c r="FC82" s="206" t="s">
        <v>1476</v>
      </c>
      <c r="FD82" s="108" t="s">
        <v>1555</v>
      </c>
      <c r="FE82" s="108" t="s">
        <v>1555</v>
      </c>
      <c r="FF82" s="108" t="s">
        <v>1555</v>
      </c>
      <c r="FG82" s="108" t="s">
        <v>1555</v>
      </c>
      <c r="FH82" s="206" t="s">
        <v>1494</v>
      </c>
      <c r="FI82" s="108" t="s">
        <v>1555</v>
      </c>
      <c r="FJ82" s="108" t="s">
        <v>1555</v>
      </c>
      <c r="FK82" s="206" t="s">
        <v>1506</v>
      </c>
      <c r="FL82" s="206" t="s">
        <v>1509</v>
      </c>
      <c r="FM82" s="108" t="s">
        <v>1555</v>
      </c>
    </row>
    <row r="83" spans="1:169" ht="14.25">
      <c r="A83" s="206"/>
      <c r="B83" s="206"/>
      <c r="C83" s="200"/>
      <c r="D83" s="203" t="s">
        <v>442</v>
      </c>
      <c r="E83" s="203" t="s">
        <v>904</v>
      </c>
      <c r="F83" s="203" t="s">
        <v>905</v>
      </c>
      <c r="G83" s="203" t="s">
        <v>906</v>
      </c>
      <c r="H83" s="203" t="s">
        <v>658</v>
      </c>
      <c r="I83" s="203" t="s">
        <v>355</v>
      </c>
      <c r="J83" s="203" t="s">
        <v>512</v>
      </c>
      <c r="K83" s="117" t="s">
        <v>824</v>
      </c>
      <c r="L83" s="204" t="s">
        <v>257</v>
      </c>
      <c r="M83" s="205" t="str">
        <f ca="1">IFERROR(__xludf.DUMMYFUNCTION("regexreplace(N83,"" "","", "")"),"J0, J1, J2, J5, J6, J7, JC, K0, K3, K4, K5, K7, K9, KA, KB, KC, KD, KF, L1, L8, LA, LC, LF, M0, M1, M3, M8, MB, MF, N2, N7, NA, ")</f>
        <v xml:space="preserve">J0, J1, J2, J5, J6, J7, JC, K0, K3, K4, K5, K7, K9, KA, KB, KC, KD, KF, L1, L8, LA, LC, LF, M0, M1, M3, M8, MB, MF, N2, N7, NA, </v>
      </c>
      <c r="N83" s="205" t="e">
        <f t="shared" si="1"/>
        <v>#VALUE!</v>
      </c>
      <c r="O83" s="205" t="str">
        <f ca="1">IFERROR(__xludf.DUMMYFUNCTION("if(countif(ec_num_list,CO83),OFFSET(INDIRECT(CONCAT(""A"",to_text(match(CO83,ec_num_list,0)))),0,1),"""")"),"J0 ")</f>
        <v xml:space="preserve">J0 </v>
      </c>
      <c r="P83" s="205" t="str">
        <f ca="1">IFERROR(__xludf.DUMMYFUNCTION("if(countif(ec_num_list,CP83),OFFSET(INDIRECT(CONCAT(""A"",to_text(match(CP83,ec_num_list,0)))),0,1),"""")"),"J1 ")</f>
        <v xml:space="preserve">J1 </v>
      </c>
      <c r="Q83" s="205" t="str">
        <f ca="1">IFERROR(__xludf.DUMMYFUNCTION("if(countif(ec_num_list,CQ83),OFFSET(INDIRECT(CONCAT(""A"",to_text(match(CQ83,ec_num_list,0)))),0,1),"""")"),"J2 ")</f>
        <v xml:space="preserve">J2 </v>
      </c>
      <c r="R83" s="205" t="str">
        <f ca="1">IFERROR(__xludf.DUMMYFUNCTION("if(countif(ec_num_list,CR83),OFFSET(INDIRECT(CONCAT(""A"",to_text(match(CR83,ec_num_list,0)))),0,1),"""")"),"")</f>
        <v/>
      </c>
      <c r="S83" s="205" t="str">
        <f ca="1">IFERROR(__xludf.DUMMYFUNCTION("if(countif(ec_num_list,CS83),OFFSET(INDIRECT(CONCAT(""A"",to_text(match(CS83,ec_num_list,0)))),0,1),"""")"),"")</f>
        <v/>
      </c>
      <c r="T83" s="205" t="str">
        <f ca="1">IFERROR(__xludf.DUMMYFUNCTION("if(countif(ec_num_list,CT83),OFFSET(INDIRECT(CONCAT(""A"",to_text(match(CT83,ec_num_list,0)))),0,1),"""")"),"J5 ")</f>
        <v xml:space="preserve">J5 </v>
      </c>
      <c r="U83" s="205" t="str">
        <f ca="1">IFERROR(__xludf.DUMMYFUNCTION("if(countif(ec_num_list,CU83),OFFSET(INDIRECT(CONCAT(""A"",to_text(match(CU83,ec_num_list,0)))),0,1),"""")"),"J6 ")</f>
        <v xml:space="preserve">J6 </v>
      </c>
      <c r="V83" s="205" t="str">
        <f ca="1">IFERROR(__xludf.DUMMYFUNCTION("if(countif(ec_num_list,CV83),OFFSET(INDIRECT(CONCAT(""A"",to_text(match(CV83,ec_num_list,0)))),0,1),"""")"),"J7 ")</f>
        <v xml:space="preserve">J7 </v>
      </c>
      <c r="W83" s="205" t="str">
        <f ca="1">IFERROR(__xludf.DUMMYFUNCTION("if(countif(ec_num_list,CW83),OFFSET(INDIRECT(CONCAT(""A"",to_text(match(CW83,ec_num_list,0)))),0,1),"""")"),"")</f>
        <v/>
      </c>
      <c r="X83" s="205" t="str">
        <f ca="1">IFERROR(__xludf.DUMMYFUNCTION("if(countif(ec_num_list,CX83),OFFSET(INDIRECT(CONCAT(""A"",to_text(match(CX83,ec_num_list,0)))),0,1),"""")"),"")</f>
        <v/>
      </c>
      <c r="Y83" s="205" t="str">
        <f ca="1">IFERROR(__xludf.DUMMYFUNCTION("if(countif(ec_num_list,CY83),OFFSET(INDIRECT(CONCAT(""A"",to_text(match(CY83,ec_num_list,0)))),0,1),"""")"),"")</f>
        <v/>
      </c>
      <c r="Z83" s="205" t="str">
        <f ca="1">IFERROR(__xludf.DUMMYFUNCTION("if(countif(ec_num_list,CZ83),OFFSET(INDIRECT(CONCAT(""A"",to_text(match(CZ83,ec_num_list,0)))),0,1),"""")"),"")</f>
        <v/>
      </c>
      <c r="AA83" s="205" t="str">
        <f ca="1">IFERROR(__xludf.DUMMYFUNCTION("if(countif(ec_num_list,DA83),OFFSET(INDIRECT(CONCAT(""A"",to_text(match(DA83,ec_num_list,0)))),0,1),"""")"),"JC ")</f>
        <v xml:space="preserve">JC </v>
      </c>
      <c r="AB83" s="205" t="str">
        <f ca="1">IFERROR(__xludf.DUMMYFUNCTION("if(countif(ec_num_list,DB83),OFFSET(INDIRECT(CONCAT(""A"",to_text(match(DB83,ec_num_list,0)))),0,1),"""")"),"")</f>
        <v/>
      </c>
      <c r="AC83" s="205" t="str">
        <f ca="1">IFERROR(__xludf.DUMMYFUNCTION("if(countif(ec_num_list,DC83),OFFSET(INDIRECT(CONCAT(""A"",to_text(match(DC83,ec_num_list,0)))),0,1),"""")"),"")</f>
        <v/>
      </c>
      <c r="AD83" s="205" t="str">
        <f ca="1">IFERROR(__xludf.DUMMYFUNCTION("if(countif(ec_num_list,DD83),OFFSET(INDIRECT(CONCAT(""A"",to_text(match(DD83,ec_num_list,0)))),0,1),"""")"),"")</f>
        <v/>
      </c>
      <c r="AE83" s="205" t="str">
        <f ca="1">IFERROR(__xludf.DUMMYFUNCTION("if(countif(ec_num_list,DE83),OFFSET(INDIRECT(CONCAT(""A"",to_text(match(DE83,ec_num_list,0)))),0,1),"""")"),"K0 ")</f>
        <v xml:space="preserve">K0 </v>
      </c>
      <c r="AF83" s="205" t="str">
        <f ca="1">IFERROR(__xludf.DUMMYFUNCTION("if(countif(ec_num_list,DF83),OFFSET(INDIRECT(CONCAT(""A"",to_text(match(DF83,ec_num_list,0)))),0,1),"""")"),"")</f>
        <v/>
      </c>
      <c r="AG83" s="205" t="str">
        <f ca="1">IFERROR(__xludf.DUMMYFUNCTION("if(countif(ec_num_list,DG83),OFFSET(INDIRECT(CONCAT(""A"",to_text(match(DG83,ec_num_list,0)))),0,1),"""")"),"")</f>
        <v/>
      </c>
      <c r="AH83" s="205" t="str">
        <f ca="1">IFERROR(__xludf.DUMMYFUNCTION("if(countif(ec_num_list,DH83),OFFSET(INDIRECT(CONCAT(""A"",to_text(match(DH83,ec_num_list,0)))),0,1),"""")"),"K3 ")</f>
        <v xml:space="preserve">K3 </v>
      </c>
      <c r="AI83" s="205" t="str">
        <f ca="1">IFERROR(__xludf.DUMMYFUNCTION("if(countif(ec_num_list,DI83),OFFSET(INDIRECT(CONCAT(""A"",to_text(match(DI83,ec_num_list,0)))),0,1),"""")"),"K4 ")</f>
        <v xml:space="preserve">K4 </v>
      </c>
      <c r="AJ83" s="205" t="str">
        <f ca="1">IFERROR(__xludf.DUMMYFUNCTION("if(countif(ec_num_list,DJ83),OFFSET(INDIRECT(CONCAT(""A"",to_text(match(DJ83,ec_num_list,0)))),0,1),"""")"),"K5 ")</f>
        <v xml:space="preserve">K5 </v>
      </c>
      <c r="AK83" s="205" t="str">
        <f ca="1">IFERROR(__xludf.DUMMYFUNCTION("if(countif(ec_num_list,DK83),OFFSET(INDIRECT(CONCAT(""A"",to_text(match(DK83,ec_num_list,0)))),0,1),"""")"),"")</f>
        <v/>
      </c>
      <c r="AL83" s="205" t="str">
        <f ca="1">IFERROR(__xludf.DUMMYFUNCTION("if(countif(ec_num_list,DL83),OFFSET(INDIRECT(CONCAT(""A"",to_text(match(DL83,ec_num_list,0)))),0,1),"""")"),"K7 ")</f>
        <v xml:space="preserve">K7 </v>
      </c>
      <c r="AM83" s="205" t="str">
        <f ca="1">IFERROR(__xludf.DUMMYFUNCTION("if(countif(ec_num_list,DM83),OFFSET(INDIRECT(CONCAT(""A"",to_text(match(DM83,ec_num_list,0)))),0,1),"""")"),"")</f>
        <v/>
      </c>
      <c r="AN83" s="205" t="str">
        <f ca="1">IFERROR(__xludf.DUMMYFUNCTION("if(countif(ec_num_list,DN83),OFFSET(INDIRECT(CONCAT(""A"",to_text(match(DN83,ec_num_list,0)))),0,1),"""")"),"K9 ")</f>
        <v xml:space="preserve">K9 </v>
      </c>
      <c r="AO83" s="205" t="str">
        <f ca="1">IFERROR(__xludf.DUMMYFUNCTION("if(countif(ec_num_list,DO83),OFFSET(INDIRECT(CONCAT(""A"",to_text(match(DO83,ec_num_list,0)))),0,1),"""")"),"KA ")</f>
        <v xml:space="preserve">KA </v>
      </c>
      <c r="AP83" s="205" t="str">
        <f ca="1">IFERROR(__xludf.DUMMYFUNCTION("if(countif(ec_num_list,DP83),OFFSET(INDIRECT(CONCAT(""A"",to_text(match(DP83,ec_num_list,0)))),0,1),"""")"),"KB ")</f>
        <v xml:space="preserve">KB </v>
      </c>
      <c r="AQ83" s="205" t="str">
        <f ca="1">IFERROR(__xludf.DUMMYFUNCTION("if(countif(ec_num_list,DQ83),OFFSET(INDIRECT(CONCAT(""A"",to_text(match(DQ83,ec_num_list,0)))),0,1),"""")"),"KC ")</f>
        <v xml:space="preserve">KC </v>
      </c>
      <c r="AR83" s="205" t="str">
        <f ca="1">IFERROR(__xludf.DUMMYFUNCTION("if(countif(ec_num_list,DR83),OFFSET(INDIRECT(CONCAT(""A"",to_text(match(DR83,ec_num_list,0)))),0,1),"""")"),"KD ")</f>
        <v xml:space="preserve">KD </v>
      </c>
      <c r="AS83" s="205" t="str">
        <f ca="1">IFERROR(__xludf.DUMMYFUNCTION("if(countif(ec_num_list,DS83),OFFSET(INDIRECT(CONCAT(""A"",to_text(match(DS83,ec_num_list,0)))),0,1),"""")"),"")</f>
        <v/>
      </c>
      <c r="AT83" s="205" t="str">
        <f ca="1">IFERROR(__xludf.DUMMYFUNCTION("if(countif(ec_num_list,DT83),OFFSET(INDIRECT(CONCAT(""A"",to_text(match(DT83,ec_num_list,0)))),0,1),"""")"),"KF ")</f>
        <v xml:space="preserve">KF </v>
      </c>
      <c r="AU83" s="205" t="str">
        <f ca="1">IFERROR(__xludf.DUMMYFUNCTION("if(countif(ec_num_list,DU83),OFFSET(INDIRECT(CONCAT(""A"",to_text(match(DU83,ec_num_list,0)))),0,1),"""")"),"")</f>
        <v/>
      </c>
      <c r="AV83" s="205" t="str">
        <f ca="1">IFERROR(__xludf.DUMMYFUNCTION("if(countif(ec_num_list,DV83),OFFSET(INDIRECT(CONCAT(""A"",to_text(match(DV83,ec_num_list,0)))),0,1),"""")"),"L1 ")</f>
        <v xml:space="preserve">L1 </v>
      </c>
      <c r="AW83" s="205" t="str">
        <f ca="1">IFERROR(__xludf.DUMMYFUNCTION("if(countif(ec_num_list,DW83),OFFSET(INDIRECT(CONCAT(""A"",to_text(match(DW83,ec_num_list,0)))),0,1),"""")"),"")</f>
        <v/>
      </c>
      <c r="AX83" s="205" t="str">
        <f ca="1">IFERROR(__xludf.DUMMYFUNCTION("if(countif(ec_num_list,DX83),OFFSET(INDIRECT(CONCAT(""A"",to_text(match(DX83,ec_num_list,0)))),0,1),"""")"),"")</f>
        <v/>
      </c>
      <c r="AY83" s="205" t="str">
        <f ca="1">IFERROR(__xludf.DUMMYFUNCTION("if(countif(ec_num_list,DY83),OFFSET(INDIRECT(CONCAT(""A"",to_text(match(DY83,ec_num_list,0)))),0,1),"""")"),"")</f>
        <v/>
      </c>
      <c r="AZ83" s="205" t="str">
        <f ca="1">IFERROR(__xludf.DUMMYFUNCTION("if(countif(ec_num_list,DZ83),OFFSET(INDIRECT(CONCAT(""A"",to_text(match(DZ83,ec_num_list,0)))),0,1),"""")"),"")</f>
        <v/>
      </c>
      <c r="BA83" s="205" t="str">
        <f ca="1">IFERROR(__xludf.DUMMYFUNCTION("if(countif(ec_num_list,EA83),OFFSET(INDIRECT(CONCAT(""A"",to_text(match(EA83,ec_num_list,0)))),0,1),"""")"),"")</f>
        <v/>
      </c>
      <c r="BB83" s="205" t="str">
        <f ca="1">IFERROR(__xludf.DUMMYFUNCTION("if(countif(ec_num_list,EB83),OFFSET(INDIRECT(CONCAT(""A"",to_text(match(EB83,ec_num_list,0)))),0,1),"""")"),"")</f>
        <v/>
      </c>
      <c r="BC83" s="205" t="str">
        <f ca="1">IFERROR(__xludf.DUMMYFUNCTION("if(countif(ec_num_list,EC83),OFFSET(INDIRECT(CONCAT(""A"",to_text(match(EC83,ec_num_list,0)))),0,1),"""")"),"L8 ")</f>
        <v xml:space="preserve">L8 </v>
      </c>
      <c r="BD83" s="205" t="str">
        <f ca="1">IFERROR(__xludf.DUMMYFUNCTION("if(countif(ec_num_list,ED83),OFFSET(INDIRECT(CONCAT(""A"",to_text(match(ED83,ec_num_list,0)))),0,1),"""")"),"")</f>
        <v/>
      </c>
      <c r="BE83" s="205" t="str">
        <f ca="1">IFERROR(__xludf.DUMMYFUNCTION("if(countif(ec_num_list,EE83),OFFSET(INDIRECT(CONCAT(""A"",to_text(match(EE83,ec_num_list,0)))),0,1),"""")"),"LA ")</f>
        <v xml:space="preserve">LA </v>
      </c>
      <c r="BF83" s="205" t="str">
        <f ca="1">IFERROR(__xludf.DUMMYFUNCTION("if(countif(ec_num_list,EF83),OFFSET(INDIRECT(CONCAT(""A"",to_text(match(EF83,ec_num_list,0)))),0,1),"""")"),"")</f>
        <v/>
      </c>
      <c r="BG83" s="205" t="str">
        <f ca="1">IFERROR(__xludf.DUMMYFUNCTION("if(countif(ec_num_list,EG83),OFFSET(INDIRECT(CONCAT(""A"",to_text(match(EG83,ec_num_list,0)))),0,1),"""")"),"LC ")</f>
        <v xml:space="preserve">LC </v>
      </c>
      <c r="BH83" s="205" t="str">
        <f ca="1">IFERROR(__xludf.DUMMYFUNCTION("if(countif(ec_num_list,EH83),OFFSET(INDIRECT(CONCAT(""A"",to_text(match(EH83,ec_num_list,0)))),0,1),"""")"),"")</f>
        <v/>
      </c>
      <c r="BI83" s="205" t="str">
        <f ca="1">IFERROR(__xludf.DUMMYFUNCTION("if(countif(ec_num_list,EI83),OFFSET(INDIRECT(CONCAT(""A"",to_text(match(EI83,ec_num_list,0)))),0,1),"""")"),"")</f>
        <v/>
      </c>
      <c r="BJ83" s="205" t="str">
        <f ca="1">IFERROR(__xludf.DUMMYFUNCTION("if(countif(ec_num_list,EJ83),OFFSET(INDIRECT(CONCAT(""A"",to_text(match(EJ83,ec_num_list,0)))),0,1),"""")"),"LF ")</f>
        <v xml:space="preserve">LF </v>
      </c>
      <c r="BK83" s="205" t="str">
        <f ca="1">IFERROR(__xludf.DUMMYFUNCTION("if(countif(ec_num_list,EK83),OFFSET(INDIRECT(CONCAT(""A"",to_text(match(EK83,ec_num_list,0)))),0,1),"""")"),"M0 ")</f>
        <v xml:space="preserve">M0 </v>
      </c>
      <c r="BL83" s="205" t="str">
        <f ca="1">IFERROR(__xludf.DUMMYFUNCTION("if(countif(ec_num_list,EL83),OFFSET(INDIRECT(CONCAT(""A"",to_text(match(EL83,ec_num_list,0)))),0,1),"""")"),"M1 ")</f>
        <v xml:space="preserve">M1 </v>
      </c>
      <c r="BM83" s="205" t="str">
        <f ca="1">IFERROR(__xludf.DUMMYFUNCTION("if(countif(ec_num_list,EM83),OFFSET(INDIRECT(CONCAT(""A"",to_text(match(EM83,ec_num_list,0)))),0,1),"""")"),"")</f>
        <v/>
      </c>
      <c r="BN83" s="205" t="str">
        <f ca="1">IFERROR(__xludf.DUMMYFUNCTION("if(countif(ec_num_list,EN83),OFFSET(INDIRECT(CONCAT(""A"",to_text(match(EN83,ec_num_list,0)))),0,1),"""")"),"M3 ")</f>
        <v xml:space="preserve">M3 </v>
      </c>
      <c r="BO83" s="205" t="str">
        <f ca="1">IFERROR(__xludf.DUMMYFUNCTION("if(countif(ec_num_list,EO83),OFFSET(INDIRECT(CONCAT(""A"",to_text(match(EO83,ec_num_list,0)))),0,1),"""")"),"")</f>
        <v/>
      </c>
      <c r="BP83" s="205" t="str">
        <f ca="1">IFERROR(__xludf.DUMMYFUNCTION("if(countif(ec_num_list,EP83),OFFSET(INDIRECT(CONCAT(""A"",to_text(match(EP83,ec_num_list,0)))),0,1),"""")"),"")</f>
        <v/>
      </c>
      <c r="BQ83" s="205" t="str">
        <f ca="1">IFERROR(__xludf.DUMMYFUNCTION("if(countif(ec_num_list,EQ83),OFFSET(INDIRECT(CONCAT(""A"",to_text(match(EQ83,ec_num_list,0)))),0,1),"""")"),"")</f>
        <v/>
      </c>
      <c r="BR83" s="205" t="str">
        <f ca="1">IFERROR(__xludf.DUMMYFUNCTION("if(countif(ec_num_list,ER83),OFFSET(INDIRECT(CONCAT(""A"",to_text(match(ER83,ec_num_list,0)))),0,1),"""")"),"")</f>
        <v/>
      </c>
      <c r="BS83" s="205" t="str">
        <f ca="1">IFERROR(__xludf.DUMMYFUNCTION("if(countif(ec_num_list,ES83),OFFSET(INDIRECT(CONCAT(""A"",to_text(match(ES83,ec_num_list,0)))),0,1),"""")"),"M8 ")</f>
        <v xml:space="preserve">M8 </v>
      </c>
      <c r="BT83" s="205" t="str">
        <f ca="1">IFERROR(__xludf.DUMMYFUNCTION("if(countif(ec_num_list,ET83),OFFSET(INDIRECT(CONCAT(""A"",to_text(match(ET83,ec_num_list,0)))),0,1),"""")"),"")</f>
        <v/>
      </c>
      <c r="BU83" s="205" t="str">
        <f ca="1">IFERROR(__xludf.DUMMYFUNCTION("if(countif(ec_num_list,EU83),OFFSET(INDIRECT(CONCAT(""A"",to_text(match(EU83,ec_num_list,0)))),0,1),"""")"),"")</f>
        <v/>
      </c>
      <c r="BV83" s="205" t="str">
        <f ca="1">IFERROR(__xludf.DUMMYFUNCTION("if(countif(ec_num_list,EV83),OFFSET(INDIRECT(CONCAT(""A"",to_text(match(EV83,ec_num_list,0)))),0,1),"""")"),"MB ")</f>
        <v xml:space="preserve">MB </v>
      </c>
      <c r="BW83" s="205" t="str">
        <f ca="1">IFERROR(__xludf.DUMMYFUNCTION("if(countif(ec_num_list,EW83),OFFSET(INDIRECT(CONCAT(""A"",to_text(match(EW83,ec_num_list,0)))),0,1),"""")"),"")</f>
        <v/>
      </c>
      <c r="BX83" s="205" t="str">
        <f ca="1">IFERROR(__xludf.DUMMYFUNCTION("if(countif(ec_num_list,EX83),OFFSET(INDIRECT(CONCAT(""A"",to_text(match(EX83,ec_num_list,0)))),0,1),"""")"),"")</f>
        <v/>
      </c>
      <c r="BY83" s="205" t="str">
        <f ca="1">IFERROR(__xludf.DUMMYFUNCTION("if(countif(ec_num_list,EY83),OFFSET(INDIRECT(CONCAT(""A"",to_text(match(EY83,ec_num_list,0)))),0,1),"""")"),"")</f>
        <v/>
      </c>
      <c r="BZ83" s="205" t="str">
        <f ca="1">IFERROR(__xludf.DUMMYFUNCTION("if(countif(ec_num_list,EZ83),OFFSET(INDIRECT(CONCAT(""A"",to_text(match(EZ83,ec_num_list,0)))),0,1),"""")"),"MF ")</f>
        <v xml:space="preserve">MF </v>
      </c>
      <c r="CA83" s="205" t="str">
        <f ca="1">IFERROR(__xludf.DUMMYFUNCTION("if(countif(ec_num_list,FA83),OFFSET(INDIRECT(CONCAT(""A"",to_text(match(FA83,ec_num_list,0)))),0,1),"""")"),"")</f>
        <v/>
      </c>
      <c r="CB83" s="205" t="str">
        <f ca="1">IFERROR(__xludf.DUMMYFUNCTION("if(countif(ec_num_list,FB83),OFFSET(INDIRECT(CONCAT(""A"",to_text(match(FB83,ec_num_list,0)))),0,1),"""")"),"")</f>
        <v/>
      </c>
      <c r="CC83" s="205" t="str">
        <f ca="1">IFERROR(__xludf.DUMMYFUNCTION("if(countif(ec_num_list,FC83),OFFSET(INDIRECT(CONCAT(""A"",to_text(match(FC83,ec_num_list,0)))),0,1),"""")"),"N2 ")</f>
        <v xml:space="preserve">N2 </v>
      </c>
      <c r="CD83" s="205" t="str">
        <f ca="1">IFERROR(__xludf.DUMMYFUNCTION("if(countif(ec_num_list,FD83),OFFSET(INDIRECT(CONCAT(""A"",to_text(match(FD83,ec_num_list,0)))),0,1),"""")"),"")</f>
        <v/>
      </c>
      <c r="CE83" s="205" t="str">
        <f ca="1">IFERROR(__xludf.DUMMYFUNCTION("if(countif(ec_num_list,FE83),OFFSET(INDIRECT(CONCAT(""A"",to_text(match(FE83,ec_num_list,0)))),0,1),"""")"),"")</f>
        <v/>
      </c>
      <c r="CF83" s="205" t="str">
        <f ca="1">IFERROR(__xludf.DUMMYFUNCTION("if(countif(ec_num_list,FF83),OFFSET(INDIRECT(CONCAT(""A"",to_text(match(FF83,ec_num_list,0)))),0,1),"""")"),"")</f>
        <v/>
      </c>
      <c r="CG83" s="205" t="str">
        <f ca="1">IFERROR(__xludf.DUMMYFUNCTION("if(countif(ec_num_list,FG83),OFFSET(INDIRECT(CONCAT(""A"",to_text(match(FG83,ec_num_list,0)))),0,1),"""")"),"")</f>
        <v/>
      </c>
      <c r="CH83" s="205" t="str">
        <f ca="1">IFERROR(__xludf.DUMMYFUNCTION("if(countif(ec_num_list,FH83),OFFSET(INDIRECT(CONCAT(""A"",to_text(match(FH83,ec_num_list,0)))),0,1),"""")"),"N7 ")</f>
        <v xml:space="preserve">N7 </v>
      </c>
      <c r="CI83" s="205" t="str">
        <f ca="1">IFERROR(__xludf.DUMMYFUNCTION("if(countif(ec_num_list,FI83),OFFSET(INDIRECT(CONCAT(""A"",to_text(match(FI83,ec_num_list,0)))),0,1),"""")"),"")</f>
        <v/>
      </c>
      <c r="CJ83" s="205" t="str">
        <f ca="1">IFERROR(__xludf.DUMMYFUNCTION("if(countif(ec_num_list,FJ83),OFFSET(INDIRECT(CONCAT(""A"",to_text(match(FJ83,ec_num_list,0)))),0,1),"""")"),"")</f>
        <v/>
      </c>
      <c r="CK83" s="205" t="str">
        <f ca="1">IFERROR(__xludf.DUMMYFUNCTION("if(countif(ec_num_list,FK83),OFFSET(INDIRECT(CONCAT(""A"",to_text(match(FK83,ec_num_list,0)))),0,1),"""")"),"NA ")</f>
        <v xml:space="preserve">NA </v>
      </c>
      <c r="CL83" s="205" t="str">
        <f ca="1">IFERROR(__xludf.DUMMYFUNCTION("if(countif(ec_num_list,FL83),OFFSET(INDIRECT(CONCAT(""A"",to_text(match(FL83,ec_num_list,0)))),0,1),"""")"),"")</f>
        <v/>
      </c>
      <c r="CM83" s="205" t="str">
        <f ca="1">IFERROR(__xludf.DUMMYFUNCTION("if(countif(ec_num_list,FM83),OFFSET(INDIRECT(CONCAT(""A"",to_text(match(FM83,ec_num_list,0)))),0,1),"""")"),"")</f>
        <v/>
      </c>
      <c r="CN83" s="206" t="s">
        <v>257</v>
      </c>
      <c r="CO83" s="206" t="s">
        <v>1243</v>
      </c>
      <c r="CP83" s="206" t="s">
        <v>1251</v>
      </c>
      <c r="CQ83" s="206" t="s">
        <v>1256</v>
      </c>
      <c r="CR83" s="108" t="s">
        <v>1555</v>
      </c>
      <c r="CS83" s="108" t="s">
        <v>1555</v>
      </c>
      <c r="CT83" s="206" t="s">
        <v>1266</v>
      </c>
      <c r="CU83" s="206" t="s">
        <v>1271</v>
      </c>
      <c r="CV83" s="206" t="s">
        <v>1274</v>
      </c>
      <c r="CW83" s="108" t="s">
        <v>1555</v>
      </c>
      <c r="CX83" s="108" t="s">
        <v>1555</v>
      </c>
      <c r="CY83" s="108" t="s">
        <v>1555</v>
      </c>
      <c r="CZ83" s="108" t="s">
        <v>1555</v>
      </c>
      <c r="DA83" s="206" t="s">
        <v>1292</v>
      </c>
      <c r="DB83" s="108" t="s">
        <v>1555</v>
      </c>
      <c r="DC83" s="108" t="s">
        <v>1555</v>
      </c>
      <c r="DD83" s="108" t="s">
        <v>1555</v>
      </c>
      <c r="DE83" s="206" t="s">
        <v>1304</v>
      </c>
      <c r="DF83" s="108" t="s">
        <v>1555</v>
      </c>
      <c r="DG83" s="108" t="s">
        <v>1555</v>
      </c>
      <c r="DH83" s="206" t="s">
        <v>1315</v>
      </c>
      <c r="DI83" s="206" t="s">
        <v>1317</v>
      </c>
      <c r="DJ83" s="206" t="s">
        <v>1321</v>
      </c>
      <c r="DK83" s="108" t="s">
        <v>1555</v>
      </c>
      <c r="DL83" s="206" t="s">
        <v>1326</v>
      </c>
      <c r="DM83" s="108" t="s">
        <v>1555</v>
      </c>
      <c r="DN83" s="206" t="s">
        <v>1334</v>
      </c>
      <c r="DO83" s="206" t="s">
        <v>1337</v>
      </c>
      <c r="DP83" s="206" t="s">
        <v>1341</v>
      </c>
      <c r="DQ83" s="206" t="s">
        <v>1344</v>
      </c>
      <c r="DR83" s="206" t="s">
        <v>1347</v>
      </c>
      <c r="DS83" s="108" t="s">
        <v>1555</v>
      </c>
      <c r="DT83" s="206" t="s">
        <v>1353</v>
      </c>
      <c r="DU83" s="108" t="s">
        <v>1555</v>
      </c>
      <c r="DV83" s="206" t="s">
        <v>1363</v>
      </c>
      <c r="DW83" s="108" t="s">
        <v>1555</v>
      </c>
      <c r="DX83" s="108" t="s">
        <v>1555</v>
      </c>
      <c r="DY83" s="108" t="s">
        <v>1555</v>
      </c>
      <c r="DZ83" s="108" t="s">
        <v>1555</v>
      </c>
      <c r="EA83" s="108" t="s">
        <v>1555</v>
      </c>
      <c r="EB83" s="108" t="s">
        <v>1555</v>
      </c>
      <c r="EC83" s="206" t="s">
        <v>1391</v>
      </c>
      <c r="ED83" s="108" t="s">
        <v>1555</v>
      </c>
      <c r="EE83" s="206" t="s">
        <v>1397</v>
      </c>
      <c r="EF83" s="108" t="s">
        <v>1555</v>
      </c>
      <c r="EG83" s="206" t="s">
        <v>1404</v>
      </c>
      <c r="EH83" s="108" t="s">
        <v>1555</v>
      </c>
      <c r="EI83" s="108" t="s">
        <v>1555</v>
      </c>
      <c r="EJ83" s="206" t="s">
        <v>1414</v>
      </c>
      <c r="EK83" s="206" t="s">
        <v>1417</v>
      </c>
      <c r="EL83" s="206" t="s">
        <v>1419</v>
      </c>
      <c r="EM83" s="108" t="s">
        <v>1555</v>
      </c>
      <c r="EN83" s="206" t="s">
        <v>1428</v>
      </c>
      <c r="EO83" s="108" t="s">
        <v>1555</v>
      </c>
      <c r="EP83" s="108" t="s">
        <v>1555</v>
      </c>
      <c r="EQ83" s="108" t="s">
        <v>1555</v>
      </c>
      <c r="ER83" s="108" t="s">
        <v>1555</v>
      </c>
      <c r="ES83" s="206" t="s">
        <v>1442</v>
      </c>
      <c r="ET83" s="108" t="s">
        <v>1555</v>
      </c>
      <c r="EU83" s="108" t="s">
        <v>1555</v>
      </c>
      <c r="EV83" s="206" t="s">
        <v>1451</v>
      </c>
      <c r="EW83" s="108" t="s">
        <v>1555</v>
      </c>
      <c r="EX83" s="108" t="s">
        <v>1555</v>
      </c>
      <c r="EY83" s="108" t="s">
        <v>1555</v>
      </c>
      <c r="EZ83" s="206" t="s">
        <v>1463</v>
      </c>
      <c r="FA83" s="108" t="s">
        <v>1555</v>
      </c>
      <c r="FB83" s="108" t="s">
        <v>1555</v>
      </c>
      <c r="FC83" s="206" t="s">
        <v>1476</v>
      </c>
      <c r="FD83" s="108" t="s">
        <v>1555</v>
      </c>
      <c r="FE83" s="108" t="s">
        <v>1555</v>
      </c>
      <c r="FF83" s="108" t="s">
        <v>1555</v>
      </c>
      <c r="FG83" s="108" t="s">
        <v>1555</v>
      </c>
      <c r="FH83" s="206" t="s">
        <v>1494</v>
      </c>
      <c r="FI83" s="108" t="s">
        <v>1555</v>
      </c>
      <c r="FJ83" s="108" t="s">
        <v>1555</v>
      </c>
      <c r="FK83" s="206" t="s">
        <v>1506</v>
      </c>
      <c r="FL83" s="206" t="s">
        <v>1509</v>
      </c>
      <c r="FM83" s="108" t="s">
        <v>1555</v>
      </c>
    </row>
    <row r="84" spans="1:169" ht="14.25">
      <c r="A84" s="206"/>
      <c r="B84" s="206"/>
      <c r="C84" s="209"/>
      <c r="D84" s="203" t="s">
        <v>442</v>
      </c>
      <c r="E84" s="203" t="s">
        <v>904</v>
      </c>
      <c r="F84" s="203" t="s">
        <v>905</v>
      </c>
      <c r="G84" s="203" t="s">
        <v>906</v>
      </c>
      <c r="H84" s="203" t="s">
        <v>658</v>
      </c>
      <c r="I84" s="203" t="s">
        <v>355</v>
      </c>
      <c r="J84" s="203" t="s">
        <v>512</v>
      </c>
      <c r="K84" s="117" t="s">
        <v>824</v>
      </c>
      <c r="L84" s="204" t="s">
        <v>259</v>
      </c>
      <c r="M84" s="205" t="str">
        <f ca="1">IFERROR(__xludf.DUMMYFUNCTION("regexreplace(N84,"" "","", "")"),"J0, J1, J2, J5, J6, J7, JA, JC, K0, K3, K4, K5, K7, K9, KA, KB, KC, KD, KF, L1, L8, LA, LC, LF, M0, M1, M3, M8, MB, MF, N2, N7, NA, ")</f>
        <v xml:space="preserve">J0, J1, J2, J5, J6, J7, JA, JC, K0, K3, K4, K5, K7, K9, KA, KB, KC, KD, KF, L1, L8, LA, LC, LF, M0, M1, M3, M8, MB, MF, N2, N7, NA, </v>
      </c>
      <c r="N84" s="205" t="e">
        <f t="shared" si="1"/>
        <v>#VALUE!</v>
      </c>
      <c r="O84" s="205" t="str">
        <f ca="1">IFERROR(__xludf.DUMMYFUNCTION("if(countif(ec_num_list,CO84),OFFSET(INDIRECT(CONCAT(""A"",to_text(match(CO84,ec_num_list,0)))),0,1),"""")"),"J0 ")</f>
        <v xml:space="preserve">J0 </v>
      </c>
      <c r="P84" s="205" t="str">
        <f ca="1">IFERROR(__xludf.DUMMYFUNCTION("if(countif(ec_num_list,CP84),OFFSET(INDIRECT(CONCAT(""A"",to_text(match(CP84,ec_num_list,0)))),0,1),"""")"),"J1 ")</f>
        <v xml:space="preserve">J1 </v>
      </c>
      <c r="Q84" s="205" t="str">
        <f ca="1">IFERROR(__xludf.DUMMYFUNCTION("if(countif(ec_num_list,CQ84),OFFSET(INDIRECT(CONCAT(""A"",to_text(match(CQ84,ec_num_list,0)))),0,1),"""")"),"J2 ")</f>
        <v xml:space="preserve">J2 </v>
      </c>
      <c r="R84" s="205" t="str">
        <f ca="1">IFERROR(__xludf.DUMMYFUNCTION("if(countif(ec_num_list,CR84),OFFSET(INDIRECT(CONCAT(""A"",to_text(match(CR84,ec_num_list,0)))),0,1),"""")"),"")</f>
        <v/>
      </c>
      <c r="S84" s="205" t="str">
        <f ca="1">IFERROR(__xludf.DUMMYFUNCTION("if(countif(ec_num_list,CS84),OFFSET(INDIRECT(CONCAT(""A"",to_text(match(CS84,ec_num_list,0)))),0,1),"""")"),"")</f>
        <v/>
      </c>
      <c r="T84" s="205" t="str">
        <f ca="1">IFERROR(__xludf.DUMMYFUNCTION("if(countif(ec_num_list,CT84),OFFSET(INDIRECT(CONCAT(""A"",to_text(match(CT84,ec_num_list,0)))),0,1),"""")"),"J5 ")</f>
        <v xml:space="preserve">J5 </v>
      </c>
      <c r="U84" s="205" t="str">
        <f ca="1">IFERROR(__xludf.DUMMYFUNCTION("if(countif(ec_num_list,CU84),OFFSET(INDIRECT(CONCAT(""A"",to_text(match(CU84,ec_num_list,0)))),0,1),"""")"),"J6 ")</f>
        <v xml:space="preserve">J6 </v>
      </c>
      <c r="V84" s="205" t="str">
        <f ca="1">IFERROR(__xludf.DUMMYFUNCTION("if(countif(ec_num_list,CV84),OFFSET(INDIRECT(CONCAT(""A"",to_text(match(CV84,ec_num_list,0)))),0,1),"""")"),"J7 ")</f>
        <v xml:space="preserve">J7 </v>
      </c>
      <c r="W84" s="205" t="str">
        <f ca="1">IFERROR(__xludf.DUMMYFUNCTION("if(countif(ec_num_list,CW84),OFFSET(INDIRECT(CONCAT(""A"",to_text(match(CW84,ec_num_list,0)))),0,1),"""")"),"")</f>
        <v/>
      </c>
      <c r="X84" s="205" t="str">
        <f ca="1">IFERROR(__xludf.DUMMYFUNCTION("if(countif(ec_num_list,CX84),OFFSET(INDIRECT(CONCAT(""A"",to_text(match(CX84,ec_num_list,0)))),0,1),"""")"),"")</f>
        <v/>
      </c>
      <c r="Y84" s="205" t="str">
        <f ca="1">IFERROR(__xludf.DUMMYFUNCTION("if(countif(ec_num_list,CY84),OFFSET(INDIRECT(CONCAT(""A"",to_text(match(CY84,ec_num_list,0)))),0,1),"""")"),"JA ")</f>
        <v xml:space="preserve">JA </v>
      </c>
      <c r="Z84" s="205" t="str">
        <f ca="1">IFERROR(__xludf.DUMMYFUNCTION("if(countif(ec_num_list,CZ84),OFFSET(INDIRECT(CONCAT(""A"",to_text(match(CZ84,ec_num_list,0)))),0,1),"""")"),"")</f>
        <v/>
      </c>
      <c r="AA84" s="205" t="str">
        <f ca="1">IFERROR(__xludf.DUMMYFUNCTION("if(countif(ec_num_list,DA84),OFFSET(INDIRECT(CONCAT(""A"",to_text(match(DA84,ec_num_list,0)))),0,1),"""")"),"JC ")</f>
        <v xml:space="preserve">JC </v>
      </c>
      <c r="AB84" s="205" t="str">
        <f ca="1">IFERROR(__xludf.DUMMYFUNCTION("if(countif(ec_num_list,DB84),OFFSET(INDIRECT(CONCAT(""A"",to_text(match(DB84,ec_num_list,0)))),0,1),"""")"),"")</f>
        <v/>
      </c>
      <c r="AC84" s="205" t="str">
        <f ca="1">IFERROR(__xludf.DUMMYFUNCTION("if(countif(ec_num_list,DC84),OFFSET(INDIRECT(CONCAT(""A"",to_text(match(DC84,ec_num_list,0)))),0,1),"""")"),"")</f>
        <v/>
      </c>
      <c r="AD84" s="205" t="str">
        <f ca="1">IFERROR(__xludf.DUMMYFUNCTION("if(countif(ec_num_list,DD84),OFFSET(INDIRECT(CONCAT(""A"",to_text(match(DD84,ec_num_list,0)))),0,1),"""")"),"")</f>
        <v/>
      </c>
      <c r="AE84" s="205" t="str">
        <f ca="1">IFERROR(__xludf.DUMMYFUNCTION("if(countif(ec_num_list,DE84),OFFSET(INDIRECT(CONCAT(""A"",to_text(match(DE84,ec_num_list,0)))),0,1),"""")"),"K0 ")</f>
        <v xml:space="preserve">K0 </v>
      </c>
      <c r="AF84" s="205" t="str">
        <f ca="1">IFERROR(__xludf.DUMMYFUNCTION("if(countif(ec_num_list,DF84),OFFSET(INDIRECT(CONCAT(""A"",to_text(match(DF84,ec_num_list,0)))),0,1),"""")"),"")</f>
        <v/>
      </c>
      <c r="AG84" s="205" t="str">
        <f ca="1">IFERROR(__xludf.DUMMYFUNCTION("if(countif(ec_num_list,DG84),OFFSET(INDIRECT(CONCAT(""A"",to_text(match(DG84,ec_num_list,0)))),0,1),"""")"),"")</f>
        <v/>
      </c>
      <c r="AH84" s="205" t="str">
        <f ca="1">IFERROR(__xludf.DUMMYFUNCTION("if(countif(ec_num_list,DH84),OFFSET(INDIRECT(CONCAT(""A"",to_text(match(DH84,ec_num_list,0)))),0,1),"""")"),"K3 ")</f>
        <v xml:space="preserve">K3 </v>
      </c>
      <c r="AI84" s="205" t="str">
        <f ca="1">IFERROR(__xludf.DUMMYFUNCTION("if(countif(ec_num_list,DI84),OFFSET(INDIRECT(CONCAT(""A"",to_text(match(DI84,ec_num_list,0)))),0,1),"""")"),"K4 ")</f>
        <v xml:space="preserve">K4 </v>
      </c>
      <c r="AJ84" s="205" t="str">
        <f ca="1">IFERROR(__xludf.DUMMYFUNCTION("if(countif(ec_num_list,DJ84),OFFSET(INDIRECT(CONCAT(""A"",to_text(match(DJ84,ec_num_list,0)))),0,1),"""")"),"K5 ")</f>
        <v xml:space="preserve">K5 </v>
      </c>
      <c r="AK84" s="205" t="str">
        <f ca="1">IFERROR(__xludf.DUMMYFUNCTION("if(countif(ec_num_list,DK84),OFFSET(INDIRECT(CONCAT(""A"",to_text(match(DK84,ec_num_list,0)))),0,1),"""")"),"")</f>
        <v/>
      </c>
      <c r="AL84" s="205" t="str">
        <f ca="1">IFERROR(__xludf.DUMMYFUNCTION("if(countif(ec_num_list,DL84),OFFSET(INDIRECT(CONCAT(""A"",to_text(match(DL84,ec_num_list,0)))),0,1),"""")"),"K7 ")</f>
        <v xml:space="preserve">K7 </v>
      </c>
      <c r="AM84" s="205" t="str">
        <f ca="1">IFERROR(__xludf.DUMMYFUNCTION("if(countif(ec_num_list,DM84),OFFSET(INDIRECT(CONCAT(""A"",to_text(match(DM84,ec_num_list,0)))),0,1),"""")"),"")</f>
        <v/>
      </c>
      <c r="AN84" s="205" t="str">
        <f ca="1">IFERROR(__xludf.DUMMYFUNCTION("if(countif(ec_num_list,DN84),OFFSET(INDIRECT(CONCAT(""A"",to_text(match(DN84,ec_num_list,0)))),0,1),"""")"),"K9 ")</f>
        <v xml:space="preserve">K9 </v>
      </c>
      <c r="AO84" s="205" t="str">
        <f ca="1">IFERROR(__xludf.DUMMYFUNCTION("if(countif(ec_num_list,DO84),OFFSET(INDIRECT(CONCAT(""A"",to_text(match(DO84,ec_num_list,0)))),0,1),"""")"),"KA ")</f>
        <v xml:space="preserve">KA </v>
      </c>
      <c r="AP84" s="205" t="str">
        <f ca="1">IFERROR(__xludf.DUMMYFUNCTION("if(countif(ec_num_list,DP84),OFFSET(INDIRECT(CONCAT(""A"",to_text(match(DP84,ec_num_list,0)))),0,1),"""")"),"KB ")</f>
        <v xml:space="preserve">KB </v>
      </c>
      <c r="AQ84" s="205" t="str">
        <f ca="1">IFERROR(__xludf.DUMMYFUNCTION("if(countif(ec_num_list,DQ84),OFFSET(INDIRECT(CONCAT(""A"",to_text(match(DQ84,ec_num_list,0)))),0,1),"""")"),"KC ")</f>
        <v xml:space="preserve">KC </v>
      </c>
      <c r="AR84" s="205" t="str">
        <f ca="1">IFERROR(__xludf.DUMMYFUNCTION("if(countif(ec_num_list,DR84),OFFSET(INDIRECT(CONCAT(""A"",to_text(match(DR84,ec_num_list,0)))),0,1),"""")"),"KD ")</f>
        <v xml:space="preserve">KD </v>
      </c>
      <c r="AS84" s="205" t="str">
        <f ca="1">IFERROR(__xludf.DUMMYFUNCTION("if(countif(ec_num_list,DS84),OFFSET(INDIRECT(CONCAT(""A"",to_text(match(DS84,ec_num_list,0)))),0,1),"""")"),"")</f>
        <v/>
      </c>
      <c r="AT84" s="205" t="str">
        <f ca="1">IFERROR(__xludf.DUMMYFUNCTION("if(countif(ec_num_list,DT84),OFFSET(INDIRECT(CONCAT(""A"",to_text(match(DT84,ec_num_list,0)))),0,1),"""")"),"KF ")</f>
        <v xml:space="preserve">KF </v>
      </c>
      <c r="AU84" s="205" t="str">
        <f ca="1">IFERROR(__xludf.DUMMYFUNCTION("if(countif(ec_num_list,DU84),OFFSET(INDIRECT(CONCAT(""A"",to_text(match(DU84,ec_num_list,0)))),0,1),"""")"),"")</f>
        <v/>
      </c>
      <c r="AV84" s="205" t="str">
        <f ca="1">IFERROR(__xludf.DUMMYFUNCTION("if(countif(ec_num_list,DV84),OFFSET(INDIRECT(CONCAT(""A"",to_text(match(DV84,ec_num_list,0)))),0,1),"""")"),"L1 ")</f>
        <v xml:space="preserve">L1 </v>
      </c>
      <c r="AW84" s="205" t="str">
        <f ca="1">IFERROR(__xludf.DUMMYFUNCTION("if(countif(ec_num_list,DW84),OFFSET(INDIRECT(CONCAT(""A"",to_text(match(DW84,ec_num_list,0)))),0,1),"""")"),"")</f>
        <v/>
      </c>
      <c r="AX84" s="205" t="str">
        <f ca="1">IFERROR(__xludf.DUMMYFUNCTION("if(countif(ec_num_list,DX84),OFFSET(INDIRECT(CONCAT(""A"",to_text(match(DX84,ec_num_list,0)))),0,1),"""")"),"")</f>
        <v/>
      </c>
      <c r="AY84" s="205" t="str">
        <f ca="1">IFERROR(__xludf.DUMMYFUNCTION("if(countif(ec_num_list,DY84),OFFSET(INDIRECT(CONCAT(""A"",to_text(match(DY84,ec_num_list,0)))),0,1),"""")"),"")</f>
        <v/>
      </c>
      <c r="AZ84" s="205" t="str">
        <f ca="1">IFERROR(__xludf.DUMMYFUNCTION("if(countif(ec_num_list,DZ84),OFFSET(INDIRECT(CONCAT(""A"",to_text(match(DZ84,ec_num_list,0)))),0,1),"""")"),"")</f>
        <v/>
      </c>
      <c r="BA84" s="205" t="str">
        <f ca="1">IFERROR(__xludf.DUMMYFUNCTION("if(countif(ec_num_list,EA84),OFFSET(INDIRECT(CONCAT(""A"",to_text(match(EA84,ec_num_list,0)))),0,1),"""")"),"")</f>
        <v/>
      </c>
      <c r="BB84" s="205" t="str">
        <f ca="1">IFERROR(__xludf.DUMMYFUNCTION("if(countif(ec_num_list,EB84),OFFSET(INDIRECT(CONCAT(""A"",to_text(match(EB84,ec_num_list,0)))),0,1),"""")"),"")</f>
        <v/>
      </c>
      <c r="BC84" s="205" t="str">
        <f ca="1">IFERROR(__xludf.DUMMYFUNCTION("if(countif(ec_num_list,EC84),OFFSET(INDIRECT(CONCAT(""A"",to_text(match(EC84,ec_num_list,0)))),0,1),"""")"),"L8 ")</f>
        <v xml:space="preserve">L8 </v>
      </c>
      <c r="BD84" s="205" t="str">
        <f ca="1">IFERROR(__xludf.DUMMYFUNCTION("if(countif(ec_num_list,ED84),OFFSET(INDIRECT(CONCAT(""A"",to_text(match(ED84,ec_num_list,0)))),0,1),"""")"),"")</f>
        <v/>
      </c>
      <c r="BE84" s="205" t="str">
        <f ca="1">IFERROR(__xludf.DUMMYFUNCTION("if(countif(ec_num_list,EE84),OFFSET(INDIRECT(CONCAT(""A"",to_text(match(EE84,ec_num_list,0)))),0,1),"""")"),"LA ")</f>
        <v xml:space="preserve">LA </v>
      </c>
      <c r="BF84" s="205" t="str">
        <f ca="1">IFERROR(__xludf.DUMMYFUNCTION("if(countif(ec_num_list,EF84),OFFSET(INDIRECT(CONCAT(""A"",to_text(match(EF84,ec_num_list,0)))),0,1),"""")"),"")</f>
        <v/>
      </c>
      <c r="BG84" s="205" t="str">
        <f ca="1">IFERROR(__xludf.DUMMYFUNCTION("if(countif(ec_num_list,EG84),OFFSET(INDIRECT(CONCAT(""A"",to_text(match(EG84,ec_num_list,0)))),0,1),"""")"),"LC ")</f>
        <v xml:space="preserve">LC </v>
      </c>
      <c r="BH84" s="205" t="str">
        <f ca="1">IFERROR(__xludf.DUMMYFUNCTION("if(countif(ec_num_list,EH84),OFFSET(INDIRECT(CONCAT(""A"",to_text(match(EH84,ec_num_list,0)))),0,1),"""")"),"")</f>
        <v/>
      </c>
      <c r="BI84" s="205" t="str">
        <f ca="1">IFERROR(__xludf.DUMMYFUNCTION("if(countif(ec_num_list,EI84),OFFSET(INDIRECT(CONCAT(""A"",to_text(match(EI84,ec_num_list,0)))),0,1),"""")"),"")</f>
        <v/>
      </c>
      <c r="BJ84" s="205" t="str">
        <f ca="1">IFERROR(__xludf.DUMMYFUNCTION("if(countif(ec_num_list,EJ84),OFFSET(INDIRECT(CONCAT(""A"",to_text(match(EJ84,ec_num_list,0)))),0,1),"""")"),"LF ")</f>
        <v xml:space="preserve">LF </v>
      </c>
      <c r="BK84" s="205" t="str">
        <f ca="1">IFERROR(__xludf.DUMMYFUNCTION("if(countif(ec_num_list,EK84),OFFSET(INDIRECT(CONCAT(""A"",to_text(match(EK84,ec_num_list,0)))),0,1),"""")"),"M0 ")</f>
        <v xml:space="preserve">M0 </v>
      </c>
      <c r="BL84" s="205" t="str">
        <f ca="1">IFERROR(__xludf.DUMMYFUNCTION("if(countif(ec_num_list,EL84),OFFSET(INDIRECT(CONCAT(""A"",to_text(match(EL84,ec_num_list,0)))),0,1),"""")"),"M1 ")</f>
        <v xml:space="preserve">M1 </v>
      </c>
      <c r="BM84" s="205" t="str">
        <f ca="1">IFERROR(__xludf.DUMMYFUNCTION("if(countif(ec_num_list,EM84),OFFSET(INDIRECT(CONCAT(""A"",to_text(match(EM84,ec_num_list,0)))),0,1),"""")"),"")</f>
        <v/>
      </c>
      <c r="BN84" s="205" t="str">
        <f ca="1">IFERROR(__xludf.DUMMYFUNCTION("if(countif(ec_num_list,EN84),OFFSET(INDIRECT(CONCAT(""A"",to_text(match(EN84,ec_num_list,0)))),0,1),"""")"),"M3 ")</f>
        <v xml:space="preserve">M3 </v>
      </c>
      <c r="BO84" s="205" t="str">
        <f ca="1">IFERROR(__xludf.DUMMYFUNCTION("if(countif(ec_num_list,EO84),OFFSET(INDIRECT(CONCAT(""A"",to_text(match(EO84,ec_num_list,0)))),0,1),"""")"),"")</f>
        <v/>
      </c>
      <c r="BP84" s="205" t="str">
        <f ca="1">IFERROR(__xludf.DUMMYFUNCTION("if(countif(ec_num_list,EP84),OFFSET(INDIRECT(CONCAT(""A"",to_text(match(EP84,ec_num_list,0)))),0,1),"""")"),"")</f>
        <v/>
      </c>
      <c r="BQ84" s="205" t="str">
        <f ca="1">IFERROR(__xludf.DUMMYFUNCTION("if(countif(ec_num_list,EQ84),OFFSET(INDIRECT(CONCAT(""A"",to_text(match(EQ84,ec_num_list,0)))),0,1),"""")"),"")</f>
        <v/>
      </c>
      <c r="BR84" s="205" t="str">
        <f ca="1">IFERROR(__xludf.DUMMYFUNCTION("if(countif(ec_num_list,ER84),OFFSET(INDIRECT(CONCAT(""A"",to_text(match(ER84,ec_num_list,0)))),0,1),"""")"),"")</f>
        <v/>
      </c>
      <c r="BS84" s="205" t="str">
        <f ca="1">IFERROR(__xludf.DUMMYFUNCTION("if(countif(ec_num_list,ES84),OFFSET(INDIRECT(CONCAT(""A"",to_text(match(ES84,ec_num_list,0)))),0,1),"""")"),"M8 ")</f>
        <v xml:space="preserve">M8 </v>
      </c>
      <c r="BT84" s="205" t="str">
        <f ca="1">IFERROR(__xludf.DUMMYFUNCTION("if(countif(ec_num_list,ET84),OFFSET(INDIRECT(CONCAT(""A"",to_text(match(ET84,ec_num_list,0)))),0,1),"""")"),"")</f>
        <v/>
      </c>
      <c r="BU84" s="205" t="str">
        <f ca="1">IFERROR(__xludf.DUMMYFUNCTION("if(countif(ec_num_list,EU84),OFFSET(INDIRECT(CONCAT(""A"",to_text(match(EU84,ec_num_list,0)))),0,1),"""")"),"")</f>
        <v/>
      </c>
      <c r="BV84" s="205" t="str">
        <f ca="1">IFERROR(__xludf.DUMMYFUNCTION("if(countif(ec_num_list,EV84),OFFSET(INDIRECT(CONCAT(""A"",to_text(match(EV84,ec_num_list,0)))),0,1),"""")"),"MB ")</f>
        <v xml:space="preserve">MB </v>
      </c>
      <c r="BW84" s="205" t="str">
        <f ca="1">IFERROR(__xludf.DUMMYFUNCTION("if(countif(ec_num_list,EW84),OFFSET(INDIRECT(CONCAT(""A"",to_text(match(EW84,ec_num_list,0)))),0,1),"""")"),"")</f>
        <v/>
      </c>
      <c r="BX84" s="205" t="str">
        <f ca="1">IFERROR(__xludf.DUMMYFUNCTION("if(countif(ec_num_list,EX84),OFFSET(INDIRECT(CONCAT(""A"",to_text(match(EX84,ec_num_list,0)))),0,1),"""")"),"")</f>
        <v/>
      </c>
      <c r="BY84" s="205" t="str">
        <f ca="1">IFERROR(__xludf.DUMMYFUNCTION("if(countif(ec_num_list,EY84),OFFSET(INDIRECT(CONCAT(""A"",to_text(match(EY84,ec_num_list,0)))),0,1),"""")"),"")</f>
        <v/>
      </c>
      <c r="BZ84" s="205" t="str">
        <f ca="1">IFERROR(__xludf.DUMMYFUNCTION("if(countif(ec_num_list,EZ84),OFFSET(INDIRECT(CONCAT(""A"",to_text(match(EZ84,ec_num_list,0)))),0,1),"""")"),"MF ")</f>
        <v xml:space="preserve">MF </v>
      </c>
      <c r="CA84" s="205" t="str">
        <f ca="1">IFERROR(__xludf.DUMMYFUNCTION("if(countif(ec_num_list,FA84),OFFSET(INDIRECT(CONCAT(""A"",to_text(match(FA84,ec_num_list,0)))),0,1),"""")"),"")</f>
        <v/>
      </c>
      <c r="CB84" s="205" t="str">
        <f ca="1">IFERROR(__xludf.DUMMYFUNCTION("if(countif(ec_num_list,FB84),OFFSET(INDIRECT(CONCAT(""A"",to_text(match(FB84,ec_num_list,0)))),0,1),"""")"),"")</f>
        <v/>
      </c>
      <c r="CC84" s="205" t="str">
        <f ca="1">IFERROR(__xludf.DUMMYFUNCTION("if(countif(ec_num_list,FC84),OFFSET(INDIRECT(CONCAT(""A"",to_text(match(FC84,ec_num_list,0)))),0,1),"""")"),"N2 ")</f>
        <v xml:space="preserve">N2 </v>
      </c>
      <c r="CD84" s="205" t="str">
        <f ca="1">IFERROR(__xludf.DUMMYFUNCTION("if(countif(ec_num_list,FD84),OFFSET(INDIRECT(CONCAT(""A"",to_text(match(FD84,ec_num_list,0)))),0,1),"""")"),"")</f>
        <v/>
      </c>
      <c r="CE84" s="205" t="str">
        <f ca="1">IFERROR(__xludf.DUMMYFUNCTION("if(countif(ec_num_list,FE84),OFFSET(INDIRECT(CONCAT(""A"",to_text(match(FE84,ec_num_list,0)))),0,1),"""")"),"")</f>
        <v/>
      </c>
      <c r="CF84" s="205" t="str">
        <f ca="1">IFERROR(__xludf.DUMMYFUNCTION("if(countif(ec_num_list,FF84),OFFSET(INDIRECT(CONCAT(""A"",to_text(match(FF84,ec_num_list,0)))),0,1),"""")"),"")</f>
        <v/>
      </c>
      <c r="CG84" s="205" t="str">
        <f ca="1">IFERROR(__xludf.DUMMYFUNCTION("if(countif(ec_num_list,FG84),OFFSET(INDIRECT(CONCAT(""A"",to_text(match(FG84,ec_num_list,0)))),0,1),"""")"),"")</f>
        <v/>
      </c>
      <c r="CH84" s="205" t="str">
        <f ca="1">IFERROR(__xludf.DUMMYFUNCTION("if(countif(ec_num_list,FH84),OFFSET(INDIRECT(CONCAT(""A"",to_text(match(FH84,ec_num_list,0)))),0,1),"""")"),"N7 ")</f>
        <v xml:space="preserve">N7 </v>
      </c>
      <c r="CI84" s="205" t="str">
        <f ca="1">IFERROR(__xludf.DUMMYFUNCTION("if(countif(ec_num_list,FI84),OFFSET(INDIRECT(CONCAT(""A"",to_text(match(FI84,ec_num_list,0)))),0,1),"""")"),"")</f>
        <v/>
      </c>
      <c r="CJ84" s="205" t="str">
        <f ca="1">IFERROR(__xludf.DUMMYFUNCTION("if(countif(ec_num_list,FJ84),OFFSET(INDIRECT(CONCAT(""A"",to_text(match(FJ84,ec_num_list,0)))),0,1),"""")"),"")</f>
        <v/>
      </c>
      <c r="CK84" s="205" t="str">
        <f ca="1">IFERROR(__xludf.DUMMYFUNCTION("if(countif(ec_num_list,FK84),OFFSET(INDIRECT(CONCAT(""A"",to_text(match(FK84,ec_num_list,0)))),0,1),"""")"),"NA ")</f>
        <v xml:space="preserve">NA </v>
      </c>
      <c r="CL84" s="205" t="str">
        <f ca="1">IFERROR(__xludf.DUMMYFUNCTION("if(countif(ec_num_list,FL84),OFFSET(INDIRECT(CONCAT(""A"",to_text(match(FL84,ec_num_list,0)))),0,1),"""")"),"")</f>
        <v/>
      </c>
      <c r="CM84" s="205" t="str">
        <f ca="1">IFERROR(__xludf.DUMMYFUNCTION("if(countif(ec_num_list,FM84),OFFSET(INDIRECT(CONCAT(""A"",to_text(match(FM84,ec_num_list,0)))),0,1),"""")"),"")</f>
        <v/>
      </c>
      <c r="CN84" s="206" t="s">
        <v>259</v>
      </c>
      <c r="CO84" s="206" t="s">
        <v>1243</v>
      </c>
      <c r="CP84" s="206" t="s">
        <v>1251</v>
      </c>
      <c r="CQ84" s="206" t="s">
        <v>1256</v>
      </c>
      <c r="CR84" s="108" t="s">
        <v>1555</v>
      </c>
      <c r="CS84" s="108" t="s">
        <v>1555</v>
      </c>
      <c r="CT84" s="206" t="s">
        <v>1266</v>
      </c>
      <c r="CU84" s="206" t="s">
        <v>1271</v>
      </c>
      <c r="CV84" s="206" t="s">
        <v>1274</v>
      </c>
      <c r="CW84" s="108" t="s">
        <v>1555</v>
      </c>
      <c r="CX84" s="108" t="s">
        <v>1555</v>
      </c>
      <c r="CY84" s="206" t="s">
        <v>1286</v>
      </c>
      <c r="CZ84" s="108" t="s">
        <v>1555</v>
      </c>
      <c r="DA84" s="206" t="s">
        <v>1292</v>
      </c>
      <c r="DB84" s="108" t="s">
        <v>1555</v>
      </c>
      <c r="DC84" s="108" t="s">
        <v>1555</v>
      </c>
      <c r="DD84" s="108" t="s">
        <v>1555</v>
      </c>
      <c r="DE84" s="206" t="s">
        <v>1304</v>
      </c>
      <c r="DF84" s="108" t="s">
        <v>1555</v>
      </c>
      <c r="DG84" s="108" t="s">
        <v>1555</v>
      </c>
      <c r="DH84" s="206" t="s">
        <v>1315</v>
      </c>
      <c r="DI84" s="206" t="s">
        <v>1317</v>
      </c>
      <c r="DJ84" s="206" t="s">
        <v>1321</v>
      </c>
      <c r="DK84" s="108" t="s">
        <v>1555</v>
      </c>
      <c r="DL84" s="206" t="s">
        <v>1326</v>
      </c>
      <c r="DM84" s="108" t="s">
        <v>1555</v>
      </c>
      <c r="DN84" s="206" t="s">
        <v>1334</v>
      </c>
      <c r="DO84" s="206" t="s">
        <v>1337</v>
      </c>
      <c r="DP84" s="206" t="s">
        <v>1341</v>
      </c>
      <c r="DQ84" s="206" t="s">
        <v>1344</v>
      </c>
      <c r="DR84" s="206" t="s">
        <v>1347</v>
      </c>
      <c r="DS84" s="108" t="s">
        <v>1555</v>
      </c>
      <c r="DT84" s="206" t="s">
        <v>1353</v>
      </c>
      <c r="DU84" s="108" t="s">
        <v>1555</v>
      </c>
      <c r="DV84" s="206" t="s">
        <v>1363</v>
      </c>
      <c r="DW84" s="108" t="s">
        <v>1555</v>
      </c>
      <c r="DX84" s="108" t="s">
        <v>1555</v>
      </c>
      <c r="DY84" s="108" t="s">
        <v>1555</v>
      </c>
      <c r="DZ84" s="108" t="s">
        <v>1555</v>
      </c>
      <c r="EA84" s="108" t="s">
        <v>1555</v>
      </c>
      <c r="EB84" s="108" t="s">
        <v>1555</v>
      </c>
      <c r="EC84" s="206" t="s">
        <v>1391</v>
      </c>
      <c r="ED84" s="108" t="s">
        <v>1555</v>
      </c>
      <c r="EE84" s="206" t="s">
        <v>1397</v>
      </c>
      <c r="EF84" s="108" t="s">
        <v>1555</v>
      </c>
      <c r="EG84" s="206" t="s">
        <v>1404</v>
      </c>
      <c r="EH84" s="108" t="s">
        <v>1555</v>
      </c>
      <c r="EI84" s="108" t="s">
        <v>1555</v>
      </c>
      <c r="EJ84" s="206" t="s">
        <v>1414</v>
      </c>
      <c r="EK84" s="206" t="s">
        <v>1417</v>
      </c>
      <c r="EL84" s="206" t="s">
        <v>1419</v>
      </c>
      <c r="EM84" s="108" t="s">
        <v>1555</v>
      </c>
      <c r="EN84" s="206" t="s">
        <v>1428</v>
      </c>
      <c r="EO84" s="108" t="s">
        <v>1555</v>
      </c>
      <c r="EP84" s="108" t="s">
        <v>1555</v>
      </c>
      <c r="EQ84" s="108" t="s">
        <v>1555</v>
      </c>
      <c r="ER84" s="108" t="s">
        <v>1555</v>
      </c>
      <c r="ES84" s="206" t="s">
        <v>1442</v>
      </c>
      <c r="ET84" s="108" t="s">
        <v>1555</v>
      </c>
      <c r="EU84" s="108" t="s">
        <v>1555</v>
      </c>
      <c r="EV84" s="206" t="s">
        <v>1451</v>
      </c>
      <c r="EW84" s="108" t="s">
        <v>1555</v>
      </c>
      <c r="EX84" s="108" t="s">
        <v>1555</v>
      </c>
      <c r="EY84" s="108" t="s">
        <v>1555</v>
      </c>
      <c r="EZ84" s="206" t="s">
        <v>1463</v>
      </c>
      <c r="FA84" s="108" t="s">
        <v>1555</v>
      </c>
      <c r="FB84" s="108" t="s">
        <v>1555</v>
      </c>
      <c r="FC84" s="206" t="s">
        <v>1476</v>
      </c>
      <c r="FD84" s="108" t="s">
        <v>1555</v>
      </c>
      <c r="FE84" s="108" t="s">
        <v>1555</v>
      </c>
      <c r="FF84" s="108" t="s">
        <v>1555</v>
      </c>
      <c r="FG84" s="108" t="s">
        <v>1555</v>
      </c>
      <c r="FH84" s="206" t="s">
        <v>1494</v>
      </c>
      <c r="FI84" s="108" t="s">
        <v>1555</v>
      </c>
      <c r="FJ84" s="108" t="s">
        <v>1555</v>
      </c>
      <c r="FK84" s="206" t="s">
        <v>1506</v>
      </c>
      <c r="FL84" s="206" t="s">
        <v>1509</v>
      </c>
      <c r="FM84" s="108" t="s">
        <v>1555</v>
      </c>
    </row>
    <row r="85" spans="1:169" ht="14.25">
      <c r="A85" s="206"/>
      <c r="B85" s="206"/>
      <c r="C85" s="209"/>
      <c r="D85" s="203" t="s">
        <v>442</v>
      </c>
      <c r="E85" s="203" t="s">
        <v>904</v>
      </c>
      <c r="F85" s="203" t="s">
        <v>905</v>
      </c>
      <c r="G85" s="203" t="s">
        <v>906</v>
      </c>
      <c r="H85" s="203" t="s">
        <v>658</v>
      </c>
      <c r="I85" s="203" t="s">
        <v>355</v>
      </c>
      <c r="J85" s="203" t="s">
        <v>512</v>
      </c>
      <c r="K85" s="117" t="s">
        <v>824</v>
      </c>
      <c r="L85" s="204" t="s">
        <v>261</v>
      </c>
      <c r="M85" s="205" t="str">
        <f ca="1">IFERROR(__xludf.DUMMYFUNCTION("regexreplace(N85,"" "","", "")"),"J0, J1, J2, J5, J6, J7, JA, JC, K0, K3, K4, K5, K7, K9, KA, KB, KC, KD, KF, L1, L8, LA, LC, LF, M0, M1, M3, M8, MB, MF, N2, N7, NA, ")</f>
        <v xml:space="preserve">J0, J1, J2, J5, J6, J7, JA, JC, K0, K3, K4, K5, K7, K9, KA, KB, KC, KD, KF, L1, L8, LA, LC, LF, M0, M1, M3, M8, MB, MF, N2, N7, NA, </v>
      </c>
      <c r="N85" s="205" t="e">
        <f t="shared" si="1"/>
        <v>#VALUE!</v>
      </c>
      <c r="O85" s="205" t="str">
        <f ca="1">IFERROR(__xludf.DUMMYFUNCTION("if(countif(ec_num_list,CO85),OFFSET(INDIRECT(CONCAT(""A"",to_text(match(CO85,ec_num_list,0)))),0,1),"""")"),"J0 ")</f>
        <v xml:space="preserve">J0 </v>
      </c>
      <c r="P85" s="205" t="str">
        <f ca="1">IFERROR(__xludf.DUMMYFUNCTION("if(countif(ec_num_list,CP85),OFFSET(INDIRECT(CONCAT(""A"",to_text(match(CP85,ec_num_list,0)))),0,1),"""")"),"J1 ")</f>
        <v xml:space="preserve">J1 </v>
      </c>
      <c r="Q85" s="205" t="str">
        <f ca="1">IFERROR(__xludf.DUMMYFUNCTION("if(countif(ec_num_list,CQ85),OFFSET(INDIRECT(CONCAT(""A"",to_text(match(CQ85,ec_num_list,0)))),0,1),"""")"),"J2 ")</f>
        <v xml:space="preserve">J2 </v>
      </c>
      <c r="R85" s="205" t="str">
        <f ca="1">IFERROR(__xludf.DUMMYFUNCTION("if(countif(ec_num_list,CR85),OFFSET(INDIRECT(CONCAT(""A"",to_text(match(CR85,ec_num_list,0)))),0,1),"""")"),"")</f>
        <v/>
      </c>
      <c r="S85" s="205" t="str">
        <f ca="1">IFERROR(__xludf.DUMMYFUNCTION("if(countif(ec_num_list,CS85),OFFSET(INDIRECT(CONCAT(""A"",to_text(match(CS85,ec_num_list,0)))),0,1),"""")"),"")</f>
        <v/>
      </c>
      <c r="T85" s="205" t="str">
        <f ca="1">IFERROR(__xludf.DUMMYFUNCTION("if(countif(ec_num_list,CT85),OFFSET(INDIRECT(CONCAT(""A"",to_text(match(CT85,ec_num_list,0)))),0,1),"""")"),"J5 ")</f>
        <v xml:space="preserve">J5 </v>
      </c>
      <c r="U85" s="205" t="str">
        <f ca="1">IFERROR(__xludf.DUMMYFUNCTION("if(countif(ec_num_list,CU85),OFFSET(INDIRECT(CONCAT(""A"",to_text(match(CU85,ec_num_list,0)))),0,1),"""")"),"J6 ")</f>
        <v xml:space="preserve">J6 </v>
      </c>
      <c r="V85" s="205" t="str">
        <f ca="1">IFERROR(__xludf.DUMMYFUNCTION("if(countif(ec_num_list,CV85),OFFSET(INDIRECT(CONCAT(""A"",to_text(match(CV85,ec_num_list,0)))),0,1),"""")"),"J7 ")</f>
        <v xml:space="preserve">J7 </v>
      </c>
      <c r="W85" s="205" t="str">
        <f ca="1">IFERROR(__xludf.DUMMYFUNCTION("if(countif(ec_num_list,CW85),OFFSET(INDIRECT(CONCAT(""A"",to_text(match(CW85,ec_num_list,0)))),0,1),"""")"),"")</f>
        <v/>
      </c>
      <c r="X85" s="205" t="str">
        <f ca="1">IFERROR(__xludf.DUMMYFUNCTION("if(countif(ec_num_list,CX85),OFFSET(INDIRECT(CONCAT(""A"",to_text(match(CX85,ec_num_list,0)))),0,1),"""")"),"")</f>
        <v/>
      </c>
      <c r="Y85" s="205" t="str">
        <f ca="1">IFERROR(__xludf.DUMMYFUNCTION("if(countif(ec_num_list,CY85),OFFSET(INDIRECT(CONCAT(""A"",to_text(match(CY85,ec_num_list,0)))),0,1),"""")"),"JA ")</f>
        <v xml:space="preserve">JA </v>
      </c>
      <c r="Z85" s="205" t="str">
        <f ca="1">IFERROR(__xludf.DUMMYFUNCTION("if(countif(ec_num_list,CZ85),OFFSET(INDIRECT(CONCAT(""A"",to_text(match(CZ85,ec_num_list,0)))),0,1),"""")"),"")</f>
        <v/>
      </c>
      <c r="AA85" s="205" t="str">
        <f ca="1">IFERROR(__xludf.DUMMYFUNCTION("if(countif(ec_num_list,DA85),OFFSET(INDIRECT(CONCAT(""A"",to_text(match(DA85,ec_num_list,0)))),0,1),"""")"),"JC ")</f>
        <v xml:space="preserve">JC </v>
      </c>
      <c r="AB85" s="205" t="str">
        <f ca="1">IFERROR(__xludf.DUMMYFUNCTION("if(countif(ec_num_list,DB85),OFFSET(INDIRECT(CONCAT(""A"",to_text(match(DB85,ec_num_list,0)))),0,1),"""")"),"")</f>
        <v/>
      </c>
      <c r="AC85" s="205" t="str">
        <f ca="1">IFERROR(__xludf.DUMMYFUNCTION("if(countif(ec_num_list,DC85),OFFSET(INDIRECT(CONCAT(""A"",to_text(match(DC85,ec_num_list,0)))),0,1),"""")"),"")</f>
        <v/>
      </c>
      <c r="AD85" s="205" t="str">
        <f ca="1">IFERROR(__xludf.DUMMYFUNCTION("if(countif(ec_num_list,DD85),OFFSET(INDIRECT(CONCAT(""A"",to_text(match(DD85,ec_num_list,0)))),0,1),"""")"),"")</f>
        <v/>
      </c>
      <c r="AE85" s="205" t="str">
        <f ca="1">IFERROR(__xludf.DUMMYFUNCTION("if(countif(ec_num_list,DE85),OFFSET(INDIRECT(CONCAT(""A"",to_text(match(DE85,ec_num_list,0)))),0,1),"""")"),"K0 ")</f>
        <v xml:space="preserve">K0 </v>
      </c>
      <c r="AF85" s="205" t="str">
        <f ca="1">IFERROR(__xludf.DUMMYFUNCTION("if(countif(ec_num_list,DF85),OFFSET(INDIRECT(CONCAT(""A"",to_text(match(DF85,ec_num_list,0)))),0,1),"""")"),"")</f>
        <v/>
      </c>
      <c r="AG85" s="205" t="str">
        <f ca="1">IFERROR(__xludf.DUMMYFUNCTION("if(countif(ec_num_list,DG85),OFFSET(INDIRECT(CONCAT(""A"",to_text(match(DG85,ec_num_list,0)))),0,1),"""")"),"")</f>
        <v/>
      </c>
      <c r="AH85" s="205" t="str">
        <f ca="1">IFERROR(__xludf.DUMMYFUNCTION("if(countif(ec_num_list,DH85),OFFSET(INDIRECT(CONCAT(""A"",to_text(match(DH85,ec_num_list,0)))),0,1),"""")"),"K3 ")</f>
        <v xml:space="preserve">K3 </v>
      </c>
      <c r="AI85" s="205" t="str">
        <f ca="1">IFERROR(__xludf.DUMMYFUNCTION("if(countif(ec_num_list,DI85),OFFSET(INDIRECT(CONCAT(""A"",to_text(match(DI85,ec_num_list,0)))),0,1),"""")"),"K4 ")</f>
        <v xml:space="preserve">K4 </v>
      </c>
      <c r="AJ85" s="205" t="str">
        <f ca="1">IFERROR(__xludf.DUMMYFUNCTION("if(countif(ec_num_list,DJ85),OFFSET(INDIRECT(CONCAT(""A"",to_text(match(DJ85,ec_num_list,0)))),0,1),"""")"),"K5 ")</f>
        <v xml:space="preserve">K5 </v>
      </c>
      <c r="AK85" s="205" t="str">
        <f ca="1">IFERROR(__xludf.DUMMYFUNCTION("if(countif(ec_num_list,DK85),OFFSET(INDIRECT(CONCAT(""A"",to_text(match(DK85,ec_num_list,0)))),0,1),"""")"),"")</f>
        <v/>
      </c>
      <c r="AL85" s="205" t="str">
        <f ca="1">IFERROR(__xludf.DUMMYFUNCTION("if(countif(ec_num_list,DL85),OFFSET(INDIRECT(CONCAT(""A"",to_text(match(DL85,ec_num_list,0)))),0,1),"""")"),"K7 ")</f>
        <v xml:space="preserve">K7 </v>
      </c>
      <c r="AM85" s="205" t="str">
        <f ca="1">IFERROR(__xludf.DUMMYFUNCTION("if(countif(ec_num_list,DM85),OFFSET(INDIRECT(CONCAT(""A"",to_text(match(DM85,ec_num_list,0)))),0,1),"""")"),"")</f>
        <v/>
      </c>
      <c r="AN85" s="205" t="str">
        <f ca="1">IFERROR(__xludf.DUMMYFUNCTION("if(countif(ec_num_list,DN85),OFFSET(INDIRECT(CONCAT(""A"",to_text(match(DN85,ec_num_list,0)))),0,1),"""")"),"K9 ")</f>
        <v xml:space="preserve">K9 </v>
      </c>
      <c r="AO85" s="205" t="str">
        <f ca="1">IFERROR(__xludf.DUMMYFUNCTION("if(countif(ec_num_list,DO85),OFFSET(INDIRECT(CONCAT(""A"",to_text(match(DO85,ec_num_list,0)))),0,1),"""")"),"KA ")</f>
        <v xml:space="preserve">KA </v>
      </c>
      <c r="AP85" s="205" t="str">
        <f ca="1">IFERROR(__xludf.DUMMYFUNCTION("if(countif(ec_num_list,DP85),OFFSET(INDIRECT(CONCAT(""A"",to_text(match(DP85,ec_num_list,0)))),0,1),"""")"),"KB ")</f>
        <v xml:space="preserve">KB </v>
      </c>
      <c r="AQ85" s="205" t="str">
        <f ca="1">IFERROR(__xludf.DUMMYFUNCTION("if(countif(ec_num_list,DQ85),OFFSET(INDIRECT(CONCAT(""A"",to_text(match(DQ85,ec_num_list,0)))),0,1),"""")"),"KC ")</f>
        <v xml:space="preserve">KC </v>
      </c>
      <c r="AR85" s="205" t="str">
        <f ca="1">IFERROR(__xludf.DUMMYFUNCTION("if(countif(ec_num_list,DR85),OFFSET(INDIRECT(CONCAT(""A"",to_text(match(DR85,ec_num_list,0)))),0,1),"""")"),"KD ")</f>
        <v xml:space="preserve">KD </v>
      </c>
      <c r="AS85" s="205" t="str">
        <f ca="1">IFERROR(__xludf.DUMMYFUNCTION("if(countif(ec_num_list,DS85),OFFSET(INDIRECT(CONCAT(""A"",to_text(match(DS85,ec_num_list,0)))),0,1),"""")"),"")</f>
        <v/>
      </c>
      <c r="AT85" s="205" t="str">
        <f ca="1">IFERROR(__xludf.DUMMYFUNCTION("if(countif(ec_num_list,DT85),OFFSET(INDIRECT(CONCAT(""A"",to_text(match(DT85,ec_num_list,0)))),0,1),"""")"),"KF ")</f>
        <v xml:space="preserve">KF </v>
      </c>
      <c r="AU85" s="205" t="str">
        <f ca="1">IFERROR(__xludf.DUMMYFUNCTION("if(countif(ec_num_list,DU85),OFFSET(INDIRECT(CONCAT(""A"",to_text(match(DU85,ec_num_list,0)))),0,1),"""")"),"")</f>
        <v/>
      </c>
      <c r="AV85" s="205" t="str">
        <f ca="1">IFERROR(__xludf.DUMMYFUNCTION("if(countif(ec_num_list,DV85),OFFSET(INDIRECT(CONCAT(""A"",to_text(match(DV85,ec_num_list,0)))),0,1),"""")"),"L1 ")</f>
        <v xml:space="preserve">L1 </v>
      </c>
      <c r="AW85" s="205" t="str">
        <f ca="1">IFERROR(__xludf.DUMMYFUNCTION("if(countif(ec_num_list,DW85),OFFSET(INDIRECT(CONCAT(""A"",to_text(match(DW85,ec_num_list,0)))),0,1),"""")"),"")</f>
        <v/>
      </c>
      <c r="AX85" s="205" t="str">
        <f ca="1">IFERROR(__xludf.DUMMYFUNCTION("if(countif(ec_num_list,DX85),OFFSET(INDIRECT(CONCAT(""A"",to_text(match(DX85,ec_num_list,0)))),0,1),"""")"),"")</f>
        <v/>
      </c>
      <c r="AY85" s="205" t="str">
        <f ca="1">IFERROR(__xludf.DUMMYFUNCTION("if(countif(ec_num_list,DY85),OFFSET(INDIRECT(CONCAT(""A"",to_text(match(DY85,ec_num_list,0)))),0,1),"""")"),"")</f>
        <v/>
      </c>
      <c r="AZ85" s="205" t="str">
        <f ca="1">IFERROR(__xludf.DUMMYFUNCTION("if(countif(ec_num_list,DZ85),OFFSET(INDIRECT(CONCAT(""A"",to_text(match(DZ85,ec_num_list,0)))),0,1),"""")"),"")</f>
        <v/>
      </c>
      <c r="BA85" s="205" t="str">
        <f ca="1">IFERROR(__xludf.DUMMYFUNCTION("if(countif(ec_num_list,EA85),OFFSET(INDIRECT(CONCAT(""A"",to_text(match(EA85,ec_num_list,0)))),0,1),"""")"),"")</f>
        <v/>
      </c>
      <c r="BB85" s="205" t="str">
        <f ca="1">IFERROR(__xludf.DUMMYFUNCTION("if(countif(ec_num_list,EB85),OFFSET(INDIRECT(CONCAT(""A"",to_text(match(EB85,ec_num_list,0)))),0,1),"""")"),"")</f>
        <v/>
      </c>
      <c r="BC85" s="205" t="str">
        <f ca="1">IFERROR(__xludf.DUMMYFUNCTION("if(countif(ec_num_list,EC85),OFFSET(INDIRECT(CONCAT(""A"",to_text(match(EC85,ec_num_list,0)))),0,1),"""")"),"L8 ")</f>
        <v xml:space="preserve">L8 </v>
      </c>
      <c r="BD85" s="205" t="str">
        <f ca="1">IFERROR(__xludf.DUMMYFUNCTION("if(countif(ec_num_list,ED85),OFFSET(INDIRECT(CONCAT(""A"",to_text(match(ED85,ec_num_list,0)))),0,1),"""")"),"")</f>
        <v/>
      </c>
      <c r="BE85" s="205" t="str">
        <f ca="1">IFERROR(__xludf.DUMMYFUNCTION("if(countif(ec_num_list,EE85),OFFSET(INDIRECT(CONCAT(""A"",to_text(match(EE85,ec_num_list,0)))),0,1),"""")"),"LA ")</f>
        <v xml:space="preserve">LA </v>
      </c>
      <c r="BF85" s="205" t="str">
        <f ca="1">IFERROR(__xludf.DUMMYFUNCTION("if(countif(ec_num_list,EF85),OFFSET(INDIRECT(CONCAT(""A"",to_text(match(EF85,ec_num_list,0)))),0,1),"""")"),"")</f>
        <v/>
      </c>
      <c r="BG85" s="205" t="str">
        <f ca="1">IFERROR(__xludf.DUMMYFUNCTION("if(countif(ec_num_list,EG85),OFFSET(INDIRECT(CONCAT(""A"",to_text(match(EG85,ec_num_list,0)))),0,1),"""")"),"LC ")</f>
        <v xml:space="preserve">LC </v>
      </c>
      <c r="BH85" s="205" t="str">
        <f ca="1">IFERROR(__xludf.DUMMYFUNCTION("if(countif(ec_num_list,EH85),OFFSET(INDIRECT(CONCAT(""A"",to_text(match(EH85,ec_num_list,0)))),0,1),"""")"),"")</f>
        <v/>
      </c>
      <c r="BI85" s="205" t="str">
        <f ca="1">IFERROR(__xludf.DUMMYFUNCTION("if(countif(ec_num_list,EI85),OFFSET(INDIRECT(CONCAT(""A"",to_text(match(EI85,ec_num_list,0)))),0,1),"""")"),"")</f>
        <v/>
      </c>
      <c r="BJ85" s="205" t="str">
        <f ca="1">IFERROR(__xludf.DUMMYFUNCTION("if(countif(ec_num_list,EJ85),OFFSET(INDIRECT(CONCAT(""A"",to_text(match(EJ85,ec_num_list,0)))),0,1),"""")"),"LF ")</f>
        <v xml:space="preserve">LF </v>
      </c>
      <c r="BK85" s="205" t="str">
        <f ca="1">IFERROR(__xludf.DUMMYFUNCTION("if(countif(ec_num_list,EK85),OFFSET(INDIRECT(CONCAT(""A"",to_text(match(EK85,ec_num_list,0)))),0,1),"""")"),"M0 ")</f>
        <v xml:space="preserve">M0 </v>
      </c>
      <c r="BL85" s="205" t="str">
        <f ca="1">IFERROR(__xludf.DUMMYFUNCTION("if(countif(ec_num_list,EL85),OFFSET(INDIRECT(CONCAT(""A"",to_text(match(EL85,ec_num_list,0)))),0,1),"""")"),"M1 ")</f>
        <v xml:space="preserve">M1 </v>
      </c>
      <c r="BM85" s="205" t="str">
        <f ca="1">IFERROR(__xludf.DUMMYFUNCTION("if(countif(ec_num_list,EM85),OFFSET(INDIRECT(CONCAT(""A"",to_text(match(EM85,ec_num_list,0)))),0,1),"""")"),"")</f>
        <v/>
      </c>
      <c r="BN85" s="205" t="str">
        <f ca="1">IFERROR(__xludf.DUMMYFUNCTION("if(countif(ec_num_list,EN85),OFFSET(INDIRECT(CONCAT(""A"",to_text(match(EN85,ec_num_list,0)))),0,1),"""")"),"M3 ")</f>
        <v xml:space="preserve">M3 </v>
      </c>
      <c r="BO85" s="205" t="str">
        <f ca="1">IFERROR(__xludf.DUMMYFUNCTION("if(countif(ec_num_list,EO85),OFFSET(INDIRECT(CONCAT(""A"",to_text(match(EO85,ec_num_list,0)))),0,1),"""")"),"")</f>
        <v/>
      </c>
      <c r="BP85" s="205" t="str">
        <f ca="1">IFERROR(__xludf.DUMMYFUNCTION("if(countif(ec_num_list,EP85),OFFSET(INDIRECT(CONCAT(""A"",to_text(match(EP85,ec_num_list,0)))),0,1),"""")"),"")</f>
        <v/>
      </c>
      <c r="BQ85" s="205" t="str">
        <f ca="1">IFERROR(__xludf.DUMMYFUNCTION("if(countif(ec_num_list,EQ85),OFFSET(INDIRECT(CONCAT(""A"",to_text(match(EQ85,ec_num_list,0)))),0,1),"""")"),"")</f>
        <v/>
      </c>
      <c r="BR85" s="205" t="str">
        <f ca="1">IFERROR(__xludf.DUMMYFUNCTION("if(countif(ec_num_list,ER85),OFFSET(INDIRECT(CONCAT(""A"",to_text(match(ER85,ec_num_list,0)))),0,1),"""")"),"")</f>
        <v/>
      </c>
      <c r="BS85" s="205" t="str">
        <f ca="1">IFERROR(__xludf.DUMMYFUNCTION("if(countif(ec_num_list,ES85),OFFSET(INDIRECT(CONCAT(""A"",to_text(match(ES85,ec_num_list,0)))),0,1),"""")"),"M8 ")</f>
        <v xml:space="preserve">M8 </v>
      </c>
      <c r="BT85" s="205" t="str">
        <f ca="1">IFERROR(__xludf.DUMMYFUNCTION("if(countif(ec_num_list,ET85),OFFSET(INDIRECT(CONCAT(""A"",to_text(match(ET85,ec_num_list,0)))),0,1),"""")"),"")</f>
        <v/>
      </c>
      <c r="BU85" s="205" t="str">
        <f ca="1">IFERROR(__xludf.DUMMYFUNCTION("if(countif(ec_num_list,EU85),OFFSET(INDIRECT(CONCAT(""A"",to_text(match(EU85,ec_num_list,0)))),0,1),"""")"),"")</f>
        <v/>
      </c>
      <c r="BV85" s="205" t="str">
        <f ca="1">IFERROR(__xludf.DUMMYFUNCTION("if(countif(ec_num_list,EV85),OFFSET(INDIRECT(CONCAT(""A"",to_text(match(EV85,ec_num_list,0)))),0,1),"""")"),"MB ")</f>
        <v xml:space="preserve">MB </v>
      </c>
      <c r="BW85" s="205" t="str">
        <f ca="1">IFERROR(__xludf.DUMMYFUNCTION("if(countif(ec_num_list,EW85),OFFSET(INDIRECT(CONCAT(""A"",to_text(match(EW85,ec_num_list,0)))),0,1),"""")"),"")</f>
        <v/>
      </c>
      <c r="BX85" s="205" t="str">
        <f ca="1">IFERROR(__xludf.DUMMYFUNCTION("if(countif(ec_num_list,EX85),OFFSET(INDIRECT(CONCAT(""A"",to_text(match(EX85,ec_num_list,0)))),0,1),"""")"),"")</f>
        <v/>
      </c>
      <c r="BY85" s="205" t="str">
        <f ca="1">IFERROR(__xludf.DUMMYFUNCTION("if(countif(ec_num_list,EY85),OFFSET(INDIRECT(CONCAT(""A"",to_text(match(EY85,ec_num_list,0)))),0,1),"""")"),"")</f>
        <v/>
      </c>
      <c r="BZ85" s="205" t="str">
        <f ca="1">IFERROR(__xludf.DUMMYFUNCTION("if(countif(ec_num_list,EZ85),OFFSET(INDIRECT(CONCAT(""A"",to_text(match(EZ85,ec_num_list,0)))),0,1),"""")"),"MF ")</f>
        <v xml:space="preserve">MF </v>
      </c>
      <c r="CA85" s="205" t="str">
        <f ca="1">IFERROR(__xludf.DUMMYFUNCTION("if(countif(ec_num_list,FA85),OFFSET(INDIRECT(CONCAT(""A"",to_text(match(FA85,ec_num_list,0)))),0,1),"""")"),"")</f>
        <v/>
      </c>
      <c r="CB85" s="205" t="str">
        <f ca="1">IFERROR(__xludf.DUMMYFUNCTION("if(countif(ec_num_list,FB85),OFFSET(INDIRECT(CONCAT(""A"",to_text(match(FB85,ec_num_list,0)))),0,1),"""")"),"")</f>
        <v/>
      </c>
      <c r="CC85" s="205" t="str">
        <f ca="1">IFERROR(__xludf.DUMMYFUNCTION("if(countif(ec_num_list,FC85),OFFSET(INDIRECT(CONCAT(""A"",to_text(match(FC85,ec_num_list,0)))),0,1),"""")"),"N2 ")</f>
        <v xml:space="preserve">N2 </v>
      </c>
      <c r="CD85" s="205" t="str">
        <f ca="1">IFERROR(__xludf.DUMMYFUNCTION("if(countif(ec_num_list,FD85),OFFSET(INDIRECT(CONCAT(""A"",to_text(match(FD85,ec_num_list,0)))),0,1),"""")"),"")</f>
        <v/>
      </c>
      <c r="CE85" s="205" t="str">
        <f ca="1">IFERROR(__xludf.DUMMYFUNCTION("if(countif(ec_num_list,FE85),OFFSET(INDIRECT(CONCAT(""A"",to_text(match(FE85,ec_num_list,0)))),0,1),"""")"),"")</f>
        <v/>
      </c>
      <c r="CF85" s="205" t="str">
        <f ca="1">IFERROR(__xludf.DUMMYFUNCTION("if(countif(ec_num_list,FF85),OFFSET(INDIRECT(CONCAT(""A"",to_text(match(FF85,ec_num_list,0)))),0,1),"""")"),"")</f>
        <v/>
      </c>
      <c r="CG85" s="205" t="str">
        <f ca="1">IFERROR(__xludf.DUMMYFUNCTION("if(countif(ec_num_list,FG85),OFFSET(INDIRECT(CONCAT(""A"",to_text(match(FG85,ec_num_list,0)))),0,1),"""")"),"")</f>
        <v/>
      </c>
      <c r="CH85" s="205" t="str">
        <f ca="1">IFERROR(__xludf.DUMMYFUNCTION("if(countif(ec_num_list,FH85),OFFSET(INDIRECT(CONCAT(""A"",to_text(match(FH85,ec_num_list,0)))),0,1),"""")"),"N7 ")</f>
        <v xml:space="preserve">N7 </v>
      </c>
      <c r="CI85" s="205" t="str">
        <f ca="1">IFERROR(__xludf.DUMMYFUNCTION("if(countif(ec_num_list,FI85),OFFSET(INDIRECT(CONCAT(""A"",to_text(match(FI85,ec_num_list,0)))),0,1),"""")"),"")</f>
        <v/>
      </c>
      <c r="CJ85" s="205" t="str">
        <f ca="1">IFERROR(__xludf.DUMMYFUNCTION("if(countif(ec_num_list,FJ85),OFFSET(INDIRECT(CONCAT(""A"",to_text(match(FJ85,ec_num_list,0)))),0,1),"""")"),"")</f>
        <v/>
      </c>
      <c r="CK85" s="205" t="str">
        <f ca="1">IFERROR(__xludf.DUMMYFUNCTION("if(countif(ec_num_list,FK85),OFFSET(INDIRECT(CONCAT(""A"",to_text(match(FK85,ec_num_list,0)))),0,1),"""")"),"NA ")</f>
        <v xml:space="preserve">NA </v>
      </c>
      <c r="CL85" s="205" t="str">
        <f ca="1">IFERROR(__xludf.DUMMYFUNCTION("if(countif(ec_num_list,FL85),OFFSET(INDIRECT(CONCAT(""A"",to_text(match(FL85,ec_num_list,0)))),0,1),"""")"),"")</f>
        <v/>
      </c>
      <c r="CM85" s="205" t="str">
        <f ca="1">IFERROR(__xludf.DUMMYFUNCTION("if(countif(ec_num_list,FM85),OFFSET(INDIRECT(CONCAT(""A"",to_text(match(FM85,ec_num_list,0)))),0,1),"""")"),"")</f>
        <v/>
      </c>
      <c r="CN85" s="206" t="s">
        <v>261</v>
      </c>
      <c r="CO85" s="206" t="s">
        <v>1243</v>
      </c>
      <c r="CP85" s="206" t="s">
        <v>1251</v>
      </c>
      <c r="CQ85" s="206" t="s">
        <v>1256</v>
      </c>
      <c r="CR85" s="108" t="s">
        <v>1555</v>
      </c>
      <c r="CS85" s="108" t="s">
        <v>1555</v>
      </c>
      <c r="CT85" s="206" t="s">
        <v>1266</v>
      </c>
      <c r="CU85" s="206" t="s">
        <v>1271</v>
      </c>
      <c r="CV85" s="206" t="s">
        <v>1274</v>
      </c>
      <c r="CW85" s="108" t="s">
        <v>1555</v>
      </c>
      <c r="CX85" s="108" t="s">
        <v>1555</v>
      </c>
      <c r="CY85" s="206" t="s">
        <v>1286</v>
      </c>
      <c r="CZ85" s="108" t="s">
        <v>1555</v>
      </c>
      <c r="DA85" s="206" t="s">
        <v>1292</v>
      </c>
      <c r="DB85" s="108" t="s">
        <v>1555</v>
      </c>
      <c r="DC85" s="108" t="s">
        <v>1555</v>
      </c>
      <c r="DD85" s="108" t="s">
        <v>1555</v>
      </c>
      <c r="DE85" s="206" t="s">
        <v>1304</v>
      </c>
      <c r="DF85" s="108" t="s">
        <v>1555</v>
      </c>
      <c r="DG85" s="108" t="s">
        <v>1555</v>
      </c>
      <c r="DH85" s="206" t="s">
        <v>1315</v>
      </c>
      <c r="DI85" s="206" t="s">
        <v>1317</v>
      </c>
      <c r="DJ85" s="206" t="s">
        <v>1321</v>
      </c>
      <c r="DK85" s="108" t="s">
        <v>1555</v>
      </c>
      <c r="DL85" s="206" t="s">
        <v>1326</v>
      </c>
      <c r="DM85" s="108" t="s">
        <v>1555</v>
      </c>
      <c r="DN85" s="206" t="s">
        <v>1334</v>
      </c>
      <c r="DO85" s="206" t="s">
        <v>1337</v>
      </c>
      <c r="DP85" s="206" t="s">
        <v>1341</v>
      </c>
      <c r="DQ85" s="206" t="s">
        <v>1344</v>
      </c>
      <c r="DR85" s="206" t="s">
        <v>1347</v>
      </c>
      <c r="DS85" s="108" t="s">
        <v>1555</v>
      </c>
      <c r="DT85" s="206" t="s">
        <v>1353</v>
      </c>
      <c r="DU85" s="108" t="s">
        <v>1555</v>
      </c>
      <c r="DV85" s="206" t="s">
        <v>1363</v>
      </c>
      <c r="DW85" s="108" t="s">
        <v>1555</v>
      </c>
      <c r="DX85" s="108" t="s">
        <v>1555</v>
      </c>
      <c r="DY85" s="108" t="s">
        <v>1555</v>
      </c>
      <c r="DZ85" s="108" t="s">
        <v>1555</v>
      </c>
      <c r="EA85" s="108" t="s">
        <v>1555</v>
      </c>
      <c r="EB85" s="108" t="s">
        <v>1555</v>
      </c>
      <c r="EC85" s="206" t="s">
        <v>1391</v>
      </c>
      <c r="ED85" s="108" t="s">
        <v>1555</v>
      </c>
      <c r="EE85" s="206" t="s">
        <v>1397</v>
      </c>
      <c r="EF85" s="108" t="s">
        <v>1555</v>
      </c>
      <c r="EG85" s="206" t="s">
        <v>1404</v>
      </c>
      <c r="EH85" s="108" t="s">
        <v>1555</v>
      </c>
      <c r="EI85" s="108" t="s">
        <v>1555</v>
      </c>
      <c r="EJ85" s="206" t="s">
        <v>1414</v>
      </c>
      <c r="EK85" s="206" t="s">
        <v>1417</v>
      </c>
      <c r="EL85" s="206" t="s">
        <v>1419</v>
      </c>
      <c r="EM85" s="108" t="s">
        <v>1555</v>
      </c>
      <c r="EN85" s="206" t="s">
        <v>1428</v>
      </c>
      <c r="EO85" s="108" t="s">
        <v>1555</v>
      </c>
      <c r="EP85" s="108" t="s">
        <v>1555</v>
      </c>
      <c r="EQ85" s="108" t="s">
        <v>1555</v>
      </c>
      <c r="ER85" s="108" t="s">
        <v>1555</v>
      </c>
      <c r="ES85" s="206" t="s">
        <v>1442</v>
      </c>
      <c r="ET85" s="108" t="s">
        <v>1555</v>
      </c>
      <c r="EU85" s="108" t="s">
        <v>1555</v>
      </c>
      <c r="EV85" s="206" t="s">
        <v>1451</v>
      </c>
      <c r="EW85" s="108" t="s">
        <v>1555</v>
      </c>
      <c r="EX85" s="108" t="s">
        <v>1555</v>
      </c>
      <c r="EY85" s="108" t="s">
        <v>1555</v>
      </c>
      <c r="EZ85" s="206" t="s">
        <v>1463</v>
      </c>
      <c r="FA85" s="108" t="s">
        <v>1555</v>
      </c>
      <c r="FB85" s="108" t="s">
        <v>1555</v>
      </c>
      <c r="FC85" s="206" t="s">
        <v>1476</v>
      </c>
      <c r="FD85" s="108" t="s">
        <v>1555</v>
      </c>
      <c r="FE85" s="108" t="s">
        <v>1555</v>
      </c>
      <c r="FF85" s="108" t="s">
        <v>1555</v>
      </c>
      <c r="FG85" s="108" t="s">
        <v>1555</v>
      </c>
      <c r="FH85" s="206" t="s">
        <v>1494</v>
      </c>
      <c r="FI85" s="108" t="s">
        <v>1555</v>
      </c>
      <c r="FJ85" s="108" t="s">
        <v>1555</v>
      </c>
      <c r="FK85" s="206" t="s">
        <v>1506</v>
      </c>
      <c r="FL85" s="206" t="s">
        <v>1509</v>
      </c>
      <c r="FM85" s="108" t="s">
        <v>1555</v>
      </c>
    </row>
    <row r="86" spans="1:169" ht="24">
      <c r="A86" s="206"/>
      <c r="B86" s="206"/>
      <c r="C86" s="209"/>
      <c r="D86" s="203" t="s">
        <v>442</v>
      </c>
      <c r="E86" s="203" t="s">
        <v>904</v>
      </c>
      <c r="F86" s="203" t="s">
        <v>905</v>
      </c>
      <c r="G86" s="203" t="s">
        <v>906</v>
      </c>
      <c r="H86" s="203" t="s">
        <v>658</v>
      </c>
      <c r="I86" s="203" t="s">
        <v>355</v>
      </c>
      <c r="J86" s="203" t="s">
        <v>512</v>
      </c>
      <c r="K86" s="117" t="s">
        <v>831</v>
      </c>
      <c r="L86" s="204" t="s">
        <v>263</v>
      </c>
      <c r="M86" s="205" t="str">
        <f ca="1">IFERROR(__xludf.DUMMYFUNCTION("regexreplace(N86,"" "","", "")"),"J0, J1, J2, J5, J6, J7, JA, JC, K0, K3, K4, K5, K7, K9, KA, KB, KC, KD, KF, L1, L8, LA, LC, LF, M0, M1, M3, M8, MB, MD, MF, N2, N7, NA, ")</f>
        <v xml:space="preserve">J0, J1, J2, J5, J6, J7, JA, JC, K0, K3, K4, K5, K7, K9, KA, KB, KC, KD, KF, L1, L8, LA, LC, LF, M0, M1, M3, M8, MB, MD, MF, N2, N7, NA, </v>
      </c>
      <c r="N86" s="205" t="e">
        <f t="shared" si="1"/>
        <v>#VALUE!</v>
      </c>
      <c r="O86" s="205" t="str">
        <f ca="1">IFERROR(__xludf.DUMMYFUNCTION("if(countif(ec_num_list,CO86),OFFSET(INDIRECT(CONCAT(""A"",to_text(match(CO86,ec_num_list,0)))),0,1),"""")"),"J0 ")</f>
        <v xml:space="preserve">J0 </v>
      </c>
      <c r="P86" s="205" t="str">
        <f ca="1">IFERROR(__xludf.DUMMYFUNCTION("if(countif(ec_num_list,CP86),OFFSET(INDIRECT(CONCAT(""A"",to_text(match(CP86,ec_num_list,0)))),0,1),"""")"),"J1 ")</f>
        <v xml:space="preserve">J1 </v>
      </c>
      <c r="Q86" s="205" t="str">
        <f ca="1">IFERROR(__xludf.DUMMYFUNCTION("if(countif(ec_num_list,CQ86),OFFSET(INDIRECT(CONCAT(""A"",to_text(match(CQ86,ec_num_list,0)))),0,1),"""")"),"J2 ")</f>
        <v xml:space="preserve">J2 </v>
      </c>
      <c r="R86" s="205" t="str">
        <f ca="1">IFERROR(__xludf.DUMMYFUNCTION("if(countif(ec_num_list,CR86),OFFSET(INDIRECT(CONCAT(""A"",to_text(match(CR86,ec_num_list,0)))),0,1),"""")"),"")</f>
        <v/>
      </c>
      <c r="S86" s="205" t="str">
        <f ca="1">IFERROR(__xludf.DUMMYFUNCTION("if(countif(ec_num_list,CS86),OFFSET(INDIRECT(CONCAT(""A"",to_text(match(CS86,ec_num_list,0)))),0,1),"""")"),"")</f>
        <v/>
      </c>
      <c r="T86" s="205" t="str">
        <f ca="1">IFERROR(__xludf.DUMMYFUNCTION("if(countif(ec_num_list,CT86),OFFSET(INDIRECT(CONCAT(""A"",to_text(match(CT86,ec_num_list,0)))),0,1),"""")"),"J5 ")</f>
        <v xml:space="preserve">J5 </v>
      </c>
      <c r="U86" s="205" t="str">
        <f ca="1">IFERROR(__xludf.DUMMYFUNCTION("if(countif(ec_num_list,CU86),OFFSET(INDIRECT(CONCAT(""A"",to_text(match(CU86,ec_num_list,0)))),0,1),"""")"),"J6 ")</f>
        <v xml:space="preserve">J6 </v>
      </c>
      <c r="V86" s="205" t="str">
        <f ca="1">IFERROR(__xludf.DUMMYFUNCTION("if(countif(ec_num_list,CV86),OFFSET(INDIRECT(CONCAT(""A"",to_text(match(CV86,ec_num_list,0)))),0,1),"""")"),"J7 ")</f>
        <v xml:space="preserve">J7 </v>
      </c>
      <c r="W86" s="205" t="str">
        <f ca="1">IFERROR(__xludf.DUMMYFUNCTION("if(countif(ec_num_list,CW86),OFFSET(INDIRECT(CONCAT(""A"",to_text(match(CW86,ec_num_list,0)))),0,1),"""")"),"")</f>
        <v/>
      </c>
      <c r="X86" s="205" t="str">
        <f ca="1">IFERROR(__xludf.DUMMYFUNCTION("if(countif(ec_num_list,CX86),OFFSET(INDIRECT(CONCAT(""A"",to_text(match(CX86,ec_num_list,0)))),0,1),"""")"),"")</f>
        <v/>
      </c>
      <c r="Y86" s="205" t="str">
        <f ca="1">IFERROR(__xludf.DUMMYFUNCTION("if(countif(ec_num_list,CY86),OFFSET(INDIRECT(CONCAT(""A"",to_text(match(CY86,ec_num_list,0)))),0,1),"""")"),"JA ")</f>
        <v xml:space="preserve">JA </v>
      </c>
      <c r="Z86" s="205" t="str">
        <f ca="1">IFERROR(__xludf.DUMMYFUNCTION("if(countif(ec_num_list,CZ86),OFFSET(INDIRECT(CONCAT(""A"",to_text(match(CZ86,ec_num_list,0)))),0,1),"""")"),"")</f>
        <v/>
      </c>
      <c r="AA86" s="205" t="str">
        <f ca="1">IFERROR(__xludf.DUMMYFUNCTION("if(countif(ec_num_list,DA86),OFFSET(INDIRECT(CONCAT(""A"",to_text(match(DA86,ec_num_list,0)))),0,1),"""")"),"JC ")</f>
        <v xml:space="preserve">JC </v>
      </c>
      <c r="AB86" s="205" t="str">
        <f ca="1">IFERROR(__xludf.DUMMYFUNCTION("if(countif(ec_num_list,DB86),OFFSET(INDIRECT(CONCAT(""A"",to_text(match(DB86,ec_num_list,0)))),0,1),"""")"),"")</f>
        <v/>
      </c>
      <c r="AC86" s="205" t="str">
        <f ca="1">IFERROR(__xludf.DUMMYFUNCTION("if(countif(ec_num_list,DC86),OFFSET(INDIRECT(CONCAT(""A"",to_text(match(DC86,ec_num_list,0)))),0,1),"""")"),"")</f>
        <v/>
      </c>
      <c r="AD86" s="205" t="str">
        <f ca="1">IFERROR(__xludf.DUMMYFUNCTION("if(countif(ec_num_list,DD86),OFFSET(INDIRECT(CONCAT(""A"",to_text(match(DD86,ec_num_list,0)))),0,1),"""")"),"")</f>
        <v/>
      </c>
      <c r="AE86" s="205" t="str">
        <f ca="1">IFERROR(__xludf.DUMMYFUNCTION("if(countif(ec_num_list,DE86),OFFSET(INDIRECT(CONCAT(""A"",to_text(match(DE86,ec_num_list,0)))),0,1),"""")"),"K0 ")</f>
        <v xml:space="preserve">K0 </v>
      </c>
      <c r="AF86" s="205" t="str">
        <f ca="1">IFERROR(__xludf.DUMMYFUNCTION("if(countif(ec_num_list,DF86),OFFSET(INDIRECT(CONCAT(""A"",to_text(match(DF86,ec_num_list,0)))),0,1),"""")"),"")</f>
        <v/>
      </c>
      <c r="AG86" s="205" t="str">
        <f ca="1">IFERROR(__xludf.DUMMYFUNCTION("if(countif(ec_num_list,DG86),OFFSET(INDIRECT(CONCAT(""A"",to_text(match(DG86,ec_num_list,0)))),0,1),"""")"),"")</f>
        <v/>
      </c>
      <c r="AH86" s="205" t="str">
        <f ca="1">IFERROR(__xludf.DUMMYFUNCTION("if(countif(ec_num_list,DH86),OFFSET(INDIRECT(CONCAT(""A"",to_text(match(DH86,ec_num_list,0)))),0,1),"""")"),"K3 ")</f>
        <v xml:space="preserve">K3 </v>
      </c>
      <c r="AI86" s="205" t="str">
        <f ca="1">IFERROR(__xludf.DUMMYFUNCTION("if(countif(ec_num_list,DI86),OFFSET(INDIRECT(CONCAT(""A"",to_text(match(DI86,ec_num_list,0)))),0,1),"""")"),"K4 ")</f>
        <v xml:space="preserve">K4 </v>
      </c>
      <c r="AJ86" s="205" t="str">
        <f ca="1">IFERROR(__xludf.DUMMYFUNCTION("if(countif(ec_num_list,DJ86),OFFSET(INDIRECT(CONCAT(""A"",to_text(match(DJ86,ec_num_list,0)))),0,1),"""")"),"K5 ")</f>
        <v xml:space="preserve">K5 </v>
      </c>
      <c r="AK86" s="205" t="str">
        <f ca="1">IFERROR(__xludf.DUMMYFUNCTION("if(countif(ec_num_list,DK86),OFFSET(INDIRECT(CONCAT(""A"",to_text(match(DK86,ec_num_list,0)))),0,1),"""")"),"")</f>
        <v/>
      </c>
      <c r="AL86" s="205" t="str">
        <f ca="1">IFERROR(__xludf.DUMMYFUNCTION("if(countif(ec_num_list,DL86),OFFSET(INDIRECT(CONCAT(""A"",to_text(match(DL86,ec_num_list,0)))),0,1),"""")"),"K7 ")</f>
        <v xml:space="preserve">K7 </v>
      </c>
      <c r="AM86" s="205" t="str">
        <f ca="1">IFERROR(__xludf.DUMMYFUNCTION("if(countif(ec_num_list,DM86),OFFSET(INDIRECT(CONCAT(""A"",to_text(match(DM86,ec_num_list,0)))),0,1),"""")"),"")</f>
        <v/>
      </c>
      <c r="AN86" s="205" t="str">
        <f ca="1">IFERROR(__xludf.DUMMYFUNCTION("if(countif(ec_num_list,DN86),OFFSET(INDIRECT(CONCAT(""A"",to_text(match(DN86,ec_num_list,0)))),0,1),"""")"),"K9 ")</f>
        <v xml:space="preserve">K9 </v>
      </c>
      <c r="AO86" s="205" t="str">
        <f ca="1">IFERROR(__xludf.DUMMYFUNCTION("if(countif(ec_num_list,DO86),OFFSET(INDIRECT(CONCAT(""A"",to_text(match(DO86,ec_num_list,0)))),0,1),"""")"),"KA ")</f>
        <v xml:space="preserve">KA </v>
      </c>
      <c r="AP86" s="205" t="str">
        <f ca="1">IFERROR(__xludf.DUMMYFUNCTION("if(countif(ec_num_list,DP86),OFFSET(INDIRECT(CONCAT(""A"",to_text(match(DP86,ec_num_list,0)))),0,1),"""")"),"KB ")</f>
        <v xml:space="preserve">KB </v>
      </c>
      <c r="AQ86" s="205" t="str">
        <f ca="1">IFERROR(__xludf.DUMMYFUNCTION("if(countif(ec_num_list,DQ86),OFFSET(INDIRECT(CONCAT(""A"",to_text(match(DQ86,ec_num_list,0)))),0,1),"""")"),"KC ")</f>
        <v xml:space="preserve">KC </v>
      </c>
      <c r="AR86" s="205" t="str">
        <f ca="1">IFERROR(__xludf.DUMMYFUNCTION("if(countif(ec_num_list,DR86),OFFSET(INDIRECT(CONCAT(""A"",to_text(match(DR86,ec_num_list,0)))),0,1),"""")"),"KD ")</f>
        <v xml:space="preserve">KD </v>
      </c>
      <c r="AS86" s="205" t="str">
        <f ca="1">IFERROR(__xludf.DUMMYFUNCTION("if(countif(ec_num_list,DS86),OFFSET(INDIRECT(CONCAT(""A"",to_text(match(DS86,ec_num_list,0)))),0,1),"""")"),"")</f>
        <v/>
      </c>
      <c r="AT86" s="205" t="str">
        <f ca="1">IFERROR(__xludf.DUMMYFUNCTION("if(countif(ec_num_list,DT86),OFFSET(INDIRECT(CONCAT(""A"",to_text(match(DT86,ec_num_list,0)))),0,1),"""")"),"KF ")</f>
        <v xml:space="preserve">KF </v>
      </c>
      <c r="AU86" s="205" t="str">
        <f ca="1">IFERROR(__xludf.DUMMYFUNCTION("if(countif(ec_num_list,DU86),OFFSET(INDIRECT(CONCAT(""A"",to_text(match(DU86,ec_num_list,0)))),0,1),"""")"),"")</f>
        <v/>
      </c>
      <c r="AV86" s="205" t="str">
        <f ca="1">IFERROR(__xludf.DUMMYFUNCTION("if(countif(ec_num_list,DV86),OFFSET(INDIRECT(CONCAT(""A"",to_text(match(DV86,ec_num_list,0)))),0,1),"""")"),"L1 ")</f>
        <v xml:space="preserve">L1 </v>
      </c>
      <c r="AW86" s="205" t="str">
        <f ca="1">IFERROR(__xludf.DUMMYFUNCTION("if(countif(ec_num_list,DW86),OFFSET(INDIRECT(CONCAT(""A"",to_text(match(DW86,ec_num_list,0)))),0,1),"""")"),"")</f>
        <v/>
      </c>
      <c r="AX86" s="205" t="str">
        <f ca="1">IFERROR(__xludf.DUMMYFUNCTION("if(countif(ec_num_list,DX86),OFFSET(INDIRECT(CONCAT(""A"",to_text(match(DX86,ec_num_list,0)))),0,1),"""")"),"")</f>
        <v/>
      </c>
      <c r="AY86" s="205" t="str">
        <f ca="1">IFERROR(__xludf.DUMMYFUNCTION("if(countif(ec_num_list,DY86),OFFSET(INDIRECT(CONCAT(""A"",to_text(match(DY86,ec_num_list,0)))),0,1),"""")"),"")</f>
        <v/>
      </c>
      <c r="AZ86" s="205" t="str">
        <f ca="1">IFERROR(__xludf.DUMMYFUNCTION("if(countif(ec_num_list,DZ86),OFFSET(INDIRECT(CONCAT(""A"",to_text(match(DZ86,ec_num_list,0)))),0,1),"""")"),"")</f>
        <v/>
      </c>
      <c r="BA86" s="205" t="str">
        <f ca="1">IFERROR(__xludf.DUMMYFUNCTION("if(countif(ec_num_list,EA86),OFFSET(INDIRECT(CONCAT(""A"",to_text(match(EA86,ec_num_list,0)))),0,1),"""")"),"")</f>
        <v/>
      </c>
      <c r="BB86" s="205" t="str">
        <f ca="1">IFERROR(__xludf.DUMMYFUNCTION("if(countif(ec_num_list,EB86),OFFSET(INDIRECT(CONCAT(""A"",to_text(match(EB86,ec_num_list,0)))),0,1),"""")"),"")</f>
        <v/>
      </c>
      <c r="BC86" s="205" t="str">
        <f ca="1">IFERROR(__xludf.DUMMYFUNCTION("if(countif(ec_num_list,EC86),OFFSET(INDIRECT(CONCAT(""A"",to_text(match(EC86,ec_num_list,0)))),0,1),"""")"),"L8 ")</f>
        <v xml:space="preserve">L8 </v>
      </c>
      <c r="BD86" s="205" t="str">
        <f ca="1">IFERROR(__xludf.DUMMYFUNCTION("if(countif(ec_num_list,ED86),OFFSET(INDIRECT(CONCAT(""A"",to_text(match(ED86,ec_num_list,0)))),0,1),"""")"),"")</f>
        <v/>
      </c>
      <c r="BE86" s="205" t="str">
        <f ca="1">IFERROR(__xludf.DUMMYFUNCTION("if(countif(ec_num_list,EE86),OFFSET(INDIRECT(CONCAT(""A"",to_text(match(EE86,ec_num_list,0)))),0,1),"""")"),"LA ")</f>
        <v xml:space="preserve">LA </v>
      </c>
      <c r="BF86" s="205" t="str">
        <f ca="1">IFERROR(__xludf.DUMMYFUNCTION("if(countif(ec_num_list,EF86),OFFSET(INDIRECT(CONCAT(""A"",to_text(match(EF86,ec_num_list,0)))),0,1),"""")"),"")</f>
        <v/>
      </c>
      <c r="BG86" s="205" t="str">
        <f ca="1">IFERROR(__xludf.DUMMYFUNCTION("if(countif(ec_num_list,EG86),OFFSET(INDIRECT(CONCAT(""A"",to_text(match(EG86,ec_num_list,0)))),0,1),"""")"),"LC ")</f>
        <v xml:space="preserve">LC </v>
      </c>
      <c r="BH86" s="205" t="str">
        <f ca="1">IFERROR(__xludf.DUMMYFUNCTION("if(countif(ec_num_list,EH86),OFFSET(INDIRECT(CONCAT(""A"",to_text(match(EH86,ec_num_list,0)))),0,1),"""")"),"")</f>
        <v/>
      </c>
      <c r="BI86" s="205" t="str">
        <f ca="1">IFERROR(__xludf.DUMMYFUNCTION("if(countif(ec_num_list,EI86),OFFSET(INDIRECT(CONCAT(""A"",to_text(match(EI86,ec_num_list,0)))),0,1),"""")"),"")</f>
        <v/>
      </c>
      <c r="BJ86" s="205" t="str">
        <f ca="1">IFERROR(__xludf.DUMMYFUNCTION("if(countif(ec_num_list,EJ86),OFFSET(INDIRECT(CONCAT(""A"",to_text(match(EJ86,ec_num_list,0)))),0,1),"""")"),"LF ")</f>
        <v xml:space="preserve">LF </v>
      </c>
      <c r="BK86" s="205" t="str">
        <f ca="1">IFERROR(__xludf.DUMMYFUNCTION("if(countif(ec_num_list,EK86),OFFSET(INDIRECT(CONCAT(""A"",to_text(match(EK86,ec_num_list,0)))),0,1),"""")"),"M0 ")</f>
        <v xml:space="preserve">M0 </v>
      </c>
      <c r="BL86" s="205" t="str">
        <f ca="1">IFERROR(__xludf.DUMMYFUNCTION("if(countif(ec_num_list,EL86),OFFSET(INDIRECT(CONCAT(""A"",to_text(match(EL86,ec_num_list,0)))),0,1),"""")"),"M1 ")</f>
        <v xml:space="preserve">M1 </v>
      </c>
      <c r="BM86" s="205" t="str">
        <f ca="1">IFERROR(__xludf.DUMMYFUNCTION("if(countif(ec_num_list,EM86),OFFSET(INDIRECT(CONCAT(""A"",to_text(match(EM86,ec_num_list,0)))),0,1),"""")"),"")</f>
        <v/>
      </c>
      <c r="BN86" s="205" t="str">
        <f ca="1">IFERROR(__xludf.DUMMYFUNCTION("if(countif(ec_num_list,EN86),OFFSET(INDIRECT(CONCAT(""A"",to_text(match(EN86,ec_num_list,0)))),0,1),"""")"),"M3 ")</f>
        <v xml:space="preserve">M3 </v>
      </c>
      <c r="BO86" s="205" t="str">
        <f ca="1">IFERROR(__xludf.DUMMYFUNCTION("if(countif(ec_num_list,EO86),OFFSET(INDIRECT(CONCAT(""A"",to_text(match(EO86,ec_num_list,0)))),0,1),"""")"),"")</f>
        <v/>
      </c>
      <c r="BP86" s="205" t="str">
        <f ca="1">IFERROR(__xludf.DUMMYFUNCTION("if(countif(ec_num_list,EP86),OFFSET(INDIRECT(CONCAT(""A"",to_text(match(EP86,ec_num_list,0)))),0,1),"""")"),"")</f>
        <v/>
      </c>
      <c r="BQ86" s="205" t="str">
        <f ca="1">IFERROR(__xludf.DUMMYFUNCTION("if(countif(ec_num_list,EQ86),OFFSET(INDIRECT(CONCAT(""A"",to_text(match(EQ86,ec_num_list,0)))),0,1),"""")"),"")</f>
        <v/>
      </c>
      <c r="BR86" s="205" t="str">
        <f ca="1">IFERROR(__xludf.DUMMYFUNCTION("if(countif(ec_num_list,ER86),OFFSET(INDIRECT(CONCAT(""A"",to_text(match(ER86,ec_num_list,0)))),0,1),"""")"),"")</f>
        <v/>
      </c>
      <c r="BS86" s="205" t="str">
        <f ca="1">IFERROR(__xludf.DUMMYFUNCTION("if(countif(ec_num_list,ES86),OFFSET(INDIRECT(CONCAT(""A"",to_text(match(ES86,ec_num_list,0)))),0,1),"""")"),"M8 ")</f>
        <v xml:space="preserve">M8 </v>
      </c>
      <c r="BT86" s="205" t="str">
        <f ca="1">IFERROR(__xludf.DUMMYFUNCTION("if(countif(ec_num_list,ET86),OFFSET(INDIRECT(CONCAT(""A"",to_text(match(ET86,ec_num_list,0)))),0,1),"""")"),"")</f>
        <v/>
      </c>
      <c r="BU86" s="205" t="str">
        <f ca="1">IFERROR(__xludf.DUMMYFUNCTION("if(countif(ec_num_list,EU86),OFFSET(INDIRECT(CONCAT(""A"",to_text(match(EU86,ec_num_list,0)))),0,1),"""")"),"")</f>
        <v/>
      </c>
      <c r="BV86" s="205" t="str">
        <f ca="1">IFERROR(__xludf.DUMMYFUNCTION("if(countif(ec_num_list,EV86),OFFSET(INDIRECT(CONCAT(""A"",to_text(match(EV86,ec_num_list,0)))),0,1),"""")"),"MB ")</f>
        <v xml:space="preserve">MB </v>
      </c>
      <c r="BW86" s="205" t="str">
        <f ca="1">IFERROR(__xludf.DUMMYFUNCTION("if(countif(ec_num_list,EW86),OFFSET(INDIRECT(CONCAT(""A"",to_text(match(EW86,ec_num_list,0)))),0,1),"""")"),"")</f>
        <v/>
      </c>
      <c r="BX86" s="205" t="str">
        <f ca="1">IFERROR(__xludf.DUMMYFUNCTION("if(countif(ec_num_list,EX86),OFFSET(INDIRECT(CONCAT(""A"",to_text(match(EX86,ec_num_list,0)))),0,1),"""")"),"MD ")</f>
        <v xml:space="preserve">MD </v>
      </c>
      <c r="BY86" s="205" t="str">
        <f ca="1">IFERROR(__xludf.DUMMYFUNCTION("if(countif(ec_num_list,EY86),OFFSET(INDIRECT(CONCAT(""A"",to_text(match(EY86,ec_num_list,0)))),0,1),"""")"),"")</f>
        <v/>
      </c>
      <c r="BZ86" s="205" t="str">
        <f ca="1">IFERROR(__xludf.DUMMYFUNCTION("if(countif(ec_num_list,EZ86),OFFSET(INDIRECT(CONCAT(""A"",to_text(match(EZ86,ec_num_list,0)))),0,1),"""")"),"MF ")</f>
        <v xml:space="preserve">MF </v>
      </c>
      <c r="CA86" s="205" t="str">
        <f ca="1">IFERROR(__xludf.DUMMYFUNCTION("if(countif(ec_num_list,FA86),OFFSET(INDIRECT(CONCAT(""A"",to_text(match(FA86,ec_num_list,0)))),0,1),"""")"),"")</f>
        <v/>
      </c>
      <c r="CB86" s="205" t="str">
        <f ca="1">IFERROR(__xludf.DUMMYFUNCTION("if(countif(ec_num_list,FB86),OFFSET(INDIRECT(CONCAT(""A"",to_text(match(FB86,ec_num_list,0)))),0,1),"""")"),"")</f>
        <v/>
      </c>
      <c r="CC86" s="205" t="str">
        <f ca="1">IFERROR(__xludf.DUMMYFUNCTION("if(countif(ec_num_list,FC86),OFFSET(INDIRECT(CONCAT(""A"",to_text(match(FC86,ec_num_list,0)))),0,1),"""")"),"N2 ")</f>
        <v xml:space="preserve">N2 </v>
      </c>
      <c r="CD86" s="205" t="str">
        <f ca="1">IFERROR(__xludf.DUMMYFUNCTION("if(countif(ec_num_list,FD86),OFFSET(INDIRECT(CONCAT(""A"",to_text(match(FD86,ec_num_list,0)))),0,1),"""")"),"")</f>
        <v/>
      </c>
      <c r="CE86" s="205" t="str">
        <f ca="1">IFERROR(__xludf.DUMMYFUNCTION("if(countif(ec_num_list,FE86),OFFSET(INDIRECT(CONCAT(""A"",to_text(match(FE86,ec_num_list,0)))),0,1),"""")"),"")</f>
        <v/>
      </c>
      <c r="CF86" s="205" t="str">
        <f ca="1">IFERROR(__xludf.DUMMYFUNCTION("if(countif(ec_num_list,FF86),OFFSET(INDIRECT(CONCAT(""A"",to_text(match(FF86,ec_num_list,0)))),0,1),"""")"),"")</f>
        <v/>
      </c>
      <c r="CG86" s="205" t="str">
        <f ca="1">IFERROR(__xludf.DUMMYFUNCTION("if(countif(ec_num_list,FG86),OFFSET(INDIRECT(CONCAT(""A"",to_text(match(FG86,ec_num_list,0)))),0,1),"""")"),"")</f>
        <v/>
      </c>
      <c r="CH86" s="205" t="str">
        <f ca="1">IFERROR(__xludf.DUMMYFUNCTION("if(countif(ec_num_list,FH86),OFFSET(INDIRECT(CONCAT(""A"",to_text(match(FH86,ec_num_list,0)))),0,1),"""")"),"N7 ")</f>
        <v xml:space="preserve">N7 </v>
      </c>
      <c r="CI86" s="205" t="str">
        <f ca="1">IFERROR(__xludf.DUMMYFUNCTION("if(countif(ec_num_list,FI86),OFFSET(INDIRECT(CONCAT(""A"",to_text(match(FI86,ec_num_list,0)))),0,1),"""")"),"")</f>
        <v/>
      </c>
      <c r="CJ86" s="205" t="str">
        <f ca="1">IFERROR(__xludf.DUMMYFUNCTION("if(countif(ec_num_list,FJ86),OFFSET(INDIRECT(CONCAT(""A"",to_text(match(FJ86,ec_num_list,0)))),0,1),"""")"),"")</f>
        <v/>
      </c>
      <c r="CK86" s="205" t="str">
        <f ca="1">IFERROR(__xludf.DUMMYFUNCTION("if(countif(ec_num_list,FK86),OFFSET(INDIRECT(CONCAT(""A"",to_text(match(FK86,ec_num_list,0)))),0,1),"""")"),"NA ")</f>
        <v xml:space="preserve">NA </v>
      </c>
      <c r="CL86" s="205" t="str">
        <f ca="1">IFERROR(__xludf.DUMMYFUNCTION("if(countif(ec_num_list,FL86),OFFSET(INDIRECT(CONCAT(""A"",to_text(match(FL86,ec_num_list,0)))),0,1),"""")"),"")</f>
        <v/>
      </c>
      <c r="CM86" s="205" t="str">
        <f ca="1">IFERROR(__xludf.DUMMYFUNCTION("if(countif(ec_num_list,FM86),OFFSET(INDIRECT(CONCAT(""A"",to_text(match(FM86,ec_num_list,0)))),0,1),"""")"),"")</f>
        <v/>
      </c>
      <c r="CN86" s="206" t="s">
        <v>263</v>
      </c>
      <c r="CO86" s="206" t="s">
        <v>1243</v>
      </c>
      <c r="CP86" s="206" t="s">
        <v>1251</v>
      </c>
      <c r="CQ86" s="206" t="s">
        <v>1256</v>
      </c>
      <c r="CR86" s="108" t="s">
        <v>1555</v>
      </c>
      <c r="CS86" s="108" t="s">
        <v>1555</v>
      </c>
      <c r="CT86" s="206" t="s">
        <v>1266</v>
      </c>
      <c r="CU86" s="206" t="s">
        <v>1271</v>
      </c>
      <c r="CV86" s="206" t="s">
        <v>1274</v>
      </c>
      <c r="CW86" s="108" t="s">
        <v>1555</v>
      </c>
      <c r="CX86" s="108" t="s">
        <v>1555</v>
      </c>
      <c r="CY86" s="206" t="s">
        <v>1286</v>
      </c>
      <c r="CZ86" s="108" t="s">
        <v>1555</v>
      </c>
      <c r="DA86" s="206" t="s">
        <v>1292</v>
      </c>
      <c r="DB86" s="108" t="s">
        <v>1555</v>
      </c>
      <c r="DC86" s="108" t="s">
        <v>1555</v>
      </c>
      <c r="DD86" s="108" t="s">
        <v>1555</v>
      </c>
      <c r="DE86" s="206" t="s">
        <v>1304</v>
      </c>
      <c r="DF86" s="108" t="s">
        <v>1555</v>
      </c>
      <c r="DG86" s="108" t="s">
        <v>1555</v>
      </c>
      <c r="DH86" s="206" t="s">
        <v>1315</v>
      </c>
      <c r="DI86" s="206" t="s">
        <v>1317</v>
      </c>
      <c r="DJ86" s="206" t="s">
        <v>1321</v>
      </c>
      <c r="DK86" s="108" t="s">
        <v>1555</v>
      </c>
      <c r="DL86" s="206" t="s">
        <v>1326</v>
      </c>
      <c r="DM86" s="108" t="s">
        <v>1555</v>
      </c>
      <c r="DN86" s="206" t="s">
        <v>1334</v>
      </c>
      <c r="DO86" s="206" t="s">
        <v>1337</v>
      </c>
      <c r="DP86" s="206" t="s">
        <v>1341</v>
      </c>
      <c r="DQ86" s="206" t="s">
        <v>1344</v>
      </c>
      <c r="DR86" s="206" t="s">
        <v>1347</v>
      </c>
      <c r="DS86" s="108" t="s">
        <v>1555</v>
      </c>
      <c r="DT86" s="206" t="s">
        <v>1353</v>
      </c>
      <c r="DU86" s="108" t="s">
        <v>1555</v>
      </c>
      <c r="DV86" s="206" t="s">
        <v>1363</v>
      </c>
      <c r="DW86" s="108" t="s">
        <v>1555</v>
      </c>
      <c r="DX86" s="108" t="s">
        <v>1555</v>
      </c>
      <c r="DY86" s="108" t="s">
        <v>1555</v>
      </c>
      <c r="DZ86" s="108" t="s">
        <v>1555</v>
      </c>
      <c r="EA86" s="108" t="s">
        <v>1555</v>
      </c>
      <c r="EB86" s="108" t="s">
        <v>1555</v>
      </c>
      <c r="EC86" s="206" t="s">
        <v>1391</v>
      </c>
      <c r="ED86" s="108" t="s">
        <v>1555</v>
      </c>
      <c r="EE86" s="206" t="s">
        <v>1397</v>
      </c>
      <c r="EF86" s="108" t="s">
        <v>1555</v>
      </c>
      <c r="EG86" s="206" t="s">
        <v>1404</v>
      </c>
      <c r="EH86" s="108" t="s">
        <v>1555</v>
      </c>
      <c r="EI86" s="108" t="s">
        <v>1555</v>
      </c>
      <c r="EJ86" s="206" t="s">
        <v>1414</v>
      </c>
      <c r="EK86" s="206" t="s">
        <v>1417</v>
      </c>
      <c r="EL86" s="206" t="s">
        <v>1419</v>
      </c>
      <c r="EM86" s="108" t="s">
        <v>1555</v>
      </c>
      <c r="EN86" s="206" t="s">
        <v>1428</v>
      </c>
      <c r="EO86" s="108" t="s">
        <v>1555</v>
      </c>
      <c r="EP86" s="108" t="s">
        <v>1555</v>
      </c>
      <c r="EQ86" s="108" t="s">
        <v>1555</v>
      </c>
      <c r="ER86" s="108" t="s">
        <v>1555</v>
      </c>
      <c r="ES86" s="206" t="s">
        <v>1442</v>
      </c>
      <c r="ET86" s="108" t="s">
        <v>1555</v>
      </c>
      <c r="EU86" s="108" t="s">
        <v>1555</v>
      </c>
      <c r="EV86" s="206" t="s">
        <v>1451</v>
      </c>
      <c r="EW86" s="108" t="s">
        <v>1555</v>
      </c>
      <c r="EX86" s="206" t="s">
        <v>1458</v>
      </c>
      <c r="EY86" s="108" t="s">
        <v>1555</v>
      </c>
      <c r="EZ86" s="206" t="s">
        <v>1463</v>
      </c>
      <c r="FA86" s="108" t="s">
        <v>1555</v>
      </c>
      <c r="FB86" s="108" t="s">
        <v>1555</v>
      </c>
      <c r="FC86" s="206" t="s">
        <v>1476</v>
      </c>
      <c r="FD86" s="108" t="s">
        <v>1555</v>
      </c>
      <c r="FE86" s="108" t="s">
        <v>1555</v>
      </c>
      <c r="FF86" s="108" t="s">
        <v>1555</v>
      </c>
      <c r="FG86" s="108" t="s">
        <v>1555</v>
      </c>
      <c r="FH86" s="206" t="s">
        <v>1494</v>
      </c>
      <c r="FI86" s="108" t="s">
        <v>1555</v>
      </c>
      <c r="FJ86" s="108" t="s">
        <v>1555</v>
      </c>
      <c r="FK86" s="206" t="s">
        <v>1506</v>
      </c>
      <c r="FL86" s="206" t="s">
        <v>1509</v>
      </c>
      <c r="FM86" s="108" t="s">
        <v>1555</v>
      </c>
    </row>
    <row r="87" spans="1:169" ht="14.25">
      <c r="A87" s="206"/>
      <c r="B87" s="206"/>
      <c r="C87" s="209"/>
      <c r="D87" s="203" t="s">
        <v>442</v>
      </c>
      <c r="E87" s="203" t="s">
        <v>904</v>
      </c>
      <c r="F87" s="203" t="s">
        <v>905</v>
      </c>
      <c r="G87" s="203" t="s">
        <v>906</v>
      </c>
      <c r="H87" s="203" t="s">
        <v>658</v>
      </c>
      <c r="I87" s="203" t="s">
        <v>410</v>
      </c>
      <c r="J87" s="203" t="s">
        <v>735</v>
      </c>
      <c r="K87" s="117" t="s">
        <v>762</v>
      </c>
      <c r="L87" s="204" t="s">
        <v>265</v>
      </c>
      <c r="M87" s="205" t="str">
        <f ca="1">IFERROR(__xludf.DUMMYFUNCTION("regexreplace(N87,"" "","", "")"),"J0, J1, J2, J4, J5, J6, J7, JA, JC, JF, K0, K3, K4, K5, K7, K9, KA, KB, KC, KD, KF, L1, L8, LA, LC, LF, M0, M1, M3, M8, MB, MD, ME, MF, N2, N5, N7, NA, ")</f>
        <v xml:space="preserve">J0, J1, J2, J4, J5, J6, J7, JA, JC, JF, K0, K3, K4, K5, K7, K9, KA, KB, KC, KD, KF, L1, L8, LA, LC, LF, M0, M1, M3, M8, MB, MD, ME, MF, N2, N5, N7, NA, </v>
      </c>
      <c r="N87" s="205" t="e">
        <f t="shared" si="1"/>
        <v>#VALUE!</v>
      </c>
      <c r="O87" s="205" t="str">
        <f ca="1">IFERROR(__xludf.DUMMYFUNCTION("if(countif(ec_num_list,CO87),OFFSET(INDIRECT(CONCAT(""A"",to_text(match(CO87,ec_num_list,0)))),0,1),"""")"),"J0 ")</f>
        <v xml:space="preserve">J0 </v>
      </c>
      <c r="P87" s="205" t="str">
        <f ca="1">IFERROR(__xludf.DUMMYFUNCTION("if(countif(ec_num_list,CP87),OFFSET(INDIRECT(CONCAT(""A"",to_text(match(CP87,ec_num_list,0)))),0,1),"""")"),"J1 ")</f>
        <v xml:space="preserve">J1 </v>
      </c>
      <c r="Q87" s="205" t="str">
        <f ca="1">IFERROR(__xludf.DUMMYFUNCTION("if(countif(ec_num_list,CQ87),OFFSET(INDIRECT(CONCAT(""A"",to_text(match(CQ87,ec_num_list,0)))),0,1),"""")"),"J2 ")</f>
        <v xml:space="preserve">J2 </v>
      </c>
      <c r="R87" s="205" t="str">
        <f ca="1">IFERROR(__xludf.DUMMYFUNCTION("if(countif(ec_num_list,CR87),OFFSET(INDIRECT(CONCAT(""A"",to_text(match(CR87,ec_num_list,0)))),0,1),"""")"),"")</f>
        <v/>
      </c>
      <c r="S87" s="205" t="str">
        <f ca="1">IFERROR(__xludf.DUMMYFUNCTION("if(countif(ec_num_list,CS87),OFFSET(INDIRECT(CONCAT(""A"",to_text(match(CS87,ec_num_list,0)))),0,1),"""")"),"J4 ")</f>
        <v xml:space="preserve">J4 </v>
      </c>
      <c r="T87" s="205" t="str">
        <f ca="1">IFERROR(__xludf.DUMMYFUNCTION("if(countif(ec_num_list,CT87),OFFSET(INDIRECT(CONCAT(""A"",to_text(match(CT87,ec_num_list,0)))),0,1),"""")"),"J5 ")</f>
        <v xml:space="preserve">J5 </v>
      </c>
      <c r="U87" s="205" t="str">
        <f ca="1">IFERROR(__xludf.DUMMYFUNCTION("if(countif(ec_num_list,CU87),OFFSET(INDIRECT(CONCAT(""A"",to_text(match(CU87,ec_num_list,0)))),0,1),"""")"),"J6 ")</f>
        <v xml:space="preserve">J6 </v>
      </c>
      <c r="V87" s="205" t="str">
        <f ca="1">IFERROR(__xludf.DUMMYFUNCTION("if(countif(ec_num_list,CV87),OFFSET(INDIRECT(CONCAT(""A"",to_text(match(CV87,ec_num_list,0)))),0,1),"""")"),"J7 ")</f>
        <v xml:space="preserve">J7 </v>
      </c>
      <c r="W87" s="205" t="str">
        <f ca="1">IFERROR(__xludf.DUMMYFUNCTION("if(countif(ec_num_list,CW87),OFFSET(INDIRECT(CONCAT(""A"",to_text(match(CW87,ec_num_list,0)))),0,1),"""")"),"")</f>
        <v/>
      </c>
      <c r="X87" s="205" t="str">
        <f ca="1">IFERROR(__xludf.DUMMYFUNCTION("if(countif(ec_num_list,CX87),OFFSET(INDIRECT(CONCAT(""A"",to_text(match(CX87,ec_num_list,0)))),0,1),"""")"),"")</f>
        <v/>
      </c>
      <c r="Y87" s="205" t="str">
        <f ca="1">IFERROR(__xludf.DUMMYFUNCTION("if(countif(ec_num_list,CY87),OFFSET(INDIRECT(CONCAT(""A"",to_text(match(CY87,ec_num_list,0)))),0,1),"""")"),"JA ")</f>
        <v xml:space="preserve">JA </v>
      </c>
      <c r="Z87" s="205" t="str">
        <f ca="1">IFERROR(__xludf.DUMMYFUNCTION("if(countif(ec_num_list,CZ87),OFFSET(INDIRECT(CONCAT(""A"",to_text(match(CZ87,ec_num_list,0)))),0,1),"""")"),"")</f>
        <v/>
      </c>
      <c r="AA87" s="205" t="str">
        <f ca="1">IFERROR(__xludf.DUMMYFUNCTION("if(countif(ec_num_list,DA87),OFFSET(INDIRECT(CONCAT(""A"",to_text(match(DA87,ec_num_list,0)))),0,1),"""")"),"JC ")</f>
        <v xml:space="preserve">JC </v>
      </c>
      <c r="AB87" s="205" t="str">
        <f ca="1">IFERROR(__xludf.DUMMYFUNCTION("if(countif(ec_num_list,DB87),OFFSET(INDIRECT(CONCAT(""A"",to_text(match(DB87,ec_num_list,0)))),0,1),"""")"),"")</f>
        <v/>
      </c>
      <c r="AC87" s="205" t="str">
        <f ca="1">IFERROR(__xludf.DUMMYFUNCTION("if(countif(ec_num_list,DC87),OFFSET(INDIRECT(CONCAT(""A"",to_text(match(DC87,ec_num_list,0)))),0,1),"""")"),"")</f>
        <v/>
      </c>
      <c r="AD87" s="205" t="str">
        <f ca="1">IFERROR(__xludf.DUMMYFUNCTION("if(countif(ec_num_list,DD87),OFFSET(INDIRECT(CONCAT(""A"",to_text(match(DD87,ec_num_list,0)))),0,1),"""")"),"JF ")</f>
        <v xml:space="preserve">JF </v>
      </c>
      <c r="AE87" s="205" t="str">
        <f ca="1">IFERROR(__xludf.DUMMYFUNCTION("if(countif(ec_num_list,DE87),OFFSET(INDIRECT(CONCAT(""A"",to_text(match(DE87,ec_num_list,0)))),0,1),"""")"),"K0 ")</f>
        <v xml:space="preserve">K0 </v>
      </c>
      <c r="AF87" s="205" t="str">
        <f ca="1">IFERROR(__xludf.DUMMYFUNCTION("if(countif(ec_num_list,DF87),OFFSET(INDIRECT(CONCAT(""A"",to_text(match(DF87,ec_num_list,0)))),0,1),"""")"),"")</f>
        <v/>
      </c>
      <c r="AG87" s="205" t="str">
        <f ca="1">IFERROR(__xludf.DUMMYFUNCTION("if(countif(ec_num_list,DG87),OFFSET(INDIRECT(CONCAT(""A"",to_text(match(DG87,ec_num_list,0)))),0,1),"""")"),"")</f>
        <v/>
      </c>
      <c r="AH87" s="205" t="str">
        <f ca="1">IFERROR(__xludf.DUMMYFUNCTION("if(countif(ec_num_list,DH87),OFFSET(INDIRECT(CONCAT(""A"",to_text(match(DH87,ec_num_list,0)))),0,1),"""")"),"K3 ")</f>
        <v xml:space="preserve">K3 </v>
      </c>
      <c r="AI87" s="205" t="str">
        <f ca="1">IFERROR(__xludf.DUMMYFUNCTION("if(countif(ec_num_list,DI87),OFFSET(INDIRECT(CONCAT(""A"",to_text(match(DI87,ec_num_list,0)))),0,1),"""")"),"K4 ")</f>
        <v xml:space="preserve">K4 </v>
      </c>
      <c r="AJ87" s="205" t="str">
        <f ca="1">IFERROR(__xludf.DUMMYFUNCTION("if(countif(ec_num_list,DJ87),OFFSET(INDIRECT(CONCAT(""A"",to_text(match(DJ87,ec_num_list,0)))),0,1),"""")"),"K5 ")</f>
        <v xml:space="preserve">K5 </v>
      </c>
      <c r="AK87" s="205" t="str">
        <f ca="1">IFERROR(__xludf.DUMMYFUNCTION("if(countif(ec_num_list,DK87),OFFSET(INDIRECT(CONCAT(""A"",to_text(match(DK87,ec_num_list,0)))),0,1),"""")"),"")</f>
        <v/>
      </c>
      <c r="AL87" s="205" t="str">
        <f ca="1">IFERROR(__xludf.DUMMYFUNCTION("if(countif(ec_num_list,DL87),OFFSET(INDIRECT(CONCAT(""A"",to_text(match(DL87,ec_num_list,0)))),0,1),"""")"),"K7 ")</f>
        <v xml:space="preserve">K7 </v>
      </c>
      <c r="AM87" s="205" t="str">
        <f ca="1">IFERROR(__xludf.DUMMYFUNCTION("if(countif(ec_num_list,DM87),OFFSET(INDIRECT(CONCAT(""A"",to_text(match(DM87,ec_num_list,0)))),0,1),"""")"),"")</f>
        <v/>
      </c>
      <c r="AN87" s="205" t="str">
        <f ca="1">IFERROR(__xludf.DUMMYFUNCTION("if(countif(ec_num_list,DN87),OFFSET(INDIRECT(CONCAT(""A"",to_text(match(DN87,ec_num_list,0)))),0,1),"""")"),"K9 ")</f>
        <v xml:space="preserve">K9 </v>
      </c>
      <c r="AO87" s="205" t="str">
        <f ca="1">IFERROR(__xludf.DUMMYFUNCTION("if(countif(ec_num_list,DO87),OFFSET(INDIRECT(CONCAT(""A"",to_text(match(DO87,ec_num_list,0)))),0,1),"""")"),"KA ")</f>
        <v xml:space="preserve">KA </v>
      </c>
      <c r="AP87" s="205" t="str">
        <f ca="1">IFERROR(__xludf.DUMMYFUNCTION("if(countif(ec_num_list,DP87),OFFSET(INDIRECT(CONCAT(""A"",to_text(match(DP87,ec_num_list,0)))),0,1),"""")"),"KB ")</f>
        <v xml:space="preserve">KB </v>
      </c>
      <c r="AQ87" s="205" t="str">
        <f ca="1">IFERROR(__xludf.DUMMYFUNCTION("if(countif(ec_num_list,DQ87),OFFSET(INDIRECT(CONCAT(""A"",to_text(match(DQ87,ec_num_list,0)))),0,1),"""")"),"KC ")</f>
        <v xml:space="preserve">KC </v>
      </c>
      <c r="AR87" s="205" t="str">
        <f ca="1">IFERROR(__xludf.DUMMYFUNCTION("if(countif(ec_num_list,DR87),OFFSET(INDIRECT(CONCAT(""A"",to_text(match(DR87,ec_num_list,0)))),0,1),"""")"),"KD ")</f>
        <v xml:space="preserve">KD </v>
      </c>
      <c r="AS87" s="205" t="str">
        <f ca="1">IFERROR(__xludf.DUMMYFUNCTION("if(countif(ec_num_list,DS87),OFFSET(INDIRECT(CONCAT(""A"",to_text(match(DS87,ec_num_list,0)))),0,1),"""")"),"")</f>
        <v/>
      </c>
      <c r="AT87" s="205" t="str">
        <f ca="1">IFERROR(__xludf.DUMMYFUNCTION("if(countif(ec_num_list,DT87),OFFSET(INDIRECT(CONCAT(""A"",to_text(match(DT87,ec_num_list,0)))),0,1),"""")"),"KF ")</f>
        <v xml:space="preserve">KF </v>
      </c>
      <c r="AU87" s="205" t="str">
        <f ca="1">IFERROR(__xludf.DUMMYFUNCTION("if(countif(ec_num_list,DU87),OFFSET(INDIRECT(CONCAT(""A"",to_text(match(DU87,ec_num_list,0)))),0,1),"""")"),"")</f>
        <v/>
      </c>
      <c r="AV87" s="205" t="str">
        <f ca="1">IFERROR(__xludf.DUMMYFUNCTION("if(countif(ec_num_list,DV87),OFFSET(INDIRECT(CONCAT(""A"",to_text(match(DV87,ec_num_list,0)))),0,1),"""")"),"L1 ")</f>
        <v xml:space="preserve">L1 </v>
      </c>
      <c r="AW87" s="205" t="str">
        <f ca="1">IFERROR(__xludf.DUMMYFUNCTION("if(countif(ec_num_list,DW87),OFFSET(INDIRECT(CONCAT(""A"",to_text(match(DW87,ec_num_list,0)))),0,1),"""")"),"")</f>
        <v/>
      </c>
      <c r="AX87" s="205" t="str">
        <f ca="1">IFERROR(__xludf.DUMMYFUNCTION("if(countif(ec_num_list,DX87),OFFSET(INDIRECT(CONCAT(""A"",to_text(match(DX87,ec_num_list,0)))),0,1),"""")"),"")</f>
        <v/>
      </c>
      <c r="AY87" s="205" t="str">
        <f ca="1">IFERROR(__xludf.DUMMYFUNCTION("if(countif(ec_num_list,DY87),OFFSET(INDIRECT(CONCAT(""A"",to_text(match(DY87,ec_num_list,0)))),0,1),"""")"),"")</f>
        <v/>
      </c>
      <c r="AZ87" s="205" t="str">
        <f ca="1">IFERROR(__xludf.DUMMYFUNCTION("if(countif(ec_num_list,DZ87),OFFSET(INDIRECT(CONCAT(""A"",to_text(match(DZ87,ec_num_list,0)))),0,1),"""")"),"")</f>
        <v/>
      </c>
      <c r="BA87" s="205" t="str">
        <f ca="1">IFERROR(__xludf.DUMMYFUNCTION("if(countif(ec_num_list,EA87),OFFSET(INDIRECT(CONCAT(""A"",to_text(match(EA87,ec_num_list,0)))),0,1),"""")"),"")</f>
        <v/>
      </c>
      <c r="BB87" s="205" t="str">
        <f ca="1">IFERROR(__xludf.DUMMYFUNCTION("if(countif(ec_num_list,EB87),OFFSET(INDIRECT(CONCAT(""A"",to_text(match(EB87,ec_num_list,0)))),0,1),"""")"),"")</f>
        <v/>
      </c>
      <c r="BC87" s="205" t="str">
        <f ca="1">IFERROR(__xludf.DUMMYFUNCTION("if(countif(ec_num_list,EC87),OFFSET(INDIRECT(CONCAT(""A"",to_text(match(EC87,ec_num_list,0)))),0,1),"""")"),"L8 ")</f>
        <v xml:space="preserve">L8 </v>
      </c>
      <c r="BD87" s="205" t="str">
        <f ca="1">IFERROR(__xludf.DUMMYFUNCTION("if(countif(ec_num_list,ED87),OFFSET(INDIRECT(CONCAT(""A"",to_text(match(ED87,ec_num_list,0)))),0,1),"""")"),"")</f>
        <v/>
      </c>
      <c r="BE87" s="205" t="str">
        <f ca="1">IFERROR(__xludf.DUMMYFUNCTION("if(countif(ec_num_list,EE87),OFFSET(INDIRECT(CONCAT(""A"",to_text(match(EE87,ec_num_list,0)))),0,1),"""")"),"LA ")</f>
        <v xml:space="preserve">LA </v>
      </c>
      <c r="BF87" s="205" t="str">
        <f ca="1">IFERROR(__xludf.DUMMYFUNCTION("if(countif(ec_num_list,EF87),OFFSET(INDIRECT(CONCAT(""A"",to_text(match(EF87,ec_num_list,0)))),0,1),"""")"),"")</f>
        <v/>
      </c>
      <c r="BG87" s="205" t="str">
        <f ca="1">IFERROR(__xludf.DUMMYFUNCTION("if(countif(ec_num_list,EG87),OFFSET(INDIRECT(CONCAT(""A"",to_text(match(EG87,ec_num_list,0)))),0,1),"""")"),"LC ")</f>
        <v xml:space="preserve">LC </v>
      </c>
      <c r="BH87" s="205" t="str">
        <f ca="1">IFERROR(__xludf.DUMMYFUNCTION("if(countif(ec_num_list,EH87),OFFSET(INDIRECT(CONCAT(""A"",to_text(match(EH87,ec_num_list,0)))),0,1),"""")"),"")</f>
        <v/>
      </c>
      <c r="BI87" s="205" t="str">
        <f ca="1">IFERROR(__xludf.DUMMYFUNCTION("if(countif(ec_num_list,EI87),OFFSET(INDIRECT(CONCAT(""A"",to_text(match(EI87,ec_num_list,0)))),0,1),"""")"),"")</f>
        <v/>
      </c>
      <c r="BJ87" s="205" t="str">
        <f ca="1">IFERROR(__xludf.DUMMYFUNCTION("if(countif(ec_num_list,EJ87),OFFSET(INDIRECT(CONCAT(""A"",to_text(match(EJ87,ec_num_list,0)))),0,1),"""")"),"LF ")</f>
        <v xml:space="preserve">LF </v>
      </c>
      <c r="BK87" s="205" t="str">
        <f ca="1">IFERROR(__xludf.DUMMYFUNCTION("if(countif(ec_num_list,EK87),OFFSET(INDIRECT(CONCAT(""A"",to_text(match(EK87,ec_num_list,0)))),0,1),"""")"),"M0 ")</f>
        <v xml:space="preserve">M0 </v>
      </c>
      <c r="BL87" s="205" t="str">
        <f ca="1">IFERROR(__xludf.DUMMYFUNCTION("if(countif(ec_num_list,EL87),OFFSET(INDIRECT(CONCAT(""A"",to_text(match(EL87,ec_num_list,0)))),0,1),"""")"),"M1 ")</f>
        <v xml:space="preserve">M1 </v>
      </c>
      <c r="BM87" s="205" t="str">
        <f ca="1">IFERROR(__xludf.DUMMYFUNCTION("if(countif(ec_num_list,EM87),OFFSET(INDIRECT(CONCAT(""A"",to_text(match(EM87,ec_num_list,0)))),0,1),"""")"),"")</f>
        <v/>
      </c>
      <c r="BN87" s="205" t="str">
        <f ca="1">IFERROR(__xludf.DUMMYFUNCTION("if(countif(ec_num_list,EN87),OFFSET(INDIRECT(CONCAT(""A"",to_text(match(EN87,ec_num_list,0)))),0,1),"""")"),"M3 ")</f>
        <v xml:space="preserve">M3 </v>
      </c>
      <c r="BO87" s="205" t="str">
        <f ca="1">IFERROR(__xludf.DUMMYFUNCTION("if(countif(ec_num_list,EO87),OFFSET(INDIRECT(CONCAT(""A"",to_text(match(EO87,ec_num_list,0)))),0,1),"""")"),"")</f>
        <v/>
      </c>
      <c r="BP87" s="205" t="str">
        <f ca="1">IFERROR(__xludf.DUMMYFUNCTION("if(countif(ec_num_list,EP87),OFFSET(INDIRECT(CONCAT(""A"",to_text(match(EP87,ec_num_list,0)))),0,1),"""")"),"")</f>
        <v/>
      </c>
      <c r="BQ87" s="205" t="str">
        <f ca="1">IFERROR(__xludf.DUMMYFUNCTION("if(countif(ec_num_list,EQ87),OFFSET(INDIRECT(CONCAT(""A"",to_text(match(EQ87,ec_num_list,0)))),0,1),"""")"),"")</f>
        <v/>
      </c>
      <c r="BR87" s="205" t="str">
        <f ca="1">IFERROR(__xludf.DUMMYFUNCTION("if(countif(ec_num_list,ER87),OFFSET(INDIRECT(CONCAT(""A"",to_text(match(ER87,ec_num_list,0)))),0,1),"""")"),"")</f>
        <v/>
      </c>
      <c r="BS87" s="205" t="str">
        <f ca="1">IFERROR(__xludf.DUMMYFUNCTION("if(countif(ec_num_list,ES87),OFFSET(INDIRECT(CONCAT(""A"",to_text(match(ES87,ec_num_list,0)))),0,1),"""")"),"M8 ")</f>
        <v xml:space="preserve">M8 </v>
      </c>
      <c r="BT87" s="205" t="str">
        <f ca="1">IFERROR(__xludf.DUMMYFUNCTION("if(countif(ec_num_list,ET87),OFFSET(INDIRECT(CONCAT(""A"",to_text(match(ET87,ec_num_list,0)))),0,1),"""")"),"")</f>
        <v/>
      </c>
      <c r="BU87" s="205" t="str">
        <f ca="1">IFERROR(__xludf.DUMMYFUNCTION("if(countif(ec_num_list,EU87),OFFSET(INDIRECT(CONCAT(""A"",to_text(match(EU87,ec_num_list,0)))),0,1),"""")"),"")</f>
        <v/>
      </c>
      <c r="BV87" s="205" t="str">
        <f ca="1">IFERROR(__xludf.DUMMYFUNCTION("if(countif(ec_num_list,EV87),OFFSET(INDIRECT(CONCAT(""A"",to_text(match(EV87,ec_num_list,0)))),0,1),"""")"),"MB ")</f>
        <v xml:space="preserve">MB </v>
      </c>
      <c r="BW87" s="205" t="str">
        <f ca="1">IFERROR(__xludf.DUMMYFUNCTION("if(countif(ec_num_list,EW87),OFFSET(INDIRECT(CONCAT(""A"",to_text(match(EW87,ec_num_list,0)))),0,1),"""")"),"")</f>
        <v/>
      </c>
      <c r="BX87" s="205" t="str">
        <f ca="1">IFERROR(__xludf.DUMMYFUNCTION("if(countif(ec_num_list,EX87),OFFSET(INDIRECT(CONCAT(""A"",to_text(match(EX87,ec_num_list,0)))),0,1),"""")"),"MD ")</f>
        <v xml:space="preserve">MD </v>
      </c>
      <c r="BY87" s="205" t="str">
        <f ca="1">IFERROR(__xludf.DUMMYFUNCTION("if(countif(ec_num_list,EY87),OFFSET(INDIRECT(CONCAT(""A"",to_text(match(EY87,ec_num_list,0)))),0,1),"""")"),"ME ")</f>
        <v xml:space="preserve">ME </v>
      </c>
      <c r="BZ87" s="205" t="str">
        <f ca="1">IFERROR(__xludf.DUMMYFUNCTION("if(countif(ec_num_list,EZ87),OFFSET(INDIRECT(CONCAT(""A"",to_text(match(EZ87,ec_num_list,0)))),0,1),"""")"),"MF ")</f>
        <v xml:space="preserve">MF </v>
      </c>
      <c r="CA87" s="205" t="str">
        <f ca="1">IFERROR(__xludf.DUMMYFUNCTION("if(countif(ec_num_list,FA87),OFFSET(INDIRECT(CONCAT(""A"",to_text(match(FA87,ec_num_list,0)))),0,1),"""")"),"")</f>
        <v/>
      </c>
      <c r="CB87" s="205" t="str">
        <f ca="1">IFERROR(__xludf.DUMMYFUNCTION("if(countif(ec_num_list,FB87),OFFSET(INDIRECT(CONCAT(""A"",to_text(match(FB87,ec_num_list,0)))),0,1),"""")"),"")</f>
        <v/>
      </c>
      <c r="CC87" s="205" t="str">
        <f ca="1">IFERROR(__xludf.DUMMYFUNCTION("if(countif(ec_num_list,FC87),OFFSET(INDIRECT(CONCAT(""A"",to_text(match(FC87,ec_num_list,0)))),0,1),"""")"),"N2 ")</f>
        <v xml:space="preserve">N2 </v>
      </c>
      <c r="CD87" s="205" t="str">
        <f ca="1">IFERROR(__xludf.DUMMYFUNCTION("if(countif(ec_num_list,FD87),OFFSET(INDIRECT(CONCAT(""A"",to_text(match(FD87,ec_num_list,0)))),0,1),"""")"),"")</f>
        <v/>
      </c>
      <c r="CE87" s="205" t="str">
        <f ca="1">IFERROR(__xludf.DUMMYFUNCTION("if(countif(ec_num_list,FE87),OFFSET(INDIRECT(CONCAT(""A"",to_text(match(FE87,ec_num_list,0)))),0,1),"""")"),"")</f>
        <v/>
      </c>
      <c r="CF87" s="205" t="str">
        <f ca="1">IFERROR(__xludf.DUMMYFUNCTION("if(countif(ec_num_list,FF87),OFFSET(INDIRECT(CONCAT(""A"",to_text(match(FF87,ec_num_list,0)))),0,1),"""")"),"N5 ")</f>
        <v xml:space="preserve">N5 </v>
      </c>
      <c r="CG87" s="205" t="str">
        <f ca="1">IFERROR(__xludf.DUMMYFUNCTION("if(countif(ec_num_list,FG87),OFFSET(INDIRECT(CONCAT(""A"",to_text(match(FG87,ec_num_list,0)))),0,1),"""")"),"")</f>
        <v/>
      </c>
      <c r="CH87" s="205" t="str">
        <f ca="1">IFERROR(__xludf.DUMMYFUNCTION("if(countif(ec_num_list,FH87),OFFSET(INDIRECT(CONCAT(""A"",to_text(match(FH87,ec_num_list,0)))),0,1),"""")"),"N7 ")</f>
        <v xml:space="preserve">N7 </v>
      </c>
      <c r="CI87" s="205" t="str">
        <f ca="1">IFERROR(__xludf.DUMMYFUNCTION("if(countif(ec_num_list,FI87),OFFSET(INDIRECT(CONCAT(""A"",to_text(match(FI87,ec_num_list,0)))),0,1),"""")"),"")</f>
        <v/>
      </c>
      <c r="CJ87" s="205" t="str">
        <f ca="1">IFERROR(__xludf.DUMMYFUNCTION("if(countif(ec_num_list,FJ87),OFFSET(INDIRECT(CONCAT(""A"",to_text(match(FJ87,ec_num_list,0)))),0,1),"""")"),"")</f>
        <v/>
      </c>
      <c r="CK87" s="205" t="str">
        <f ca="1">IFERROR(__xludf.DUMMYFUNCTION("if(countif(ec_num_list,FK87),OFFSET(INDIRECT(CONCAT(""A"",to_text(match(FK87,ec_num_list,0)))),0,1),"""")"),"NA ")</f>
        <v xml:space="preserve">NA </v>
      </c>
      <c r="CL87" s="205" t="str">
        <f ca="1">IFERROR(__xludf.DUMMYFUNCTION("if(countif(ec_num_list,FL87),OFFSET(INDIRECT(CONCAT(""A"",to_text(match(FL87,ec_num_list,0)))),0,1),"""")"),"")</f>
        <v/>
      </c>
      <c r="CM87" s="205" t="str">
        <f ca="1">IFERROR(__xludf.DUMMYFUNCTION("if(countif(ec_num_list,FM87),OFFSET(INDIRECT(CONCAT(""A"",to_text(match(FM87,ec_num_list,0)))),0,1),"""")"),"")</f>
        <v/>
      </c>
      <c r="CN87" s="206" t="s">
        <v>265</v>
      </c>
      <c r="CO87" s="206" t="s">
        <v>1243</v>
      </c>
      <c r="CP87" s="206" t="s">
        <v>1251</v>
      </c>
      <c r="CQ87" s="206" t="s">
        <v>1256</v>
      </c>
      <c r="CR87" s="108" t="s">
        <v>1555</v>
      </c>
      <c r="CS87" s="206" t="s">
        <v>1263</v>
      </c>
      <c r="CT87" s="206" t="s">
        <v>1266</v>
      </c>
      <c r="CU87" s="206" t="s">
        <v>1271</v>
      </c>
      <c r="CV87" s="206" t="s">
        <v>1274</v>
      </c>
      <c r="CW87" s="108" t="s">
        <v>1555</v>
      </c>
      <c r="CX87" s="108" t="s">
        <v>1555</v>
      </c>
      <c r="CY87" s="206" t="s">
        <v>1286</v>
      </c>
      <c r="CZ87" s="108" t="s">
        <v>1555</v>
      </c>
      <c r="DA87" s="206" t="s">
        <v>1292</v>
      </c>
      <c r="DB87" s="108" t="s">
        <v>1555</v>
      </c>
      <c r="DC87" s="108" t="s">
        <v>1555</v>
      </c>
      <c r="DD87" s="206" t="s">
        <v>1301</v>
      </c>
      <c r="DE87" s="206" t="s">
        <v>1304</v>
      </c>
      <c r="DF87" s="108" t="s">
        <v>1555</v>
      </c>
      <c r="DG87" s="108" t="s">
        <v>1555</v>
      </c>
      <c r="DH87" s="206" t="s">
        <v>1315</v>
      </c>
      <c r="DI87" s="206" t="s">
        <v>1317</v>
      </c>
      <c r="DJ87" s="206" t="s">
        <v>1321</v>
      </c>
      <c r="DK87" s="108" t="s">
        <v>1555</v>
      </c>
      <c r="DL87" s="206" t="s">
        <v>1326</v>
      </c>
      <c r="DM87" s="108" t="s">
        <v>1555</v>
      </c>
      <c r="DN87" s="206" t="s">
        <v>1334</v>
      </c>
      <c r="DO87" s="206" t="s">
        <v>1337</v>
      </c>
      <c r="DP87" s="206" t="s">
        <v>1341</v>
      </c>
      <c r="DQ87" s="206" t="s">
        <v>1344</v>
      </c>
      <c r="DR87" s="206" t="s">
        <v>1347</v>
      </c>
      <c r="DS87" s="108" t="s">
        <v>1555</v>
      </c>
      <c r="DT87" s="206" t="s">
        <v>1353</v>
      </c>
      <c r="DU87" s="108" t="s">
        <v>1555</v>
      </c>
      <c r="DV87" s="206" t="s">
        <v>1363</v>
      </c>
      <c r="DW87" s="108" t="s">
        <v>1555</v>
      </c>
      <c r="DX87" s="108" t="s">
        <v>1555</v>
      </c>
      <c r="DY87" s="108" t="s">
        <v>1555</v>
      </c>
      <c r="DZ87" s="108" t="s">
        <v>1555</v>
      </c>
      <c r="EA87" s="108" t="s">
        <v>1555</v>
      </c>
      <c r="EB87" s="108" t="s">
        <v>1555</v>
      </c>
      <c r="EC87" s="206" t="s">
        <v>1391</v>
      </c>
      <c r="ED87" s="108" t="s">
        <v>1555</v>
      </c>
      <c r="EE87" s="206" t="s">
        <v>1397</v>
      </c>
      <c r="EF87" s="108" t="s">
        <v>1555</v>
      </c>
      <c r="EG87" s="206" t="s">
        <v>1404</v>
      </c>
      <c r="EH87" s="108" t="s">
        <v>1555</v>
      </c>
      <c r="EI87" s="108" t="s">
        <v>1555</v>
      </c>
      <c r="EJ87" s="206" t="s">
        <v>1414</v>
      </c>
      <c r="EK87" s="206" t="s">
        <v>1417</v>
      </c>
      <c r="EL87" s="206" t="s">
        <v>1419</v>
      </c>
      <c r="EM87" s="108" t="s">
        <v>1555</v>
      </c>
      <c r="EN87" s="206" t="s">
        <v>1428</v>
      </c>
      <c r="EO87" s="108" t="s">
        <v>1555</v>
      </c>
      <c r="EP87" s="108" t="s">
        <v>1555</v>
      </c>
      <c r="EQ87" s="108" t="s">
        <v>1555</v>
      </c>
      <c r="ER87" s="108" t="s">
        <v>1555</v>
      </c>
      <c r="ES87" s="206" t="s">
        <v>1442</v>
      </c>
      <c r="ET87" s="108" t="s">
        <v>1555</v>
      </c>
      <c r="EU87" s="108" t="s">
        <v>1555</v>
      </c>
      <c r="EV87" s="206" t="s">
        <v>1451</v>
      </c>
      <c r="EW87" s="108" t="s">
        <v>1555</v>
      </c>
      <c r="EX87" s="206" t="s">
        <v>1458</v>
      </c>
      <c r="EY87" s="206" t="s">
        <v>1460</v>
      </c>
      <c r="EZ87" s="206" t="s">
        <v>1463</v>
      </c>
      <c r="FA87" s="108" t="s">
        <v>1555</v>
      </c>
      <c r="FB87" s="108" t="s">
        <v>1555</v>
      </c>
      <c r="FC87" s="206" t="s">
        <v>1476</v>
      </c>
      <c r="FD87" s="108" t="s">
        <v>1555</v>
      </c>
      <c r="FE87" s="108" t="s">
        <v>1555</v>
      </c>
      <c r="FF87" s="206" t="s">
        <v>1488</v>
      </c>
      <c r="FG87" s="108" t="s">
        <v>1555</v>
      </c>
      <c r="FH87" s="206" t="s">
        <v>1494</v>
      </c>
      <c r="FI87" s="108" t="s">
        <v>1555</v>
      </c>
      <c r="FJ87" s="108" t="s">
        <v>1555</v>
      </c>
      <c r="FK87" s="206" t="s">
        <v>1506</v>
      </c>
      <c r="FL87" s="206" t="s">
        <v>1509</v>
      </c>
      <c r="FM87" s="108" t="s">
        <v>1555</v>
      </c>
    </row>
    <row r="88" spans="1:169" ht="14.25">
      <c r="A88" s="206"/>
      <c r="B88" s="206"/>
      <c r="C88" s="209"/>
      <c r="D88" s="203" t="s">
        <v>442</v>
      </c>
      <c r="E88" s="203" t="s">
        <v>904</v>
      </c>
      <c r="F88" s="203" t="s">
        <v>905</v>
      </c>
      <c r="G88" s="203" t="s">
        <v>906</v>
      </c>
      <c r="H88" s="203" t="s">
        <v>658</v>
      </c>
      <c r="I88" s="203" t="s">
        <v>659</v>
      </c>
      <c r="J88" s="203" t="s">
        <v>660</v>
      </c>
      <c r="K88" s="117" t="s">
        <v>687</v>
      </c>
      <c r="L88" s="197" t="s">
        <v>267</v>
      </c>
      <c r="M88" s="205"/>
      <c r="N88" s="205" t="e">
        <f t="shared" si="1"/>
        <v>#VALUE!</v>
      </c>
      <c r="O88" s="205" t="str">
        <f ca="1">IFERROR(__xludf.DUMMYFUNCTION("if(countif(ec_num_list,CO88),OFFSET(INDIRECT(CONCAT(""A"",to_text(match(CO88,ec_num_list,0)))),0,1),"""")"),"J0 ")</f>
        <v xml:space="preserve">J0 </v>
      </c>
      <c r="P88" s="205" t="str">
        <f ca="1">IFERROR(__xludf.DUMMYFUNCTION("if(countif(ec_num_list,CP88),OFFSET(INDIRECT(CONCAT(""A"",to_text(match(CP88,ec_num_list,0)))),0,1),"""")"),"J1 ")</f>
        <v xml:space="preserve">J1 </v>
      </c>
      <c r="Q88" s="205" t="str">
        <f ca="1">IFERROR(__xludf.DUMMYFUNCTION("if(countif(ec_num_list,CQ88),OFFSET(INDIRECT(CONCAT(""A"",to_text(match(CQ88,ec_num_list,0)))),0,1),"""")"),"J2 ")</f>
        <v xml:space="preserve">J2 </v>
      </c>
      <c r="R88" s="205" t="str">
        <f ca="1">IFERROR(__xludf.DUMMYFUNCTION("if(countif(ec_num_list,CR88),OFFSET(INDIRECT(CONCAT(""A"",to_text(match(CR88,ec_num_list,0)))),0,1),"""")"),"")</f>
        <v/>
      </c>
      <c r="S88" s="205" t="str">
        <f ca="1">IFERROR(__xludf.DUMMYFUNCTION("if(countif(ec_num_list,CS88),OFFSET(INDIRECT(CONCAT(""A"",to_text(match(CS88,ec_num_list,0)))),0,1),"""")"),"")</f>
        <v/>
      </c>
      <c r="T88" s="205" t="str">
        <f ca="1">IFERROR(__xludf.DUMMYFUNCTION("if(countif(ec_num_list,CT88),OFFSET(INDIRECT(CONCAT(""A"",to_text(match(CT88,ec_num_list,0)))),0,1),"""")"),"J5 ")</f>
        <v xml:space="preserve">J5 </v>
      </c>
      <c r="U88" s="205" t="str">
        <f ca="1">IFERROR(__xludf.DUMMYFUNCTION("if(countif(ec_num_list,CU88),OFFSET(INDIRECT(CONCAT(""A"",to_text(match(CU88,ec_num_list,0)))),0,1),"""")"),"J6 ")</f>
        <v xml:space="preserve">J6 </v>
      </c>
      <c r="V88" s="205" t="str">
        <f ca="1">IFERROR(__xludf.DUMMYFUNCTION("if(countif(ec_num_list,CV88),OFFSET(INDIRECT(CONCAT(""A"",to_text(match(CV88,ec_num_list,0)))),0,1),"""")"),"J7 ")</f>
        <v xml:space="preserve">J7 </v>
      </c>
      <c r="W88" s="205" t="str">
        <f ca="1">IFERROR(__xludf.DUMMYFUNCTION("if(countif(ec_num_list,CW88),OFFSET(INDIRECT(CONCAT(""A"",to_text(match(CW88,ec_num_list,0)))),0,1),"""")"),"")</f>
        <v/>
      </c>
      <c r="X88" s="205" t="str">
        <f ca="1">IFERROR(__xludf.DUMMYFUNCTION("if(countif(ec_num_list,CX88),OFFSET(INDIRECT(CONCAT(""A"",to_text(match(CX88,ec_num_list,0)))),0,1),"""")"),"")</f>
        <v/>
      </c>
      <c r="Y88" s="205" t="str">
        <f ca="1">IFERROR(__xludf.DUMMYFUNCTION("if(countif(ec_num_list,CY88),OFFSET(INDIRECT(CONCAT(""A"",to_text(match(CY88,ec_num_list,0)))),0,1),"""")"),"JA ")</f>
        <v xml:space="preserve">JA </v>
      </c>
      <c r="Z88" s="205" t="str">
        <f ca="1">IFERROR(__xludf.DUMMYFUNCTION("if(countif(ec_num_list,CZ88),OFFSET(INDIRECT(CONCAT(""A"",to_text(match(CZ88,ec_num_list,0)))),0,1),"""")"),"")</f>
        <v/>
      </c>
      <c r="AA88" s="205" t="str">
        <f ca="1">IFERROR(__xludf.DUMMYFUNCTION("if(countif(ec_num_list,DA88),OFFSET(INDIRECT(CONCAT(""A"",to_text(match(DA88,ec_num_list,0)))),0,1),"""")"),"JC ")</f>
        <v xml:space="preserve">JC </v>
      </c>
      <c r="AB88" s="205" t="str">
        <f ca="1">IFERROR(__xludf.DUMMYFUNCTION("if(countif(ec_num_list,DB88),OFFSET(INDIRECT(CONCAT(""A"",to_text(match(DB88,ec_num_list,0)))),0,1),"""")"),"JD ")</f>
        <v xml:space="preserve">JD </v>
      </c>
      <c r="AC88" s="205" t="str">
        <f ca="1">IFERROR(__xludf.DUMMYFUNCTION("if(countif(ec_num_list,DC88),OFFSET(INDIRECT(CONCAT(""A"",to_text(match(DC88,ec_num_list,0)))),0,1),"""")"),"")</f>
        <v/>
      </c>
      <c r="AD88" s="205" t="str">
        <f ca="1">IFERROR(__xludf.DUMMYFUNCTION("if(countif(ec_num_list,DD88),OFFSET(INDIRECT(CONCAT(""A"",to_text(match(DD88,ec_num_list,0)))),0,1),"""")"),"")</f>
        <v/>
      </c>
      <c r="AE88" s="205" t="str">
        <f ca="1">IFERROR(__xludf.DUMMYFUNCTION("if(countif(ec_num_list,DE88),OFFSET(INDIRECT(CONCAT(""A"",to_text(match(DE88,ec_num_list,0)))),0,1),"""")"),"K0 ")</f>
        <v xml:space="preserve">K0 </v>
      </c>
      <c r="AF88" s="205" t="str">
        <f ca="1">IFERROR(__xludf.DUMMYFUNCTION("if(countif(ec_num_list,DF88),OFFSET(INDIRECT(CONCAT(""A"",to_text(match(DF88,ec_num_list,0)))),0,1),"""")"),"")</f>
        <v/>
      </c>
      <c r="AG88" s="205" t="str">
        <f ca="1">IFERROR(__xludf.DUMMYFUNCTION("if(countif(ec_num_list,DG88),OFFSET(INDIRECT(CONCAT(""A"",to_text(match(DG88,ec_num_list,0)))),0,1),"""")"),"")</f>
        <v/>
      </c>
      <c r="AH88" s="205" t="str">
        <f ca="1">IFERROR(__xludf.DUMMYFUNCTION("if(countif(ec_num_list,DH88),OFFSET(INDIRECT(CONCAT(""A"",to_text(match(DH88,ec_num_list,0)))),0,1),"""")"),"")</f>
        <v/>
      </c>
      <c r="AI88" s="205" t="str">
        <f ca="1">IFERROR(__xludf.DUMMYFUNCTION("if(countif(ec_num_list,DI88),OFFSET(INDIRECT(CONCAT(""A"",to_text(match(DI88,ec_num_list,0)))),0,1),"""")"),"")</f>
        <v/>
      </c>
      <c r="AJ88" s="205" t="str">
        <f ca="1">IFERROR(__xludf.DUMMYFUNCTION("if(countif(ec_num_list,DJ88),OFFSET(INDIRECT(CONCAT(""A"",to_text(match(DJ88,ec_num_list,0)))),0,1),"""")"),"K5 ")</f>
        <v xml:space="preserve">K5 </v>
      </c>
      <c r="AK88" s="205" t="str">
        <f ca="1">IFERROR(__xludf.DUMMYFUNCTION("if(countif(ec_num_list,DK88),OFFSET(INDIRECT(CONCAT(""A"",to_text(match(DK88,ec_num_list,0)))),0,1),"""")"),"")</f>
        <v/>
      </c>
      <c r="AL88" s="205" t="str">
        <f ca="1">IFERROR(__xludf.DUMMYFUNCTION("if(countif(ec_num_list,DL88),OFFSET(INDIRECT(CONCAT(""A"",to_text(match(DL88,ec_num_list,0)))),0,1),"""")"),"K7 ")</f>
        <v xml:space="preserve">K7 </v>
      </c>
      <c r="AM88" s="205" t="str">
        <f ca="1">IFERROR(__xludf.DUMMYFUNCTION("if(countif(ec_num_list,DM88),OFFSET(INDIRECT(CONCAT(""A"",to_text(match(DM88,ec_num_list,0)))),0,1),"""")"),"")</f>
        <v/>
      </c>
      <c r="AN88" s="205" t="str">
        <f ca="1">IFERROR(__xludf.DUMMYFUNCTION("if(countif(ec_num_list,DN88),OFFSET(INDIRECT(CONCAT(""A"",to_text(match(DN88,ec_num_list,0)))),0,1),"""")"),"K9 ")</f>
        <v xml:space="preserve">K9 </v>
      </c>
      <c r="AO88" s="205" t="str">
        <f ca="1">IFERROR(__xludf.DUMMYFUNCTION("if(countif(ec_num_list,DO88),OFFSET(INDIRECT(CONCAT(""A"",to_text(match(DO88,ec_num_list,0)))),0,1),"""")"),"KA ")</f>
        <v xml:space="preserve">KA </v>
      </c>
      <c r="AP88" s="205" t="str">
        <f ca="1">IFERROR(__xludf.DUMMYFUNCTION("if(countif(ec_num_list,DP88),OFFSET(INDIRECT(CONCAT(""A"",to_text(match(DP88,ec_num_list,0)))),0,1),"""")"),"")</f>
        <v/>
      </c>
      <c r="AQ88" s="205" t="str">
        <f ca="1">IFERROR(__xludf.DUMMYFUNCTION("if(countif(ec_num_list,DQ88),OFFSET(INDIRECT(CONCAT(""A"",to_text(match(DQ88,ec_num_list,0)))),0,1),"""")"),"KC ")</f>
        <v xml:space="preserve">KC </v>
      </c>
      <c r="AR88" s="205" t="str">
        <f ca="1">IFERROR(__xludf.DUMMYFUNCTION("if(countif(ec_num_list,DR88),OFFSET(INDIRECT(CONCAT(""A"",to_text(match(DR88,ec_num_list,0)))),0,1),"""")"),"KD ")</f>
        <v xml:space="preserve">KD </v>
      </c>
      <c r="AS88" s="205" t="str">
        <f ca="1">IFERROR(__xludf.DUMMYFUNCTION("if(countif(ec_num_list,DS88),OFFSET(INDIRECT(CONCAT(""A"",to_text(match(DS88,ec_num_list,0)))),0,1),"""")"),"")</f>
        <v/>
      </c>
      <c r="AT88" s="205" t="str">
        <f ca="1">IFERROR(__xludf.DUMMYFUNCTION("if(countif(ec_num_list,DT88),OFFSET(INDIRECT(CONCAT(""A"",to_text(match(DT88,ec_num_list,0)))),0,1),"""")"),"KF ")</f>
        <v xml:space="preserve">KF </v>
      </c>
      <c r="AU88" s="205" t="str">
        <f ca="1">IFERROR(__xludf.DUMMYFUNCTION("if(countif(ec_num_list,DU88),OFFSET(INDIRECT(CONCAT(""A"",to_text(match(DU88,ec_num_list,0)))),0,1),"""")"),"")</f>
        <v/>
      </c>
      <c r="AV88" s="205" t="str">
        <f ca="1">IFERROR(__xludf.DUMMYFUNCTION("if(countif(ec_num_list,DV88),OFFSET(INDIRECT(CONCAT(""A"",to_text(match(DV88,ec_num_list,0)))),0,1),"""")"),"L1 ")</f>
        <v xml:space="preserve">L1 </v>
      </c>
      <c r="AW88" s="205" t="str">
        <f ca="1">IFERROR(__xludf.DUMMYFUNCTION("if(countif(ec_num_list,DW88),OFFSET(INDIRECT(CONCAT(""A"",to_text(match(DW88,ec_num_list,0)))),0,1),"""")"),"")</f>
        <v/>
      </c>
      <c r="AX88" s="205" t="str">
        <f ca="1">IFERROR(__xludf.DUMMYFUNCTION("if(countif(ec_num_list,DX88),OFFSET(INDIRECT(CONCAT(""A"",to_text(match(DX88,ec_num_list,0)))),0,1),"""")"),"")</f>
        <v/>
      </c>
      <c r="AY88" s="205" t="str">
        <f ca="1">IFERROR(__xludf.DUMMYFUNCTION("if(countif(ec_num_list,DY88),OFFSET(INDIRECT(CONCAT(""A"",to_text(match(DY88,ec_num_list,0)))),0,1),"""")"),"")</f>
        <v/>
      </c>
      <c r="AZ88" s="205" t="str">
        <f ca="1">IFERROR(__xludf.DUMMYFUNCTION("if(countif(ec_num_list,DZ88),OFFSET(INDIRECT(CONCAT(""A"",to_text(match(DZ88,ec_num_list,0)))),0,1),"""")"),"")</f>
        <v/>
      </c>
      <c r="BA88" s="205" t="str">
        <f ca="1">IFERROR(__xludf.DUMMYFUNCTION("if(countif(ec_num_list,EA88),OFFSET(INDIRECT(CONCAT(""A"",to_text(match(EA88,ec_num_list,0)))),0,1),"""")"),"")</f>
        <v/>
      </c>
      <c r="BB88" s="205" t="str">
        <f ca="1">IFERROR(__xludf.DUMMYFUNCTION("if(countif(ec_num_list,EB88),OFFSET(INDIRECT(CONCAT(""A"",to_text(match(EB88,ec_num_list,0)))),0,1),"""")"),"")</f>
        <v/>
      </c>
      <c r="BC88" s="205" t="str">
        <f ca="1">IFERROR(__xludf.DUMMYFUNCTION("if(countif(ec_num_list,EC88),OFFSET(INDIRECT(CONCAT(""A"",to_text(match(EC88,ec_num_list,0)))),0,1),"""")"),"L8 ")</f>
        <v xml:space="preserve">L8 </v>
      </c>
      <c r="BD88" s="205" t="str">
        <f ca="1">IFERROR(__xludf.DUMMYFUNCTION("if(countif(ec_num_list,ED88),OFFSET(INDIRECT(CONCAT(""A"",to_text(match(ED88,ec_num_list,0)))),0,1),"""")"),"")</f>
        <v/>
      </c>
      <c r="BE88" s="205" t="str">
        <f ca="1">IFERROR(__xludf.DUMMYFUNCTION("if(countif(ec_num_list,EE88),OFFSET(INDIRECT(CONCAT(""A"",to_text(match(EE88,ec_num_list,0)))),0,1),"""")"),"LA ")</f>
        <v xml:space="preserve">LA </v>
      </c>
      <c r="BF88" s="205" t="str">
        <f ca="1">IFERROR(__xludf.DUMMYFUNCTION("if(countif(ec_num_list,EF88),OFFSET(INDIRECT(CONCAT(""A"",to_text(match(EF88,ec_num_list,0)))),0,1),"""")"),"")</f>
        <v/>
      </c>
      <c r="BG88" s="205" t="str">
        <f ca="1">IFERROR(__xludf.DUMMYFUNCTION("if(countif(ec_num_list,EG88),OFFSET(INDIRECT(CONCAT(""A"",to_text(match(EG88,ec_num_list,0)))),0,1),"""")"),"LC ")</f>
        <v xml:space="preserve">LC </v>
      </c>
      <c r="BH88" s="205" t="str">
        <f ca="1">IFERROR(__xludf.DUMMYFUNCTION("if(countif(ec_num_list,EH88),OFFSET(INDIRECT(CONCAT(""A"",to_text(match(EH88,ec_num_list,0)))),0,1),"""")"),"")</f>
        <v/>
      </c>
      <c r="BI88" s="205" t="str">
        <f ca="1">IFERROR(__xludf.DUMMYFUNCTION("if(countif(ec_num_list,EI88),OFFSET(INDIRECT(CONCAT(""A"",to_text(match(EI88,ec_num_list,0)))),0,1),"""")"),"")</f>
        <v/>
      </c>
      <c r="BJ88" s="205" t="str">
        <f ca="1">IFERROR(__xludf.DUMMYFUNCTION("if(countif(ec_num_list,EJ88),OFFSET(INDIRECT(CONCAT(""A"",to_text(match(EJ88,ec_num_list,0)))),0,1),"""")"),"")</f>
        <v/>
      </c>
      <c r="BK88" s="205" t="str">
        <f ca="1">IFERROR(__xludf.DUMMYFUNCTION("if(countif(ec_num_list,EK88),OFFSET(INDIRECT(CONCAT(""A"",to_text(match(EK88,ec_num_list,0)))),0,1),"""")"),"M0 ")</f>
        <v xml:space="preserve">M0 </v>
      </c>
      <c r="BL88" s="205" t="str">
        <f ca="1">IFERROR(__xludf.DUMMYFUNCTION("if(countif(ec_num_list,EL88),OFFSET(INDIRECT(CONCAT(""A"",to_text(match(EL88,ec_num_list,0)))),0,1),"""")"),"")</f>
        <v/>
      </c>
      <c r="BM88" s="205" t="str">
        <f ca="1">IFERROR(__xludf.DUMMYFUNCTION("if(countif(ec_num_list,EM88),OFFSET(INDIRECT(CONCAT(""A"",to_text(match(EM88,ec_num_list,0)))),0,1),"""")"),"M2 ")</f>
        <v xml:space="preserve">M2 </v>
      </c>
      <c r="BN88" s="205" t="str">
        <f ca="1">IFERROR(__xludf.DUMMYFUNCTION("if(countif(ec_num_list,EN88),OFFSET(INDIRECT(CONCAT(""A"",to_text(match(EN88,ec_num_list,0)))),0,1),"""")"),"M3 ")</f>
        <v xml:space="preserve">M3 </v>
      </c>
      <c r="BO88" s="205" t="str">
        <f ca="1">IFERROR(__xludf.DUMMYFUNCTION("if(countif(ec_num_list,EO88),OFFSET(INDIRECT(CONCAT(""A"",to_text(match(EO88,ec_num_list,0)))),0,1),"""")"),"")</f>
        <v/>
      </c>
      <c r="BP88" s="205" t="str">
        <f ca="1">IFERROR(__xludf.DUMMYFUNCTION("if(countif(ec_num_list,EP88),OFFSET(INDIRECT(CONCAT(""A"",to_text(match(EP88,ec_num_list,0)))),0,1),"""")"),"")</f>
        <v/>
      </c>
      <c r="BQ88" s="205" t="str">
        <f ca="1">IFERROR(__xludf.DUMMYFUNCTION("if(countif(ec_num_list,EQ88),OFFSET(INDIRECT(CONCAT(""A"",to_text(match(EQ88,ec_num_list,0)))),0,1),"""")"),"")</f>
        <v/>
      </c>
      <c r="BR88" s="205" t="str">
        <f ca="1">IFERROR(__xludf.DUMMYFUNCTION("if(countif(ec_num_list,ER88),OFFSET(INDIRECT(CONCAT(""A"",to_text(match(ER88,ec_num_list,0)))),0,1),"""")"),"")</f>
        <v/>
      </c>
      <c r="BS88" s="205" t="str">
        <f ca="1">IFERROR(__xludf.DUMMYFUNCTION("if(countif(ec_num_list,ES88),OFFSET(INDIRECT(CONCAT(""A"",to_text(match(ES88,ec_num_list,0)))),0,1),"""")"),"")</f>
        <v/>
      </c>
      <c r="BT88" s="205" t="str">
        <f ca="1">IFERROR(__xludf.DUMMYFUNCTION("if(countif(ec_num_list,ET88),OFFSET(INDIRECT(CONCAT(""A"",to_text(match(ET88,ec_num_list,0)))),0,1),"""")"),"")</f>
        <v/>
      </c>
      <c r="BU88" s="205" t="str">
        <f ca="1">IFERROR(__xludf.DUMMYFUNCTION("if(countif(ec_num_list,EU88),OFFSET(INDIRECT(CONCAT(""A"",to_text(match(EU88,ec_num_list,0)))),0,1),"""")"),"MA ")</f>
        <v xml:space="preserve">MA </v>
      </c>
      <c r="BV88" s="205" t="str">
        <f ca="1">IFERROR(__xludf.DUMMYFUNCTION("if(countif(ec_num_list,EV88),OFFSET(INDIRECT(CONCAT(""A"",to_text(match(EV88,ec_num_list,0)))),0,1),"""")"),"")</f>
        <v/>
      </c>
      <c r="BW88" s="205" t="str">
        <f ca="1">IFERROR(__xludf.DUMMYFUNCTION("if(countif(ec_num_list,EW88),OFFSET(INDIRECT(CONCAT(""A"",to_text(match(EW88,ec_num_list,0)))),0,1),"""")"),"MC ")</f>
        <v xml:space="preserve">MC </v>
      </c>
      <c r="BX88" s="205" t="str">
        <f ca="1">IFERROR(__xludf.DUMMYFUNCTION("if(countif(ec_num_list,EX88),OFFSET(INDIRECT(CONCAT(""A"",to_text(match(EX88,ec_num_list,0)))),0,1),"""")"),"MD ")</f>
        <v xml:space="preserve">MD </v>
      </c>
      <c r="BY88" s="205" t="str">
        <f ca="1">IFERROR(__xludf.DUMMYFUNCTION("if(countif(ec_num_list,EY88),OFFSET(INDIRECT(CONCAT(""A"",to_text(match(EY88,ec_num_list,0)))),0,1),"""")"),"")</f>
        <v/>
      </c>
      <c r="BZ88" s="205" t="str">
        <f ca="1">IFERROR(__xludf.DUMMYFUNCTION("if(countif(ec_num_list,EZ88),OFFSET(INDIRECT(CONCAT(""A"",to_text(match(EZ88,ec_num_list,0)))),0,1),"""")"),"MF ")</f>
        <v xml:space="preserve">MF </v>
      </c>
      <c r="CA88" s="205" t="str">
        <f ca="1">IFERROR(__xludf.DUMMYFUNCTION("if(countif(ec_num_list,FA88),OFFSET(INDIRECT(CONCAT(""A"",to_text(match(FA88,ec_num_list,0)))),0,1),"""")"),"")</f>
        <v/>
      </c>
      <c r="CB88" s="205" t="str">
        <f ca="1">IFERROR(__xludf.DUMMYFUNCTION("if(countif(ec_num_list,FB88),OFFSET(INDIRECT(CONCAT(""A"",to_text(match(FB88,ec_num_list,0)))),0,1),"""")"),"")</f>
        <v/>
      </c>
      <c r="CC88" s="205" t="str">
        <f ca="1">IFERROR(__xludf.DUMMYFUNCTION("if(countif(ec_num_list,FC88),OFFSET(INDIRECT(CONCAT(""A"",to_text(match(FC88,ec_num_list,0)))),0,1),"""")"),"N2 ")</f>
        <v xml:space="preserve">N2 </v>
      </c>
      <c r="CD88" s="205" t="str">
        <f ca="1">IFERROR(__xludf.DUMMYFUNCTION("if(countif(ec_num_list,FD88),OFFSET(INDIRECT(CONCAT(""A"",to_text(match(FD88,ec_num_list,0)))),0,1),"""")"),"")</f>
        <v/>
      </c>
      <c r="CE88" s="205" t="str">
        <f ca="1">IFERROR(__xludf.DUMMYFUNCTION("if(countif(ec_num_list,FE88),OFFSET(INDIRECT(CONCAT(""A"",to_text(match(FE88,ec_num_list,0)))),0,1),"""")"),"")</f>
        <v/>
      </c>
      <c r="CF88" s="205" t="str">
        <f ca="1">IFERROR(__xludf.DUMMYFUNCTION("if(countif(ec_num_list,FF88),OFFSET(INDIRECT(CONCAT(""A"",to_text(match(FF88,ec_num_list,0)))),0,1),"""")"),"")</f>
        <v/>
      </c>
      <c r="CG88" s="205" t="str">
        <f ca="1">IFERROR(__xludf.DUMMYFUNCTION("if(countif(ec_num_list,FG88),OFFSET(INDIRECT(CONCAT(""A"",to_text(match(FG88,ec_num_list,0)))),0,1),"""")"),"")</f>
        <v/>
      </c>
      <c r="CH88" s="205" t="str">
        <f ca="1">IFERROR(__xludf.DUMMYFUNCTION("if(countif(ec_num_list,FH88),OFFSET(INDIRECT(CONCAT(""A"",to_text(match(FH88,ec_num_list,0)))),0,1),"""")"),"N7 ")</f>
        <v xml:space="preserve">N7 </v>
      </c>
      <c r="CI88" s="205" t="str">
        <f ca="1">IFERROR(__xludf.DUMMYFUNCTION("if(countif(ec_num_list,FI88),OFFSET(INDIRECT(CONCAT(""A"",to_text(match(FI88,ec_num_list,0)))),0,1),"""")"),"")</f>
        <v/>
      </c>
      <c r="CJ88" s="205" t="str">
        <f ca="1">IFERROR(__xludf.DUMMYFUNCTION("if(countif(ec_num_list,FJ88),OFFSET(INDIRECT(CONCAT(""A"",to_text(match(FJ88,ec_num_list,0)))),0,1),"""")"),"")</f>
        <v/>
      </c>
      <c r="CK88" s="205" t="str">
        <f ca="1">IFERROR(__xludf.DUMMYFUNCTION("if(countif(ec_num_list,FK88),OFFSET(INDIRECT(CONCAT(""A"",to_text(match(FK88,ec_num_list,0)))),0,1),"""")"),"NA ")</f>
        <v xml:space="preserve">NA </v>
      </c>
      <c r="CL88" s="205" t="str">
        <f ca="1">IFERROR(__xludf.DUMMYFUNCTION("if(countif(ec_num_list,FL88),OFFSET(INDIRECT(CONCAT(""A"",to_text(match(FL88,ec_num_list,0)))),0,1),"""")"),"")</f>
        <v/>
      </c>
      <c r="CM88" s="205" t="str">
        <f ca="1">IFERROR(__xludf.DUMMYFUNCTION("if(countif(ec_num_list,FM88),OFFSET(INDIRECT(CONCAT(""A"",to_text(match(FM88,ec_num_list,0)))),0,1),"""")"),"")</f>
        <v/>
      </c>
      <c r="CN88" s="108" t="s">
        <v>267</v>
      </c>
      <c r="CO88" s="108" t="s">
        <v>1243</v>
      </c>
      <c r="CP88" s="108" t="s">
        <v>1251</v>
      </c>
      <c r="CQ88" s="108" t="s">
        <v>1256</v>
      </c>
      <c r="CR88" s="108" t="s">
        <v>1555</v>
      </c>
      <c r="CS88" s="108" t="s">
        <v>1555</v>
      </c>
      <c r="CT88" s="108" t="s">
        <v>1266</v>
      </c>
      <c r="CU88" s="108" t="s">
        <v>1271</v>
      </c>
      <c r="CV88" s="108" t="s">
        <v>1274</v>
      </c>
      <c r="CW88" s="108" t="s">
        <v>1555</v>
      </c>
      <c r="CX88" s="108" t="s">
        <v>1555</v>
      </c>
      <c r="CY88" s="108" t="s">
        <v>1286</v>
      </c>
      <c r="CZ88" s="108" t="s">
        <v>1555</v>
      </c>
      <c r="DA88" s="108" t="s">
        <v>1292</v>
      </c>
      <c r="DB88" s="108" t="s">
        <v>1294</v>
      </c>
      <c r="DC88" s="108" t="s">
        <v>1555</v>
      </c>
      <c r="DD88" s="108" t="s">
        <v>1555</v>
      </c>
      <c r="DE88" s="108" t="s">
        <v>1304</v>
      </c>
      <c r="DF88" s="108" t="s">
        <v>1555</v>
      </c>
      <c r="DG88" s="108" t="s">
        <v>1555</v>
      </c>
      <c r="DH88" s="108" t="s">
        <v>1555</v>
      </c>
      <c r="DI88" s="108" t="s">
        <v>1555</v>
      </c>
      <c r="DJ88" s="108" t="s">
        <v>1321</v>
      </c>
      <c r="DK88" s="108" t="s">
        <v>1555</v>
      </c>
      <c r="DL88" s="108" t="s">
        <v>1326</v>
      </c>
      <c r="DM88" s="108" t="s">
        <v>1555</v>
      </c>
      <c r="DN88" s="108" t="s">
        <v>1334</v>
      </c>
      <c r="DO88" s="108" t="s">
        <v>1337</v>
      </c>
      <c r="DP88" s="108" t="s">
        <v>1555</v>
      </c>
      <c r="DQ88" s="108" t="s">
        <v>1344</v>
      </c>
      <c r="DR88" s="108" t="s">
        <v>1347</v>
      </c>
      <c r="DS88" s="108" t="s">
        <v>1555</v>
      </c>
      <c r="DT88" s="108" t="s">
        <v>1353</v>
      </c>
      <c r="DU88" s="108" t="s">
        <v>1555</v>
      </c>
      <c r="DV88" s="108" t="s">
        <v>1363</v>
      </c>
      <c r="DW88" s="108" t="s">
        <v>1555</v>
      </c>
      <c r="DX88" s="108" t="s">
        <v>1555</v>
      </c>
      <c r="DY88" s="108" t="s">
        <v>1555</v>
      </c>
      <c r="DZ88" s="108" t="s">
        <v>1555</v>
      </c>
      <c r="EA88" s="108" t="s">
        <v>1555</v>
      </c>
      <c r="EB88" s="108" t="s">
        <v>1555</v>
      </c>
      <c r="EC88" s="108" t="s">
        <v>1391</v>
      </c>
      <c r="ED88" s="108" t="s">
        <v>1555</v>
      </c>
      <c r="EE88" s="108" t="s">
        <v>1397</v>
      </c>
      <c r="EF88" s="108" t="s">
        <v>1555</v>
      </c>
      <c r="EG88" s="108" t="s">
        <v>1404</v>
      </c>
      <c r="EH88" s="108" t="s">
        <v>1555</v>
      </c>
      <c r="EI88" s="108" t="s">
        <v>1555</v>
      </c>
      <c r="EJ88" s="108" t="s">
        <v>1555</v>
      </c>
      <c r="EK88" s="108" t="s">
        <v>1417</v>
      </c>
      <c r="EL88" s="108" t="s">
        <v>1555</v>
      </c>
      <c r="EM88" s="108" t="s">
        <v>1422</v>
      </c>
      <c r="EN88" s="108" t="s">
        <v>1428</v>
      </c>
      <c r="EO88" s="108" t="s">
        <v>1555</v>
      </c>
      <c r="EP88" s="108" t="s">
        <v>1555</v>
      </c>
      <c r="EQ88" s="108" t="s">
        <v>1555</v>
      </c>
      <c r="ER88" s="108" t="s">
        <v>1555</v>
      </c>
      <c r="ES88" s="108" t="s">
        <v>1555</v>
      </c>
      <c r="ET88" s="108" t="s">
        <v>1555</v>
      </c>
      <c r="EU88" s="108" t="s">
        <v>1448</v>
      </c>
      <c r="EV88" s="108" t="s">
        <v>1555</v>
      </c>
      <c r="EW88" s="108" t="s">
        <v>1454</v>
      </c>
      <c r="EX88" s="108" t="s">
        <v>1458</v>
      </c>
      <c r="EY88" s="108" t="s">
        <v>1555</v>
      </c>
      <c r="EZ88" s="108" t="s">
        <v>1463</v>
      </c>
      <c r="FA88" s="108" t="s">
        <v>1555</v>
      </c>
      <c r="FB88" s="108" t="s">
        <v>1555</v>
      </c>
      <c r="FC88" s="108" t="s">
        <v>1476</v>
      </c>
      <c r="FD88" s="108" t="s">
        <v>1555</v>
      </c>
      <c r="FE88" s="108" t="s">
        <v>1555</v>
      </c>
      <c r="FF88" s="108" t="s">
        <v>1555</v>
      </c>
      <c r="FG88" s="108" t="s">
        <v>1555</v>
      </c>
      <c r="FH88" s="108" t="s">
        <v>1494</v>
      </c>
      <c r="FI88" s="108" t="s">
        <v>1555</v>
      </c>
      <c r="FJ88" s="108" t="s">
        <v>1555</v>
      </c>
      <c r="FK88" s="108" t="s">
        <v>1506</v>
      </c>
      <c r="FL88" s="108" t="s">
        <v>1509</v>
      </c>
      <c r="FM88" s="108" t="s">
        <v>1513</v>
      </c>
    </row>
    <row r="89" spans="1:169" ht="14.25">
      <c r="A89" s="206"/>
      <c r="B89" s="206"/>
      <c r="C89" s="209"/>
      <c r="D89" s="203" t="s">
        <v>442</v>
      </c>
      <c r="E89" s="203" t="s">
        <v>904</v>
      </c>
      <c r="F89" s="203" t="s">
        <v>905</v>
      </c>
      <c r="G89" s="203" t="s">
        <v>906</v>
      </c>
      <c r="H89" s="203" t="s">
        <v>658</v>
      </c>
      <c r="I89" s="203" t="s">
        <v>535</v>
      </c>
      <c r="J89" s="203" t="s">
        <v>536</v>
      </c>
      <c r="K89" s="203" t="s">
        <v>777</v>
      </c>
      <c r="L89" s="204" t="s">
        <v>269</v>
      </c>
      <c r="M89" s="205" t="str">
        <f ca="1">IFERROR(__xludf.DUMMYFUNCTION("regexreplace(N89,"" "","", "")"),"J0, J1, J2, J5, J6, J7, JA, JC, K0, K3, K4, K5, K7, K8, K9, KA, KB, KC, KD, KF, L1, L8, LA, LC, LF, M0, M1, M3, M4, M8, MB, ME, MF, N2, N7, NA, ")</f>
        <v xml:space="preserve">J0, J1, J2, J5, J6, J7, JA, JC, K0, K3, K4, K5, K7, K8, K9, KA, KB, KC, KD, KF, L1, L8, LA, LC, LF, M0, M1, M3, M4, M8, MB, ME, MF, N2, N7, NA, </v>
      </c>
      <c r="N89" s="205" t="e">
        <f t="shared" si="1"/>
        <v>#VALUE!</v>
      </c>
      <c r="O89" s="205" t="str">
        <f ca="1">IFERROR(__xludf.DUMMYFUNCTION("if(countif(ec_num_list,CO89),OFFSET(INDIRECT(CONCAT(""A"",to_text(match(CO89,ec_num_list,0)))),0,1),"""")"),"J0 ")</f>
        <v xml:space="preserve">J0 </v>
      </c>
      <c r="P89" s="205" t="str">
        <f ca="1">IFERROR(__xludf.DUMMYFUNCTION("if(countif(ec_num_list,CP89),OFFSET(INDIRECT(CONCAT(""A"",to_text(match(CP89,ec_num_list,0)))),0,1),"""")"),"J1 ")</f>
        <v xml:space="preserve">J1 </v>
      </c>
      <c r="Q89" s="205" t="str">
        <f ca="1">IFERROR(__xludf.DUMMYFUNCTION("if(countif(ec_num_list,CQ89),OFFSET(INDIRECT(CONCAT(""A"",to_text(match(CQ89,ec_num_list,0)))),0,1),"""")"),"J2 ")</f>
        <v xml:space="preserve">J2 </v>
      </c>
      <c r="R89" s="205" t="str">
        <f ca="1">IFERROR(__xludf.DUMMYFUNCTION("if(countif(ec_num_list,CR89),OFFSET(INDIRECT(CONCAT(""A"",to_text(match(CR89,ec_num_list,0)))),0,1),"""")"),"")</f>
        <v/>
      </c>
      <c r="S89" s="205" t="str">
        <f ca="1">IFERROR(__xludf.DUMMYFUNCTION("if(countif(ec_num_list,CS89),OFFSET(INDIRECT(CONCAT(""A"",to_text(match(CS89,ec_num_list,0)))),0,1),"""")"),"")</f>
        <v/>
      </c>
      <c r="T89" s="205" t="str">
        <f ca="1">IFERROR(__xludf.DUMMYFUNCTION("if(countif(ec_num_list,CT89),OFFSET(INDIRECT(CONCAT(""A"",to_text(match(CT89,ec_num_list,0)))),0,1),"""")"),"J5 ")</f>
        <v xml:space="preserve">J5 </v>
      </c>
      <c r="U89" s="205" t="str">
        <f ca="1">IFERROR(__xludf.DUMMYFUNCTION("if(countif(ec_num_list,CU89),OFFSET(INDIRECT(CONCAT(""A"",to_text(match(CU89,ec_num_list,0)))),0,1),"""")"),"J6 ")</f>
        <v xml:space="preserve">J6 </v>
      </c>
      <c r="V89" s="205" t="str">
        <f ca="1">IFERROR(__xludf.DUMMYFUNCTION("if(countif(ec_num_list,CV89),OFFSET(INDIRECT(CONCAT(""A"",to_text(match(CV89,ec_num_list,0)))),0,1),"""")"),"J7 ")</f>
        <v xml:space="preserve">J7 </v>
      </c>
      <c r="W89" s="205" t="str">
        <f ca="1">IFERROR(__xludf.DUMMYFUNCTION("if(countif(ec_num_list,CW89),OFFSET(INDIRECT(CONCAT(""A"",to_text(match(CW89,ec_num_list,0)))),0,1),"""")"),"")</f>
        <v/>
      </c>
      <c r="X89" s="205" t="str">
        <f ca="1">IFERROR(__xludf.DUMMYFUNCTION("if(countif(ec_num_list,CX89),OFFSET(INDIRECT(CONCAT(""A"",to_text(match(CX89,ec_num_list,0)))),0,1),"""")"),"")</f>
        <v/>
      </c>
      <c r="Y89" s="205" t="str">
        <f ca="1">IFERROR(__xludf.DUMMYFUNCTION("if(countif(ec_num_list,CY89),OFFSET(INDIRECT(CONCAT(""A"",to_text(match(CY89,ec_num_list,0)))),0,1),"""")"),"JA ")</f>
        <v xml:space="preserve">JA </v>
      </c>
      <c r="Z89" s="205" t="str">
        <f ca="1">IFERROR(__xludf.DUMMYFUNCTION("if(countif(ec_num_list,CZ89),OFFSET(INDIRECT(CONCAT(""A"",to_text(match(CZ89,ec_num_list,0)))),0,1),"""")"),"")</f>
        <v/>
      </c>
      <c r="AA89" s="205" t="str">
        <f ca="1">IFERROR(__xludf.DUMMYFUNCTION("if(countif(ec_num_list,DA89),OFFSET(INDIRECT(CONCAT(""A"",to_text(match(DA89,ec_num_list,0)))),0,1),"""")"),"JC ")</f>
        <v xml:space="preserve">JC </v>
      </c>
      <c r="AB89" s="205" t="str">
        <f ca="1">IFERROR(__xludf.DUMMYFUNCTION("if(countif(ec_num_list,DB89),OFFSET(INDIRECT(CONCAT(""A"",to_text(match(DB89,ec_num_list,0)))),0,1),"""")"),"")</f>
        <v/>
      </c>
      <c r="AC89" s="205" t="str">
        <f ca="1">IFERROR(__xludf.DUMMYFUNCTION("if(countif(ec_num_list,DC89),OFFSET(INDIRECT(CONCAT(""A"",to_text(match(DC89,ec_num_list,0)))),0,1),"""")"),"")</f>
        <v/>
      </c>
      <c r="AD89" s="205" t="str">
        <f ca="1">IFERROR(__xludf.DUMMYFUNCTION("if(countif(ec_num_list,DD89),OFFSET(INDIRECT(CONCAT(""A"",to_text(match(DD89,ec_num_list,0)))),0,1),"""")"),"")</f>
        <v/>
      </c>
      <c r="AE89" s="205" t="str">
        <f ca="1">IFERROR(__xludf.DUMMYFUNCTION("if(countif(ec_num_list,DE89),OFFSET(INDIRECT(CONCAT(""A"",to_text(match(DE89,ec_num_list,0)))),0,1),"""")"),"K0 ")</f>
        <v xml:space="preserve">K0 </v>
      </c>
      <c r="AF89" s="205" t="str">
        <f ca="1">IFERROR(__xludf.DUMMYFUNCTION("if(countif(ec_num_list,DF89),OFFSET(INDIRECT(CONCAT(""A"",to_text(match(DF89,ec_num_list,0)))),0,1),"""")"),"")</f>
        <v/>
      </c>
      <c r="AG89" s="205" t="str">
        <f ca="1">IFERROR(__xludf.DUMMYFUNCTION("if(countif(ec_num_list,DG89),OFFSET(INDIRECT(CONCAT(""A"",to_text(match(DG89,ec_num_list,0)))),0,1),"""")"),"")</f>
        <v/>
      </c>
      <c r="AH89" s="205" t="str">
        <f ca="1">IFERROR(__xludf.DUMMYFUNCTION("if(countif(ec_num_list,DH89),OFFSET(INDIRECT(CONCAT(""A"",to_text(match(DH89,ec_num_list,0)))),0,1),"""")"),"K3 ")</f>
        <v xml:space="preserve">K3 </v>
      </c>
      <c r="AI89" s="205" t="str">
        <f ca="1">IFERROR(__xludf.DUMMYFUNCTION("if(countif(ec_num_list,DI89),OFFSET(INDIRECT(CONCAT(""A"",to_text(match(DI89,ec_num_list,0)))),0,1),"""")"),"K4 ")</f>
        <v xml:space="preserve">K4 </v>
      </c>
      <c r="AJ89" s="205" t="str">
        <f ca="1">IFERROR(__xludf.DUMMYFUNCTION("if(countif(ec_num_list,DJ89),OFFSET(INDIRECT(CONCAT(""A"",to_text(match(DJ89,ec_num_list,0)))),0,1),"""")"),"K5 ")</f>
        <v xml:space="preserve">K5 </v>
      </c>
      <c r="AK89" s="205" t="str">
        <f ca="1">IFERROR(__xludf.DUMMYFUNCTION("if(countif(ec_num_list,DK89),OFFSET(INDIRECT(CONCAT(""A"",to_text(match(DK89,ec_num_list,0)))),0,1),"""")"),"")</f>
        <v/>
      </c>
      <c r="AL89" s="205" t="str">
        <f ca="1">IFERROR(__xludf.DUMMYFUNCTION("if(countif(ec_num_list,DL89),OFFSET(INDIRECT(CONCAT(""A"",to_text(match(DL89,ec_num_list,0)))),0,1),"""")"),"K7 ")</f>
        <v xml:space="preserve">K7 </v>
      </c>
      <c r="AM89" s="205" t="str">
        <f ca="1">IFERROR(__xludf.DUMMYFUNCTION("if(countif(ec_num_list,DM89),OFFSET(INDIRECT(CONCAT(""A"",to_text(match(DM89,ec_num_list,0)))),0,1),"""")"),"K8 ")</f>
        <v xml:space="preserve">K8 </v>
      </c>
      <c r="AN89" s="205" t="str">
        <f ca="1">IFERROR(__xludf.DUMMYFUNCTION("if(countif(ec_num_list,DN89),OFFSET(INDIRECT(CONCAT(""A"",to_text(match(DN89,ec_num_list,0)))),0,1),"""")"),"K9 ")</f>
        <v xml:space="preserve">K9 </v>
      </c>
      <c r="AO89" s="205" t="str">
        <f ca="1">IFERROR(__xludf.DUMMYFUNCTION("if(countif(ec_num_list,DO89),OFFSET(INDIRECT(CONCAT(""A"",to_text(match(DO89,ec_num_list,0)))),0,1),"""")"),"KA ")</f>
        <v xml:space="preserve">KA </v>
      </c>
      <c r="AP89" s="205" t="str">
        <f ca="1">IFERROR(__xludf.DUMMYFUNCTION("if(countif(ec_num_list,DP89),OFFSET(INDIRECT(CONCAT(""A"",to_text(match(DP89,ec_num_list,0)))),0,1),"""")"),"KB ")</f>
        <v xml:space="preserve">KB </v>
      </c>
      <c r="AQ89" s="205" t="str">
        <f ca="1">IFERROR(__xludf.DUMMYFUNCTION("if(countif(ec_num_list,DQ89),OFFSET(INDIRECT(CONCAT(""A"",to_text(match(DQ89,ec_num_list,0)))),0,1),"""")"),"KC ")</f>
        <v xml:space="preserve">KC </v>
      </c>
      <c r="AR89" s="205" t="str">
        <f ca="1">IFERROR(__xludf.DUMMYFUNCTION("if(countif(ec_num_list,DR89),OFFSET(INDIRECT(CONCAT(""A"",to_text(match(DR89,ec_num_list,0)))),0,1),"""")"),"KD ")</f>
        <v xml:space="preserve">KD </v>
      </c>
      <c r="AS89" s="205" t="str">
        <f ca="1">IFERROR(__xludf.DUMMYFUNCTION("if(countif(ec_num_list,DS89),OFFSET(INDIRECT(CONCAT(""A"",to_text(match(DS89,ec_num_list,0)))),0,1),"""")"),"")</f>
        <v/>
      </c>
      <c r="AT89" s="205" t="str">
        <f ca="1">IFERROR(__xludf.DUMMYFUNCTION("if(countif(ec_num_list,DT89),OFFSET(INDIRECT(CONCAT(""A"",to_text(match(DT89,ec_num_list,0)))),0,1),"""")"),"KF ")</f>
        <v xml:space="preserve">KF </v>
      </c>
      <c r="AU89" s="205" t="str">
        <f ca="1">IFERROR(__xludf.DUMMYFUNCTION("if(countif(ec_num_list,DU89),OFFSET(INDIRECT(CONCAT(""A"",to_text(match(DU89,ec_num_list,0)))),0,1),"""")"),"")</f>
        <v/>
      </c>
      <c r="AV89" s="205" t="str">
        <f ca="1">IFERROR(__xludf.DUMMYFUNCTION("if(countif(ec_num_list,DV89),OFFSET(INDIRECT(CONCAT(""A"",to_text(match(DV89,ec_num_list,0)))),0,1),"""")"),"L1 ")</f>
        <v xml:space="preserve">L1 </v>
      </c>
      <c r="AW89" s="205" t="str">
        <f ca="1">IFERROR(__xludf.DUMMYFUNCTION("if(countif(ec_num_list,DW89),OFFSET(INDIRECT(CONCAT(""A"",to_text(match(DW89,ec_num_list,0)))),0,1),"""")"),"")</f>
        <v/>
      </c>
      <c r="AX89" s="205" t="str">
        <f ca="1">IFERROR(__xludf.DUMMYFUNCTION("if(countif(ec_num_list,DX89),OFFSET(INDIRECT(CONCAT(""A"",to_text(match(DX89,ec_num_list,0)))),0,1),"""")"),"")</f>
        <v/>
      </c>
      <c r="AY89" s="205" t="str">
        <f ca="1">IFERROR(__xludf.DUMMYFUNCTION("if(countif(ec_num_list,DY89),OFFSET(INDIRECT(CONCAT(""A"",to_text(match(DY89,ec_num_list,0)))),0,1),"""")"),"")</f>
        <v/>
      </c>
      <c r="AZ89" s="205" t="str">
        <f ca="1">IFERROR(__xludf.DUMMYFUNCTION("if(countif(ec_num_list,DZ89),OFFSET(INDIRECT(CONCAT(""A"",to_text(match(DZ89,ec_num_list,0)))),0,1),"""")"),"")</f>
        <v/>
      </c>
      <c r="BA89" s="205" t="str">
        <f ca="1">IFERROR(__xludf.DUMMYFUNCTION("if(countif(ec_num_list,EA89),OFFSET(INDIRECT(CONCAT(""A"",to_text(match(EA89,ec_num_list,0)))),0,1),"""")"),"")</f>
        <v/>
      </c>
      <c r="BB89" s="205" t="str">
        <f ca="1">IFERROR(__xludf.DUMMYFUNCTION("if(countif(ec_num_list,EB89),OFFSET(INDIRECT(CONCAT(""A"",to_text(match(EB89,ec_num_list,0)))),0,1),"""")"),"")</f>
        <v/>
      </c>
      <c r="BC89" s="205" t="str">
        <f ca="1">IFERROR(__xludf.DUMMYFUNCTION("if(countif(ec_num_list,EC89),OFFSET(INDIRECT(CONCAT(""A"",to_text(match(EC89,ec_num_list,0)))),0,1),"""")"),"L8 ")</f>
        <v xml:space="preserve">L8 </v>
      </c>
      <c r="BD89" s="205" t="str">
        <f ca="1">IFERROR(__xludf.DUMMYFUNCTION("if(countif(ec_num_list,ED89),OFFSET(INDIRECT(CONCAT(""A"",to_text(match(ED89,ec_num_list,0)))),0,1),"""")"),"")</f>
        <v/>
      </c>
      <c r="BE89" s="205" t="str">
        <f ca="1">IFERROR(__xludf.DUMMYFUNCTION("if(countif(ec_num_list,EE89),OFFSET(INDIRECT(CONCAT(""A"",to_text(match(EE89,ec_num_list,0)))),0,1),"""")"),"LA ")</f>
        <v xml:space="preserve">LA </v>
      </c>
      <c r="BF89" s="205" t="str">
        <f ca="1">IFERROR(__xludf.DUMMYFUNCTION("if(countif(ec_num_list,EF89),OFFSET(INDIRECT(CONCAT(""A"",to_text(match(EF89,ec_num_list,0)))),0,1),"""")"),"")</f>
        <v/>
      </c>
      <c r="BG89" s="205" t="str">
        <f ca="1">IFERROR(__xludf.DUMMYFUNCTION("if(countif(ec_num_list,EG89),OFFSET(INDIRECT(CONCAT(""A"",to_text(match(EG89,ec_num_list,0)))),0,1),"""")"),"LC ")</f>
        <v xml:space="preserve">LC </v>
      </c>
      <c r="BH89" s="205" t="str">
        <f ca="1">IFERROR(__xludf.DUMMYFUNCTION("if(countif(ec_num_list,EH89),OFFSET(INDIRECT(CONCAT(""A"",to_text(match(EH89,ec_num_list,0)))),0,1),"""")"),"")</f>
        <v/>
      </c>
      <c r="BI89" s="205" t="str">
        <f ca="1">IFERROR(__xludf.DUMMYFUNCTION("if(countif(ec_num_list,EI89),OFFSET(INDIRECT(CONCAT(""A"",to_text(match(EI89,ec_num_list,0)))),0,1),"""")"),"")</f>
        <v/>
      </c>
      <c r="BJ89" s="205" t="str">
        <f ca="1">IFERROR(__xludf.DUMMYFUNCTION("if(countif(ec_num_list,EJ89),OFFSET(INDIRECT(CONCAT(""A"",to_text(match(EJ89,ec_num_list,0)))),0,1),"""")"),"LF ")</f>
        <v xml:space="preserve">LF </v>
      </c>
      <c r="BK89" s="205" t="str">
        <f ca="1">IFERROR(__xludf.DUMMYFUNCTION("if(countif(ec_num_list,EK89),OFFSET(INDIRECT(CONCAT(""A"",to_text(match(EK89,ec_num_list,0)))),0,1),"""")"),"M0 ")</f>
        <v xml:space="preserve">M0 </v>
      </c>
      <c r="BL89" s="205" t="str">
        <f ca="1">IFERROR(__xludf.DUMMYFUNCTION("if(countif(ec_num_list,EL89),OFFSET(INDIRECT(CONCAT(""A"",to_text(match(EL89,ec_num_list,0)))),0,1),"""")"),"M1 ")</f>
        <v xml:space="preserve">M1 </v>
      </c>
      <c r="BM89" s="205" t="str">
        <f ca="1">IFERROR(__xludf.DUMMYFUNCTION("if(countif(ec_num_list,EM89),OFFSET(INDIRECT(CONCAT(""A"",to_text(match(EM89,ec_num_list,0)))),0,1),"""")"),"")</f>
        <v/>
      </c>
      <c r="BN89" s="205" t="str">
        <f ca="1">IFERROR(__xludf.DUMMYFUNCTION("if(countif(ec_num_list,EN89),OFFSET(INDIRECT(CONCAT(""A"",to_text(match(EN89,ec_num_list,0)))),0,1),"""")"),"M3 ")</f>
        <v xml:space="preserve">M3 </v>
      </c>
      <c r="BO89" s="205" t="str">
        <f ca="1">IFERROR(__xludf.DUMMYFUNCTION("if(countif(ec_num_list,EO89),OFFSET(INDIRECT(CONCAT(""A"",to_text(match(EO89,ec_num_list,0)))),0,1),"""")"),"M4 ")</f>
        <v xml:space="preserve">M4 </v>
      </c>
      <c r="BP89" s="205" t="str">
        <f ca="1">IFERROR(__xludf.DUMMYFUNCTION("if(countif(ec_num_list,EP89),OFFSET(INDIRECT(CONCAT(""A"",to_text(match(EP89,ec_num_list,0)))),0,1),"""")"),"")</f>
        <v/>
      </c>
      <c r="BQ89" s="205" t="str">
        <f ca="1">IFERROR(__xludf.DUMMYFUNCTION("if(countif(ec_num_list,EQ89),OFFSET(INDIRECT(CONCAT(""A"",to_text(match(EQ89,ec_num_list,0)))),0,1),"""")"),"")</f>
        <v/>
      </c>
      <c r="BR89" s="205" t="str">
        <f ca="1">IFERROR(__xludf.DUMMYFUNCTION("if(countif(ec_num_list,ER89),OFFSET(INDIRECT(CONCAT(""A"",to_text(match(ER89,ec_num_list,0)))),0,1),"""")"),"")</f>
        <v/>
      </c>
      <c r="BS89" s="205" t="str">
        <f ca="1">IFERROR(__xludf.DUMMYFUNCTION("if(countif(ec_num_list,ES89),OFFSET(INDIRECT(CONCAT(""A"",to_text(match(ES89,ec_num_list,0)))),0,1),"""")"),"M8 ")</f>
        <v xml:space="preserve">M8 </v>
      </c>
      <c r="BT89" s="205" t="str">
        <f ca="1">IFERROR(__xludf.DUMMYFUNCTION("if(countif(ec_num_list,ET89),OFFSET(INDIRECT(CONCAT(""A"",to_text(match(ET89,ec_num_list,0)))),0,1),"""")"),"")</f>
        <v/>
      </c>
      <c r="BU89" s="205" t="str">
        <f ca="1">IFERROR(__xludf.DUMMYFUNCTION("if(countif(ec_num_list,EU89),OFFSET(INDIRECT(CONCAT(""A"",to_text(match(EU89,ec_num_list,0)))),0,1),"""")"),"")</f>
        <v/>
      </c>
      <c r="BV89" s="205" t="str">
        <f ca="1">IFERROR(__xludf.DUMMYFUNCTION("if(countif(ec_num_list,EV89),OFFSET(INDIRECT(CONCAT(""A"",to_text(match(EV89,ec_num_list,0)))),0,1),"""")"),"MB ")</f>
        <v xml:space="preserve">MB </v>
      </c>
      <c r="BW89" s="205" t="str">
        <f ca="1">IFERROR(__xludf.DUMMYFUNCTION("if(countif(ec_num_list,EW89),OFFSET(INDIRECT(CONCAT(""A"",to_text(match(EW89,ec_num_list,0)))),0,1),"""")"),"")</f>
        <v/>
      </c>
      <c r="BX89" s="205" t="str">
        <f ca="1">IFERROR(__xludf.DUMMYFUNCTION("if(countif(ec_num_list,EX89),OFFSET(INDIRECT(CONCAT(""A"",to_text(match(EX89,ec_num_list,0)))),0,1),"""")"),"")</f>
        <v/>
      </c>
      <c r="BY89" s="205" t="str">
        <f ca="1">IFERROR(__xludf.DUMMYFUNCTION("if(countif(ec_num_list,EY89),OFFSET(INDIRECT(CONCAT(""A"",to_text(match(EY89,ec_num_list,0)))),0,1),"""")"),"ME ")</f>
        <v xml:space="preserve">ME </v>
      </c>
      <c r="BZ89" s="205" t="str">
        <f ca="1">IFERROR(__xludf.DUMMYFUNCTION("if(countif(ec_num_list,EZ89),OFFSET(INDIRECT(CONCAT(""A"",to_text(match(EZ89,ec_num_list,0)))),0,1),"""")"),"MF ")</f>
        <v xml:space="preserve">MF </v>
      </c>
      <c r="CA89" s="205" t="str">
        <f ca="1">IFERROR(__xludf.DUMMYFUNCTION("if(countif(ec_num_list,FA89),OFFSET(INDIRECT(CONCAT(""A"",to_text(match(FA89,ec_num_list,0)))),0,1),"""")"),"")</f>
        <v/>
      </c>
      <c r="CB89" s="205" t="str">
        <f ca="1">IFERROR(__xludf.DUMMYFUNCTION("if(countif(ec_num_list,FB89),OFFSET(INDIRECT(CONCAT(""A"",to_text(match(FB89,ec_num_list,0)))),0,1),"""")"),"")</f>
        <v/>
      </c>
      <c r="CC89" s="205" t="str">
        <f ca="1">IFERROR(__xludf.DUMMYFUNCTION("if(countif(ec_num_list,FC89),OFFSET(INDIRECT(CONCAT(""A"",to_text(match(FC89,ec_num_list,0)))),0,1),"""")"),"N2 ")</f>
        <v xml:space="preserve">N2 </v>
      </c>
      <c r="CD89" s="205" t="str">
        <f ca="1">IFERROR(__xludf.DUMMYFUNCTION("if(countif(ec_num_list,FD89),OFFSET(INDIRECT(CONCAT(""A"",to_text(match(FD89,ec_num_list,0)))),0,1),"""")"),"")</f>
        <v/>
      </c>
      <c r="CE89" s="205" t="str">
        <f ca="1">IFERROR(__xludf.DUMMYFUNCTION("if(countif(ec_num_list,FE89),OFFSET(INDIRECT(CONCAT(""A"",to_text(match(FE89,ec_num_list,0)))),0,1),"""")"),"")</f>
        <v/>
      </c>
      <c r="CF89" s="205" t="str">
        <f ca="1">IFERROR(__xludf.DUMMYFUNCTION("if(countif(ec_num_list,FF89),OFFSET(INDIRECT(CONCAT(""A"",to_text(match(FF89,ec_num_list,0)))),0,1),"""")"),"")</f>
        <v/>
      </c>
      <c r="CG89" s="205" t="str">
        <f ca="1">IFERROR(__xludf.DUMMYFUNCTION("if(countif(ec_num_list,FG89),OFFSET(INDIRECT(CONCAT(""A"",to_text(match(FG89,ec_num_list,0)))),0,1),"""")"),"")</f>
        <v/>
      </c>
      <c r="CH89" s="205" t="str">
        <f ca="1">IFERROR(__xludf.DUMMYFUNCTION("if(countif(ec_num_list,FH89),OFFSET(INDIRECT(CONCAT(""A"",to_text(match(FH89,ec_num_list,0)))),0,1),"""")"),"N7 ")</f>
        <v xml:space="preserve">N7 </v>
      </c>
      <c r="CI89" s="205" t="str">
        <f ca="1">IFERROR(__xludf.DUMMYFUNCTION("if(countif(ec_num_list,FI89),OFFSET(INDIRECT(CONCAT(""A"",to_text(match(FI89,ec_num_list,0)))),0,1),"""")"),"")</f>
        <v/>
      </c>
      <c r="CJ89" s="205" t="str">
        <f ca="1">IFERROR(__xludf.DUMMYFUNCTION("if(countif(ec_num_list,FJ89),OFFSET(INDIRECT(CONCAT(""A"",to_text(match(FJ89,ec_num_list,0)))),0,1),"""")"),"")</f>
        <v/>
      </c>
      <c r="CK89" s="205" t="str">
        <f ca="1">IFERROR(__xludf.DUMMYFUNCTION("if(countif(ec_num_list,FK89),OFFSET(INDIRECT(CONCAT(""A"",to_text(match(FK89,ec_num_list,0)))),0,1),"""")"),"NA ")</f>
        <v xml:space="preserve">NA </v>
      </c>
      <c r="CL89" s="205" t="str">
        <f ca="1">IFERROR(__xludf.DUMMYFUNCTION("if(countif(ec_num_list,FL89),OFFSET(INDIRECT(CONCAT(""A"",to_text(match(FL89,ec_num_list,0)))),0,1),"""")"),"")</f>
        <v/>
      </c>
      <c r="CM89" s="205" t="str">
        <f ca="1">IFERROR(__xludf.DUMMYFUNCTION("if(countif(ec_num_list,FM89),OFFSET(INDIRECT(CONCAT(""A"",to_text(match(FM89,ec_num_list,0)))),0,1),"""")"),"")</f>
        <v/>
      </c>
      <c r="CN89" s="206" t="s">
        <v>269</v>
      </c>
      <c r="CO89" s="206" t="s">
        <v>1243</v>
      </c>
      <c r="CP89" s="206" t="s">
        <v>1251</v>
      </c>
      <c r="CQ89" s="206" t="s">
        <v>1256</v>
      </c>
      <c r="CR89" s="108" t="s">
        <v>1555</v>
      </c>
      <c r="CS89" s="108" t="s">
        <v>1555</v>
      </c>
      <c r="CT89" s="206" t="s">
        <v>1266</v>
      </c>
      <c r="CU89" s="206" t="s">
        <v>1271</v>
      </c>
      <c r="CV89" s="206" t="s">
        <v>1274</v>
      </c>
      <c r="CW89" s="108" t="s">
        <v>1555</v>
      </c>
      <c r="CX89" s="108" t="s">
        <v>1555</v>
      </c>
      <c r="CY89" s="206" t="s">
        <v>1286</v>
      </c>
      <c r="CZ89" s="108" t="s">
        <v>1555</v>
      </c>
      <c r="DA89" s="206" t="s">
        <v>1292</v>
      </c>
      <c r="DB89" s="108" t="s">
        <v>1555</v>
      </c>
      <c r="DC89" s="108" t="s">
        <v>1555</v>
      </c>
      <c r="DD89" s="108" t="s">
        <v>1555</v>
      </c>
      <c r="DE89" s="206" t="s">
        <v>1304</v>
      </c>
      <c r="DF89" s="108" t="s">
        <v>1555</v>
      </c>
      <c r="DG89" s="108" t="s">
        <v>1555</v>
      </c>
      <c r="DH89" s="206" t="s">
        <v>1315</v>
      </c>
      <c r="DI89" s="206" t="s">
        <v>1317</v>
      </c>
      <c r="DJ89" s="206" t="s">
        <v>1321</v>
      </c>
      <c r="DK89" s="108" t="s">
        <v>1555</v>
      </c>
      <c r="DL89" s="206" t="s">
        <v>1326</v>
      </c>
      <c r="DM89" s="206" t="s">
        <v>1330</v>
      </c>
      <c r="DN89" s="206" t="s">
        <v>1334</v>
      </c>
      <c r="DO89" s="206" t="s">
        <v>1337</v>
      </c>
      <c r="DP89" s="206" t="s">
        <v>1341</v>
      </c>
      <c r="DQ89" s="206" t="s">
        <v>1344</v>
      </c>
      <c r="DR89" s="206" t="s">
        <v>1347</v>
      </c>
      <c r="DS89" s="108" t="s">
        <v>1555</v>
      </c>
      <c r="DT89" s="206" t="s">
        <v>1353</v>
      </c>
      <c r="DU89" s="108" t="s">
        <v>1555</v>
      </c>
      <c r="DV89" s="206" t="s">
        <v>1363</v>
      </c>
      <c r="DW89" s="108" t="s">
        <v>1555</v>
      </c>
      <c r="DX89" s="108" t="s">
        <v>1555</v>
      </c>
      <c r="DY89" s="108" t="s">
        <v>1555</v>
      </c>
      <c r="DZ89" s="108" t="s">
        <v>1555</v>
      </c>
      <c r="EA89" s="108" t="s">
        <v>1555</v>
      </c>
      <c r="EB89" s="108" t="s">
        <v>1555</v>
      </c>
      <c r="EC89" s="206" t="s">
        <v>1391</v>
      </c>
      <c r="ED89" s="108" t="s">
        <v>1555</v>
      </c>
      <c r="EE89" s="206" t="s">
        <v>1397</v>
      </c>
      <c r="EF89" s="108" t="s">
        <v>1555</v>
      </c>
      <c r="EG89" s="206" t="s">
        <v>1404</v>
      </c>
      <c r="EH89" s="108" t="s">
        <v>1555</v>
      </c>
      <c r="EI89" s="108" t="s">
        <v>1555</v>
      </c>
      <c r="EJ89" s="206" t="s">
        <v>1414</v>
      </c>
      <c r="EK89" s="206" t="s">
        <v>1417</v>
      </c>
      <c r="EL89" s="206" t="s">
        <v>1419</v>
      </c>
      <c r="EM89" s="108" t="s">
        <v>1555</v>
      </c>
      <c r="EN89" s="206" t="s">
        <v>1428</v>
      </c>
      <c r="EO89" s="206" t="s">
        <v>1430</v>
      </c>
      <c r="EP89" s="108" t="s">
        <v>1555</v>
      </c>
      <c r="EQ89" s="108" t="s">
        <v>1555</v>
      </c>
      <c r="ER89" s="108" t="s">
        <v>1555</v>
      </c>
      <c r="ES89" s="206" t="s">
        <v>1442</v>
      </c>
      <c r="ET89" s="108" t="s">
        <v>1555</v>
      </c>
      <c r="EU89" s="108" t="s">
        <v>1555</v>
      </c>
      <c r="EV89" s="206" t="s">
        <v>1451</v>
      </c>
      <c r="EW89" s="108" t="s">
        <v>1555</v>
      </c>
      <c r="EX89" s="108" t="s">
        <v>1555</v>
      </c>
      <c r="EY89" s="206" t="s">
        <v>1460</v>
      </c>
      <c r="EZ89" s="206" t="s">
        <v>1463</v>
      </c>
      <c r="FA89" s="108" t="s">
        <v>1555</v>
      </c>
      <c r="FB89" s="108" t="s">
        <v>1555</v>
      </c>
      <c r="FC89" s="206" t="s">
        <v>1476</v>
      </c>
      <c r="FD89" s="108" t="s">
        <v>1555</v>
      </c>
      <c r="FE89" s="108" t="s">
        <v>1555</v>
      </c>
      <c r="FF89" s="108" t="s">
        <v>1555</v>
      </c>
      <c r="FG89" s="108" t="s">
        <v>1555</v>
      </c>
      <c r="FH89" s="206" t="s">
        <v>1494</v>
      </c>
      <c r="FI89" s="108" t="s">
        <v>1555</v>
      </c>
      <c r="FJ89" s="108" t="s">
        <v>1555</v>
      </c>
      <c r="FK89" s="206" t="s">
        <v>1506</v>
      </c>
      <c r="FL89" s="206" t="s">
        <v>1509</v>
      </c>
      <c r="FM89" s="108" t="s">
        <v>1555</v>
      </c>
    </row>
    <row r="90" spans="1:169" ht="14.25">
      <c r="A90" s="206"/>
      <c r="B90" s="206"/>
      <c r="C90" s="209"/>
      <c r="D90" s="203" t="s">
        <v>442</v>
      </c>
      <c r="E90" s="203" t="s">
        <v>904</v>
      </c>
      <c r="F90" s="203" t="s">
        <v>905</v>
      </c>
      <c r="G90" s="203" t="s">
        <v>906</v>
      </c>
      <c r="H90" s="203" t="s">
        <v>658</v>
      </c>
      <c r="I90" s="203" t="s">
        <v>355</v>
      </c>
      <c r="J90" s="203" t="s">
        <v>512</v>
      </c>
      <c r="K90" s="117" t="s">
        <v>834</v>
      </c>
      <c r="L90" s="204" t="s">
        <v>271</v>
      </c>
      <c r="M90" s="205" t="str">
        <f ca="1">IFERROR(__xludf.DUMMYFUNCTION("regexreplace(N90,"" "","", "")"),"J0, J1, J2, J5, J6, J7, JA, JC, K0, K3, K4, K5, K7, K9, KA, KB, KC, KD, KF, L1, L8, LA, LC, LF, M0, M1, M3, M8, MB, MD, MF, N2, N7, NA, ")</f>
        <v xml:space="preserve">J0, J1, J2, J5, J6, J7, JA, JC, K0, K3, K4, K5, K7, K9, KA, KB, KC, KD, KF, L1, L8, LA, LC, LF, M0, M1, M3, M8, MB, MD, MF, N2, N7, NA, </v>
      </c>
      <c r="N90" s="205" t="e">
        <f t="shared" si="1"/>
        <v>#VALUE!</v>
      </c>
      <c r="O90" s="205" t="str">
        <f ca="1">IFERROR(__xludf.DUMMYFUNCTION("if(countif(ec_num_list,CO90),OFFSET(INDIRECT(CONCAT(""A"",to_text(match(CO90,ec_num_list,0)))),0,1),"""")"),"J0 ")</f>
        <v xml:space="preserve">J0 </v>
      </c>
      <c r="P90" s="205" t="str">
        <f ca="1">IFERROR(__xludf.DUMMYFUNCTION("if(countif(ec_num_list,CP90),OFFSET(INDIRECT(CONCAT(""A"",to_text(match(CP90,ec_num_list,0)))),0,1),"""")"),"J1 ")</f>
        <v xml:space="preserve">J1 </v>
      </c>
      <c r="Q90" s="205" t="str">
        <f ca="1">IFERROR(__xludf.DUMMYFUNCTION("if(countif(ec_num_list,CQ90),OFFSET(INDIRECT(CONCAT(""A"",to_text(match(CQ90,ec_num_list,0)))),0,1),"""")"),"J2 ")</f>
        <v xml:space="preserve">J2 </v>
      </c>
      <c r="R90" s="205" t="str">
        <f ca="1">IFERROR(__xludf.DUMMYFUNCTION("if(countif(ec_num_list,CR90),OFFSET(INDIRECT(CONCAT(""A"",to_text(match(CR90,ec_num_list,0)))),0,1),"""")"),"")</f>
        <v/>
      </c>
      <c r="S90" s="205" t="str">
        <f ca="1">IFERROR(__xludf.DUMMYFUNCTION("if(countif(ec_num_list,CS90),OFFSET(INDIRECT(CONCAT(""A"",to_text(match(CS90,ec_num_list,0)))),0,1),"""")"),"")</f>
        <v/>
      </c>
      <c r="T90" s="205" t="str">
        <f ca="1">IFERROR(__xludf.DUMMYFUNCTION("if(countif(ec_num_list,CT90),OFFSET(INDIRECT(CONCAT(""A"",to_text(match(CT90,ec_num_list,0)))),0,1),"""")"),"J5 ")</f>
        <v xml:space="preserve">J5 </v>
      </c>
      <c r="U90" s="205" t="str">
        <f ca="1">IFERROR(__xludf.DUMMYFUNCTION("if(countif(ec_num_list,CU90),OFFSET(INDIRECT(CONCAT(""A"",to_text(match(CU90,ec_num_list,0)))),0,1),"""")"),"J6 ")</f>
        <v xml:space="preserve">J6 </v>
      </c>
      <c r="V90" s="205" t="str">
        <f ca="1">IFERROR(__xludf.DUMMYFUNCTION("if(countif(ec_num_list,CV90),OFFSET(INDIRECT(CONCAT(""A"",to_text(match(CV90,ec_num_list,0)))),0,1),"""")"),"J7 ")</f>
        <v xml:space="preserve">J7 </v>
      </c>
      <c r="W90" s="205" t="str">
        <f ca="1">IFERROR(__xludf.DUMMYFUNCTION("if(countif(ec_num_list,CW90),OFFSET(INDIRECT(CONCAT(""A"",to_text(match(CW90,ec_num_list,0)))),0,1),"""")"),"")</f>
        <v/>
      </c>
      <c r="X90" s="205" t="str">
        <f ca="1">IFERROR(__xludf.DUMMYFUNCTION("if(countif(ec_num_list,CX90),OFFSET(INDIRECT(CONCAT(""A"",to_text(match(CX90,ec_num_list,0)))),0,1),"""")"),"")</f>
        <v/>
      </c>
      <c r="Y90" s="205" t="str">
        <f ca="1">IFERROR(__xludf.DUMMYFUNCTION("if(countif(ec_num_list,CY90),OFFSET(INDIRECT(CONCAT(""A"",to_text(match(CY90,ec_num_list,0)))),0,1),"""")"),"JA ")</f>
        <v xml:space="preserve">JA </v>
      </c>
      <c r="Z90" s="205" t="str">
        <f ca="1">IFERROR(__xludf.DUMMYFUNCTION("if(countif(ec_num_list,CZ90),OFFSET(INDIRECT(CONCAT(""A"",to_text(match(CZ90,ec_num_list,0)))),0,1),"""")"),"")</f>
        <v/>
      </c>
      <c r="AA90" s="205" t="str">
        <f ca="1">IFERROR(__xludf.DUMMYFUNCTION("if(countif(ec_num_list,DA90),OFFSET(INDIRECT(CONCAT(""A"",to_text(match(DA90,ec_num_list,0)))),0,1),"""")"),"JC ")</f>
        <v xml:space="preserve">JC </v>
      </c>
      <c r="AB90" s="205" t="str">
        <f ca="1">IFERROR(__xludf.DUMMYFUNCTION("if(countif(ec_num_list,DB90),OFFSET(INDIRECT(CONCAT(""A"",to_text(match(DB90,ec_num_list,0)))),0,1),"""")"),"")</f>
        <v/>
      </c>
      <c r="AC90" s="205" t="str">
        <f ca="1">IFERROR(__xludf.DUMMYFUNCTION("if(countif(ec_num_list,DC90),OFFSET(INDIRECT(CONCAT(""A"",to_text(match(DC90,ec_num_list,0)))),0,1),"""")"),"")</f>
        <v/>
      </c>
      <c r="AD90" s="205" t="str">
        <f ca="1">IFERROR(__xludf.DUMMYFUNCTION("if(countif(ec_num_list,DD90),OFFSET(INDIRECT(CONCAT(""A"",to_text(match(DD90,ec_num_list,0)))),0,1),"""")"),"")</f>
        <v/>
      </c>
      <c r="AE90" s="205" t="str">
        <f ca="1">IFERROR(__xludf.DUMMYFUNCTION("if(countif(ec_num_list,DE90),OFFSET(INDIRECT(CONCAT(""A"",to_text(match(DE90,ec_num_list,0)))),0,1),"""")"),"K0 ")</f>
        <v xml:space="preserve">K0 </v>
      </c>
      <c r="AF90" s="205" t="str">
        <f ca="1">IFERROR(__xludf.DUMMYFUNCTION("if(countif(ec_num_list,DF90),OFFSET(INDIRECT(CONCAT(""A"",to_text(match(DF90,ec_num_list,0)))),0,1),"""")"),"")</f>
        <v/>
      </c>
      <c r="AG90" s="205" t="str">
        <f ca="1">IFERROR(__xludf.DUMMYFUNCTION("if(countif(ec_num_list,DG90),OFFSET(INDIRECT(CONCAT(""A"",to_text(match(DG90,ec_num_list,0)))),0,1),"""")"),"")</f>
        <v/>
      </c>
      <c r="AH90" s="205" t="str">
        <f ca="1">IFERROR(__xludf.DUMMYFUNCTION("if(countif(ec_num_list,DH90),OFFSET(INDIRECT(CONCAT(""A"",to_text(match(DH90,ec_num_list,0)))),0,1),"""")"),"K3 ")</f>
        <v xml:space="preserve">K3 </v>
      </c>
      <c r="AI90" s="205" t="str">
        <f ca="1">IFERROR(__xludf.DUMMYFUNCTION("if(countif(ec_num_list,DI90),OFFSET(INDIRECT(CONCAT(""A"",to_text(match(DI90,ec_num_list,0)))),0,1),"""")"),"K4 ")</f>
        <v xml:space="preserve">K4 </v>
      </c>
      <c r="AJ90" s="205" t="str">
        <f ca="1">IFERROR(__xludf.DUMMYFUNCTION("if(countif(ec_num_list,DJ90),OFFSET(INDIRECT(CONCAT(""A"",to_text(match(DJ90,ec_num_list,0)))),0,1),"""")"),"K5 ")</f>
        <v xml:space="preserve">K5 </v>
      </c>
      <c r="AK90" s="205" t="str">
        <f ca="1">IFERROR(__xludf.DUMMYFUNCTION("if(countif(ec_num_list,DK90),OFFSET(INDIRECT(CONCAT(""A"",to_text(match(DK90,ec_num_list,0)))),0,1),"""")"),"")</f>
        <v/>
      </c>
      <c r="AL90" s="205" t="str">
        <f ca="1">IFERROR(__xludf.DUMMYFUNCTION("if(countif(ec_num_list,DL90),OFFSET(INDIRECT(CONCAT(""A"",to_text(match(DL90,ec_num_list,0)))),0,1),"""")"),"K7 ")</f>
        <v xml:space="preserve">K7 </v>
      </c>
      <c r="AM90" s="205" t="str">
        <f ca="1">IFERROR(__xludf.DUMMYFUNCTION("if(countif(ec_num_list,DM90),OFFSET(INDIRECT(CONCAT(""A"",to_text(match(DM90,ec_num_list,0)))),0,1),"""")"),"")</f>
        <v/>
      </c>
      <c r="AN90" s="205" t="str">
        <f ca="1">IFERROR(__xludf.DUMMYFUNCTION("if(countif(ec_num_list,DN90),OFFSET(INDIRECT(CONCAT(""A"",to_text(match(DN90,ec_num_list,0)))),0,1),"""")"),"K9 ")</f>
        <v xml:space="preserve">K9 </v>
      </c>
      <c r="AO90" s="205" t="str">
        <f ca="1">IFERROR(__xludf.DUMMYFUNCTION("if(countif(ec_num_list,DO90),OFFSET(INDIRECT(CONCAT(""A"",to_text(match(DO90,ec_num_list,0)))),0,1),"""")"),"KA ")</f>
        <v xml:space="preserve">KA </v>
      </c>
      <c r="AP90" s="205" t="str">
        <f ca="1">IFERROR(__xludf.DUMMYFUNCTION("if(countif(ec_num_list,DP90),OFFSET(INDIRECT(CONCAT(""A"",to_text(match(DP90,ec_num_list,0)))),0,1),"""")"),"KB ")</f>
        <v xml:space="preserve">KB </v>
      </c>
      <c r="AQ90" s="205" t="str">
        <f ca="1">IFERROR(__xludf.DUMMYFUNCTION("if(countif(ec_num_list,DQ90),OFFSET(INDIRECT(CONCAT(""A"",to_text(match(DQ90,ec_num_list,0)))),0,1),"""")"),"KC ")</f>
        <v xml:space="preserve">KC </v>
      </c>
      <c r="AR90" s="205" t="str">
        <f ca="1">IFERROR(__xludf.DUMMYFUNCTION("if(countif(ec_num_list,DR90),OFFSET(INDIRECT(CONCAT(""A"",to_text(match(DR90,ec_num_list,0)))),0,1),"""")"),"KD ")</f>
        <v xml:space="preserve">KD </v>
      </c>
      <c r="AS90" s="205" t="str">
        <f ca="1">IFERROR(__xludf.DUMMYFUNCTION("if(countif(ec_num_list,DS90),OFFSET(INDIRECT(CONCAT(""A"",to_text(match(DS90,ec_num_list,0)))),0,1),"""")"),"")</f>
        <v/>
      </c>
      <c r="AT90" s="205" t="str">
        <f ca="1">IFERROR(__xludf.DUMMYFUNCTION("if(countif(ec_num_list,DT90),OFFSET(INDIRECT(CONCAT(""A"",to_text(match(DT90,ec_num_list,0)))),0,1),"""")"),"KF ")</f>
        <v xml:space="preserve">KF </v>
      </c>
      <c r="AU90" s="205" t="str">
        <f ca="1">IFERROR(__xludf.DUMMYFUNCTION("if(countif(ec_num_list,DU90),OFFSET(INDIRECT(CONCAT(""A"",to_text(match(DU90,ec_num_list,0)))),0,1),"""")"),"")</f>
        <v/>
      </c>
      <c r="AV90" s="205" t="str">
        <f ca="1">IFERROR(__xludf.DUMMYFUNCTION("if(countif(ec_num_list,DV90),OFFSET(INDIRECT(CONCAT(""A"",to_text(match(DV90,ec_num_list,0)))),0,1),"""")"),"L1 ")</f>
        <v xml:space="preserve">L1 </v>
      </c>
      <c r="AW90" s="205" t="str">
        <f ca="1">IFERROR(__xludf.DUMMYFUNCTION("if(countif(ec_num_list,DW90),OFFSET(INDIRECT(CONCAT(""A"",to_text(match(DW90,ec_num_list,0)))),0,1),"""")"),"")</f>
        <v/>
      </c>
      <c r="AX90" s="205" t="str">
        <f ca="1">IFERROR(__xludf.DUMMYFUNCTION("if(countif(ec_num_list,DX90),OFFSET(INDIRECT(CONCAT(""A"",to_text(match(DX90,ec_num_list,0)))),0,1),"""")"),"")</f>
        <v/>
      </c>
      <c r="AY90" s="205" t="str">
        <f ca="1">IFERROR(__xludf.DUMMYFUNCTION("if(countif(ec_num_list,DY90),OFFSET(INDIRECT(CONCAT(""A"",to_text(match(DY90,ec_num_list,0)))),0,1),"""")"),"")</f>
        <v/>
      </c>
      <c r="AZ90" s="205" t="str">
        <f ca="1">IFERROR(__xludf.DUMMYFUNCTION("if(countif(ec_num_list,DZ90),OFFSET(INDIRECT(CONCAT(""A"",to_text(match(DZ90,ec_num_list,0)))),0,1),"""")"),"")</f>
        <v/>
      </c>
      <c r="BA90" s="205" t="str">
        <f ca="1">IFERROR(__xludf.DUMMYFUNCTION("if(countif(ec_num_list,EA90),OFFSET(INDIRECT(CONCAT(""A"",to_text(match(EA90,ec_num_list,0)))),0,1),"""")"),"")</f>
        <v/>
      </c>
      <c r="BB90" s="205" t="str">
        <f ca="1">IFERROR(__xludf.DUMMYFUNCTION("if(countif(ec_num_list,EB90),OFFSET(INDIRECT(CONCAT(""A"",to_text(match(EB90,ec_num_list,0)))),0,1),"""")"),"")</f>
        <v/>
      </c>
      <c r="BC90" s="205" t="str">
        <f ca="1">IFERROR(__xludf.DUMMYFUNCTION("if(countif(ec_num_list,EC90),OFFSET(INDIRECT(CONCAT(""A"",to_text(match(EC90,ec_num_list,0)))),0,1),"""")"),"L8 ")</f>
        <v xml:space="preserve">L8 </v>
      </c>
      <c r="BD90" s="205" t="str">
        <f ca="1">IFERROR(__xludf.DUMMYFUNCTION("if(countif(ec_num_list,ED90),OFFSET(INDIRECT(CONCAT(""A"",to_text(match(ED90,ec_num_list,0)))),0,1),"""")"),"")</f>
        <v/>
      </c>
      <c r="BE90" s="205" t="str">
        <f ca="1">IFERROR(__xludf.DUMMYFUNCTION("if(countif(ec_num_list,EE90),OFFSET(INDIRECT(CONCAT(""A"",to_text(match(EE90,ec_num_list,0)))),0,1),"""")"),"LA ")</f>
        <v xml:space="preserve">LA </v>
      </c>
      <c r="BF90" s="205" t="str">
        <f ca="1">IFERROR(__xludf.DUMMYFUNCTION("if(countif(ec_num_list,EF90),OFFSET(INDIRECT(CONCAT(""A"",to_text(match(EF90,ec_num_list,0)))),0,1),"""")"),"")</f>
        <v/>
      </c>
      <c r="BG90" s="205" t="str">
        <f ca="1">IFERROR(__xludf.DUMMYFUNCTION("if(countif(ec_num_list,EG90),OFFSET(INDIRECT(CONCAT(""A"",to_text(match(EG90,ec_num_list,0)))),0,1),"""")"),"LC ")</f>
        <v xml:space="preserve">LC </v>
      </c>
      <c r="BH90" s="205" t="str">
        <f ca="1">IFERROR(__xludf.DUMMYFUNCTION("if(countif(ec_num_list,EH90),OFFSET(INDIRECT(CONCAT(""A"",to_text(match(EH90,ec_num_list,0)))),0,1),"""")"),"")</f>
        <v/>
      </c>
      <c r="BI90" s="205" t="str">
        <f ca="1">IFERROR(__xludf.DUMMYFUNCTION("if(countif(ec_num_list,EI90),OFFSET(INDIRECT(CONCAT(""A"",to_text(match(EI90,ec_num_list,0)))),0,1),"""")"),"")</f>
        <v/>
      </c>
      <c r="BJ90" s="205" t="str">
        <f ca="1">IFERROR(__xludf.DUMMYFUNCTION("if(countif(ec_num_list,EJ90),OFFSET(INDIRECT(CONCAT(""A"",to_text(match(EJ90,ec_num_list,0)))),0,1),"""")"),"LF ")</f>
        <v xml:space="preserve">LF </v>
      </c>
      <c r="BK90" s="205" t="str">
        <f ca="1">IFERROR(__xludf.DUMMYFUNCTION("if(countif(ec_num_list,EK90),OFFSET(INDIRECT(CONCAT(""A"",to_text(match(EK90,ec_num_list,0)))),0,1),"""")"),"M0 ")</f>
        <v xml:space="preserve">M0 </v>
      </c>
      <c r="BL90" s="205" t="str">
        <f ca="1">IFERROR(__xludf.DUMMYFUNCTION("if(countif(ec_num_list,EL90),OFFSET(INDIRECT(CONCAT(""A"",to_text(match(EL90,ec_num_list,0)))),0,1),"""")"),"M1 ")</f>
        <v xml:space="preserve">M1 </v>
      </c>
      <c r="BM90" s="205" t="str">
        <f ca="1">IFERROR(__xludf.DUMMYFUNCTION("if(countif(ec_num_list,EM90),OFFSET(INDIRECT(CONCAT(""A"",to_text(match(EM90,ec_num_list,0)))),0,1),"""")"),"")</f>
        <v/>
      </c>
      <c r="BN90" s="205" t="str">
        <f ca="1">IFERROR(__xludf.DUMMYFUNCTION("if(countif(ec_num_list,EN90),OFFSET(INDIRECT(CONCAT(""A"",to_text(match(EN90,ec_num_list,0)))),0,1),"""")"),"M3 ")</f>
        <v xml:space="preserve">M3 </v>
      </c>
      <c r="BO90" s="205" t="str">
        <f ca="1">IFERROR(__xludf.DUMMYFUNCTION("if(countif(ec_num_list,EO90),OFFSET(INDIRECT(CONCAT(""A"",to_text(match(EO90,ec_num_list,0)))),0,1),"""")"),"")</f>
        <v/>
      </c>
      <c r="BP90" s="205" t="str">
        <f ca="1">IFERROR(__xludf.DUMMYFUNCTION("if(countif(ec_num_list,EP90),OFFSET(INDIRECT(CONCAT(""A"",to_text(match(EP90,ec_num_list,0)))),0,1),"""")"),"")</f>
        <v/>
      </c>
      <c r="BQ90" s="205" t="str">
        <f ca="1">IFERROR(__xludf.DUMMYFUNCTION("if(countif(ec_num_list,EQ90),OFFSET(INDIRECT(CONCAT(""A"",to_text(match(EQ90,ec_num_list,0)))),0,1),"""")"),"")</f>
        <v/>
      </c>
      <c r="BR90" s="205" t="str">
        <f ca="1">IFERROR(__xludf.DUMMYFUNCTION("if(countif(ec_num_list,ER90),OFFSET(INDIRECT(CONCAT(""A"",to_text(match(ER90,ec_num_list,0)))),0,1),"""")"),"")</f>
        <v/>
      </c>
      <c r="BS90" s="205" t="str">
        <f ca="1">IFERROR(__xludf.DUMMYFUNCTION("if(countif(ec_num_list,ES90),OFFSET(INDIRECT(CONCAT(""A"",to_text(match(ES90,ec_num_list,0)))),0,1),"""")"),"M8 ")</f>
        <v xml:space="preserve">M8 </v>
      </c>
      <c r="BT90" s="205" t="str">
        <f ca="1">IFERROR(__xludf.DUMMYFUNCTION("if(countif(ec_num_list,ET90),OFFSET(INDIRECT(CONCAT(""A"",to_text(match(ET90,ec_num_list,0)))),0,1),"""")"),"")</f>
        <v/>
      </c>
      <c r="BU90" s="205" t="str">
        <f ca="1">IFERROR(__xludf.DUMMYFUNCTION("if(countif(ec_num_list,EU90),OFFSET(INDIRECT(CONCAT(""A"",to_text(match(EU90,ec_num_list,0)))),0,1),"""")"),"")</f>
        <v/>
      </c>
      <c r="BV90" s="205" t="str">
        <f ca="1">IFERROR(__xludf.DUMMYFUNCTION("if(countif(ec_num_list,EV90),OFFSET(INDIRECT(CONCAT(""A"",to_text(match(EV90,ec_num_list,0)))),0,1),"""")"),"MB ")</f>
        <v xml:space="preserve">MB </v>
      </c>
      <c r="BW90" s="205" t="str">
        <f ca="1">IFERROR(__xludf.DUMMYFUNCTION("if(countif(ec_num_list,EW90),OFFSET(INDIRECT(CONCAT(""A"",to_text(match(EW90,ec_num_list,0)))),0,1),"""")"),"")</f>
        <v/>
      </c>
      <c r="BX90" s="205" t="str">
        <f ca="1">IFERROR(__xludf.DUMMYFUNCTION("if(countif(ec_num_list,EX90),OFFSET(INDIRECT(CONCAT(""A"",to_text(match(EX90,ec_num_list,0)))),0,1),"""")"),"MD ")</f>
        <v xml:space="preserve">MD </v>
      </c>
      <c r="BY90" s="205" t="str">
        <f ca="1">IFERROR(__xludf.DUMMYFUNCTION("if(countif(ec_num_list,EY90),OFFSET(INDIRECT(CONCAT(""A"",to_text(match(EY90,ec_num_list,0)))),0,1),"""")"),"")</f>
        <v/>
      </c>
      <c r="BZ90" s="205" t="str">
        <f ca="1">IFERROR(__xludf.DUMMYFUNCTION("if(countif(ec_num_list,EZ90),OFFSET(INDIRECT(CONCAT(""A"",to_text(match(EZ90,ec_num_list,0)))),0,1),"""")"),"MF ")</f>
        <v xml:space="preserve">MF </v>
      </c>
      <c r="CA90" s="205" t="str">
        <f ca="1">IFERROR(__xludf.DUMMYFUNCTION("if(countif(ec_num_list,FA90),OFFSET(INDIRECT(CONCAT(""A"",to_text(match(FA90,ec_num_list,0)))),0,1),"""")"),"")</f>
        <v/>
      </c>
      <c r="CB90" s="205" t="str">
        <f ca="1">IFERROR(__xludf.DUMMYFUNCTION("if(countif(ec_num_list,FB90),OFFSET(INDIRECT(CONCAT(""A"",to_text(match(FB90,ec_num_list,0)))),0,1),"""")"),"")</f>
        <v/>
      </c>
      <c r="CC90" s="205" t="str">
        <f ca="1">IFERROR(__xludf.DUMMYFUNCTION("if(countif(ec_num_list,FC90),OFFSET(INDIRECT(CONCAT(""A"",to_text(match(FC90,ec_num_list,0)))),0,1),"""")"),"N2 ")</f>
        <v xml:space="preserve">N2 </v>
      </c>
      <c r="CD90" s="205" t="str">
        <f ca="1">IFERROR(__xludf.DUMMYFUNCTION("if(countif(ec_num_list,FD90),OFFSET(INDIRECT(CONCAT(""A"",to_text(match(FD90,ec_num_list,0)))),0,1),"""")"),"")</f>
        <v/>
      </c>
      <c r="CE90" s="205" t="str">
        <f ca="1">IFERROR(__xludf.DUMMYFUNCTION("if(countif(ec_num_list,FE90),OFFSET(INDIRECT(CONCAT(""A"",to_text(match(FE90,ec_num_list,0)))),0,1),"""")"),"")</f>
        <v/>
      </c>
      <c r="CF90" s="205" t="str">
        <f ca="1">IFERROR(__xludf.DUMMYFUNCTION("if(countif(ec_num_list,FF90),OFFSET(INDIRECT(CONCAT(""A"",to_text(match(FF90,ec_num_list,0)))),0,1),"""")"),"")</f>
        <v/>
      </c>
      <c r="CG90" s="205" t="str">
        <f ca="1">IFERROR(__xludf.DUMMYFUNCTION("if(countif(ec_num_list,FG90),OFFSET(INDIRECT(CONCAT(""A"",to_text(match(FG90,ec_num_list,0)))),0,1),"""")"),"")</f>
        <v/>
      </c>
      <c r="CH90" s="205" t="str">
        <f ca="1">IFERROR(__xludf.DUMMYFUNCTION("if(countif(ec_num_list,FH90),OFFSET(INDIRECT(CONCAT(""A"",to_text(match(FH90,ec_num_list,0)))),0,1),"""")"),"N7 ")</f>
        <v xml:space="preserve">N7 </v>
      </c>
      <c r="CI90" s="205" t="str">
        <f ca="1">IFERROR(__xludf.DUMMYFUNCTION("if(countif(ec_num_list,FI90),OFFSET(INDIRECT(CONCAT(""A"",to_text(match(FI90,ec_num_list,0)))),0,1),"""")"),"")</f>
        <v/>
      </c>
      <c r="CJ90" s="205" t="str">
        <f ca="1">IFERROR(__xludf.DUMMYFUNCTION("if(countif(ec_num_list,FJ90),OFFSET(INDIRECT(CONCAT(""A"",to_text(match(FJ90,ec_num_list,0)))),0,1),"""")"),"")</f>
        <v/>
      </c>
      <c r="CK90" s="205" t="str">
        <f ca="1">IFERROR(__xludf.DUMMYFUNCTION("if(countif(ec_num_list,FK90),OFFSET(INDIRECT(CONCAT(""A"",to_text(match(FK90,ec_num_list,0)))),0,1),"""")"),"NA ")</f>
        <v xml:space="preserve">NA </v>
      </c>
      <c r="CL90" s="205" t="str">
        <f ca="1">IFERROR(__xludf.DUMMYFUNCTION("if(countif(ec_num_list,FL90),OFFSET(INDIRECT(CONCAT(""A"",to_text(match(FL90,ec_num_list,0)))),0,1),"""")"),"")</f>
        <v/>
      </c>
      <c r="CM90" s="205" t="str">
        <f ca="1">IFERROR(__xludf.DUMMYFUNCTION("if(countif(ec_num_list,FM90),OFFSET(INDIRECT(CONCAT(""A"",to_text(match(FM90,ec_num_list,0)))),0,1),"""")"),"")</f>
        <v/>
      </c>
      <c r="CN90" s="206" t="s">
        <v>271</v>
      </c>
      <c r="CO90" s="206" t="s">
        <v>1243</v>
      </c>
      <c r="CP90" s="206" t="s">
        <v>1251</v>
      </c>
      <c r="CQ90" s="206" t="s">
        <v>1256</v>
      </c>
      <c r="CR90" s="108" t="s">
        <v>1555</v>
      </c>
      <c r="CS90" s="108" t="s">
        <v>1555</v>
      </c>
      <c r="CT90" s="206" t="s">
        <v>1266</v>
      </c>
      <c r="CU90" s="206" t="s">
        <v>1271</v>
      </c>
      <c r="CV90" s="206" t="s">
        <v>1274</v>
      </c>
      <c r="CW90" s="108" t="s">
        <v>1555</v>
      </c>
      <c r="CX90" s="108" t="s">
        <v>1555</v>
      </c>
      <c r="CY90" s="206" t="s">
        <v>1286</v>
      </c>
      <c r="CZ90" s="108" t="s">
        <v>1555</v>
      </c>
      <c r="DA90" s="206" t="s">
        <v>1292</v>
      </c>
      <c r="DB90" s="108" t="s">
        <v>1555</v>
      </c>
      <c r="DC90" s="108" t="s">
        <v>1555</v>
      </c>
      <c r="DD90" s="108" t="s">
        <v>1555</v>
      </c>
      <c r="DE90" s="206" t="s">
        <v>1304</v>
      </c>
      <c r="DF90" s="108" t="s">
        <v>1555</v>
      </c>
      <c r="DG90" s="108" t="s">
        <v>1555</v>
      </c>
      <c r="DH90" s="206" t="s">
        <v>1315</v>
      </c>
      <c r="DI90" s="206" t="s">
        <v>1317</v>
      </c>
      <c r="DJ90" s="206" t="s">
        <v>1321</v>
      </c>
      <c r="DK90" s="108" t="s">
        <v>1555</v>
      </c>
      <c r="DL90" s="206" t="s">
        <v>1326</v>
      </c>
      <c r="DM90" s="108" t="s">
        <v>1555</v>
      </c>
      <c r="DN90" s="206" t="s">
        <v>1334</v>
      </c>
      <c r="DO90" s="206" t="s">
        <v>1337</v>
      </c>
      <c r="DP90" s="206" t="s">
        <v>1341</v>
      </c>
      <c r="DQ90" s="206" t="s">
        <v>1344</v>
      </c>
      <c r="DR90" s="206" t="s">
        <v>1347</v>
      </c>
      <c r="DS90" s="108" t="s">
        <v>1555</v>
      </c>
      <c r="DT90" s="206" t="s">
        <v>1353</v>
      </c>
      <c r="DU90" s="108" t="s">
        <v>1555</v>
      </c>
      <c r="DV90" s="206" t="s">
        <v>1363</v>
      </c>
      <c r="DW90" s="108" t="s">
        <v>1555</v>
      </c>
      <c r="DX90" s="108" t="s">
        <v>1555</v>
      </c>
      <c r="DY90" s="108" t="s">
        <v>1555</v>
      </c>
      <c r="DZ90" s="108" t="s">
        <v>1555</v>
      </c>
      <c r="EA90" s="108" t="s">
        <v>1555</v>
      </c>
      <c r="EB90" s="108" t="s">
        <v>1555</v>
      </c>
      <c r="EC90" s="206" t="s">
        <v>1391</v>
      </c>
      <c r="ED90" s="108" t="s">
        <v>1555</v>
      </c>
      <c r="EE90" s="206" t="s">
        <v>1397</v>
      </c>
      <c r="EF90" s="108" t="s">
        <v>1555</v>
      </c>
      <c r="EG90" s="206" t="s">
        <v>1404</v>
      </c>
      <c r="EH90" s="108" t="s">
        <v>1555</v>
      </c>
      <c r="EI90" s="108" t="s">
        <v>1555</v>
      </c>
      <c r="EJ90" s="206" t="s">
        <v>1414</v>
      </c>
      <c r="EK90" s="206" t="s">
        <v>1417</v>
      </c>
      <c r="EL90" s="206" t="s">
        <v>1419</v>
      </c>
      <c r="EM90" s="108" t="s">
        <v>1555</v>
      </c>
      <c r="EN90" s="206" t="s">
        <v>1428</v>
      </c>
      <c r="EO90" s="108" t="s">
        <v>1555</v>
      </c>
      <c r="EP90" s="108" t="s">
        <v>1555</v>
      </c>
      <c r="EQ90" s="108" t="s">
        <v>1555</v>
      </c>
      <c r="ER90" s="108" t="s">
        <v>1555</v>
      </c>
      <c r="ES90" s="206" t="s">
        <v>1442</v>
      </c>
      <c r="ET90" s="108" t="s">
        <v>1555</v>
      </c>
      <c r="EU90" s="108" t="s">
        <v>1555</v>
      </c>
      <c r="EV90" s="206" t="s">
        <v>1451</v>
      </c>
      <c r="EW90" s="108" t="s">
        <v>1555</v>
      </c>
      <c r="EX90" s="206" t="s">
        <v>1458</v>
      </c>
      <c r="EY90" s="108" t="s">
        <v>1555</v>
      </c>
      <c r="EZ90" s="206" t="s">
        <v>1463</v>
      </c>
      <c r="FA90" s="108" t="s">
        <v>1555</v>
      </c>
      <c r="FB90" s="108" t="s">
        <v>1555</v>
      </c>
      <c r="FC90" s="206" t="s">
        <v>1476</v>
      </c>
      <c r="FD90" s="108" t="s">
        <v>1555</v>
      </c>
      <c r="FE90" s="108" t="s">
        <v>1555</v>
      </c>
      <c r="FF90" s="108" t="s">
        <v>1555</v>
      </c>
      <c r="FG90" s="108" t="s">
        <v>1555</v>
      </c>
      <c r="FH90" s="206" t="s">
        <v>1494</v>
      </c>
      <c r="FI90" s="108" t="s">
        <v>1555</v>
      </c>
      <c r="FJ90" s="108" t="s">
        <v>1555</v>
      </c>
      <c r="FK90" s="206" t="s">
        <v>1506</v>
      </c>
      <c r="FL90" s="206" t="s">
        <v>1509</v>
      </c>
      <c r="FM90" s="108" t="s">
        <v>1555</v>
      </c>
    </row>
    <row r="91" spans="1:169" ht="24">
      <c r="A91" s="206"/>
      <c r="B91" s="206"/>
      <c r="C91" s="209"/>
      <c r="D91" s="203" t="s">
        <v>442</v>
      </c>
      <c r="E91" s="203" t="s">
        <v>904</v>
      </c>
      <c r="F91" s="203" t="s">
        <v>455</v>
      </c>
      <c r="G91" s="203" t="s">
        <v>456</v>
      </c>
      <c r="H91" s="203" t="s">
        <v>347</v>
      </c>
      <c r="I91" s="203" t="s">
        <v>457</v>
      </c>
      <c r="J91" s="203" t="s">
        <v>458</v>
      </c>
      <c r="K91" s="117" t="s">
        <v>459</v>
      </c>
      <c r="L91" s="204" t="s">
        <v>273</v>
      </c>
      <c r="M91" s="205" t="str">
        <f ca="1">IFERROR(__xludf.DUMMYFUNCTION("regexreplace(N91,"" "","", "")"),"J0, J5, J6, K5, K7, KC, KD, L1, L8, LA, LC, MF, N2, N7, NA, ")</f>
        <v xml:space="preserve">J0, J5, J6, K5, K7, KC, KD, L1, L8, LA, LC, MF, N2, N7, NA, </v>
      </c>
      <c r="N91" s="205" t="e">
        <f t="shared" si="1"/>
        <v>#VALUE!</v>
      </c>
      <c r="O91" s="205" t="str">
        <f ca="1">IFERROR(__xludf.DUMMYFUNCTION("if(countif(ec_num_list,CO91),OFFSET(INDIRECT(CONCAT(""A"",to_text(match(CO91,ec_num_list,0)))),0,1),"""")"),"J0 ")</f>
        <v xml:space="preserve">J0 </v>
      </c>
      <c r="P91" s="205" t="str">
        <f ca="1">IFERROR(__xludf.DUMMYFUNCTION("if(countif(ec_num_list,CP91),OFFSET(INDIRECT(CONCAT(""A"",to_text(match(CP91,ec_num_list,0)))),0,1),"""")"),"")</f>
        <v/>
      </c>
      <c r="Q91" s="205" t="str">
        <f ca="1">IFERROR(__xludf.DUMMYFUNCTION("if(countif(ec_num_list,CQ91),OFFSET(INDIRECT(CONCAT(""A"",to_text(match(CQ91,ec_num_list,0)))),0,1),"""")"),"")</f>
        <v/>
      </c>
      <c r="R91" s="205" t="str">
        <f ca="1">IFERROR(__xludf.DUMMYFUNCTION("if(countif(ec_num_list,CR91),OFFSET(INDIRECT(CONCAT(""A"",to_text(match(CR91,ec_num_list,0)))),0,1),"""")"),"")</f>
        <v/>
      </c>
      <c r="S91" s="205" t="str">
        <f ca="1">IFERROR(__xludf.DUMMYFUNCTION("if(countif(ec_num_list,CS91),OFFSET(INDIRECT(CONCAT(""A"",to_text(match(CS91,ec_num_list,0)))),0,1),"""")"),"")</f>
        <v/>
      </c>
      <c r="T91" s="205" t="str">
        <f ca="1">IFERROR(__xludf.DUMMYFUNCTION("if(countif(ec_num_list,CT91),OFFSET(INDIRECT(CONCAT(""A"",to_text(match(CT91,ec_num_list,0)))),0,1),"""")"),"J5 ")</f>
        <v xml:space="preserve">J5 </v>
      </c>
      <c r="U91" s="205" t="str">
        <f ca="1">IFERROR(__xludf.DUMMYFUNCTION("if(countif(ec_num_list,CU91),OFFSET(INDIRECT(CONCAT(""A"",to_text(match(CU91,ec_num_list,0)))),0,1),"""")"),"J6 ")</f>
        <v xml:space="preserve">J6 </v>
      </c>
      <c r="V91" s="205" t="str">
        <f ca="1">IFERROR(__xludf.DUMMYFUNCTION("if(countif(ec_num_list,CV91),OFFSET(INDIRECT(CONCAT(""A"",to_text(match(CV91,ec_num_list,0)))),0,1),"""")"),"")</f>
        <v/>
      </c>
      <c r="W91" s="205" t="str">
        <f ca="1">IFERROR(__xludf.DUMMYFUNCTION("if(countif(ec_num_list,CW91),OFFSET(INDIRECT(CONCAT(""A"",to_text(match(CW91,ec_num_list,0)))),0,1),"""")"),"")</f>
        <v/>
      </c>
      <c r="X91" s="205" t="str">
        <f ca="1">IFERROR(__xludf.DUMMYFUNCTION("if(countif(ec_num_list,CX91),OFFSET(INDIRECT(CONCAT(""A"",to_text(match(CX91,ec_num_list,0)))),0,1),"""")"),"")</f>
        <v/>
      </c>
      <c r="Y91" s="205" t="str">
        <f ca="1">IFERROR(__xludf.DUMMYFUNCTION("if(countif(ec_num_list,CY91),OFFSET(INDIRECT(CONCAT(""A"",to_text(match(CY91,ec_num_list,0)))),0,1),"""")"),"")</f>
        <v/>
      </c>
      <c r="Z91" s="205" t="str">
        <f ca="1">IFERROR(__xludf.DUMMYFUNCTION("if(countif(ec_num_list,CZ91),OFFSET(INDIRECT(CONCAT(""A"",to_text(match(CZ91,ec_num_list,0)))),0,1),"""")"),"")</f>
        <v/>
      </c>
      <c r="AA91" s="205" t="str">
        <f ca="1">IFERROR(__xludf.DUMMYFUNCTION("if(countif(ec_num_list,DA91),OFFSET(INDIRECT(CONCAT(""A"",to_text(match(DA91,ec_num_list,0)))),0,1),"""")"),"")</f>
        <v/>
      </c>
      <c r="AB91" s="205" t="str">
        <f ca="1">IFERROR(__xludf.DUMMYFUNCTION("if(countif(ec_num_list,DB91),OFFSET(INDIRECT(CONCAT(""A"",to_text(match(DB91,ec_num_list,0)))),0,1),"""")"),"")</f>
        <v/>
      </c>
      <c r="AC91" s="205" t="str">
        <f ca="1">IFERROR(__xludf.DUMMYFUNCTION("if(countif(ec_num_list,DC91),OFFSET(INDIRECT(CONCAT(""A"",to_text(match(DC91,ec_num_list,0)))),0,1),"""")"),"")</f>
        <v/>
      </c>
      <c r="AD91" s="205" t="str">
        <f ca="1">IFERROR(__xludf.DUMMYFUNCTION("if(countif(ec_num_list,DD91),OFFSET(INDIRECT(CONCAT(""A"",to_text(match(DD91,ec_num_list,0)))),0,1),"""")"),"")</f>
        <v/>
      </c>
      <c r="AE91" s="205" t="str">
        <f ca="1">IFERROR(__xludf.DUMMYFUNCTION("if(countif(ec_num_list,DE91),OFFSET(INDIRECT(CONCAT(""A"",to_text(match(DE91,ec_num_list,0)))),0,1),"""")"),"")</f>
        <v/>
      </c>
      <c r="AF91" s="205" t="str">
        <f ca="1">IFERROR(__xludf.DUMMYFUNCTION("if(countif(ec_num_list,DF91),OFFSET(INDIRECT(CONCAT(""A"",to_text(match(DF91,ec_num_list,0)))),0,1),"""")"),"")</f>
        <v/>
      </c>
      <c r="AG91" s="205" t="str">
        <f ca="1">IFERROR(__xludf.DUMMYFUNCTION("if(countif(ec_num_list,DG91),OFFSET(INDIRECT(CONCAT(""A"",to_text(match(DG91,ec_num_list,0)))),0,1),"""")"),"")</f>
        <v/>
      </c>
      <c r="AH91" s="205" t="str">
        <f ca="1">IFERROR(__xludf.DUMMYFUNCTION("if(countif(ec_num_list,DH91),OFFSET(INDIRECT(CONCAT(""A"",to_text(match(DH91,ec_num_list,0)))),0,1),"""")"),"")</f>
        <v/>
      </c>
      <c r="AI91" s="205" t="str">
        <f ca="1">IFERROR(__xludf.DUMMYFUNCTION("if(countif(ec_num_list,DI91),OFFSET(INDIRECT(CONCAT(""A"",to_text(match(DI91,ec_num_list,0)))),0,1),"""")"),"")</f>
        <v/>
      </c>
      <c r="AJ91" s="205" t="str">
        <f ca="1">IFERROR(__xludf.DUMMYFUNCTION("if(countif(ec_num_list,DJ91),OFFSET(INDIRECT(CONCAT(""A"",to_text(match(DJ91,ec_num_list,0)))),0,1),"""")"),"K5 ")</f>
        <v xml:space="preserve">K5 </v>
      </c>
      <c r="AK91" s="205" t="str">
        <f ca="1">IFERROR(__xludf.DUMMYFUNCTION("if(countif(ec_num_list,DK91),OFFSET(INDIRECT(CONCAT(""A"",to_text(match(DK91,ec_num_list,0)))),0,1),"""")"),"")</f>
        <v/>
      </c>
      <c r="AL91" s="205" t="str">
        <f ca="1">IFERROR(__xludf.DUMMYFUNCTION("if(countif(ec_num_list,DL91),OFFSET(INDIRECT(CONCAT(""A"",to_text(match(DL91,ec_num_list,0)))),0,1),"""")"),"K7 ")</f>
        <v xml:space="preserve">K7 </v>
      </c>
      <c r="AM91" s="205" t="str">
        <f ca="1">IFERROR(__xludf.DUMMYFUNCTION("if(countif(ec_num_list,DM91),OFFSET(INDIRECT(CONCAT(""A"",to_text(match(DM91,ec_num_list,0)))),0,1),"""")"),"")</f>
        <v/>
      </c>
      <c r="AN91" s="205" t="str">
        <f ca="1">IFERROR(__xludf.DUMMYFUNCTION("if(countif(ec_num_list,DN91),OFFSET(INDIRECT(CONCAT(""A"",to_text(match(DN91,ec_num_list,0)))),0,1),"""")"),"")</f>
        <v/>
      </c>
      <c r="AO91" s="205" t="str">
        <f ca="1">IFERROR(__xludf.DUMMYFUNCTION("if(countif(ec_num_list,DO91),OFFSET(INDIRECT(CONCAT(""A"",to_text(match(DO91,ec_num_list,0)))),0,1),"""")"),"")</f>
        <v/>
      </c>
      <c r="AP91" s="205" t="str">
        <f ca="1">IFERROR(__xludf.DUMMYFUNCTION("if(countif(ec_num_list,DP91),OFFSET(INDIRECT(CONCAT(""A"",to_text(match(DP91,ec_num_list,0)))),0,1),"""")"),"")</f>
        <v/>
      </c>
      <c r="AQ91" s="205" t="str">
        <f ca="1">IFERROR(__xludf.DUMMYFUNCTION("if(countif(ec_num_list,DQ91),OFFSET(INDIRECT(CONCAT(""A"",to_text(match(DQ91,ec_num_list,0)))),0,1),"""")"),"KC ")</f>
        <v xml:space="preserve">KC </v>
      </c>
      <c r="AR91" s="205" t="str">
        <f ca="1">IFERROR(__xludf.DUMMYFUNCTION("if(countif(ec_num_list,DR91),OFFSET(INDIRECT(CONCAT(""A"",to_text(match(DR91,ec_num_list,0)))),0,1),"""")"),"KD ")</f>
        <v xml:space="preserve">KD </v>
      </c>
      <c r="AS91" s="205" t="str">
        <f ca="1">IFERROR(__xludf.DUMMYFUNCTION("if(countif(ec_num_list,DS91),OFFSET(INDIRECT(CONCAT(""A"",to_text(match(DS91,ec_num_list,0)))),0,1),"""")"),"")</f>
        <v/>
      </c>
      <c r="AT91" s="205" t="str">
        <f ca="1">IFERROR(__xludf.DUMMYFUNCTION("if(countif(ec_num_list,DT91),OFFSET(INDIRECT(CONCAT(""A"",to_text(match(DT91,ec_num_list,0)))),0,1),"""")"),"")</f>
        <v/>
      </c>
      <c r="AU91" s="205" t="str">
        <f ca="1">IFERROR(__xludf.DUMMYFUNCTION("if(countif(ec_num_list,DU91),OFFSET(INDIRECT(CONCAT(""A"",to_text(match(DU91,ec_num_list,0)))),0,1),"""")"),"")</f>
        <v/>
      </c>
      <c r="AV91" s="205" t="str">
        <f ca="1">IFERROR(__xludf.DUMMYFUNCTION("if(countif(ec_num_list,DV91),OFFSET(INDIRECT(CONCAT(""A"",to_text(match(DV91,ec_num_list,0)))),0,1),"""")"),"L1 ")</f>
        <v xml:space="preserve">L1 </v>
      </c>
      <c r="AW91" s="205" t="str">
        <f ca="1">IFERROR(__xludf.DUMMYFUNCTION("if(countif(ec_num_list,DW91),OFFSET(INDIRECT(CONCAT(""A"",to_text(match(DW91,ec_num_list,0)))),0,1),"""")"),"")</f>
        <v/>
      </c>
      <c r="AX91" s="205" t="str">
        <f ca="1">IFERROR(__xludf.DUMMYFUNCTION("if(countif(ec_num_list,DX91),OFFSET(INDIRECT(CONCAT(""A"",to_text(match(DX91,ec_num_list,0)))),0,1),"""")"),"")</f>
        <v/>
      </c>
      <c r="AY91" s="205" t="str">
        <f ca="1">IFERROR(__xludf.DUMMYFUNCTION("if(countif(ec_num_list,DY91),OFFSET(INDIRECT(CONCAT(""A"",to_text(match(DY91,ec_num_list,0)))),0,1),"""")"),"")</f>
        <v/>
      </c>
      <c r="AZ91" s="205" t="str">
        <f ca="1">IFERROR(__xludf.DUMMYFUNCTION("if(countif(ec_num_list,DZ91),OFFSET(INDIRECT(CONCAT(""A"",to_text(match(DZ91,ec_num_list,0)))),0,1),"""")"),"")</f>
        <v/>
      </c>
      <c r="BA91" s="205" t="str">
        <f ca="1">IFERROR(__xludf.DUMMYFUNCTION("if(countif(ec_num_list,EA91),OFFSET(INDIRECT(CONCAT(""A"",to_text(match(EA91,ec_num_list,0)))),0,1),"""")"),"")</f>
        <v/>
      </c>
      <c r="BB91" s="205" t="str">
        <f ca="1">IFERROR(__xludf.DUMMYFUNCTION("if(countif(ec_num_list,EB91),OFFSET(INDIRECT(CONCAT(""A"",to_text(match(EB91,ec_num_list,0)))),0,1),"""")"),"")</f>
        <v/>
      </c>
      <c r="BC91" s="205" t="str">
        <f ca="1">IFERROR(__xludf.DUMMYFUNCTION("if(countif(ec_num_list,EC91),OFFSET(INDIRECT(CONCAT(""A"",to_text(match(EC91,ec_num_list,0)))),0,1),"""")"),"L8 ")</f>
        <v xml:space="preserve">L8 </v>
      </c>
      <c r="BD91" s="205" t="str">
        <f ca="1">IFERROR(__xludf.DUMMYFUNCTION("if(countif(ec_num_list,ED91),OFFSET(INDIRECT(CONCAT(""A"",to_text(match(ED91,ec_num_list,0)))),0,1),"""")"),"")</f>
        <v/>
      </c>
      <c r="BE91" s="205" t="str">
        <f ca="1">IFERROR(__xludf.DUMMYFUNCTION("if(countif(ec_num_list,EE91),OFFSET(INDIRECT(CONCAT(""A"",to_text(match(EE91,ec_num_list,0)))),0,1),"""")"),"LA ")</f>
        <v xml:space="preserve">LA </v>
      </c>
      <c r="BF91" s="205" t="str">
        <f ca="1">IFERROR(__xludf.DUMMYFUNCTION("if(countif(ec_num_list,EF91),OFFSET(INDIRECT(CONCAT(""A"",to_text(match(EF91,ec_num_list,0)))),0,1),"""")"),"")</f>
        <v/>
      </c>
      <c r="BG91" s="205" t="str">
        <f ca="1">IFERROR(__xludf.DUMMYFUNCTION("if(countif(ec_num_list,EG91),OFFSET(INDIRECT(CONCAT(""A"",to_text(match(EG91,ec_num_list,0)))),0,1),"""")"),"LC ")</f>
        <v xml:space="preserve">LC </v>
      </c>
      <c r="BH91" s="205" t="str">
        <f ca="1">IFERROR(__xludf.DUMMYFUNCTION("if(countif(ec_num_list,EH91),OFFSET(INDIRECT(CONCAT(""A"",to_text(match(EH91,ec_num_list,0)))),0,1),"""")"),"")</f>
        <v/>
      </c>
      <c r="BI91" s="205" t="str">
        <f ca="1">IFERROR(__xludf.DUMMYFUNCTION("if(countif(ec_num_list,EI91),OFFSET(INDIRECT(CONCAT(""A"",to_text(match(EI91,ec_num_list,0)))),0,1),"""")"),"")</f>
        <v/>
      </c>
      <c r="BJ91" s="205" t="str">
        <f ca="1">IFERROR(__xludf.DUMMYFUNCTION("if(countif(ec_num_list,EJ91),OFFSET(INDIRECT(CONCAT(""A"",to_text(match(EJ91,ec_num_list,0)))),0,1),"""")"),"")</f>
        <v/>
      </c>
      <c r="BK91" s="205" t="str">
        <f ca="1">IFERROR(__xludf.DUMMYFUNCTION("if(countif(ec_num_list,EK91),OFFSET(INDIRECT(CONCAT(""A"",to_text(match(EK91,ec_num_list,0)))),0,1),"""")"),"")</f>
        <v/>
      </c>
      <c r="BL91" s="205" t="str">
        <f ca="1">IFERROR(__xludf.DUMMYFUNCTION("if(countif(ec_num_list,EL91),OFFSET(INDIRECT(CONCAT(""A"",to_text(match(EL91,ec_num_list,0)))),0,1),"""")"),"")</f>
        <v/>
      </c>
      <c r="BM91" s="205" t="str">
        <f ca="1">IFERROR(__xludf.DUMMYFUNCTION("if(countif(ec_num_list,EM91),OFFSET(INDIRECT(CONCAT(""A"",to_text(match(EM91,ec_num_list,0)))),0,1),"""")"),"")</f>
        <v/>
      </c>
      <c r="BN91" s="205" t="str">
        <f ca="1">IFERROR(__xludf.DUMMYFUNCTION("if(countif(ec_num_list,EN91),OFFSET(INDIRECT(CONCAT(""A"",to_text(match(EN91,ec_num_list,0)))),0,1),"""")"),"")</f>
        <v/>
      </c>
      <c r="BO91" s="205" t="str">
        <f ca="1">IFERROR(__xludf.DUMMYFUNCTION("if(countif(ec_num_list,EO91),OFFSET(INDIRECT(CONCAT(""A"",to_text(match(EO91,ec_num_list,0)))),0,1),"""")"),"")</f>
        <v/>
      </c>
      <c r="BP91" s="205" t="str">
        <f ca="1">IFERROR(__xludf.DUMMYFUNCTION("if(countif(ec_num_list,EP91),OFFSET(INDIRECT(CONCAT(""A"",to_text(match(EP91,ec_num_list,0)))),0,1),"""")"),"")</f>
        <v/>
      </c>
      <c r="BQ91" s="205" t="str">
        <f ca="1">IFERROR(__xludf.DUMMYFUNCTION("if(countif(ec_num_list,EQ91),OFFSET(INDIRECT(CONCAT(""A"",to_text(match(EQ91,ec_num_list,0)))),0,1),"""")"),"")</f>
        <v/>
      </c>
      <c r="BR91" s="205" t="str">
        <f ca="1">IFERROR(__xludf.DUMMYFUNCTION("if(countif(ec_num_list,ER91),OFFSET(INDIRECT(CONCAT(""A"",to_text(match(ER91,ec_num_list,0)))),0,1),"""")"),"")</f>
        <v/>
      </c>
      <c r="BS91" s="205" t="str">
        <f ca="1">IFERROR(__xludf.DUMMYFUNCTION("if(countif(ec_num_list,ES91),OFFSET(INDIRECT(CONCAT(""A"",to_text(match(ES91,ec_num_list,0)))),0,1),"""")"),"")</f>
        <v/>
      </c>
      <c r="BT91" s="205" t="str">
        <f ca="1">IFERROR(__xludf.DUMMYFUNCTION("if(countif(ec_num_list,ET91),OFFSET(INDIRECT(CONCAT(""A"",to_text(match(ET91,ec_num_list,0)))),0,1),"""")"),"")</f>
        <v/>
      </c>
      <c r="BU91" s="205" t="str">
        <f ca="1">IFERROR(__xludf.DUMMYFUNCTION("if(countif(ec_num_list,EU91),OFFSET(INDIRECT(CONCAT(""A"",to_text(match(EU91,ec_num_list,0)))),0,1),"""")"),"")</f>
        <v/>
      </c>
      <c r="BV91" s="205" t="str">
        <f ca="1">IFERROR(__xludf.DUMMYFUNCTION("if(countif(ec_num_list,EV91),OFFSET(INDIRECT(CONCAT(""A"",to_text(match(EV91,ec_num_list,0)))),0,1),"""")"),"")</f>
        <v/>
      </c>
      <c r="BW91" s="205" t="str">
        <f ca="1">IFERROR(__xludf.DUMMYFUNCTION("if(countif(ec_num_list,EW91),OFFSET(INDIRECT(CONCAT(""A"",to_text(match(EW91,ec_num_list,0)))),0,1),"""")"),"")</f>
        <v/>
      </c>
      <c r="BX91" s="205" t="str">
        <f ca="1">IFERROR(__xludf.DUMMYFUNCTION("if(countif(ec_num_list,EX91),OFFSET(INDIRECT(CONCAT(""A"",to_text(match(EX91,ec_num_list,0)))),0,1),"""")"),"")</f>
        <v/>
      </c>
      <c r="BY91" s="205" t="str">
        <f ca="1">IFERROR(__xludf.DUMMYFUNCTION("if(countif(ec_num_list,EY91),OFFSET(INDIRECT(CONCAT(""A"",to_text(match(EY91,ec_num_list,0)))),0,1),"""")"),"")</f>
        <v/>
      </c>
      <c r="BZ91" s="205" t="str">
        <f ca="1">IFERROR(__xludf.DUMMYFUNCTION("if(countif(ec_num_list,EZ91),OFFSET(INDIRECT(CONCAT(""A"",to_text(match(EZ91,ec_num_list,0)))),0,1),"""")"),"MF ")</f>
        <v xml:space="preserve">MF </v>
      </c>
      <c r="CA91" s="205" t="str">
        <f ca="1">IFERROR(__xludf.DUMMYFUNCTION("if(countif(ec_num_list,FA91),OFFSET(INDIRECT(CONCAT(""A"",to_text(match(FA91,ec_num_list,0)))),0,1),"""")"),"")</f>
        <v/>
      </c>
      <c r="CB91" s="205" t="str">
        <f ca="1">IFERROR(__xludf.DUMMYFUNCTION("if(countif(ec_num_list,FB91),OFFSET(INDIRECT(CONCAT(""A"",to_text(match(FB91,ec_num_list,0)))),0,1),"""")"),"")</f>
        <v/>
      </c>
      <c r="CC91" s="205" t="str">
        <f ca="1">IFERROR(__xludf.DUMMYFUNCTION("if(countif(ec_num_list,FC91),OFFSET(INDIRECT(CONCAT(""A"",to_text(match(FC91,ec_num_list,0)))),0,1),"""")"),"N2 ")</f>
        <v xml:space="preserve">N2 </v>
      </c>
      <c r="CD91" s="205" t="str">
        <f ca="1">IFERROR(__xludf.DUMMYFUNCTION("if(countif(ec_num_list,FD91),OFFSET(INDIRECT(CONCAT(""A"",to_text(match(FD91,ec_num_list,0)))),0,1),"""")"),"")</f>
        <v/>
      </c>
      <c r="CE91" s="205" t="str">
        <f ca="1">IFERROR(__xludf.DUMMYFUNCTION("if(countif(ec_num_list,FE91),OFFSET(INDIRECT(CONCAT(""A"",to_text(match(FE91,ec_num_list,0)))),0,1),"""")"),"")</f>
        <v/>
      </c>
      <c r="CF91" s="205" t="str">
        <f ca="1">IFERROR(__xludf.DUMMYFUNCTION("if(countif(ec_num_list,FF91),OFFSET(INDIRECT(CONCAT(""A"",to_text(match(FF91,ec_num_list,0)))),0,1),"""")"),"")</f>
        <v/>
      </c>
      <c r="CG91" s="205" t="str">
        <f ca="1">IFERROR(__xludf.DUMMYFUNCTION("if(countif(ec_num_list,FG91),OFFSET(INDIRECT(CONCAT(""A"",to_text(match(FG91,ec_num_list,0)))),0,1),"""")"),"")</f>
        <v/>
      </c>
      <c r="CH91" s="205" t="str">
        <f ca="1">IFERROR(__xludf.DUMMYFUNCTION("if(countif(ec_num_list,FH91),OFFSET(INDIRECT(CONCAT(""A"",to_text(match(FH91,ec_num_list,0)))),0,1),"""")"),"N7 ")</f>
        <v xml:space="preserve">N7 </v>
      </c>
      <c r="CI91" s="205" t="str">
        <f ca="1">IFERROR(__xludf.DUMMYFUNCTION("if(countif(ec_num_list,FI91),OFFSET(INDIRECT(CONCAT(""A"",to_text(match(FI91,ec_num_list,0)))),0,1),"""")"),"")</f>
        <v/>
      </c>
      <c r="CJ91" s="205" t="str">
        <f ca="1">IFERROR(__xludf.DUMMYFUNCTION("if(countif(ec_num_list,FJ91),OFFSET(INDIRECT(CONCAT(""A"",to_text(match(FJ91,ec_num_list,0)))),0,1),"""")"),"")</f>
        <v/>
      </c>
      <c r="CK91" s="205" t="str">
        <f ca="1">IFERROR(__xludf.DUMMYFUNCTION("if(countif(ec_num_list,FK91),OFFSET(INDIRECT(CONCAT(""A"",to_text(match(FK91,ec_num_list,0)))),0,1),"""")"),"NA ")</f>
        <v xml:space="preserve">NA </v>
      </c>
      <c r="CL91" s="205" t="str">
        <f ca="1">IFERROR(__xludf.DUMMYFUNCTION("if(countif(ec_num_list,FL91),OFFSET(INDIRECT(CONCAT(""A"",to_text(match(FL91,ec_num_list,0)))),0,1),"""")"),"")</f>
        <v/>
      </c>
      <c r="CM91" s="205" t="str">
        <f ca="1">IFERROR(__xludf.DUMMYFUNCTION("if(countif(ec_num_list,FM91),OFFSET(INDIRECT(CONCAT(""A"",to_text(match(FM91,ec_num_list,0)))),0,1),"""")"),"")</f>
        <v/>
      </c>
      <c r="CN91" s="206" t="s">
        <v>273</v>
      </c>
      <c r="CO91" s="206" t="s">
        <v>1243</v>
      </c>
      <c r="CP91" s="108" t="s">
        <v>1555</v>
      </c>
      <c r="CQ91" s="108" t="s">
        <v>1555</v>
      </c>
      <c r="CR91" s="108" t="s">
        <v>1555</v>
      </c>
      <c r="CS91" s="108" t="s">
        <v>1555</v>
      </c>
      <c r="CT91" s="206" t="s">
        <v>1266</v>
      </c>
      <c r="CU91" s="206" t="s">
        <v>1271</v>
      </c>
      <c r="CV91" s="108" t="s">
        <v>1555</v>
      </c>
      <c r="CW91" s="108" t="s">
        <v>1555</v>
      </c>
      <c r="CX91" s="108" t="s">
        <v>1555</v>
      </c>
      <c r="CY91" s="108" t="s">
        <v>1555</v>
      </c>
      <c r="CZ91" s="108" t="s">
        <v>1555</v>
      </c>
      <c r="DA91" s="108" t="s">
        <v>1555</v>
      </c>
      <c r="DB91" s="108" t="s">
        <v>1555</v>
      </c>
      <c r="DC91" s="108" t="s">
        <v>1555</v>
      </c>
      <c r="DD91" s="108" t="s">
        <v>1555</v>
      </c>
      <c r="DE91" s="108" t="s">
        <v>1555</v>
      </c>
      <c r="DF91" s="108" t="s">
        <v>1555</v>
      </c>
      <c r="DG91" s="108" t="s">
        <v>1555</v>
      </c>
      <c r="DH91" s="108" t="s">
        <v>1555</v>
      </c>
      <c r="DI91" s="108" t="s">
        <v>1555</v>
      </c>
      <c r="DJ91" s="206" t="s">
        <v>1321</v>
      </c>
      <c r="DK91" s="108" t="s">
        <v>1555</v>
      </c>
      <c r="DL91" s="206" t="s">
        <v>1326</v>
      </c>
      <c r="DM91" s="108" t="s">
        <v>1555</v>
      </c>
      <c r="DN91" s="108" t="s">
        <v>1555</v>
      </c>
      <c r="DO91" s="108" t="s">
        <v>1555</v>
      </c>
      <c r="DP91" s="108" t="s">
        <v>1555</v>
      </c>
      <c r="DQ91" s="206" t="s">
        <v>1344</v>
      </c>
      <c r="DR91" s="206" t="s">
        <v>1347</v>
      </c>
      <c r="DS91" s="108" t="s">
        <v>1555</v>
      </c>
      <c r="DT91" s="108" t="s">
        <v>1555</v>
      </c>
      <c r="DU91" s="108" t="s">
        <v>1555</v>
      </c>
      <c r="DV91" s="206" t="s">
        <v>1363</v>
      </c>
      <c r="DW91" s="108" t="s">
        <v>1555</v>
      </c>
      <c r="DX91" s="108" t="s">
        <v>1555</v>
      </c>
      <c r="DY91" s="108" t="s">
        <v>1555</v>
      </c>
      <c r="DZ91" s="108" t="s">
        <v>1555</v>
      </c>
      <c r="EA91" s="108" t="s">
        <v>1555</v>
      </c>
      <c r="EB91" s="108" t="s">
        <v>1555</v>
      </c>
      <c r="EC91" s="206" t="s">
        <v>1391</v>
      </c>
      <c r="ED91" s="108" t="s">
        <v>1555</v>
      </c>
      <c r="EE91" s="206" t="s">
        <v>1397</v>
      </c>
      <c r="EF91" s="108" t="s">
        <v>1555</v>
      </c>
      <c r="EG91" s="206" t="s">
        <v>1404</v>
      </c>
      <c r="EH91" s="108" t="s">
        <v>1555</v>
      </c>
      <c r="EI91" s="108" t="s">
        <v>1555</v>
      </c>
      <c r="EJ91" s="108" t="s">
        <v>1555</v>
      </c>
      <c r="EK91" s="108" t="s">
        <v>1555</v>
      </c>
      <c r="EL91" s="108" t="s">
        <v>1555</v>
      </c>
      <c r="EM91" s="108" t="s">
        <v>1555</v>
      </c>
      <c r="EN91" s="108" t="s">
        <v>1555</v>
      </c>
      <c r="EO91" s="108" t="s">
        <v>1555</v>
      </c>
      <c r="EP91" s="108" t="s">
        <v>1555</v>
      </c>
      <c r="EQ91" s="108" t="s">
        <v>1555</v>
      </c>
      <c r="ER91" s="108" t="s">
        <v>1555</v>
      </c>
      <c r="ES91" s="108" t="s">
        <v>1555</v>
      </c>
      <c r="ET91" s="108" t="s">
        <v>1555</v>
      </c>
      <c r="EU91" s="108" t="s">
        <v>1555</v>
      </c>
      <c r="EV91" s="108" t="s">
        <v>1555</v>
      </c>
      <c r="EW91" s="108" t="s">
        <v>1555</v>
      </c>
      <c r="EX91" s="108" t="s">
        <v>1555</v>
      </c>
      <c r="EY91" s="108" t="s">
        <v>1555</v>
      </c>
      <c r="EZ91" s="206" t="s">
        <v>1463</v>
      </c>
      <c r="FA91" s="108" t="s">
        <v>1555</v>
      </c>
      <c r="FB91" s="108" t="s">
        <v>1555</v>
      </c>
      <c r="FC91" s="206" t="s">
        <v>1476</v>
      </c>
      <c r="FD91" s="108" t="s">
        <v>1555</v>
      </c>
      <c r="FE91" s="108" t="s">
        <v>1555</v>
      </c>
      <c r="FF91" s="108" t="s">
        <v>1555</v>
      </c>
      <c r="FG91" s="108" t="s">
        <v>1555</v>
      </c>
      <c r="FH91" s="206" t="s">
        <v>1494</v>
      </c>
      <c r="FI91" s="108" t="s">
        <v>1555</v>
      </c>
      <c r="FJ91" s="108" t="s">
        <v>1555</v>
      </c>
      <c r="FK91" s="206" t="s">
        <v>1506</v>
      </c>
      <c r="FL91" s="206" t="s">
        <v>1509</v>
      </c>
      <c r="FM91" s="108" t="s">
        <v>1555</v>
      </c>
    </row>
    <row r="92" spans="1:169" ht="14.25">
      <c r="A92" s="206"/>
      <c r="B92" s="206"/>
      <c r="C92" s="209"/>
      <c r="D92" s="203" t="s">
        <v>442</v>
      </c>
      <c r="E92" s="203" t="s">
        <v>904</v>
      </c>
      <c r="F92" s="203" t="s">
        <v>905</v>
      </c>
      <c r="G92" s="203" t="s">
        <v>906</v>
      </c>
      <c r="H92" s="203" t="s">
        <v>477</v>
      </c>
      <c r="I92" s="203" t="s">
        <v>506</v>
      </c>
      <c r="J92" s="203" t="s">
        <v>514</v>
      </c>
      <c r="K92" s="117" t="s">
        <v>515</v>
      </c>
      <c r="L92" s="204" t="s">
        <v>275</v>
      </c>
      <c r="M92" s="205" t="str">
        <f ca="1">IFERROR(__xludf.DUMMYFUNCTION("regexreplace(N92,"" "","", "")"),"J0, J1, J2, J5, J6, J7, JA, JC, K0, K3, K4, K5, K7, K8, K9, KA, KC, KD, L1, L8, LA, LB, LC, LF, M0, M1, M3, M4, M8, MB, MD, MF, N2, N7, NA, ")</f>
        <v xml:space="preserve">J0, J1, J2, J5, J6, J7, JA, JC, K0, K3, K4, K5, K7, K8, K9, KA, KC, KD, L1, L8, LA, LB, LC, LF, M0, M1, M3, M4, M8, MB, MD, MF, N2, N7, NA, </v>
      </c>
      <c r="N92" s="205" t="e">
        <f t="shared" si="1"/>
        <v>#VALUE!</v>
      </c>
      <c r="O92" s="205" t="str">
        <f ca="1">IFERROR(__xludf.DUMMYFUNCTION("if(countif(ec_num_list,CO92),OFFSET(INDIRECT(CONCAT(""A"",to_text(match(CO92,ec_num_list,0)))),0,1),"""")"),"J0 ")</f>
        <v xml:space="preserve">J0 </v>
      </c>
      <c r="P92" s="205" t="str">
        <f ca="1">IFERROR(__xludf.DUMMYFUNCTION("if(countif(ec_num_list,CP92),OFFSET(INDIRECT(CONCAT(""A"",to_text(match(CP92,ec_num_list,0)))),0,1),"""")"),"J1 ")</f>
        <v xml:space="preserve">J1 </v>
      </c>
      <c r="Q92" s="205" t="str">
        <f ca="1">IFERROR(__xludf.DUMMYFUNCTION("if(countif(ec_num_list,CQ92),OFFSET(INDIRECT(CONCAT(""A"",to_text(match(CQ92,ec_num_list,0)))),0,1),"""")"),"J2 ")</f>
        <v xml:space="preserve">J2 </v>
      </c>
      <c r="R92" s="205" t="str">
        <f ca="1">IFERROR(__xludf.DUMMYFUNCTION("if(countif(ec_num_list,CR92),OFFSET(INDIRECT(CONCAT(""A"",to_text(match(CR92,ec_num_list,0)))),0,1),"""")"),"")</f>
        <v/>
      </c>
      <c r="S92" s="205" t="str">
        <f ca="1">IFERROR(__xludf.DUMMYFUNCTION("if(countif(ec_num_list,CS92),OFFSET(INDIRECT(CONCAT(""A"",to_text(match(CS92,ec_num_list,0)))),0,1),"""")"),"")</f>
        <v/>
      </c>
      <c r="T92" s="205" t="str">
        <f ca="1">IFERROR(__xludf.DUMMYFUNCTION("if(countif(ec_num_list,CT92),OFFSET(INDIRECT(CONCAT(""A"",to_text(match(CT92,ec_num_list,0)))),0,1),"""")"),"J5 ")</f>
        <v xml:space="preserve">J5 </v>
      </c>
      <c r="U92" s="205" t="str">
        <f ca="1">IFERROR(__xludf.DUMMYFUNCTION("if(countif(ec_num_list,CU92),OFFSET(INDIRECT(CONCAT(""A"",to_text(match(CU92,ec_num_list,0)))),0,1),"""")"),"J6 ")</f>
        <v xml:space="preserve">J6 </v>
      </c>
      <c r="V92" s="205" t="str">
        <f ca="1">IFERROR(__xludf.DUMMYFUNCTION("if(countif(ec_num_list,CV92),OFFSET(INDIRECT(CONCAT(""A"",to_text(match(CV92,ec_num_list,0)))),0,1),"""")"),"J7 ")</f>
        <v xml:space="preserve">J7 </v>
      </c>
      <c r="W92" s="205" t="str">
        <f ca="1">IFERROR(__xludf.DUMMYFUNCTION("if(countif(ec_num_list,CW92),OFFSET(INDIRECT(CONCAT(""A"",to_text(match(CW92,ec_num_list,0)))),0,1),"""")"),"")</f>
        <v/>
      </c>
      <c r="X92" s="205" t="str">
        <f ca="1">IFERROR(__xludf.DUMMYFUNCTION("if(countif(ec_num_list,CX92),OFFSET(INDIRECT(CONCAT(""A"",to_text(match(CX92,ec_num_list,0)))),0,1),"""")"),"")</f>
        <v/>
      </c>
      <c r="Y92" s="205" t="str">
        <f ca="1">IFERROR(__xludf.DUMMYFUNCTION("if(countif(ec_num_list,CY92),OFFSET(INDIRECT(CONCAT(""A"",to_text(match(CY92,ec_num_list,0)))),0,1),"""")"),"JA ")</f>
        <v xml:space="preserve">JA </v>
      </c>
      <c r="Z92" s="205" t="str">
        <f ca="1">IFERROR(__xludf.DUMMYFUNCTION("if(countif(ec_num_list,CZ92),OFFSET(INDIRECT(CONCAT(""A"",to_text(match(CZ92,ec_num_list,0)))),0,1),"""")"),"")</f>
        <v/>
      </c>
      <c r="AA92" s="205" t="str">
        <f ca="1">IFERROR(__xludf.DUMMYFUNCTION("if(countif(ec_num_list,DA92),OFFSET(INDIRECT(CONCAT(""A"",to_text(match(DA92,ec_num_list,0)))),0,1),"""")"),"JC ")</f>
        <v xml:space="preserve">JC </v>
      </c>
      <c r="AB92" s="205" t="str">
        <f ca="1">IFERROR(__xludf.DUMMYFUNCTION("if(countif(ec_num_list,DB92),OFFSET(INDIRECT(CONCAT(""A"",to_text(match(DB92,ec_num_list,0)))),0,1),"""")"),"")</f>
        <v/>
      </c>
      <c r="AC92" s="205" t="str">
        <f ca="1">IFERROR(__xludf.DUMMYFUNCTION("if(countif(ec_num_list,DC92),OFFSET(INDIRECT(CONCAT(""A"",to_text(match(DC92,ec_num_list,0)))),0,1),"""")"),"")</f>
        <v/>
      </c>
      <c r="AD92" s="205" t="str">
        <f ca="1">IFERROR(__xludf.DUMMYFUNCTION("if(countif(ec_num_list,DD92),OFFSET(INDIRECT(CONCAT(""A"",to_text(match(DD92,ec_num_list,0)))),0,1),"""")"),"")</f>
        <v/>
      </c>
      <c r="AE92" s="205" t="str">
        <f ca="1">IFERROR(__xludf.DUMMYFUNCTION("if(countif(ec_num_list,DE92),OFFSET(INDIRECT(CONCAT(""A"",to_text(match(DE92,ec_num_list,0)))),0,1),"""")"),"K0 ")</f>
        <v xml:space="preserve">K0 </v>
      </c>
      <c r="AF92" s="205" t="str">
        <f ca="1">IFERROR(__xludf.DUMMYFUNCTION("if(countif(ec_num_list,DF92),OFFSET(INDIRECT(CONCAT(""A"",to_text(match(DF92,ec_num_list,0)))),0,1),"""")"),"")</f>
        <v/>
      </c>
      <c r="AG92" s="205" t="str">
        <f ca="1">IFERROR(__xludf.DUMMYFUNCTION("if(countif(ec_num_list,DG92),OFFSET(INDIRECT(CONCAT(""A"",to_text(match(DG92,ec_num_list,0)))),0,1),"""")"),"")</f>
        <v/>
      </c>
      <c r="AH92" s="205" t="str">
        <f ca="1">IFERROR(__xludf.DUMMYFUNCTION("if(countif(ec_num_list,DH92),OFFSET(INDIRECT(CONCAT(""A"",to_text(match(DH92,ec_num_list,0)))),0,1),"""")"),"K3 ")</f>
        <v xml:space="preserve">K3 </v>
      </c>
      <c r="AI92" s="205" t="str">
        <f ca="1">IFERROR(__xludf.DUMMYFUNCTION("if(countif(ec_num_list,DI92),OFFSET(INDIRECT(CONCAT(""A"",to_text(match(DI92,ec_num_list,0)))),0,1),"""")"),"K4 ")</f>
        <v xml:space="preserve">K4 </v>
      </c>
      <c r="AJ92" s="205" t="str">
        <f ca="1">IFERROR(__xludf.DUMMYFUNCTION("if(countif(ec_num_list,DJ92),OFFSET(INDIRECT(CONCAT(""A"",to_text(match(DJ92,ec_num_list,0)))),0,1),"""")"),"K5 ")</f>
        <v xml:space="preserve">K5 </v>
      </c>
      <c r="AK92" s="205" t="str">
        <f ca="1">IFERROR(__xludf.DUMMYFUNCTION("if(countif(ec_num_list,DK92),OFFSET(INDIRECT(CONCAT(""A"",to_text(match(DK92,ec_num_list,0)))),0,1),"""")"),"")</f>
        <v/>
      </c>
      <c r="AL92" s="205" t="str">
        <f ca="1">IFERROR(__xludf.DUMMYFUNCTION("if(countif(ec_num_list,DL92),OFFSET(INDIRECT(CONCAT(""A"",to_text(match(DL92,ec_num_list,0)))),0,1),"""")"),"K7 ")</f>
        <v xml:space="preserve">K7 </v>
      </c>
      <c r="AM92" s="205" t="str">
        <f ca="1">IFERROR(__xludf.DUMMYFUNCTION("if(countif(ec_num_list,DM92),OFFSET(INDIRECT(CONCAT(""A"",to_text(match(DM92,ec_num_list,0)))),0,1),"""")"),"K8 ")</f>
        <v xml:space="preserve">K8 </v>
      </c>
      <c r="AN92" s="205" t="str">
        <f ca="1">IFERROR(__xludf.DUMMYFUNCTION("if(countif(ec_num_list,DN92),OFFSET(INDIRECT(CONCAT(""A"",to_text(match(DN92,ec_num_list,0)))),0,1),"""")"),"K9 ")</f>
        <v xml:space="preserve">K9 </v>
      </c>
      <c r="AO92" s="205" t="str">
        <f ca="1">IFERROR(__xludf.DUMMYFUNCTION("if(countif(ec_num_list,DO92),OFFSET(INDIRECT(CONCAT(""A"",to_text(match(DO92,ec_num_list,0)))),0,1),"""")"),"KA ")</f>
        <v xml:space="preserve">KA </v>
      </c>
      <c r="AP92" s="205" t="str">
        <f ca="1">IFERROR(__xludf.DUMMYFUNCTION("if(countif(ec_num_list,DP92),OFFSET(INDIRECT(CONCAT(""A"",to_text(match(DP92,ec_num_list,0)))),0,1),"""")"),"")</f>
        <v/>
      </c>
      <c r="AQ92" s="205" t="str">
        <f ca="1">IFERROR(__xludf.DUMMYFUNCTION("if(countif(ec_num_list,DQ92),OFFSET(INDIRECT(CONCAT(""A"",to_text(match(DQ92,ec_num_list,0)))),0,1),"""")"),"KC ")</f>
        <v xml:space="preserve">KC </v>
      </c>
      <c r="AR92" s="205" t="str">
        <f ca="1">IFERROR(__xludf.DUMMYFUNCTION("if(countif(ec_num_list,DR92),OFFSET(INDIRECT(CONCAT(""A"",to_text(match(DR92,ec_num_list,0)))),0,1),"""")"),"KD ")</f>
        <v xml:space="preserve">KD </v>
      </c>
      <c r="AS92" s="205" t="str">
        <f ca="1">IFERROR(__xludf.DUMMYFUNCTION("if(countif(ec_num_list,DS92),OFFSET(INDIRECT(CONCAT(""A"",to_text(match(DS92,ec_num_list,0)))),0,1),"""")"),"")</f>
        <v/>
      </c>
      <c r="AT92" s="205" t="str">
        <f ca="1">IFERROR(__xludf.DUMMYFUNCTION("if(countif(ec_num_list,DT92),OFFSET(INDIRECT(CONCAT(""A"",to_text(match(DT92,ec_num_list,0)))),0,1),"""")"),"")</f>
        <v/>
      </c>
      <c r="AU92" s="205" t="str">
        <f ca="1">IFERROR(__xludf.DUMMYFUNCTION("if(countif(ec_num_list,DU92),OFFSET(INDIRECT(CONCAT(""A"",to_text(match(DU92,ec_num_list,0)))),0,1),"""")"),"")</f>
        <v/>
      </c>
      <c r="AV92" s="205" t="str">
        <f ca="1">IFERROR(__xludf.DUMMYFUNCTION("if(countif(ec_num_list,DV92),OFFSET(INDIRECT(CONCAT(""A"",to_text(match(DV92,ec_num_list,0)))),0,1),"""")"),"L1 ")</f>
        <v xml:space="preserve">L1 </v>
      </c>
      <c r="AW92" s="205" t="str">
        <f ca="1">IFERROR(__xludf.DUMMYFUNCTION("if(countif(ec_num_list,DW92),OFFSET(INDIRECT(CONCAT(""A"",to_text(match(DW92,ec_num_list,0)))),0,1),"""")"),"")</f>
        <v/>
      </c>
      <c r="AX92" s="205" t="str">
        <f ca="1">IFERROR(__xludf.DUMMYFUNCTION("if(countif(ec_num_list,DX92),OFFSET(INDIRECT(CONCAT(""A"",to_text(match(DX92,ec_num_list,0)))),0,1),"""")"),"")</f>
        <v/>
      </c>
      <c r="AY92" s="205" t="str">
        <f ca="1">IFERROR(__xludf.DUMMYFUNCTION("if(countif(ec_num_list,DY92),OFFSET(INDIRECT(CONCAT(""A"",to_text(match(DY92,ec_num_list,0)))),0,1),"""")"),"")</f>
        <v/>
      </c>
      <c r="AZ92" s="205" t="str">
        <f ca="1">IFERROR(__xludf.DUMMYFUNCTION("if(countif(ec_num_list,DZ92),OFFSET(INDIRECT(CONCAT(""A"",to_text(match(DZ92,ec_num_list,0)))),0,1),"""")"),"")</f>
        <v/>
      </c>
      <c r="BA92" s="205" t="str">
        <f ca="1">IFERROR(__xludf.DUMMYFUNCTION("if(countif(ec_num_list,EA92),OFFSET(INDIRECT(CONCAT(""A"",to_text(match(EA92,ec_num_list,0)))),0,1),"""")"),"")</f>
        <v/>
      </c>
      <c r="BB92" s="205" t="str">
        <f ca="1">IFERROR(__xludf.DUMMYFUNCTION("if(countif(ec_num_list,EB92),OFFSET(INDIRECT(CONCAT(""A"",to_text(match(EB92,ec_num_list,0)))),0,1),"""")"),"")</f>
        <v/>
      </c>
      <c r="BC92" s="205" t="str">
        <f ca="1">IFERROR(__xludf.DUMMYFUNCTION("if(countif(ec_num_list,EC92),OFFSET(INDIRECT(CONCAT(""A"",to_text(match(EC92,ec_num_list,0)))),0,1),"""")"),"L8 ")</f>
        <v xml:space="preserve">L8 </v>
      </c>
      <c r="BD92" s="205" t="str">
        <f ca="1">IFERROR(__xludf.DUMMYFUNCTION("if(countif(ec_num_list,ED92),OFFSET(INDIRECT(CONCAT(""A"",to_text(match(ED92,ec_num_list,0)))),0,1),"""")"),"")</f>
        <v/>
      </c>
      <c r="BE92" s="205" t="str">
        <f ca="1">IFERROR(__xludf.DUMMYFUNCTION("if(countif(ec_num_list,EE92),OFFSET(INDIRECT(CONCAT(""A"",to_text(match(EE92,ec_num_list,0)))),0,1),"""")"),"LA ")</f>
        <v xml:space="preserve">LA </v>
      </c>
      <c r="BF92" s="205" t="str">
        <f ca="1">IFERROR(__xludf.DUMMYFUNCTION("if(countif(ec_num_list,EF92),OFFSET(INDIRECT(CONCAT(""A"",to_text(match(EF92,ec_num_list,0)))),0,1),"""")"),"LB ")</f>
        <v xml:space="preserve">LB </v>
      </c>
      <c r="BG92" s="205" t="str">
        <f ca="1">IFERROR(__xludf.DUMMYFUNCTION("if(countif(ec_num_list,EG92),OFFSET(INDIRECT(CONCAT(""A"",to_text(match(EG92,ec_num_list,0)))),0,1),"""")"),"LC ")</f>
        <v xml:space="preserve">LC </v>
      </c>
      <c r="BH92" s="205" t="str">
        <f ca="1">IFERROR(__xludf.DUMMYFUNCTION("if(countif(ec_num_list,EH92),OFFSET(INDIRECT(CONCAT(""A"",to_text(match(EH92,ec_num_list,0)))),0,1),"""")"),"")</f>
        <v/>
      </c>
      <c r="BI92" s="205" t="str">
        <f ca="1">IFERROR(__xludf.DUMMYFUNCTION("if(countif(ec_num_list,EI92),OFFSET(INDIRECT(CONCAT(""A"",to_text(match(EI92,ec_num_list,0)))),0,1),"""")"),"")</f>
        <v/>
      </c>
      <c r="BJ92" s="205" t="str">
        <f ca="1">IFERROR(__xludf.DUMMYFUNCTION("if(countif(ec_num_list,EJ92),OFFSET(INDIRECT(CONCAT(""A"",to_text(match(EJ92,ec_num_list,0)))),0,1),"""")"),"LF ")</f>
        <v xml:space="preserve">LF </v>
      </c>
      <c r="BK92" s="205" t="str">
        <f ca="1">IFERROR(__xludf.DUMMYFUNCTION("if(countif(ec_num_list,EK92),OFFSET(INDIRECT(CONCAT(""A"",to_text(match(EK92,ec_num_list,0)))),0,1),"""")"),"M0 ")</f>
        <v xml:space="preserve">M0 </v>
      </c>
      <c r="BL92" s="205" t="str">
        <f ca="1">IFERROR(__xludf.DUMMYFUNCTION("if(countif(ec_num_list,EL92),OFFSET(INDIRECT(CONCAT(""A"",to_text(match(EL92,ec_num_list,0)))),0,1),"""")"),"M1 ")</f>
        <v xml:space="preserve">M1 </v>
      </c>
      <c r="BM92" s="205" t="str">
        <f ca="1">IFERROR(__xludf.DUMMYFUNCTION("if(countif(ec_num_list,EM92),OFFSET(INDIRECT(CONCAT(""A"",to_text(match(EM92,ec_num_list,0)))),0,1),"""")"),"")</f>
        <v/>
      </c>
      <c r="BN92" s="205" t="str">
        <f ca="1">IFERROR(__xludf.DUMMYFUNCTION("if(countif(ec_num_list,EN92),OFFSET(INDIRECT(CONCAT(""A"",to_text(match(EN92,ec_num_list,0)))),0,1),"""")"),"M3 ")</f>
        <v xml:space="preserve">M3 </v>
      </c>
      <c r="BO92" s="205" t="str">
        <f ca="1">IFERROR(__xludf.DUMMYFUNCTION("if(countif(ec_num_list,EO92),OFFSET(INDIRECT(CONCAT(""A"",to_text(match(EO92,ec_num_list,0)))),0,1),"""")"),"M4 ")</f>
        <v xml:space="preserve">M4 </v>
      </c>
      <c r="BP92" s="205" t="str">
        <f ca="1">IFERROR(__xludf.DUMMYFUNCTION("if(countif(ec_num_list,EP92),OFFSET(INDIRECT(CONCAT(""A"",to_text(match(EP92,ec_num_list,0)))),0,1),"""")"),"")</f>
        <v/>
      </c>
      <c r="BQ92" s="205" t="str">
        <f ca="1">IFERROR(__xludf.DUMMYFUNCTION("if(countif(ec_num_list,EQ92),OFFSET(INDIRECT(CONCAT(""A"",to_text(match(EQ92,ec_num_list,0)))),0,1),"""")"),"")</f>
        <v/>
      </c>
      <c r="BR92" s="205" t="str">
        <f ca="1">IFERROR(__xludf.DUMMYFUNCTION("if(countif(ec_num_list,ER92),OFFSET(INDIRECT(CONCAT(""A"",to_text(match(ER92,ec_num_list,0)))),0,1),"""")"),"")</f>
        <v/>
      </c>
      <c r="BS92" s="205" t="str">
        <f ca="1">IFERROR(__xludf.DUMMYFUNCTION("if(countif(ec_num_list,ES92),OFFSET(INDIRECT(CONCAT(""A"",to_text(match(ES92,ec_num_list,0)))),0,1),"""")"),"M8 ")</f>
        <v xml:space="preserve">M8 </v>
      </c>
      <c r="BT92" s="205" t="str">
        <f ca="1">IFERROR(__xludf.DUMMYFUNCTION("if(countif(ec_num_list,ET92),OFFSET(INDIRECT(CONCAT(""A"",to_text(match(ET92,ec_num_list,0)))),0,1),"""")"),"")</f>
        <v/>
      </c>
      <c r="BU92" s="205" t="str">
        <f ca="1">IFERROR(__xludf.DUMMYFUNCTION("if(countif(ec_num_list,EU92),OFFSET(INDIRECT(CONCAT(""A"",to_text(match(EU92,ec_num_list,0)))),0,1),"""")"),"")</f>
        <v/>
      </c>
      <c r="BV92" s="205" t="str">
        <f ca="1">IFERROR(__xludf.DUMMYFUNCTION("if(countif(ec_num_list,EV92),OFFSET(INDIRECT(CONCAT(""A"",to_text(match(EV92,ec_num_list,0)))),0,1),"""")"),"MB ")</f>
        <v xml:space="preserve">MB </v>
      </c>
      <c r="BW92" s="205" t="str">
        <f ca="1">IFERROR(__xludf.DUMMYFUNCTION("if(countif(ec_num_list,EW92),OFFSET(INDIRECT(CONCAT(""A"",to_text(match(EW92,ec_num_list,0)))),0,1),"""")"),"")</f>
        <v/>
      </c>
      <c r="BX92" s="205" t="str">
        <f ca="1">IFERROR(__xludf.DUMMYFUNCTION("if(countif(ec_num_list,EX92),OFFSET(INDIRECT(CONCAT(""A"",to_text(match(EX92,ec_num_list,0)))),0,1),"""")"),"MD ")</f>
        <v xml:space="preserve">MD </v>
      </c>
      <c r="BY92" s="205" t="str">
        <f ca="1">IFERROR(__xludf.DUMMYFUNCTION("if(countif(ec_num_list,EY92),OFFSET(INDIRECT(CONCAT(""A"",to_text(match(EY92,ec_num_list,0)))),0,1),"""")"),"")</f>
        <v/>
      </c>
      <c r="BZ92" s="205" t="str">
        <f ca="1">IFERROR(__xludf.DUMMYFUNCTION("if(countif(ec_num_list,EZ92),OFFSET(INDIRECT(CONCAT(""A"",to_text(match(EZ92,ec_num_list,0)))),0,1),"""")"),"MF ")</f>
        <v xml:space="preserve">MF </v>
      </c>
      <c r="CA92" s="205" t="str">
        <f ca="1">IFERROR(__xludf.DUMMYFUNCTION("if(countif(ec_num_list,FA92),OFFSET(INDIRECT(CONCAT(""A"",to_text(match(FA92,ec_num_list,0)))),0,1),"""")"),"")</f>
        <v/>
      </c>
      <c r="CB92" s="205" t="str">
        <f ca="1">IFERROR(__xludf.DUMMYFUNCTION("if(countif(ec_num_list,FB92),OFFSET(INDIRECT(CONCAT(""A"",to_text(match(FB92,ec_num_list,0)))),0,1),"""")"),"")</f>
        <v/>
      </c>
      <c r="CC92" s="205" t="str">
        <f ca="1">IFERROR(__xludf.DUMMYFUNCTION("if(countif(ec_num_list,FC92),OFFSET(INDIRECT(CONCAT(""A"",to_text(match(FC92,ec_num_list,0)))),0,1),"""")"),"N2 ")</f>
        <v xml:space="preserve">N2 </v>
      </c>
      <c r="CD92" s="205" t="str">
        <f ca="1">IFERROR(__xludf.DUMMYFUNCTION("if(countif(ec_num_list,FD92),OFFSET(INDIRECT(CONCAT(""A"",to_text(match(FD92,ec_num_list,0)))),0,1),"""")"),"")</f>
        <v/>
      </c>
      <c r="CE92" s="205" t="str">
        <f ca="1">IFERROR(__xludf.DUMMYFUNCTION("if(countif(ec_num_list,FE92),OFFSET(INDIRECT(CONCAT(""A"",to_text(match(FE92,ec_num_list,0)))),0,1),"""")"),"")</f>
        <v/>
      </c>
      <c r="CF92" s="205" t="str">
        <f ca="1">IFERROR(__xludf.DUMMYFUNCTION("if(countif(ec_num_list,FF92),OFFSET(INDIRECT(CONCAT(""A"",to_text(match(FF92,ec_num_list,0)))),0,1),"""")"),"")</f>
        <v/>
      </c>
      <c r="CG92" s="205" t="str">
        <f ca="1">IFERROR(__xludf.DUMMYFUNCTION("if(countif(ec_num_list,FG92),OFFSET(INDIRECT(CONCAT(""A"",to_text(match(FG92,ec_num_list,0)))),0,1),"""")"),"")</f>
        <v/>
      </c>
      <c r="CH92" s="205" t="str">
        <f ca="1">IFERROR(__xludf.DUMMYFUNCTION("if(countif(ec_num_list,FH92),OFFSET(INDIRECT(CONCAT(""A"",to_text(match(FH92,ec_num_list,0)))),0,1),"""")"),"N7 ")</f>
        <v xml:space="preserve">N7 </v>
      </c>
      <c r="CI92" s="205" t="str">
        <f ca="1">IFERROR(__xludf.DUMMYFUNCTION("if(countif(ec_num_list,FI92),OFFSET(INDIRECT(CONCAT(""A"",to_text(match(FI92,ec_num_list,0)))),0,1),"""")"),"")</f>
        <v/>
      </c>
      <c r="CJ92" s="205" t="str">
        <f ca="1">IFERROR(__xludf.DUMMYFUNCTION("if(countif(ec_num_list,FJ92),OFFSET(INDIRECT(CONCAT(""A"",to_text(match(FJ92,ec_num_list,0)))),0,1),"""")"),"")</f>
        <v/>
      </c>
      <c r="CK92" s="205" t="str">
        <f ca="1">IFERROR(__xludf.DUMMYFUNCTION("if(countif(ec_num_list,FK92),OFFSET(INDIRECT(CONCAT(""A"",to_text(match(FK92,ec_num_list,0)))),0,1),"""")"),"NA ")</f>
        <v xml:space="preserve">NA </v>
      </c>
      <c r="CL92" s="205" t="str">
        <f ca="1">IFERROR(__xludf.DUMMYFUNCTION("if(countif(ec_num_list,FL92),OFFSET(INDIRECT(CONCAT(""A"",to_text(match(FL92,ec_num_list,0)))),0,1),"""")"),"")</f>
        <v/>
      </c>
      <c r="CM92" s="205" t="str">
        <f ca="1">IFERROR(__xludf.DUMMYFUNCTION("if(countif(ec_num_list,FM92),OFFSET(INDIRECT(CONCAT(""A"",to_text(match(FM92,ec_num_list,0)))),0,1),"""")"),"")</f>
        <v/>
      </c>
      <c r="CN92" s="206" t="s">
        <v>275</v>
      </c>
      <c r="CO92" s="206" t="s">
        <v>1243</v>
      </c>
      <c r="CP92" s="206" t="s">
        <v>1251</v>
      </c>
      <c r="CQ92" s="206" t="s">
        <v>1256</v>
      </c>
      <c r="CR92" s="108" t="s">
        <v>1555</v>
      </c>
      <c r="CS92" s="108" t="s">
        <v>1555</v>
      </c>
      <c r="CT92" s="206" t="s">
        <v>1266</v>
      </c>
      <c r="CU92" s="206" t="s">
        <v>1271</v>
      </c>
      <c r="CV92" s="206" t="s">
        <v>1274</v>
      </c>
      <c r="CW92" s="108" t="s">
        <v>1555</v>
      </c>
      <c r="CX92" s="108" t="s">
        <v>1555</v>
      </c>
      <c r="CY92" s="206" t="s">
        <v>1286</v>
      </c>
      <c r="CZ92" s="108" t="s">
        <v>1555</v>
      </c>
      <c r="DA92" s="206" t="s">
        <v>1292</v>
      </c>
      <c r="DB92" s="108" t="s">
        <v>1555</v>
      </c>
      <c r="DC92" s="108" t="s">
        <v>1555</v>
      </c>
      <c r="DD92" s="108" t="s">
        <v>1555</v>
      </c>
      <c r="DE92" s="206" t="s">
        <v>1304</v>
      </c>
      <c r="DF92" s="108" t="s">
        <v>1555</v>
      </c>
      <c r="DG92" s="108" t="s">
        <v>1555</v>
      </c>
      <c r="DH92" s="206" t="s">
        <v>1315</v>
      </c>
      <c r="DI92" s="206" t="s">
        <v>1317</v>
      </c>
      <c r="DJ92" s="206" t="s">
        <v>1321</v>
      </c>
      <c r="DK92" s="108" t="s">
        <v>1555</v>
      </c>
      <c r="DL92" s="206" t="s">
        <v>1326</v>
      </c>
      <c r="DM92" s="206" t="s">
        <v>1330</v>
      </c>
      <c r="DN92" s="206" t="s">
        <v>1334</v>
      </c>
      <c r="DO92" s="206" t="s">
        <v>1337</v>
      </c>
      <c r="DP92" s="108" t="s">
        <v>1555</v>
      </c>
      <c r="DQ92" s="206" t="s">
        <v>1344</v>
      </c>
      <c r="DR92" s="206" t="s">
        <v>1347</v>
      </c>
      <c r="DS92" s="108" t="s">
        <v>1555</v>
      </c>
      <c r="DT92" s="108" t="s">
        <v>1555</v>
      </c>
      <c r="DU92" s="108" t="s">
        <v>1555</v>
      </c>
      <c r="DV92" s="206" t="s">
        <v>1363</v>
      </c>
      <c r="DW92" s="108" t="s">
        <v>1555</v>
      </c>
      <c r="DX92" s="108" t="s">
        <v>1555</v>
      </c>
      <c r="DY92" s="108" t="s">
        <v>1555</v>
      </c>
      <c r="DZ92" s="108" t="s">
        <v>1555</v>
      </c>
      <c r="EA92" s="108" t="s">
        <v>1555</v>
      </c>
      <c r="EB92" s="108" t="s">
        <v>1555</v>
      </c>
      <c r="EC92" s="206" t="s">
        <v>1391</v>
      </c>
      <c r="ED92" s="108" t="s">
        <v>1555</v>
      </c>
      <c r="EE92" s="206" t="s">
        <v>1397</v>
      </c>
      <c r="EF92" s="206" t="s">
        <v>1400</v>
      </c>
      <c r="EG92" s="206" t="s">
        <v>1404</v>
      </c>
      <c r="EH92" s="108" t="s">
        <v>1555</v>
      </c>
      <c r="EI92" s="108" t="s">
        <v>1555</v>
      </c>
      <c r="EJ92" s="206" t="s">
        <v>1414</v>
      </c>
      <c r="EK92" s="206" t="s">
        <v>1417</v>
      </c>
      <c r="EL92" s="206" t="s">
        <v>1419</v>
      </c>
      <c r="EM92" s="108" t="s">
        <v>1555</v>
      </c>
      <c r="EN92" s="206" t="s">
        <v>1428</v>
      </c>
      <c r="EO92" s="206" t="s">
        <v>1430</v>
      </c>
      <c r="EP92" s="108" t="s">
        <v>1555</v>
      </c>
      <c r="EQ92" s="108" t="s">
        <v>1555</v>
      </c>
      <c r="ER92" s="108" t="s">
        <v>1555</v>
      </c>
      <c r="ES92" s="206" t="s">
        <v>1442</v>
      </c>
      <c r="ET92" s="108" t="s">
        <v>1555</v>
      </c>
      <c r="EU92" s="108" t="s">
        <v>1555</v>
      </c>
      <c r="EV92" s="206" t="s">
        <v>1451</v>
      </c>
      <c r="EW92" s="108" t="s">
        <v>1555</v>
      </c>
      <c r="EX92" s="206" t="s">
        <v>1458</v>
      </c>
      <c r="EY92" s="108" t="s">
        <v>1555</v>
      </c>
      <c r="EZ92" s="206" t="s">
        <v>1463</v>
      </c>
      <c r="FA92" s="108" t="s">
        <v>1555</v>
      </c>
      <c r="FB92" s="108" t="s">
        <v>1555</v>
      </c>
      <c r="FC92" s="206" t="s">
        <v>1476</v>
      </c>
      <c r="FD92" s="108" t="s">
        <v>1555</v>
      </c>
      <c r="FE92" s="108" t="s">
        <v>1555</v>
      </c>
      <c r="FF92" s="108" t="s">
        <v>1555</v>
      </c>
      <c r="FG92" s="108" t="s">
        <v>1555</v>
      </c>
      <c r="FH92" s="206" t="s">
        <v>1494</v>
      </c>
      <c r="FI92" s="108" t="s">
        <v>1555</v>
      </c>
      <c r="FJ92" s="108" t="s">
        <v>1555</v>
      </c>
      <c r="FK92" s="206" t="s">
        <v>1506</v>
      </c>
      <c r="FL92" s="206" t="s">
        <v>1509</v>
      </c>
      <c r="FM92" s="108" t="s">
        <v>1555</v>
      </c>
    </row>
    <row r="93" spans="1:169" ht="14.25">
      <c r="A93" s="206"/>
      <c r="B93" s="206"/>
      <c r="C93" s="209"/>
      <c r="D93" s="203" t="s">
        <v>442</v>
      </c>
      <c r="E93" s="203" t="s">
        <v>904</v>
      </c>
      <c r="F93" s="203" t="s">
        <v>905</v>
      </c>
      <c r="G93" s="203" t="s">
        <v>906</v>
      </c>
      <c r="H93" s="203" t="s">
        <v>577</v>
      </c>
      <c r="I93" s="203" t="s">
        <v>430</v>
      </c>
      <c r="J93" s="203" t="s">
        <v>547</v>
      </c>
      <c r="K93" s="117" t="s">
        <v>633</v>
      </c>
      <c r="L93" s="204" t="s">
        <v>277</v>
      </c>
      <c r="M93" s="205" t="str">
        <f ca="1">IFERROR(__xludf.DUMMYFUNCTION("regexreplace(N93,"" "","", "")"),"J0, J1, J2, J5, J6, J7, JC, JF, K0, K5, K7, K8, K9, KA, KC, KD, KF, L1, LA, LC, LF, M1, M4, MB, MF, N2, N7, N8, NA, ")</f>
        <v xml:space="preserve">J0, J1, J2, J5, J6, J7, JC, JF, K0, K5, K7, K8, K9, KA, KC, KD, KF, L1, LA, LC, LF, M1, M4, MB, MF, N2, N7, N8, NA, </v>
      </c>
      <c r="N93" s="205" t="e">
        <f t="shared" si="1"/>
        <v>#VALUE!</v>
      </c>
      <c r="O93" s="205" t="str">
        <f ca="1">IFERROR(__xludf.DUMMYFUNCTION("if(countif(ec_num_list,CO93),OFFSET(INDIRECT(CONCAT(""A"",to_text(match(CO93,ec_num_list,0)))),0,1),"""")"),"J0 ")</f>
        <v xml:space="preserve">J0 </v>
      </c>
      <c r="P93" s="205" t="str">
        <f ca="1">IFERROR(__xludf.DUMMYFUNCTION("if(countif(ec_num_list,CP93),OFFSET(INDIRECT(CONCAT(""A"",to_text(match(CP93,ec_num_list,0)))),0,1),"""")"),"J1 ")</f>
        <v xml:space="preserve">J1 </v>
      </c>
      <c r="Q93" s="205" t="str">
        <f ca="1">IFERROR(__xludf.DUMMYFUNCTION("if(countif(ec_num_list,CQ93),OFFSET(INDIRECT(CONCAT(""A"",to_text(match(CQ93,ec_num_list,0)))),0,1),"""")"),"J2 ")</f>
        <v xml:space="preserve">J2 </v>
      </c>
      <c r="R93" s="205" t="str">
        <f ca="1">IFERROR(__xludf.DUMMYFUNCTION("if(countif(ec_num_list,CR93),OFFSET(INDIRECT(CONCAT(""A"",to_text(match(CR93,ec_num_list,0)))),0,1),"""")"),"")</f>
        <v/>
      </c>
      <c r="S93" s="205" t="str">
        <f ca="1">IFERROR(__xludf.DUMMYFUNCTION("if(countif(ec_num_list,CS93),OFFSET(INDIRECT(CONCAT(""A"",to_text(match(CS93,ec_num_list,0)))),0,1),"""")"),"")</f>
        <v/>
      </c>
      <c r="T93" s="205" t="str">
        <f ca="1">IFERROR(__xludf.DUMMYFUNCTION("if(countif(ec_num_list,CT93),OFFSET(INDIRECT(CONCAT(""A"",to_text(match(CT93,ec_num_list,0)))),0,1),"""")"),"J5 ")</f>
        <v xml:space="preserve">J5 </v>
      </c>
      <c r="U93" s="205" t="str">
        <f ca="1">IFERROR(__xludf.DUMMYFUNCTION("if(countif(ec_num_list,CU93),OFFSET(INDIRECT(CONCAT(""A"",to_text(match(CU93,ec_num_list,0)))),0,1),"""")"),"J6 ")</f>
        <v xml:space="preserve">J6 </v>
      </c>
      <c r="V93" s="205" t="str">
        <f ca="1">IFERROR(__xludf.DUMMYFUNCTION("if(countif(ec_num_list,CV93),OFFSET(INDIRECT(CONCAT(""A"",to_text(match(CV93,ec_num_list,0)))),0,1),"""")"),"J7 ")</f>
        <v xml:space="preserve">J7 </v>
      </c>
      <c r="W93" s="205" t="str">
        <f ca="1">IFERROR(__xludf.DUMMYFUNCTION("if(countif(ec_num_list,CW93),OFFSET(INDIRECT(CONCAT(""A"",to_text(match(CW93,ec_num_list,0)))),0,1),"""")"),"")</f>
        <v/>
      </c>
      <c r="X93" s="205" t="str">
        <f ca="1">IFERROR(__xludf.DUMMYFUNCTION("if(countif(ec_num_list,CX93),OFFSET(INDIRECT(CONCAT(""A"",to_text(match(CX93,ec_num_list,0)))),0,1),"""")"),"")</f>
        <v/>
      </c>
      <c r="Y93" s="205" t="str">
        <f ca="1">IFERROR(__xludf.DUMMYFUNCTION("if(countif(ec_num_list,CY93),OFFSET(INDIRECT(CONCAT(""A"",to_text(match(CY93,ec_num_list,0)))),0,1),"""")"),"")</f>
        <v/>
      </c>
      <c r="Z93" s="205" t="str">
        <f ca="1">IFERROR(__xludf.DUMMYFUNCTION("if(countif(ec_num_list,CZ93),OFFSET(INDIRECT(CONCAT(""A"",to_text(match(CZ93,ec_num_list,0)))),0,1),"""")"),"")</f>
        <v/>
      </c>
      <c r="AA93" s="205" t="str">
        <f ca="1">IFERROR(__xludf.DUMMYFUNCTION("if(countif(ec_num_list,DA93),OFFSET(INDIRECT(CONCAT(""A"",to_text(match(DA93,ec_num_list,0)))),0,1),"""")"),"JC ")</f>
        <v xml:space="preserve">JC </v>
      </c>
      <c r="AB93" s="205" t="str">
        <f ca="1">IFERROR(__xludf.DUMMYFUNCTION("if(countif(ec_num_list,DB93),OFFSET(INDIRECT(CONCAT(""A"",to_text(match(DB93,ec_num_list,0)))),0,1),"""")"),"")</f>
        <v/>
      </c>
      <c r="AC93" s="205" t="str">
        <f ca="1">IFERROR(__xludf.DUMMYFUNCTION("if(countif(ec_num_list,DC93),OFFSET(INDIRECT(CONCAT(""A"",to_text(match(DC93,ec_num_list,0)))),0,1),"""")"),"")</f>
        <v/>
      </c>
      <c r="AD93" s="205" t="str">
        <f ca="1">IFERROR(__xludf.DUMMYFUNCTION("if(countif(ec_num_list,DD93),OFFSET(INDIRECT(CONCAT(""A"",to_text(match(DD93,ec_num_list,0)))),0,1),"""")"),"JF ")</f>
        <v xml:space="preserve">JF </v>
      </c>
      <c r="AE93" s="205" t="str">
        <f ca="1">IFERROR(__xludf.DUMMYFUNCTION("if(countif(ec_num_list,DE93),OFFSET(INDIRECT(CONCAT(""A"",to_text(match(DE93,ec_num_list,0)))),0,1),"""")"),"K0 ")</f>
        <v xml:space="preserve">K0 </v>
      </c>
      <c r="AF93" s="205" t="str">
        <f ca="1">IFERROR(__xludf.DUMMYFUNCTION("if(countif(ec_num_list,DF93),OFFSET(INDIRECT(CONCAT(""A"",to_text(match(DF93,ec_num_list,0)))),0,1),"""")"),"")</f>
        <v/>
      </c>
      <c r="AG93" s="205" t="str">
        <f ca="1">IFERROR(__xludf.DUMMYFUNCTION("if(countif(ec_num_list,DG93),OFFSET(INDIRECT(CONCAT(""A"",to_text(match(DG93,ec_num_list,0)))),0,1),"""")"),"")</f>
        <v/>
      </c>
      <c r="AH93" s="205" t="str">
        <f ca="1">IFERROR(__xludf.DUMMYFUNCTION("if(countif(ec_num_list,DH93),OFFSET(INDIRECT(CONCAT(""A"",to_text(match(DH93,ec_num_list,0)))),0,1),"""")"),"")</f>
        <v/>
      </c>
      <c r="AI93" s="205" t="str">
        <f ca="1">IFERROR(__xludf.DUMMYFUNCTION("if(countif(ec_num_list,DI93),OFFSET(INDIRECT(CONCAT(""A"",to_text(match(DI93,ec_num_list,0)))),0,1),"""")"),"")</f>
        <v/>
      </c>
      <c r="AJ93" s="205" t="str">
        <f ca="1">IFERROR(__xludf.DUMMYFUNCTION("if(countif(ec_num_list,DJ93),OFFSET(INDIRECT(CONCAT(""A"",to_text(match(DJ93,ec_num_list,0)))),0,1),"""")"),"K5 ")</f>
        <v xml:space="preserve">K5 </v>
      </c>
      <c r="AK93" s="205" t="str">
        <f ca="1">IFERROR(__xludf.DUMMYFUNCTION("if(countif(ec_num_list,DK93),OFFSET(INDIRECT(CONCAT(""A"",to_text(match(DK93,ec_num_list,0)))),0,1),"""")"),"")</f>
        <v/>
      </c>
      <c r="AL93" s="205" t="str">
        <f ca="1">IFERROR(__xludf.DUMMYFUNCTION("if(countif(ec_num_list,DL93),OFFSET(INDIRECT(CONCAT(""A"",to_text(match(DL93,ec_num_list,0)))),0,1),"""")"),"K7 ")</f>
        <v xml:space="preserve">K7 </v>
      </c>
      <c r="AM93" s="205" t="str">
        <f ca="1">IFERROR(__xludf.DUMMYFUNCTION("if(countif(ec_num_list,DM93),OFFSET(INDIRECT(CONCAT(""A"",to_text(match(DM93,ec_num_list,0)))),0,1),"""")"),"K8 ")</f>
        <v xml:space="preserve">K8 </v>
      </c>
      <c r="AN93" s="205" t="str">
        <f ca="1">IFERROR(__xludf.DUMMYFUNCTION("if(countif(ec_num_list,DN93),OFFSET(INDIRECT(CONCAT(""A"",to_text(match(DN93,ec_num_list,0)))),0,1),"""")"),"K9 ")</f>
        <v xml:space="preserve">K9 </v>
      </c>
      <c r="AO93" s="205" t="str">
        <f ca="1">IFERROR(__xludf.DUMMYFUNCTION("if(countif(ec_num_list,DO93),OFFSET(INDIRECT(CONCAT(""A"",to_text(match(DO93,ec_num_list,0)))),0,1),"""")"),"KA ")</f>
        <v xml:space="preserve">KA </v>
      </c>
      <c r="AP93" s="205" t="str">
        <f ca="1">IFERROR(__xludf.DUMMYFUNCTION("if(countif(ec_num_list,DP93),OFFSET(INDIRECT(CONCAT(""A"",to_text(match(DP93,ec_num_list,0)))),0,1),"""")"),"")</f>
        <v/>
      </c>
      <c r="AQ93" s="205" t="str">
        <f ca="1">IFERROR(__xludf.DUMMYFUNCTION("if(countif(ec_num_list,DQ93),OFFSET(INDIRECT(CONCAT(""A"",to_text(match(DQ93,ec_num_list,0)))),0,1),"""")"),"KC ")</f>
        <v xml:space="preserve">KC </v>
      </c>
      <c r="AR93" s="205" t="str">
        <f ca="1">IFERROR(__xludf.DUMMYFUNCTION("if(countif(ec_num_list,DR93),OFFSET(INDIRECT(CONCAT(""A"",to_text(match(DR93,ec_num_list,0)))),0,1),"""")"),"KD ")</f>
        <v xml:space="preserve">KD </v>
      </c>
      <c r="AS93" s="205" t="str">
        <f ca="1">IFERROR(__xludf.DUMMYFUNCTION("if(countif(ec_num_list,DS93),OFFSET(INDIRECT(CONCAT(""A"",to_text(match(DS93,ec_num_list,0)))),0,1),"""")"),"")</f>
        <v/>
      </c>
      <c r="AT93" s="205" t="str">
        <f ca="1">IFERROR(__xludf.DUMMYFUNCTION("if(countif(ec_num_list,DT93),OFFSET(INDIRECT(CONCAT(""A"",to_text(match(DT93,ec_num_list,0)))),0,1),"""")"),"KF ")</f>
        <v xml:space="preserve">KF </v>
      </c>
      <c r="AU93" s="205" t="str">
        <f ca="1">IFERROR(__xludf.DUMMYFUNCTION("if(countif(ec_num_list,DU93),OFFSET(INDIRECT(CONCAT(""A"",to_text(match(DU93,ec_num_list,0)))),0,1),"""")"),"")</f>
        <v/>
      </c>
      <c r="AV93" s="205" t="str">
        <f ca="1">IFERROR(__xludf.DUMMYFUNCTION("if(countif(ec_num_list,DV93),OFFSET(INDIRECT(CONCAT(""A"",to_text(match(DV93,ec_num_list,0)))),0,1),"""")"),"L1 ")</f>
        <v xml:space="preserve">L1 </v>
      </c>
      <c r="AW93" s="205" t="str">
        <f ca="1">IFERROR(__xludf.DUMMYFUNCTION("if(countif(ec_num_list,DW93),OFFSET(INDIRECT(CONCAT(""A"",to_text(match(DW93,ec_num_list,0)))),0,1),"""")"),"")</f>
        <v/>
      </c>
      <c r="AX93" s="205" t="str">
        <f ca="1">IFERROR(__xludf.DUMMYFUNCTION("if(countif(ec_num_list,DX93),OFFSET(INDIRECT(CONCAT(""A"",to_text(match(DX93,ec_num_list,0)))),0,1),"""")"),"")</f>
        <v/>
      </c>
      <c r="AY93" s="205" t="str">
        <f ca="1">IFERROR(__xludf.DUMMYFUNCTION("if(countif(ec_num_list,DY93),OFFSET(INDIRECT(CONCAT(""A"",to_text(match(DY93,ec_num_list,0)))),0,1),"""")"),"")</f>
        <v/>
      </c>
      <c r="AZ93" s="205" t="str">
        <f ca="1">IFERROR(__xludf.DUMMYFUNCTION("if(countif(ec_num_list,DZ93),OFFSET(INDIRECT(CONCAT(""A"",to_text(match(DZ93,ec_num_list,0)))),0,1),"""")"),"")</f>
        <v/>
      </c>
      <c r="BA93" s="205" t="str">
        <f ca="1">IFERROR(__xludf.DUMMYFUNCTION("if(countif(ec_num_list,EA93),OFFSET(INDIRECT(CONCAT(""A"",to_text(match(EA93,ec_num_list,0)))),0,1),"""")"),"")</f>
        <v/>
      </c>
      <c r="BB93" s="205" t="str">
        <f ca="1">IFERROR(__xludf.DUMMYFUNCTION("if(countif(ec_num_list,EB93),OFFSET(INDIRECT(CONCAT(""A"",to_text(match(EB93,ec_num_list,0)))),0,1),"""")"),"")</f>
        <v/>
      </c>
      <c r="BC93" s="205" t="str">
        <f ca="1">IFERROR(__xludf.DUMMYFUNCTION("if(countif(ec_num_list,EC93),OFFSET(INDIRECT(CONCAT(""A"",to_text(match(EC93,ec_num_list,0)))),0,1),"""")"),"")</f>
        <v/>
      </c>
      <c r="BD93" s="205" t="str">
        <f ca="1">IFERROR(__xludf.DUMMYFUNCTION("if(countif(ec_num_list,ED93),OFFSET(INDIRECT(CONCAT(""A"",to_text(match(ED93,ec_num_list,0)))),0,1),"""")"),"")</f>
        <v/>
      </c>
      <c r="BE93" s="205" t="str">
        <f ca="1">IFERROR(__xludf.DUMMYFUNCTION("if(countif(ec_num_list,EE93),OFFSET(INDIRECT(CONCAT(""A"",to_text(match(EE93,ec_num_list,0)))),0,1),"""")"),"LA ")</f>
        <v xml:space="preserve">LA </v>
      </c>
      <c r="BF93" s="205" t="str">
        <f ca="1">IFERROR(__xludf.DUMMYFUNCTION("if(countif(ec_num_list,EF93),OFFSET(INDIRECT(CONCAT(""A"",to_text(match(EF93,ec_num_list,0)))),0,1),"""")"),"")</f>
        <v/>
      </c>
      <c r="BG93" s="205" t="str">
        <f ca="1">IFERROR(__xludf.DUMMYFUNCTION("if(countif(ec_num_list,EG93),OFFSET(INDIRECT(CONCAT(""A"",to_text(match(EG93,ec_num_list,0)))),0,1),"""")"),"LC ")</f>
        <v xml:space="preserve">LC </v>
      </c>
      <c r="BH93" s="205" t="str">
        <f ca="1">IFERROR(__xludf.DUMMYFUNCTION("if(countif(ec_num_list,EH93),OFFSET(INDIRECT(CONCAT(""A"",to_text(match(EH93,ec_num_list,0)))),0,1),"""")"),"")</f>
        <v/>
      </c>
      <c r="BI93" s="205" t="str">
        <f ca="1">IFERROR(__xludf.DUMMYFUNCTION("if(countif(ec_num_list,EI93),OFFSET(INDIRECT(CONCAT(""A"",to_text(match(EI93,ec_num_list,0)))),0,1),"""")"),"")</f>
        <v/>
      </c>
      <c r="BJ93" s="205" t="str">
        <f ca="1">IFERROR(__xludf.DUMMYFUNCTION("if(countif(ec_num_list,EJ93),OFFSET(INDIRECT(CONCAT(""A"",to_text(match(EJ93,ec_num_list,0)))),0,1),"""")"),"LF ")</f>
        <v xml:space="preserve">LF </v>
      </c>
      <c r="BK93" s="205" t="str">
        <f ca="1">IFERROR(__xludf.DUMMYFUNCTION("if(countif(ec_num_list,EK93),OFFSET(INDIRECT(CONCAT(""A"",to_text(match(EK93,ec_num_list,0)))),0,1),"""")"),"")</f>
        <v/>
      </c>
      <c r="BL93" s="205" t="str">
        <f ca="1">IFERROR(__xludf.DUMMYFUNCTION("if(countif(ec_num_list,EL93),OFFSET(INDIRECT(CONCAT(""A"",to_text(match(EL93,ec_num_list,0)))),0,1),"""")"),"M1 ")</f>
        <v xml:space="preserve">M1 </v>
      </c>
      <c r="BM93" s="205" t="str">
        <f ca="1">IFERROR(__xludf.DUMMYFUNCTION("if(countif(ec_num_list,EM93),OFFSET(INDIRECT(CONCAT(""A"",to_text(match(EM93,ec_num_list,0)))),0,1),"""")"),"")</f>
        <v/>
      </c>
      <c r="BN93" s="205" t="str">
        <f ca="1">IFERROR(__xludf.DUMMYFUNCTION("if(countif(ec_num_list,EN93),OFFSET(INDIRECT(CONCAT(""A"",to_text(match(EN93,ec_num_list,0)))),0,1),"""")"),"")</f>
        <v/>
      </c>
      <c r="BO93" s="205" t="str">
        <f ca="1">IFERROR(__xludf.DUMMYFUNCTION("if(countif(ec_num_list,EO93),OFFSET(INDIRECT(CONCAT(""A"",to_text(match(EO93,ec_num_list,0)))),0,1),"""")"),"M4 ")</f>
        <v xml:space="preserve">M4 </v>
      </c>
      <c r="BP93" s="205" t="str">
        <f ca="1">IFERROR(__xludf.DUMMYFUNCTION("if(countif(ec_num_list,EP93),OFFSET(INDIRECT(CONCAT(""A"",to_text(match(EP93,ec_num_list,0)))),0,1),"""")"),"")</f>
        <v/>
      </c>
      <c r="BQ93" s="205" t="str">
        <f ca="1">IFERROR(__xludf.DUMMYFUNCTION("if(countif(ec_num_list,EQ93),OFFSET(INDIRECT(CONCAT(""A"",to_text(match(EQ93,ec_num_list,0)))),0,1),"""")"),"")</f>
        <v/>
      </c>
      <c r="BR93" s="205" t="str">
        <f ca="1">IFERROR(__xludf.DUMMYFUNCTION("if(countif(ec_num_list,ER93),OFFSET(INDIRECT(CONCAT(""A"",to_text(match(ER93,ec_num_list,0)))),0,1),"""")"),"")</f>
        <v/>
      </c>
      <c r="BS93" s="205" t="str">
        <f ca="1">IFERROR(__xludf.DUMMYFUNCTION("if(countif(ec_num_list,ES93),OFFSET(INDIRECT(CONCAT(""A"",to_text(match(ES93,ec_num_list,0)))),0,1),"""")"),"")</f>
        <v/>
      </c>
      <c r="BT93" s="205" t="str">
        <f ca="1">IFERROR(__xludf.DUMMYFUNCTION("if(countif(ec_num_list,ET93),OFFSET(INDIRECT(CONCAT(""A"",to_text(match(ET93,ec_num_list,0)))),0,1),"""")"),"")</f>
        <v/>
      </c>
      <c r="BU93" s="205" t="str">
        <f ca="1">IFERROR(__xludf.DUMMYFUNCTION("if(countif(ec_num_list,EU93),OFFSET(INDIRECT(CONCAT(""A"",to_text(match(EU93,ec_num_list,0)))),0,1),"""")"),"")</f>
        <v/>
      </c>
      <c r="BV93" s="205" t="str">
        <f ca="1">IFERROR(__xludf.DUMMYFUNCTION("if(countif(ec_num_list,EV93),OFFSET(INDIRECT(CONCAT(""A"",to_text(match(EV93,ec_num_list,0)))),0,1),"""")"),"MB ")</f>
        <v xml:space="preserve">MB </v>
      </c>
      <c r="BW93" s="205" t="str">
        <f ca="1">IFERROR(__xludf.DUMMYFUNCTION("if(countif(ec_num_list,EW93),OFFSET(INDIRECT(CONCAT(""A"",to_text(match(EW93,ec_num_list,0)))),0,1),"""")"),"")</f>
        <v/>
      </c>
      <c r="BX93" s="205" t="str">
        <f ca="1">IFERROR(__xludf.DUMMYFUNCTION("if(countif(ec_num_list,EX93),OFFSET(INDIRECT(CONCAT(""A"",to_text(match(EX93,ec_num_list,0)))),0,1),"""")"),"")</f>
        <v/>
      </c>
      <c r="BY93" s="205" t="str">
        <f ca="1">IFERROR(__xludf.DUMMYFUNCTION("if(countif(ec_num_list,EY93),OFFSET(INDIRECT(CONCAT(""A"",to_text(match(EY93,ec_num_list,0)))),0,1),"""")"),"")</f>
        <v/>
      </c>
      <c r="BZ93" s="205" t="str">
        <f ca="1">IFERROR(__xludf.DUMMYFUNCTION("if(countif(ec_num_list,EZ93),OFFSET(INDIRECT(CONCAT(""A"",to_text(match(EZ93,ec_num_list,0)))),0,1),"""")"),"MF ")</f>
        <v xml:space="preserve">MF </v>
      </c>
      <c r="CA93" s="205" t="str">
        <f ca="1">IFERROR(__xludf.DUMMYFUNCTION("if(countif(ec_num_list,FA93),OFFSET(INDIRECT(CONCAT(""A"",to_text(match(FA93,ec_num_list,0)))),0,1),"""")"),"")</f>
        <v/>
      </c>
      <c r="CB93" s="205" t="str">
        <f ca="1">IFERROR(__xludf.DUMMYFUNCTION("if(countif(ec_num_list,FB93),OFFSET(INDIRECT(CONCAT(""A"",to_text(match(FB93,ec_num_list,0)))),0,1),"""")"),"")</f>
        <v/>
      </c>
      <c r="CC93" s="205" t="str">
        <f ca="1">IFERROR(__xludf.DUMMYFUNCTION("if(countif(ec_num_list,FC93),OFFSET(INDIRECT(CONCAT(""A"",to_text(match(FC93,ec_num_list,0)))),0,1),"""")"),"N2 ")</f>
        <v xml:space="preserve">N2 </v>
      </c>
      <c r="CD93" s="205" t="str">
        <f ca="1">IFERROR(__xludf.DUMMYFUNCTION("if(countif(ec_num_list,FD93),OFFSET(INDIRECT(CONCAT(""A"",to_text(match(FD93,ec_num_list,0)))),0,1),"""")"),"")</f>
        <v/>
      </c>
      <c r="CE93" s="205" t="str">
        <f ca="1">IFERROR(__xludf.DUMMYFUNCTION("if(countif(ec_num_list,FE93),OFFSET(INDIRECT(CONCAT(""A"",to_text(match(FE93,ec_num_list,0)))),0,1),"""")"),"")</f>
        <v/>
      </c>
      <c r="CF93" s="205" t="str">
        <f ca="1">IFERROR(__xludf.DUMMYFUNCTION("if(countif(ec_num_list,FF93),OFFSET(INDIRECT(CONCAT(""A"",to_text(match(FF93,ec_num_list,0)))),0,1),"""")"),"")</f>
        <v/>
      </c>
      <c r="CG93" s="205" t="str">
        <f ca="1">IFERROR(__xludf.DUMMYFUNCTION("if(countif(ec_num_list,FG93),OFFSET(INDIRECT(CONCAT(""A"",to_text(match(FG93,ec_num_list,0)))),0,1),"""")"),"")</f>
        <v/>
      </c>
      <c r="CH93" s="205" t="str">
        <f ca="1">IFERROR(__xludf.DUMMYFUNCTION("if(countif(ec_num_list,FH93),OFFSET(INDIRECT(CONCAT(""A"",to_text(match(FH93,ec_num_list,0)))),0,1),"""")"),"N7 ")</f>
        <v xml:space="preserve">N7 </v>
      </c>
      <c r="CI93" s="205" t="str">
        <f ca="1">IFERROR(__xludf.DUMMYFUNCTION("if(countif(ec_num_list,FI93),OFFSET(INDIRECT(CONCAT(""A"",to_text(match(FI93,ec_num_list,0)))),0,1),"""")"),"N8 ")</f>
        <v xml:space="preserve">N8 </v>
      </c>
      <c r="CJ93" s="205" t="str">
        <f ca="1">IFERROR(__xludf.DUMMYFUNCTION("if(countif(ec_num_list,FJ93),OFFSET(INDIRECT(CONCAT(""A"",to_text(match(FJ93,ec_num_list,0)))),0,1),"""")"),"")</f>
        <v/>
      </c>
      <c r="CK93" s="205" t="str">
        <f ca="1">IFERROR(__xludf.DUMMYFUNCTION("if(countif(ec_num_list,FK93),OFFSET(INDIRECT(CONCAT(""A"",to_text(match(FK93,ec_num_list,0)))),0,1),"""")"),"NA ")</f>
        <v xml:space="preserve">NA </v>
      </c>
      <c r="CL93" s="205" t="str">
        <f ca="1">IFERROR(__xludf.DUMMYFUNCTION("if(countif(ec_num_list,FL93),OFFSET(INDIRECT(CONCAT(""A"",to_text(match(FL93,ec_num_list,0)))),0,1),"""")"),"")</f>
        <v/>
      </c>
      <c r="CM93" s="205" t="str">
        <f ca="1">IFERROR(__xludf.DUMMYFUNCTION("if(countif(ec_num_list,FM93),OFFSET(INDIRECT(CONCAT(""A"",to_text(match(FM93,ec_num_list,0)))),0,1),"""")"),"")</f>
        <v/>
      </c>
      <c r="CN93" s="206" t="s">
        <v>277</v>
      </c>
      <c r="CO93" s="206" t="s">
        <v>1243</v>
      </c>
      <c r="CP93" s="206" t="s">
        <v>1251</v>
      </c>
      <c r="CQ93" s="206" t="s">
        <v>1256</v>
      </c>
      <c r="CR93" s="108" t="s">
        <v>1555</v>
      </c>
      <c r="CS93" s="108" t="s">
        <v>1555</v>
      </c>
      <c r="CT93" s="206" t="s">
        <v>1266</v>
      </c>
      <c r="CU93" s="206" t="s">
        <v>1271</v>
      </c>
      <c r="CV93" s="206" t="s">
        <v>1274</v>
      </c>
      <c r="CW93" s="108" t="s">
        <v>1555</v>
      </c>
      <c r="CX93" s="108" t="s">
        <v>1555</v>
      </c>
      <c r="CY93" s="108" t="s">
        <v>1555</v>
      </c>
      <c r="CZ93" s="108" t="s">
        <v>1555</v>
      </c>
      <c r="DA93" s="206" t="s">
        <v>1292</v>
      </c>
      <c r="DB93" s="108" t="s">
        <v>1555</v>
      </c>
      <c r="DC93" s="108" t="s">
        <v>1555</v>
      </c>
      <c r="DD93" s="206" t="s">
        <v>1301</v>
      </c>
      <c r="DE93" s="206" t="s">
        <v>1304</v>
      </c>
      <c r="DF93" s="108" t="s">
        <v>1555</v>
      </c>
      <c r="DG93" s="108" t="s">
        <v>1555</v>
      </c>
      <c r="DH93" s="108" t="s">
        <v>1555</v>
      </c>
      <c r="DI93" s="108" t="s">
        <v>1555</v>
      </c>
      <c r="DJ93" s="206" t="s">
        <v>1321</v>
      </c>
      <c r="DK93" s="108" t="s">
        <v>1555</v>
      </c>
      <c r="DL93" s="206" t="s">
        <v>1326</v>
      </c>
      <c r="DM93" s="206" t="s">
        <v>1330</v>
      </c>
      <c r="DN93" s="206" t="s">
        <v>1334</v>
      </c>
      <c r="DO93" s="206" t="s">
        <v>1337</v>
      </c>
      <c r="DP93" s="108" t="s">
        <v>1555</v>
      </c>
      <c r="DQ93" s="206" t="s">
        <v>1344</v>
      </c>
      <c r="DR93" s="206" t="s">
        <v>1347</v>
      </c>
      <c r="DS93" s="108" t="s">
        <v>1555</v>
      </c>
      <c r="DT93" s="206" t="s">
        <v>1353</v>
      </c>
      <c r="DU93" s="108" t="s">
        <v>1555</v>
      </c>
      <c r="DV93" s="206" t="s">
        <v>1363</v>
      </c>
      <c r="DW93" s="108" t="s">
        <v>1555</v>
      </c>
      <c r="DX93" s="108" t="s">
        <v>1555</v>
      </c>
      <c r="DY93" s="108" t="s">
        <v>1555</v>
      </c>
      <c r="DZ93" s="108" t="s">
        <v>1555</v>
      </c>
      <c r="EA93" s="108" t="s">
        <v>1555</v>
      </c>
      <c r="EB93" s="108" t="s">
        <v>1555</v>
      </c>
      <c r="EC93" s="108" t="s">
        <v>1555</v>
      </c>
      <c r="ED93" s="108" t="s">
        <v>1555</v>
      </c>
      <c r="EE93" s="206" t="s">
        <v>1397</v>
      </c>
      <c r="EF93" s="108" t="s">
        <v>1555</v>
      </c>
      <c r="EG93" s="206" t="s">
        <v>1404</v>
      </c>
      <c r="EH93" s="108" t="s">
        <v>1555</v>
      </c>
      <c r="EI93" s="108" t="s">
        <v>1555</v>
      </c>
      <c r="EJ93" s="206" t="s">
        <v>1414</v>
      </c>
      <c r="EK93" s="108" t="s">
        <v>1555</v>
      </c>
      <c r="EL93" s="206" t="s">
        <v>1419</v>
      </c>
      <c r="EM93" s="108" t="s">
        <v>1555</v>
      </c>
      <c r="EN93" s="108" t="s">
        <v>1555</v>
      </c>
      <c r="EO93" s="206" t="s">
        <v>1430</v>
      </c>
      <c r="EP93" s="108" t="s">
        <v>1555</v>
      </c>
      <c r="EQ93" s="108" t="s">
        <v>1555</v>
      </c>
      <c r="ER93" s="108" t="s">
        <v>1555</v>
      </c>
      <c r="ES93" s="108" t="s">
        <v>1555</v>
      </c>
      <c r="ET93" s="108" t="s">
        <v>1555</v>
      </c>
      <c r="EU93" s="108" t="s">
        <v>1555</v>
      </c>
      <c r="EV93" s="206" t="s">
        <v>1451</v>
      </c>
      <c r="EW93" s="108" t="s">
        <v>1555</v>
      </c>
      <c r="EX93" s="108" t="s">
        <v>1555</v>
      </c>
      <c r="EY93" s="108" t="s">
        <v>1555</v>
      </c>
      <c r="EZ93" s="206" t="s">
        <v>1463</v>
      </c>
      <c r="FA93" s="108" t="s">
        <v>1555</v>
      </c>
      <c r="FB93" s="108" t="s">
        <v>1555</v>
      </c>
      <c r="FC93" s="206" t="s">
        <v>1476</v>
      </c>
      <c r="FD93" s="108" t="s">
        <v>1555</v>
      </c>
      <c r="FE93" s="108" t="s">
        <v>1555</v>
      </c>
      <c r="FF93" s="108" t="s">
        <v>1555</v>
      </c>
      <c r="FG93" s="108" t="s">
        <v>1555</v>
      </c>
      <c r="FH93" s="206" t="s">
        <v>1494</v>
      </c>
      <c r="FI93" s="206" t="s">
        <v>1499</v>
      </c>
      <c r="FJ93" s="108" t="s">
        <v>1555</v>
      </c>
      <c r="FK93" s="206" t="s">
        <v>1506</v>
      </c>
      <c r="FL93" s="206" t="s">
        <v>1509</v>
      </c>
      <c r="FM93" s="108" t="s">
        <v>1555</v>
      </c>
    </row>
    <row r="94" spans="1:169" ht="24">
      <c r="A94" s="206"/>
      <c r="B94" s="206"/>
      <c r="C94" s="209"/>
      <c r="D94" s="203" t="s">
        <v>442</v>
      </c>
      <c r="E94" s="203" t="s">
        <v>904</v>
      </c>
      <c r="F94" s="203" t="s">
        <v>905</v>
      </c>
      <c r="G94" s="203" t="s">
        <v>906</v>
      </c>
      <c r="H94" s="203" t="s">
        <v>477</v>
      </c>
      <c r="I94" s="203" t="s">
        <v>518</v>
      </c>
      <c r="J94" s="203" t="s">
        <v>523</v>
      </c>
      <c r="K94" s="117" t="s">
        <v>545</v>
      </c>
      <c r="L94" s="204" t="s">
        <v>279</v>
      </c>
      <c r="M94" s="205" t="str">
        <f ca="1">IFERROR(__xludf.DUMMYFUNCTION("regexreplace(N94,"" "","", "")"),"J0, J1, J2, J5, J6, J7, JA, JC, JF, K0, K3, K4, K5, K7, K9, KA, KC, KD, KF, L1, L8, LA, LC, M0, M1, M3, M4, M6, MD, MF, N2, N7, NA, ")</f>
        <v xml:space="preserve">J0, J1, J2, J5, J6, J7, JA, JC, JF, K0, K3, K4, K5, K7, K9, KA, KC, KD, KF, L1, L8, LA, LC, M0, M1, M3, M4, M6, MD, MF, N2, N7, NA, </v>
      </c>
      <c r="N94" s="205" t="e">
        <f t="shared" si="1"/>
        <v>#VALUE!</v>
      </c>
      <c r="O94" s="205" t="str">
        <f ca="1">IFERROR(__xludf.DUMMYFUNCTION("if(countif(ec_num_list,CO94),OFFSET(INDIRECT(CONCAT(""A"",to_text(match(CO94,ec_num_list,0)))),0,1),"""")"),"J0 ")</f>
        <v xml:space="preserve">J0 </v>
      </c>
      <c r="P94" s="205" t="str">
        <f ca="1">IFERROR(__xludf.DUMMYFUNCTION("if(countif(ec_num_list,CP94),OFFSET(INDIRECT(CONCAT(""A"",to_text(match(CP94,ec_num_list,0)))),0,1),"""")"),"J1 ")</f>
        <v xml:space="preserve">J1 </v>
      </c>
      <c r="Q94" s="205" t="str">
        <f ca="1">IFERROR(__xludf.DUMMYFUNCTION("if(countif(ec_num_list,CQ94),OFFSET(INDIRECT(CONCAT(""A"",to_text(match(CQ94,ec_num_list,0)))),0,1),"""")"),"J2 ")</f>
        <v xml:space="preserve">J2 </v>
      </c>
      <c r="R94" s="205" t="str">
        <f ca="1">IFERROR(__xludf.DUMMYFUNCTION("if(countif(ec_num_list,CR94),OFFSET(INDIRECT(CONCAT(""A"",to_text(match(CR94,ec_num_list,0)))),0,1),"""")"),"")</f>
        <v/>
      </c>
      <c r="S94" s="205" t="str">
        <f ca="1">IFERROR(__xludf.DUMMYFUNCTION("if(countif(ec_num_list,CS94),OFFSET(INDIRECT(CONCAT(""A"",to_text(match(CS94,ec_num_list,0)))),0,1),"""")"),"")</f>
        <v/>
      </c>
      <c r="T94" s="205" t="str">
        <f ca="1">IFERROR(__xludf.DUMMYFUNCTION("if(countif(ec_num_list,CT94),OFFSET(INDIRECT(CONCAT(""A"",to_text(match(CT94,ec_num_list,0)))),0,1),"""")"),"J5 ")</f>
        <v xml:space="preserve">J5 </v>
      </c>
      <c r="U94" s="205" t="str">
        <f ca="1">IFERROR(__xludf.DUMMYFUNCTION("if(countif(ec_num_list,CU94),OFFSET(INDIRECT(CONCAT(""A"",to_text(match(CU94,ec_num_list,0)))),0,1),"""")"),"J6 ")</f>
        <v xml:space="preserve">J6 </v>
      </c>
      <c r="V94" s="205" t="str">
        <f ca="1">IFERROR(__xludf.DUMMYFUNCTION("if(countif(ec_num_list,CV94),OFFSET(INDIRECT(CONCAT(""A"",to_text(match(CV94,ec_num_list,0)))),0,1),"""")"),"J7 ")</f>
        <v xml:space="preserve">J7 </v>
      </c>
      <c r="W94" s="205" t="str">
        <f ca="1">IFERROR(__xludf.DUMMYFUNCTION("if(countif(ec_num_list,CW94),OFFSET(INDIRECT(CONCAT(""A"",to_text(match(CW94,ec_num_list,0)))),0,1),"""")"),"")</f>
        <v/>
      </c>
      <c r="X94" s="205" t="str">
        <f ca="1">IFERROR(__xludf.DUMMYFUNCTION("if(countif(ec_num_list,CX94),OFFSET(INDIRECT(CONCAT(""A"",to_text(match(CX94,ec_num_list,0)))),0,1),"""")"),"")</f>
        <v/>
      </c>
      <c r="Y94" s="205" t="str">
        <f ca="1">IFERROR(__xludf.DUMMYFUNCTION("if(countif(ec_num_list,CY94),OFFSET(INDIRECT(CONCAT(""A"",to_text(match(CY94,ec_num_list,0)))),0,1),"""")"),"JA ")</f>
        <v xml:space="preserve">JA </v>
      </c>
      <c r="Z94" s="205" t="str">
        <f ca="1">IFERROR(__xludf.DUMMYFUNCTION("if(countif(ec_num_list,CZ94),OFFSET(INDIRECT(CONCAT(""A"",to_text(match(CZ94,ec_num_list,0)))),0,1),"""")"),"")</f>
        <v/>
      </c>
      <c r="AA94" s="205" t="str">
        <f ca="1">IFERROR(__xludf.DUMMYFUNCTION("if(countif(ec_num_list,DA94),OFFSET(INDIRECT(CONCAT(""A"",to_text(match(DA94,ec_num_list,0)))),0,1),"""")"),"JC ")</f>
        <v xml:space="preserve">JC </v>
      </c>
      <c r="AB94" s="205" t="str">
        <f ca="1">IFERROR(__xludf.DUMMYFUNCTION("if(countif(ec_num_list,DB94),OFFSET(INDIRECT(CONCAT(""A"",to_text(match(DB94,ec_num_list,0)))),0,1),"""")"),"")</f>
        <v/>
      </c>
      <c r="AC94" s="205" t="str">
        <f ca="1">IFERROR(__xludf.DUMMYFUNCTION("if(countif(ec_num_list,DC94),OFFSET(INDIRECT(CONCAT(""A"",to_text(match(DC94,ec_num_list,0)))),0,1),"""")"),"")</f>
        <v/>
      </c>
      <c r="AD94" s="205" t="str">
        <f ca="1">IFERROR(__xludf.DUMMYFUNCTION("if(countif(ec_num_list,DD94),OFFSET(INDIRECT(CONCAT(""A"",to_text(match(DD94,ec_num_list,0)))),0,1),"""")"),"JF ")</f>
        <v xml:space="preserve">JF </v>
      </c>
      <c r="AE94" s="205" t="str">
        <f ca="1">IFERROR(__xludf.DUMMYFUNCTION("if(countif(ec_num_list,DE94),OFFSET(INDIRECT(CONCAT(""A"",to_text(match(DE94,ec_num_list,0)))),0,1),"""")"),"K0 ")</f>
        <v xml:space="preserve">K0 </v>
      </c>
      <c r="AF94" s="205" t="str">
        <f ca="1">IFERROR(__xludf.DUMMYFUNCTION("if(countif(ec_num_list,DF94),OFFSET(INDIRECT(CONCAT(""A"",to_text(match(DF94,ec_num_list,0)))),0,1),"""")"),"")</f>
        <v/>
      </c>
      <c r="AG94" s="205" t="str">
        <f ca="1">IFERROR(__xludf.DUMMYFUNCTION("if(countif(ec_num_list,DG94),OFFSET(INDIRECT(CONCAT(""A"",to_text(match(DG94,ec_num_list,0)))),0,1),"""")"),"")</f>
        <v/>
      </c>
      <c r="AH94" s="205" t="str">
        <f ca="1">IFERROR(__xludf.DUMMYFUNCTION("if(countif(ec_num_list,DH94),OFFSET(INDIRECT(CONCAT(""A"",to_text(match(DH94,ec_num_list,0)))),0,1),"""")"),"K3 ")</f>
        <v xml:space="preserve">K3 </v>
      </c>
      <c r="AI94" s="205" t="str">
        <f ca="1">IFERROR(__xludf.DUMMYFUNCTION("if(countif(ec_num_list,DI94),OFFSET(INDIRECT(CONCAT(""A"",to_text(match(DI94,ec_num_list,0)))),0,1),"""")"),"K4 ")</f>
        <v xml:space="preserve">K4 </v>
      </c>
      <c r="AJ94" s="205" t="str">
        <f ca="1">IFERROR(__xludf.DUMMYFUNCTION("if(countif(ec_num_list,DJ94),OFFSET(INDIRECT(CONCAT(""A"",to_text(match(DJ94,ec_num_list,0)))),0,1),"""")"),"K5 ")</f>
        <v xml:space="preserve">K5 </v>
      </c>
      <c r="AK94" s="205" t="str">
        <f ca="1">IFERROR(__xludf.DUMMYFUNCTION("if(countif(ec_num_list,DK94),OFFSET(INDIRECT(CONCAT(""A"",to_text(match(DK94,ec_num_list,0)))),0,1),"""")"),"")</f>
        <v/>
      </c>
      <c r="AL94" s="205" t="str">
        <f ca="1">IFERROR(__xludf.DUMMYFUNCTION("if(countif(ec_num_list,DL94),OFFSET(INDIRECT(CONCAT(""A"",to_text(match(DL94,ec_num_list,0)))),0,1),"""")"),"K7 ")</f>
        <v xml:space="preserve">K7 </v>
      </c>
      <c r="AM94" s="205" t="str">
        <f ca="1">IFERROR(__xludf.DUMMYFUNCTION("if(countif(ec_num_list,DM94),OFFSET(INDIRECT(CONCAT(""A"",to_text(match(DM94,ec_num_list,0)))),0,1),"""")"),"")</f>
        <v/>
      </c>
      <c r="AN94" s="205" t="str">
        <f ca="1">IFERROR(__xludf.DUMMYFUNCTION("if(countif(ec_num_list,DN94),OFFSET(INDIRECT(CONCAT(""A"",to_text(match(DN94,ec_num_list,0)))),0,1),"""")"),"K9 ")</f>
        <v xml:space="preserve">K9 </v>
      </c>
      <c r="AO94" s="205" t="str">
        <f ca="1">IFERROR(__xludf.DUMMYFUNCTION("if(countif(ec_num_list,DO94),OFFSET(INDIRECT(CONCAT(""A"",to_text(match(DO94,ec_num_list,0)))),0,1),"""")"),"KA ")</f>
        <v xml:space="preserve">KA </v>
      </c>
      <c r="AP94" s="205" t="str">
        <f ca="1">IFERROR(__xludf.DUMMYFUNCTION("if(countif(ec_num_list,DP94),OFFSET(INDIRECT(CONCAT(""A"",to_text(match(DP94,ec_num_list,0)))),0,1),"""")"),"")</f>
        <v/>
      </c>
      <c r="AQ94" s="205" t="str">
        <f ca="1">IFERROR(__xludf.DUMMYFUNCTION("if(countif(ec_num_list,DQ94),OFFSET(INDIRECT(CONCAT(""A"",to_text(match(DQ94,ec_num_list,0)))),0,1),"""")"),"KC ")</f>
        <v xml:space="preserve">KC </v>
      </c>
      <c r="AR94" s="205" t="str">
        <f ca="1">IFERROR(__xludf.DUMMYFUNCTION("if(countif(ec_num_list,DR94),OFFSET(INDIRECT(CONCAT(""A"",to_text(match(DR94,ec_num_list,0)))),0,1),"""")"),"KD ")</f>
        <v xml:space="preserve">KD </v>
      </c>
      <c r="AS94" s="205" t="str">
        <f ca="1">IFERROR(__xludf.DUMMYFUNCTION("if(countif(ec_num_list,DS94),OFFSET(INDIRECT(CONCAT(""A"",to_text(match(DS94,ec_num_list,0)))),0,1),"""")"),"")</f>
        <v/>
      </c>
      <c r="AT94" s="205" t="str">
        <f ca="1">IFERROR(__xludf.DUMMYFUNCTION("if(countif(ec_num_list,DT94),OFFSET(INDIRECT(CONCAT(""A"",to_text(match(DT94,ec_num_list,0)))),0,1),"""")"),"KF ")</f>
        <v xml:space="preserve">KF </v>
      </c>
      <c r="AU94" s="205" t="str">
        <f ca="1">IFERROR(__xludf.DUMMYFUNCTION("if(countif(ec_num_list,DU94),OFFSET(INDIRECT(CONCAT(""A"",to_text(match(DU94,ec_num_list,0)))),0,1),"""")"),"")</f>
        <v/>
      </c>
      <c r="AV94" s="205" t="str">
        <f ca="1">IFERROR(__xludf.DUMMYFUNCTION("if(countif(ec_num_list,DV94),OFFSET(INDIRECT(CONCAT(""A"",to_text(match(DV94,ec_num_list,0)))),0,1),"""")"),"L1 ")</f>
        <v xml:space="preserve">L1 </v>
      </c>
      <c r="AW94" s="205" t="str">
        <f ca="1">IFERROR(__xludf.DUMMYFUNCTION("if(countif(ec_num_list,DW94),OFFSET(INDIRECT(CONCAT(""A"",to_text(match(DW94,ec_num_list,0)))),0,1),"""")"),"")</f>
        <v/>
      </c>
      <c r="AX94" s="205" t="str">
        <f ca="1">IFERROR(__xludf.DUMMYFUNCTION("if(countif(ec_num_list,DX94),OFFSET(INDIRECT(CONCAT(""A"",to_text(match(DX94,ec_num_list,0)))),0,1),"""")"),"")</f>
        <v/>
      </c>
      <c r="AY94" s="205" t="str">
        <f ca="1">IFERROR(__xludf.DUMMYFUNCTION("if(countif(ec_num_list,DY94),OFFSET(INDIRECT(CONCAT(""A"",to_text(match(DY94,ec_num_list,0)))),0,1),"""")"),"")</f>
        <v/>
      </c>
      <c r="AZ94" s="205" t="str">
        <f ca="1">IFERROR(__xludf.DUMMYFUNCTION("if(countif(ec_num_list,DZ94),OFFSET(INDIRECT(CONCAT(""A"",to_text(match(DZ94,ec_num_list,0)))),0,1),"""")"),"")</f>
        <v/>
      </c>
      <c r="BA94" s="205" t="str">
        <f ca="1">IFERROR(__xludf.DUMMYFUNCTION("if(countif(ec_num_list,EA94),OFFSET(INDIRECT(CONCAT(""A"",to_text(match(EA94,ec_num_list,0)))),0,1),"""")"),"")</f>
        <v/>
      </c>
      <c r="BB94" s="205" t="str">
        <f ca="1">IFERROR(__xludf.DUMMYFUNCTION("if(countif(ec_num_list,EB94),OFFSET(INDIRECT(CONCAT(""A"",to_text(match(EB94,ec_num_list,0)))),0,1),"""")"),"")</f>
        <v/>
      </c>
      <c r="BC94" s="205" t="str">
        <f ca="1">IFERROR(__xludf.DUMMYFUNCTION("if(countif(ec_num_list,EC94),OFFSET(INDIRECT(CONCAT(""A"",to_text(match(EC94,ec_num_list,0)))),0,1),"""")"),"L8 ")</f>
        <v xml:space="preserve">L8 </v>
      </c>
      <c r="BD94" s="205" t="str">
        <f ca="1">IFERROR(__xludf.DUMMYFUNCTION("if(countif(ec_num_list,ED94),OFFSET(INDIRECT(CONCAT(""A"",to_text(match(ED94,ec_num_list,0)))),0,1),"""")"),"")</f>
        <v/>
      </c>
      <c r="BE94" s="205" t="str">
        <f ca="1">IFERROR(__xludf.DUMMYFUNCTION("if(countif(ec_num_list,EE94),OFFSET(INDIRECT(CONCAT(""A"",to_text(match(EE94,ec_num_list,0)))),0,1),"""")"),"LA ")</f>
        <v xml:space="preserve">LA </v>
      </c>
      <c r="BF94" s="205" t="str">
        <f ca="1">IFERROR(__xludf.DUMMYFUNCTION("if(countif(ec_num_list,EF94),OFFSET(INDIRECT(CONCAT(""A"",to_text(match(EF94,ec_num_list,0)))),0,1),"""")"),"")</f>
        <v/>
      </c>
      <c r="BG94" s="205" t="str">
        <f ca="1">IFERROR(__xludf.DUMMYFUNCTION("if(countif(ec_num_list,EG94),OFFSET(INDIRECT(CONCAT(""A"",to_text(match(EG94,ec_num_list,0)))),0,1),"""")"),"LC ")</f>
        <v xml:space="preserve">LC </v>
      </c>
      <c r="BH94" s="205" t="str">
        <f ca="1">IFERROR(__xludf.DUMMYFUNCTION("if(countif(ec_num_list,EH94),OFFSET(INDIRECT(CONCAT(""A"",to_text(match(EH94,ec_num_list,0)))),0,1),"""")"),"")</f>
        <v/>
      </c>
      <c r="BI94" s="205" t="str">
        <f ca="1">IFERROR(__xludf.DUMMYFUNCTION("if(countif(ec_num_list,EI94),OFFSET(INDIRECT(CONCAT(""A"",to_text(match(EI94,ec_num_list,0)))),0,1),"""")"),"")</f>
        <v/>
      </c>
      <c r="BJ94" s="205" t="str">
        <f ca="1">IFERROR(__xludf.DUMMYFUNCTION("if(countif(ec_num_list,EJ94),OFFSET(INDIRECT(CONCAT(""A"",to_text(match(EJ94,ec_num_list,0)))),0,1),"""")"),"")</f>
        <v/>
      </c>
      <c r="BK94" s="205" t="str">
        <f ca="1">IFERROR(__xludf.DUMMYFUNCTION("if(countif(ec_num_list,EK94),OFFSET(INDIRECT(CONCAT(""A"",to_text(match(EK94,ec_num_list,0)))),0,1),"""")"),"M0 ")</f>
        <v xml:space="preserve">M0 </v>
      </c>
      <c r="BL94" s="205" t="str">
        <f ca="1">IFERROR(__xludf.DUMMYFUNCTION("if(countif(ec_num_list,EL94),OFFSET(INDIRECT(CONCAT(""A"",to_text(match(EL94,ec_num_list,0)))),0,1),"""")"),"M1 ")</f>
        <v xml:space="preserve">M1 </v>
      </c>
      <c r="BM94" s="205" t="str">
        <f ca="1">IFERROR(__xludf.DUMMYFUNCTION("if(countif(ec_num_list,EM94),OFFSET(INDIRECT(CONCAT(""A"",to_text(match(EM94,ec_num_list,0)))),0,1),"""")"),"")</f>
        <v/>
      </c>
      <c r="BN94" s="205" t="str">
        <f ca="1">IFERROR(__xludf.DUMMYFUNCTION("if(countif(ec_num_list,EN94),OFFSET(INDIRECT(CONCAT(""A"",to_text(match(EN94,ec_num_list,0)))),0,1),"""")"),"M3 ")</f>
        <v xml:space="preserve">M3 </v>
      </c>
      <c r="BO94" s="205" t="str">
        <f ca="1">IFERROR(__xludf.DUMMYFUNCTION("if(countif(ec_num_list,EO94),OFFSET(INDIRECT(CONCAT(""A"",to_text(match(EO94,ec_num_list,0)))),0,1),"""")"),"M4 ")</f>
        <v xml:space="preserve">M4 </v>
      </c>
      <c r="BP94" s="205" t="str">
        <f ca="1">IFERROR(__xludf.DUMMYFUNCTION("if(countif(ec_num_list,EP94),OFFSET(INDIRECT(CONCAT(""A"",to_text(match(EP94,ec_num_list,0)))),0,1),"""")"),"")</f>
        <v/>
      </c>
      <c r="BQ94" s="205" t="str">
        <f ca="1">IFERROR(__xludf.DUMMYFUNCTION("if(countif(ec_num_list,EQ94),OFFSET(INDIRECT(CONCAT(""A"",to_text(match(EQ94,ec_num_list,0)))),0,1),"""")"),"M6 ")</f>
        <v xml:space="preserve">M6 </v>
      </c>
      <c r="BR94" s="205" t="str">
        <f ca="1">IFERROR(__xludf.DUMMYFUNCTION("if(countif(ec_num_list,ER94),OFFSET(INDIRECT(CONCAT(""A"",to_text(match(ER94,ec_num_list,0)))),0,1),"""")"),"")</f>
        <v/>
      </c>
      <c r="BS94" s="205" t="str">
        <f ca="1">IFERROR(__xludf.DUMMYFUNCTION("if(countif(ec_num_list,ES94),OFFSET(INDIRECT(CONCAT(""A"",to_text(match(ES94,ec_num_list,0)))),0,1),"""")"),"")</f>
        <v/>
      </c>
      <c r="BT94" s="205" t="str">
        <f ca="1">IFERROR(__xludf.DUMMYFUNCTION("if(countif(ec_num_list,ET94),OFFSET(INDIRECT(CONCAT(""A"",to_text(match(ET94,ec_num_list,0)))),0,1),"""")"),"")</f>
        <v/>
      </c>
      <c r="BU94" s="205" t="str">
        <f ca="1">IFERROR(__xludf.DUMMYFUNCTION("if(countif(ec_num_list,EU94),OFFSET(INDIRECT(CONCAT(""A"",to_text(match(EU94,ec_num_list,0)))),0,1),"""")"),"")</f>
        <v/>
      </c>
      <c r="BV94" s="205" t="str">
        <f ca="1">IFERROR(__xludf.DUMMYFUNCTION("if(countif(ec_num_list,EV94),OFFSET(INDIRECT(CONCAT(""A"",to_text(match(EV94,ec_num_list,0)))),0,1),"""")"),"")</f>
        <v/>
      </c>
      <c r="BW94" s="205" t="str">
        <f ca="1">IFERROR(__xludf.DUMMYFUNCTION("if(countif(ec_num_list,EW94),OFFSET(INDIRECT(CONCAT(""A"",to_text(match(EW94,ec_num_list,0)))),0,1),"""")"),"")</f>
        <v/>
      </c>
      <c r="BX94" s="205" t="str">
        <f ca="1">IFERROR(__xludf.DUMMYFUNCTION("if(countif(ec_num_list,EX94),OFFSET(INDIRECT(CONCAT(""A"",to_text(match(EX94,ec_num_list,0)))),0,1),"""")"),"MD ")</f>
        <v xml:space="preserve">MD </v>
      </c>
      <c r="BY94" s="205" t="str">
        <f ca="1">IFERROR(__xludf.DUMMYFUNCTION("if(countif(ec_num_list,EY94),OFFSET(INDIRECT(CONCAT(""A"",to_text(match(EY94,ec_num_list,0)))),0,1),"""")"),"")</f>
        <v/>
      </c>
      <c r="BZ94" s="205" t="str">
        <f ca="1">IFERROR(__xludf.DUMMYFUNCTION("if(countif(ec_num_list,EZ94),OFFSET(INDIRECT(CONCAT(""A"",to_text(match(EZ94,ec_num_list,0)))),0,1),"""")"),"MF ")</f>
        <v xml:space="preserve">MF </v>
      </c>
      <c r="CA94" s="205" t="str">
        <f ca="1">IFERROR(__xludf.DUMMYFUNCTION("if(countif(ec_num_list,FA94),OFFSET(INDIRECT(CONCAT(""A"",to_text(match(FA94,ec_num_list,0)))),0,1),"""")"),"")</f>
        <v/>
      </c>
      <c r="CB94" s="205" t="str">
        <f ca="1">IFERROR(__xludf.DUMMYFUNCTION("if(countif(ec_num_list,FB94),OFFSET(INDIRECT(CONCAT(""A"",to_text(match(FB94,ec_num_list,0)))),0,1),"""")"),"")</f>
        <v/>
      </c>
      <c r="CC94" s="205" t="str">
        <f ca="1">IFERROR(__xludf.DUMMYFUNCTION("if(countif(ec_num_list,FC94),OFFSET(INDIRECT(CONCAT(""A"",to_text(match(FC94,ec_num_list,0)))),0,1),"""")"),"N2 ")</f>
        <v xml:space="preserve">N2 </v>
      </c>
      <c r="CD94" s="205" t="str">
        <f ca="1">IFERROR(__xludf.DUMMYFUNCTION("if(countif(ec_num_list,FD94),OFFSET(INDIRECT(CONCAT(""A"",to_text(match(FD94,ec_num_list,0)))),0,1),"""")"),"")</f>
        <v/>
      </c>
      <c r="CE94" s="205" t="str">
        <f ca="1">IFERROR(__xludf.DUMMYFUNCTION("if(countif(ec_num_list,FE94),OFFSET(INDIRECT(CONCAT(""A"",to_text(match(FE94,ec_num_list,0)))),0,1),"""")"),"")</f>
        <v/>
      </c>
      <c r="CF94" s="205" t="str">
        <f ca="1">IFERROR(__xludf.DUMMYFUNCTION("if(countif(ec_num_list,FF94),OFFSET(INDIRECT(CONCAT(""A"",to_text(match(FF94,ec_num_list,0)))),0,1),"""")"),"")</f>
        <v/>
      </c>
      <c r="CG94" s="205" t="str">
        <f ca="1">IFERROR(__xludf.DUMMYFUNCTION("if(countif(ec_num_list,FG94),OFFSET(INDIRECT(CONCAT(""A"",to_text(match(FG94,ec_num_list,0)))),0,1),"""")"),"")</f>
        <v/>
      </c>
      <c r="CH94" s="205" t="str">
        <f ca="1">IFERROR(__xludf.DUMMYFUNCTION("if(countif(ec_num_list,FH94),OFFSET(INDIRECT(CONCAT(""A"",to_text(match(FH94,ec_num_list,0)))),0,1),"""")"),"N7 ")</f>
        <v xml:space="preserve">N7 </v>
      </c>
      <c r="CI94" s="205" t="str">
        <f ca="1">IFERROR(__xludf.DUMMYFUNCTION("if(countif(ec_num_list,FI94),OFFSET(INDIRECT(CONCAT(""A"",to_text(match(FI94,ec_num_list,0)))),0,1),"""")"),"")</f>
        <v/>
      </c>
      <c r="CJ94" s="205" t="str">
        <f ca="1">IFERROR(__xludf.DUMMYFUNCTION("if(countif(ec_num_list,FJ94),OFFSET(INDIRECT(CONCAT(""A"",to_text(match(FJ94,ec_num_list,0)))),0,1),"""")"),"")</f>
        <v/>
      </c>
      <c r="CK94" s="205" t="str">
        <f ca="1">IFERROR(__xludf.DUMMYFUNCTION("if(countif(ec_num_list,FK94),OFFSET(INDIRECT(CONCAT(""A"",to_text(match(FK94,ec_num_list,0)))),0,1),"""")"),"NA ")</f>
        <v xml:space="preserve">NA </v>
      </c>
      <c r="CL94" s="205" t="str">
        <f ca="1">IFERROR(__xludf.DUMMYFUNCTION("if(countif(ec_num_list,FL94),OFFSET(INDIRECT(CONCAT(""A"",to_text(match(FL94,ec_num_list,0)))),0,1),"""")"),"")</f>
        <v/>
      </c>
      <c r="CM94" s="205" t="str">
        <f ca="1">IFERROR(__xludf.DUMMYFUNCTION("if(countif(ec_num_list,FM94),OFFSET(INDIRECT(CONCAT(""A"",to_text(match(FM94,ec_num_list,0)))),0,1),"""")"),"")</f>
        <v/>
      </c>
      <c r="CN94" s="206" t="s">
        <v>279</v>
      </c>
      <c r="CO94" s="206" t="s">
        <v>1243</v>
      </c>
      <c r="CP94" s="206" t="s">
        <v>1251</v>
      </c>
      <c r="CQ94" s="206" t="s">
        <v>1256</v>
      </c>
      <c r="CR94" s="108" t="s">
        <v>1555</v>
      </c>
      <c r="CS94" s="108" t="s">
        <v>1555</v>
      </c>
      <c r="CT94" s="206" t="s">
        <v>1266</v>
      </c>
      <c r="CU94" s="206" t="s">
        <v>1271</v>
      </c>
      <c r="CV94" s="206" t="s">
        <v>1274</v>
      </c>
      <c r="CW94" s="108" t="s">
        <v>1555</v>
      </c>
      <c r="CX94" s="108" t="s">
        <v>1555</v>
      </c>
      <c r="CY94" s="206" t="s">
        <v>1286</v>
      </c>
      <c r="CZ94" s="108" t="s">
        <v>1555</v>
      </c>
      <c r="DA94" s="206" t="s">
        <v>1292</v>
      </c>
      <c r="DB94" s="108" t="s">
        <v>1555</v>
      </c>
      <c r="DC94" s="108" t="s">
        <v>1555</v>
      </c>
      <c r="DD94" s="206" t="s">
        <v>1301</v>
      </c>
      <c r="DE94" s="206" t="s">
        <v>1304</v>
      </c>
      <c r="DF94" s="108" t="s">
        <v>1555</v>
      </c>
      <c r="DG94" s="108" t="s">
        <v>1555</v>
      </c>
      <c r="DH94" s="206" t="s">
        <v>1315</v>
      </c>
      <c r="DI94" s="206" t="s">
        <v>1317</v>
      </c>
      <c r="DJ94" s="206" t="s">
        <v>1321</v>
      </c>
      <c r="DK94" s="108" t="s">
        <v>1555</v>
      </c>
      <c r="DL94" s="206" t="s">
        <v>1326</v>
      </c>
      <c r="DM94" s="108" t="s">
        <v>1555</v>
      </c>
      <c r="DN94" s="206" t="s">
        <v>1334</v>
      </c>
      <c r="DO94" s="206" t="s">
        <v>1337</v>
      </c>
      <c r="DP94" s="108" t="s">
        <v>1555</v>
      </c>
      <c r="DQ94" s="206" t="s">
        <v>1344</v>
      </c>
      <c r="DR94" s="206" t="s">
        <v>1347</v>
      </c>
      <c r="DS94" s="108" t="s">
        <v>1555</v>
      </c>
      <c r="DT94" s="206" t="s">
        <v>1353</v>
      </c>
      <c r="DU94" s="108" t="s">
        <v>1555</v>
      </c>
      <c r="DV94" s="206" t="s">
        <v>1363</v>
      </c>
      <c r="DW94" s="108" t="s">
        <v>1555</v>
      </c>
      <c r="DX94" s="108" t="s">
        <v>1555</v>
      </c>
      <c r="DY94" s="108" t="s">
        <v>1555</v>
      </c>
      <c r="DZ94" s="108" t="s">
        <v>1555</v>
      </c>
      <c r="EA94" s="108" t="s">
        <v>1555</v>
      </c>
      <c r="EB94" s="108" t="s">
        <v>1555</v>
      </c>
      <c r="EC94" s="206" t="s">
        <v>1391</v>
      </c>
      <c r="ED94" s="108" t="s">
        <v>1555</v>
      </c>
      <c r="EE94" s="206" t="s">
        <v>1397</v>
      </c>
      <c r="EF94" s="108" t="s">
        <v>1555</v>
      </c>
      <c r="EG94" s="206" t="s">
        <v>1404</v>
      </c>
      <c r="EH94" s="108" t="s">
        <v>1555</v>
      </c>
      <c r="EI94" s="108" t="s">
        <v>1555</v>
      </c>
      <c r="EJ94" s="108" t="s">
        <v>1555</v>
      </c>
      <c r="EK94" s="206" t="s">
        <v>1417</v>
      </c>
      <c r="EL94" s="206" t="s">
        <v>1419</v>
      </c>
      <c r="EM94" s="108" t="s">
        <v>1555</v>
      </c>
      <c r="EN94" s="206" t="s">
        <v>1428</v>
      </c>
      <c r="EO94" s="206" t="s">
        <v>1430</v>
      </c>
      <c r="EP94" s="108" t="s">
        <v>1555</v>
      </c>
      <c r="EQ94" s="206" t="s">
        <v>1436</v>
      </c>
      <c r="ER94" s="108" t="s">
        <v>1555</v>
      </c>
      <c r="ES94" s="108" t="s">
        <v>1555</v>
      </c>
      <c r="ET94" s="108" t="s">
        <v>1555</v>
      </c>
      <c r="EU94" s="108" t="s">
        <v>1555</v>
      </c>
      <c r="EV94" s="108" t="s">
        <v>1555</v>
      </c>
      <c r="EW94" s="108" t="s">
        <v>1555</v>
      </c>
      <c r="EX94" s="206" t="s">
        <v>1458</v>
      </c>
      <c r="EY94" s="108" t="s">
        <v>1555</v>
      </c>
      <c r="EZ94" s="206" t="s">
        <v>1463</v>
      </c>
      <c r="FA94" s="108" t="s">
        <v>1555</v>
      </c>
      <c r="FB94" s="108" t="s">
        <v>1555</v>
      </c>
      <c r="FC94" s="206" t="s">
        <v>1476</v>
      </c>
      <c r="FD94" s="108" t="s">
        <v>1555</v>
      </c>
      <c r="FE94" s="108" t="s">
        <v>1555</v>
      </c>
      <c r="FF94" s="108" t="s">
        <v>1555</v>
      </c>
      <c r="FG94" s="108" t="s">
        <v>1555</v>
      </c>
      <c r="FH94" s="206" t="s">
        <v>1494</v>
      </c>
      <c r="FI94" s="108" t="s">
        <v>1555</v>
      </c>
      <c r="FJ94" s="108" t="s">
        <v>1555</v>
      </c>
      <c r="FK94" s="206" t="s">
        <v>1506</v>
      </c>
      <c r="FL94" s="206" t="s">
        <v>1509</v>
      </c>
      <c r="FM94" s="108" t="s">
        <v>1555</v>
      </c>
    </row>
    <row r="95" spans="1:169" ht="14.25">
      <c r="A95" s="206"/>
      <c r="B95" s="206"/>
      <c r="C95" s="209"/>
      <c r="D95" s="203" t="s">
        <v>442</v>
      </c>
      <c r="E95" s="203" t="s">
        <v>904</v>
      </c>
      <c r="F95" s="203" t="s">
        <v>905</v>
      </c>
      <c r="G95" s="203" t="s">
        <v>906</v>
      </c>
      <c r="H95" s="203" t="s">
        <v>477</v>
      </c>
      <c r="I95" s="203" t="s">
        <v>518</v>
      </c>
      <c r="J95" s="203" t="s">
        <v>523</v>
      </c>
      <c r="K95" s="117" t="s">
        <v>545</v>
      </c>
      <c r="L95" s="204" t="s">
        <v>281</v>
      </c>
      <c r="M95" s="205" t="str">
        <f ca="1">IFERROR(__xludf.DUMMYFUNCTION("regexreplace(N95,"" "","", "")"),"J0, J1, J2, J5, J6, J7, JA, JC, JF, K0, K3, K4, K5, K7, K9, KA, KB, KC, KD, KF, L1, L8, LA, LC, M0, M1, M3, M4, MD, MF, N2, N7, NA, ")</f>
        <v xml:space="preserve">J0, J1, J2, J5, J6, J7, JA, JC, JF, K0, K3, K4, K5, K7, K9, KA, KB, KC, KD, KF, L1, L8, LA, LC, M0, M1, M3, M4, MD, MF, N2, N7, NA, </v>
      </c>
      <c r="N95" s="205" t="e">
        <f t="shared" si="1"/>
        <v>#VALUE!</v>
      </c>
      <c r="O95" s="205" t="str">
        <f ca="1">IFERROR(__xludf.DUMMYFUNCTION("if(countif(ec_num_list,CO95),OFFSET(INDIRECT(CONCAT(""A"",to_text(match(CO95,ec_num_list,0)))),0,1),"""")"),"J0 ")</f>
        <v xml:space="preserve">J0 </v>
      </c>
      <c r="P95" s="205" t="str">
        <f ca="1">IFERROR(__xludf.DUMMYFUNCTION("if(countif(ec_num_list,CP95),OFFSET(INDIRECT(CONCAT(""A"",to_text(match(CP95,ec_num_list,0)))),0,1),"""")"),"J1 ")</f>
        <v xml:space="preserve">J1 </v>
      </c>
      <c r="Q95" s="205" t="str">
        <f ca="1">IFERROR(__xludf.DUMMYFUNCTION("if(countif(ec_num_list,CQ95),OFFSET(INDIRECT(CONCAT(""A"",to_text(match(CQ95,ec_num_list,0)))),0,1),"""")"),"J2 ")</f>
        <v xml:space="preserve">J2 </v>
      </c>
      <c r="R95" s="205" t="str">
        <f ca="1">IFERROR(__xludf.DUMMYFUNCTION("if(countif(ec_num_list,CR95),OFFSET(INDIRECT(CONCAT(""A"",to_text(match(CR95,ec_num_list,0)))),0,1),"""")"),"")</f>
        <v/>
      </c>
      <c r="S95" s="205" t="str">
        <f ca="1">IFERROR(__xludf.DUMMYFUNCTION("if(countif(ec_num_list,CS95),OFFSET(INDIRECT(CONCAT(""A"",to_text(match(CS95,ec_num_list,0)))),0,1),"""")"),"")</f>
        <v/>
      </c>
      <c r="T95" s="205" t="str">
        <f ca="1">IFERROR(__xludf.DUMMYFUNCTION("if(countif(ec_num_list,CT95),OFFSET(INDIRECT(CONCAT(""A"",to_text(match(CT95,ec_num_list,0)))),0,1),"""")"),"J5 ")</f>
        <v xml:space="preserve">J5 </v>
      </c>
      <c r="U95" s="205" t="str">
        <f ca="1">IFERROR(__xludf.DUMMYFUNCTION("if(countif(ec_num_list,CU95),OFFSET(INDIRECT(CONCAT(""A"",to_text(match(CU95,ec_num_list,0)))),0,1),"""")"),"J6 ")</f>
        <v xml:space="preserve">J6 </v>
      </c>
      <c r="V95" s="205" t="str">
        <f ca="1">IFERROR(__xludf.DUMMYFUNCTION("if(countif(ec_num_list,CV95),OFFSET(INDIRECT(CONCAT(""A"",to_text(match(CV95,ec_num_list,0)))),0,1),"""")"),"J7 ")</f>
        <v xml:space="preserve">J7 </v>
      </c>
      <c r="W95" s="205" t="str">
        <f ca="1">IFERROR(__xludf.DUMMYFUNCTION("if(countif(ec_num_list,CW95),OFFSET(INDIRECT(CONCAT(""A"",to_text(match(CW95,ec_num_list,0)))),0,1),"""")"),"")</f>
        <v/>
      </c>
      <c r="X95" s="205" t="str">
        <f ca="1">IFERROR(__xludf.DUMMYFUNCTION("if(countif(ec_num_list,CX95),OFFSET(INDIRECT(CONCAT(""A"",to_text(match(CX95,ec_num_list,0)))),0,1),"""")"),"")</f>
        <v/>
      </c>
      <c r="Y95" s="205" t="str">
        <f ca="1">IFERROR(__xludf.DUMMYFUNCTION("if(countif(ec_num_list,CY95),OFFSET(INDIRECT(CONCAT(""A"",to_text(match(CY95,ec_num_list,0)))),0,1),"""")"),"JA ")</f>
        <v xml:space="preserve">JA </v>
      </c>
      <c r="Z95" s="205" t="str">
        <f ca="1">IFERROR(__xludf.DUMMYFUNCTION("if(countif(ec_num_list,CZ95),OFFSET(INDIRECT(CONCAT(""A"",to_text(match(CZ95,ec_num_list,0)))),0,1),"""")"),"")</f>
        <v/>
      </c>
      <c r="AA95" s="205" t="str">
        <f ca="1">IFERROR(__xludf.DUMMYFUNCTION("if(countif(ec_num_list,DA95),OFFSET(INDIRECT(CONCAT(""A"",to_text(match(DA95,ec_num_list,0)))),0,1),"""")"),"JC ")</f>
        <v xml:space="preserve">JC </v>
      </c>
      <c r="AB95" s="205" t="str">
        <f ca="1">IFERROR(__xludf.DUMMYFUNCTION("if(countif(ec_num_list,DB95),OFFSET(INDIRECT(CONCAT(""A"",to_text(match(DB95,ec_num_list,0)))),0,1),"""")"),"")</f>
        <v/>
      </c>
      <c r="AC95" s="205" t="str">
        <f ca="1">IFERROR(__xludf.DUMMYFUNCTION("if(countif(ec_num_list,DC95),OFFSET(INDIRECT(CONCAT(""A"",to_text(match(DC95,ec_num_list,0)))),0,1),"""")"),"")</f>
        <v/>
      </c>
      <c r="AD95" s="205" t="str">
        <f ca="1">IFERROR(__xludf.DUMMYFUNCTION("if(countif(ec_num_list,DD95),OFFSET(INDIRECT(CONCAT(""A"",to_text(match(DD95,ec_num_list,0)))),0,1),"""")"),"JF ")</f>
        <v xml:space="preserve">JF </v>
      </c>
      <c r="AE95" s="205" t="str">
        <f ca="1">IFERROR(__xludf.DUMMYFUNCTION("if(countif(ec_num_list,DE95),OFFSET(INDIRECT(CONCAT(""A"",to_text(match(DE95,ec_num_list,0)))),0,1),"""")"),"K0 ")</f>
        <v xml:space="preserve">K0 </v>
      </c>
      <c r="AF95" s="205" t="str">
        <f ca="1">IFERROR(__xludf.DUMMYFUNCTION("if(countif(ec_num_list,DF95),OFFSET(INDIRECT(CONCAT(""A"",to_text(match(DF95,ec_num_list,0)))),0,1),"""")"),"")</f>
        <v/>
      </c>
      <c r="AG95" s="205" t="str">
        <f ca="1">IFERROR(__xludf.DUMMYFUNCTION("if(countif(ec_num_list,DG95),OFFSET(INDIRECT(CONCAT(""A"",to_text(match(DG95,ec_num_list,0)))),0,1),"""")"),"")</f>
        <v/>
      </c>
      <c r="AH95" s="205" t="str">
        <f ca="1">IFERROR(__xludf.DUMMYFUNCTION("if(countif(ec_num_list,DH95),OFFSET(INDIRECT(CONCAT(""A"",to_text(match(DH95,ec_num_list,0)))),0,1),"""")"),"K3 ")</f>
        <v xml:space="preserve">K3 </v>
      </c>
      <c r="AI95" s="205" t="str">
        <f ca="1">IFERROR(__xludf.DUMMYFUNCTION("if(countif(ec_num_list,DI95),OFFSET(INDIRECT(CONCAT(""A"",to_text(match(DI95,ec_num_list,0)))),0,1),"""")"),"K4 ")</f>
        <v xml:space="preserve">K4 </v>
      </c>
      <c r="AJ95" s="205" t="str">
        <f ca="1">IFERROR(__xludf.DUMMYFUNCTION("if(countif(ec_num_list,DJ95),OFFSET(INDIRECT(CONCAT(""A"",to_text(match(DJ95,ec_num_list,0)))),0,1),"""")"),"K5 ")</f>
        <v xml:space="preserve">K5 </v>
      </c>
      <c r="AK95" s="205" t="str">
        <f ca="1">IFERROR(__xludf.DUMMYFUNCTION("if(countif(ec_num_list,DK95),OFFSET(INDIRECT(CONCAT(""A"",to_text(match(DK95,ec_num_list,0)))),0,1),"""")"),"")</f>
        <v/>
      </c>
      <c r="AL95" s="205" t="str">
        <f ca="1">IFERROR(__xludf.DUMMYFUNCTION("if(countif(ec_num_list,DL95),OFFSET(INDIRECT(CONCAT(""A"",to_text(match(DL95,ec_num_list,0)))),0,1),"""")"),"K7 ")</f>
        <v xml:space="preserve">K7 </v>
      </c>
      <c r="AM95" s="205" t="str">
        <f ca="1">IFERROR(__xludf.DUMMYFUNCTION("if(countif(ec_num_list,DM95),OFFSET(INDIRECT(CONCAT(""A"",to_text(match(DM95,ec_num_list,0)))),0,1),"""")"),"")</f>
        <v/>
      </c>
      <c r="AN95" s="205" t="str">
        <f ca="1">IFERROR(__xludf.DUMMYFUNCTION("if(countif(ec_num_list,DN95),OFFSET(INDIRECT(CONCAT(""A"",to_text(match(DN95,ec_num_list,0)))),0,1),"""")"),"K9 ")</f>
        <v xml:space="preserve">K9 </v>
      </c>
      <c r="AO95" s="205" t="str">
        <f ca="1">IFERROR(__xludf.DUMMYFUNCTION("if(countif(ec_num_list,DO95),OFFSET(INDIRECT(CONCAT(""A"",to_text(match(DO95,ec_num_list,0)))),0,1),"""")"),"KA ")</f>
        <v xml:space="preserve">KA </v>
      </c>
      <c r="AP95" s="205" t="str">
        <f ca="1">IFERROR(__xludf.DUMMYFUNCTION("if(countif(ec_num_list,DP95),OFFSET(INDIRECT(CONCAT(""A"",to_text(match(DP95,ec_num_list,0)))),0,1),"""")"),"KB ")</f>
        <v xml:space="preserve">KB </v>
      </c>
      <c r="AQ95" s="205" t="str">
        <f ca="1">IFERROR(__xludf.DUMMYFUNCTION("if(countif(ec_num_list,DQ95),OFFSET(INDIRECT(CONCAT(""A"",to_text(match(DQ95,ec_num_list,0)))),0,1),"""")"),"KC ")</f>
        <v xml:space="preserve">KC </v>
      </c>
      <c r="AR95" s="205" t="str">
        <f ca="1">IFERROR(__xludf.DUMMYFUNCTION("if(countif(ec_num_list,DR95),OFFSET(INDIRECT(CONCAT(""A"",to_text(match(DR95,ec_num_list,0)))),0,1),"""")"),"KD ")</f>
        <v xml:space="preserve">KD </v>
      </c>
      <c r="AS95" s="205" t="str">
        <f ca="1">IFERROR(__xludf.DUMMYFUNCTION("if(countif(ec_num_list,DS95),OFFSET(INDIRECT(CONCAT(""A"",to_text(match(DS95,ec_num_list,0)))),0,1),"""")"),"")</f>
        <v/>
      </c>
      <c r="AT95" s="205" t="str">
        <f ca="1">IFERROR(__xludf.DUMMYFUNCTION("if(countif(ec_num_list,DT95),OFFSET(INDIRECT(CONCAT(""A"",to_text(match(DT95,ec_num_list,0)))),0,1),"""")"),"KF ")</f>
        <v xml:space="preserve">KF </v>
      </c>
      <c r="AU95" s="205" t="str">
        <f ca="1">IFERROR(__xludf.DUMMYFUNCTION("if(countif(ec_num_list,DU95),OFFSET(INDIRECT(CONCAT(""A"",to_text(match(DU95,ec_num_list,0)))),0,1),"""")"),"")</f>
        <v/>
      </c>
      <c r="AV95" s="205" t="str">
        <f ca="1">IFERROR(__xludf.DUMMYFUNCTION("if(countif(ec_num_list,DV95),OFFSET(INDIRECT(CONCAT(""A"",to_text(match(DV95,ec_num_list,0)))),0,1),"""")"),"L1 ")</f>
        <v xml:space="preserve">L1 </v>
      </c>
      <c r="AW95" s="205" t="str">
        <f ca="1">IFERROR(__xludf.DUMMYFUNCTION("if(countif(ec_num_list,DW95),OFFSET(INDIRECT(CONCAT(""A"",to_text(match(DW95,ec_num_list,0)))),0,1),"""")"),"")</f>
        <v/>
      </c>
      <c r="AX95" s="205" t="str">
        <f ca="1">IFERROR(__xludf.DUMMYFUNCTION("if(countif(ec_num_list,DX95),OFFSET(INDIRECT(CONCAT(""A"",to_text(match(DX95,ec_num_list,0)))),0,1),"""")"),"")</f>
        <v/>
      </c>
      <c r="AY95" s="205" t="str">
        <f ca="1">IFERROR(__xludf.DUMMYFUNCTION("if(countif(ec_num_list,DY95),OFFSET(INDIRECT(CONCAT(""A"",to_text(match(DY95,ec_num_list,0)))),0,1),"""")"),"")</f>
        <v/>
      </c>
      <c r="AZ95" s="205" t="str">
        <f ca="1">IFERROR(__xludf.DUMMYFUNCTION("if(countif(ec_num_list,DZ95),OFFSET(INDIRECT(CONCAT(""A"",to_text(match(DZ95,ec_num_list,0)))),0,1),"""")"),"")</f>
        <v/>
      </c>
      <c r="BA95" s="205" t="str">
        <f ca="1">IFERROR(__xludf.DUMMYFUNCTION("if(countif(ec_num_list,EA95),OFFSET(INDIRECT(CONCAT(""A"",to_text(match(EA95,ec_num_list,0)))),0,1),"""")"),"")</f>
        <v/>
      </c>
      <c r="BB95" s="205" t="str">
        <f ca="1">IFERROR(__xludf.DUMMYFUNCTION("if(countif(ec_num_list,EB95),OFFSET(INDIRECT(CONCAT(""A"",to_text(match(EB95,ec_num_list,0)))),0,1),"""")"),"")</f>
        <v/>
      </c>
      <c r="BC95" s="205" t="str">
        <f ca="1">IFERROR(__xludf.DUMMYFUNCTION("if(countif(ec_num_list,EC95),OFFSET(INDIRECT(CONCAT(""A"",to_text(match(EC95,ec_num_list,0)))),0,1),"""")"),"L8 ")</f>
        <v xml:space="preserve">L8 </v>
      </c>
      <c r="BD95" s="205" t="str">
        <f ca="1">IFERROR(__xludf.DUMMYFUNCTION("if(countif(ec_num_list,ED95),OFFSET(INDIRECT(CONCAT(""A"",to_text(match(ED95,ec_num_list,0)))),0,1),"""")"),"")</f>
        <v/>
      </c>
      <c r="BE95" s="205" t="str">
        <f ca="1">IFERROR(__xludf.DUMMYFUNCTION("if(countif(ec_num_list,EE95),OFFSET(INDIRECT(CONCAT(""A"",to_text(match(EE95,ec_num_list,0)))),0,1),"""")"),"LA ")</f>
        <v xml:space="preserve">LA </v>
      </c>
      <c r="BF95" s="205" t="str">
        <f ca="1">IFERROR(__xludf.DUMMYFUNCTION("if(countif(ec_num_list,EF95),OFFSET(INDIRECT(CONCAT(""A"",to_text(match(EF95,ec_num_list,0)))),0,1),"""")"),"")</f>
        <v/>
      </c>
      <c r="BG95" s="205" t="str">
        <f ca="1">IFERROR(__xludf.DUMMYFUNCTION("if(countif(ec_num_list,EG95),OFFSET(INDIRECT(CONCAT(""A"",to_text(match(EG95,ec_num_list,0)))),0,1),"""")"),"LC ")</f>
        <v xml:space="preserve">LC </v>
      </c>
      <c r="BH95" s="205" t="str">
        <f ca="1">IFERROR(__xludf.DUMMYFUNCTION("if(countif(ec_num_list,EH95),OFFSET(INDIRECT(CONCAT(""A"",to_text(match(EH95,ec_num_list,0)))),0,1),"""")"),"")</f>
        <v/>
      </c>
      <c r="BI95" s="205" t="str">
        <f ca="1">IFERROR(__xludf.DUMMYFUNCTION("if(countif(ec_num_list,EI95),OFFSET(INDIRECT(CONCAT(""A"",to_text(match(EI95,ec_num_list,0)))),0,1),"""")"),"")</f>
        <v/>
      </c>
      <c r="BJ95" s="205" t="str">
        <f ca="1">IFERROR(__xludf.DUMMYFUNCTION("if(countif(ec_num_list,EJ95),OFFSET(INDIRECT(CONCAT(""A"",to_text(match(EJ95,ec_num_list,0)))),0,1),"""")"),"")</f>
        <v/>
      </c>
      <c r="BK95" s="205" t="str">
        <f ca="1">IFERROR(__xludf.DUMMYFUNCTION("if(countif(ec_num_list,EK95),OFFSET(INDIRECT(CONCAT(""A"",to_text(match(EK95,ec_num_list,0)))),0,1),"""")"),"M0 ")</f>
        <v xml:space="preserve">M0 </v>
      </c>
      <c r="BL95" s="205" t="str">
        <f ca="1">IFERROR(__xludf.DUMMYFUNCTION("if(countif(ec_num_list,EL95),OFFSET(INDIRECT(CONCAT(""A"",to_text(match(EL95,ec_num_list,0)))),0,1),"""")"),"M1 ")</f>
        <v xml:space="preserve">M1 </v>
      </c>
      <c r="BM95" s="205" t="str">
        <f ca="1">IFERROR(__xludf.DUMMYFUNCTION("if(countif(ec_num_list,EM95),OFFSET(INDIRECT(CONCAT(""A"",to_text(match(EM95,ec_num_list,0)))),0,1),"""")"),"")</f>
        <v/>
      </c>
      <c r="BN95" s="205" t="str">
        <f ca="1">IFERROR(__xludf.DUMMYFUNCTION("if(countif(ec_num_list,EN95),OFFSET(INDIRECT(CONCAT(""A"",to_text(match(EN95,ec_num_list,0)))),0,1),"""")"),"M3 ")</f>
        <v xml:space="preserve">M3 </v>
      </c>
      <c r="BO95" s="205" t="str">
        <f ca="1">IFERROR(__xludf.DUMMYFUNCTION("if(countif(ec_num_list,EO95),OFFSET(INDIRECT(CONCAT(""A"",to_text(match(EO95,ec_num_list,0)))),0,1),"""")"),"M4 ")</f>
        <v xml:space="preserve">M4 </v>
      </c>
      <c r="BP95" s="205" t="str">
        <f ca="1">IFERROR(__xludf.DUMMYFUNCTION("if(countif(ec_num_list,EP95),OFFSET(INDIRECT(CONCAT(""A"",to_text(match(EP95,ec_num_list,0)))),0,1),"""")"),"")</f>
        <v/>
      </c>
      <c r="BQ95" s="205" t="str">
        <f ca="1">IFERROR(__xludf.DUMMYFUNCTION("if(countif(ec_num_list,EQ95),OFFSET(INDIRECT(CONCAT(""A"",to_text(match(EQ95,ec_num_list,0)))),0,1),"""")"),"")</f>
        <v/>
      </c>
      <c r="BR95" s="205" t="str">
        <f ca="1">IFERROR(__xludf.DUMMYFUNCTION("if(countif(ec_num_list,ER95),OFFSET(INDIRECT(CONCAT(""A"",to_text(match(ER95,ec_num_list,0)))),0,1),"""")"),"")</f>
        <v/>
      </c>
      <c r="BS95" s="205" t="str">
        <f ca="1">IFERROR(__xludf.DUMMYFUNCTION("if(countif(ec_num_list,ES95),OFFSET(INDIRECT(CONCAT(""A"",to_text(match(ES95,ec_num_list,0)))),0,1),"""")"),"")</f>
        <v/>
      </c>
      <c r="BT95" s="205" t="str">
        <f ca="1">IFERROR(__xludf.DUMMYFUNCTION("if(countif(ec_num_list,ET95),OFFSET(INDIRECT(CONCAT(""A"",to_text(match(ET95,ec_num_list,0)))),0,1),"""")"),"")</f>
        <v/>
      </c>
      <c r="BU95" s="205" t="str">
        <f ca="1">IFERROR(__xludf.DUMMYFUNCTION("if(countif(ec_num_list,EU95),OFFSET(INDIRECT(CONCAT(""A"",to_text(match(EU95,ec_num_list,0)))),0,1),"""")"),"")</f>
        <v/>
      </c>
      <c r="BV95" s="205" t="str">
        <f ca="1">IFERROR(__xludf.DUMMYFUNCTION("if(countif(ec_num_list,EV95),OFFSET(INDIRECT(CONCAT(""A"",to_text(match(EV95,ec_num_list,0)))),0,1),"""")"),"")</f>
        <v/>
      </c>
      <c r="BW95" s="205" t="str">
        <f ca="1">IFERROR(__xludf.DUMMYFUNCTION("if(countif(ec_num_list,EW95),OFFSET(INDIRECT(CONCAT(""A"",to_text(match(EW95,ec_num_list,0)))),0,1),"""")"),"")</f>
        <v/>
      </c>
      <c r="BX95" s="205" t="str">
        <f ca="1">IFERROR(__xludf.DUMMYFUNCTION("if(countif(ec_num_list,EX95),OFFSET(INDIRECT(CONCAT(""A"",to_text(match(EX95,ec_num_list,0)))),0,1),"""")"),"MD ")</f>
        <v xml:space="preserve">MD </v>
      </c>
      <c r="BY95" s="205" t="str">
        <f ca="1">IFERROR(__xludf.DUMMYFUNCTION("if(countif(ec_num_list,EY95),OFFSET(INDIRECT(CONCAT(""A"",to_text(match(EY95,ec_num_list,0)))),0,1),"""")"),"")</f>
        <v/>
      </c>
      <c r="BZ95" s="205" t="str">
        <f ca="1">IFERROR(__xludf.DUMMYFUNCTION("if(countif(ec_num_list,EZ95),OFFSET(INDIRECT(CONCAT(""A"",to_text(match(EZ95,ec_num_list,0)))),0,1),"""")"),"MF ")</f>
        <v xml:space="preserve">MF </v>
      </c>
      <c r="CA95" s="205" t="str">
        <f ca="1">IFERROR(__xludf.DUMMYFUNCTION("if(countif(ec_num_list,FA95),OFFSET(INDIRECT(CONCAT(""A"",to_text(match(FA95,ec_num_list,0)))),0,1),"""")"),"")</f>
        <v/>
      </c>
      <c r="CB95" s="205" t="str">
        <f ca="1">IFERROR(__xludf.DUMMYFUNCTION("if(countif(ec_num_list,FB95),OFFSET(INDIRECT(CONCAT(""A"",to_text(match(FB95,ec_num_list,0)))),0,1),"""")"),"")</f>
        <v/>
      </c>
      <c r="CC95" s="205" t="str">
        <f ca="1">IFERROR(__xludf.DUMMYFUNCTION("if(countif(ec_num_list,FC95),OFFSET(INDIRECT(CONCAT(""A"",to_text(match(FC95,ec_num_list,0)))),0,1),"""")"),"N2 ")</f>
        <v xml:space="preserve">N2 </v>
      </c>
      <c r="CD95" s="205" t="str">
        <f ca="1">IFERROR(__xludf.DUMMYFUNCTION("if(countif(ec_num_list,FD95),OFFSET(INDIRECT(CONCAT(""A"",to_text(match(FD95,ec_num_list,0)))),0,1),"""")"),"")</f>
        <v/>
      </c>
      <c r="CE95" s="205" t="str">
        <f ca="1">IFERROR(__xludf.DUMMYFUNCTION("if(countif(ec_num_list,FE95),OFFSET(INDIRECT(CONCAT(""A"",to_text(match(FE95,ec_num_list,0)))),0,1),"""")"),"")</f>
        <v/>
      </c>
      <c r="CF95" s="205" t="str">
        <f ca="1">IFERROR(__xludf.DUMMYFUNCTION("if(countif(ec_num_list,FF95),OFFSET(INDIRECT(CONCAT(""A"",to_text(match(FF95,ec_num_list,0)))),0,1),"""")"),"")</f>
        <v/>
      </c>
      <c r="CG95" s="205" t="str">
        <f ca="1">IFERROR(__xludf.DUMMYFUNCTION("if(countif(ec_num_list,FG95),OFFSET(INDIRECT(CONCAT(""A"",to_text(match(FG95,ec_num_list,0)))),0,1),"""")"),"")</f>
        <v/>
      </c>
      <c r="CH95" s="205" t="str">
        <f ca="1">IFERROR(__xludf.DUMMYFUNCTION("if(countif(ec_num_list,FH95),OFFSET(INDIRECT(CONCAT(""A"",to_text(match(FH95,ec_num_list,0)))),0,1),"""")"),"N7 ")</f>
        <v xml:space="preserve">N7 </v>
      </c>
      <c r="CI95" s="205" t="str">
        <f ca="1">IFERROR(__xludf.DUMMYFUNCTION("if(countif(ec_num_list,FI95),OFFSET(INDIRECT(CONCAT(""A"",to_text(match(FI95,ec_num_list,0)))),0,1),"""")"),"")</f>
        <v/>
      </c>
      <c r="CJ95" s="205" t="str">
        <f ca="1">IFERROR(__xludf.DUMMYFUNCTION("if(countif(ec_num_list,FJ95),OFFSET(INDIRECT(CONCAT(""A"",to_text(match(FJ95,ec_num_list,0)))),0,1),"""")"),"")</f>
        <v/>
      </c>
      <c r="CK95" s="205" t="str">
        <f ca="1">IFERROR(__xludf.DUMMYFUNCTION("if(countif(ec_num_list,FK95),OFFSET(INDIRECT(CONCAT(""A"",to_text(match(FK95,ec_num_list,0)))),0,1),"""")"),"NA ")</f>
        <v xml:space="preserve">NA </v>
      </c>
      <c r="CL95" s="205" t="str">
        <f ca="1">IFERROR(__xludf.DUMMYFUNCTION("if(countif(ec_num_list,FL95),OFFSET(INDIRECT(CONCAT(""A"",to_text(match(FL95,ec_num_list,0)))),0,1),"""")"),"")</f>
        <v/>
      </c>
      <c r="CM95" s="205" t="str">
        <f ca="1">IFERROR(__xludf.DUMMYFUNCTION("if(countif(ec_num_list,FM95),OFFSET(INDIRECT(CONCAT(""A"",to_text(match(FM95,ec_num_list,0)))),0,1),"""")"),"")</f>
        <v/>
      </c>
      <c r="CN95" s="206" t="s">
        <v>281</v>
      </c>
      <c r="CO95" s="206" t="s">
        <v>1243</v>
      </c>
      <c r="CP95" s="206" t="s">
        <v>1251</v>
      </c>
      <c r="CQ95" s="206" t="s">
        <v>1256</v>
      </c>
      <c r="CR95" s="108" t="s">
        <v>1555</v>
      </c>
      <c r="CS95" s="108" t="s">
        <v>1555</v>
      </c>
      <c r="CT95" s="206" t="s">
        <v>1266</v>
      </c>
      <c r="CU95" s="206" t="s">
        <v>1271</v>
      </c>
      <c r="CV95" s="206" t="s">
        <v>1274</v>
      </c>
      <c r="CW95" s="108" t="s">
        <v>1555</v>
      </c>
      <c r="CX95" s="108" t="s">
        <v>1555</v>
      </c>
      <c r="CY95" s="206" t="s">
        <v>1286</v>
      </c>
      <c r="CZ95" s="108" t="s">
        <v>1555</v>
      </c>
      <c r="DA95" s="206" t="s">
        <v>1292</v>
      </c>
      <c r="DB95" s="108" t="s">
        <v>1555</v>
      </c>
      <c r="DC95" s="108" t="s">
        <v>1555</v>
      </c>
      <c r="DD95" s="206" t="s">
        <v>1301</v>
      </c>
      <c r="DE95" s="206" t="s">
        <v>1304</v>
      </c>
      <c r="DF95" s="108" t="s">
        <v>1555</v>
      </c>
      <c r="DG95" s="108" t="s">
        <v>1555</v>
      </c>
      <c r="DH95" s="206" t="s">
        <v>1315</v>
      </c>
      <c r="DI95" s="206" t="s">
        <v>1317</v>
      </c>
      <c r="DJ95" s="206" t="s">
        <v>1321</v>
      </c>
      <c r="DK95" s="108" t="s">
        <v>1555</v>
      </c>
      <c r="DL95" s="206" t="s">
        <v>1326</v>
      </c>
      <c r="DM95" s="108" t="s">
        <v>1555</v>
      </c>
      <c r="DN95" s="206" t="s">
        <v>1334</v>
      </c>
      <c r="DO95" s="206" t="s">
        <v>1337</v>
      </c>
      <c r="DP95" s="206" t="s">
        <v>1341</v>
      </c>
      <c r="DQ95" s="206" t="s">
        <v>1344</v>
      </c>
      <c r="DR95" s="206" t="s">
        <v>1347</v>
      </c>
      <c r="DS95" s="108" t="s">
        <v>1555</v>
      </c>
      <c r="DT95" s="206" t="s">
        <v>1353</v>
      </c>
      <c r="DU95" s="108" t="s">
        <v>1555</v>
      </c>
      <c r="DV95" s="206" t="s">
        <v>1363</v>
      </c>
      <c r="DW95" s="108" t="s">
        <v>1555</v>
      </c>
      <c r="DX95" s="108" t="s">
        <v>1555</v>
      </c>
      <c r="DY95" s="108" t="s">
        <v>1555</v>
      </c>
      <c r="DZ95" s="108" t="s">
        <v>1555</v>
      </c>
      <c r="EA95" s="108" t="s">
        <v>1555</v>
      </c>
      <c r="EB95" s="108" t="s">
        <v>1555</v>
      </c>
      <c r="EC95" s="206" t="s">
        <v>1391</v>
      </c>
      <c r="ED95" s="108" t="s">
        <v>1555</v>
      </c>
      <c r="EE95" s="206" t="s">
        <v>1397</v>
      </c>
      <c r="EF95" s="108" t="s">
        <v>1555</v>
      </c>
      <c r="EG95" s="206" t="s">
        <v>1404</v>
      </c>
      <c r="EH95" s="108" t="s">
        <v>1555</v>
      </c>
      <c r="EI95" s="108" t="s">
        <v>1555</v>
      </c>
      <c r="EJ95" s="108" t="s">
        <v>1555</v>
      </c>
      <c r="EK95" s="206" t="s">
        <v>1417</v>
      </c>
      <c r="EL95" s="206" t="s">
        <v>1419</v>
      </c>
      <c r="EM95" s="108" t="s">
        <v>1555</v>
      </c>
      <c r="EN95" s="206" t="s">
        <v>1428</v>
      </c>
      <c r="EO95" s="206" t="s">
        <v>1430</v>
      </c>
      <c r="EP95" s="108" t="s">
        <v>1555</v>
      </c>
      <c r="EQ95" s="108" t="s">
        <v>1555</v>
      </c>
      <c r="ER95" s="108" t="s">
        <v>1555</v>
      </c>
      <c r="ES95" s="108" t="s">
        <v>1555</v>
      </c>
      <c r="ET95" s="108" t="s">
        <v>1555</v>
      </c>
      <c r="EU95" s="108" t="s">
        <v>1555</v>
      </c>
      <c r="EV95" s="108" t="s">
        <v>1555</v>
      </c>
      <c r="EW95" s="108" t="s">
        <v>1555</v>
      </c>
      <c r="EX95" s="206" t="s">
        <v>1458</v>
      </c>
      <c r="EY95" s="108" t="s">
        <v>1555</v>
      </c>
      <c r="EZ95" s="206" t="s">
        <v>1463</v>
      </c>
      <c r="FA95" s="108" t="s">
        <v>1555</v>
      </c>
      <c r="FB95" s="108" t="s">
        <v>1555</v>
      </c>
      <c r="FC95" s="206" t="s">
        <v>1476</v>
      </c>
      <c r="FD95" s="108" t="s">
        <v>1555</v>
      </c>
      <c r="FE95" s="108" t="s">
        <v>1555</v>
      </c>
      <c r="FF95" s="108" t="s">
        <v>1555</v>
      </c>
      <c r="FG95" s="108" t="s">
        <v>1555</v>
      </c>
      <c r="FH95" s="206" t="s">
        <v>1494</v>
      </c>
      <c r="FI95" s="108" t="s">
        <v>1555</v>
      </c>
      <c r="FJ95" s="108" t="s">
        <v>1555</v>
      </c>
      <c r="FK95" s="206" t="s">
        <v>1506</v>
      </c>
      <c r="FL95" s="206" t="s">
        <v>1509</v>
      </c>
      <c r="FM95" s="108" t="s">
        <v>1555</v>
      </c>
    </row>
    <row r="96" spans="1:169" ht="24">
      <c r="A96" s="206"/>
      <c r="B96" s="206"/>
      <c r="C96" s="209"/>
      <c r="D96" s="203" t="s">
        <v>442</v>
      </c>
      <c r="E96" s="203" t="s">
        <v>904</v>
      </c>
      <c r="F96" s="203" t="s">
        <v>905</v>
      </c>
      <c r="G96" s="203" t="s">
        <v>906</v>
      </c>
      <c r="H96" s="203" t="s">
        <v>477</v>
      </c>
      <c r="I96" s="203" t="s">
        <v>518</v>
      </c>
      <c r="J96" s="203" t="s">
        <v>523</v>
      </c>
      <c r="K96" s="117" t="s">
        <v>545</v>
      </c>
      <c r="L96" s="204" t="s">
        <v>283</v>
      </c>
      <c r="M96" s="205" t="str">
        <f ca="1">IFERROR(__xludf.DUMMYFUNCTION("regexreplace(N96,"" "","", "")"),"J0, J1, J2, J5, J6, J7, JA, JC, JF, K0, K3, K4, K5, K7, K9, KA, KB, KC, KD, KF, L1, L8, LA, LC, LF, M0, M1, M3, M4, M6, M8, MD, MF, N2, N7, NA, ")</f>
        <v xml:space="preserve">J0, J1, J2, J5, J6, J7, JA, JC, JF, K0, K3, K4, K5, K7, K9, KA, KB, KC, KD, KF, L1, L8, LA, LC, LF, M0, M1, M3, M4, M6, M8, MD, MF, N2, N7, NA, </v>
      </c>
      <c r="N96" s="205" t="e">
        <f t="shared" si="1"/>
        <v>#VALUE!</v>
      </c>
      <c r="O96" s="205" t="str">
        <f ca="1">IFERROR(__xludf.DUMMYFUNCTION("if(countif(ec_num_list,CO96),OFFSET(INDIRECT(CONCAT(""A"",to_text(match(CO96,ec_num_list,0)))),0,1),"""")"),"J0 ")</f>
        <v xml:space="preserve">J0 </v>
      </c>
      <c r="P96" s="205" t="str">
        <f ca="1">IFERROR(__xludf.DUMMYFUNCTION("if(countif(ec_num_list,CP96),OFFSET(INDIRECT(CONCAT(""A"",to_text(match(CP96,ec_num_list,0)))),0,1),"""")"),"J1 ")</f>
        <v xml:space="preserve">J1 </v>
      </c>
      <c r="Q96" s="205" t="str">
        <f ca="1">IFERROR(__xludf.DUMMYFUNCTION("if(countif(ec_num_list,CQ96),OFFSET(INDIRECT(CONCAT(""A"",to_text(match(CQ96,ec_num_list,0)))),0,1),"""")"),"J2 ")</f>
        <v xml:space="preserve">J2 </v>
      </c>
      <c r="R96" s="205" t="str">
        <f ca="1">IFERROR(__xludf.DUMMYFUNCTION("if(countif(ec_num_list,CR96),OFFSET(INDIRECT(CONCAT(""A"",to_text(match(CR96,ec_num_list,0)))),0,1),"""")"),"")</f>
        <v/>
      </c>
      <c r="S96" s="205" t="str">
        <f ca="1">IFERROR(__xludf.DUMMYFUNCTION("if(countif(ec_num_list,CS96),OFFSET(INDIRECT(CONCAT(""A"",to_text(match(CS96,ec_num_list,0)))),0,1),"""")"),"")</f>
        <v/>
      </c>
      <c r="T96" s="205" t="str">
        <f ca="1">IFERROR(__xludf.DUMMYFUNCTION("if(countif(ec_num_list,CT96),OFFSET(INDIRECT(CONCAT(""A"",to_text(match(CT96,ec_num_list,0)))),0,1),"""")"),"J5 ")</f>
        <v xml:space="preserve">J5 </v>
      </c>
      <c r="U96" s="205" t="str">
        <f ca="1">IFERROR(__xludf.DUMMYFUNCTION("if(countif(ec_num_list,CU96),OFFSET(INDIRECT(CONCAT(""A"",to_text(match(CU96,ec_num_list,0)))),0,1),"""")"),"J6 ")</f>
        <v xml:space="preserve">J6 </v>
      </c>
      <c r="V96" s="205" t="str">
        <f ca="1">IFERROR(__xludf.DUMMYFUNCTION("if(countif(ec_num_list,CV96),OFFSET(INDIRECT(CONCAT(""A"",to_text(match(CV96,ec_num_list,0)))),0,1),"""")"),"J7 ")</f>
        <v xml:space="preserve">J7 </v>
      </c>
      <c r="W96" s="205" t="str">
        <f ca="1">IFERROR(__xludf.DUMMYFUNCTION("if(countif(ec_num_list,CW96),OFFSET(INDIRECT(CONCAT(""A"",to_text(match(CW96,ec_num_list,0)))),0,1),"""")"),"")</f>
        <v/>
      </c>
      <c r="X96" s="205" t="str">
        <f ca="1">IFERROR(__xludf.DUMMYFUNCTION("if(countif(ec_num_list,CX96),OFFSET(INDIRECT(CONCAT(""A"",to_text(match(CX96,ec_num_list,0)))),0,1),"""")"),"")</f>
        <v/>
      </c>
      <c r="Y96" s="205" t="str">
        <f ca="1">IFERROR(__xludf.DUMMYFUNCTION("if(countif(ec_num_list,CY96),OFFSET(INDIRECT(CONCAT(""A"",to_text(match(CY96,ec_num_list,0)))),0,1),"""")"),"JA ")</f>
        <v xml:space="preserve">JA </v>
      </c>
      <c r="Z96" s="205" t="str">
        <f ca="1">IFERROR(__xludf.DUMMYFUNCTION("if(countif(ec_num_list,CZ96),OFFSET(INDIRECT(CONCAT(""A"",to_text(match(CZ96,ec_num_list,0)))),0,1),"""")"),"")</f>
        <v/>
      </c>
      <c r="AA96" s="205" t="str">
        <f ca="1">IFERROR(__xludf.DUMMYFUNCTION("if(countif(ec_num_list,DA96),OFFSET(INDIRECT(CONCAT(""A"",to_text(match(DA96,ec_num_list,0)))),0,1),"""")"),"JC ")</f>
        <v xml:space="preserve">JC </v>
      </c>
      <c r="AB96" s="205" t="str">
        <f ca="1">IFERROR(__xludf.DUMMYFUNCTION("if(countif(ec_num_list,DB96),OFFSET(INDIRECT(CONCAT(""A"",to_text(match(DB96,ec_num_list,0)))),0,1),"""")"),"")</f>
        <v/>
      </c>
      <c r="AC96" s="205" t="str">
        <f ca="1">IFERROR(__xludf.DUMMYFUNCTION("if(countif(ec_num_list,DC96),OFFSET(INDIRECT(CONCAT(""A"",to_text(match(DC96,ec_num_list,0)))),0,1),"""")"),"")</f>
        <v/>
      </c>
      <c r="AD96" s="205" t="str">
        <f ca="1">IFERROR(__xludf.DUMMYFUNCTION("if(countif(ec_num_list,DD96),OFFSET(INDIRECT(CONCAT(""A"",to_text(match(DD96,ec_num_list,0)))),0,1),"""")"),"JF ")</f>
        <v xml:space="preserve">JF </v>
      </c>
      <c r="AE96" s="205" t="str">
        <f ca="1">IFERROR(__xludf.DUMMYFUNCTION("if(countif(ec_num_list,DE96),OFFSET(INDIRECT(CONCAT(""A"",to_text(match(DE96,ec_num_list,0)))),0,1),"""")"),"K0 ")</f>
        <v xml:space="preserve">K0 </v>
      </c>
      <c r="AF96" s="205" t="str">
        <f ca="1">IFERROR(__xludf.DUMMYFUNCTION("if(countif(ec_num_list,DF96),OFFSET(INDIRECT(CONCAT(""A"",to_text(match(DF96,ec_num_list,0)))),0,1),"""")"),"")</f>
        <v/>
      </c>
      <c r="AG96" s="205" t="str">
        <f ca="1">IFERROR(__xludf.DUMMYFUNCTION("if(countif(ec_num_list,DG96),OFFSET(INDIRECT(CONCAT(""A"",to_text(match(DG96,ec_num_list,0)))),0,1),"""")"),"")</f>
        <v/>
      </c>
      <c r="AH96" s="205" t="str">
        <f ca="1">IFERROR(__xludf.DUMMYFUNCTION("if(countif(ec_num_list,DH96),OFFSET(INDIRECT(CONCAT(""A"",to_text(match(DH96,ec_num_list,0)))),0,1),"""")"),"K3 ")</f>
        <v xml:space="preserve">K3 </v>
      </c>
      <c r="AI96" s="205" t="str">
        <f ca="1">IFERROR(__xludf.DUMMYFUNCTION("if(countif(ec_num_list,DI96),OFFSET(INDIRECT(CONCAT(""A"",to_text(match(DI96,ec_num_list,0)))),0,1),"""")"),"K4 ")</f>
        <v xml:space="preserve">K4 </v>
      </c>
      <c r="AJ96" s="205" t="str">
        <f ca="1">IFERROR(__xludf.DUMMYFUNCTION("if(countif(ec_num_list,DJ96),OFFSET(INDIRECT(CONCAT(""A"",to_text(match(DJ96,ec_num_list,0)))),0,1),"""")"),"K5 ")</f>
        <v xml:space="preserve">K5 </v>
      </c>
      <c r="AK96" s="205" t="str">
        <f ca="1">IFERROR(__xludf.DUMMYFUNCTION("if(countif(ec_num_list,DK96),OFFSET(INDIRECT(CONCAT(""A"",to_text(match(DK96,ec_num_list,0)))),0,1),"""")"),"")</f>
        <v/>
      </c>
      <c r="AL96" s="205" t="str">
        <f ca="1">IFERROR(__xludf.DUMMYFUNCTION("if(countif(ec_num_list,DL96),OFFSET(INDIRECT(CONCAT(""A"",to_text(match(DL96,ec_num_list,0)))),0,1),"""")"),"K7 ")</f>
        <v xml:space="preserve">K7 </v>
      </c>
      <c r="AM96" s="205" t="str">
        <f ca="1">IFERROR(__xludf.DUMMYFUNCTION("if(countif(ec_num_list,DM96),OFFSET(INDIRECT(CONCAT(""A"",to_text(match(DM96,ec_num_list,0)))),0,1),"""")"),"")</f>
        <v/>
      </c>
      <c r="AN96" s="205" t="str">
        <f ca="1">IFERROR(__xludf.DUMMYFUNCTION("if(countif(ec_num_list,DN96),OFFSET(INDIRECT(CONCAT(""A"",to_text(match(DN96,ec_num_list,0)))),0,1),"""")"),"K9 ")</f>
        <v xml:space="preserve">K9 </v>
      </c>
      <c r="AO96" s="205" t="str">
        <f ca="1">IFERROR(__xludf.DUMMYFUNCTION("if(countif(ec_num_list,DO96),OFFSET(INDIRECT(CONCAT(""A"",to_text(match(DO96,ec_num_list,0)))),0,1),"""")"),"KA ")</f>
        <v xml:space="preserve">KA </v>
      </c>
      <c r="AP96" s="205" t="str">
        <f ca="1">IFERROR(__xludf.DUMMYFUNCTION("if(countif(ec_num_list,DP96),OFFSET(INDIRECT(CONCAT(""A"",to_text(match(DP96,ec_num_list,0)))),0,1),"""")"),"KB ")</f>
        <v xml:space="preserve">KB </v>
      </c>
      <c r="AQ96" s="205" t="str">
        <f ca="1">IFERROR(__xludf.DUMMYFUNCTION("if(countif(ec_num_list,DQ96),OFFSET(INDIRECT(CONCAT(""A"",to_text(match(DQ96,ec_num_list,0)))),0,1),"""")"),"KC ")</f>
        <v xml:space="preserve">KC </v>
      </c>
      <c r="AR96" s="205" t="str">
        <f ca="1">IFERROR(__xludf.DUMMYFUNCTION("if(countif(ec_num_list,DR96),OFFSET(INDIRECT(CONCAT(""A"",to_text(match(DR96,ec_num_list,0)))),0,1),"""")"),"KD ")</f>
        <v xml:space="preserve">KD </v>
      </c>
      <c r="AS96" s="205" t="str">
        <f ca="1">IFERROR(__xludf.DUMMYFUNCTION("if(countif(ec_num_list,DS96),OFFSET(INDIRECT(CONCAT(""A"",to_text(match(DS96,ec_num_list,0)))),0,1),"""")"),"")</f>
        <v/>
      </c>
      <c r="AT96" s="205" t="str">
        <f ca="1">IFERROR(__xludf.DUMMYFUNCTION("if(countif(ec_num_list,DT96),OFFSET(INDIRECT(CONCAT(""A"",to_text(match(DT96,ec_num_list,0)))),0,1),"""")"),"KF ")</f>
        <v xml:space="preserve">KF </v>
      </c>
      <c r="AU96" s="205" t="str">
        <f ca="1">IFERROR(__xludf.DUMMYFUNCTION("if(countif(ec_num_list,DU96),OFFSET(INDIRECT(CONCAT(""A"",to_text(match(DU96,ec_num_list,0)))),0,1),"""")"),"")</f>
        <v/>
      </c>
      <c r="AV96" s="205" t="str">
        <f ca="1">IFERROR(__xludf.DUMMYFUNCTION("if(countif(ec_num_list,DV96),OFFSET(INDIRECT(CONCAT(""A"",to_text(match(DV96,ec_num_list,0)))),0,1),"""")"),"L1 ")</f>
        <v xml:space="preserve">L1 </v>
      </c>
      <c r="AW96" s="205" t="str">
        <f ca="1">IFERROR(__xludf.DUMMYFUNCTION("if(countif(ec_num_list,DW96),OFFSET(INDIRECT(CONCAT(""A"",to_text(match(DW96,ec_num_list,0)))),0,1),"""")"),"")</f>
        <v/>
      </c>
      <c r="AX96" s="205" t="str">
        <f ca="1">IFERROR(__xludf.DUMMYFUNCTION("if(countif(ec_num_list,DX96),OFFSET(INDIRECT(CONCAT(""A"",to_text(match(DX96,ec_num_list,0)))),0,1),"""")"),"")</f>
        <v/>
      </c>
      <c r="AY96" s="205" t="str">
        <f ca="1">IFERROR(__xludf.DUMMYFUNCTION("if(countif(ec_num_list,DY96),OFFSET(INDIRECT(CONCAT(""A"",to_text(match(DY96,ec_num_list,0)))),0,1),"""")"),"")</f>
        <v/>
      </c>
      <c r="AZ96" s="205" t="str">
        <f ca="1">IFERROR(__xludf.DUMMYFUNCTION("if(countif(ec_num_list,DZ96),OFFSET(INDIRECT(CONCAT(""A"",to_text(match(DZ96,ec_num_list,0)))),0,1),"""")"),"")</f>
        <v/>
      </c>
      <c r="BA96" s="205" t="str">
        <f ca="1">IFERROR(__xludf.DUMMYFUNCTION("if(countif(ec_num_list,EA96),OFFSET(INDIRECT(CONCAT(""A"",to_text(match(EA96,ec_num_list,0)))),0,1),"""")"),"")</f>
        <v/>
      </c>
      <c r="BB96" s="205" t="str">
        <f ca="1">IFERROR(__xludf.DUMMYFUNCTION("if(countif(ec_num_list,EB96),OFFSET(INDIRECT(CONCAT(""A"",to_text(match(EB96,ec_num_list,0)))),0,1),"""")"),"")</f>
        <v/>
      </c>
      <c r="BC96" s="205" t="str">
        <f ca="1">IFERROR(__xludf.DUMMYFUNCTION("if(countif(ec_num_list,EC96),OFFSET(INDIRECT(CONCAT(""A"",to_text(match(EC96,ec_num_list,0)))),0,1),"""")"),"L8 ")</f>
        <v xml:space="preserve">L8 </v>
      </c>
      <c r="BD96" s="205" t="str">
        <f ca="1">IFERROR(__xludf.DUMMYFUNCTION("if(countif(ec_num_list,ED96),OFFSET(INDIRECT(CONCAT(""A"",to_text(match(ED96,ec_num_list,0)))),0,1),"""")"),"")</f>
        <v/>
      </c>
      <c r="BE96" s="205" t="str">
        <f ca="1">IFERROR(__xludf.DUMMYFUNCTION("if(countif(ec_num_list,EE96),OFFSET(INDIRECT(CONCAT(""A"",to_text(match(EE96,ec_num_list,0)))),0,1),"""")"),"LA ")</f>
        <v xml:space="preserve">LA </v>
      </c>
      <c r="BF96" s="205" t="str">
        <f ca="1">IFERROR(__xludf.DUMMYFUNCTION("if(countif(ec_num_list,EF96),OFFSET(INDIRECT(CONCAT(""A"",to_text(match(EF96,ec_num_list,0)))),0,1),"""")"),"")</f>
        <v/>
      </c>
      <c r="BG96" s="205" t="str">
        <f ca="1">IFERROR(__xludf.DUMMYFUNCTION("if(countif(ec_num_list,EG96),OFFSET(INDIRECT(CONCAT(""A"",to_text(match(EG96,ec_num_list,0)))),0,1),"""")"),"LC ")</f>
        <v xml:space="preserve">LC </v>
      </c>
      <c r="BH96" s="205" t="str">
        <f ca="1">IFERROR(__xludf.DUMMYFUNCTION("if(countif(ec_num_list,EH96),OFFSET(INDIRECT(CONCAT(""A"",to_text(match(EH96,ec_num_list,0)))),0,1),"""")"),"")</f>
        <v/>
      </c>
      <c r="BI96" s="205" t="str">
        <f ca="1">IFERROR(__xludf.DUMMYFUNCTION("if(countif(ec_num_list,EI96),OFFSET(INDIRECT(CONCAT(""A"",to_text(match(EI96,ec_num_list,0)))),0,1),"""")"),"")</f>
        <v/>
      </c>
      <c r="BJ96" s="205" t="str">
        <f ca="1">IFERROR(__xludf.DUMMYFUNCTION("if(countif(ec_num_list,EJ96),OFFSET(INDIRECT(CONCAT(""A"",to_text(match(EJ96,ec_num_list,0)))),0,1),"""")"),"LF ")</f>
        <v xml:space="preserve">LF </v>
      </c>
      <c r="BK96" s="205" t="str">
        <f ca="1">IFERROR(__xludf.DUMMYFUNCTION("if(countif(ec_num_list,EK96),OFFSET(INDIRECT(CONCAT(""A"",to_text(match(EK96,ec_num_list,0)))),0,1),"""")"),"M0 ")</f>
        <v xml:space="preserve">M0 </v>
      </c>
      <c r="BL96" s="205" t="str">
        <f ca="1">IFERROR(__xludf.DUMMYFUNCTION("if(countif(ec_num_list,EL96),OFFSET(INDIRECT(CONCAT(""A"",to_text(match(EL96,ec_num_list,0)))),0,1),"""")"),"M1 ")</f>
        <v xml:space="preserve">M1 </v>
      </c>
      <c r="BM96" s="205" t="str">
        <f ca="1">IFERROR(__xludf.DUMMYFUNCTION("if(countif(ec_num_list,EM96),OFFSET(INDIRECT(CONCAT(""A"",to_text(match(EM96,ec_num_list,0)))),0,1),"""")"),"")</f>
        <v/>
      </c>
      <c r="BN96" s="205" t="str">
        <f ca="1">IFERROR(__xludf.DUMMYFUNCTION("if(countif(ec_num_list,EN96),OFFSET(INDIRECT(CONCAT(""A"",to_text(match(EN96,ec_num_list,0)))),0,1),"""")"),"M3 ")</f>
        <v xml:space="preserve">M3 </v>
      </c>
      <c r="BO96" s="205" t="str">
        <f ca="1">IFERROR(__xludf.DUMMYFUNCTION("if(countif(ec_num_list,EO96),OFFSET(INDIRECT(CONCAT(""A"",to_text(match(EO96,ec_num_list,0)))),0,1),"""")"),"M4 ")</f>
        <v xml:space="preserve">M4 </v>
      </c>
      <c r="BP96" s="205" t="str">
        <f ca="1">IFERROR(__xludf.DUMMYFUNCTION("if(countif(ec_num_list,EP96),OFFSET(INDIRECT(CONCAT(""A"",to_text(match(EP96,ec_num_list,0)))),0,1),"""")"),"")</f>
        <v/>
      </c>
      <c r="BQ96" s="205" t="str">
        <f ca="1">IFERROR(__xludf.DUMMYFUNCTION("if(countif(ec_num_list,EQ96),OFFSET(INDIRECT(CONCAT(""A"",to_text(match(EQ96,ec_num_list,0)))),0,1),"""")"),"M6 ")</f>
        <v xml:space="preserve">M6 </v>
      </c>
      <c r="BR96" s="205" t="str">
        <f ca="1">IFERROR(__xludf.DUMMYFUNCTION("if(countif(ec_num_list,ER96),OFFSET(INDIRECT(CONCAT(""A"",to_text(match(ER96,ec_num_list,0)))),0,1),"""")"),"")</f>
        <v/>
      </c>
      <c r="BS96" s="205" t="str">
        <f ca="1">IFERROR(__xludf.DUMMYFUNCTION("if(countif(ec_num_list,ES96),OFFSET(INDIRECT(CONCAT(""A"",to_text(match(ES96,ec_num_list,0)))),0,1),"""")"),"M8 ")</f>
        <v xml:space="preserve">M8 </v>
      </c>
      <c r="BT96" s="205" t="str">
        <f ca="1">IFERROR(__xludf.DUMMYFUNCTION("if(countif(ec_num_list,ET96),OFFSET(INDIRECT(CONCAT(""A"",to_text(match(ET96,ec_num_list,0)))),0,1),"""")"),"")</f>
        <v/>
      </c>
      <c r="BU96" s="205" t="str">
        <f ca="1">IFERROR(__xludf.DUMMYFUNCTION("if(countif(ec_num_list,EU96),OFFSET(INDIRECT(CONCAT(""A"",to_text(match(EU96,ec_num_list,0)))),0,1),"""")"),"")</f>
        <v/>
      </c>
      <c r="BV96" s="205" t="str">
        <f ca="1">IFERROR(__xludf.DUMMYFUNCTION("if(countif(ec_num_list,EV96),OFFSET(INDIRECT(CONCAT(""A"",to_text(match(EV96,ec_num_list,0)))),0,1),"""")"),"")</f>
        <v/>
      </c>
      <c r="BW96" s="205" t="str">
        <f ca="1">IFERROR(__xludf.DUMMYFUNCTION("if(countif(ec_num_list,EW96),OFFSET(INDIRECT(CONCAT(""A"",to_text(match(EW96,ec_num_list,0)))),0,1),"""")"),"")</f>
        <v/>
      </c>
      <c r="BX96" s="205" t="str">
        <f ca="1">IFERROR(__xludf.DUMMYFUNCTION("if(countif(ec_num_list,EX96),OFFSET(INDIRECT(CONCAT(""A"",to_text(match(EX96,ec_num_list,0)))),0,1),"""")"),"MD ")</f>
        <v xml:space="preserve">MD </v>
      </c>
      <c r="BY96" s="205" t="str">
        <f ca="1">IFERROR(__xludf.DUMMYFUNCTION("if(countif(ec_num_list,EY96),OFFSET(INDIRECT(CONCAT(""A"",to_text(match(EY96,ec_num_list,0)))),0,1),"""")"),"")</f>
        <v/>
      </c>
      <c r="BZ96" s="205" t="str">
        <f ca="1">IFERROR(__xludf.DUMMYFUNCTION("if(countif(ec_num_list,EZ96),OFFSET(INDIRECT(CONCAT(""A"",to_text(match(EZ96,ec_num_list,0)))),0,1),"""")"),"MF ")</f>
        <v xml:space="preserve">MF </v>
      </c>
      <c r="CA96" s="205" t="str">
        <f ca="1">IFERROR(__xludf.DUMMYFUNCTION("if(countif(ec_num_list,FA96),OFFSET(INDIRECT(CONCAT(""A"",to_text(match(FA96,ec_num_list,0)))),0,1),"""")"),"")</f>
        <v/>
      </c>
      <c r="CB96" s="205" t="str">
        <f ca="1">IFERROR(__xludf.DUMMYFUNCTION("if(countif(ec_num_list,FB96),OFFSET(INDIRECT(CONCAT(""A"",to_text(match(FB96,ec_num_list,0)))),0,1),"""")"),"")</f>
        <v/>
      </c>
      <c r="CC96" s="205" t="str">
        <f ca="1">IFERROR(__xludf.DUMMYFUNCTION("if(countif(ec_num_list,FC96),OFFSET(INDIRECT(CONCAT(""A"",to_text(match(FC96,ec_num_list,0)))),0,1),"""")"),"N2 ")</f>
        <v xml:space="preserve">N2 </v>
      </c>
      <c r="CD96" s="205" t="str">
        <f ca="1">IFERROR(__xludf.DUMMYFUNCTION("if(countif(ec_num_list,FD96),OFFSET(INDIRECT(CONCAT(""A"",to_text(match(FD96,ec_num_list,0)))),0,1),"""")"),"")</f>
        <v/>
      </c>
      <c r="CE96" s="205" t="str">
        <f ca="1">IFERROR(__xludf.DUMMYFUNCTION("if(countif(ec_num_list,FE96),OFFSET(INDIRECT(CONCAT(""A"",to_text(match(FE96,ec_num_list,0)))),0,1),"""")"),"")</f>
        <v/>
      </c>
      <c r="CF96" s="205" t="str">
        <f ca="1">IFERROR(__xludf.DUMMYFUNCTION("if(countif(ec_num_list,FF96),OFFSET(INDIRECT(CONCAT(""A"",to_text(match(FF96,ec_num_list,0)))),0,1),"""")"),"")</f>
        <v/>
      </c>
      <c r="CG96" s="205" t="str">
        <f ca="1">IFERROR(__xludf.DUMMYFUNCTION("if(countif(ec_num_list,FG96),OFFSET(INDIRECT(CONCAT(""A"",to_text(match(FG96,ec_num_list,0)))),0,1),"""")"),"")</f>
        <v/>
      </c>
      <c r="CH96" s="205" t="str">
        <f ca="1">IFERROR(__xludf.DUMMYFUNCTION("if(countif(ec_num_list,FH96),OFFSET(INDIRECT(CONCAT(""A"",to_text(match(FH96,ec_num_list,0)))),0,1),"""")"),"N7 ")</f>
        <v xml:space="preserve">N7 </v>
      </c>
      <c r="CI96" s="205" t="str">
        <f ca="1">IFERROR(__xludf.DUMMYFUNCTION("if(countif(ec_num_list,FI96),OFFSET(INDIRECT(CONCAT(""A"",to_text(match(FI96,ec_num_list,0)))),0,1),"""")"),"")</f>
        <v/>
      </c>
      <c r="CJ96" s="205" t="str">
        <f ca="1">IFERROR(__xludf.DUMMYFUNCTION("if(countif(ec_num_list,FJ96),OFFSET(INDIRECT(CONCAT(""A"",to_text(match(FJ96,ec_num_list,0)))),0,1),"""")"),"")</f>
        <v/>
      </c>
      <c r="CK96" s="205" t="str">
        <f ca="1">IFERROR(__xludf.DUMMYFUNCTION("if(countif(ec_num_list,FK96),OFFSET(INDIRECT(CONCAT(""A"",to_text(match(FK96,ec_num_list,0)))),0,1),"""")"),"NA ")</f>
        <v xml:space="preserve">NA </v>
      </c>
      <c r="CL96" s="205" t="str">
        <f ca="1">IFERROR(__xludf.DUMMYFUNCTION("if(countif(ec_num_list,FL96),OFFSET(INDIRECT(CONCAT(""A"",to_text(match(FL96,ec_num_list,0)))),0,1),"""")"),"")</f>
        <v/>
      </c>
      <c r="CM96" s="205" t="str">
        <f ca="1">IFERROR(__xludf.DUMMYFUNCTION("if(countif(ec_num_list,FM96),OFFSET(INDIRECT(CONCAT(""A"",to_text(match(FM96,ec_num_list,0)))),0,1),"""")"),"")</f>
        <v/>
      </c>
      <c r="CN96" s="206" t="s">
        <v>283</v>
      </c>
      <c r="CO96" s="206" t="s">
        <v>1243</v>
      </c>
      <c r="CP96" s="206" t="s">
        <v>1251</v>
      </c>
      <c r="CQ96" s="206" t="s">
        <v>1256</v>
      </c>
      <c r="CR96" s="108" t="s">
        <v>1555</v>
      </c>
      <c r="CS96" s="108" t="s">
        <v>1555</v>
      </c>
      <c r="CT96" s="206" t="s">
        <v>1266</v>
      </c>
      <c r="CU96" s="206" t="s">
        <v>1271</v>
      </c>
      <c r="CV96" s="206" t="s">
        <v>1274</v>
      </c>
      <c r="CW96" s="108" t="s">
        <v>1555</v>
      </c>
      <c r="CX96" s="108" t="s">
        <v>1555</v>
      </c>
      <c r="CY96" s="206" t="s">
        <v>1286</v>
      </c>
      <c r="CZ96" s="108" t="s">
        <v>1555</v>
      </c>
      <c r="DA96" s="206" t="s">
        <v>1292</v>
      </c>
      <c r="DB96" s="108" t="s">
        <v>1555</v>
      </c>
      <c r="DC96" s="108" t="s">
        <v>1555</v>
      </c>
      <c r="DD96" s="206" t="s">
        <v>1301</v>
      </c>
      <c r="DE96" s="206" t="s">
        <v>1304</v>
      </c>
      <c r="DF96" s="108" t="s">
        <v>1555</v>
      </c>
      <c r="DG96" s="108" t="s">
        <v>1555</v>
      </c>
      <c r="DH96" s="206" t="s">
        <v>1315</v>
      </c>
      <c r="DI96" s="206" t="s">
        <v>1317</v>
      </c>
      <c r="DJ96" s="206" t="s">
        <v>1321</v>
      </c>
      <c r="DK96" s="108" t="s">
        <v>1555</v>
      </c>
      <c r="DL96" s="206" t="s">
        <v>1326</v>
      </c>
      <c r="DM96" s="108" t="s">
        <v>1555</v>
      </c>
      <c r="DN96" s="206" t="s">
        <v>1334</v>
      </c>
      <c r="DO96" s="206" t="s">
        <v>1337</v>
      </c>
      <c r="DP96" s="206" t="s">
        <v>1341</v>
      </c>
      <c r="DQ96" s="206" t="s">
        <v>1344</v>
      </c>
      <c r="DR96" s="206" t="s">
        <v>1347</v>
      </c>
      <c r="DS96" s="108" t="s">
        <v>1555</v>
      </c>
      <c r="DT96" s="206" t="s">
        <v>1353</v>
      </c>
      <c r="DU96" s="108" t="s">
        <v>1555</v>
      </c>
      <c r="DV96" s="206" t="s">
        <v>1363</v>
      </c>
      <c r="DW96" s="108" t="s">
        <v>1555</v>
      </c>
      <c r="DX96" s="108" t="s">
        <v>1555</v>
      </c>
      <c r="DY96" s="108" t="s">
        <v>1555</v>
      </c>
      <c r="DZ96" s="108" t="s">
        <v>1555</v>
      </c>
      <c r="EA96" s="108" t="s">
        <v>1555</v>
      </c>
      <c r="EB96" s="108" t="s">
        <v>1555</v>
      </c>
      <c r="EC96" s="206" t="s">
        <v>1391</v>
      </c>
      <c r="ED96" s="108" t="s">
        <v>1555</v>
      </c>
      <c r="EE96" s="206" t="s">
        <v>1397</v>
      </c>
      <c r="EF96" s="108" t="s">
        <v>1555</v>
      </c>
      <c r="EG96" s="206" t="s">
        <v>1404</v>
      </c>
      <c r="EH96" s="108" t="s">
        <v>1555</v>
      </c>
      <c r="EI96" s="108" t="s">
        <v>1555</v>
      </c>
      <c r="EJ96" s="206" t="s">
        <v>1414</v>
      </c>
      <c r="EK96" s="206" t="s">
        <v>1417</v>
      </c>
      <c r="EL96" s="206" t="s">
        <v>1419</v>
      </c>
      <c r="EM96" s="108" t="s">
        <v>1555</v>
      </c>
      <c r="EN96" s="206" t="s">
        <v>1428</v>
      </c>
      <c r="EO96" s="206" t="s">
        <v>1430</v>
      </c>
      <c r="EP96" s="108" t="s">
        <v>1555</v>
      </c>
      <c r="EQ96" s="206" t="s">
        <v>1436</v>
      </c>
      <c r="ER96" s="108" t="s">
        <v>1555</v>
      </c>
      <c r="ES96" s="206" t="s">
        <v>1442</v>
      </c>
      <c r="ET96" s="108" t="s">
        <v>1555</v>
      </c>
      <c r="EU96" s="108" t="s">
        <v>1555</v>
      </c>
      <c r="EV96" s="108" t="s">
        <v>1555</v>
      </c>
      <c r="EW96" s="108" t="s">
        <v>1555</v>
      </c>
      <c r="EX96" s="206" t="s">
        <v>1458</v>
      </c>
      <c r="EY96" s="108" t="s">
        <v>1555</v>
      </c>
      <c r="EZ96" s="206" t="s">
        <v>1463</v>
      </c>
      <c r="FA96" s="108" t="s">
        <v>1555</v>
      </c>
      <c r="FB96" s="108" t="s">
        <v>1555</v>
      </c>
      <c r="FC96" s="206" t="s">
        <v>1476</v>
      </c>
      <c r="FD96" s="108" t="s">
        <v>1555</v>
      </c>
      <c r="FE96" s="108" t="s">
        <v>1555</v>
      </c>
      <c r="FF96" s="108" t="s">
        <v>1555</v>
      </c>
      <c r="FG96" s="108" t="s">
        <v>1555</v>
      </c>
      <c r="FH96" s="206" t="s">
        <v>1494</v>
      </c>
      <c r="FI96" s="108" t="s">
        <v>1555</v>
      </c>
      <c r="FJ96" s="108" t="s">
        <v>1555</v>
      </c>
      <c r="FK96" s="206" t="s">
        <v>1506</v>
      </c>
      <c r="FL96" s="206" t="s">
        <v>1509</v>
      </c>
      <c r="FM96" s="108" t="s">
        <v>1555</v>
      </c>
    </row>
    <row r="97" spans="1:169" ht="14.25">
      <c r="A97" s="206"/>
      <c r="B97" s="206"/>
      <c r="C97" s="209"/>
      <c r="D97" s="203" t="s">
        <v>442</v>
      </c>
      <c r="E97" s="203" t="s">
        <v>904</v>
      </c>
      <c r="F97" s="203" t="s">
        <v>905</v>
      </c>
      <c r="G97" s="203" t="s">
        <v>906</v>
      </c>
      <c r="H97" s="203" t="s">
        <v>577</v>
      </c>
      <c r="I97" s="203" t="s">
        <v>430</v>
      </c>
      <c r="J97" s="203" t="s">
        <v>547</v>
      </c>
      <c r="K97" s="117" t="s">
        <v>286</v>
      </c>
      <c r="L97" s="204" t="s">
        <v>285</v>
      </c>
      <c r="M97" s="205" t="str">
        <f ca="1">IFERROR(__xludf.DUMMYFUNCTION("regexreplace(N97,"" "","", "")"),"J0, J1, J2, J5, J6, J7, JF, K0, K5, K7, K8, K9, KA, KC, KD, KF, L1, L5, LA, LC, LF, M1, M3, M4, MB, MF, N2, N7, N8, NA, ")</f>
        <v xml:space="preserve">J0, J1, J2, J5, J6, J7, JF, K0, K5, K7, K8, K9, KA, KC, KD, KF, L1, L5, LA, LC, LF, M1, M3, M4, MB, MF, N2, N7, N8, NA, </v>
      </c>
      <c r="N97" s="205" t="e">
        <f t="shared" si="1"/>
        <v>#VALUE!</v>
      </c>
      <c r="O97" s="205" t="str">
        <f ca="1">IFERROR(__xludf.DUMMYFUNCTION("if(countif(ec_num_list,CO97),OFFSET(INDIRECT(CONCAT(""A"",to_text(match(CO97,ec_num_list,0)))),0,1),"""")"),"J0 ")</f>
        <v xml:space="preserve">J0 </v>
      </c>
      <c r="P97" s="205" t="str">
        <f ca="1">IFERROR(__xludf.DUMMYFUNCTION("if(countif(ec_num_list,CP97),OFFSET(INDIRECT(CONCAT(""A"",to_text(match(CP97,ec_num_list,0)))),0,1),"""")"),"J1 ")</f>
        <v xml:space="preserve">J1 </v>
      </c>
      <c r="Q97" s="205" t="str">
        <f ca="1">IFERROR(__xludf.DUMMYFUNCTION("if(countif(ec_num_list,CQ97),OFFSET(INDIRECT(CONCAT(""A"",to_text(match(CQ97,ec_num_list,0)))),0,1),"""")"),"J2 ")</f>
        <v xml:space="preserve">J2 </v>
      </c>
      <c r="R97" s="205" t="str">
        <f ca="1">IFERROR(__xludf.DUMMYFUNCTION("if(countif(ec_num_list,CR97),OFFSET(INDIRECT(CONCAT(""A"",to_text(match(CR97,ec_num_list,0)))),0,1),"""")"),"")</f>
        <v/>
      </c>
      <c r="S97" s="205" t="str">
        <f ca="1">IFERROR(__xludf.DUMMYFUNCTION("if(countif(ec_num_list,CS97),OFFSET(INDIRECT(CONCAT(""A"",to_text(match(CS97,ec_num_list,0)))),0,1),"""")"),"")</f>
        <v/>
      </c>
      <c r="T97" s="205" t="str">
        <f ca="1">IFERROR(__xludf.DUMMYFUNCTION("if(countif(ec_num_list,CT97),OFFSET(INDIRECT(CONCAT(""A"",to_text(match(CT97,ec_num_list,0)))),0,1),"""")"),"J5 ")</f>
        <v xml:space="preserve">J5 </v>
      </c>
      <c r="U97" s="205" t="str">
        <f ca="1">IFERROR(__xludf.DUMMYFUNCTION("if(countif(ec_num_list,CU97),OFFSET(INDIRECT(CONCAT(""A"",to_text(match(CU97,ec_num_list,0)))),0,1),"""")"),"J6 ")</f>
        <v xml:space="preserve">J6 </v>
      </c>
      <c r="V97" s="205" t="str">
        <f ca="1">IFERROR(__xludf.DUMMYFUNCTION("if(countif(ec_num_list,CV97),OFFSET(INDIRECT(CONCAT(""A"",to_text(match(CV97,ec_num_list,0)))),0,1),"""")"),"J7 ")</f>
        <v xml:space="preserve">J7 </v>
      </c>
      <c r="W97" s="205" t="str">
        <f ca="1">IFERROR(__xludf.DUMMYFUNCTION("if(countif(ec_num_list,CW97),OFFSET(INDIRECT(CONCAT(""A"",to_text(match(CW97,ec_num_list,0)))),0,1),"""")"),"")</f>
        <v/>
      </c>
      <c r="X97" s="205" t="str">
        <f ca="1">IFERROR(__xludf.DUMMYFUNCTION("if(countif(ec_num_list,CX97),OFFSET(INDIRECT(CONCAT(""A"",to_text(match(CX97,ec_num_list,0)))),0,1),"""")"),"")</f>
        <v/>
      </c>
      <c r="Y97" s="205" t="str">
        <f ca="1">IFERROR(__xludf.DUMMYFUNCTION("if(countif(ec_num_list,CY97),OFFSET(INDIRECT(CONCAT(""A"",to_text(match(CY97,ec_num_list,0)))),0,1),"""")"),"")</f>
        <v/>
      </c>
      <c r="Z97" s="205" t="str">
        <f ca="1">IFERROR(__xludf.DUMMYFUNCTION("if(countif(ec_num_list,CZ97),OFFSET(INDIRECT(CONCAT(""A"",to_text(match(CZ97,ec_num_list,0)))),0,1),"""")"),"")</f>
        <v/>
      </c>
      <c r="AA97" s="205" t="str">
        <f ca="1">IFERROR(__xludf.DUMMYFUNCTION("if(countif(ec_num_list,DA97),OFFSET(INDIRECT(CONCAT(""A"",to_text(match(DA97,ec_num_list,0)))),0,1),"""")"),"")</f>
        <v/>
      </c>
      <c r="AB97" s="205" t="str">
        <f ca="1">IFERROR(__xludf.DUMMYFUNCTION("if(countif(ec_num_list,DB97),OFFSET(INDIRECT(CONCAT(""A"",to_text(match(DB97,ec_num_list,0)))),0,1),"""")"),"")</f>
        <v/>
      </c>
      <c r="AC97" s="205" t="str">
        <f ca="1">IFERROR(__xludf.DUMMYFUNCTION("if(countif(ec_num_list,DC97),OFFSET(INDIRECT(CONCAT(""A"",to_text(match(DC97,ec_num_list,0)))),0,1),"""")"),"")</f>
        <v/>
      </c>
      <c r="AD97" s="205" t="str">
        <f ca="1">IFERROR(__xludf.DUMMYFUNCTION("if(countif(ec_num_list,DD97),OFFSET(INDIRECT(CONCAT(""A"",to_text(match(DD97,ec_num_list,0)))),0,1),"""")"),"JF ")</f>
        <v xml:space="preserve">JF </v>
      </c>
      <c r="AE97" s="205" t="str">
        <f ca="1">IFERROR(__xludf.DUMMYFUNCTION("if(countif(ec_num_list,DE97),OFFSET(INDIRECT(CONCAT(""A"",to_text(match(DE97,ec_num_list,0)))),0,1),"""")"),"K0 ")</f>
        <v xml:space="preserve">K0 </v>
      </c>
      <c r="AF97" s="205" t="str">
        <f ca="1">IFERROR(__xludf.DUMMYFUNCTION("if(countif(ec_num_list,DF97),OFFSET(INDIRECT(CONCAT(""A"",to_text(match(DF97,ec_num_list,0)))),0,1),"""")"),"")</f>
        <v/>
      </c>
      <c r="AG97" s="205" t="str">
        <f ca="1">IFERROR(__xludf.DUMMYFUNCTION("if(countif(ec_num_list,DG97),OFFSET(INDIRECT(CONCAT(""A"",to_text(match(DG97,ec_num_list,0)))),0,1),"""")"),"")</f>
        <v/>
      </c>
      <c r="AH97" s="205" t="str">
        <f ca="1">IFERROR(__xludf.DUMMYFUNCTION("if(countif(ec_num_list,DH97),OFFSET(INDIRECT(CONCAT(""A"",to_text(match(DH97,ec_num_list,0)))),0,1),"""")"),"")</f>
        <v/>
      </c>
      <c r="AI97" s="205" t="str">
        <f ca="1">IFERROR(__xludf.DUMMYFUNCTION("if(countif(ec_num_list,DI97),OFFSET(INDIRECT(CONCAT(""A"",to_text(match(DI97,ec_num_list,0)))),0,1),"""")"),"")</f>
        <v/>
      </c>
      <c r="AJ97" s="205" t="str">
        <f ca="1">IFERROR(__xludf.DUMMYFUNCTION("if(countif(ec_num_list,DJ97),OFFSET(INDIRECT(CONCAT(""A"",to_text(match(DJ97,ec_num_list,0)))),0,1),"""")"),"K5 ")</f>
        <v xml:space="preserve">K5 </v>
      </c>
      <c r="AK97" s="205" t="str">
        <f ca="1">IFERROR(__xludf.DUMMYFUNCTION("if(countif(ec_num_list,DK97),OFFSET(INDIRECT(CONCAT(""A"",to_text(match(DK97,ec_num_list,0)))),0,1),"""")"),"")</f>
        <v/>
      </c>
      <c r="AL97" s="205" t="str">
        <f ca="1">IFERROR(__xludf.DUMMYFUNCTION("if(countif(ec_num_list,DL97),OFFSET(INDIRECT(CONCAT(""A"",to_text(match(DL97,ec_num_list,0)))),0,1),"""")"),"K7 ")</f>
        <v xml:space="preserve">K7 </v>
      </c>
      <c r="AM97" s="205" t="str">
        <f ca="1">IFERROR(__xludf.DUMMYFUNCTION("if(countif(ec_num_list,DM97),OFFSET(INDIRECT(CONCAT(""A"",to_text(match(DM97,ec_num_list,0)))),0,1),"""")"),"K8 ")</f>
        <v xml:space="preserve">K8 </v>
      </c>
      <c r="AN97" s="205" t="str">
        <f ca="1">IFERROR(__xludf.DUMMYFUNCTION("if(countif(ec_num_list,DN97),OFFSET(INDIRECT(CONCAT(""A"",to_text(match(DN97,ec_num_list,0)))),0,1),"""")"),"K9 ")</f>
        <v xml:space="preserve">K9 </v>
      </c>
      <c r="AO97" s="205" t="str">
        <f ca="1">IFERROR(__xludf.DUMMYFUNCTION("if(countif(ec_num_list,DO97),OFFSET(INDIRECT(CONCAT(""A"",to_text(match(DO97,ec_num_list,0)))),0,1),"""")"),"KA ")</f>
        <v xml:space="preserve">KA </v>
      </c>
      <c r="AP97" s="205" t="str">
        <f ca="1">IFERROR(__xludf.DUMMYFUNCTION("if(countif(ec_num_list,DP97),OFFSET(INDIRECT(CONCAT(""A"",to_text(match(DP97,ec_num_list,0)))),0,1),"""")"),"")</f>
        <v/>
      </c>
      <c r="AQ97" s="205" t="str">
        <f ca="1">IFERROR(__xludf.DUMMYFUNCTION("if(countif(ec_num_list,DQ97),OFFSET(INDIRECT(CONCAT(""A"",to_text(match(DQ97,ec_num_list,0)))),0,1),"""")"),"KC ")</f>
        <v xml:space="preserve">KC </v>
      </c>
      <c r="AR97" s="205" t="str">
        <f ca="1">IFERROR(__xludf.DUMMYFUNCTION("if(countif(ec_num_list,DR97),OFFSET(INDIRECT(CONCAT(""A"",to_text(match(DR97,ec_num_list,0)))),0,1),"""")"),"KD ")</f>
        <v xml:space="preserve">KD </v>
      </c>
      <c r="AS97" s="205" t="str">
        <f ca="1">IFERROR(__xludf.DUMMYFUNCTION("if(countif(ec_num_list,DS97),OFFSET(INDIRECT(CONCAT(""A"",to_text(match(DS97,ec_num_list,0)))),0,1),"""")"),"")</f>
        <v/>
      </c>
      <c r="AT97" s="205" t="str">
        <f ca="1">IFERROR(__xludf.DUMMYFUNCTION("if(countif(ec_num_list,DT97),OFFSET(INDIRECT(CONCAT(""A"",to_text(match(DT97,ec_num_list,0)))),0,1),"""")"),"KF ")</f>
        <v xml:space="preserve">KF </v>
      </c>
      <c r="AU97" s="205" t="str">
        <f ca="1">IFERROR(__xludf.DUMMYFUNCTION("if(countif(ec_num_list,DU97),OFFSET(INDIRECT(CONCAT(""A"",to_text(match(DU97,ec_num_list,0)))),0,1),"""")"),"")</f>
        <v/>
      </c>
      <c r="AV97" s="205" t="str">
        <f ca="1">IFERROR(__xludf.DUMMYFUNCTION("if(countif(ec_num_list,DV97),OFFSET(INDIRECT(CONCAT(""A"",to_text(match(DV97,ec_num_list,0)))),0,1),"""")"),"L1 ")</f>
        <v xml:space="preserve">L1 </v>
      </c>
      <c r="AW97" s="205" t="str">
        <f ca="1">IFERROR(__xludf.DUMMYFUNCTION("if(countif(ec_num_list,DW97),OFFSET(INDIRECT(CONCAT(""A"",to_text(match(DW97,ec_num_list,0)))),0,1),"""")"),"")</f>
        <v/>
      </c>
      <c r="AX97" s="205" t="str">
        <f ca="1">IFERROR(__xludf.DUMMYFUNCTION("if(countif(ec_num_list,DX97),OFFSET(INDIRECT(CONCAT(""A"",to_text(match(DX97,ec_num_list,0)))),0,1),"""")"),"")</f>
        <v/>
      </c>
      <c r="AY97" s="205" t="str">
        <f ca="1">IFERROR(__xludf.DUMMYFUNCTION("if(countif(ec_num_list,DY97),OFFSET(INDIRECT(CONCAT(""A"",to_text(match(DY97,ec_num_list,0)))),0,1),"""")"),"")</f>
        <v/>
      </c>
      <c r="AZ97" s="205" t="str">
        <f ca="1">IFERROR(__xludf.DUMMYFUNCTION("if(countif(ec_num_list,DZ97),OFFSET(INDIRECT(CONCAT(""A"",to_text(match(DZ97,ec_num_list,0)))),0,1),"""")"),"L5 ")</f>
        <v xml:space="preserve">L5 </v>
      </c>
      <c r="BA97" s="205" t="str">
        <f ca="1">IFERROR(__xludf.DUMMYFUNCTION("if(countif(ec_num_list,EA97),OFFSET(INDIRECT(CONCAT(""A"",to_text(match(EA97,ec_num_list,0)))),0,1),"""")"),"")</f>
        <v/>
      </c>
      <c r="BB97" s="205" t="str">
        <f ca="1">IFERROR(__xludf.DUMMYFUNCTION("if(countif(ec_num_list,EB97),OFFSET(INDIRECT(CONCAT(""A"",to_text(match(EB97,ec_num_list,0)))),0,1),"""")"),"")</f>
        <v/>
      </c>
      <c r="BC97" s="205" t="str">
        <f ca="1">IFERROR(__xludf.DUMMYFUNCTION("if(countif(ec_num_list,EC97),OFFSET(INDIRECT(CONCAT(""A"",to_text(match(EC97,ec_num_list,0)))),0,1),"""")"),"")</f>
        <v/>
      </c>
      <c r="BD97" s="205" t="str">
        <f ca="1">IFERROR(__xludf.DUMMYFUNCTION("if(countif(ec_num_list,ED97),OFFSET(INDIRECT(CONCAT(""A"",to_text(match(ED97,ec_num_list,0)))),0,1),"""")"),"")</f>
        <v/>
      </c>
      <c r="BE97" s="205" t="str">
        <f ca="1">IFERROR(__xludf.DUMMYFUNCTION("if(countif(ec_num_list,EE97),OFFSET(INDIRECT(CONCAT(""A"",to_text(match(EE97,ec_num_list,0)))),0,1),"""")"),"LA ")</f>
        <v xml:space="preserve">LA </v>
      </c>
      <c r="BF97" s="205" t="str">
        <f ca="1">IFERROR(__xludf.DUMMYFUNCTION("if(countif(ec_num_list,EF97),OFFSET(INDIRECT(CONCAT(""A"",to_text(match(EF97,ec_num_list,0)))),0,1),"""")"),"")</f>
        <v/>
      </c>
      <c r="BG97" s="205" t="str">
        <f ca="1">IFERROR(__xludf.DUMMYFUNCTION("if(countif(ec_num_list,EG97),OFFSET(INDIRECT(CONCAT(""A"",to_text(match(EG97,ec_num_list,0)))),0,1),"""")"),"LC ")</f>
        <v xml:space="preserve">LC </v>
      </c>
      <c r="BH97" s="205" t="str">
        <f ca="1">IFERROR(__xludf.DUMMYFUNCTION("if(countif(ec_num_list,EH97),OFFSET(INDIRECT(CONCAT(""A"",to_text(match(EH97,ec_num_list,0)))),0,1),"""")"),"")</f>
        <v/>
      </c>
      <c r="BI97" s="205" t="str">
        <f ca="1">IFERROR(__xludf.DUMMYFUNCTION("if(countif(ec_num_list,EI97),OFFSET(INDIRECT(CONCAT(""A"",to_text(match(EI97,ec_num_list,0)))),0,1),"""")"),"")</f>
        <v/>
      </c>
      <c r="BJ97" s="205" t="str">
        <f ca="1">IFERROR(__xludf.DUMMYFUNCTION("if(countif(ec_num_list,EJ97),OFFSET(INDIRECT(CONCAT(""A"",to_text(match(EJ97,ec_num_list,0)))),0,1),"""")"),"LF ")</f>
        <v xml:space="preserve">LF </v>
      </c>
      <c r="BK97" s="205" t="str">
        <f ca="1">IFERROR(__xludf.DUMMYFUNCTION("if(countif(ec_num_list,EK97),OFFSET(INDIRECT(CONCAT(""A"",to_text(match(EK97,ec_num_list,0)))),0,1),"""")"),"")</f>
        <v/>
      </c>
      <c r="BL97" s="205" t="str">
        <f ca="1">IFERROR(__xludf.DUMMYFUNCTION("if(countif(ec_num_list,EL97),OFFSET(INDIRECT(CONCAT(""A"",to_text(match(EL97,ec_num_list,0)))),0,1),"""")"),"M1 ")</f>
        <v xml:space="preserve">M1 </v>
      </c>
      <c r="BM97" s="205" t="str">
        <f ca="1">IFERROR(__xludf.DUMMYFUNCTION("if(countif(ec_num_list,EM97),OFFSET(INDIRECT(CONCAT(""A"",to_text(match(EM97,ec_num_list,0)))),0,1),"""")"),"")</f>
        <v/>
      </c>
      <c r="BN97" s="205" t="str">
        <f ca="1">IFERROR(__xludf.DUMMYFUNCTION("if(countif(ec_num_list,EN97),OFFSET(INDIRECT(CONCAT(""A"",to_text(match(EN97,ec_num_list,0)))),0,1),"""")"),"M3 ")</f>
        <v xml:space="preserve">M3 </v>
      </c>
      <c r="BO97" s="205" t="str">
        <f ca="1">IFERROR(__xludf.DUMMYFUNCTION("if(countif(ec_num_list,EO97),OFFSET(INDIRECT(CONCAT(""A"",to_text(match(EO97,ec_num_list,0)))),0,1),"""")"),"M4 ")</f>
        <v xml:space="preserve">M4 </v>
      </c>
      <c r="BP97" s="205" t="str">
        <f ca="1">IFERROR(__xludf.DUMMYFUNCTION("if(countif(ec_num_list,EP97),OFFSET(INDIRECT(CONCAT(""A"",to_text(match(EP97,ec_num_list,0)))),0,1),"""")"),"")</f>
        <v/>
      </c>
      <c r="BQ97" s="205" t="str">
        <f ca="1">IFERROR(__xludf.DUMMYFUNCTION("if(countif(ec_num_list,EQ97),OFFSET(INDIRECT(CONCAT(""A"",to_text(match(EQ97,ec_num_list,0)))),0,1),"""")"),"")</f>
        <v/>
      </c>
      <c r="BR97" s="205" t="str">
        <f ca="1">IFERROR(__xludf.DUMMYFUNCTION("if(countif(ec_num_list,ER97),OFFSET(INDIRECT(CONCAT(""A"",to_text(match(ER97,ec_num_list,0)))),0,1),"""")"),"")</f>
        <v/>
      </c>
      <c r="BS97" s="205" t="str">
        <f ca="1">IFERROR(__xludf.DUMMYFUNCTION("if(countif(ec_num_list,ES97),OFFSET(INDIRECT(CONCAT(""A"",to_text(match(ES97,ec_num_list,0)))),0,1),"""")"),"")</f>
        <v/>
      </c>
      <c r="BT97" s="205" t="str">
        <f ca="1">IFERROR(__xludf.DUMMYFUNCTION("if(countif(ec_num_list,ET97),OFFSET(INDIRECT(CONCAT(""A"",to_text(match(ET97,ec_num_list,0)))),0,1),"""")"),"")</f>
        <v/>
      </c>
      <c r="BU97" s="205" t="str">
        <f ca="1">IFERROR(__xludf.DUMMYFUNCTION("if(countif(ec_num_list,EU97),OFFSET(INDIRECT(CONCAT(""A"",to_text(match(EU97,ec_num_list,0)))),0,1),"""")"),"")</f>
        <v/>
      </c>
      <c r="BV97" s="205" t="str">
        <f ca="1">IFERROR(__xludf.DUMMYFUNCTION("if(countif(ec_num_list,EV97),OFFSET(INDIRECT(CONCAT(""A"",to_text(match(EV97,ec_num_list,0)))),0,1),"""")"),"MB ")</f>
        <v xml:space="preserve">MB </v>
      </c>
      <c r="BW97" s="205" t="str">
        <f ca="1">IFERROR(__xludf.DUMMYFUNCTION("if(countif(ec_num_list,EW97),OFFSET(INDIRECT(CONCAT(""A"",to_text(match(EW97,ec_num_list,0)))),0,1),"""")"),"")</f>
        <v/>
      </c>
      <c r="BX97" s="205" t="str">
        <f ca="1">IFERROR(__xludf.DUMMYFUNCTION("if(countif(ec_num_list,EX97),OFFSET(INDIRECT(CONCAT(""A"",to_text(match(EX97,ec_num_list,0)))),0,1),"""")"),"")</f>
        <v/>
      </c>
      <c r="BY97" s="205" t="str">
        <f ca="1">IFERROR(__xludf.DUMMYFUNCTION("if(countif(ec_num_list,EY97),OFFSET(INDIRECT(CONCAT(""A"",to_text(match(EY97,ec_num_list,0)))),0,1),"""")"),"")</f>
        <v/>
      </c>
      <c r="BZ97" s="205" t="str">
        <f ca="1">IFERROR(__xludf.DUMMYFUNCTION("if(countif(ec_num_list,EZ97),OFFSET(INDIRECT(CONCAT(""A"",to_text(match(EZ97,ec_num_list,0)))),0,1),"""")"),"MF ")</f>
        <v xml:space="preserve">MF </v>
      </c>
      <c r="CA97" s="205" t="str">
        <f ca="1">IFERROR(__xludf.DUMMYFUNCTION("if(countif(ec_num_list,FA97),OFFSET(INDIRECT(CONCAT(""A"",to_text(match(FA97,ec_num_list,0)))),0,1),"""")"),"")</f>
        <v/>
      </c>
      <c r="CB97" s="205" t="str">
        <f ca="1">IFERROR(__xludf.DUMMYFUNCTION("if(countif(ec_num_list,FB97),OFFSET(INDIRECT(CONCAT(""A"",to_text(match(FB97,ec_num_list,0)))),0,1),"""")"),"")</f>
        <v/>
      </c>
      <c r="CC97" s="205" t="str">
        <f ca="1">IFERROR(__xludf.DUMMYFUNCTION("if(countif(ec_num_list,FC97),OFFSET(INDIRECT(CONCAT(""A"",to_text(match(FC97,ec_num_list,0)))),0,1),"""")"),"N2 ")</f>
        <v xml:space="preserve">N2 </v>
      </c>
      <c r="CD97" s="205" t="str">
        <f ca="1">IFERROR(__xludf.DUMMYFUNCTION("if(countif(ec_num_list,FD97),OFFSET(INDIRECT(CONCAT(""A"",to_text(match(FD97,ec_num_list,0)))),0,1),"""")"),"")</f>
        <v/>
      </c>
      <c r="CE97" s="205" t="str">
        <f ca="1">IFERROR(__xludf.DUMMYFUNCTION("if(countif(ec_num_list,FE97),OFFSET(INDIRECT(CONCAT(""A"",to_text(match(FE97,ec_num_list,0)))),0,1),"""")"),"")</f>
        <v/>
      </c>
      <c r="CF97" s="205" t="str">
        <f ca="1">IFERROR(__xludf.DUMMYFUNCTION("if(countif(ec_num_list,FF97),OFFSET(INDIRECT(CONCAT(""A"",to_text(match(FF97,ec_num_list,0)))),0,1),"""")"),"")</f>
        <v/>
      </c>
      <c r="CG97" s="205" t="str">
        <f ca="1">IFERROR(__xludf.DUMMYFUNCTION("if(countif(ec_num_list,FG97),OFFSET(INDIRECT(CONCAT(""A"",to_text(match(FG97,ec_num_list,0)))),0,1),"""")"),"")</f>
        <v/>
      </c>
      <c r="CH97" s="205" t="str">
        <f ca="1">IFERROR(__xludf.DUMMYFUNCTION("if(countif(ec_num_list,FH97),OFFSET(INDIRECT(CONCAT(""A"",to_text(match(FH97,ec_num_list,0)))),0,1),"""")"),"N7 ")</f>
        <v xml:space="preserve">N7 </v>
      </c>
      <c r="CI97" s="205" t="str">
        <f ca="1">IFERROR(__xludf.DUMMYFUNCTION("if(countif(ec_num_list,FI97),OFFSET(INDIRECT(CONCAT(""A"",to_text(match(FI97,ec_num_list,0)))),0,1),"""")"),"N8 ")</f>
        <v xml:space="preserve">N8 </v>
      </c>
      <c r="CJ97" s="205" t="str">
        <f ca="1">IFERROR(__xludf.DUMMYFUNCTION("if(countif(ec_num_list,FJ97),OFFSET(INDIRECT(CONCAT(""A"",to_text(match(FJ97,ec_num_list,0)))),0,1),"""")"),"")</f>
        <v/>
      </c>
      <c r="CK97" s="205" t="str">
        <f ca="1">IFERROR(__xludf.DUMMYFUNCTION("if(countif(ec_num_list,FK97),OFFSET(INDIRECT(CONCAT(""A"",to_text(match(FK97,ec_num_list,0)))),0,1),"""")"),"NA ")</f>
        <v xml:space="preserve">NA </v>
      </c>
      <c r="CL97" s="205" t="str">
        <f ca="1">IFERROR(__xludf.DUMMYFUNCTION("if(countif(ec_num_list,FL97),OFFSET(INDIRECT(CONCAT(""A"",to_text(match(FL97,ec_num_list,0)))),0,1),"""")"),"")</f>
        <v/>
      </c>
      <c r="CM97" s="205" t="str">
        <f ca="1">IFERROR(__xludf.DUMMYFUNCTION("if(countif(ec_num_list,FM97),OFFSET(INDIRECT(CONCAT(""A"",to_text(match(FM97,ec_num_list,0)))),0,1),"""")"),"")</f>
        <v/>
      </c>
      <c r="CN97" s="206" t="s">
        <v>285</v>
      </c>
      <c r="CO97" s="206" t="s">
        <v>1243</v>
      </c>
      <c r="CP97" s="206" t="s">
        <v>1251</v>
      </c>
      <c r="CQ97" s="206" t="s">
        <v>1256</v>
      </c>
      <c r="CR97" s="108" t="s">
        <v>1555</v>
      </c>
      <c r="CS97" s="108" t="s">
        <v>1555</v>
      </c>
      <c r="CT97" s="206" t="s">
        <v>1266</v>
      </c>
      <c r="CU97" s="206" t="s">
        <v>1271</v>
      </c>
      <c r="CV97" s="206" t="s">
        <v>1274</v>
      </c>
      <c r="CW97" s="108" t="s">
        <v>1555</v>
      </c>
      <c r="CX97" s="108" t="s">
        <v>1555</v>
      </c>
      <c r="CY97" s="108" t="s">
        <v>1555</v>
      </c>
      <c r="CZ97" s="108" t="s">
        <v>1555</v>
      </c>
      <c r="DA97" s="108" t="s">
        <v>1555</v>
      </c>
      <c r="DB97" s="108" t="s">
        <v>1555</v>
      </c>
      <c r="DC97" s="108" t="s">
        <v>1555</v>
      </c>
      <c r="DD97" s="206" t="s">
        <v>1301</v>
      </c>
      <c r="DE97" s="206" t="s">
        <v>1304</v>
      </c>
      <c r="DF97" s="108" t="s">
        <v>1555</v>
      </c>
      <c r="DG97" s="108" t="s">
        <v>1555</v>
      </c>
      <c r="DH97" s="108" t="s">
        <v>1555</v>
      </c>
      <c r="DI97" s="108" t="s">
        <v>1555</v>
      </c>
      <c r="DJ97" s="206" t="s">
        <v>1321</v>
      </c>
      <c r="DK97" s="108" t="s">
        <v>1555</v>
      </c>
      <c r="DL97" s="206" t="s">
        <v>1326</v>
      </c>
      <c r="DM97" s="206" t="s">
        <v>1330</v>
      </c>
      <c r="DN97" s="206" t="s">
        <v>1334</v>
      </c>
      <c r="DO97" s="206" t="s">
        <v>1337</v>
      </c>
      <c r="DP97" s="108" t="s">
        <v>1555</v>
      </c>
      <c r="DQ97" s="206" t="s">
        <v>1344</v>
      </c>
      <c r="DR97" s="206" t="s">
        <v>1347</v>
      </c>
      <c r="DS97" s="108" t="s">
        <v>1555</v>
      </c>
      <c r="DT97" s="206" t="s">
        <v>1353</v>
      </c>
      <c r="DU97" s="108" t="s">
        <v>1555</v>
      </c>
      <c r="DV97" s="206" t="s">
        <v>1363</v>
      </c>
      <c r="DW97" s="108" t="s">
        <v>1555</v>
      </c>
      <c r="DX97" s="108" t="s">
        <v>1555</v>
      </c>
      <c r="DY97" s="108" t="s">
        <v>1555</v>
      </c>
      <c r="DZ97" s="206" t="s">
        <v>1382</v>
      </c>
      <c r="EA97" s="108" t="s">
        <v>1555</v>
      </c>
      <c r="EB97" s="108" t="s">
        <v>1555</v>
      </c>
      <c r="EC97" s="108" t="s">
        <v>1555</v>
      </c>
      <c r="ED97" s="108" t="s">
        <v>1555</v>
      </c>
      <c r="EE97" s="206" t="s">
        <v>1397</v>
      </c>
      <c r="EF97" s="108" t="s">
        <v>1555</v>
      </c>
      <c r="EG97" s="206" t="s">
        <v>1404</v>
      </c>
      <c r="EH97" s="108" t="s">
        <v>1555</v>
      </c>
      <c r="EI97" s="108" t="s">
        <v>1555</v>
      </c>
      <c r="EJ97" s="206" t="s">
        <v>1414</v>
      </c>
      <c r="EK97" s="108" t="s">
        <v>1555</v>
      </c>
      <c r="EL97" s="206" t="s">
        <v>1419</v>
      </c>
      <c r="EM97" s="108" t="s">
        <v>1555</v>
      </c>
      <c r="EN97" s="206" t="s">
        <v>1428</v>
      </c>
      <c r="EO97" s="206" t="s">
        <v>1430</v>
      </c>
      <c r="EP97" s="108" t="s">
        <v>1555</v>
      </c>
      <c r="EQ97" s="108" t="s">
        <v>1555</v>
      </c>
      <c r="ER97" s="108" t="s">
        <v>1555</v>
      </c>
      <c r="ES97" s="108" t="s">
        <v>1555</v>
      </c>
      <c r="ET97" s="108" t="s">
        <v>1555</v>
      </c>
      <c r="EU97" s="108" t="s">
        <v>1555</v>
      </c>
      <c r="EV97" s="206" t="s">
        <v>1451</v>
      </c>
      <c r="EW97" s="108" t="s">
        <v>1555</v>
      </c>
      <c r="EX97" s="108" t="s">
        <v>1555</v>
      </c>
      <c r="EY97" s="108" t="s">
        <v>1555</v>
      </c>
      <c r="EZ97" s="206" t="s">
        <v>1463</v>
      </c>
      <c r="FA97" s="108" t="s">
        <v>1555</v>
      </c>
      <c r="FB97" s="108" t="s">
        <v>1555</v>
      </c>
      <c r="FC97" s="206" t="s">
        <v>1476</v>
      </c>
      <c r="FD97" s="108" t="s">
        <v>1555</v>
      </c>
      <c r="FE97" s="108" t="s">
        <v>1555</v>
      </c>
      <c r="FF97" s="108" t="s">
        <v>1555</v>
      </c>
      <c r="FG97" s="108" t="s">
        <v>1555</v>
      </c>
      <c r="FH97" s="206" t="s">
        <v>1494</v>
      </c>
      <c r="FI97" s="206" t="s">
        <v>1499</v>
      </c>
      <c r="FJ97" s="108" t="s">
        <v>1555</v>
      </c>
      <c r="FK97" s="206" t="s">
        <v>1506</v>
      </c>
      <c r="FL97" s="206" t="s">
        <v>1509</v>
      </c>
      <c r="FM97" s="108" t="s">
        <v>1555</v>
      </c>
    </row>
    <row r="98" spans="1:169" ht="14.25">
      <c r="A98" s="206"/>
      <c r="B98" s="206"/>
      <c r="C98" s="209"/>
      <c r="D98" s="203" t="s">
        <v>442</v>
      </c>
      <c r="E98" s="203" t="s">
        <v>904</v>
      </c>
      <c r="F98" s="203" t="s">
        <v>905</v>
      </c>
      <c r="G98" s="203" t="s">
        <v>906</v>
      </c>
      <c r="H98" s="203" t="s">
        <v>557</v>
      </c>
      <c r="I98" s="203" t="s">
        <v>558</v>
      </c>
      <c r="J98" s="203" t="s">
        <v>559</v>
      </c>
      <c r="K98" s="117" t="s">
        <v>567</v>
      </c>
      <c r="L98" s="204" t="s">
        <v>287</v>
      </c>
      <c r="M98" s="205" t="str">
        <f ca="1">IFERROR(__xludf.DUMMYFUNCTION("regexreplace(N98,"" "","", "")"),"J0, J1, J2, J5, J6, J7, JA, JC, K0, K5, K7, K9, KA, KB, KC, KD, L1, L8, LA, LC, LF, M0, M1, M3, M4, M8, MB, MD, MF, N2, N7, NA, ")</f>
        <v xml:space="preserve">J0, J1, J2, J5, J6, J7, JA, JC, K0, K5, K7, K9, KA, KB, KC, KD, L1, L8, LA, LC, LF, M0, M1, M3, M4, M8, MB, MD, MF, N2, N7, NA, </v>
      </c>
      <c r="N98" s="205" t="e">
        <f t="shared" si="1"/>
        <v>#VALUE!</v>
      </c>
      <c r="O98" s="205" t="str">
        <f ca="1">IFERROR(__xludf.DUMMYFUNCTION("if(countif(ec_num_list,CO98),OFFSET(INDIRECT(CONCAT(""A"",to_text(match(CO98,ec_num_list,0)))),0,1),"""")"),"J0 ")</f>
        <v xml:space="preserve">J0 </v>
      </c>
      <c r="P98" s="205" t="str">
        <f ca="1">IFERROR(__xludf.DUMMYFUNCTION("if(countif(ec_num_list,CP98),OFFSET(INDIRECT(CONCAT(""A"",to_text(match(CP98,ec_num_list,0)))),0,1),"""")"),"J1 ")</f>
        <v xml:space="preserve">J1 </v>
      </c>
      <c r="Q98" s="205" t="str">
        <f ca="1">IFERROR(__xludf.DUMMYFUNCTION("if(countif(ec_num_list,CQ98),OFFSET(INDIRECT(CONCAT(""A"",to_text(match(CQ98,ec_num_list,0)))),0,1),"""")"),"J2 ")</f>
        <v xml:space="preserve">J2 </v>
      </c>
      <c r="R98" s="205" t="str">
        <f ca="1">IFERROR(__xludf.DUMMYFUNCTION("if(countif(ec_num_list,CR98),OFFSET(INDIRECT(CONCAT(""A"",to_text(match(CR98,ec_num_list,0)))),0,1),"""")"),"")</f>
        <v/>
      </c>
      <c r="S98" s="205" t="str">
        <f ca="1">IFERROR(__xludf.DUMMYFUNCTION("if(countif(ec_num_list,CS98),OFFSET(INDIRECT(CONCAT(""A"",to_text(match(CS98,ec_num_list,0)))),0,1),"""")"),"")</f>
        <v/>
      </c>
      <c r="T98" s="205" t="str">
        <f ca="1">IFERROR(__xludf.DUMMYFUNCTION("if(countif(ec_num_list,CT98),OFFSET(INDIRECT(CONCAT(""A"",to_text(match(CT98,ec_num_list,0)))),0,1),"""")"),"J5 ")</f>
        <v xml:space="preserve">J5 </v>
      </c>
      <c r="U98" s="205" t="str">
        <f ca="1">IFERROR(__xludf.DUMMYFUNCTION("if(countif(ec_num_list,CU98),OFFSET(INDIRECT(CONCAT(""A"",to_text(match(CU98,ec_num_list,0)))),0,1),"""")"),"J6 ")</f>
        <v xml:space="preserve">J6 </v>
      </c>
      <c r="V98" s="205" t="str">
        <f ca="1">IFERROR(__xludf.DUMMYFUNCTION("if(countif(ec_num_list,CV98),OFFSET(INDIRECT(CONCAT(""A"",to_text(match(CV98,ec_num_list,0)))),0,1),"""")"),"J7 ")</f>
        <v xml:space="preserve">J7 </v>
      </c>
      <c r="W98" s="205" t="str">
        <f ca="1">IFERROR(__xludf.DUMMYFUNCTION("if(countif(ec_num_list,CW98),OFFSET(INDIRECT(CONCAT(""A"",to_text(match(CW98,ec_num_list,0)))),0,1),"""")"),"")</f>
        <v/>
      </c>
      <c r="X98" s="205" t="str">
        <f ca="1">IFERROR(__xludf.DUMMYFUNCTION("if(countif(ec_num_list,CX98),OFFSET(INDIRECT(CONCAT(""A"",to_text(match(CX98,ec_num_list,0)))),0,1),"""")"),"")</f>
        <v/>
      </c>
      <c r="Y98" s="205" t="str">
        <f ca="1">IFERROR(__xludf.DUMMYFUNCTION("if(countif(ec_num_list,CY98),OFFSET(INDIRECT(CONCAT(""A"",to_text(match(CY98,ec_num_list,0)))),0,1),"""")"),"JA ")</f>
        <v xml:space="preserve">JA </v>
      </c>
      <c r="Z98" s="205" t="str">
        <f ca="1">IFERROR(__xludf.DUMMYFUNCTION("if(countif(ec_num_list,CZ98),OFFSET(INDIRECT(CONCAT(""A"",to_text(match(CZ98,ec_num_list,0)))),0,1),"""")"),"")</f>
        <v/>
      </c>
      <c r="AA98" s="205" t="str">
        <f ca="1">IFERROR(__xludf.DUMMYFUNCTION("if(countif(ec_num_list,DA98),OFFSET(INDIRECT(CONCAT(""A"",to_text(match(DA98,ec_num_list,0)))),0,1),"""")"),"JC ")</f>
        <v xml:space="preserve">JC </v>
      </c>
      <c r="AB98" s="205" t="str">
        <f ca="1">IFERROR(__xludf.DUMMYFUNCTION("if(countif(ec_num_list,DB98),OFFSET(INDIRECT(CONCAT(""A"",to_text(match(DB98,ec_num_list,0)))),0,1),"""")"),"")</f>
        <v/>
      </c>
      <c r="AC98" s="205" t="str">
        <f ca="1">IFERROR(__xludf.DUMMYFUNCTION("if(countif(ec_num_list,DC98),OFFSET(INDIRECT(CONCAT(""A"",to_text(match(DC98,ec_num_list,0)))),0,1),"""")"),"")</f>
        <v/>
      </c>
      <c r="AD98" s="205" t="str">
        <f ca="1">IFERROR(__xludf.DUMMYFUNCTION("if(countif(ec_num_list,DD98),OFFSET(INDIRECT(CONCAT(""A"",to_text(match(DD98,ec_num_list,0)))),0,1),"""")"),"")</f>
        <v/>
      </c>
      <c r="AE98" s="205" t="str">
        <f ca="1">IFERROR(__xludf.DUMMYFUNCTION("if(countif(ec_num_list,DE98),OFFSET(INDIRECT(CONCAT(""A"",to_text(match(DE98,ec_num_list,0)))),0,1),"""")"),"K0 ")</f>
        <v xml:space="preserve">K0 </v>
      </c>
      <c r="AF98" s="205" t="str">
        <f ca="1">IFERROR(__xludf.DUMMYFUNCTION("if(countif(ec_num_list,DF98),OFFSET(INDIRECT(CONCAT(""A"",to_text(match(DF98,ec_num_list,0)))),0,1),"""")"),"")</f>
        <v/>
      </c>
      <c r="AG98" s="205" t="str">
        <f ca="1">IFERROR(__xludf.DUMMYFUNCTION("if(countif(ec_num_list,DG98),OFFSET(INDIRECT(CONCAT(""A"",to_text(match(DG98,ec_num_list,0)))),0,1),"""")"),"")</f>
        <v/>
      </c>
      <c r="AH98" s="205" t="str">
        <f ca="1">IFERROR(__xludf.DUMMYFUNCTION("if(countif(ec_num_list,DH98),OFFSET(INDIRECT(CONCAT(""A"",to_text(match(DH98,ec_num_list,0)))),0,1),"""")"),"")</f>
        <v/>
      </c>
      <c r="AI98" s="205" t="str">
        <f ca="1">IFERROR(__xludf.DUMMYFUNCTION("if(countif(ec_num_list,DI98),OFFSET(INDIRECT(CONCAT(""A"",to_text(match(DI98,ec_num_list,0)))),0,1),"""")"),"")</f>
        <v/>
      </c>
      <c r="AJ98" s="205" t="str">
        <f ca="1">IFERROR(__xludf.DUMMYFUNCTION("if(countif(ec_num_list,DJ98),OFFSET(INDIRECT(CONCAT(""A"",to_text(match(DJ98,ec_num_list,0)))),0,1),"""")"),"K5 ")</f>
        <v xml:space="preserve">K5 </v>
      </c>
      <c r="AK98" s="205" t="str">
        <f ca="1">IFERROR(__xludf.DUMMYFUNCTION("if(countif(ec_num_list,DK98),OFFSET(INDIRECT(CONCAT(""A"",to_text(match(DK98,ec_num_list,0)))),0,1),"""")"),"")</f>
        <v/>
      </c>
      <c r="AL98" s="205" t="str">
        <f ca="1">IFERROR(__xludf.DUMMYFUNCTION("if(countif(ec_num_list,DL98),OFFSET(INDIRECT(CONCAT(""A"",to_text(match(DL98,ec_num_list,0)))),0,1),"""")"),"K7 ")</f>
        <v xml:space="preserve">K7 </v>
      </c>
      <c r="AM98" s="205" t="str">
        <f ca="1">IFERROR(__xludf.DUMMYFUNCTION("if(countif(ec_num_list,DM98),OFFSET(INDIRECT(CONCAT(""A"",to_text(match(DM98,ec_num_list,0)))),0,1),"""")"),"")</f>
        <v/>
      </c>
      <c r="AN98" s="205" t="str">
        <f ca="1">IFERROR(__xludf.DUMMYFUNCTION("if(countif(ec_num_list,DN98),OFFSET(INDIRECT(CONCAT(""A"",to_text(match(DN98,ec_num_list,0)))),0,1),"""")"),"K9 ")</f>
        <v xml:space="preserve">K9 </v>
      </c>
      <c r="AO98" s="205" t="str">
        <f ca="1">IFERROR(__xludf.DUMMYFUNCTION("if(countif(ec_num_list,DO98),OFFSET(INDIRECT(CONCAT(""A"",to_text(match(DO98,ec_num_list,0)))),0,1),"""")"),"KA ")</f>
        <v xml:space="preserve">KA </v>
      </c>
      <c r="AP98" s="205" t="str">
        <f ca="1">IFERROR(__xludf.DUMMYFUNCTION("if(countif(ec_num_list,DP98),OFFSET(INDIRECT(CONCAT(""A"",to_text(match(DP98,ec_num_list,0)))),0,1),"""")"),"KB ")</f>
        <v xml:space="preserve">KB </v>
      </c>
      <c r="AQ98" s="205" t="str">
        <f ca="1">IFERROR(__xludf.DUMMYFUNCTION("if(countif(ec_num_list,DQ98),OFFSET(INDIRECT(CONCAT(""A"",to_text(match(DQ98,ec_num_list,0)))),0,1),"""")"),"KC ")</f>
        <v xml:space="preserve">KC </v>
      </c>
      <c r="AR98" s="205" t="str">
        <f ca="1">IFERROR(__xludf.DUMMYFUNCTION("if(countif(ec_num_list,DR98),OFFSET(INDIRECT(CONCAT(""A"",to_text(match(DR98,ec_num_list,0)))),0,1),"""")"),"KD ")</f>
        <v xml:space="preserve">KD </v>
      </c>
      <c r="AS98" s="205" t="str">
        <f ca="1">IFERROR(__xludf.DUMMYFUNCTION("if(countif(ec_num_list,DS98),OFFSET(INDIRECT(CONCAT(""A"",to_text(match(DS98,ec_num_list,0)))),0,1),"""")"),"")</f>
        <v/>
      </c>
      <c r="AT98" s="205" t="str">
        <f ca="1">IFERROR(__xludf.DUMMYFUNCTION("if(countif(ec_num_list,DT98),OFFSET(INDIRECT(CONCAT(""A"",to_text(match(DT98,ec_num_list,0)))),0,1),"""")"),"")</f>
        <v/>
      </c>
      <c r="AU98" s="205" t="str">
        <f ca="1">IFERROR(__xludf.DUMMYFUNCTION("if(countif(ec_num_list,DU98),OFFSET(INDIRECT(CONCAT(""A"",to_text(match(DU98,ec_num_list,0)))),0,1),"""")"),"")</f>
        <v/>
      </c>
      <c r="AV98" s="205" t="str">
        <f ca="1">IFERROR(__xludf.DUMMYFUNCTION("if(countif(ec_num_list,DV98),OFFSET(INDIRECT(CONCAT(""A"",to_text(match(DV98,ec_num_list,0)))),0,1),"""")"),"L1 ")</f>
        <v xml:space="preserve">L1 </v>
      </c>
      <c r="AW98" s="205" t="str">
        <f ca="1">IFERROR(__xludf.DUMMYFUNCTION("if(countif(ec_num_list,DW98),OFFSET(INDIRECT(CONCAT(""A"",to_text(match(DW98,ec_num_list,0)))),0,1),"""")"),"")</f>
        <v/>
      </c>
      <c r="AX98" s="205" t="str">
        <f ca="1">IFERROR(__xludf.DUMMYFUNCTION("if(countif(ec_num_list,DX98),OFFSET(INDIRECT(CONCAT(""A"",to_text(match(DX98,ec_num_list,0)))),0,1),"""")"),"")</f>
        <v/>
      </c>
      <c r="AY98" s="205" t="str">
        <f ca="1">IFERROR(__xludf.DUMMYFUNCTION("if(countif(ec_num_list,DY98),OFFSET(INDIRECT(CONCAT(""A"",to_text(match(DY98,ec_num_list,0)))),0,1),"""")"),"")</f>
        <v/>
      </c>
      <c r="AZ98" s="205" t="str">
        <f ca="1">IFERROR(__xludf.DUMMYFUNCTION("if(countif(ec_num_list,DZ98),OFFSET(INDIRECT(CONCAT(""A"",to_text(match(DZ98,ec_num_list,0)))),0,1),"""")"),"")</f>
        <v/>
      </c>
      <c r="BA98" s="205" t="str">
        <f ca="1">IFERROR(__xludf.DUMMYFUNCTION("if(countif(ec_num_list,EA98),OFFSET(INDIRECT(CONCAT(""A"",to_text(match(EA98,ec_num_list,0)))),0,1),"""")"),"")</f>
        <v/>
      </c>
      <c r="BB98" s="205" t="str">
        <f ca="1">IFERROR(__xludf.DUMMYFUNCTION("if(countif(ec_num_list,EB98),OFFSET(INDIRECT(CONCAT(""A"",to_text(match(EB98,ec_num_list,0)))),0,1),"""")"),"")</f>
        <v/>
      </c>
      <c r="BC98" s="205" t="str">
        <f ca="1">IFERROR(__xludf.DUMMYFUNCTION("if(countif(ec_num_list,EC98),OFFSET(INDIRECT(CONCAT(""A"",to_text(match(EC98,ec_num_list,0)))),0,1),"""")"),"L8 ")</f>
        <v xml:space="preserve">L8 </v>
      </c>
      <c r="BD98" s="205" t="str">
        <f ca="1">IFERROR(__xludf.DUMMYFUNCTION("if(countif(ec_num_list,ED98),OFFSET(INDIRECT(CONCAT(""A"",to_text(match(ED98,ec_num_list,0)))),0,1),"""")"),"")</f>
        <v/>
      </c>
      <c r="BE98" s="205" t="str">
        <f ca="1">IFERROR(__xludf.DUMMYFUNCTION("if(countif(ec_num_list,EE98),OFFSET(INDIRECT(CONCAT(""A"",to_text(match(EE98,ec_num_list,0)))),0,1),"""")"),"LA ")</f>
        <v xml:space="preserve">LA </v>
      </c>
      <c r="BF98" s="205" t="str">
        <f ca="1">IFERROR(__xludf.DUMMYFUNCTION("if(countif(ec_num_list,EF98),OFFSET(INDIRECT(CONCAT(""A"",to_text(match(EF98,ec_num_list,0)))),0,1),"""")"),"")</f>
        <v/>
      </c>
      <c r="BG98" s="205" t="str">
        <f ca="1">IFERROR(__xludf.DUMMYFUNCTION("if(countif(ec_num_list,EG98),OFFSET(INDIRECT(CONCAT(""A"",to_text(match(EG98,ec_num_list,0)))),0,1),"""")"),"LC ")</f>
        <v xml:space="preserve">LC </v>
      </c>
      <c r="BH98" s="205" t="str">
        <f ca="1">IFERROR(__xludf.DUMMYFUNCTION("if(countif(ec_num_list,EH98),OFFSET(INDIRECT(CONCAT(""A"",to_text(match(EH98,ec_num_list,0)))),0,1),"""")"),"")</f>
        <v/>
      </c>
      <c r="BI98" s="205" t="str">
        <f ca="1">IFERROR(__xludf.DUMMYFUNCTION("if(countif(ec_num_list,EI98),OFFSET(INDIRECT(CONCAT(""A"",to_text(match(EI98,ec_num_list,0)))),0,1),"""")"),"")</f>
        <v/>
      </c>
      <c r="BJ98" s="205" t="str">
        <f ca="1">IFERROR(__xludf.DUMMYFUNCTION("if(countif(ec_num_list,EJ98),OFFSET(INDIRECT(CONCAT(""A"",to_text(match(EJ98,ec_num_list,0)))),0,1),"""")"),"LF ")</f>
        <v xml:space="preserve">LF </v>
      </c>
      <c r="BK98" s="205" t="str">
        <f ca="1">IFERROR(__xludf.DUMMYFUNCTION("if(countif(ec_num_list,EK98),OFFSET(INDIRECT(CONCAT(""A"",to_text(match(EK98,ec_num_list,0)))),0,1),"""")"),"M0 ")</f>
        <v xml:space="preserve">M0 </v>
      </c>
      <c r="BL98" s="205" t="str">
        <f ca="1">IFERROR(__xludf.DUMMYFUNCTION("if(countif(ec_num_list,EL98),OFFSET(INDIRECT(CONCAT(""A"",to_text(match(EL98,ec_num_list,0)))),0,1),"""")"),"M1 ")</f>
        <v xml:space="preserve">M1 </v>
      </c>
      <c r="BM98" s="205" t="str">
        <f ca="1">IFERROR(__xludf.DUMMYFUNCTION("if(countif(ec_num_list,EM98),OFFSET(INDIRECT(CONCAT(""A"",to_text(match(EM98,ec_num_list,0)))),0,1),"""")"),"")</f>
        <v/>
      </c>
      <c r="BN98" s="205" t="str">
        <f ca="1">IFERROR(__xludf.DUMMYFUNCTION("if(countif(ec_num_list,EN98),OFFSET(INDIRECT(CONCAT(""A"",to_text(match(EN98,ec_num_list,0)))),0,1),"""")"),"M3 ")</f>
        <v xml:space="preserve">M3 </v>
      </c>
      <c r="BO98" s="205" t="str">
        <f ca="1">IFERROR(__xludf.DUMMYFUNCTION("if(countif(ec_num_list,EO98),OFFSET(INDIRECT(CONCAT(""A"",to_text(match(EO98,ec_num_list,0)))),0,1),"""")"),"M4 ")</f>
        <v xml:space="preserve">M4 </v>
      </c>
      <c r="BP98" s="205" t="str">
        <f ca="1">IFERROR(__xludf.DUMMYFUNCTION("if(countif(ec_num_list,EP98),OFFSET(INDIRECT(CONCAT(""A"",to_text(match(EP98,ec_num_list,0)))),0,1),"""")"),"")</f>
        <v/>
      </c>
      <c r="BQ98" s="205" t="str">
        <f ca="1">IFERROR(__xludf.DUMMYFUNCTION("if(countif(ec_num_list,EQ98),OFFSET(INDIRECT(CONCAT(""A"",to_text(match(EQ98,ec_num_list,0)))),0,1),"""")"),"")</f>
        <v/>
      </c>
      <c r="BR98" s="205" t="str">
        <f ca="1">IFERROR(__xludf.DUMMYFUNCTION("if(countif(ec_num_list,ER98),OFFSET(INDIRECT(CONCAT(""A"",to_text(match(ER98,ec_num_list,0)))),0,1),"""")"),"")</f>
        <v/>
      </c>
      <c r="BS98" s="205" t="str">
        <f ca="1">IFERROR(__xludf.DUMMYFUNCTION("if(countif(ec_num_list,ES98),OFFSET(INDIRECT(CONCAT(""A"",to_text(match(ES98,ec_num_list,0)))),0,1),"""")"),"M8 ")</f>
        <v xml:space="preserve">M8 </v>
      </c>
      <c r="BT98" s="205" t="str">
        <f ca="1">IFERROR(__xludf.DUMMYFUNCTION("if(countif(ec_num_list,ET98),OFFSET(INDIRECT(CONCAT(""A"",to_text(match(ET98,ec_num_list,0)))),0,1),"""")"),"")</f>
        <v/>
      </c>
      <c r="BU98" s="205" t="str">
        <f ca="1">IFERROR(__xludf.DUMMYFUNCTION("if(countif(ec_num_list,EU98),OFFSET(INDIRECT(CONCAT(""A"",to_text(match(EU98,ec_num_list,0)))),0,1),"""")"),"")</f>
        <v/>
      </c>
      <c r="BV98" s="205" t="str">
        <f ca="1">IFERROR(__xludf.DUMMYFUNCTION("if(countif(ec_num_list,EV98),OFFSET(INDIRECT(CONCAT(""A"",to_text(match(EV98,ec_num_list,0)))),0,1),"""")"),"MB ")</f>
        <v xml:space="preserve">MB </v>
      </c>
      <c r="BW98" s="205" t="str">
        <f ca="1">IFERROR(__xludf.DUMMYFUNCTION("if(countif(ec_num_list,EW98),OFFSET(INDIRECT(CONCAT(""A"",to_text(match(EW98,ec_num_list,0)))),0,1),"""")"),"")</f>
        <v/>
      </c>
      <c r="BX98" s="205" t="str">
        <f ca="1">IFERROR(__xludf.DUMMYFUNCTION("if(countif(ec_num_list,EX98),OFFSET(INDIRECT(CONCAT(""A"",to_text(match(EX98,ec_num_list,0)))),0,1),"""")"),"MD ")</f>
        <v xml:space="preserve">MD </v>
      </c>
      <c r="BY98" s="205" t="str">
        <f ca="1">IFERROR(__xludf.DUMMYFUNCTION("if(countif(ec_num_list,EY98),OFFSET(INDIRECT(CONCAT(""A"",to_text(match(EY98,ec_num_list,0)))),0,1),"""")"),"")</f>
        <v/>
      </c>
      <c r="BZ98" s="205" t="str">
        <f ca="1">IFERROR(__xludf.DUMMYFUNCTION("if(countif(ec_num_list,EZ98),OFFSET(INDIRECT(CONCAT(""A"",to_text(match(EZ98,ec_num_list,0)))),0,1),"""")"),"MF ")</f>
        <v xml:space="preserve">MF </v>
      </c>
      <c r="CA98" s="205" t="str">
        <f ca="1">IFERROR(__xludf.DUMMYFUNCTION("if(countif(ec_num_list,FA98),OFFSET(INDIRECT(CONCAT(""A"",to_text(match(FA98,ec_num_list,0)))),0,1),"""")"),"")</f>
        <v/>
      </c>
      <c r="CB98" s="205" t="str">
        <f ca="1">IFERROR(__xludf.DUMMYFUNCTION("if(countif(ec_num_list,FB98),OFFSET(INDIRECT(CONCAT(""A"",to_text(match(FB98,ec_num_list,0)))),0,1),"""")"),"")</f>
        <v/>
      </c>
      <c r="CC98" s="205" t="str">
        <f ca="1">IFERROR(__xludf.DUMMYFUNCTION("if(countif(ec_num_list,FC98),OFFSET(INDIRECT(CONCAT(""A"",to_text(match(FC98,ec_num_list,0)))),0,1),"""")"),"N2 ")</f>
        <v xml:space="preserve">N2 </v>
      </c>
      <c r="CD98" s="205" t="str">
        <f ca="1">IFERROR(__xludf.DUMMYFUNCTION("if(countif(ec_num_list,FD98),OFFSET(INDIRECT(CONCAT(""A"",to_text(match(FD98,ec_num_list,0)))),0,1),"""")"),"")</f>
        <v/>
      </c>
      <c r="CE98" s="205" t="str">
        <f ca="1">IFERROR(__xludf.DUMMYFUNCTION("if(countif(ec_num_list,FE98),OFFSET(INDIRECT(CONCAT(""A"",to_text(match(FE98,ec_num_list,0)))),0,1),"""")"),"")</f>
        <v/>
      </c>
      <c r="CF98" s="205" t="str">
        <f ca="1">IFERROR(__xludf.DUMMYFUNCTION("if(countif(ec_num_list,FF98),OFFSET(INDIRECT(CONCAT(""A"",to_text(match(FF98,ec_num_list,0)))),0,1),"""")"),"")</f>
        <v/>
      </c>
      <c r="CG98" s="205" t="str">
        <f ca="1">IFERROR(__xludf.DUMMYFUNCTION("if(countif(ec_num_list,FG98),OFFSET(INDIRECT(CONCAT(""A"",to_text(match(FG98,ec_num_list,0)))),0,1),"""")"),"")</f>
        <v/>
      </c>
      <c r="CH98" s="205" t="str">
        <f ca="1">IFERROR(__xludf.DUMMYFUNCTION("if(countif(ec_num_list,FH98),OFFSET(INDIRECT(CONCAT(""A"",to_text(match(FH98,ec_num_list,0)))),0,1),"""")"),"N7 ")</f>
        <v xml:space="preserve">N7 </v>
      </c>
      <c r="CI98" s="205" t="str">
        <f ca="1">IFERROR(__xludf.DUMMYFUNCTION("if(countif(ec_num_list,FI98),OFFSET(INDIRECT(CONCAT(""A"",to_text(match(FI98,ec_num_list,0)))),0,1),"""")"),"")</f>
        <v/>
      </c>
      <c r="CJ98" s="205" t="str">
        <f ca="1">IFERROR(__xludf.DUMMYFUNCTION("if(countif(ec_num_list,FJ98),OFFSET(INDIRECT(CONCAT(""A"",to_text(match(FJ98,ec_num_list,0)))),0,1),"""")"),"")</f>
        <v/>
      </c>
      <c r="CK98" s="205" t="str">
        <f ca="1">IFERROR(__xludf.DUMMYFUNCTION("if(countif(ec_num_list,FK98),OFFSET(INDIRECT(CONCAT(""A"",to_text(match(FK98,ec_num_list,0)))),0,1),"""")"),"NA ")</f>
        <v xml:space="preserve">NA </v>
      </c>
      <c r="CL98" s="205" t="str">
        <f ca="1">IFERROR(__xludf.DUMMYFUNCTION("if(countif(ec_num_list,FL98),OFFSET(INDIRECT(CONCAT(""A"",to_text(match(FL98,ec_num_list,0)))),0,1),"""")"),"")</f>
        <v/>
      </c>
      <c r="CM98" s="205" t="str">
        <f ca="1">IFERROR(__xludf.DUMMYFUNCTION("if(countif(ec_num_list,FM98),OFFSET(INDIRECT(CONCAT(""A"",to_text(match(FM98,ec_num_list,0)))),0,1),"""")"),"")</f>
        <v/>
      </c>
      <c r="CN98" s="206" t="s">
        <v>287</v>
      </c>
      <c r="CO98" s="206" t="s">
        <v>1243</v>
      </c>
      <c r="CP98" s="206" t="s">
        <v>1251</v>
      </c>
      <c r="CQ98" s="206" t="s">
        <v>1256</v>
      </c>
      <c r="CR98" s="108" t="s">
        <v>1555</v>
      </c>
      <c r="CS98" s="108" t="s">
        <v>1555</v>
      </c>
      <c r="CT98" s="206" t="s">
        <v>1266</v>
      </c>
      <c r="CU98" s="206" t="s">
        <v>1271</v>
      </c>
      <c r="CV98" s="206" t="s">
        <v>1274</v>
      </c>
      <c r="CW98" s="108" t="s">
        <v>1555</v>
      </c>
      <c r="CX98" s="108" t="s">
        <v>1555</v>
      </c>
      <c r="CY98" s="206" t="s">
        <v>1286</v>
      </c>
      <c r="CZ98" s="108" t="s">
        <v>1555</v>
      </c>
      <c r="DA98" s="206" t="s">
        <v>1292</v>
      </c>
      <c r="DB98" s="108" t="s">
        <v>1555</v>
      </c>
      <c r="DC98" s="108" t="s">
        <v>1555</v>
      </c>
      <c r="DD98" s="108" t="s">
        <v>1555</v>
      </c>
      <c r="DE98" s="206" t="s">
        <v>1304</v>
      </c>
      <c r="DF98" s="108" t="s">
        <v>1555</v>
      </c>
      <c r="DG98" s="108" t="s">
        <v>1555</v>
      </c>
      <c r="DH98" s="108" t="s">
        <v>1555</v>
      </c>
      <c r="DI98" s="108" t="s">
        <v>1555</v>
      </c>
      <c r="DJ98" s="206" t="s">
        <v>1321</v>
      </c>
      <c r="DK98" s="108" t="s">
        <v>1555</v>
      </c>
      <c r="DL98" s="206" t="s">
        <v>1326</v>
      </c>
      <c r="DM98" s="108" t="s">
        <v>1555</v>
      </c>
      <c r="DN98" s="206" t="s">
        <v>1334</v>
      </c>
      <c r="DO98" s="206" t="s">
        <v>1337</v>
      </c>
      <c r="DP98" s="206" t="s">
        <v>1341</v>
      </c>
      <c r="DQ98" s="206" t="s">
        <v>1344</v>
      </c>
      <c r="DR98" s="206" t="s">
        <v>1347</v>
      </c>
      <c r="DS98" s="108" t="s">
        <v>1555</v>
      </c>
      <c r="DT98" s="108" t="s">
        <v>1555</v>
      </c>
      <c r="DU98" s="108" t="s">
        <v>1555</v>
      </c>
      <c r="DV98" s="206" t="s">
        <v>1363</v>
      </c>
      <c r="DW98" s="108" t="s">
        <v>1555</v>
      </c>
      <c r="DX98" s="108" t="s">
        <v>1555</v>
      </c>
      <c r="DY98" s="108" t="s">
        <v>1555</v>
      </c>
      <c r="DZ98" s="108" t="s">
        <v>1555</v>
      </c>
      <c r="EA98" s="108" t="s">
        <v>1555</v>
      </c>
      <c r="EB98" s="108" t="s">
        <v>1555</v>
      </c>
      <c r="EC98" s="206" t="s">
        <v>1391</v>
      </c>
      <c r="ED98" s="108" t="s">
        <v>1555</v>
      </c>
      <c r="EE98" s="206" t="s">
        <v>1397</v>
      </c>
      <c r="EF98" s="108" t="s">
        <v>1555</v>
      </c>
      <c r="EG98" s="206" t="s">
        <v>1404</v>
      </c>
      <c r="EH98" s="108" t="s">
        <v>1555</v>
      </c>
      <c r="EI98" s="108" t="s">
        <v>1555</v>
      </c>
      <c r="EJ98" s="206" t="s">
        <v>1414</v>
      </c>
      <c r="EK98" s="206" t="s">
        <v>1417</v>
      </c>
      <c r="EL98" s="206" t="s">
        <v>1419</v>
      </c>
      <c r="EM98" s="108" t="s">
        <v>1555</v>
      </c>
      <c r="EN98" s="206" t="s">
        <v>1428</v>
      </c>
      <c r="EO98" s="206" t="s">
        <v>1430</v>
      </c>
      <c r="EP98" s="108" t="s">
        <v>1555</v>
      </c>
      <c r="EQ98" s="108" t="s">
        <v>1555</v>
      </c>
      <c r="ER98" s="108" t="s">
        <v>1555</v>
      </c>
      <c r="ES98" s="206" t="s">
        <v>1442</v>
      </c>
      <c r="ET98" s="108" t="s">
        <v>1555</v>
      </c>
      <c r="EU98" s="108" t="s">
        <v>1555</v>
      </c>
      <c r="EV98" s="206" t="s">
        <v>1451</v>
      </c>
      <c r="EW98" s="108" t="s">
        <v>1555</v>
      </c>
      <c r="EX98" s="206" t="s">
        <v>1458</v>
      </c>
      <c r="EY98" s="108" t="s">
        <v>1555</v>
      </c>
      <c r="EZ98" s="206" t="s">
        <v>1463</v>
      </c>
      <c r="FA98" s="108" t="s">
        <v>1555</v>
      </c>
      <c r="FB98" s="108" t="s">
        <v>1555</v>
      </c>
      <c r="FC98" s="206" t="s">
        <v>1476</v>
      </c>
      <c r="FD98" s="108" t="s">
        <v>1555</v>
      </c>
      <c r="FE98" s="108" t="s">
        <v>1555</v>
      </c>
      <c r="FF98" s="108" t="s">
        <v>1555</v>
      </c>
      <c r="FG98" s="108" t="s">
        <v>1555</v>
      </c>
      <c r="FH98" s="206" t="s">
        <v>1494</v>
      </c>
      <c r="FI98" s="108" t="s">
        <v>1555</v>
      </c>
      <c r="FJ98" s="108" t="s">
        <v>1555</v>
      </c>
      <c r="FK98" s="206" t="s">
        <v>1506</v>
      </c>
      <c r="FL98" s="206" t="s">
        <v>1509</v>
      </c>
      <c r="FM98" s="108" t="s">
        <v>1555</v>
      </c>
    </row>
    <row r="99" spans="1:169" ht="24">
      <c r="A99" s="206"/>
      <c r="B99" s="206"/>
      <c r="C99" s="209"/>
      <c r="D99" s="203" t="s">
        <v>442</v>
      </c>
      <c r="E99" s="203" t="s">
        <v>904</v>
      </c>
      <c r="F99" s="203" t="s">
        <v>905</v>
      </c>
      <c r="G99" s="203" t="s">
        <v>906</v>
      </c>
      <c r="H99" s="203" t="s">
        <v>658</v>
      </c>
      <c r="I99" s="203" t="s">
        <v>659</v>
      </c>
      <c r="J99" s="203" t="s">
        <v>695</v>
      </c>
      <c r="K99" s="117" t="s">
        <v>696</v>
      </c>
      <c r="L99" s="204" t="s">
        <v>290</v>
      </c>
      <c r="M99" s="205" t="str">
        <f ca="1">IFERROR(__xludf.DUMMYFUNCTION("regexreplace(N99,"" "","", "")"),"J0, J1, J2, J5, J6, J7, JA, JC, JD, K0, K5, K7, K9, KA, KC, KD, KF, L1, L8, LA, LC, M0, M3, MA, MD, MF, N2, N7, NA, ")</f>
        <v xml:space="preserve">J0, J1, J2, J5, J6, J7, JA, JC, JD, K0, K5, K7, K9, KA, KC, KD, KF, L1, L8, LA, LC, M0, M3, MA, MD, MF, N2, N7, NA, </v>
      </c>
      <c r="N99" s="205" t="e">
        <f t="shared" si="1"/>
        <v>#VALUE!</v>
      </c>
      <c r="O99" s="205" t="str">
        <f ca="1">IFERROR(__xludf.DUMMYFUNCTION("if(countif(ec_num_list,CO99),OFFSET(INDIRECT(CONCAT(""A"",to_text(match(CO99,ec_num_list,0)))),0,1),"""")"),"J0 ")</f>
        <v xml:space="preserve">J0 </v>
      </c>
      <c r="P99" s="205" t="str">
        <f ca="1">IFERROR(__xludf.DUMMYFUNCTION("if(countif(ec_num_list,CP99),OFFSET(INDIRECT(CONCAT(""A"",to_text(match(CP99,ec_num_list,0)))),0,1),"""")"),"J1 ")</f>
        <v xml:space="preserve">J1 </v>
      </c>
      <c r="Q99" s="205" t="str">
        <f ca="1">IFERROR(__xludf.DUMMYFUNCTION("if(countif(ec_num_list,CQ99),OFFSET(INDIRECT(CONCAT(""A"",to_text(match(CQ99,ec_num_list,0)))),0,1),"""")"),"J2 ")</f>
        <v xml:space="preserve">J2 </v>
      </c>
      <c r="R99" s="205" t="str">
        <f ca="1">IFERROR(__xludf.DUMMYFUNCTION("if(countif(ec_num_list,CR99),OFFSET(INDIRECT(CONCAT(""A"",to_text(match(CR99,ec_num_list,0)))),0,1),"""")"),"")</f>
        <v/>
      </c>
      <c r="S99" s="205" t="str">
        <f ca="1">IFERROR(__xludf.DUMMYFUNCTION("if(countif(ec_num_list,CS99),OFFSET(INDIRECT(CONCAT(""A"",to_text(match(CS99,ec_num_list,0)))),0,1),"""")"),"")</f>
        <v/>
      </c>
      <c r="T99" s="205" t="str">
        <f ca="1">IFERROR(__xludf.DUMMYFUNCTION("if(countif(ec_num_list,CT99),OFFSET(INDIRECT(CONCAT(""A"",to_text(match(CT99,ec_num_list,0)))),0,1),"""")"),"J5 ")</f>
        <v xml:space="preserve">J5 </v>
      </c>
      <c r="U99" s="205" t="str">
        <f ca="1">IFERROR(__xludf.DUMMYFUNCTION("if(countif(ec_num_list,CU99),OFFSET(INDIRECT(CONCAT(""A"",to_text(match(CU99,ec_num_list,0)))),0,1),"""")"),"J6 ")</f>
        <v xml:space="preserve">J6 </v>
      </c>
      <c r="V99" s="205" t="str">
        <f ca="1">IFERROR(__xludf.DUMMYFUNCTION("if(countif(ec_num_list,CV99),OFFSET(INDIRECT(CONCAT(""A"",to_text(match(CV99,ec_num_list,0)))),0,1),"""")"),"J7 ")</f>
        <v xml:space="preserve">J7 </v>
      </c>
      <c r="W99" s="205" t="str">
        <f ca="1">IFERROR(__xludf.DUMMYFUNCTION("if(countif(ec_num_list,CW99),OFFSET(INDIRECT(CONCAT(""A"",to_text(match(CW99,ec_num_list,0)))),0,1),"""")"),"")</f>
        <v/>
      </c>
      <c r="X99" s="205" t="str">
        <f ca="1">IFERROR(__xludf.DUMMYFUNCTION("if(countif(ec_num_list,CX99),OFFSET(INDIRECT(CONCAT(""A"",to_text(match(CX99,ec_num_list,0)))),0,1),"""")"),"")</f>
        <v/>
      </c>
      <c r="Y99" s="205" t="str">
        <f ca="1">IFERROR(__xludf.DUMMYFUNCTION("if(countif(ec_num_list,CY99),OFFSET(INDIRECT(CONCAT(""A"",to_text(match(CY99,ec_num_list,0)))),0,1),"""")"),"JA ")</f>
        <v xml:space="preserve">JA </v>
      </c>
      <c r="Z99" s="205" t="str">
        <f ca="1">IFERROR(__xludf.DUMMYFUNCTION("if(countif(ec_num_list,CZ99),OFFSET(INDIRECT(CONCAT(""A"",to_text(match(CZ99,ec_num_list,0)))),0,1),"""")"),"")</f>
        <v/>
      </c>
      <c r="AA99" s="205" t="str">
        <f ca="1">IFERROR(__xludf.DUMMYFUNCTION("if(countif(ec_num_list,DA99),OFFSET(INDIRECT(CONCAT(""A"",to_text(match(DA99,ec_num_list,0)))),0,1),"""")"),"JC ")</f>
        <v xml:space="preserve">JC </v>
      </c>
      <c r="AB99" s="205" t="str">
        <f ca="1">IFERROR(__xludf.DUMMYFUNCTION("if(countif(ec_num_list,DB99),OFFSET(INDIRECT(CONCAT(""A"",to_text(match(DB99,ec_num_list,0)))),0,1),"""")"),"JD ")</f>
        <v xml:space="preserve">JD </v>
      </c>
      <c r="AC99" s="205" t="str">
        <f ca="1">IFERROR(__xludf.DUMMYFUNCTION("if(countif(ec_num_list,DC99),OFFSET(INDIRECT(CONCAT(""A"",to_text(match(DC99,ec_num_list,0)))),0,1),"""")"),"")</f>
        <v/>
      </c>
      <c r="AD99" s="205" t="str">
        <f ca="1">IFERROR(__xludf.DUMMYFUNCTION("if(countif(ec_num_list,DD99),OFFSET(INDIRECT(CONCAT(""A"",to_text(match(DD99,ec_num_list,0)))),0,1),"""")"),"")</f>
        <v/>
      </c>
      <c r="AE99" s="205" t="str">
        <f ca="1">IFERROR(__xludf.DUMMYFUNCTION("if(countif(ec_num_list,DE99),OFFSET(INDIRECT(CONCAT(""A"",to_text(match(DE99,ec_num_list,0)))),0,1),"""")"),"K0 ")</f>
        <v xml:space="preserve">K0 </v>
      </c>
      <c r="AF99" s="205" t="str">
        <f ca="1">IFERROR(__xludf.DUMMYFUNCTION("if(countif(ec_num_list,DF99),OFFSET(INDIRECT(CONCAT(""A"",to_text(match(DF99,ec_num_list,0)))),0,1),"""")"),"")</f>
        <v/>
      </c>
      <c r="AG99" s="205" t="str">
        <f ca="1">IFERROR(__xludf.DUMMYFUNCTION("if(countif(ec_num_list,DG99),OFFSET(INDIRECT(CONCAT(""A"",to_text(match(DG99,ec_num_list,0)))),0,1),"""")"),"")</f>
        <v/>
      </c>
      <c r="AH99" s="205" t="str">
        <f ca="1">IFERROR(__xludf.DUMMYFUNCTION("if(countif(ec_num_list,DH99),OFFSET(INDIRECT(CONCAT(""A"",to_text(match(DH99,ec_num_list,0)))),0,1),"""")"),"")</f>
        <v/>
      </c>
      <c r="AI99" s="205" t="str">
        <f ca="1">IFERROR(__xludf.DUMMYFUNCTION("if(countif(ec_num_list,DI99),OFFSET(INDIRECT(CONCAT(""A"",to_text(match(DI99,ec_num_list,0)))),0,1),"""")"),"")</f>
        <v/>
      </c>
      <c r="AJ99" s="205" t="str">
        <f ca="1">IFERROR(__xludf.DUMMYFUNCTION("if(countif(ec_num_list,DJ99),OFFSET(INDIRECT(CONCAT(""A"",to_text(match(DJ99,ec_num_list,0)))),0,1),"""")"),"K5 ")</f>
        <v xml:space="preserve">K5 </v>
      </c>
      <c r="AK99" s="205" t="str">
        <f ca="1">IFERROR(__xludf.DUMMYFUNCTION("if(countif(ec_num_list,DK99),OFFSET(INDIRECT(CONCAT(""A"",to_text(match(DK99,ec_num_list,0)))),0,1),"""")"),"")</f>
        <v/>
      </c>
      <c r="AL99" s="205" t="str">
        <f ca="1">IFERROR(__xludf.DUMMYFUNCTION("if(countif(ec_num_list,DL99),OFFSET(INDIRECT(CONCAT(""A"",to_text(match(DL99,ec_num_list,0)))),0,1),"""")"),"K7 ")</f>
        <v xml:space="preserve">K7 </v>
      </c>
      <c r="AM99" s="205" t="str">
        <f ca="1">IFERROR(__xludf.DUMMYFUNCTION("if(countif(ec_num_list,DM99),OFFSET(INDIRECT(CONCAT(""A"",to_text(match(DM99,ec_num_list,0)))),0,1),"""")"),"")</f>
        <v/>
      </c>
      <c r="AN99" s="205" t="str">
        <f ca="1">IFERROR(__xludf.DUMMYFUNCTION("if(countif(ec_num_list,DN99),OFFSET(INDIRECT(CONCAT(""A"",to_text(match(DN99,ec_num_list,0)))),0,1),"""")"),"K9 ")</f>
        <v xml:space="preserve">K9 </v>
      </c>
      <c r="AO99" s="205" t="str">
        <f ca="1">IFERROR(__xludf.DUMMYFUNCTION("if(countif(ec_num_list,DO99),OFFSET(INDIRECT(CONCAT(""A"",to_text(match(DO99,ec_num_list,0)))),0,1),"""")"),"KA ")</f>
        <v xml:space="preserve">KA </v>
      </c>
      <c r="AP99" s="205" t="str">
        <f ca="1">IFERROR(__xludf.DUMMYFUNCTION("if(countif(ec_num_list,DP99),OFFSET(INDIRECT(CONCAT(""A"",to_text(match(DP99,ec_num_list,0)))),0,1),"""")"),"")</f>
        <v/>
      </c>
      <c r="AQ99" s="205" t="str">
        <f ca="1">IFERROR(__xludf.DUMMYFUNCTION("if(countif(ec_num_list,DQ99),OFFSET(INDIRECT(CONCAT(""A"",to_text(match(DQ99,ec_num_list,0)))),0,1),"""")"),"KC ")</f>
        <v xml:space="preserve">KC </v>
      </c>
      <c r="AR99" s="205" t="str">
        <f ca="1">IFERROR(__xludf.DUMMYFUNCTION("if(countif(ec_num_list,DR99),OFFSET(INDIRECT(CONCAT(""A"",to_text(match(DR99,ec_num_list,0)))),0,1),"""")"),"KD ")</f>
        <v xml:space="preserve">KD </v>
      </c>
      <c r="AS99" s="205" t="str">
        <f ca="1">IFERROR(__xludf.DUMMYFUNCTION("if(countif(ec_num_list,DS99),OFFSET(INDIRECT(CONCAT(""A"",to_text(match(DS99,ec_num_list,0)))),0,1),"""")"),"")</f>
        <v/>
      </c>
      <c r="AT99" s="205" t="str">
        <f ca="1">IFERROR(__xludf.DUMMYFUNCTION("if(countif(ec_num_list,DT99),OFFSET(INDIRECT(CONCAT(""A"",to_text(match(DT99,ec_num_list,0)))),0,1),"""")"),"KF ")</f>
        <v xml:space="preserve">KF </v>
      </c>
      <c r="AU99" s="205" t="str">
        <f ca="1">IFERROR(__xludf.DUMMYFUNCTION("if(countif(ec_num_list,DU99),OFFSET(INDIRECT(CONCAT(""A"",to_text(match(DU99,ec_num_list,0)))),0,1),"""")"),"")</f>
        <v/>
      </c>
      <c r="AV99" s="205" t="str">
        <f ca="1">IFERROR(__xludf.DUMMYFUNCTION("if(countif(ec_num_list,DV99),OFFSET(INDIRECT(CONCAT(""A"",to_text(match(DV99,ec_num_list,0)))),0,1),"""")"),"L1 ")</f>
        <v xml:space="preserve">L1 </v>
      </c>
      <c r="AW99" s="205" t="str">
        <f ca="1">IFERROR(__xludf.DUMMYFUNCTION("if(countif(ec_num_list,DW99),OFFSET(INDIRECT(CONCAT(""A"",to_text(match(DW99,ec_num_list,0)))),0,1),"""")"),"")</f>
        <v/>
      </c>
      <c r="AX99" s="205" t="str">
        <f ca="1">IFERROR(__xludf.DUMMYFUNCTION("if(countif(ec_num_list,DX99),OFFSET(INDIRECT(CONCAT(""A"",to_text(match(DX99,ec_num_list,0)))),0,1),"""")"),"")</f>
        <v/>
      </c>
      <c r="AY99" s="205" t="str">
        <f ca="1">IFERROR(__xludf.DUMMYFUNCTION("if(countif(ec_num_list,DY99),OFFSET(INDIRECT(CONCAT(""A"",to_text(match(DY99,ec_num_list,0)))),0,1),"""")"),"")</f>
        <v/>
      </c>
      <c r="AZ99" s="205" t="str">
        <f ca="1">IFERROR(__xludf.DUMMYFUNCTION("if(countif(ec_num_list,DZ99),OFFSET(INDIRECT(CONCAT(""A"",to_text(match(DZ99,ec_num_list,0)))),0,1),"""")"),"")</f>
        <v/>
      </c>
      <c r="BA99" s="205" t="str">
        <f ca="1">IFERROR(__xludf.DUMMYFUNCTION("if(countif(ec_num_list,EA99),OFFSET(INDIRECT(CONCAT(""A"",to_text(match(EA99,ec_num_list,0)))),0,1),"""")"),"")</f>
        <v/>
      </c>
      <c r="BB99" s="205" t="str">
        <f ca="1">IFERROR(__xludf.DUMMYFUNCTION("if(countif(ec_num_list,EB99),OFFSET(INDIRECT(CONCAT(""A"",to_text(match(EB99,ec_num_list,0)))),0,1),"""")"),"")</f>
        <v/>
      </c>
      <c r="BC99" s="205" t="str">
        <f ca="1">IFERROR(__xludf.DUMMYFUNCTION("if(countif(ec_num_list,EC99),OFFSET(INDIRECT(CONCAT(""A"",to_text(match(EC99,ec_num_list,0)))),0,1),"""")"),"L8 ")</f>
        <v xml:space="preserve">L8 </v>
      </c>
      <c r="BD99" s="205" t="str">
        <f ca="1">IFERROR(__xludf.DUMMYFUNCTION("if(countif(ec_num_list,ED99),OFFSET(INDIRECT(CONCAT(""A"",to_text(match(ED99,ec_num_list,0)))),0,1),"""")"),"")</f>
        <v/>
      </c>
      <c r="BE99" s="205" t="str">
        <f ca="1">IFERROR(__xludf.DUMMYFUNCTION("if(countif(ec_num_list,EE99),OFFSET(INDIRECT(CONCAT(""A"",to_text(match(EE99,ec_num_list,0)))),0,1),"""")"),"LA ")</f>
        <v xml:space="preserve">LA </v>
      </c>
      <c r="BF99" s="205" t="str">
        <f ca="1">IFERROR(__xludf.DUMMYFUNCTION("if(countif(ec_num_list,EF99),OFFSET(INDIRECT(CONCAT(""A"",to_text(match(EF99,ec_num_list,0)))),0,1),"""")"),"")</f>
        <v/>
      </c>
      <c r="BG99" s="205" t="str">
        <f ca="1">IFERROR(__xludf.DUMMYFUNCTION("if(countif(ec_num_list,EG99),OFFSET(INDIRECT(CONCAT(""A"",to_text(match(EG99,ec_num_list,0)))),0,1),"""")"),"LC ")</f>
        <v xml:space="preserve">LC </v>
      </c>
      <c r="BH99" s="205" t="str">
        <f ca="1">IFERROR(__xludf.DUMMYFUNCTION("if(countif(ec_num_list,EH99),OFFSET(INDIRECT(CONCAT(""A"",to_text(match(EH99,ec_num_list,0)))),0,1),"""")"),"")</f>
        <v/>
      </c>
      <c r="BI99" s="205" t="str">
        <f ca="1">IFERROR(__xludf.DUMMYFUNCTION("if(countif(ec_num_list,EI99),OFFSET(INDIRECT(CONCAT(""A"",to_text(match(EI99,ec_num_list,0)))),0,1),"""")"),"")</f>
        <v/>
      </c>
      <c r="BJ99" s="205" t="str">
        <f ca="1">IFERROR(__xludf.DUMMYFUNCTION("if(countif(ec_num_list,EJ99),OFFSET(INDIRECT(CONCAT(""A"",to_text(match(EJ99,ec_num_list,0)))),0,1),"""")"),"")</f>
        <v/>
      </c>
      <c r="BK99" s="205" t="str">
        <f ca="1">IFERROR(__xludf.DUMMYFUNCTION("if(countif(ec_num_list,EK99),OFFSET(INDIRECT(CONCAT(""A"",to_text(match(EK99,ec_num_list,0)))),0,1),"""")"),"M0 ")</f>
        <v xml:space="preserve">M0 </v>
      </c>
      <c r="BL99" s="205" t="str">
        <f ca="1">IFERROR(__xludf.DUMMYFUNCTION("if(countif(ec_num_list,EL99),OFFSET(INDIRECT(CONCAT(""A"",to_text(match(EL99,ec_num_list,0)))),0,1),"""")"),"")</f>
        <v/>
      </c>
      <c r="BM99" s="205" t="str">
        <f ca="1">IFERROR(__xludf.DUMMYFUNCTION("if(countif(ec_num_list,EM99),OFFSET(INDIRECT(CONCAT(""A"",to_text(match(EM99,ec_num_list,0)))),0,1),"""")"),"")</f>
        <v/>
      </c>
      <c r="BN99" s="205" t="str">
        <f ca="1">IFERROR(__xludf.DUMMYFUNCTION("if(countif(ec_num_list,EN99),OFFSET(INDIRECT(CONCAT(""A"",to_text(match(EN99,ec_num_list,0)))),0,1),"""")"),"M3 ")</f>
        <v xml:space="preserve">M3 </v>
      </c>
      <c r="BO99" s="205" t="str">
        <f ca="1">IFERROR(__xludf.DUMMYFUNCTION("if(countif(ec_num_list,EO99),OFFSET(INDIRECT(CONCAT(""A"",to_text(match(EO99,ec_num_list,0)))),0,1),"""")"),"")</f>
        <v/>
      </c>
      <c r="BP99" s="205" t="str">
        <f ca="1">IFERROR(__xludf.DUMMYFUNCTION("if(countif(ec_num_list,EP99),OFFSET(INDIRECT(CONCAT(""A"",to_text(match(EP99,ec_num_list,0)))),0,1),"""")"),"")</f>
        <v/>
      </c>
      <c r="BQ99" s="205" t="str">
        <f ca="1">IFERROR(__xludf.DUMMYFUNCTION("if(countif(ec_num_list,EQ99),OFFSET(INDIRECT(CONCAT(""A"",to_text(match(EQ99,ec_num_list,0)))),0,1),"""")"),"")</f>
        <v/>
      </c>
      <c r="BR99" s="205" t="str">
        <f ca="1">IFERROR(__xludf.DUMMYFUNCTION("if(countif(ec_num_list,ER99),OFFSET(INDIRECT(CONCAT(""A"",to_text(match(ER99,ec_num_list,0)))),0,1),"""")"),"")</f>
        <v/>
      </c>
      <c r="BS99" s="205" t="str">
        <f ca="1">IFERROR(__xludf.DUMMYFUNCTION("if(countif(ec_num_list,ES99),OFFSET(INDIRECT(CONCAT(""A"",to_text(match(ES99,ec_num_list,0)))),0,1),"""")"),"")</f>
        <v/>
      </c>
      <c r="BT99" s="205" t="str">
        <f ca="1">IFERROR(__xludf.DUMMYFUNCTION("if(countif(ec_num_list,ET99),OFFSET(INDIRECT(CONCAT(""A"",to_text(match(ET99,ec_num_list,0)))),0,1),"""")"),"")</f>
        <v/>
      </c>
      <c r="BU99" s="205" t="str">
        <f ca="1">IFERROR(__xludf.DUMMYFUNCTION("if(countif(ec_num_list,EU99),OFFSET(INDIRECT(CONCAT(""A"",to_text(match(EU99,ec_num_list,0)))),0,1),"""")"),"MA ")</f>
        <v xml:space="preserve">MA </v>
      </c>
      <c r="BV99" s="205" t="str">
        <f ca="1">IFERROR(__xludf.DUMMYFUNCTION("if(countif(ec_num_list,EV99),OFFSET(INDIRECT(CONCAT(""A"",to_text(match(EV99,ec_num_list,0)))),0,1),"""")"),"")</f>
        <v/>
      </c>
      <c r="BW99" s="205" t="str">
        <f ca="1">IFERROR(__xludf.DUMMYFUNCTION("if(countif(ec_num_list,EW99),OFFSET(INDIRECT(CONCAT(""A"",to_text(match(EW99,ec_num_list,0)))),0,1),"""")"),"")</f>
        <v/>
      </c>
      <c r="BX99" s="205" t="str">
        <f ca="1">IFERROR(__xludf.DUMMYFUNCTION("if(countif(ec_num_list,EX99),OFFSET(INDIRECT(CONCAT(""A"",to_text(match(EX99,ec_num_list,0)))),0,1),"""")"),"MD ")</f>
        <v xml:space="preserve">MD </v>
      </c>
      <c r="BY99" s="205" t="str">
        <f ca="1">IFERROR(__xludf.DUMMYFUNCTION("if(countif(ec_num_list,EY99),OFFSET(INDIRECT(CONCAT(""A"",to_text(match(EY99,ec_num_list,0)))),0,1),"""")"),"")</f>
        <v/>
      </c>
      <c r="BZ99" s="205" t="str">
        <f ca="1">IFERROR(__xludf.DUMMYFUNCTION("if(countif(ec_num_list,EZ99),OFFSET(INDIRECT(CONCAT(""A"",to_text(match(EZ99,ec_num_list,0)))),0,1),"""")"),"MF ")</f>
        <v xml:space="preserve">MF </v>
      </c>
      <c r="CA99" s="205" t="str">
        <f ca="1">IFERROR(__xludf.DUMMYFUNCTION("if(countif(ec_num_list,FA99),OFFSET(INDIRECT(CONCAT(""A"",to_text(match(FA99,ec_num_list,0)))),0,1),"""")"),"")</f>
        <v/>
      </c>
      <c r="CB99" s="205" t="str">
        <f ca="1">IFERROR(__xludf.DUMMYFUNCTION("if(countif(ec_num_list,FB99),OFFSET(INDIRECT(CONCAT(""A"",to_text(match(FB99,ec_num_list,0)))),0,1),"""")"),"")</f>
        <v/>
      </c>
      <c r="CC99" s="205" t="str">
        <f ca="1">IFERROR(__xludf.DUMMYFUNCTION("if(countif(ec_num_list,FC99),OFFSET(INDIRECT(CONCAT(""A"",to_text(match(FC99,ec_num_list,0)))),0,1),"""")"),"N2 ")</f>
        <v xml:space="preserve">N2 </v>
      </c>
      <c r="CD99" s="205" t="str">
        <f ca="1">IFERROR(__xludf.DUMMYFUNCTION("if(countif(ec_num_list,FD99),OFFSET(INDIRECT(CONCAT(""A"",to_text(match(FD99,ec_num_list,0)))),0,1),"""")"),"")</f>
        <v/>
      </c>
      <c r="CE99" s="205" t="str">
        <f ca="1">IFERROR(__xludf.DUMMYFUNCTION("if(countif(ec_num_list,FE99),OFFSET(INDIRECT(CONCAT(""A"",to_text(match(FE99,ec_num_list,0)))),0,1),"""")"),"")</f>
        <v/>
      </c>
      <c r="CF99" s="205" t="str">
        <f ca="1">IFERROR(__xludf.DUMMYFUNCTION("if(countif(ec_num_list,FF99),OFFSET(INDIRECT(CONCAT(""A"",to_text(match(FF99,ec_num_list,0)))),0,1),"""")"),"")</f>
        <v/>
      </c>
      <c r="CG99" s="205" t="str">
        <f ca="1">IFERROR(__xludf.DUMMYFUNCTION("if(countif(ec_num_list,FG99),OFFSET(INDIRECT(CONCAT(""A"",to_text(match(FG99,ec_num_list,0)))),0,1),"""")"),"")</f>
        <v/>
      </c>
      <c r="CH99" s="205" t="str">
        <f ca="1">IFERROR(__xludf.DUMMYFUNCTION("if(countif(ec_num_list,FH99),OFFSET(INDIRECT(CONCAT(""A"",to_text(match(FH99,ec_num_list,0)))),0,1),"""")"),"N7 ")</f>
        <v xml:space="preserve">N7 </v>
      </c>
      <c r="CI99" s="205" t="str">
        <f ca="1">IFERROR(__xludf.DUMMYFUNCTION("if(countif(ec_num_list,FI99),OFFSET(INDIRECT(CONCAT(""A"",to_text(match(FI99,ec_num_list,0)))),0,1),"""")"),"")</f>
        <v/>
      </c>
      <c r="CJ99" s="205" t="str">
        <f ca="1">IFERROR(__xludf.DUMMYFUNCTION("if(countif(ec_num_list,FJ99),OFFSET(INDIRECT(CONCAT(""A"",to_text(match(FJ99,ec_num_list,0)))),0,1),"""")"),"")</f>
        <v/>
      </c>
      <c r="CK99" s="205" t="str">
        <f ca="1">IFERROR(__xludf.DUMMYFUNCTION("if(countif(ec_num_list,FK99),OFFSET(INDIRECT(CONCAT(""A"",to_text(match(FK99,ec_num_list,0)))),0,1),"""")"),"NA ")</f>
        <v xml:space="preserve">NA </v>
      </c>
      <c r="CL99" s="205" t="str">
        <f ca="1">IFERROR(__xludf.DUMMYFUNCTION("if(countif(ec_num_list,FL99),OFFSET(INDIRECT(CONCAT(""A"",to_text(match(FL99,ec_num_list,0)))),0,1),"""")"),"")</f>
        <v/>
      </c>
      <c r="CM99" s="205" t="str">
        <f ca="1">IFERROR(__xludf.DUMMYFUNCTION("if(countif(ec_num_list,FM99),OFFSET(INDIRECT(CONCAT(""A"",to_text(match(FM99,ec_num_list,0)))),0,1),"""")"),"")</f>
        <v/>
      </c>
      <c r="CN99" s="206" t="s">
        <v>290</v>
      </c>
      <c r="CO99" s="206" t="s">
        <v>1243</v>
      </c>
      <c r="CP99" s="206" t="s">
        <v>1251</v>
      </c>
      <c r="CQ99" s="206" t="s">
        <v>1256</v>
      </c>
      <c r="CR99" s="108" t="s">
        <v>1555</v>
      </c>
      <c r="CS99" s="108" t="s">
        <v>1555</v>
      </c>
      <c r="CT99" s="206" t="s">
        <v>1266</v>
      </c>
      <c r="CU99" s="206" t="s">
        <v>1271</v>
      </c>
      <c r="CV99" s="206" t="s">
        <v>1274</v>
      </c>
      <c r="CW99" s="108" t="s">
        <v>1555</v>
      </c>
      <c r="CX99" s="108" t="s">
        <v>1555</v>
      </c>
      <c r="CY99" s="206" t="s">
        <v>1286</v>
      </c>
      <c r="CZ99" s="108" t="s">
        <v>1555</v>
      </c>
      <c r="DA99" s="206" t="s">
        <v>1292</v>
      </c>
      <c r="DB99" s="206" t="s">
        <v>1294</v>
      </c>
      <c r="DC99" s="108" t="s">
        <v>1555</v>
      </c>
      <c r="DD99" s="108" t="s">
        <v>1555</v>
      </c>
      <c r="DE99" s="206" t="s">
        <v>1304</v>
      </c>
      <c r="DF99" s="108" t="s">
        <v>1555</v>
      </c>
      <c r="DG99" s="108" t="s">
        <v>1555</v>
      </c>
      <c r="DH99" s="108" t="s">
        <v>1555</v>
      </c>
      <c r="DI99" s="108" t="s">
        <v>1555</v>
      </c>
      <c r="DJ99" s="206" t="s">
        <v>1321</v>
      </c>
      <c r="DK99" s="108" t="s">
        <v>1555</v>
      </c>
      <c r="DL99" s="206" t="s">
        <v>1326</v>
      </c>
      <c r="DM99" s="108" t="s">
        <v>1555</v>
      </c>
      <c r="DN99" s="206" t="s">
        <v>1334</v>
      </c>
      <c r="DO99" s="206" t="s">
        <v>1337</v>
      </c>
      <c r="DP99" s="108" t="s">
        <v>1555</v>
      </c>
      <c r="DQ99" s="206" t="s">
        <v>1344</v>
      </c>
      <c r="DR99" s="206" t="s">
        <v>1347</v>
      </c>
      <c r="DS99" s="108" t="s">
        <v>1555</v>
      </c>
      <c r="DT99" s="206" t="s">
        <v>1353</v>
      </c>
      <c r="DU99" s="108" t="s">
        <v>1555</v>
      </c>
      <c r="DV99" s="206" t="s">
        <v>1363</v>
      </c>
      <c r="DW99" s="108" t="s">
        <v>1555</v>
      </c>
      <c r="DX99" s="108" t="s">
        <v>1555</v>
      </c>
      <c r="DY99" s="108" t="s">
        <v>1555</v>
      </c>
      <c r="DZ99" s="108" t="s">
        <v>1555</v>
      </c>
      <c r="EA99" s="108" t="s">
        <v>1555</v>
      </c>
      <c r="EB99" s="108" t="s">
        <v>1555</v>
      </c>
      <c r="EC99" s="206" t="s">
        <v>1391</v>
      </c>
      <c r="ED99" s="108" t="s">
        <v>1555</v>
      </c>
      <c r="EE99" s="206" t="s">
        <v>1397</v>
      </c>
      <c r="EF99" s="108" t="s">
        <v>1555</v>
      </c>
      <c r="EG99" s="206" t="s">
        <v>1404</v>
      </c>
      <c r="EH99" s="108" t="s">
        <v>1555</v>
      </c>
      <c r="EI99" s="108" t="s">
        <v>1555</v>
      </c>
      <c r="EJ99" s="108" t="s">
        <v>1555</v>
      </c>
      <c r="EK99" s="206" t="s">
        <v>1417</v>
      </c>
      <c r="EL99" s="108" t="s">
        <v>1555</v>
      </c>
      <c r="EM99" s="108" t="s">
        <v>1555</v>
      </c>
      <c r="EN99" s="206" t="s">
        <v>1428</v>
      </c>
      <c r="EO99" s="108" t="s">
        <v>1555</v>
      </c>
      <c r="EP99" s="108" t="s">
        <v>1555</v>
      </c>
      <c r="EQ99" s="108" t="s">
        <v>1555</v>
      </c>
      <c r="ER99" s="108" t="s">
        <v>1555</v>
      </c>
      <c r="ES99" s="108" t="s">
        <v>1555</v>
      </c>
      <c r="ET99" s="108" t="s">
        <v>1555</v>
      </c>
      <c r="EU99" s="206" t="s">
        <v>1448</v>
      </c>
      <c r="EV99" s="108" t="s">
        <v>1555</v>
      </c>
      <c r="EW99" s="108" t="s">
        <v>1555</v>
      </c>
      <c r="EX99" s="206" t="s">
        <v>1458</v>
      </c>
      <c r="EY99" s="108" t="s">
        <v>1555</v>
      </c>
      <c r="EZ99" s="206" t="s">
        <v>1463</v>
      </c>
      <c r="FA99" s="108" t="s">
        <v>1555</v>
      </c>
      <c r="FB99" s="108" t="s">
        <v>1555</v>
      </c>
      <c r="FC99" s="206" t="s">
        <v>1476</v>
      </c>
      <c r="FD99" s="108" t="s">
        <v>1555</v>
      </c>
      <c r="FE99" s="108" t="s">
        <v>1555</v>
      </c>
      <c r="FF99" s="108" t="s">
        <v>1555</v>
      </c>
      <c r="FG99" s="108" t="s">
        <v>1555</v>
      </c>
      <c r="FH99" s="206" t="s">
        <v>1494</v>
      </c>
      <c r="FI99" s="108" t="s">
        <v>1555</v>
      </c>
      <c r="FJ99" s="108" t="s">
        <v>1555</v>
      </c>
      <c r="FK99" s="206" t="s">
        <v>1506</v>
      </c>
      <c r="FL99" s="206" t="s">
        <v>1509</v>
      </c>
      <c r="FM99" s="108" t="s">
        <v>1555</v>
      </c>
    </row>
    <row r="100" spans="1:169" ht="14.25">
      <c r="A100" s="206"/>
      <c r="B100" s="206"/>
      <c r="C100" s="209"/>
      <c r="D100" s="203" t="s">
        <v>442</v>
      </c>
      <c r="E100" s="203" t="s">
        <v>904</v>
      </c>
      <c r="F100" s="203" t="s">
        <v>905</v>
      </c>
      <c r="G100" s="203" t="s">
        <v>906</v>
      </c>
      <c r="H100" s="203" t="s">
        <v>658</v>
      </c>
      <c r="I100" s="203" t="s">
        <v>787</v>
      </c>
      <c r="J100" s="203" t="s">
        <v>437</v>
      </c>
      <c r="K100" s="117" t="s">
        <v>799</v>
      </c>
      <c r="L100" s="204" t="s">
        <v>292</v>
      </c>
      <c r="M100" s="205" t="str">
        <f ca="1">IFERROR(__xludf.DUMMYFUNCTION("regexreplace(N100,"" "","", "")"),"J0, J1, J2, J5, J6, J7, JA, JC, JF, K0, K3, K4, K5, K7, K8, K9, KA, KB, KC, KD, KF, L1, L8, LA, LC, LF, M0, M1, M3, M8, MB, MD, MF, N2, N7, NA, ")</f>
        <v xml:space="preserve">J0, J1, J2, J5, J6, J7, JA, JC, JF, K0, K3, K4, K5, K7, K8, K9, KA, KB, KC, KD, KF, L1, L8, LA, LC, LF, M0, M1, M3, M8, MB, MD, MF, N2, N7, NA, </v>
      </c>
      <c r="N100" s="205" t="e">
        <f t="shared" si="1"/>
        <v>#VALUE!</v>
      </c>
      <c r="O100" s="205" t="str">
        <f ca="1">IFERROR(__xludf.DUMMYFUNCTION("if(countif(ec_num_list,CO100),OFFSET(INDIRECT(CONCAT(""A"",to_text(match(CO100,ec_num_list,0)))),0,1),"""")"),"J0 ")</f>
        <v xml:space="preserve">J0 </v>
      </c>
      <c r="P100" s="205" t="str">
        <f ca="1">IFERROR(__xludf.DUMMYFUNCTION("if(countif(ec_num_list,CP100),OFFSET(INDIRECT(CONCAT(""A"",to_text(match(CP100,ec_num_list,0)))),0,1),"""")"),"J1 ")</f>
        <v xml:space="preserve">J1 </v>
      </c>
      <c r="Q100" s="205" t="str">
        <f ca="1">IFERROR(__xludf.DUMMYFUNCTION("if(countif(ec_num_list,CQ100),OFFSET(INDIRECT(CONCAT(""A"",to_text(match(CQ100,ec_num_list,0)))),0,1),"""")"),"J2 ")</f>
        <v xml:space="preserve">J2 </v>
      </c>
      <c r="R100" s="205" t="str">
        <f ca="1">IFERROR(__xludf.DUMMYFUNCTION("if(countif(ec_num_list,CR100),OFFSET(INDIRECT(CONCAT(""A"",to_text(match(CR100,ec_num_list,0)))),0,1),"""")"),"")</f>
        <v/>
      </c>
      <c r="S100" s="205" t="str">
        <f ca="1">IFERROR(__xludf.DUMMYFUNCTION("if(countif(ec_num_list,CS100),OFFSET(INDIRECT(CONCAT(""A"",to_text(match(CS100,ec_num_list,0)))),0,1),"""")"),"")</f>
        <v/>
      </c>
      <c r="T100" s="205" t="str">
        <f ca="1">IFERROR(__xludf.DUMMYFUNCTION("if(countif(ec_num_list,CT100),OFFSET(INDIRECT(CONCAT(""A"",to_text(match(CT100,ec_num_list,0)))),0,1),"""")"),"J5 ")</f>
        <v xml:space="preserve">J5 </v>
      </c>
      <c r="U100" s="205" t="str">
        <f ca="1">IFERROR(__xludf.DUMMYFUNCTION("if(countif(ec_num_list,CU100),OFFSET(INDIRECT(CONCAT(""A"",to_text(match(CU100,ec_num_list,0)))),0,1),"""")"),"J6 ")</f>
        <v xml:space="preserve">J6 </v>
      </c>
      <c r="V100" s="205" t="str">
        <f ca="1">IFERROR(__xludf.DUMMYFUNCTION("if(countif(ec_num_list,CV100),OFFSET(INDIRECT(CONCAT(""A"",to_text(match(CV100,ec_num_list,0)))),0,1),"""")"),"J7 ")</f>
        <v xml:space="preserve">J7 </v>
      </c>
      <c r="W100" s="205" t="str">
        <f ca="1">IFERROR(__xludf.DUMMYFUNCTION("if(countif(ec_num_list,CW100),OFFSET(INDIRECT(CONCAT(""A"",to_text(match(CW100,ec_num_list,0)))),0,1),"""")"),"")</f>
        <v/>
      </c>
      <c r="X100" s="205" t="str">
        <f ca="1">IFERROR(__xludf.DUMMYFUNCTION("if(countif(ec_num_list,CX100),OFFSET(INDIRECT(CONCAT(""A"",to_text(match(CX100,ec_num_list,0)))),0,1),"""")"),"")</f>
        <v/>
      </c>
      <c r="Y100" s="205" t="str">
        <f ca="1">IFERROR(__xludf.DUMMYFUNCTION("if(countif(ec_num_list,CY100),OFFSET(INDIRECT(CONCAT(""A"",to_text(match(CY100,ec_num_list,0)))),0,1),"""")"),"JA ")</f>
        <v xml:space="preserve">JA </v>
      </c>
      <c r="Z100" s="205" t="str">
        <f ca="1">IFERROR(__xludf.DUMMYFUNCTION("if(countif(ec_num_list,CZ100),OFFSET(INDIRECT(CONCAT(""A"",to_text(match(CZ100,ec_num_list,0)))),0,1),"""")"),"")</f>
        <v/>
      </c>
      <c r="AA100" s="205" t="str">
        <f ca="1">IFERROR(__xludf.DUMMYFUNCTION("if(countif(ec_num_list,DA100),OFFSET(INDIRECT(CONCAT(""A"",to_text(match(DA100,ec_num_list,0)))),0,1),"""")"),"JC ")</f>
        <v xml:space="preserve">JC </v>
      </c>
      <c r="AB100" s="205" t="str">
        <f ca="1">IFERROR(__xludf.DUMMYFUNCTION("if(countif(ec_num_list,DB100),OFFSET(INDIRECT(CONCAT(""A"",to_text(match(DB100,ec_num_list,0)))),0,1),"""")"),"")</f>
        <v/>
      </c>
      <c r="AC100" s="205" t="str">
        <f ca="1">IFERROR(__xludf.DUMMYFUNCTION("if(countif(ec_num_list,DC100),OFFSET(INDIRECT(CONCAT(""A"",to_text(match(DC100,ec_num_list,0)))),0,1),"""")"),"")</f>
        <v/>
      </c>
      <c r="AD100" s="205" t="str">
        <f ca="1">IFERROR(__xludf.DUMMYFUNCTION("if(countif(ec_num_list,DD100),OFFSET(INDIRECT(CONCAT(""A"",to_text(match(DD100,ec_num_list,0)))),0,1),"""")"),"JF ")</f>
        <v xml:space="preserve">JF </v>
      </c>
      <c r="AE100" s="205" t="str">
        <f ca="1">IFERROR(__xludf.DUMMYFUNCTION("if(countif(ec_num_list,DE100),OFFSET(INDIRECT(CONCAT(""A"",to_text(match(DE100,ec_num_list,0)))),0,1),"""")"),"K0 ")</f>
        <v xml:space="preserve">K0 </v>
      </c>
      <c r="AF100" s="205" t="str">
        <f ca="1">IFERROR(__xludf.DUMMYFUNCTION("if(countif(ec_num_list,DF100),OFFSET(INDIRECT(CONCAT(""A"",to_text(match(DF100,ec_num_list,0)))),0,1),"""")"),"")</f>
        <v/>
      </c>
      <c r="AG100" s="205" t="str">
        <f ca="1">IFERROR(__xludf.DUMMYFUNCTION("if(countif(ec_num_list,DG100),OFFSET(INDIRECT(CONCAT(""A"",to_text(match(DG100,ec_num_list,0)))),0,1),"""")"),"")</f>
        <v/>
      </c>
      <c r="AH100" s="205" t="str">
        <f ca="1">IFERROR(__xludf.DUMMYFUNCTION("if(countif(ec_num_list,DH100),OFFSET(INDIRECT(CONCAT(""A"",to_text(match(DH100,ec_num_list,0)))),0,1),"""")"),"K3 ")</f>
        <v xml:space="preserve">K3 </v>
      </c>
      <c r="AI100" s="205" t="str">
        <f ca="1">IFERROR(__xludf.DUMMYFUNCTION("if(countif(ec_num_list,DI100),OFFSET(INDIRECT(CONCAT(""A"",to_text(match(DI100,ec_num_list,0)))),0,1),"""")"),"K4 ")</f>
        <v xml:space="preserve">K4 </v>
      </c>
      <c r="AJ100" s="205" t="str">
        <f ca="1">IFERROR(__xludf.DUMMYFUNCTION("if(countif(ec_num_list,DJ100),OFFSET(INDIRECT(CONCAT(""A"",to_text(match(DJ100,ec_num_list,0)))),0,1),"""")"),"K5 ")</f>
        <v xml:space="preserve">K5 </v>
      </c>
      <c r="AK100" s="205" t="str">
        <f ca="1">IFERROR(__xludf.DUMMYFUNCTION("if(countif(ec_num_list,DK100),OFFSET(INDIRECT(CONCAT(""A"",to_text(match(DK100,ec_num_list,0)))),0,1),"""")"),"")</f>
        <v/>
      </c>
      <c r="AL100" s="205" t="str">
        <f ca="1">IFERROR(__xludf.DUMMYFUNCTION("if(countif(ec_num_list,DL100),OFFSET(INDIRECT(CONCAT(""A"",to_text(match(DL100,ec_num_list,0)))),0,1),"""")"),"K7 ")</f>
        <v xml:space="preserve">K7 </v>
      </c>
      <c r="AM100" s="205" t="str">
        <f ca="1">IFERROR(__xludf.DUMMYFUNCTION("if(countif(ec_num_list,DM100),OFFSET(INDIRECT(CONCAT(""A"",to_text(match(DM100,ec_num_list,0)))),0,1),"""")"),"K8 ")</f>
        <v xml:space="preserve">K8 </v>
      </c>
      <c r="AN100" s="205" t="str">
        <f ca="1">IFERROR(__xludf.DUMMYFUNCTION("if(countif(ec_num_list,DN100),OFFSET(INDIRECT(CONCAT(""A"",to_text(match(DN100,ec_num_list,0)))),0,1),"""")"),"K9 ")</f>
        <v xml:space="preserve">K9 </v>
      </c>
      <c r="AO100" s="205" t="str">
        <f ca="1">IFERROR(__xludf.DUMMYFUNCTION("if(countif(ec_num_list,DO100),OFFSET(INDIRECT(CONCAT(""A"",to_text(match(DO100,ec_num_list,0)))),0,1),"""")"),"KA ")</f>
        <v xml:space="preserve">KA </v>
      </c>
      <c r="AP100" s="205" t="str">
        <f ca="1">IFERROR(__xludf.DUMMYFUNCTION("if(countif(ec_num_list,DP100),OFFSET(INDIRECT(CONCAT(""A"",to_text(match(DP100,ec_num_list,0)))),0,1),"""")"),"KB ")</f>
        <v xml:space="preserve">KB </v>
      </c>
      <c r="AQ100" s="205" t="str">
        <f ca="1">IFERROR(__xludf.DUMMYFUNCTION("if(countif(ec_num_list,DQ100),OFFSET(INDIRECT(CONCAT(""A"",to_text(match(DQ100,ec_num_list,0)))),0,1),"""")"),"KC ")</f>
        <v xml:space="preserve">KC </v>
      </c>
      <c r="AR100" s="205" t="str">
        <f ca="1">IFERROR(__xludf.DUMMYFUNCTION("if(countif(ec_num_list,DR100),OFFSET(INDIRECT(CONCAT(""A"",to_text(match(DR100,ec_num_list,0)))),0,1),"""")"),"KD ")</f>
        <v xml:space="preserve">KD </v>
      </c>
      <c r="AS100" s="205" t="str">
        <f ca="1">IFERROR(__xludf.DUMMYFUNCTION("if(countif(ec_num_list,DS100),OFFSET(INDIRECT(CONCAT(""A"",to_text(match(DS100,ec_num_list,0)))),0,1),"""")"),"")</f>
        <v/>
      </c>
      <c r="AT100" s="205" t="str">
        <f ca="1">IFERROR(__xludf.DUMMYFUNCTION("if(countif(ec_num_list,DT100),OFFSET(INDIRECT(CONCAT(""A"",to_text(match(DT100,ec_num_list,0)))),0,1),"""")"),"KF ")</f>
        <v xml:space="preserve">KF </v>
      </c>
      <c r="AU100" s="205" t="str">
        <f ca="1">IFERROR(__xludf.DUMMYFUNCTION("if(countif(ec_num_list,DU100),OFFSET(INDIRECT(CONCAT(""A"",to_text(match(DU100,ec_num_list,0)))),0,1),"""")"),"")</f>
        <v/>
      </c>
      <c r="AV100" s="205" t="str">
        <f ca="1">IFERROR(__xludf.DUMMYFUNCTION("if(countif(ec_num_list,DV100),OFFSET(INDIRECT(CONCAT(""A"",to_text(match(DV100,ec_num_list,0)))),0,1),"""")"),"L1 ")</f>
        <v xml:space="preserve">L1 </v>
      </c>
      <c r="AW100" s="205" t="str">
        <f ca="1">IFERROR(__xludf.DUMMYFUNCTION("if(countif(ec_num_list,DW100),OFFSET(INDIRECT(CONCAT(""A"",to_text(match(DW100,ec_num_list,0)))),0,1),"""")"),"")</f>
        <v/>
      </c>
      <c r="AX100" s="205" t="str">
        <f ca="1">IFERROR(__xludf.DUMMYFUNCTION("if(countif(ec_num_list,DX100),OFFSET(INDIRECT(CONCAT(""A"",to_text(match(DX100,ec_num_list,0)))),0,1),"""")"),"")</f>
        <v/>
      </c>
      <c r="AY100" s="205" t="str">
        <f ca="1">IFERROR(__xludf.DUMMYFUNCTION("if(countif(ec_num_list,DY100),OFFSET(INDIRECT(CONCAT(""A"",to_text(match(DY100,ec_num_list,0)))),0,1),"""")"),"")</f>
        <v/>
      </c>
      <c r="AZ100" s="205" t="str">
        <f ca="1">IFERROR(__xludf.DUMMYFUNCTION("if(countif(ec_num_list,DZ100),OFFSET(INDIRECT(CONCAT(""A"",to_text(match(DZ100,ec_num_list,0)))),0,1),"""")"),"")</f>
        <v/>
      </c>
      <c r="BA100" s="205" t="str">
        <f ca="1">IFERROR(__xludf.DUMMYFUNCTION("if(countif(ec_num_list,EA100),OFFSET(INDIRECT(CONCAT(""A"",to_text(match(EA100,ec_num_list,0)))),0,1),"""")"),"")</f>
        <v/>
      </c>
      <c r="BB100" s="205" t="str">
        <f ca="1">IFERROR(__xludf.DUMMYFUNCTION("if(countif(ec_num_list,EB100),OFFSET(INDIRECT(CONCAT(""A"",to_text(match(EB100,ec_num_list,0)))),0,1),"""")"),"")</f>
        <v/>
      </c>
      <c r="BC100" s="205" t="str">
        <f ca="1">IFERROR(__xludf.DUMMYFUNCTION("if(countif(ec_num_list,EC100),OFFSET(INDIRECT(CONCAT(""A"",to_text(match(EC100,ec_num_list,0)))),0,1),"""")"),"L8 ")</f>
        <v xml:space="preserve">L8 </v>
      </c>
      <c r="BD100" s="205" t="str">
        <f ca="1">IFERROR(__xludf.DUMMYFUNCTION("if(countif(ec_num_list,ED100),OFFSET(INDIRECT(CONCAT(""A"",to_text(match(ED100,ec_num_list,0)))),0,1),"""")"),"")</f>
        <v/>
      </c>
      <c r="BE100" s="205" t="str">
        <f ca="1">IFERROR(__xludf.DUMMYFUNCTION("if(countif(ec_num_list,EE100),OFFSET(INDIRECT(CONCAT(""A"",to_text(match(EE100,ec_num_list,0)))),0,1),"""")"),"LA ")</f>
        <v xml:space="preserve">LA </v>
      </c>
      <c r="BF100" s="205" t="str">
        <f ca="1">IFERROR(__xludf.DUMMYFUNCTION("if(countif(ec_num_list,EF100),OFFSET(INDIRECT(CONCAT(""A"",to_text(match(EF100,ec_num_list,0)))),0,1),"""")"),"")</f>
        <v/>
      </c>
      <c r="BG100" s="205" t="str">
        <f ca="1">IFERROR(__xludf.DUMMYFUNCTION("if(countif(ec_num_list,EG100),OFFSET(INDIRECT(CONCAT(""A"",to_text(match(EG100,ec_num_list,0)))),0,1),"""")"),"LC ")</f>
        <v xml:space="preserve">LC </v>
      </c>
      <c r="BH100" s="205" t="str">
        <f ca="1">IFERROR(__xludf.DUMMYFUNCTION("if(countif(ec_num_list,EH100),OFFSET(INDIRECT(CONCAT(""A"",to_text(match(EH100,ec_num_list,0)))),0,1),"""")"),"")</f>
        <v/>
      </c>
      <c r="BI100" s="205" t="str">
        <f ca="1">IFERROR(__xludf.DUMMYFUNCTION("if(countif(ec_num_list,EI100),OFFSET(INDIRECT(CONCAT(""A"",to_text(match(EI100,ec_num_list,0)))),0,1),"""")"),"")</f>
        <v/>
      </c>
      <c r="BJ100" s="205" t="str">
        <f ca="1">IFERROR(__xludf.DUMMYFUNCTION("if(countif(ec_num_list,EJ100),OFFSET(INDIRECT(CONCAT(""A"",to_text(match(EJ100,ec_num_list,0)))),0,1),"""")"),"LF ")</f>
        <v xml:space="preserve">LF </v>
      </c>
      <c r="BK100" s="205" t="str">
        <f ca="1">IFERROR(__xludf.DUMMYFUNCTION("if(countif(ec_num_list,EK100),OFFSET(INDIRECT(CONCAT(""A"",to_text(match(EK100,ec_num_list,0)))),0,1),"""")"),"M0 ")</f>
        <v xml:space="preserve">M0 </v>
      </c>
      <c r="BL100" s="205" t="str">
        <f ca="1">IFERROR(__xludf.DUMMYFUNCTION("if(countif(ec_num_list,EL100),OFFSET(INDIRECT(CONCAT(""A"",to_text(match(EL100,ec_num_list,0)))),0,1),"""")"),"M1 ")</f>
        <v xml:space="preserve">M1 </v>
      </c>
      <c r="BM100" s="205" t="str">
        <f ca="1">IFERROR(__xludf.DUMMYFUNCTION("if(countif(ec_num_list,EM100),OFFSET(INDIRECT(CONCAT(""A"",to_text(match(EM100,ec_num_list,0)))),0,1),"""")"),"")</f>
        <v/>
      </c>
      <c r="BN100" s="205" t="str">
        <f ca="1">IFERROR(__xludf.DUMMYFUNCTION("if(countif(ec_num_list,EN100),OFFSET(INDIRECT(CONCAT(""A"",to_text(match(EN100,ec_num_list,0)))),0,1),"""")"),"M3 ")</f>
        <v xml:space="preserve">M3 </v>
      </c>
      <c r="BO100" s="205" t="str">
        <f ca="1">IFERROR(__xludf.DUMMYFUNCTION("if(countif(ec_num_list,EO100),OFFSET(INDIRECT(CONCAT(""A"",to_text(match(EO100,ec_num_list,0)))),0,1),"""")"),"")</f>
        <v/>
      </c>
      <c r="BP100" s="205" t="str">
        <f ca="1">IFERROR(__xludf.DUMMYFUNCTION("if(countif(ec_num_list,EP100),OFFSET(INDIRECT(CONCAT(""A"",to_text(match(EP100,ec_num_list,0)))),0,1),"""")"),"")</f>
        <v/>
      </c>
      <c r="BQ100" s="205" t="str">
        <f ca="1">IFERROR(__xludf.DUMMYFUNCTION("if(countif(ec_num_list,EQ100),OFFSET(INDIRECT(CONCAT(""A"",to_text(match(EQ100,ec_num_list,0)))),0,1),"""")"),"")</f>
        <v/>
      </c>
      <c r="BR100" s="205" t="str">
        <f ca="1">IFERROR(__xludf.DUMMYFUNCTION("if(countif(ec_num_list,ER100),OFFSET(INDIRECT(CONCAT(""A"",to_text(match(ER100,ec_num_list,0)))),0,1),"""")"),"")</f>
        <v/>
      </c>
      <c r="BS100" s="205" t="str">
        <f ca="1">IFERROR(__xludf.DUMMYFUNCTION("if(countif(ec_num_list,ES100),OFFSET(INDIRECT(CONCAT(""A"",to_text(match(ES100,ec_num_list,0)))),0,1),"""")"),"M8 ")</f>
        <v xml:space="preserve">M8 </v>
      </c>
      <c r="BT100" s="205" t="str">
        <f ca="1">IFERROR(__xludf.DUMMYFUNCTION("if(countif(ec_num_list,ET100),OFFSET(INDIRECT(CONCAT(""A"",to_text(match(ET100,ec_num_list,0)))),0,1),"""")"),"")</f>
        <v/>
      </c>
      <c r="BU100" s="205" t="str">
        <f ca="1">IFERROR(__xludf.DUMMYFUNCTION("if(countif(ec_num_list,EU100),OFFSET(INDIRECT(CONCAT(""A"",to_text(match(EU100,ec_num_list,0)))),0,1),"""")"),"")</f>
        <v/>
      </c>
      <c r="BV100" s="205" t="str">
        <f ca="1">IFERROR(__xludf.DUMMYFUNCTION("if(countif(ec_num_list,EV100),OFFSET(INDIRECT(CONCAT(""A"",to_text(match(EV100,ec_num_list,0)))),0,1),"""")"),"MB ")</f>
        <v xml:space="preserve">MB </v>
      </c>
      <c r="BW100" s="205" t="str">
        <f ca="1">IFERROR(__xludf.DUMMYFUNCTION("if(countif(ec_num_list,EW100),OFFSET(INDIRECT(CONCAT(""A"",to_text(match(EW100,ec_num_list,0)))),0,1),"""")"),"")</f>
        <v/>
      </c>
      <c r="BX100" s="205" t="str">
        <f ca="1">IFERROR(__xludf.DUMMYFUNCTION("if(countif(ec_num_list,EX100),OFFSET(INDIRECT(CONCAT(""A"",to_text(match(EX100,ec_num_list,0)))),0,1),"""")"),"MD ")</f>
        <v xml:space="preserve">MD </v>
      </c>
      <c r="BY100" s="205" t="str">
        <f ca="1">IFERROR(__xludf.DUMMYFUNCTION("if(countif(ec_num_list,EY100),OFFSET(INDIRECT(CONCAT(""A"",to_text(match(EY100,ec_num_list,0)))),0,1),"""")"),"")</f>
        <v/>
      </c>
      <c r="BZ100" s="205" t="str">
        <f ca="1">IFERROR(__xludf.DUMMYFUNCTION("if(countif(ec_num_list,EZ100),OFFSET(INDIRECT(CONCAT(""A"",to_text(match(EZ100,ec_num_list,0)))),0,1),"""")"),"MF ")</f>
        <v xml:space="preserve">MF </v>
      </c>
      <c r="CA100" s="205" t="str">
        <f ca="1">IFERROR(__xludf.DUMMYFUNCTION("if(countif(ec_num_list,FA100),OFFSET(INDIRECT(CONCAT(""A"",to_text(match(FA100,ec_num_list,0)))),0,1),"""")"),"")</f>
        <v/>
      </c>
      <c r="CB100" s="205" t="str">
        <f ca="1">IFERROR(__xludf.DUMMYFUNCTION("if(countif(ec_num_list,FB100),OFFSET(INDIRECT(CONCAT(""A"",to_text(match(FB100,ec_num_list,0)))),0,1),"""")"),"")</f>
        <v/>
      </c>
      <c r="CC100" s="205" t="str">
        <f ca="1">IFERROR(__xludf.DUMMYFUNCTION("if(countif(ec_num_list,FC100),OFFSET(INDIRECT(CONCAT(""A"",to_text(match(FC100,ec_num_list,0)))),0,1),"""")"),"N2 ")</f>
        <v xml:space="preserve">N2 </v>
      </c>
      <c r="CD100" s="205" t="str">
        <f ca="1">IFERROR(__xludf.DUMMYFUNCTION("if(countif(ec_num_list,FD100),OFFSET(INDIRECT(CONCAT(""A"",to_text(match(FD100,ec_num_list,0)))),0,1),"""")"),"")</f>
        <v/>
      </c>
      <c r="CE100" s="205" t="str">
        <f ca="1">IFERROR(__xludf.DUMMYFUNCTION("if(countif(ec_num_list,FE100),OFFSET(INDIRECT(CONCAT(""A"",to_text(match(FE100,ec_num_list,0)))),0,1),"""")"),"")</f>
        <v/>
      </c>
      <c r="CF100" s="205" t="str">
        <f ca="1">IFERROR(__xludf.DUMMYFUNCTION("if(countif(ec_num_list,FF100),OFFSET(INDIRECT(CONCAT(""A"",to_text(match(FF100,ec_num_list,0)))),0,1),"""")"),"")</f>
        <v/>
      </c>
      <c r="CG100" s="205" t="str">
        <f ca="1">IFERROR(__xludf.DUMMYFUNCTION("if(countif(ec_num_list,FG100),OFFSET(INDIRECT(CONCAT(""A"",to_text(match(FG100,ec_num_list,0)))),0,1),"""")"),"")</f>
        <v/>
      </c>
      <c r="CH100" s="205" t="str">
        <f ca="1">IFERROR(__xludf.DUMMYFUNCTION("if(countif(ec_num_list,FH100),OFFSET(INDIRECT(CONCAT(""A"",to_text(match(FH100,ec_num_list,0)))),0,1),"""")"),"N7 ")</f>
        <v xml:space="preserve">N7 </v>
      </c>
      <c r="CI100" s="205" t="str">
        <f ca="1">IFERROR(__xludf.DUMMYFUNCTION("if(countif(ec_num_list,FI100),OFFSET(INDIRECT(CONCAT(""A"",to_text(match(FI100,ec_num_list,0)))),0,1),"""")"),"")</f>
        <v/>
      </c>
      <c r="CJ100" s="205" t="str">
        <f ca="1">IFERROR(__xludf.DUMMYFUNCTION("if(countif(ec_num_list,FJ100),OFFSET(INDIRECT(CONCAT(""A"",to_text(match(FJ100,ec_num_list,0)))),0,1),"""")"),"")</f>
        <v/>
      </c>
      <c r="CK100" s="205" t="str">
        <f ca="1">IFERROR(__xludf.DUMMYFUNCTION("if(countif(ec_num_list,FK100),OFFSET(INDIRECT(CONCAT(""A"",to_text(match(FK100,ec_num_list,0)))),0,1),"""")"),"NA ")</f>
        <v xml:space="preserve">NA </v>
      </c>
      <c r="CL100" s="205" t="str">
        <f ca="1">IFERROR(__xludf.DUMMYFUNCTION("if(countif(ec_num_list,FL100),OFFSET(INDIRECT(CONCAT(""A"",to_text(match(FL100,ec_num_list,0)))),0,1),"""")"),"")</f>
        <v/>
      </c>
      <c r="CM100" s="205" t="str">
        <f ca="1">IFERROR(__xludf.DUMMYFUNCTION("if(countif(ec_num_list,FM100),OFFSET(INDIRECT(CONCAT(""A"",to_text(match(FM100,ec_num_list,0)))),0,1),"""")"),"")</f>
        <v/>
      </c>
      <c r="CN100" s="206" t="s">
        <v>292</v>
      </c>
      <c r="CO100" s="206" t="s">
        <v>1243</v>
      </c>
      <c r="CP100" s="206" t="s">
        <v>1251</v>
      </c>
      <c r="CQ100" s="206" t="s">
        <v>1256</v>
      </c>
      <c r="CR100" s="108" t="s">
        <v>1555</v>
      </c>
      <c r="CS100" s="108" t="s">
        <v>1555</v>
      </c>
      <c r="CT100" s="206" t="s">
        <v>1266</v>
      </c>
      <c r="CU100" s="206" t="s">
        <v>1271</v>
      </c>
      <c r="CV100" s="206" t="s">
        <v>1274</v>
      </c>
      <c r="CW100" s="108" t="s">
        <v>1555</v>
      </c>
      <c r="CX100" s="108" t="s">
        <v>1555</v>
      </c>
      <c r="CY100" s="206" t="s">
        <v>1286</v>
      </c>
      <c r="CZ100" s="108" t="s">
        <v>1555</v>
      </c>
      <c r="DA100" s="206" t="s">
        <v>1292</v>
      </c>
      <c r="DB100" s="108" t="s">
        <v>1555</v>
      </c>
      <c r="DC100" s="108" t="s">
        <v>1555</v>
      </c>
      <c r="DD100" s="206" t="s">
        <v>1301</v>
      </c>
      <c r="DE100" s="206" t="s">
        <v>1304</v>
      </c>
      <c r="DF100" s="108" t="s">
        <v>1555</v>
      </c>
      <c r="DG100" s="108" t="s">
        <v>1555</v>
      </c>
      <c r="DH100" s="206" t="s">
        <v>1315</v>
      </c>
      <c r="DI100" s="206" t="s">
        <v>1317</v>
      </c>
      <c r="DJ100" s="206" t="s">
        <v>1321</v>
      </c>
      <c r="DK100" s="108" t="s">
        <v>1555</v>
      </c>
      <c r="DL100" s="206" t="s">
        <v>1326</v>
      </c>
      <c r="DM100" s="206" t="s">
        <v>1330</v>
      </c>
      <c r="DN100" s="206" t="s">
        <v>1334</v>
      </c>
      <c r="DO100" s="206" t="s">
        <v>1337</v>
      </c>
      <c r="DP100" s="206" t="s">
        <v>1341</v>
      </c>
      <c r="DQ100" s="206" t="s">
        <v>1344</v>
      </c>
      <c r="DR100" s="206" t="s">
        <v>1347</v>
      </c>
      <c r="DS100" s="108" t="s">
        <v>1555</v>
      </c>
      <c r="DT100" s="206" t="s">
        <v>1353</v>
      </c>
      <c r="DU100" s="108" t="s">
        <v>1555</v>
      </c>
      <c r="DV100" s="206" t="s">
        <v>1363</v>
      </c>
      <c r="DW100" s="108" t="s">
        <v>1555</v>
      </c>
      <c r="DX100" s="108" t="s">
        <v>1555</v>
      </c>
      <c r="DY100" s="108" t="s">
        <v>1555</v>
      </c>
      <c r="DZ100" s="108" t="s">
        <v>1555</v>
      </c>
      <c r="EA100" s="108" t="s">
        <v>1555</v>
      </c>
      <c r="EB100" s="108" t="s">
        <v>1555</v>
      </c>
      <c r="EC100" s="206" t="s">
        <v>1391</v>
      </c>
      <c r="ED100" s="108" t="s">
        <v>1555</v>
      </c>
      <c r="EE100" s="206" t="s">
        <v>1397</v>
      </c>
      <c r="EF100" s="108" t="s">
        <v>1555</v>
      </c>
      <c r="EG100" s="206" t="s">
        <v>1404</v>
      </c>
      <c r="EH100" s="108" t="s">
        <v>1555</v>
      </c>
      <c r="EI100" s="108" t="s">
        <v>1555</v>
      </c>
      <c r="EJ100" s="206" t="s">
        <v>1414</v>
      </c>
      <c r="EK100" s="206" t="s">
        <v>1417</v>
      </c>
      <c r="EL100" s="206" t="s">
        <v>1419</v>
      </c>
      <c r="EM100" s="108" t="s">
        <v>1555</v>
      </c>
      <c r="EN100" s="206" t="s">
        <v>1428</v>
      </c>
      <c r="EO100" s="108" t="s">
        <v>1555</v>
      </c>
      <c r="EP100" s="108" t="s">
        <v>1555</v>
      </c>
      <c r="EQ100" s="108" t="s">
        <v>1555</v>
      </c>
      <c r="ER100" s="108" t="s">
        <v>1555</v>
      </c>
      <c r="ES100" s="206" t="s">
        <v>1442</v>
      </c>
      <c r="ET100" s="108" t="s">
        <v>1555</v>
      </c>
      <c r="EU100" s="108" t="s">
        <v>1555</v>
      </c>
      <c r="EV100" s="206" t="s">
        <v>1451</v>
      </c>
      <c r="EW100" s="108" t="s">
        <v>1555</v>
      </c>
      <c r="EX100" s="206" t="s">
        <v>1458</v>
      </c>
      <c r="EY100" s="108" t="s">
        <v>1555</v>
      </c>
      <c r="EZ100" s="206" t="s">
        <v>1463</v>
      </c>
      <c r="FA100" s="108" t="s">
        <v>1555</v>
      </c>
      <c r="FB100" s="108" t="s">
        <v>1555</v>
      </c>
      <c r="FC100" s="206" t="s">
        <v>1476</v>
      </c>
      <c r="FD100" s="108" t="s">
        <v>1555</v>
      </c>
      <c r="FE100" s="108" t="s">
        <v>1555</v>
      </c>
      <c r="FF100" s="108" t="s">
        <v>1555</v>
      </c>
      <c r="FG100" s="108" t="s">
        <v>1555</v>
      </c>
      <c r="FH100" s="206" t="s">
        <v>1494</v>
      </c>
      <c r="FI100" s="108" t="s">
        <v>1555</v>
      </c>
      <c r="FJ100" s="108" t="s">
        <v>1555</v>
      </c>
      <c r="FK100" s="206" t="s">
        <v>1506</v>
      </c>
      <c r="FL100" s="206" t="s">
        <v>1509</v>
      </c>
      <c r="FM100" s="108" t="s">
        <v>1555</v>
      </c>
    </row>
    <row r="101" spans="1:169" ht="14.25">
      <c r="A101" s="206"/>
      <c r="B101" s="206"/>
      <c r="C101" s="209"/>
      <c r="D101" s="203" t="s">
        <v>442</v>
      </c>
      <c r="E101" s="203" t="s">
        <v>904</v>
      </c>
      <c r="F101" s="203" t="s">
        <v>905</v>
      </c>
      <c r="G101" s="203" t="s">
        <v>906</v>
      </c>
      <c r="H101" s="203" t="s">
        <v>658</v>
      </c>
      <c r="I101" s="203" t="s">
        <v>655</v>
      </c>
      <c r="J101" s="203" t="s">
        <v>919</v>
      </c>
      <c r="K101" s="117" t="s">
        <v>754</v>
      </c>
      <c r="L101" s="204" t="s">
        <v>294</v>
      </c>
      <c r="M101" s="205" t="str">
        <f ca="1">IFERROR(__xludf.DUMMYFUNCTION("regexreplace(N101,"" "","", "")"),"J0, J1, J2, J3, J5, J6, J7, JA, JC, JD, JF, K0, K1, K2, K3, K4, K5, K7, K8, K9, KA, KB, KC, KD, KE, KF, L1, L2, L3, L7, L8, LA, LC, LF, M0, M1, M3, M4, M5, M8, MB, MF, N2, N6, N7, NA, ")</f>
        <v xml:space="preserve">J0, J1, J2, J3, J5, J6, J7, JA, JC, JD, JF, K0, K1, K2, K3, K4, K5, K7, K8, K9, KA, KB, KC, KD, KE, KF, L1, L2, L3, L7, L8, LA, LC, LF, M0, M1, M3, M4, M5, M8, MB, MF, N2, N6, N7, NA, </v>
      </c>
      <c r="N101" s="205" t="e">
        <f t="shared" si="1"/>
        <v>#VALUE!</v>
      </c>
      <c r="O101" s="205" t="str">
        <f ca="1">IFERROR(__xludf.DUMMYFUNCTION("if(countif(ec_num_list,CO101),OFFSET(INDIRECT(CONCAT(""A"",to_text(match(CO101,ec_num_list,0)))),0,1),"""")"),"J0 ")</f>
        <v xml:space="preserve">J0 </v>
      </c>
      <c r="P101" s="205" t="str">
        <f ca="1">IFERROR(__xludf.DUMMYFUNCTION("if(countif(ec_num_list,CP101),OFFSET(INDIRECT(CONCAT(""A"",to_text(match(CP101,ec_num_list,0)))),0,1),"""")"),"J1 ")</f>
        <v xml:space="preserve">J1 </v>
      </c>
      <c r="Q101" s="205" t="str">
        <f ca="1">IFERROR(__xludf.DUMMYFUNCTION("if(countif(ec_num_list,CQ101),OFFSET(INDIRECT(CONCAT(""A"",to_text(match(CQ101,ec_num_list,0)))),0,1),"""")"),"J2 ")</f>
        <v xml:space="preserve">J2 </v>
      </c>
      <c r="R101" s="205" t="str">
        <f ca="1">IFERROR(__xludf.DUMMYFUNCTION("if(countif(ec_num_list,CR101),OFFSET(INDIRECT(CONCAT(""A"",to_text(match(CR101,ec_num_list,0)))),0,1),"""")"),"J3 ")</f>
        <v xml:space="preserve">J3 </v>
      </c>
      <c r="S101" s="205" t="str">
        <f ca="1">IFERROR(__xludf.DUMMYFUNCTION("if(countif(ec_num_list,CS101),OFFSET(INDIRECT(CONCAT(""A"",to_text(match(CS101,ec_num_list,0)))),0,1),"""")"),"")</f>
        <v/>
      </c>
      <c r="T101" s="205" t="str">
        <f ca="1">IFERROR(__xludf.DUMMYFUNCTION("if(countif(ec_num_list,CT101),OFFSET(INDIRECT(CONCAT(""A"",to_text(match(CT101,ec_num_list,0)))),0,1),"""")"),"J5 ")</f>
        <v xml:space="preserve">J5 </v>
      </c>
      <c r="U101" s="205" t="str">
        <f ca="1">IFERROR(__xludf.DUMMYFUNCTION("if(countif(ec_num_list,CU101),OFFSET(INDIRECT(CONCAT(""A"",to_text(match(CU101,ec_num_list,0)))),0,1),"""")"),"J6 ")</f>
        <v xml:space="preserve">J6 </v>
      </c>
      <c r="V101" s="205" t="str">
        <f ca="1">IFERROR(__xludf.DUMMYFUNCTION("if(countif(ec_num_list,CV101),OFFSET(INDIRECT(CONCAT(""A"",to_text(match(CV101,ec_num_list,0)))),0,1),"""")"),"J7 ")</f>
        <v xml:space="preserve">J7 </v>
      </c>
      <c r="W101" s="205" t="str">
        <f ca="1">IFERROR(__xludf.DUMMYFUNCTION("if(countif(ec_num_list,CW101),OFFSET(INDIRECT(CONCAT(""A"",to_text(match(CW101,ec_num_list,0)))),0,1),"""")"),"")</f>
        <v/>
      </c>
      <c r="X101" s="205" t="str">
        <f ca="1">IFERROR(__xludf.DUMMYFUNCTION("if(countif(ec_num_list,CX101),OFFSET(INDIRECT(CONCAT(""A"",to_text(match(CX101,ec_num_list,0)))),0,1),"""")"),"")</f>
        <v/>
      </c>
      <c r="Y101" s="205" t="str">
        <f ca="1">IFERROR(__xludf.DUMMYFUNCTION("if(countif(ec_num_list,CY101),OFFSET(INDIRECT(CONCAT(""A"",to_text(match(CY101,ec_num_list,0)))),0,1),"""")"),"JA ")</f>
        <v xml:space="preserve">JA </v>
      </c>
      <c r="Z101" s="205" t="str">
        <f ca="1">IFERROR(__xludf.DUMMYFUNCTION("if(countif(ec_num_list,CZ101),OFFSET(INDIRECT(CONCAT(""A"",to_text(match(CZ101,ec_num_list,0)))),0,1),"""")"),"")</f>
        <v/>
      </c>
      <c r="AA101" s="205" t="str">
        <f ca="1">IFERROR(__xludf.DUMMYFUNCTION("if(countif(ec_num_list,DA101),OFFSET(INDIRECT(CONCAT(""A"",to_text(match(DA101,ec_num_list,0)))),0,1),"""")"),"JC ")</f>
        <v xml:space="preserve">JC </v>
      </c>
      <c r="AB101" s="205" t="str">
        <f ca="1">IFERROR(__xludf.DUMMYFUNCTION("if(countif(ec_num_list,DB101),OFFSET(INDIRECT(CONCAT(""A"",to_text(match(DB101,ec_num_list,0)))),0,1),"""")"),"JD ")</f>
        <v xml:space="preserve">JD </v>
      </c>
      <c r="AC101" s="205" t="str">
        <f ca="1">IFERROR(__xludf.DUMMYFUNCTION("if(countif(ec_num_list,DC101),OFFSET(INDIRECT(CONCAT(""A"",to_text(match(DC101,ec_num_list,0)))),0,1),"""")"),"")</f>
        <v/>
      </c>
      <c r="AD101" s="205" t="str">
        <f ca="1">IFERROR(__xludf.DUMMYFUNCTION("if(countif(ec_num_list,DD101),OFFSET(INDIRECT(CONCAT(""A"",to_text(match(DD101,ec_num_list,0)))),0,1),"""")"),"JF ")</f>
        <v xml:space="preserve">JF </v>
      </c>
      <c r="AE101" s="205" t="str">
        <f ca="1">IFERROR(__xludf.DUMMYFUNCTION("if(countif(ec_num_list,DE101),OFFSET(INDIRECT(CONCAT(""A"",to_text(match(DE101,ec_num_list,0)))),0,1),"""")"),"K0 ")</f>
        <v xml:space="preserve">K0 </v>
      </c>
      <c r="AF101" s="205" t="str">
        <f ca="1">IFERROR(__xludf.DUMMYFUNCTION("if(countif(ec_num_list,DF101),OFFSET(INDIRECT(CONCAT(""A"",to_text(match(DF101,ec_num_list,0)))),0,1),"""")"),"K1 ")</f>
        <v xml:space="preserve">K1 </v>
      </c>
      <c r="AG101" s="205" t="str">
        <f ca="1">IFERROR(__xludf.DUMMYFUNCTION("if(countif(ec_num_list,DG101),OFFSET(INDIRECT(CONCAT(""A"",to_text(match(DG101,ec_num_list,0)))),0,1),"""")"),"K2 ")</f>
        <v xml:space="preserve">K2 </v>
      </c>
      <c r="AH101" s="205" t="str">
        <f ca="1">IFERROR(__xludf.DUMMYFUNCTION("if(countif(ec_num_list,DH101),OFFSET(INDIRECT(CONCAT(""A"",to_text(match(DH101,ec_num_list,0)))),0,1),"""")"),"K3 ")</f>
        <v xml:space="preserve">K3 </v>
      </c>
      <c r="AI101" s="205" t="str">
        <f ca="1">IFERROR(__xludf.DUMMYFUNCTION("if(countif(ec_num_list,DI101),OFFSET(INDIRECT(CONCAT(""A"",to_text(match(DI101,ec_num_list,0)))),0,1),"""")"),"K4 ")</f>
        <v xml:space="preserve">K4 </v>
      </c>
      <c r="AJ101" s="205" t="str">
        <f ca="1">IFERROR(__xludf.DUMMYFUNCTION("if(countif(ec_num_list,DJ101),OFFSET(INDIRECT(CONCAT(""A"",to_text(match(DJ101,ec_num_list,0)))),0,1),"""")"),"K5 ")</f>
        <v xml:space="preserve">K5 </v>
      </c>
      <c r="AK101" s="205" t="str">
        <f ca="1">IFERROR(__xludf.DUMMYFUNCTION("if(countif(ec_num_list,DK101),OFFSET(INDIRECT(CONCAT(""A"",to_text(match(DK101,ec_num_list,0)))),0,1),"""")"),"")</f>
        <v/>
      </c>
      <c r="AL101" s="205" t="str">
        <f ca="1">IFERROR(__xludf.DUMMYFUNCTION("if(countif(ec_num_list,DL101),OFFSET(INDIRECT(CONCAT(""A"",to_text(match(DL101,ec_num_list,0)))),0,1),"""")"),"K7 ")</f>
        <v xml:space="preserve">K7 </v>
      </c>
      <c r="AM101" s="205" t="str">
        <f ca="1">IFERROR(__xludf.DUMMYFUNCTION("if(countif(ec_num_list,DM101),OFFSET(INDIRECT(CONCAT(""A"",to_text(match(DM101,ec_num_list,0)))),0,1),"""")"),"K8 ")</f>
        <v xml:space="preserve">K8 </v>
      </c>
      <c r="AN101" s="205" t="str">
        <f ca="1">IFERROR(__xludf.DUMMYFUNCTION("if(countif(ec_num_list,DN101),OFFSET(INDIRECT(CONCAT(""A"",to_text(match(DN101,ec_num_list,0)))),0,1),"""")"),"K9 ")</f>
        <v xml:space="preserve">K9 </v>
      </c>
      <c r="AO101" s="205" t="str">
        <f ca="1">IFERROR(__xludf.DUMMYFUNCTION("if(countif(ec_num_list,DO101),OFFSET(INDIRECT(CONCAT(""A"",to_text(match(DO101,ec_num_list,0)))),0,1),"""")"),"KA ")</f>
        <v xml:space="preserve">KA </v>
      </c>
      <c r="AP101" s="205" t="str">
        <f ca="1">IFERROR(__xludf.DUMMYFUNCTION("if(countif(ec_num_list,DP101),OFFSET(INDIRECT(CONCAT(""A"",to_text(match(DP101,ec_num_list,0)))),0,1),"""")"),"KB ")</f>
        <v xml:space="preserve">KB </v>
      </c>
      <c r="AQ101" s="205" t="str">
        <f ca="1">IFERROR(__xludf.DUMMYFUNCTION("if(countif(ec_num_list,DQ101),OFFSET(INDIRECT(CONCAT(""A"",to_text(match(DQ101,ec_num_list,0)))),0,1),"""")"),"KC ")</f>
        <v xml:space="preserve">KC </v>
      </c>
      <c r="AR101" s="205" t="str">
        <f ca="1">IFERROR(__xludf.DUMMYFUNCTION("if(countif(ec_num_list,DR101),OFFSET(INDIRECT(CONCAT(""A"",to_text(match(DR101,ec_num_list,0)))),0,1),"""")"),"KD ")</f>
        <v xml:space="preserve">KD </v>
      </c>
      <c r="AS101" s="205" t="str">
        <f ca="1">IFERROR(__xludf.DUMMYFUNCTION("if(countif(ec_num_list,DS101),OFFSET(INDIRECT(CONCAT(""A"",to_text(match(DS101,ec_num_list,0)))),0,1),"""")"),"KE ")</f>
        <v xml:space="preserve">KE </v>
      </c>
      <c r="AT101" s="205" t="str">
        <f ca="1">IFERROR(__xludf.DUMMYFUNCTION("if(countif(ec_num_list,DT101),OFFSET(INDIRECT(CONCAT(""A"",to_text(match(DT101,ec_num_list,0)))),0,1),"""")"),"KF ")</f>
        <v xml:space="preserve">KF </v>
      </c>
      <c r="AU101" s="205" t="str">
        <f ca="1">IFERROR(__xludf.DUMMYFUNCTION("if(countif(ec_num_list,DU101),OFFSET(INDIRECT(CONCAT(""A"",to_text(match(DU101,ec_num_list,0)))),0,1),"""")"),"")</f>
        <v/>
      </c>
      <c r="AV101" s="205" t="str">
        <f ca="1">IFERROR(__xludf.DUMMYFUNCTION("if(countif(ec_num_list,DV101),OFFSET(INDIRECT(CONCAT(""A"",to_text(match(DV101,ec_num_list,0)))),0,1),"""")"),"L1 ")</f>
        <v xml:space="preserve">L1 </v>
      </c>
      <c r="AW101" s="205" t="str">
        <f ca="1">IFERROR(__xludf.DUMMYFUNCTION("if(countif(ec_num_list,DW101),OFFSET(INDIRECT(CONCAT(""A"",to_text(match(DW101,ec_num_list,0)))),0,1),"""")"),"L2 ")</f>
        <v xml:space="preserve">L2 </v>
      </c>
      <c r="AX101" s="205" t="str">
        <f ca="1">IFERROR(__xludf.DUMMYFUNCTION("if(countif(ec_num_list,DX101),OFFSET(INDIRECT(CONCAT(""A"",to_text(match(DX101,ec_num_list,0)))),0,1),"""")"),"L3 ")</f>
        <v xml:space="preserve">L3 </v>
      </c>
      <c r="AY101" s="205" t="str">
        <f ca="1">IFERROR(__xludf.DUMMYFUNCTION("if(countif(ec_num_list,DY101),OFFSET(INDIRECT(CONCAT(""A"",to_text(match(DY101,ec_num_list,0)))),0,1),"""")"),"")</f>
        <v/>
      </c>
      <c r="AZ101" s="205" t="str">
        <f ca="1">IFERROR(__xludf.DUMMYFUNCTION("if(countif(ec_num_list,DZ101),OFFSET(INDIRECT(CONCAT(""A"",to_text(match(DZ101,ec_num_list,0)))),0,1),"""")"),"")</f>
        <v/>
      </c>
      <c r="BA101" s="205" t="str">
        <f ca="1">IFERROR(__xludf.DUMMYFUNCTION("if(countif(ec_num_list,EA101),OFFSET(INDIRECT(CONCAT(""A"",to_text(match(EA101,ec_num_list,0)))),0,1),"""")"),"")</f>
        <v/>
      </c>
      <c r="BB101" s="205" t="str">
        <f ca="1">IFERROR(__xludf.DUMMYFUNCTION("if(countif(ec_num_list,EB101),OFFSET(INDIRECT(CONCAT(""A"",to_text(match(EB101,ec_num_list,0)))),0,1),"""")"),"L7 ")</f>
        <v xml:space="preserve">L7 </v>
      </c>
      <c r="BC101" s="205" t="str">
        <f ca="1">IFERROR(__xludf.DUMMYFUNCTION("if(countif(ec_num_list,EC101),OFFSET(INDIRECT(CONCAT(""A"",to_text(match(EC101,ec_num_list,0)))),0,1),"""")"),"L8 ")</f>
        <v xml:space="preserve">L8 </v>
      </c>
      <c r="BD101" s="205" t="str">
        <f ca="1">IFERROR(__xludf.DUMMYFUNCTION("if(countif(ec_num_list,ED101),OFFSET(INDIRECT(CONCAT(""A"",to_text(match(ED101,ec_num_list,0)))),0,1),"""")"),"")</f>
        <v/>
      </c>
      <c r="BE101" s="205" t="str">
        <f ca="1">IFERROR(__xludf.DUMMYFUNCTION("if(countif(ec_num_list,EE101),OFFSET(INDIRECT(CONCAT(""A"",to_text(match(EE101,ec_num_list,0)))),0,1),"""")"),"LA ")</f>
        <v xml:space="preserve">LA </v>
      </c>
      <c r="BF101" s="205" t="str">
        <f ca="1">IFERROR(__xludf.DUMMYFUNCTION("if(countif(ec_num_list,EF101),OFFSET(INDIRECT(CONCAT(""A"",to_text(match(EF101,ec_num_list,0)))),0,1),"""")"),"")</f>
        <v/>
      </c>
      <c r="BG101" s="205" t="str">
        <f ca="1">IFERROR(__xludf.DUMMYFUNCTION("if(countif(ec_num_list,EG101),OFFSET(INDIRECT(CONCAT(""A"",to_text(match(EG101,ec_num_list,0)))),0,1),"""")"),"LC ")</f>
        <v xml:space="preserve">LC </v>
      </c>
      <c r="BH101" s="205" t="str">
        <f ca="1">IFERROR(__xludf.DUMMYFUNCTION("if(countif(ec_num_list,EH101),OFFSET(INDIRECT(CONCAT(""A"",to_text(match(EH101,ec_num_list,0)))),0,1),"""")"),"")</f>
        <v/>
      </c>
      <c r="BI101" s="205" t="str">
        <f ca="1">IFERROR(__xludf.DUMMYFUNCTION("if(countif(ec_num_list,EI101),OFFSET(INDIRECT(CONCAT(""A"",to_text(match(EI101,ec_num_list,0)))),0,1),"""")"),"")</f>
        <v/>
      </c>
      <c r="BJ101" s="205" t="str">
        <f ca="1">IFERROR(__xludf.DUMMYFUNCTION("if(countif(ec_num_list,EJ101),OFFSET(INDIRECT(CONCAT(""A"",to_text(match(EJ101,ec_num_list,0)))),0,1),"""")"),"LF ")</f>
        <v xml:space="preserve">LF </v>
      </c>
      <c r="BK101" s="205" t="str">
        <f ca="1">IFERROR(__xludf.DUMMYFUNCTION("if(countif(ec_num_list,EK101),OFFSET(INDIRECT(CONCAT(""A"",to_text(match(EK101,ec_num_list,0)))),0,1),"""")"),"M0 ")</f>
        <v xml:space="preserve">M0 </v>
      </c>
      <c r="BL101" s="205" t="str">
        <f ca="1">IFERROR(__xludf.DUMMYFUNCTION("if(countif(ec_num_list,EL101),OFFSET(INDIRECT(CONCAT(""A"",to_text(match(EL101,ec_num_list,0)))),0,1),"""")"),"M1 ")</f>
        <v xml:space="preserve">M1 </v>
      </c>
      <c r="BM101" s="205" t="str">
        <f ca="1">IFERROR(__xludf.DUMMYFUNCTION("if(countif(ec_num_list,EM101),OFFSET(INDIRECT(CONCAT(""A"",to_text(match(EM101,ec_num_list,0)))),0,1),"""")"),"")</f>
        <v/>
      </c>
      <c r="BN101" s="205" t="str">
        <f ca="1">IFERROR(__xludf.DUMMYFUNCTION("if(countif(ec_num_list,EN101),OFFSET(INDIRECT(CONCAT(""A"",to_text(match(EN101,ec_num_list,0)))),0,1),"""")"),"M3 ")</f>
        <v xml:space="preserve">M3 </v>
      </c>
      <c r="BO101" s="205" t="str">
        <f ca="1">IFERROR(__xludf.DUMMYFUNCTION("if(countif(ec_num_list,EO101),OFFSET(INDIRECT(CONCAT(""A"",to_text(match(EO101,ec_num_list,0)))),0,1),"""")"),"M4 ")</f>
        <v xml:space="preserve">M4 </v>
      </c>
      <c r="BP101" s="205" t="str">
        <f ca="1">IFERROR(__xludf.DUMMYFUNCTION("if(countif(ec_num_list,EP101),OFFSET(INDIRECT(CONCAT(""A"",to_text(match(EP101,ec_num_list,0)))),0,1),"""")"),"M5 ")</f>
        <v xml:space="preserve">M5 </v>
      </c>
      <c r="BQ101" s="205" t="str">
        <f ca="1">IFERROR(__xludf.DUMMYFUNCTION("if(countif(ec_num_list,EQ101),OFFSET(INDIRECT(CONCAT(""A"",to_text(match(EQ101,ec_num_list,0)))),0,1),"""")"),"")</f>
        <v/>
      </c>
      <c r="BR101" s="205" t="str">
        <f ca="1">IFERROR(__xludf.DUMMYFUNCTION("if(countif(ec_num_list,ER101),OFFSET(INDIRECT(CONCAT(""A"",to_text(match(ER101,ec_num_list,0)))),0,1),"""")"),"")</f>
        <v/>
      </c>
      <c r="BS101" s="205" t="str">
        <f ca="1">IFERROR(__xludf.DUMMYFUNCTION("if(countif(ec_num_list,ES101),OFFSET(INDIRECT(CONCAT(""A"",to_text(match(ES101,ec_num_list,0)))),0,1),"""")"),"M8 ")</f>
        <v xml:space="preserve">M8 </v>
      </c>
      <c r="BT101" s="205" t="str">
        <f ca="1">IFERROR(__xludf.DUMMYFUNCTION("if(countif(ec_num_list,ET101),OFFSET(INDIRECT(CONCAT(""A"",to_text(match(ET101,ec_num_list,0)))),0,1),"""")"),"")</f>
        <v/>
      </c>
      <c r="BU101" s="205" t="str">
        <f ca="1">IFERROR(__xludf.DUMMYFUNCTION("if(countif(ec_num_list,EU101),OFFSET(INDIRECT(CONCAT(""A"",to_text(match(EU101,ec_num_list,0)))),0,1),"""")"),"")</f>
        <v/>
      </c>
      <c r="BV101" s="205" t="str">
        <f ca="1">IFERROR(__xludf.DUMMYFUNCTION("if(countif(ec_num_list,EV101),OFFSET(INDIRECT(CONCAT(""A"",to_text(match(EV101,ec_num_list,0)))),0,1),"""")"),"MB ")</f>
        <v xml:space="preserve">MB </v>
      </c>
      <c r="BW101" s="205" t="str">
        <f ca="1">IFERROR(__xludf.DUMMYFUNCTION("if(countif(ec_num_list,EW101),OFFSET(INDIRECT(CONCAT(""A"",to_text(match(EW101,ec_num_list,0)))),0,1),"""")"),"")</f>
        <v/>
      </c>
      <c r="BX101" s="205" t="str">
        <f ca="1">IFERROR(__xludf.DUMMYFUNCTION("if(countif(ec_num_list,EX101),OFFSET(INDIRECT(CONCAT(""A"",to_text(match(EX101,ec_num_list,0)))),0,1),"""")"),"")</f>
        <v/>
      </c>
      <c r="BY101" s="205" t="str">
        <f ca="1">IFERROR(__xludf.DUMMYFUNCTION("if(countif(ec_num_list,EY101),OFFSET(INDIRECT(CONCAT(""A"",to_text(match(EY101,ec_num_list,0)))),0,1),"""")"),"")</f>
        <v/>
      </c>
      <c r="BZ101" s="205" t="str">
        <f ca="1">IFERROR(__xludf.DUMMYFUNCTION("if(countif(ec_num_list,EZ101),OFFSET(INDIRECT(CONCAT(""A"",to_text(match(EZ101,ec_num_list,0)))),0,1),"""")"),"MF ")</f>
        <v xml:space="preserve">MF </v>
      </c>
      <c r="CA101" s="205" t="str">
        <f ca="1">IFERROR(__xludf.DUMMYFUNCTION("if(countif(ec_num_list,FA101),OFFSET(INDIRECT(CONCAT(""A"",to_text(match(FA101,ec_num_list,0)))),0,1),"""")"),"")</f>
        <v/>
      </c>
      <c r="CB101" s="205" t="str">
        <f ca="1">IFERROR(__xludf.DUMMYFUNCTION("if(countif(ec_num_list,FB101),OFFSET(INDIRECT(CONCAT(""A"",to_text(match(FB101,ec_num_list,0)))),0,1),"""")"),"")</f>
        <v/>
      </c>
      <c r="CC101" s="205" t="str">
        <f ca="1">IFERROR(__xludf.DUMMYFUNCTION("if(countif(ec_num_list,FC101),OFFSET(INDIRECT(CONCAT(""A"",to_text(match(FC101,ec_num_list,0)))),0,1),"""")"),"N2 ")</f>
        <v xml:space="preserve">N2 </v>
      </c>
      <c r="CD101" s="205" t="str">
        <f ca="1">IFERROR(__xludf.DUMMYFUNCTION("if(countif(ec_num_list,FD101),OFFSET(INDIRECT(CONCAT(""A"",to_text(match(FD101,ec_num_list,0)))),0,1),"""")"),"")</f>
        <v/>
      </c>
      <c r="CE101" s="205" t="str">
        <f ca="1">IFERROR(__xludf.DUMMYFUNCTION("if(countif(ec_num_list,FE101),OFFSET(INDIRECT(CONCAT(""A"",to_text(match(FE101,ec_num_list,0)))),0,1),"""")"),"")</f>
        <v/>
      </c>
      <c r="CF101" s="205" t="str">
        <f ca="1">IFERROR(__xludf.DUMMYFUNCTION("if(countif(ec_num_list,FF101),OFFSET(INDIRECT(CONCAT(""A"",to_text(match(FF101,ec_num_list,0)))),0,1),"""")"),"")</f>
        <v/>
      </c>
      <c r="CG101" s="205" t="str">
        <f ca="1">IFERROR(__xludf.DUMMYFUNCTION("if(countif(ec_num_list,FG101),OFFSET(INDIRECT(CONCAT(""A"",to_text(match(FG101,ec_num_list,0)))),0,1),"""")"),"N6 ")</f>
        <v xml:space="preserve">N6 </v>
      </c>
      <c r="CH101" s="205" t="str">
        <f ca="1">IFERROR(__xludf.DUMMYFUNCTION("if(countif(ec_num_list,FH101),OFFSET(INDIRECT(CONCAT(""A"",to_text(match(FH101,ec_num_list,0)))),0,1),"""")"),"N7 ")</f>
        <v xml:space="preserve">N7 </v>
      </c>
      <c r="CI101" s="205" t="str">
        <f ca="1">IFERROR(__xludf.DUMMYFUNCTION("if(countif(ec_num_list,FI101),OFFSET(INDIRECT(CONCAT(""A"",to_text(match(FI101,ec_num_list,0)))),0,1),"""")"),"")</f>
        <v/>
      </c>
      <c r="CJ101" s="205" t="str">
        <f ca="1">IFERROR(__xludf.DUMMYFUNCTION("if(countif(ec_num_list,FJ101),OFFSET(INDIRECT(CONCAT(""A"",to_text(match(FJ101,ec_num_list,0)))),0,1),"""")"),"")</f>
        <v/>
      </c>
      <c r="CK101" s="205" t="str">
        <f ca="1">IFERROR(__xludf.DUMMYFUNCTION("if(countif(ec_num_list,FK101),OFFSET(INDIRECT(CONCAT(""A"",to_text(match(FK101,ec_num_list,0)))),0,1),"""")"),"NA ")</f>
        <v xml:space="preserve">NA </v>
      </c>
      <c r="CL101" s="205" t="str">
        <f ca="1">IFERROR(__xludf.DUMMYFUNCTION("if(countif(ec_num_list,FL101),OFFSET(INDIRECT(CONCAT(""A"",to_text(match(FL101,ec_num_list,0)))),0,1),"""")"),"")</f>
        <v/>
      </c>
      <c r="CM101" s="205" t="str">
        <f ca="1">IFERROR(__xludf.DUMMYFUNCTION("if(countif(ec_num_list,FM101),OFFSET(INDIRECT(CONCAT(""A"",to_text(match(FM101,ec_num_list,0)))),0,1),"""")"),"")</f>
        <v/>
      </c>
      <c r="CN101" s="206" t="s">
        <v>294</v>
      </c>
      <c r="CO101" s="206" t="s">
        <v>1243</v>
      </c>
      <c r="CP101" s="206" t="s">
        <v>1251</v>
      </c>
      <c r="CQ101" s="206" t="s">
        <v>1256</v>
      </c>
      <c r="CR101" s="206" t="s">
        <v>1260</v>
      </c>
      <c r="CS101" s="108" t="s">
        <v>1555</v>
      </c>
      <c r="CT101" s="206" t="s">
        <v>1266</v>
      </c>
      <c r="CU101" s="206" t="s">
        <v>1271</v>
      </c>
      <c r="CV101" s="206" t="s">
        <v>1274</v>
      </c>
      <c r="CW101" s="108" t="s">
        <v>1555</v>
      </c>
      <c r="CX101" s="108" t="s">
        <v>1555</v>
      </c>
      <c r="CY101" s="206" t="s">
        <v>1286</v>
      </c>
      <c r="CZ101" s="108" t="s">
        <v>1555</v>
      </c>
      <c r="DA101" s="206" t="s">
        <v>1292</v>
      </c>
      <c r="DB101" s="206" t="s">
        <v>1294</v>
      </c>
      <c r="DC101" s="108" t="s">
        <v>1555</v>
      </c>
      <c r="DD101" s="206" t="s">
        <v>1301</v>
      </c>
      <c r="DE101" s="206" t="s">
        <v>1304</v>
      </c>
      <c r="DF101" s="206" t="s">
        <v>1309</v>
      </c>
      <c r="DG101" s="206" t="s">
        <v>1311</v>
      </c>
      <c r="DH101" s="206" t="s">
        <v>1315</v>
      </c>
      <c r="DI101" s="206" t="s">
        <v>1317</v>
      </c>
      <c r="DJ101" s="206" t="s">
        <v>1321</v>
      </c>
      <c r="DK101" s="108" t="s">
        <v>1555</v>
      </c>
      <c r="DL101" s="206" t="s">
        <v>1326</v>
      </c>
      <c r="DM101" s="206" t="s">
        <v>1330</v>
      </c>
      <c r="DN101" s="206" t="s">
        <v>1334</v>
      </c>
      <c r="DO101" s="206" t="s">
        <v>1337</v>
      </c>
      <c r="DP101" s="206" t="s">
        <v>1341</v>
      </c>
      <c r="DQ101" s="206" t="s">
        <v>1344</v>
      </c>
      <c r="DR101" s="206" t="s">
        <v>1347</v>
      </c>
      <c r="DS101" s="206" t="s">
        <v>1350</v>
      </c>
      <c r="DT101" s="206" t="s">
        <v>1353</v>
      </c>
      <c r="DU101" s="108" t="s">
        <v>1555</v>
      </c>
      <c r="DV101" s="206" t="s">
        <v>1363</v>
      </c>
      <c r="DW101" s="206" t="s">
        <v>1369</v>
      </c>
      <c r="DX101" s="206" t="s">
        <v>1375</v>
      </c>
      <c r="DY101" s="108" t="s">
        <v>1555</v>
      </c>
      <c r="DZ101" s="108" t="s">
        <v>1555</v>
      </c>
      <c r="EA101" s="108" t="s">
        <v>1555</v>
      </c>
      <c r="EB101" s="206" t="s">
        <v>1388</v>
      </c>
      <c r="EC101" s="206" t="s">
        <v>1391</v>
      </c>
      <c r="ED101" s="108" t="s">
        <v>1555</v>
      </c>
      <c r="EE101" s="206" t="s">
        <v>1397</v>
      </c>
      <c r="EF101" s="108" t="s">
        <v>1555</v>
      </c>
      <c r="EG101" s="206" t="s">
        <v>1404</v>
      </c>
      <c r="EH101" s="108" t="s">
        <v>1555</v>
      </c>
      <c r="EI101" s="108" t="s">
        <v>1555</v>
      </c>
      <c r="EJ101" s="206" t="s">
        <v>1414</v>
      </c>
      <c r="EK101" s="206" t="s">
        <v>1417</v>
      </c>
      <c r="EL101" s="206" t="s">
        <v>1419</v>
      </c>
      <c r="EM101" s="108" t="s">
        <v>1555</v>
      </c>
      <c r="EN101" s="206" t="s">
        <v>1428</v>
      </c>
      <c r="EO101" s="206" t="s">
        <v>1430</v>
      </c>
      <c r="EP101" s="206" t="s">
        <v>1433</v>
      </c>
      <c r="EQ101" s="108" t="s">
        <v>1555</v>
      </c>
      <c r="ER101" s="108" t="s">
        <v>1555</v>
      </c>
      <c r="ES101" s="206" t="s">
        <v>1442</v>
      </c>
      <c r="ET101" s="108" t="s">
        <v>1555</v>
      </c>
      <c r="EU101" s="108" t="s">
        <v>1555</v>
      </c>
      <c r="EV101" s="206" t="s">
        <v>1451</v>
      </c>
      <c r="EW101" s="108" t="s">
        <v>1555</v>
      </c>
      <c r="EX101" s="108" t="s">
        <v>1555</v>
      </c>
      <c r="EY101" s="108" t="s">
        <v>1555</v>
      </c>
      <c r="EZ101" s="206" t="s">
        <v>1463</v>
      </c>
      <c r="FA101" s="108" t="s">
        <v>1555</v>
      </c>
      <c r="FB101" s="108" t="s">
        <v>1555</v>
      </c>
      <c r="FC101" s="206" t="s">
        <v>1476</v>
      </c>
      <c r="FD101" s="108" t="s">
        <v>1555</v>
      </c>
      <c r="FE101" s="108" t="s">
        <v>1555</v>
      </c>
      <c r="FF101" s="108" t="s">
        <v>1555</v>
      </c>
      <c r="FG101" s="206" t="s">
        <v>1492</v>
      </c>
      <c r="FH101" s="206" t="s">
        <v>1494</v>
      </c>
      <c r="FI101" s="108" t="s">
        <v>1555</v>
      </c>
      <c r="FJ101" s="108" t="s">
        <v>1555</v>
      </c>
      <c r="FK101" s="206" t="s">
        <v>1506</v>
      </c>
      <c r="FL101" s="206" t="s">
        <v>1509</v>
      </c>
      <c r="FM101" s="108" t="s">
        <v>1555</v>
      </c>
    </row>
    <row r="102" spans="1:169" ht="14.25">
      <c r="A102" s="206"/>
      <c r="B102" s="206"/>
      <c r="C102" s="209"/>
      <c r="D102" s="203" t="s">
        <v>442</v>
      </c>
      <c r="E102" s="203" t="s">
        <v>904</v>
      </c>
      <c r="F102" s="203" t="s">
        <v>905</v>
      </c>
      <c r="G102" s="203" t="s">
        <v>906</v>
      </c>
      <c r="H102" s="203" t="s">
        <v>658</v>
      </c>
      <c r="I102" s="203" t="s">
        <v>655</v>
      </c>
      <c r="J102" s="203" t="s">
        <v>919</v>
      </c>
      <c r="K102" s="117" t="s">
        <v>754</v>
      </c>
      <c r="L102" s="204" t="s">
        <v>296</v>
      </c>
      <c r="M102" s="205" t="str">
        <f ca="1">IFERROR(__xludf.DUMMYFUNCTION("regexreplace(N102,"" "","", "")"),"J0, J1, J2, J3, J5, J6, J7, JA, JC, JD, JF, K0, K1, K2, K3, K4, K5, K7, K9, KA, KB, KC, KD, KE, KF, L1, L2, L3, L7, L8, LA, LC, LF, M0, M1, M3, M4, M5, M8, MB, MF, N2, N6, N7, NA, ")</f>
        <v xml:space="preserve">J0, J1, J2, J3, J5, J6, J7, JA, JC, JD, JF, K0, K1, K2, K3, K4, K5, K7, K9, KA, KB, KC, KD, KE, KF, L1, L2, L3, L7, L8, LA, LC, LF, M0, M1, M3, M4, M5, M8, MB, MF, N2, N6, N7, NA, </v>
      </c>
      <c r="N102" s="205" t="e">
        <f t="shared" si="1"/>
        <v>#VALUE!</v>
      </c>
      <c r="O102" s="205" t="str">
        <f ca="1">IFERROR(__xludf.DUMMYFUNCTION("if(countif(ec_num_list,CO102),OFFSET(INDIRECT(CONCAT(""A"",to_text(match(CO102,ec_num_list,0)))),0,1),"""")"),"J0 ")</f>
        <v xml:space="preserve">J0 </v>
      </c>
      <c r="P102" s="205" t="str">
        <f ca="1">IFERROR(__xludf.DUMMYFUNCTION("if(countif(ec_num_list,CP102),OFFSET(INDIRECT(CONCAT(""A"",to_text(match(CP102,ec_num_list,0)))),0,1),"""")"),"J1 ")</f>
        <v xml:space="preserve">J1 </v>
      </c>
      <c r="Q102" s="205" t="str">
        <f ca="1">IFERROR(__xludf.DUMMYFUNCTION("if(countif(ec_num_list,CQ102),OFFSET(INDIRECT(CONCAT(""A"",to_text(match(CQ102,ec_num_list,0)))),0,1),"""")"),"J2 ")</f>
        <v xml:space="preserve">J2 </v>
      </c>
      <c r="R102" s="205" t="str">
        <f ca="1">IFERROR(__xludf.DUMMYFUNCTION("if(countif(ec_num_list,CR102),OFFSET(INDIRECT(CONCAT(""A"",to_text(match(CR102,ec_num_list,0)))),0,1),"""")"),"J3 ")</f>
        <v xml:space="preserve">J3 </v>
      </c>
      <c r="S102" s="205" t="str">
        <f ca="1">IFERROR(__xludf.DUMMYFUNCTION("if(countif(ec_num_list,CS102),OFFSET(INDIRECT(CONCAT(""A"",to_text(match(CS102,ec_num_list,0)))),0,1),"""")"),"")</f>
        <v/>
      </c>
      <c r="T102" s="205" t="str">
        <f ca="1">IFERROR(__xludf.DUMMYFUNCTION("if(countif(ec_num_list,CT102),OFFSET(INDIRECT(CONCAT(""A"",to_text(match(CT102,ec_num_list,0)))),0,1),"""")"),"J5 ")</f>
        <v xml:space="preserve">J5 </v>
      </c>
      <c r="U102" s="205" t="str">
        <f ca="1">IFERROR(__xludf.DUMMYFUNCTION("if(countif(ec_num_list,CU102),OFFSET(INDIRECT(CONCAT(""A"",to_text(match(CU102,ec_num_list,0)))),0,1),"""")"),"J6 ")</f>
        <v xml:space="preserve">J6 </v>
      </c>
      <c r="V102" s="205" t="str">
        <f ca="1">IFERROR(__xludf.DUMMYFUNCTION("if(countif(ec_num_list,CV102),OFFSET(INDIRECT(CONCAT(""A"",to_text(match(CV102,ec_num_list,0)))),0,1),"""")"),"J7 ")</f>
        <v xml:space="preserve">J7 </v>
      </c>
      <c r="W102" s="205" t="str">
        <f ca="1">IFERROR(__xludf.DUMMYFUNCTION("if(countif(ec_num_list,CW102),OFFSET(INDIRECT(CONCAT(""A"",to_text(match(CW102,ec_num_list,0)))),0,1),"""")"),"")</f>
        <v/>
      </c>
      <c r="X102" s="205" t="str">
        <f ca="1">IFERROR(__xludf.DUMMYFUNCTION("if(countif(ec_num_list,CX102),OFFSET(INDIRECT(CONCAT(""A"",to_text(match(CX102,ec_num_list,0)))),0,1),"""")"),"")</f>
        <v/>
      </c>
      <c r="Y102" s="205" t="str">
        <f ca="1">IFERROR(__xludf.DUMMYFUNCTION("if(countif(ec_num_list,CY102),OFFSET(INDIRECT(CONCAT(""A"",to_text(match(CY102,ec_num_list,0)))),0,1),"""")"),"JA ")</f>
        <v xml:space="preserve">JA </v>
      </c>
      <c r="Z102" s="205" t="str">
        <f ca="1">IFERROR(__xludf.DUMMYFUNCTION("if(countif(ec_num_list,CZ102),OFFSET(INDIRECT(CONCAT(""A"",to_text(match(CZ102,ec_num_list,0)))),0,1),"""")"),"")</f>
        <v/>
      </c>
      <c r="AA102" s="205" t="str">
        <f ca="1">IFERROR(__xludf.DUMMYFUNCTION("if(countif(ec_num_list,DA102),OFFSET(INDIRECT(CONCAT(""A"",to_text(match(DA102,ec_num_list,0)))),0,1),"""")"),"JC ")</f>
        <v xml:space="preserve">JC </v>
      </c>
      <c r="AB102" s="205" t="str">
        <f ca="1">IFERROR(__xludf.DUMMYFUNCTION("if(countif(ec_num_list,DB102),OFFSET(INDIRECT(CONCAT(""A"",to_text(match(DB102,ec_num_list,0)))),0,1),"""")"),"JD ")</f>
        <v xml:space="preserve">JD </v>
      </c>
      <c r="AC102" s="205" t="str">
        <f ca="1">IFERROR(__xludf.DUMMYFUNCTION("if(countif(ec_num_list,DC102),OFFSET(INDIRECT(CONCAT(""A"",to_text(match(DC102,ec_num_list,0)))),0,1),"""")"),"")</f>
        <v/>
      </c>
      <c r="AD102" s="205" t="str">
        <f ca="1">IFERROR(__xludf.DUMMYFUNCTION("if(countif(ec_num_list,DD102),OFFSET(INDIRECT(CONCAT(""A"",to_text(match(DD102,ec_num_list,0)))),0,1),"""")"),"JF ")</f>
        <v xml:space="preserve">JF </v>
      </c>
      <c r="AE102" s="205" t="str">
        <f ca="1">IFERROR(__xludf.DUMMYFUNCTION("if(countif(ec_num_list,DE102),OFFSET(INDIRECT(CONCAT(""A"",to_text(match(DE102,ec_num_list,0)))),0,1),"""")"),"K0 ")</f>
        <v xml:space="preserve">K0 </v>
      </c>
      <c r="AF102" s="205" t="str">
        <f ca="1">IFERROR(__xludf.DUMMYFUNCTION("if(countif(ec_num_list,DF102),OFFSET(INDIRECT(CONCAT(""A"",to_text(match(DF102,ec_num_list,0)))),0,1),"""")"),"K1 ")</f>
        <v xml:space="preserve">K1 </v>
      </c>
      <c r="AG102" s="205" t="str">
        <f ca="1">IFERROR(__xludf.DUMMYFUNCTION("if(countif(ec_num_list,DG102),OFFSET(INDIRECT(CONCAT(""A"",to_text(match(DG102,ec_num_list,0)))),0,1),"""")"),"K2 ")</f>
        <v xml:space="preserve">K2 </v>
      </c>
      <c r="AH102" s="205" t="str">
        <f ca="1">IFERROR(__xludf.DUMMYFUNCTION("if(countif(ec_num_list,DH102),OFFSET(INDIRECT(CONCAT(""A"",to_text(match(DH102,ec_num_list,0)))),0,1),"""")"),"K3 ")</f>
        <v xml:space="preserve">K3 </v>
      </c>
      <c r="AI102" s="205" t="str">
        <f ca="1">IFERROR(__xludf.DUMMYFUNCTION("if(countif(ec_num_list,DI102),OFFSET(INDIRECT(CONCAT(""A"",to_text(match(DI102,ec_num_list,0)))),0,1),"""")"),"K4 ")</f>
        <v xml:space="preserve">K4 </v>
      </c>
      <c r="AJ102" s="205" t="str">
        <f ca="1">IFERROR(__xludf.DUMMYFUNCTION("if(countif(ec_num_list,DJ102),OFFSET(INDIRECT(CONCAT(""A"",to_text(match(DJ102,ec_num_list,0)))),0,1),"""")"),"K5 ")</f>
        <v xml:space="preserve">K5 </v>
      </c>
      <c r="AK102" s="205" t="str">
        <f ca="1">IFERROR(__xludf.DUMMYFUNCTION("if(countif(ec_num_list,DK102),OFFSET(INDIRECT(CONCAT(""A"",to_text(match(DK102,ec_num_list,0)))),0,1),"""")"),"")</f>
        <v/>
      </c>
      <c r="AL102" s="205" t="str">
        <f ca="1">IFERROR(__xludf.DUMMYFUNCTION("if(countif(ec_num_list,DL102),OFFSET(INDIRECT(CONCAT(""A"",to_text(match(DL102,ec_num_list,0)))),0,1),"""")"),"K7 ")</f>
        <v xml:space="preserve">K7 </v>
      </c>
      <c r="AM102" s="205" t="str">
        <f ca="1">IFERROR(__xludf.DUMMYFUNCTION("if(countif(ec_num_list,DM102),OFFSET(INDIRECT(CONCAT(""A"",to_text(match(DM102,ec_num_list,0)))),0,1),"""")"),"")</f>
        <v/>
      </c>
      <c r="AN102" s="205" t="str">
        <f ca="1">IFERROR(__xludf.DUMMYFUNCTION("if(countif(ec_num_list,DN102),OFFSET(INDIRECT(CONCAT(""A"",to_text(match(DN102,ec_num_list,0)))),0,1),"""")"),"K9 ")</f>
        <v xml:space="preserve">K9 </v>
      </c>
      <c r="AO102" s="205" t="str">
        <f ca="1">IFERROR(__xludf.DUMMYFUNCTION("if(countif(ec_num_list,DO102),OFFSET(INDIRECT(CONCAT(""A"",to_text(match(DO102,ec_num_list,0)))),0,1),"""")"),"KA ")</f>
        <v xml:space="preserve">KA </v>
      </c>
      <c r="AP102" s="205" t="str">
        <f ca="1">IFERROR(__xludf.DUMMYFUNCTION("if(countif(ec_num_list,DP102),OFFSET(INDIRECT(CONCAT(""A"",to_text(match(DP102,ec_num_list,0)))),0,1),"""")"),"KB ")</f>
        <v xml:space="preserve">KB </v>
      </c>
      <c r="AQ102" s="205" t="str">
        <f ca="1">IFERROR(__xludf.DUMMYFUNCTION("if(countif(ec_num_list,DQ102),OFFSET(INDIRECT(CONCAT(""A"",to_text(match(DQ102,ec_num_list,0)))),0,1),"""")"),"KC ")</f>
        <v xml:space="preserve">KC </v>
      </c>
      <c r="AR102" s="205" t="str">
        <f ca="1">IFERROR(__xludf.DUMMYFUNCTION("if(countif(ec_num_list,DR102),OFFSET(INDIRECT(CONCAT(""A"",to_text(match(DR102,ec_num_list,0)))),0,1),"""")"),"KD ")</f>
        <v xml:space="preserve">KD </v>
      </c>
      <c r="AS102" s="205" t="str">
        <f ca="1">IFERROR(__xludf.DUMMYFUNCTION("if(countif(ec_num_list,DS102),OFFSET(INDIRECT(CONCAT(""A"",to_text(match(DS102,ec_num_list,0)))),0,1),"""")"),"KE ")</f>
        <v xml:space="preserve">KE </v>
      </c>
      <c r="AT102" s="205" t="str">
        <f ca="1">IFERROR(__xludf.DUMMYFUNCTION("if(countif(ec_num_list,DT102),OFFSET(INDIRECT(CONCAT(""A"",to_text(match(DT102,ec_num_list,0)))),0,1),"""")"),"KF ")</f>
        <v xml:space="preserve">KF </v>
      </c>
      <c r="AU102" s="205" t="str">
        <f ca="1">IFERROR(__xludf.DUMMYFUNCTION("if(countif(ec_num_list,DU102),OFFSET(INDIRECT(CONCAT(""A"",to_text(match(DU102,ec_num_list,0)))),0,1),"""")"),"")</f>
        <v/>
      </c>
      <c r="AV102" s="205" t="str">
        <f ca="1">IFERROR(__xludf.DUMMYFUNCTION("if(countif(ec_num_list,DV102),OFFSET(INDIRECT(CONCAT(""A"",to_text(match(DV102,ec_num_list,0)))),0,1),"""")"),"L1 ")</f>
        <v xml:space="preserve">L1 </v>
      </c>
      <c r="AW102" s="205" t="str">
        <f ca="1">IFERROR(__xludf.DUMMYFUNCTION("if(countif(ec_num_list,DW102),OFFSET(INDIRECT(CONCAT(""A"",to_text(match(DW102,ec_num_list,0)))),0,1),"""")"),"L2 ")</f>
        <v xml:space="preserve">L2 </v>
      </c>
      <c r="AX102" s="205" t="str">
        <f ca="1">IFERROR(__xludf.DUMMYFUNCTION("if(countif(ec_num_list,DX102),OFFSET(INDIRECT(CONCAT(""A"",to_text(match(DX102,ec_num_list,0)))),0,1),"""")"),"L3 ")</f>
        <v xml:space="preserve">L3 </v>
      </c>
      <c r="AY102" s="205" t="str">
        <f ca="1">IFERROR(__xludf.DUMMYFUNCTION("if(countif(ec_num_list,DY102),OFFSET(INDIRECT(CONCAT(""A"",to_text(match(DY102,ec_num_list,0)))),0,1),"""")"),"")</f>
        <v/>
      </c>
      <c r="AZ102" s="205" t="str">
        <f ca="1">IFERROR(__xludf.DUMMYFUNCTION("if(countif(ec_num_list,DZ102),OFFSET(INDIRECT(CONCAT(""A"",to_text(match(DZ102,ec_num_list,0)))),0,1),"""")"),"")</f>
        <v/>
      </c>
      <c r="BA102" s="205" t="str">
        <f ca="1">IFERROR(__xludf.DUMMYFUNCTION("if(countif(ec_num_list,EA102),OFFSET(INDIRECT(CONCAT(""A"",to_text(match(EA102,ec_num_list,0)))),0,1),"""")"),"")</f>
        <v/>
      </c>
      <c r="BB102" s="205" t="str">
        <f ca="1">IFERROR(__xludf.DUMMYFUNCTION("if(countif(ec_num_list,EB102),OFFSET(INDIRECT(CONCAT(""A"",to_text(match(EB102,ec_num_list,0)))),0,1),"""")"),"L7 ")</f>
        <v xml:space="preserve">L7 </v>
      </c>
      <c r="BC102" s="205" t="str">
        <f ca="1">IFERROR(__xludf.DUMMYFUNCTION("if(countif(ec_num_list,EC102),OFFSET(INDIRECT(CONCAT(""A"",to_text(match(EC102,ec_num_list,0)))),0,1),"""")"),"L8 ")</f>
        <v xml:space="preserve">L8 </v>
      </c>
      <c r="BD102" s="205" t="str">
        <f ca="1">IFERROR(__xludf.DUMMYFUNCTION("if(countif(ec_num_list,ED102),OFFSET(INDIRECT(CONCAT(""A"",to_text(match(ED102,ec_num_list,0)))),0,1),"""")"),"")</f>
        <v/>
      </c>
      <c r="BE102" s="205" t="str">
        <f ca="1">IFERROR(__xludf.DUMMYFUNCTION("if(countif(ec_num_list,EE102),OFFSET(INDIRECT(CONCAT(""A"",to_text(match(EE102,ec_num_list,0)))),0,1),"""")"),"LA ")</f>
        <v xml:space="preserve">LA </v>
      </c>
      <c r="BF102" s="205" t="str">
        <f ca="1">IFERROR(__xludf.DUMMYFUNCTION("if(countif(ec_num_list,EF102),OFFSET(INDIRECT(CONCAT(""A"",to_text(match(EF102,ec_num_list,0)))),0,1),"""")"),"")</f>
        <v/>
      </c>
      <c r="BG102" s="205" t="str">
        <f ca="1">IFERROR(__xludf.DUMMYFUNCTION("if(countif(ec_num_list,EG102),OFFSET(INDIRECT(CONCAT(""A"",to_text(match(EG102,ec_num_list,0)))),0,1),"""")"),"LC ")</f>
        <v xml:space="preserve">LC </v>
      </c>
      <c r="BH102" s="205" t="str">
        <f ca="1">IFERROR(__xludf.DUMMYFUNCTION("if(countif(ec_num_list,EH102),OFFSET(INDIRECT(CONCAT(""A"",to_text(match(EH102,ec_num_list,0)))),0,1),"""")"),"")</f>
        <v/>
      </c>
      <c r="BI102" s="205" t="str">
        <f ca="1">IFERROR(__xludf.DUMMYFUNCTION("if(countif(ec_num_list,EI102),OFFSET(INDIRECT(CONCAT(""A"",to_text(match(EI102,ec_num_list,0)))),0,1),"""")"),"")</f>
        <v/>
      </c>
      <c r="BJ102" s="205" t="str">
        <f ca="1">IFERROR(__xludf.DUMMYFUNCTION("if(countif(ec_num_list,EJ102),OFFSET(INDIRECT(CONCAT(""A"",to_text(match(EJ102,ec_num_list,0)))),0,1),"""")"),"LF ")</f>
        <v xml:space="preserve">LF </v>
      </c>
      <c r="BK102" s="205" t="str">
        <f ca="1">IFERROR(__xludf.DUMMYFUNCTION("if(countif(ec_num_list,EK102),OFFSET(INDIRECT(CONCAT(""A"",to_text(match(EK102,ec_num_list,0)))),0,1),"""")"),"M0 ")</f>
        <v xml:space="preserve">M0 </v>
      </c>
      <c r="BL102" s="205" t="str">
        <f ca="1">IFERROR(__xludf.DUMMYFUNCTION("if(countif(ec_num_list,EL102),OFFSET(INDIRECT(CONCAT(""A"",to_text(match(EL102,ec_num_list,0)))),0,1),"""")"),"M1 ")</f>
        <v xml:space="preserve">M1 </v>
      </c>
      <c r="BM102" s="205" t="str">
        <f ca="1">IFERROR(__xludf.DUMMYFUNCTION("if(countif(ec_num_list,EM102),OFFSET(INDIRECT(CONCAT(""A"",to_text(match(EM102,ec_num_list,0)))),0,1),"""")"),"")</f>
        <v/>
      </c>
      <c r="BN102" s="205" t="str">
        <f ca="1">IFERROR(__xludf.DUMMYFUNCTION("if(countif(ec_num_list,EN102),OFFSET(INDIRECT(CONCAT(""A"",to_text(match(EN102,ec_num_list,0)))),0,1),"""")"),"M3 ")</f>
        <v xml:space="preserve">M3 </v>
      </c>
      <c r="BO102" s="205" t="str">
        <f ca="1">IFERROR(__xludf.DUMMYFUNCTION("if(countif(ec_num_list,EO102),OFFSET(INDIRECT(CONCAT(""A"",to_text(match(EO102,ec_num_list,0)))),0,1),"""")"),"M4 ")</f>
        <v xml:space="preserve">M4 </v>
      </c>
      <c r="BP102" s="205" t="str">
        <f ca="1">IFERROR(__xludf.DUMMYFUNCTION("if(countif(ec_num_list,EP102),OFFSET(INDIRECT(CONCAT(""A"",to_text(match(EP102,ec_num_list,0)))),0,1),"""")"),"M5 ")</f>
        <v xml:space="preserve">M5 </v>
      </c>
      <c r="BQ102" s="205" t="str">
        <f ca="1">IFERROR(__xludf.DUMMYFUNCTION("if(countif(ec_num_list,EQ102),OFFSET(INDIRECT(CONCAT(""A"",to_text(match(EQ102,ec_num_list,0)))),0,1),"""")"),"")</f>
        <v/>
      </c>
      <c r="BR102" s="205" t="str">
        <f ca="1">IFERROR(__xludf.DUMMYFUNCTION("if(countif(ec_num_list,ER102),OFFSET(INDIRECT(CONCAT(""A"",to_text(match(ER102,ec_num_list,0)))),0,1),"""")"),"")</f>
        <v/>
      </c>
      <c r="BS102" s="205" t="str">
        <f ca="1">IFERROR(__xludf.DUMMYFUNCTION("if(countif(ec_num_list,ES102),OFFSET(INDIRECT(CONCAT(""A"",to_text(match(ES102,ec_num_list,0)))),0,1),"""")"),"M8 ")</f>
        <v xml:space="preserve">M8 </v>
      </c>
      <c r="BT102" s="205" t="str">
        <f ca="1">IFERROR(__xludf.DUMMYFUNCTION("if(countif(ec_num_list,ET102),OFFSET(INDIRECT(CONCAT(""A"",to_text(match(ET102,ec_num_list,0)))),0,1),"""")"),"")</f>
        <v/>
      </c>
      <c r="BU102" s="205" t="str">
        <f ca="1">IFERROR(__xludf.DUMMYFUNCTION("if(countif(ec_num_list,EU102),OFFSET(INDIRECT(CONCAT(""A"",to_text(match(EU102,ec_num_list,0)))),0,1),"""")"),"")</f>
        <v/>
      </c>
      <c r="BV102" s="205" t="str">
        <f ca="1">IFERROR(__xludf.DUMMYFUNCTION("if(countif(ec_num_list,EV102),OFFSET(INDIRECT(CONCAT(""A"",to_text(match(EV102,ec_num_list,0)))),0,1),"""")"),"MB ")</f>
        <v xml:space="preserve">MB </v>
      </c>
      <c r="BW102" s="205" t="str">
        <f ca="1">IFERROR(__xludf.DUMMYFUNCTION("if(countif(ec_num_list,EW102),OFFSET(INDIRECT(CONCAT(""A"",to_text(match(EW102,ec_num_list,0)))),0,1),"""")"),"")</f>
        <v/>
      </c>
      <c r="BX102" s="205" t="str">
        <f ca="1">IFERROR(__xludf.DUMMYFUNCTION("if(countif(ec_num_list,EX102),OFFSET(INDIRECT(CONCAT(""A"",to_text(match(EX102,ec_num_list,0)))),0,1),"""")"),"")</f>
        <v/>
      </c>
      <c r="BY102" s="205" t="str">
        <f ca="1">IFERROR(__xludf.DUMMYFUNCTION("if(countif(ec_num_list,EY102),OFFSET(INDIRECT(CONCAT(""A"",to_text(match(EY102,ec_num_list,0)))),0,1),"""")"),"")</f>
        <v/>
      </c>
      <c r="BZ102" s="205" t="str">
        <f ca="1">IFERROR(__xludf.DUMMYFUNCTION("if(countif(ec_num_list,EZ102),OFFSET(INDIRECT(CONCAT(""A"",to_text(match(EZ102,ec_num_list,0)))),0,1),"""")"),"MF ")</f>
        <v xml:space="preserve">MF </v>
      </c>
      <c r="CA102" s="205" t="str">
        <f ca="1">IFERROR(__xludf.DUMMYFUNCTION("if(countif(ec_num_list,FA102),OFFSET(INDIRECT(CONCAT(""A"",to_text(match(FA102,ec_num_list,0)))),0,1),"""")"),"")</f>
        <v/>
      </c>
      <c r="CB102" s="205" t="str">
        <f ca="1">IFERROR(__xludf.DUMMYFUNCTION("if(countif(ec_num_list,FB102),OFFSET(INDIRECT(CONCAT(""A"",to_text(match(FB102,ec_num_list,0)))),0,1),"""")"),"")</f>
        <v/>
      </c>
      <c r="CC102" s="205" t="str">
        <f ca="1">IFERROR(__xludf.DUMMYFUNCTION("if(countif(ec_num_list,FC102),OFFSET(INDIRECT(CONCAT(""A"",to_text(match(FC102,ec_num_list,0)))),0,1),"""")"),"N2 ")</f>
        <v xml:space="preserve">N2 </v>
      </c>
      <c r="CD102" s="205" t="str">
        <f ca="1">IFERROR(__xludf.DUMMYFUNCTION("if(countif(ec_num_list,FD102),OFFSET(INDIRECT(CONCAT(""A"",to_text(match(FD102,ec_num_list,0)))),0,1),"""")"),"")</f>
        <v/>
      </c>
      <c r="CE102" s="205" t="str">
        <f ca="1">IFERROR(__xludf.DUMMYFUNCTION("if(countif(ec_num_list,FE102),OFFSET(INDIRECT(CONCAT(""A"",to_text(match(FE102,ec_num_list,0)))),0,1),"""")"),"")</f>
        <v/>
      </c>
      <c r="CF102" s="205" t="str">
        <f ca="1">IFERROR(__xludf.DUMMYFUNCTION("if(countif(ec_num_list,FF102),OFFSET(INDIRECT(CONCAT(""A"",to_text(match(FF102,ec_num_list,0)))),0,1),"""")"),"")</f>
        <v/>
      </c>
      <c r="CG102" s="205" t="str">
        <f ca="1">IFERROR(__xludf.DUMMYFUNCTION("if(countif(ec_num_list,FG102),OFFSET(INDIRECT(CONCAT(""A"",to_text(match(FG102,ec_num_list,0)))),0,1),"""")"),"N6 ")</f>
        <v xml:space="preserve">N6 </v>
      </c>
      <c r="CH102" s="205" t="str">
        <f ca="1">IFERROR(__xludf.DUMMYFUNCTION("if(countif(ec_num_list,FH102),OFFSET(INDIRECT(CONCAT(""A"",to_text(match(FH102,ec_num_list,0)))),0,1),"""")"),"N7 ")</f>
        <v xml:space="preserve">N7 </v>
      </c>
      <c r="CI102" s="205" t="str">
        <f ca="1">IFERROR(__xludf.DUMMYFUNCTION("if(countif(ec_num_list,FI102),OFFSET(INDIRECT(CONCAT(""A"",to_text(match(FI102,ec_num_list,0)))),0,1),"""")"),"")</f>
        <v/>
      </c>
      <c r="CJ102" s="205" t="str">
        <f ca="1">IFERROR(__xludf.DUMMYFUNCTION("if(countif(ec_num_list,FJ102),OFFSET(INDIRECT(CONCAT(""A"",to_text(match(FJ102,ec_num_list,0)))),0,1),"""")"),"")</f>
        <v/>
      </c>
      <c r="CK102" s="205" t="str">
        <f ca="1">IFERROR(__xludf.DUMMYFUNCTION("if(countif(ec_num_list,FK102),OFFSET(INDIRECT(CONCAT(""A"",to_text(match(FK102,ec_num_list,0)))),0,1),"""")"),"NA ")</f>
        <v xml:space="preserve">NA </v>
      </c>
      <c r="CL102" s="205" t="str">
        <f ca="1">IFERROR(__xludf.DUMMYFUNCTION("if(countif(ec_num_list,FL102),OFFSET(INDIRECT(CONCAT(""A"",to_text(match(FL102,ec_num_list,0)))),0,1),"""")"),"")</f>
        <v/>
      </c>
      <c r="CM102" s="205" t="str">
        <f ca="1">IFERROR(__xludf.DUMMYFUNCTION("if(countif(ec_num_list,FM102),OFFSET(INDIRECT(CONCAT(""A"",to_text(match(FM102,ec_num_list,0)))),0,1),"""")"),"")</f>
        <v/>
      </c>
      <c r="CN102" s="206" t="s">
        <v>296</v>
      </c>
      <c r="CO102" s="206" t="s">
        <v>1243</v>
      </c>
      <c r="CP102" s="206" t="s">
        <v>1251</v>
      </c>
      <c r="CQ102" s="206" t="s">
        <v>1256</v>
      </c>
      <c r="CR102" s="206" t="s">
        <v>1260</v>
      </c>
      <c r="CS102" s="108" t="s">
        <v>1555</v>
      </c>
      <c r="CT102" s="206" t="s">
        <v>1266</v>
      </c>
      <c r="CU102" s="206" t="s">
        <v>1271</v>
      </c>
      <c r="CV102" s="206" t="s">
        <v>1274</v>
      </c>
      <c r="CW102" s="108" t="s">
        <v>1555</v>
      </c>
      <c r="CX102" s="108" t="s">
        <v>1555</v>
      </c>
      <c r="CY102" s="206" t="s">
        <v>1286</v>
      </c>
      <c r="CZ102" s="108" t="s">
        <v>1555</v>
      </c>
      <c r="DA102" s="206" t="s">
        <v>1292</v>
      </c>
      <c r="DB102" s="206" t="s">
        <v>1294</v>
      </c>
      <c r="DC102" s="108" t="s">
        <v>1555</v>
      </c>
      <c r="DD102" s="206" t="s">
        <v>1301</v>
      </c>
      <c r="DE102" s="206" t="s">
        <v>1304</v>
      </c>
      <c r="DF102" s="206" t="s">
        <v>1309</v>
      </c>
      <c r="DG102" s="206" t="s">
        <v>1311</v>
      </c>
      <c r="DH102" s="206" t="s">
        <v>1315</v>
      </c>
      <c r="DI102" s="206" t="s">
        <v>1317</v>
      </c>
      <c r="DJ102" s="206" t="s">
        <v>1321</v>
      </c>
      <c r="DK102" s="108" t="s">
        <v>1555</v>
      </c>
      <c r="DL102" s="206" t="s">
        <v>1326</v>
      </c>
      <c r="DM102" s="108" t="s">
        <v>1555</v>
      </c>
      <c r="DN102" s="206" t="s">
        <v>1334</v>
      </c>
      <c r="DO102" s="206" t="s">
        <v>1337</v>
      </c>
      <c r="DP102" s="206" t="s">
        <v>1341</v>
      </c>
      <c r="DQ102" s="206" t="s">
        <v>1344</v>
      </c>
      <c r="DR102" s="206" t="s">
        <v>1347</v>
      </c>
      <c r="DS102" s="206" t="s">
        <v>1350</v>
      </c>
      <c r="DT102" s="206" t="s">
        <v>1353</v>
      </c>
      <c r="DU102" s="108" t="s">
        <v>1555</v>
      </c>
      <c r="DV102" s="206" t="s">
        <v>1363</v>
      </c>
      <c r="DW102" s="206" t="s">
        <v>1369</v>
      </c>
      <c r="DX102" s="206" t="s">
        <v>1375</v>
      </c>
      <c r="DY102" s="108" t="s">
        <v>1555</v>
      </c>
      <c r="DZ102" s="108" t="s">
        <v>1555</v>
      </c>
      <c r="EA102" s="108" t="s">
        <v>1555</v>
      </c>
      <c r="EB102" s="206" t="s">
        <v>1388</v>
      </c>
      <c r="EC102" s="206" t="s">
        <v>1391</v>
      </c>
      <c r="ED102" s="108" t="s">
        <v>1555</v>
      </c>
      <c r="EE102" s="206" t="s">
        <v>1397</v>
      </c>
      <c r="EF102" s="108" t="s">
        <v>1555</v>
      </c>
      <c r="EG102" s="206" t="s">
        <v>1404</v>
      </c>
      <c r="EH102" s="108" t="s">
        <v>1555</v>
      </c>
      <c r="EI102" s="108" t="s">
        <v>1555</v>
      </c>
      <c r="EJ102" s="206" t="s">
        <v>1414</v>
      </c>
      <c r="EK102" s="206" t="s">
        <v>1417</v>
      </c>
      <c r="EL102" s="206" t="s">
        <v>1419</v>
      </c>
      <c r="EM102" s="108" t="s">
        <v>1555</v>
      </c>
      <c r="EN102" s="206" t="s">
        <v>1428</v>
      </c>
      <c r="EO102" s="206" t="s">
        <v>1430</v>
      </c>
      <c r="EP102" s="206" t="s">
        <v>1433</v>
      </c>
      <c r="EQ102" s="108" t="s">
        <v>1555</v>
      </c>
      <c r="ER102" s="108" t="s">
        <v>1555</v>
      </c>
      <c r="ES102" s="206" t="s">
        <v>1442</v>
      </c>
      <c r="ET102" s="108" t="s">
        <v>1555</v>
      </c>
      <c r="EU102" s="108" t="s">
        <v>1555</v>
      </c>
      <c r="EV102" s="206" t="s">
        <v>1451</v>
      </c>
      <c r="EW102" s="108" t="s">
        <v>1555</v>
      </c>
      <c r="EX102" s="108" t="s">
        <v>1555</v>
      </c>
      <c r="EY102" s="108" t="s">
        <v>1555</v>
      </c>
      <c r="EZ102" s="206" t="s">
        <v>1463</v>
      </c>
      <c r="FA102" s="108" t="s">
        <v>1555</v>
      </c>
      <c r="FB102" s="108" t="s">
        <v>1555</v>
      </c>
      <c r="FC102" s="206" t="s">
        <v>1476</v>
      </c>
      <c r="FD102" s="108" t="s">
        <v>1555</v>
      </c>
      <c r="FE102" s="108" t="s">
        <v>1555</v>
      </c>
      <c r="FF102" s="108" t="s">
        <v>1555</v>
      </c>
      <c r="FG102" s="206" t="s">
        <v>1492</v>
      </c>
      <c r="FH102" s="206" t="s">
        <v>1494</v>
      </c>
      <c r="FI102" s="108" t="s">
        <v>1555</v>
      </c>
      <c r="FJ102" s="108" t="s">
        <v>1555</v>
      </c>
      <c r="FK102" s="206" t="s">
        <v>1506</v>
      </c>
      <c r="FL102" s="206" t="s">
        <v>1509</v>
      </c>
      <c r="FM102" s="108" t="s">
        <v>1555</v>
      </c>
    </row>
    <row r="103" spans="1:169" ht="14.25">
      <c r="A103" s="206"/>
      <c r="B103" s="206"/>
      <c r="C103" s="209"/>
      <c r="D103" s="203" t="s">
        <v>442</v>
      </c>
      <c r="E103" s="203" t="s">
        <v>904</v>
      </c>
      <c r="F103" s="203" t="s">
        <v>905</v>
      </c>
      <c r="G103" s="203" t="s">
        <v>906</v>
      </c>
      <c r="H103" s="203" t="s">
        <v>658</v>
      </c>
      <c r="I103" s="203" t="s">
        <v>655</v>
      </c>
      <c r="J103" s="203" t="s">
        <v>919</v>
      </c>
      <c r="K103" s="117" t="s">
        <v>754</v>
      </c>
      <c r="L103" s="204" t="s">
        <v>759</v>
      </c>
      <c r="M103" s="205" t="str">
        <f ca="1">IFERROR(__xludf.DUMMYFUNCTION("regexreplace(N103,"" "","", "")"),"J0, J1, J2, J3, J5, J6, J7, JA, JC, JD, JF, K0, K1, K2, K3, K4, K5, K7, K8, K9, KA, KB, KC, KD, KE, KF, L1, L2, L3, L7, L8, LA, LC, LF, M0, M1, M3, M4, M5, M8, MB, MF, N2, N6, N7, NA, ")</f>
        <v xml:space="preserve">J0, J1, J2, J3, J5, J6, J7, JA, JC, JD, JF, K0, K1, K2, K3, K4, K5, K7, K8, K9, KA, KB, KC, KD, KE, KF, L1, L2, L3, L7, L8, LA, LC, LF, M0, M1, M3, M4, M5, M8, MB, MF, N2, N6, N7, NA, </v>
      </c>
      <c r="N103" s="205" t="e">
        <f t="shared" si="1"/>
        <v>#VALUE!</v>
      </c>
      <c r="O103" s="205" t="str">
        <f ca="1">IFERROR(__xludf.DUMMYFUNCTION("if(countif(ec_num_list,CO103),OFFSET(INDIRECT(CONCAT(""A"",to_text(match(CO103,ec_num_list,0)))),0,1),"""")"),"J0 ")</f>
        <v xml:space="preserve">J0 </v>
      </c>
      <c r="P103" s="205" t="str">
        <f ca="1">IFERROR(__xludf.DUMMYFUNCTION("if(countif(ec_num_list,CP103),OFFSET(INDIRECT(CONCAT(""A"",to_text(match(CP103,ec_num_list,0)))),0,1),"""")"),"J1 ")</f>
        <v xml:space="preserve">J1 </v>
      </c>
      <c r="Q103" s="205" t="str">
        <f ca="1">IFERROR(__xludf.DUMMYFUNCTION("if(countif(ec_num_list,CQ103),OFFSET(INDIRECT(CONCAT(""A"",to_text(match(CQ103,ec_num_list,0)))),0,1),"""")"),"J2 ")</f>
        <v xml:space="preserve">J2 </v>
      </c>
      <c r="R103" s="205" t="str">
        <f ca="1">IFERROR(__xludf.DUMMYFUNCTION("if(countif(ec_num_list,CR103),OFFSET(INDIRECT(CONCAT(""A"",to_text(match(CR103,ec_num_list,0)))),0,1),"""")"),"J3 ")</f>
        <v xml:space="preserve">J3 </v>
      </c>
      <c r="S103" s="205" t="str">
        <f ca="1">IFERROR(__xludf.DUMMYFUNCTION("if(countif(ec_num_list,CS103),OFFSET(INDIRECT(CONCAT(""A"",to_text(match(CS103,ec_num_list,0)))),0,1),"""")"),"")</f>
        <v/>
      </c>
      <c r="T103" s="205" t="str">
        <f ca="1">IFERROR(__xludf.DUMMYFUNCTION("if(countif(ec_num_list,CT103),OFFSET(INDIRECT(CONCAT(""A"",to_text(match(CT103,ec_num_list,0)))),0,1),"""")"),"J5 ")</f>
        <v xml:space="preserve">J5 </v>
      </c>
      <c r="U103" s="205" t="str">
        <f ca="1">IFERROR(__xludf.DUMMYFUNCTION("if(countif(ec_num_list,CU103),OFFSET(INDIRECT(CONCAT(""A"",to_text(match(CU103,ec_num_list,0)))),0,1),"""")"),"J6 ")</f>
        <v xml:space="preserve">J6 </v>
      </c>
      <c r="V103" s="205" t="str">
        <f ca="1">IFERROR(__xludf.DUMMYFUNCTION("if(countif(ec_num_list,CV103),OFFSET(INDIRECT(CONCAT(""A"",to_text(match(CV103,ec_num_list,0)))),0,1),"""")"),"J7 ")</f>
        <v xml:space="preserve">J7 </v>
      </c>
      <c r="W103" s="205" t="str">
        <f ca="1">IFERROR(__xludf.DUMMYFUNCTION("if(countif(ec_num_list,CW103),OFFSET(INDIRECT(CONCAT(""A"",to_text(match(CW103,ec_num_list,0)))),0,1),"""")"),"")</f>
        <v/>
      </c>
      <c r="X103" s="205" t="str">
        <f ca="1">IFERROR(__xludf.DUMMYFUNCTION("if(countif(ec_num_list,CX103),OFFSET(INDIRECT(CONCAT(""A"",to_text(match(CX103,ec_num_list,0)))),0,1),"""")"),"")</f>
        <v/>
      </c>
      <c r="Y103" s="205" t="str">
        <f ca="1">IFERROR(__xludf.DUMMYFUNCTION("if(countif(ec_num_list,CY103),OFFSET(INDIRECT(CONCAT(""A"",to_text(match(CY103,ec_num_list,0)))),0,1),"""")"),"JA ")</f>
        <v xml:space="preserve">JA </v>
      </c>
      <c r="Z103" s="205" t="str">
        <f ca="1">IFERROR(__xludf.DUMMYFUNCTION("if(countif(ec_num_list,CZ103),OFFSET(INDIRECT(CONCAT(""A"",to_text(match(CZ103,ec_num_list,0)))),0,1),"""")"),"")</f>
        <v/>
      </c>
      <c r="AA103" s="205" t="str">
        <f ca="1">IFERROR(__xludf.DUMMYFUNCTION("if(countif(ec_num_list,DA103),OFFSET(INDIRECT(CONCAT(""A"",to_text(match(DA103,ec_num_list,0)))),0,1),"""")"),"JC ")</f>
        <v xml:space="preserve">JC </v>
      </c>
      <c r="AB103" s="205" t="str">
        <f ca="1">IFERROR(__xludf.DUMMYFUNCTION("if(countif(ec_num_list,DB103),OFFSET(INDIRECT(CONCAT(""A"",to_text(match(DB103,ec_num_list,0)))),0,1),"""")"),"JD ")</f>
        <v xml:space="preserve">JD </v>
      </c>
      <c r="AC103" s="205" t="str">
        <f ca="1">IFERROR(__xludf.DUMMYFUNCTION("if(countif(ec_num_list,DC103),OFFSET(INDIRECT(CONCAT(""A"",to_text(match(DC103,ec_num_list,0)))),0,1),"""")"),"")</f>
        <v/>
      </c>
      <c r="AD103" s="205" t="str">
        <f ca="1">IFERROR(__xludf.DUMMYFUNCTION("if(countif(ec_num_list,DD103),OFFSET(INDIRECT(CONCAT(""A"",to_text(match(DD103,ec_num_list,0)))),0,1),"""")"),"JF ")</f>
        <v xml:space="preserve">JF </v>
      </c>
      <c r="AE103" s="205" t="str">
        <f ca="1">IFERROR(__xludf.DUMMYFUNCTION("if(countif(ec_num_list,DE103),OFFSET(INDIRECT(CONCAT(""A"",to_text(match(DE103,ec_num_list,0)))),0,1),"""")"),"K0 ")</f>
        <v xml:space="preserve">K0 </v>
      </c>
      <c r="AF103" s="205" t="str">
        <f ca="1">IFERROR(__xludf.DUMMYFUNCTION("if(countif(ec_num_list,DF103),OFFSET(INDIRECT(CONCAT(""A"",to_text(match(DF103,ec_num_list,0)))),0,1),"""")"),"K1 ")</f>
        <v xml:space="preserve">K1 </v>
      </c>
      <c r="AG103" s="205" t="str">
        <f ca="1">IFERROR(__xludf.DUMMYFUNCTION("if(countif(ec_num_list,DG103),OFFSET(INDIRECT(CONCAT(""A"",to_text(match(DG103,ec_num_list,0)))),0,1),"""")"),"K2 ")</f>
        <v xml:space="preserve">K2 </v>
      </c>
      <c r="AH103" s="205" t="str">
        <f ca="1">IFERROR(__xludf.DUMMYFUNCTION("if(countif(ec_num_list,DH103),OFFSET(INDIRECT(CONCAT(""A"",to_text(match(DH103,ec_num_list,0)))),0,1),"""")"),"K3 ")</f>
        <v xml:space="preserve">K3 </v>
      </c>
      <c r="AI103" s="205" t="str">
        <f ca="1">IFERROR(__xludf.DUMMYFUNCTION("if(countif(ec_num_list,DI103),OFFSET(INDIRECT(CONCAT(""A"",to_text(match(DI103,ec_num_list,0)))),0,1),"""")"),"K4 ")</f>
        <v xml:space="preserve">K4 </v>
      </c>
      <c r="AJ103" s="205" t="str">
        <f ca="1">IFERROR(__xludf.DUMMYFUNCTION("if(countif(ec_num_list,DJ103),OFFSET(INDIRECT(CONCAT(""A"",to_text(match(DJ103,ec_num_list,0)))),0,1),"""")"),"K5 ")</f>
        <v xml:space="preserve">K5 </v>
      </c>
      <c r="AK103" s="205" t="str">
        <f ca="1">IFERROR(__xludf.DUMMYFUNCTION("if(countif(ec_num_list,DK103),OFFSET(INDIRECT(CONCAT(""A"",to_text(match(DK103,ec_num_list,0)))),0,1),"""")"),"")</f>
        <v/>
      </c>
      <c r="AL103" s="205" t="str">
        <f ca="1">IFERROR(__xludf.DUMMYFUNCTION("if(countif(ec_num_list,DL103),OFFSET(INDIRECT(CONCAT(""A"",to_text(match(DL103,ec_num_list,0)))),0,1),"""")"),"K7 ")</f>
        <v xml:space="preserve">K7 </v>
      </c>
      <c r="AM103" s="205" t="str">
        <f ca="1">IFERROR(__xludf.DUMMYFUNCTION("if(countif(ec_num_list,DM103),OFFSET(INDIRECT(CONCAT(""A"",to_text(match(DM103,ec_num_list,0)))),0,1),"""")"),"K8 ")</f>
        <v xml:space="preserve">K8 </v>
      </c>
      <c r="AN103" s="205" t="str">
        <f ca="1">IFERROR(__xludf.DUMMYFUNCTION("if(countif(ec_num_list,DN103),OFFSET(INDIRECT(CONCAT(""A"",to_text(match(DN103,ec_num_list,0)))),0,1),"""")"),"K9 ")</f>
        <v xml:space="preserve">K9 </v>
      </c>
      <c r="AO103" s="205" t="str">
        <f ca="1">IFERROR(__xludf.DUMMYFUNCTION("if(countif(ec_num_list,DO103),OFFSET(INDIRECT(CONCAT(""A"",to_text(match(DO103,ec_num_list,0)))),0,1),"""")"),"KA ")</f>
        <v xml:space="preserve">KA </v>
      </c>
      <c r="AP103" s="205" t="str">
        <f ca="1">IFERROR(__xludf.DUMMYFUNCTION("if(countif(ec_num_list,DP103),OFFSET(INDIRECT(CONCAT(""A"",to_text(match(DP103,ec_num_list,0)))),0,1),"""")"),"KB ")</f>
        <v xml:space="preserve">KB </v>
      </c>
      <c r="AQ103" s="205" t="str">
        <f ca="1">IFERROR(__xludf.DUMMYFUNCTION("if(countif(ec_num_list,DQ103),OFFSET(INDIRECT(CONCAT(""A"",to_text(match(DQ103,ec_num_list,0)))),0,1),"""")"),"KC ")</f>
        <v xml:space="preserve">KC </v>
      </c>
      <c r="AR103" s="205" t="str">
        <f ca="1">IFERROR(__xludf.DUMMYFUNCTION("if(countif(ec_num_list,DR103),OFFSET(INDIRECT(CONCAT(""A"",to_text(match(DR103,ec_num_list,0)))),0,1),"""")"),"KD ")</f>
        <v xml:space="preserve">KD </v>
      </c>
      <c r="AS103" s="205" t="str">
        <f ca="1">IFERROR(__xludf.DUMMYFUNCTION("if(countif(ec_num_list,DS103),OFFSET(INDIRECT(CONCAT(""A"",to_text(match(DS103,ec_num_list,0)))),0,1),"""")"),"KE ")</f>
        <v xml:space="preserve">KE </v>
      </c>
      <c r="AT103" s="205" t="str">
        <f ca="1">IFERROR(__xludf.DUMMYFUNCTION("if(countif(ec_num_list,DT103),OFFSET(INDIRECT(CONCAT(""A"",to_text(match(DT103,ec_num_list,0)))),0,1),"""")"),"KF ")</f>
        <v xml:space="preserve">KF </v>
      </c>
      <c r="AU103" s="205" t="str">
        <f ca="1">IFERROR(__xludf.DUMMYFUNCTION("if(countif(ec_num_list,DU103),OFFSET(INDIRECT(CONCAT(""A"",to_text(match(DU103,ec_num_list,0)))),0,1),"""")"),"")</f>
        <v/>
      </c>
      <c r="AV103" s="205" t="str">
        <f ca="1">IFERROR(__xludf.DUMMYFUNCTION("if(countif(ec_num_list,DV103),OFFSET(INDIRECT(CONCAT(""A"",to_text(match(DV103,ec_num_list,0)))),0,1),"""")"),"L1 ")</f>
        <v xml:space="preserve">L1 </v>
      </c>
      <c r="AW103" s="205" t="str">
        <f ca="1">IFERROR(__xludf.DUMMYFUNCTION("if(countif(ec_num_list,DW103),OFFSET(INDIRECT(CONCAT(""A"",to_text(match(DW103,ec_num_list,0)))),0,1),"""")"),"L2 ")</f>
        <v xml:space="preserve">L2 </v>
      </c>
      <c r="AX103" s="205" t="str">
        <f ca="1">IFERROR(__xludf.DUMMYFUNCTION("if(countif(ec_num_list,DX103),OFFSET(INDIRECT(CONCAT(""A"",to_text(match(DX103,ec_num_list,0)))),0,1),"""")"),"L3 ")</f>
        <v xml:space="preserve">L3 </v>
      </c>
      <c r="AY103" s="205" t="str">
        <f ca="1">IFERROR(__xludf.DUMMYFUNCTION("if(countif(ec_num_list,DY103),OFFSET(INDIRECT(CONCAT(""A"",to_text(match(DY103,ec_num_list,0)))),0,1),"""")"),"")</f>
        <v/>
      </c>
      <c r="AZ103" s="205" t="str">
        <f ca="1">IFERROR(__xludf.DUMMYFUNCTION("if(countif(ec_num_list,DZ103),OFFSET(INDIRECT(CONCAT(""A"",to_text(match(DZ103,ec_num_list,0)))),0,1),"""")"),"")</f>
        <v/>
      </c>
      <c r="BA103" s="205" t="str">
        <f ca="1">IFERROR(__xludf.DUMMYFUNCTION("if(countif(ec_num_list,EA103),OFFSET(INDIRECT(CONCAT(""A"",to_text(match(EA103,ec_num_list,0)))),0,1),"""")"),"")</f>
        <v/>
      </c>
      <c r="BB103" s="205" t="str">
        <f ca="1">IFERROR(__xludf.DUMMYFUNCTION("if(countif(ec_num_list,EB103),OFFSET(INDIRECT(CONCAT(""A"",to_text(match(EB103,ec_num_list,0)))),0,1),"""")"),"L7 ")</f>
        <v xml:space="preserve">L7 </v>
      </c>
      <c r="BC103" s="205" t="str">
        <f ca="1">IFERROR(__xludf.DUMMYFUNCTION("if(countif(ec_num_list,EC103),OFFSET(INDIRECT(CONCAT(""A"",to_text(match(EC103,ec_num_list,0)))),0,1),"""")"),"L8 ")</f>
        <v xml:space="preserve">L8 </v>
      </c>
      <c r="BD103" s="205" t="str">
        <f ca="1">IFERROR(__xludf.DUMMYFUNCTION("if(countif(ec_num_list,ED103),OFFSET(INDIRECT(CONCAT(""A"",to_text(match(ED103,ec_num_list,0)))),0,1),"""")"),"")</f>
        <v/>
      </c>
      <c r="BE103" s="205" t="str">
        <f ca="1">IFERROR(__xludf.DUMMYFUNCTION("if(countif(ec_num_list,EE103),OFFSET(INDIRECT(CONCAT(""A"",to_text(match(EE103,ec_num_list,0)))),0,1),"""")"),"LA ")</f>
        <v xml:space="preserve">LA </v>
      </c>
      <c r="BF103" s="205" t="str">
        <f ca="1">IFERROR(__xludf.DUMMYFUNCTION("if(countif(ec_num_list,EF103),OFFSET(INDIRECT(CONCAT(""A"",to_text(match(EF103,ec_num_list,0)))),0,1),"""")"),"")</f>
        <v/>
      </c>
      <c r="BG103" s="205" t="str">
        <f ca="1">IFERROR(__xludf.DUMMYFUNCTION("if(countif(ec_num_list,EG103),OFFSET(INDIRECT(CONCAT(""A"",to_text(match(EG103,ec_num_list,0)))),0,1),"""")"),"LC ")</f>
        <v xml:space="preserve">LC </v>
      </c>
      <c r="BH103" s="205" t="str">
        <f ca="1">IFERROR(__xludf.DUMMYFUNCTION("if(countif(ec_num_list,EH103),OFFSET(INDIRECT(CONCAT(""A"",to_text(match(EH103,ec_num_list,0)))),0,1),"""")"),"")</f>
        <v/>
      </c>
      <c r="BI103" s="205" t="str">
        <f ca="1">IFERROR(__xludf.DUMMYFUNCTION("if(countif(ec_num_list,EI103),OFFSET(INDIRECT(CONCAT(""A"",to_text(match(EI103,ec_num_list,0)))),0,1),"""")"),"")</f>
        <v/>
      </c>
      <c r="BJ103" s="205" t="str">
        <f ca="1">IFERROR(__xludf.DUMMYFUNCTION("if(countif(ec_num_list,EJ103),OFFSET(INDIRECT(CONCAT(""A"",to_text(match(EJ103,ec_num_list,0)))),0,1),"""")"),"LF ")</f>
        <v xml:space="preserve">LF </v>
      </c>
      <c r="BK103" s="205" t="str">
        <f ca="1">IFERROR(__xludf.DUMMYFUNCTION("if(countif(ec_num_list,EK103),OFFSET(INDIRECT(CONCAT(""A"",to_text(match(EK103,ec_num_list,0)))),0,1),"""")"),"M0 ")</f>
        <v xml:space="preserve">M0 </v>
      </c>
      <c r="BL103" s="205" t="str">
        <f ca="1">IFERROR(__xludf.DUMMYFUNCTION("if(countif(ec_num_list,EL103),OFFSET(INDIRECT(CONCAT(""A"",to_text(match(EL103,ec_num_list,0)))),0,1),"""")"),"M1 ")</f>
        <v xml:space="preserve">M1 </v>
      </c>
      <c r="BM103" s="205" t="str">
        <f ca="1">IFERROR(__xludf.DUMMYFUNCTION("if(countif(ec_num_list,EM103),OFFSET(INDIRECT(CONCAT(""A"",to_text(match(EM103,ec_num_list,0)))),0,1),"""")"),"")</f>
        <v/>
      </c>
      <c r="BN103" s="205" t="str">
        <f ca="1">IFERROR(__xludf.DUMMYFUNCTION("if(countif(ec_num_list,EN103),OFFSET(INDIRECT(CONCAT(""A"",to_text(match(EN103,ec_num_list,0)))),0,1),"""")"),"M3 ")</f>
        <v xml:space="preserve">M3 </v>
      </c>
      <c r="BO103" s="205" t="str">
        <f ca="1">IFERROR(__xludf.DUMMYFUNCTION("if(countif(ec_num_list,EO103),OFFSET(INDIRECT(CONCAT(""A"",to_text(match(EO103,ec_num_list,0)))),0,1),"""")"),"M4 ")</f>
        <v xml:space="preserve">M4 </v>
      </c>
      <c r="BP103" s="205" t="str">
        <f ca="1">IFERROR(__xludf.DUMMYFUNCTION("if(countif(ec_num_list,EP103),OFFSET(INDIRECT(CONCAT(""A"",to_text(match(EP103,ec_num_list,0)))),0,1),"""")"),"M5 ")</f>
        <v xml:space="preserve">M5 </v>
      </c>
      <c r="BQ103" s="205" t="str">
        <f ca="1">IFERROR(__xludf.DUMMYFUNCTION("if(countif(ec_num_list,EQ103),OFFSET(INDIRECT(CONCAT(""A"",to_text(match(EQ103,ec_num_list,0)))),0,1),"""")"),"")</f>
        <v/>
      </c>
      <c r="BR103" s="205" t="str">
        <f ca="1">IFERROR(__xludf.DUMMYFUNCTION("if(countif(ec_num_list,ER103),OFFSET(INDIRECT(CONCAT(""A"",to_text(match(ER103,ec_num_list,0)))),0,1),"""")"),"")</f>
        <v/>
      </c>
      <c r="BS103" s="205" t="str">
        <f ca="1">IFERROR(__xludf.DUMMYFUNCTION("if(countif(ec_num_list,ES103),OFFSET(INDIRECT(CONCAT(""A"",to_text(match(ES103,ec_num_list,0)))),0,1),"""")"),"M8 ")</f>
        <v xml:space="preserve">M8 </v>
      </c>
      <c r="BT103" s="205" t="str">
        <f ca="1">IFERROR(__xludf.DUMMYFUNCTION("if(countif(ec_num_list,ET103),OFFSET(INDIRECT(CONCAT(""A"",to_text(match(ET103,ec_num_list,0)))),0,1),"""")"),"")</f>
        <v/>
      </c>
      <c r="BU103" s="205" t="str">
        <f ca="1">IFERROR(__xludf.DUMMYFUNCTION("if(countif(ec_num_list,EU103),OFFSET(INDIRECT(CONCAT(""A"",to_text(match(EU103,ec_num_list,0)))),0,1),"""")"),"")</f>
        <v/>
      </c>
      <c r="BV103" s="205" t="str">
        <f ca="1">IFERROR(__xludf.DUMMYFUNCTION("if(countif(ec_num_list,EV103),OFFSET(INDIRECT(CONCAT(""A"",to_text(match(EV103,ec_num_list,0)))),0,1),"""")"),"MB ")</f>
        <v xml:space="preserve">MB </v>
      </c>
      <c r="BW103" s="205" t="str">
        <f ca="1">IFERROR(__xludf.DUMMYFUNCTION("if(countif(ec_num_list,EW103),OFFSET(INDIRECT(CONCAT(""A"",to_text(match(EW103,ec_num_list,0)))),0,1),"""")"),"")</f>
        <v/>
      </c>
      <c r="BX103" s="205" t="str">
        <f ca="1">IFERROR(__xludf.DUMMYFUNCTION("if(countif(ec_num_list,EX103),OFFSET(INDIRECT(CONCAT(""A"",to_text(match(EX103,ec_num_list,0)))),0,1),"""")"),"")</f>
        <v/>
      </c>
      <c r="BY103" s="205" t="str">
        <f ca="1">IFERROR(__xludf.DUMMYFUNCTION("if(countif(ec_num_list,EY103),OFFSET(INDIRECT(CONCAT(""A"",to_text(match(EY103,ec_num_list,0)))),0,1),"""")"),"")</f>
        <v/>
      </c>
      <c r="BZ103" s="205" t="str">
        <f ca="1">IFERROR(__xludf.DUMMYFUNCTION("if(countif(ec_num_list,EZ103),OFFSET(INDIRECT(CONCAT(""A"",to_text(match(EZ103,ec_num_list,0)))),0,1),"""")"),"MF ")</f>
        <v xml:space="preserve">MF </v>
      </c>
      <c r="CA103" s="205" t="str">
        <f ca="1">IFERROR(__xludf.DUMMYFUNCTION("if(countif(ec_num_list,FA103),OFFSET(INDIRECT(CONCAT(""A"",to_text(match(FA103,ec_num_list,0)))),0,1),"""")"),"")</f>
        <v/>
      </c>
      <c r="CB103" s="205" t="str">
        <f ca="1">IFERROR(__xludf.DUMMYFUNCTION("if(countif(ec_num_list,FB103),OFFSET(INDIRECT(CONCAT(""A"",to_text(match(FB103,ec_num_list,0)))),0,1),"""")"),"")</f>
        <v/>
      </c>
      <c r="CC103" s="205" t="str">
        <f ca="1">IFERROR(__xludf.DUMMYFUNCTION("if(countif(ec_num_list,FC103),OFFSET(INDIRECT(CONCAT(""A"",to_text(match(FC103,ec_num_list,0)))),0,1),"""")"),"N2 ")</f>
        <v xml:space="preserve">N2 </v>
      </c>
      <c r="CD103" s="205" t="str">
        <f ca="1">IFERROR(__xludf.DUMMYFUNCTION("if(countif(ec_num_list,FD103),OFFSET(INDIRECT(CONCAT(""A"",to_text(match(FD103,ec_num_list,0)))),0,1),"""")"),"")</f>
        <v/>
      </c>
      <c r="CE103" s="205" t="str">
        <f ca="1">IFERROR(__xludf.DUMMYFUNCTION("if(countif(ec_num_list,FE103),OFFSET(INDIRECT(CONCAT(""A"",to_text(match(FE103,ec_num_list,0)))),0,1),"""")"),"")</f>
        <v/>
      </c>
      <c r="CF103" s="205" t="str">
        <f ca="1">IFERROR(__xludf.DUMMYFUNCTION("if(countif(ec_num_list,FF103),OFFSET(INDIRECT(CONCAT(""A"",to_text(match(FF103,ec_num_list,0)))),0,1),"""")"),"")</f>
        <v/>
      </c>
      <c r="CG103" s="205" t="str">
        <f ca="1">IFERROR(__xludf.DUMMYFUNCTION("if(countif(ec_num_list,FG103),OFFSET(INDIRECT(CONCAT(""A"",to_text(match(FG103,ec_num_list,0)))),0,1),"""")"),"N6 ")</f>
        <v xml:space="preserve">N6 </v>
      </c>
      <c r="CH103" s="205" t="str">
        <f ca="1">IFERROR(__xludf.DUMMYFUNCTION("if(countif(ec_num_list,FH103),OFFSET(INDIRECT(CONCAT(""A"",to_text(match(FH103,ec_num_list,0)))),0,1),"""")"),"N7 ")</f>
        <v xml:space="preserve">N7 </v>
      </c>
      <c r="CI103" s="205" t="str">
        <f ca="1">IFERROR(__xludf.DUMMYFUNCTION("if(countif(ec_num_list,FI103),OFFSET(INDIRECT(CONCAT(""A"",to_text(match(FI103,ec_num_list,0)))),0,1),"""")"),"")</f>
        <v/>
      </c>
      <c r="CJ103" s="205" t="str">
        <f ca="1">IFERROR(__xludf.DUMMYFUNCTION("if(countif(ec_num_list,FJ103),OFFSET(INDIRECT(CONCAT(""A"",to_text(match(FJ103,ec_num_list,0)))),0,1),"""")"),"")</f>
        <v/>
      </c>
      <c r="CK103" s="205" t="str">
        <f ca="1">IFERROR(__xludf.DUMMYFUNCTION("if(countif(ec_num_list,FK103),OFFSET(INDIRECT(CONCAT(""A"",to_text(match(FK103,ec_num_list,0)))),0,1),"""")"),"NA ")</f>
        <v xml:space="preserve">NA </v>
      </c>
      <c r="CL103" s="205" t="str">
        <f ca="1">IFERROR(__xludf.DUMMYFUNCTION("if(countif(ec_num_list,FL103),OFFSET(INDIRECT(CONCAT(""A"",to_text(match(FL103,ec_num_list,0)))),0,1),"""")"),"")</f>
        <v/>
      </c>
      <c r="CM103" s="205" t="str">
        <f ca="1">IFERROR(__xludf.DUMMYFUNCTION("if(countif(ec_num_list,FM103),OFFSET(INDIRECT(CONCAT(""A"",to_text(match(FM103,ec_num_list,0)))),0,1),"""")"),"")</f>
        <v/>
      </c>
      <c r="CN103" s="206" t="s">
        <v>759</v>
      </c>
      <c r="CO103" s="206" t="s">
        <v>1243</v>
      </c>
      <c r="CP103" s="206" t="s">
        <v>1251</v>
      </c>
      <c r="CQ103" s="206" t="s">
        <v>1256</v>
      </c>
      <c r="CR103" s="206" t="s">
        <v>1260</v>
      </c>
      <c r="CS103" s="108" t="s">
        <v>1555</v>
      </c>
      <c r="CT103" s="206" t="s">
        <v>1266</v>
      </c>
      <c r="CU103" s="206" t="s">
        <v>1271</v>
      </c>
      <c r="CV103" s="206" t="s">
        <v>1274</v>
      </c>
      <c r="CW103" s="108" t="s">
        <v>1555</v>
      </c>
      <c r="CX103" s="108" t="s">
        <v>1555</v>
      </c>
      <c r="CY103" s="206" t="s">
        <v>1286</v>
      </c>
      <c r="CZ103" s="108" t="s">
        <v>1555</v>
      </c>
      <c r="DA103" s="206" t="s">
        <v>1292</v>
      </c>
      <c r="DB103" s="206" t="s">
        <v>1294</v>
      </c>
      <c r="DC103" s="108" t="s">
        <v>1555</v>
      </c>
      <c r="DD103" s="206" t="s">
        <v>1301</v>
      </c>
      <c r="DE103" s="206" t="s">
        <v>1304</v>
      </c>
      <c r="DF103" s="206" t="s">
        <v>1309</v>
      </c>
      <c r="DG103" s="206" t="s">
        <v>1311</v>
      </c>
      <c r="DH103" s="206" t="s">
        <v>1315</v>
      </c>
      <c r="DI103" s="206" t="s">
        <v>1317</v>
      </c>
      <c r="DJ103" s="206" t="s">
        <v>1321</v>
      </c>
      <c r="DK103" s="108" t="s">
        <v>1555</v>
      </c>
      <c r="DL103" s="206" t="s">
        <v>1326</v>
      </c>
      <c r="DM103" s="206" t="s">
        <v>1330</v>
      </c>
      <c r="DN103" s="206" t="s">
        <v>1334</v>
      </c>
      <c r="DO103" s="206" t="s">
        <v>1337</v>
      </c>
      <c r="DP103" s="206" t="s">
        <v>1341</v>
      </c>
      <c r="DQ103" s="206" t="s">
        <v>1344</v>
      </c>
      <c r="DR103" s="206" t="s">
        <v>1347</v>
      </c>
      <c r="DS103" s="206" t="s">
        <v>1350</v>
      </c>
      <c r="DT103" s="206" t="s">
        <v>1353</v>
      </c>
      <c r="DU103" s="108" t="s">
        <v>1555</v>
      </c>
      <c r="DV103" s="206" t="s">
        <v>1363</v>
      </c>
      <c r="DW103" s="206" t="s">
        <v>1369</v>
      </c>
      <c r="DX103" s="206" t="s">
        <v>1375</v>
      </c>
      <c r="DY103" s="108" t="s">
        <v>1555</v>
      </c>
      <c r="DZ103" s="108" t="s">
        <v>1555</v>
      </c>
      <c r="EA103" s="108" t="s">
        <v>1555</v>
      </c>
      <c r="EB103" s="206" t="s">
        <v>1388</v>
      </c>
      <c r="EC103" s="206" t="s">
        <v>1391</v>
      </c>
      <c r="ED103" s="108" t="s">
        <v>1555</v>
      </c>
      <c r="EE103" s="206" t="s">
        <v>1397</v>
      </c>
      <c r="EF103" s="108" t="s">
        <v>1555</v>
      </c>
      <c r="EG103" s="206" t="s">
        <v>1404</v>
      </c>
      <c r="EH103" s="108" t="s">
        <v>1555</v>
      </c>
      <c r="EI103" s="108" t="s">
        <v>1555</v>
      </c>
      <c r="EJ103" s="206" t="s">
        <v>1414</v>
      </c>
      <c r="EK103" s="206" t="s">
        <v>1417</v>
      </c>
      <c r="EL103" s="206" t="s">
        <v>1419</v>
      </c>
      <c r="EM103" s="108" t="s">
        <v>1555</v>
      </c>
      <c r="EN103" s="206" t="s">
        <v>1428</v>
      </c>
      <c r="EO103" s="206" t="s">
        <v>1430</v>
      </c>
      <c r="EP103" s="206" t="s">
        <v>1433</v>
      </c>
      <c r="EQ103" s="108" t="s">
        <v>1555</v>
      </c>
      <c r="ER103" s="108" t="s">
        <v>1555</v>
      </c>
      <c r="ES103" s="206" t="s">
        <v>1442</v>
      </c>
      <c r="ET103" s="108" t="s">
        <v>1555</v>
      </c>
      <c r="EU103" s="108" t="s">
        <v>1555</v>
      </c>
      <c r="EV103" s="206" t="s">
        <v>1451</v>
      </c>
      <c r="EW103" s="108" t="s">
        <v>1555</v>
      </c>
      <c r="EX103" s="108" t="s">
        <v>1555</v>
      </c>
      <c r="EY103" s="108" t="s">
        <v>1555</v>
      </c>
      <c r="EZ103" s="206" t="s">
        <v>1463</v>
      </c>
      <c r="FA103" s="108" t="s">
        <v>1555</v>
      </c>
      <c r="FB103" s="108" t="s">
        <v>1555</v>
      </c>
      <c r="FC103" s="206" t="s">
        <v>1476</v>
      </c>
      <c r="FD103" s="108" t="s">
        <v>1555</v>
      </c>
      <c r="FE103" s="108" t="s">
        <v>1555</v>
      </c>
      <c r="FF103" s="108" t="s">
        <v>1555</v>
      </c>
      <c r="FG103" s="206" t="s">
        <v>1492</v>
      </c>
      <c r="FH103" s="206" t="s">
        <v>1494</v>
      </c>
      <c r="FI103" s="108" t="s">
        <v>1555</v>
      </c>
      <c r="FJ103" s="108" t="s">
        <v>1555</v>
      </c>
      <c r="FK103" s="206" t="s">
        <v>1506</v>
      </c>
      <c r="FL103" s="206" t="s">
        <v>1509</v>
      </c>
      <c r="FM103" s="108" t="s">
        <v>1555</v>
      </c>
    </row>
    <row r="104" spans="1:169" ht="14.25">
      <c r="A104" s="206"/>
      <c r="B104" s="206"/>
      <c r="C104" s="209"/>
      <c r="D104" s="203" t="s">
        <v>442</v>
      </c>
      <c r="E104" s="203" t="s">
        <v>904</v>
      </c>
      <c r="F104" s="203" t="s">
        <v>905</v>
      </c>
      <c r="G104" s="203" t="s">
        <v>906</v>
      </c>
      <c r="H104" s="203" t="s">
        <v>577</v>
      </c>
      <c r="I104" s="203" t="s">
        <v>811</v>
      </c>
      <c r="J104" s="203" t="s">
        <v>370</v>
      </c>
      <c r="K104" s="203" t="s">
        <v>842</v>
      </c>
      <c r="L104" s="204" t="s">
        <v>300</v>
      </c>
      <c r="M104" s="205" t="str">
        <f ca="1">IFERROR(__xludf.DUMMYFUNCTION("regexreplace(N104,"" "","", "")"),"J0, J1, J2, J5, J6, J7, JA, JC, JF, K0, K3, K4, K5, K7, K9, KA, KB, KC, L1, L6, L8, LA, LC, M0, M1, M3, M7, MB, MF, N2, N7, NA, ")</f>
        <v xml:space="preserve">J0, J1, J2, J5, J6, J7, JA, JC, JF, K0, K3, K4, K5, K7, K9, KA, KB, KC, L1, L6, L8, LA, LC, M0, M1, M3, M7, MB, MF, N2, N7, NA, </v>
      </c>
      <c r="N104" s="205" t="e">
        <f t="shared" si="1"/>
        <v>#VALUE!</v>
      </c>
      <c r="O104" s="205" t="str">
        <f ca="1">IFERROR(__xludf.DUMMYFUNCTION("if(countif(ec_num_list,CO104),OFFSET(INDIRECT(CONCAT(""A"",to_text(match(CO104,ec_num_list,0)))),0,1),"""")"),"J0 ")</f>
        <v xml:space="preserve">J0 </v>
      </c>
      <c r="P104" s="205" t="str">
        <f ca="1">IFERROR(__xludf.DUMMYFUNCTION("if(countif(ec_num_list,CP104),OFFSET(INDIRECT(CONCAT(""A"",to_text(match(CP104,ec_num_list,0)))),0,1),"""")"),"J1 ")</f>
        <v xml:space="preserve">J1 </v>
      </c>
      <c r="Q104" s="205" t="str">
        <f ca="1">IFERROR(__xludf.DUMMYFUNCTION("if(countif(ec_num_list,CQ104),OFFSET(INDIRECT(CONCAT(""A"",to_text(match(CQ104,ec_num_list,0)))),0,1),"""")"),"J2 ")</f>
        <v xml:space="preserve">J2 </v>
      </c>
      <c r="R104" s="205" t="str">
        <f ca="1">IFERROR(__xludf.DUMMYFUNCTION("if(countif(ec_num_list,CR104),OFFSET(INDIRECT(CONCAT(""A"",to_text(match(CR104,ec_num_list,0)))),0,1),"""")"),"")</f>
        <v/>
      </c>
      <c r="S104" s="205" t="str">
        <f ca="1">IFERROR(__xludf.DUMMYFUNCTION("if(countif(ec_num_list,CS104),OFFSET(INDIRECT(CONCAT(""A"",to_text(match(CS104,ec_num_list,0)))),0,1),"""")"),"")</f>
        <v/>
      </c>
      <c r="T104" s="205" t="str">
        <f ca="1">IFERROR(__xludf.DUMMYFUNCTION("if(countif(ec_num_list,CT104),OFFSET(INDIRECT(CONCAT(""A"",to_text(match(CT104,ec_num_list,0)))),0,1),"""")"),"J5 ")</f>
        <v xml:space="preserve">J5 </v>
      </c>
      <c r="U104" s="205" t="str">
        <f ca="1">IFERROR(__xludf.DUMMYFUNCTION("if(countif(ec_num_list,CU104),OFFSET(INDIRECT(CONCAT(""A"",to_text(match(CU104,ec_num_list,0)))),0,1),"""")"),"J6 ")</f>
        <v xml:space="preserve">J6 </v>
      </c>
      <c r="V104" s="205" t="str">
        <f ca="1">IFERROR(__xludf.DUMMYFUNCTION("if(countif(ec_num_list,CV104),OFFSET(INDIRECT(CONCAT(""A"",to_text(match(CV104,ec_num_list,0)))),0,1),"""")"),"J7 ")</f>
        <v xml:space="preserve">J7 </v>
      </c>
      <c r="W104" s="205" t="str">
        <f ca="1">IFERROR(__xludf.DUMMYFUNCTION("if(countif(ec_num_list,CW104),OFFSET(INDIRECT(CONCAT(""A"",to_text(match(CW104,ec_num_list,0)))),0,1),"""")"),"")</f>
        <v/>
      </c>
      <c r="X104" s="205" t="str">
        <f ca="1">IFERROR(__xludf.DUMMYFUNCTION("if(countif(ec_num_list,CX104),OFFSET(INDIRECT(CONCAT(""A"",to_text(match(CX104,ec_num_list,0)))),0,1),"""")"),"")</f>
        <v/>
      </c>
      <c r="Y104" s="205" t="str">
        <f ca="1">IFERROR(__xludf.DUMMYFUNCTION("if(countif(ec_num_list,CY104),OFFSET(INDIRECT(CONCAT(""A"",to_text(match(CY104,ec_num_list,0)))),0,1),"""")"),"JA ")</f>
        <v xml:space="preserve">JA </v>
      </c>
      <c r="Z104" s="205" t="str">
        <f ca="1">IFERROR(__xludf.DUMMYFUNCTION("if(countif(ec_num_list,CZ104),OFFSET(INDIRECT(CONCAT(""A"",to_text(match(CZ104,ec_num_list,0)))),0,1),"""")"),"")</f>
        <v/>
      </c>
      <c r="AA104" s="205" t="str">
        <f ca="1">IFERROR(__xludf.DUMMYFUNCTION("if(countif(ec_num_list,DA104),OFFSET(INDIRECT(CONCAT(""A"",to_text(match(DA104,ec_num_list,0)))),0,1),"""")"),"JC ")</f>
        <v xml:space="preserve">JC </v>
      </c>
      <c r="AB104" s="205" t="str">
        <f ca="1">IFERROR(__xludf.DUMMYFUNCTION("if(countif(ec_num_list,DB104),OFFSET(INDIRECT(CONCAT(""A"",to_text(match(DB104,ec_num_list,0)))),0,1),"""")"),"")</f>
        <v/>
      </c>
      <c r="AC104" s="205" t="str">
        <f ca="1">IFERROR(__xludf.DUMMYFUNCTION("if(countif(ec_num_list,DC104),OFFSET(INDIRECT(CONCAT(""A"",to_text(match(DC104,ec_num_list,0)))),0,1),"""")"),"")</f>
        <v/>
      </c>
      <c r="AD104" s="205" t="str">
        <f ca="1">IFERROR(__xludf.DUMMYFUNCTION("if(countif(ec_num_list,DD104),OFFSET(INDIRECT(CONCAT(""A"",to_text(match(DD104,ec_num_list,0)))),0,1),"""")"),"JF ")</f>
        <v xml:space="preserve">JF </v>
      </c>
      <c r="AE104" s="205" t="str">
        <f ca="1">IFERROR(__xludf.DUMMYFUNCTION("if(countif(ec_num_list,DE104),OFFSET(INDIRECT(CONCAT(""A"",to_text(match(DE104,ec_num_list,0)))),0,1),"""")"),"K0 ")</f>
        <v xml:space="preserve">K0 </v>
      </c>
      <c r="AF104" s="205" t="str">
        <f ca="1">IFERROR(__xludf.DUMMYFUNCTION("if(countif(ec_num_list,DF104),OFFSET(INDIRECT(CONCAT(""A"",to_text(match(DF104,ec_num_list,0)))),0,1),"""")"),"")</f>
        <v/>
      </c>
      <c r="AG104" s="205" t="str">
        <f ca="1">IFERROR(__xludf.DUMMYFUNCTION("if(countif(ec_num_list,DG104),OFFSET(INDIRECT(CONCAT(""A"",to_text(match(DG104,ec_num_list,0)))),0,1),"""")"),"")</f>
        <v/>
      </c>
      <c r="AH104" s="205" t="str">
        <f ca="1">IFERROR(__xludf.DUMMYFUNCTION("if(countif(ec_num_list,DH104),OFFSET(INDIRECT(CONCAT(""A"",to_text(match(DH104,ec_num_list,0)))),0,1),"""")"),"K3 ")</f>
        <v xml:space="preserve">K3 </v>
      </c>
      <c r="AI104" s="205" t="str">
        <f ca="1">IFERROR(__xludf.DUMMYFUNCTION("if(countif(ec_num_list,DI104),OFFSET(INDIRECT(CONCAT(""A"",to_text(match(DI104,ec_num_list,0)))),0,1),"""")"),"K4 ")</f>
        <v xml:space="preserve">K4 </v>
      </c>
      <c r="AJ104" s="205" t="str">
        <f ca="1">IFERROR(__xludf.DUMMYFUNCTION("if(countif(ec_num_list,DJ104),OFFSET(INDIRECT(CONCAT(""A"",to_text(match(DJ104,ec_num_list,0)))),0,1),"""")"),"K5 ")</f>
        <v xml:space="preserve">K5 </v>
      </c>
      <c r="AK104" s="205" t="str">
        <f ca="1">IFERROR(__xludf.DUMMYFUNCTION("if(countif(ec_num_list,DK104),OFFSET(INDIRECT(CONCAT(""A"",to_text(match(DK104,ec_num_list,0)))),0,1),"""")"),"")</f>
        <v/>
      </c>
      <c r="AL104" s="205" t="str">
        <f ca="1">IFERROR(__xludf.DUMMYFUNCTION("if(countif(ec_num_list,DL104),OFFSET(INDIRECT(CONCAT(""A"",to_text(match(DL104,ec_num_list,0)))),0,1),"""")"),"K7 ")</f>
        <v xml:space="preserve">K7 </v>
      </c>
      <c r="AM104" s="205" t="str">
        <f ca="1">IFERROR(__xludf.DUMMYFUNCTION("if(countif(ec_num_list,DM104),OFFSET(INDIRECT(CONCAT(""A"",to_text(match(DM104,ec_num_list,0)))),0,1),"""")"),"")</f>
        <v/>
      </c>
      <c r="AN104" s="205" t="str">
        <f ca="1">IFERROR(__xludf.DUMMYFUNCTION("if(countif(ec_num_list,DN104),OFFSET(INDIRECT(CONCAT(""A"",to_text(match(DN104,ec_num_list,0)))),0,1),"""")"),"K9 ")</f>
        <v xml:space="preserve">K9 </v>
      </c>
      <c r="AO104" s="205" t="str">
        <f ca="1">IFERROR(__xludf.DUMMYFUNCTION("if(countif(ec_num_list,DO104),OFFSET(INDIRECT(CONCAT(""A"",to_text(match(DO104,ec_num_list,0)))),0,1),"""")"),"KA ")</f>
        <v xml:space="preserve">KA </v>
      </c>
      <c r="AP104" s="205" t="str">
        <f ca="1">IFERROR(__xludf.DUMMYFUNCTION("if(countif(ec_num_list,DP104),OFFSET(INDIRECT(CONCAT(""A"",to_text(match(DP104,ec_num_list,0)))),0,1),"""")"),"KB ")</f>
        <v xml:space="preserve">KB </v>
      </c>
      <c r="AQ104" s="205" t="str">
        <f ca="1">IFERROR(__xludf.DUMMYFUNCTION("if(countif(ec_num_list,DQ104),OFFSET(INDIRECT(CONCAT(""A"",to_text(match(DQ104,ec_num_list,0)))),0,1),"""")"),"KC ")</f>
        <v xml:space="preserve">KC </v>
      </c>
      <c r="AR104" s="205" t="str">
        <f ca="1">IFERROR(__xludf.DUMMYFUNCTION("if(countif(ec_num_list,DR104),OFFSET(INDIRECT(CONCAT(""A"",to_text(match(DR104,ec_num_list,0)))),0,1),"""")"),"")</f>
        <v/>
      </c>
      <c r="AS104" s="205" t="str">
        <f ca="1">IFERROR(__xludf.DUMMYFUNCTION("if(countif(ec_num_list,DS104),OFFSET(INDIRECT(CONCAT(""A"",to_text(match(DS104,ec_num_list,0)))),0,1),"""")"),"")</f>
        <v/>
      </c>
      <c r="AT104" s="205" t="str">
        <f ca="1">IFERROR(__xludf.DUMMYFUNCTION("if(countif(ec_num_list,DT104),OFFSET(INDIRECT(CONCAT(""A"",to_text(match(DT104,ec_num_list,0)))),0,1),"""")"),"")</f>
        <v/>
      </c>
      <c r="AU104" s="205" t="str">
        <f ca="1">IFERROR(__xludf.DUMMYFUNCTION("if(countif(ec_num_list,DU104),OFFSET(INDIRECT(CONCAT(""A"",to_text(match(DU104,ec_num_list,0)))),0,1),"""")"),"")</f>
        <v/>
      </c>
      <c r="AV104" s="205" t="str">
        <f ca="1">IFERROR(__xludf.DUMMYFUNCTION("if(countif(ec_num_list,DV104),OFFSET(INDIRECT(CONCAT(""A"",to_text(match(DV104,ec_num_list,0)))),0,1),"""")"),"L1 ")</f>
        <v xml:space="preserve">L1 </v>
      </c>
      <c r="AW104" s="205" t="str">
        <f ca="1">IFERROR(__xludf.DUMMYFUNCTION("if(countif(ec_num_list,DW104),OFFSET(INDIRECT(CONCAT(""A"",to_text(match(DW104,ec_num_list,0)))),0,1),"""")"),"")</f>
        <v/>
      </c>
      <c r="AX104" s="205" t="str">
        <f ca="1">IFERROR(__xludf.DUMMYFUNCTION("if(countif(ec_num_list,DX104),OFFSET(INDIRECT(CONCAT(""A"",to_text(match(DX104,ec_num_list,0)))),0,1),"""")"),"")</f>
        <v/>
      </c>
      <c r="AY104" s="205" t="str">
        <f ca="1">IFERROR(__xludf.DUMMYFUNCTION("if(countif(ec_num_list,DY104),OFFSET(INDIRECT(CONCAT(""A"",to_text(match(DY104,ec_num_list,0)))),0,1),"""")"),"")</f>
        <v/>
      </c>
      <c r="AZ104" s="205" t="str">
        <f ca="1">IFERROR(__xludf.DUMMYFUNCTION("if(countif(ec_num_list,DZ104),OFFSET(INDIRECT(CONCAT(""A"",to_text(match(DZ104,ec_num_list,0)))),0,1),"""")"),"")</f>
        <v/>
      </c>
      <c r="BA104" s="205" t="str">
        <f ca="1">IFERROR(__xludf.DUMMYFUNCTION("if(countif(ec_num_list,EA104),OFFSET(INDIRECT(CONCAT(""A"",to_text(match(EA104,ec_num_list,0)))),0,1),"""")"),"L6 ")</f>
        <v xml:space="preserve">L6 </v>
      </c>
      <c r="BB104" s="205" t="str">
        <f ca="1">IFERROR(__xludf.DUMMYFUNCTION("if(countif(ec_num_list,EB104),OFFSET(INDIRECT(CONCAT(""A"",to_text(match(EB104,ec_num_list,0)))),0,1),"""")"),"")</f>
        <v/>
      </c>
      <c r="BC104" s="205" t="str">
        <f ca="1">IFERROR(__xludf.DUMMYFUNCTION("if(countif(ec_num_list,EC104),OFFSET(INDIRECT(CONCAT(""A"",to_text(match(EC104,ec_num_list,0)))),0,1),"""")"),"L8 ")</f>
        <v xml:space="preserve">L8 </v>
      </c>
      <c r="BD104" s="205" t="str">
        <f ca="1">IFERROR(__xludf.DUMMYFUNCTION("if(countif(ec_num_list,ED104),OFFSET(INDIRECT(CONCAT(""A"",to_text(match(ED104,ec_num_list,0)))),0,1),"""")"),"")</f>
        <v/>
      </c>
      <c r="BE104" s="205" t="str">
        <f ca="1">IFERROR(__xludf.DUMMYFUNCTION("if(countif(ec_num_list,EE104),OFFSET(INDIRECT(CONCAT(""A"",to_text(match(EE104,ec_num_list,0)))),0,1),"""")"),"LA ")</f>
        <v xml:space="preserve">LA </v>
      </c>
      <c r="BF104" s="205" t="str">
        <f ca="1">IFERROR(__xludf.DUMMYFUNCTION("if(countif(ec_num_list,EF104),OFFSET(INDIRECT(CONCAT(""A"",to_text(match(EF104,ec_num_list,0)))),0,1),"""")"),"")</f>
        <v/>
      </c>
      <c r="BG104" s="205" t="str">
        <f ca="1">IFERROR(__xludf.DUMMYFUNCTION("if(countif(ec_num_list,EG104),OFFSET(INDIRECT(CONCAT(""A"",to_text(match(EG104,ec_num_list,0)))),0,1),"""")"),"LC ")</f>
        <v xml:space="preserve">LC </v>
      </c>
      <c r="BH104" s="205" t="str">
        <f ca="1">IFERROR(__xludf.DUMMYFUNCTION("if(countif(ec_num_list,EH104),OFFSET(INDIRECT(CONCAT(""A"",to_text(match(EH104,ec_num_list,0)))),0,1),"""")"),"")</f>
        <v/>
      </c>
      <c r="BI104" s="205" t="str">
        <f ca="1">IFERROR(__xludf.DUMMYFUNCTION("if(countif(ec_num_list,EI104),OFFSET(INDIRECT(CONCAT(""A"",to_text(match(EI104,ec_num_list,0)))),0,1),"""")"),"")</f>
        <v/>
      </c>
      <c r="BJ104" s="205" t="str">
        <f ca="1">IFERROR(__xludf.DUMMYFUNCTION("if(countif(ec_num_list,EJ104),OFFSET(INDIRECT(CONCAT(""A"",to_text(match(EJ104,ec_num_list,0)))),0,1),"""")"),"")</f>
        <v/>
      </c>
      <c r="BK104" s="205" t="str">
        <f ca="1">IFERROR(__xludf.DUMMYFUNCTION("if(countif(ec_num_list,EK104),OFFSET(INDIRECT(CONCAT(""A"",to_text(match(EK104,ec_num_list,0)))),0,1),"""")"),"M0 ")</f>
        <v xml:space="preserve">M0 </v>
      </c>
      <c r="BL104" s="205" t="str">
        <f ca="1">IFERROR(__xludf.DUMMYFUNCTION("if(countif(ec_num_list,EL104),OFFSET(INDIRECT(CONCAT(""A"",to_text(match(EL104,ec_num_list,0)))),0,1),"""")"),"M1 ")</f>
        <v xml:space="preserve">M1 </v>
      </c>
      <c r="BM104" s="205" t="str">
        <f ca="1">IFERROR(__xludf.DUMMYFUNCTION("if(countif(ec_num_list,EM104),OFFSET(INDIRECT(CONCAT(""A"",to_text(match(EM104,ec_num_list,0)))),0,1),"""")"),"")</f>
        <v/>
      </c>
      <c r="BN104" s="205" t="str">
        <f ca="1">IFERROR(__xludf.DUMMYFUNCTION("if(countif(ec_num_list,EN104),OFFSET(INDIRECT(CONCAT(""A"",to_text(match(EN104,ec_num_list,0)))),0,1),"""")"),"M3 ")</f>
        <v xml:space="preserve">M3 </v>
      </c>
      <c r="BO104" s="205" t="str">
        <f ca="1">IFERROR(__xludf.DUMMYFUNCTION("if(countif(ec_num_list,EO104),OFFSET(INDIRECT(CONCAT(""A"",to_text(match(EO104,ec_num_list,0)))),0,1),"""")"),"")</f>
        <v/>
      </c>
      <c r="BP104" s="205" t="str">
        <f ca="1">IFERROR(__xludf.DUMMYFUNCTION("if(countif(ec_num_list,EP104),OFFSET(INDIRECT(CONCAT(""A"",to_text(match(EP104,ec_num_list,0)))),0,1),"""")"),"")</f>
        <v/>
      </c>
      <c r="BQ104" s="205" t="str">
        <f ca="1">IFERROR(__xludf.DUMMYFUNCTION("if(countif(ec_num_list,EQ104),OFFSET(INDIRECT(CONCAT(""A"",to_text(match(EQ104,ec_num_list,0)))),0,1),"""")"),"")</f>
        <v/>
      </c>
      <c r="BR104" s="205" t="str">
        <f ca="1">IFERROR(__xludf.DUMMYFUNCTION("if(countif(ec_num_list,ER104),OFFSET(INDIRECT(CONCAT(""A"",to_text(match(ER104,ec_num_list,0)))),0,1),"""")"),"M7 ")</f>
        <v xml:space="preserve">M7 </v>
      </c>
      <c r="BS104" s="205" t="str">
        <f ca="1">IFERROR(__xludf.DUMMYFUNCTION("if(countif(ec_num_list,ES104),OFFSET(INDIRECT(CONCAT(""A"",to_text(match(ES104,ec_num_list,0)))),0,1),"""")"),"")</f>
        <v/>
      </c>
      <c r="BT104" s="205" t="str">
        <f ca="1">IFERROR(__xludf.DUMMYFUNCTION("if(countif(ec_num_list,ET104),OFFSET(INDIRECT(CONCAT(""A"",to_text(match(ET104,ec_num_list,0)))),0,1),"""")"),"")</f>
        <v/>
      </c>
      <c r="BU104" s="205" t="str">
        <f ca="1">IFERROR(__xludf.DUMMYFUNCTION("if(countif(ec_num_list,EU104),OFFSET(INDIRECT(CONCAT(""A"",to_text(match(EU104,ec_num_list,0)))),0,1),"""")"),"")</f>
        <v/>
      </c>
      <c r="BV104" s="205" t="str">
        <f ca="1">IFERROR(__xludf.DUMMYFUNCTION("if(countif(ec_num_list,EV104),OFFSET(INDIRECT(CONCAT(""A"",to_text(match(EV104,ec_num_list,0)))),0,1),"""")"),"MB ")</f>
        <v xml:space="preserve">MB </v>
      </c>
      <c r="BW104" s="205" t="str">
        <f ca="1">IFERROR(__xludf.DUMMYFUNCTION("if(countif(ec_num_list,EW104),OFFSET(INDIRECT(CONCAT(""A"",to_text(match(EW104,ec_num_list,0)))),0,1),"""")"),"")</f>
        <v/>
      </c>
      <c r="BX104" s="205" t="str">
        <f ca="1">IFERROR(__xludf.DUMMYFUNCTION("if(countif(ec_num_list,EX104),OFFSET(INDIRECT(CONCAT(""A"",to_text(match(EX104,ec_num_list,0)))),0,1),"""")"),"")</f>
        <v/>
      </c>
      <c r="BY104" s="205" t="str">
        <f ca="1">IFERROR(__xludf.DUMMYFUNCTION("if(countif(ec_num_list,EY104),OFFSET(INDIRECT(CONCAT(""A"",to_text(match(EY104,ec_num_list,0)))),0,1),"""")"),"")</f>
        <v/>
      </c>
      <c r="BZ104" s="205" t="str">
        <f ca="1">IFERROR(__xludf.DUMMYFUNCTION("if(countif(ec_num_list,EZ104),OFFSET(INDIRECT(CONCAT(""A"",to_text(match(EZ104,ec_num_list,0)))),0,1),"""")"),"MF ")</f>
        <v xml:space="preserve">MF </v>
      </c>
      <c r="CA104" s="205" t="str">
        <f ca="1">IFERROR(__xludf.DUMMYFUNCTION("if(countif(ec_num_list,FA104),OFFSET(INDIRECT(CONCAT(""A"",to_text(match(FA104,ec_num_list,0)))),0,1),"""")"),"")</f>
        <v/>
      </c>
      <c r="CB104" s="205" t="str">
        <f ca="1">IFERROR(__xludf.DUMMYFUNCTION("if(countif(ec_num_list,FB104),OFFSET(INDIRECT(CONCAT(""A"",to_text(match(FB104,ec_num_list,0)))),0,1),"""")"),"")</f>
        <v/>
      </c>
      <c r="CC104" s="205" t="str">
        <f ca="1">IFERROR(__xludf.DUMMYFUNCTION("if(countif(ec_num_list,FC104),OFFSET(INDIRECT(CONCAT(""A"",to_text(match(FC104,ec_num_list,0)))),0,1),"""")"),"N2 ")</f>
        <v xml:space="preserve">N2 </v>
      </c>
      <c r="CD104" s="205" t="str">
        <f ca="1">IFERROR(__xludf.DUMMYFUNCTION("if(countif(ec_num_list,FD104),OFFSET(INDIRECT(CONCAT(""A"",to_text(match(FD104,ec_num_list,0)))),0,1),"""")"),"")</f>
        <v/>
      </c>
      <c r="CE104" s="205" t="str">
        <f ca="1">IFERROR(__xludf.DUMMYFUNCTION("if(countif(ec_num_list,FE104),OFFSET(INDIRECT(CONCAT(""A"",to_text(match(FE104,ec_num_list,0)))),0,1),"""")"),"")</f>
        <v/>
      </c>
      <c r="CF104" s="205" t="str">
        <f ca="1">IFERROR(__xludf.DUMMYFUNCTION("if(countif(ec_num_list,FF104),OFFSET(INDIRECT(CONCAT(""A"",to_text(match(FF104,ec_num_list,0)))),0,1),"""")"),"")</f>
        <v/>
      </c>
      <c r="CG104" s="205" t="str">
        <f ca="1">IFERROR(__xludf.DUMMYFUNCTION("if(countif(ec_num_list,FG104),OFFSET(INDIRECT(CONCAT(""A"",to_text(match(FG104,ec_num_list,0)))),0,1),"""")"),"")</f>
        <v/>
      </c>
      <c r="CH104" s="205" t="str">
        <f ca="1">IFERROR(__xludf.DUMMYFUNCTION("if(countif(ec_num_list,FH104),OFFSET(INDIRECT(CONCAT(""A"",to_text(match(FH104,ec_num_list,0)))),0,1),"""")"),"N7 ")</f>
        <v xml:space="preserve">N7 </v>
      </c>
      <c r="CI104" s="205" t="str">
        <f ca="1">IFERROR(__xludf.DUMMYFUNCTION("if(countif(ec_num_list,FI104),OFFSET(INDIRECT(CONCAT(""A"",to_text(match(FI104,ec_num_list,0)))),0,1),"""")"),"")</f>
        <v/>
      </c>
      <c r="CJ104" s="205" t="str">
        <f ca="1">IFERROR(__xludf.DUMMYFUNCTION("if(countif(ec_num_list,FJ104),OFFSET(INDIRECT(CONCAT(""A"",to_text(match(FJ104,ec_num_list,0)))),0,1),"""")"),"")</f>
        <v/>
      </c>
      <c r="CK104" s="205" t="str">
        <f ca="1">IFERROR(__xludf.DUMMYFUNCTION("if(countif(ec_num_list,FK104),OFFSET(INDIRECT(CONCAT(""A"",to_text(match(FK104,ec_num_list,0)))),0,1),"""")"),"NA ")</f>
        <v xml:space="preserve">NA </v>
      </c>
      <c r="CL104" s="205" t="str">
        <f ca="1">IFERROR(__xludf.DUMMYFUNCTION("if(countif(ec_num_list,FL104),OFFSET(INDIRECT(CONCAT(""A"",to_text(match(FL104,ec_num_list,0)))),0,1),"""")"),"")</f>
        <v/>
      </c>
      <c r="CM104" s="205" t="str">
        <f ca="1">IFERROR(__xludf.DUMMYFUNCTION("if(countif(ec_num_list,FM104),OFFSET(INDIRECT(CONCAT(""A"",to_text(match(FM104,ec_num_list,0)))),0,1),"""")"),"")</f>
        <v/>
      </c>
      <c r="CN104" s="206" t="s">
        <v>300</v>
      </c>
      <c r="CO104" s="206" t="s">
        <v>1243</v>
      </c>
      <c r="CP104" s="206" t="s">
        <v>1251</v>
      </c>
      <c r="CQ104" s="206" t="s">
        <v>1256</v>
      </c>
      <c r="CR104" s="108" t="s">
        <v>1555</v>
      </c>
      <c r="CS104" s="108" t="s">
        <v>1555</v>
      </c>
      <c r="CT104" s="206" t="s">
        <v>1266</v>
      </c>
      <c r="CU104" s="206" t="s">
        <v>1271</v>
      </c>
      <c r="CV104" s="206" t="s">
        <v>1274</v>
      </c>
      <c r="CW104" s="108" t="s">
        <v>1555</v>
      </c>
      <c r="CX104" s="108" t="s">
        <v>1555</v>
      </c>
      <c r="CY104" s="206" t="s">
        <v>1286</v>
      </c>
      <c r="CZ104" s="108" t="s">
        <v>1555</v>
      </c>
      <c r="DA104" s="206" t="s">
        <v>1292</v>
      </c>
      <c r="DB104" s="108" t="s">
        <v>1555</v>
      </c>
      <c r="DC104" s="108" t="s">
        <v>1555</v>
      </c>
      <c r="DD104" s="206" t="s">
        <v>1301</v>
      </c>
      <c r="DE104" s="206" t="s">
        <v>1304</v>
      </c>
      <c r="DF104" s="108" t="s">
        <v>1555</v>
      </c>
      <c r="DG104" s="108" t="s">
        <v>1555</v>
      </c>
      <c r="DH104" s="206" t="s">
        <v>1315</v>
      </c>
      <c r="DI104" s="206" t="s">
        <v>1317</v>
      </c>
      <c r="DJ104" s="206" t="s">
        <v>1321</v>
      </c>
      <c r="DK104" s="108" t="s">
        <v>1555</v>
      </c>
      <c r="DL104" s="206" t="s">
        <v>1326</v>
      </c>
      <c r="DM104" s="108" t="s">
        <v>1555</v>
      </c>
      <c r="DN104" s="206" t="s">
        <v>1334</v>
      </c>
      <c r="DO104" s="206" t="s">
        <v>1337</v>
      </c>
      <c r="DP104" s="206" t="s">
        <v>1341</v>
      </c>
      <c r="DQ104" s="206" t="s">
        <v>1344</v>
      </c>
      <c r="DR104" s="108" t="s">
        <v>1555</v>
      </c>
      <c r="DS104" s="108" t="s">
        <v>1555</v>
      </c>
      <c r="DT104" s="108" t="s">
        <v>1555</v>
      </c>
      <c r="DU104" s="108" t="s">
        <v>1555</v>
      </c>
      <c r="DV104" s="206" t="s">
        <v>1363</v>
      </c>
      <c r="DW104" s="108" t="s">
        <v>1555</v>
      </c>
      <c r="DX104" s="108" t="s">
        <v>1555</v>
      </c>
      <c r="DY104" s="108" t="s">
        <v>1555</v>
      </c>
      <c r="DZ104" s="108" t="s">
        <v>1555</v>
      </c>
      <c r="EA104" s="206" t="s">
        <v>1385</v>
      </c>
      <c r="EB104" s="108" t="s">
        <v>1555</v>
      </c>
      <c r="EC104" s="206" t="s">
        <v>1391</v>
      </c>
      <c r="ED104" s="108" t="s">
        <v>1555</v>
      </c>
      <c r="EE104" s="206" t="s">
        <v>1397</v>
      </c>
      <c r="EF104" s="108" t="s">
        <v>1555</v>
      </c>
      <c r="EG104" s="206" t="s">
        <v>1404</v>
      </c>
      <c r="EH104" s="108" t="s">
        <v>1555</v>
      </c>
      <c r="EI104" s="108" t="s">
        <v>1555</v>
      </c>
      <c r="EJ104" s="108" t="s">
        <v>1555</v>
      </c>
      <c r="EK104" s="206" t="s">
        <v>1417</v>
      </c>
      <c r="EL104" s="206" t="s">
        <v>1419</v>
      </c>
      <c r="EM104" s="108" t="s">
        <v>1555</v>
      </c>
      <c r="EN104" s="206" t="s">
        <v>1428</v>
      </c>
      <c r="EO104" s="108" t="s">
        <v>1555</v>
      </c>
      <c r="EP104" s="108" t="s">
        <v>1555</v>
      </c>
      <c r="EQ104" s="108" t="s">
        <v>1555</v>
      </c>
      <c r="ER104" s="206" t="s">
        <v>1439</v>
      </c>
      <c r="ES104" s="108" t="s">
        <v>1555</v>
      </c>
      <c r="ET104" s="108" t="s">
        <v>1555</v>
      </c>
      <c r="EU104" s="108" t="s">
        <v>1555</v>
      </c>
      <c r="EV104" s="206" t="s">
        <v>1451</v>
      </c>
      <c r="EW104" s="108" t="s">
        <v>1555</v>
      </c>
      <c r="EX104" s="108" t="s">
        <v>1555</v>
      </c>
      <c r="EY104" s="108" t="s">
        <v>1555</v>
      </c>
      <c r="EZ104" s="206" t="s">
        <v>1463</v>
      </c>
      <c r="FA104" s="108" t="s">
        <v>1555</v>
      </c>
      <c r="FB104" s="108" t="s">
        <v>1555</v>
      </c>
      <c r="FC104" s="206" t="s">
        <v>1476</v>
      </c>
      <c r="FD104" s="108" t="s">
        <v>1555</v>
      </c>
      <c r="FE104" s="108" t="s">
        <v>1555</v>
      </c>
      <c r="FF104" s="108" t="s">
        <v>1555</v>
      </c>
      <c r="FG104" s="108" t="s">
        <v>1555</v>
      </c>
      <c r="FH104" s="206" t="s">
        <v>1494</v>
      </c>
      <c r="FI104" s="108" t="s">
        <v>1555</v>
      </c>
      <c r="FJ104" s="108" t="s">
        <v>1555</v>
      </c>
      <c r="FK104" s="206" t="s">
        <v>1506</v>
      </c>
      <c r="FL104" s="206" t="s">
        <v>1509</v>
      </c>
      <c r="FM104" s="108" t="s">
        <v>1555</v>
      </c>
    </row>
    <row r="105" spans="1:169" ht="24">
      <c r="A105" s="206"/>
      <c r="B105" s="206"/>
      <c r="C105" s="209"/>
      <c r="D105" s="203" t="s">
        <v>375</v>
      </c>
      <c r="E105" s="203" t="s">
        <v>376</v>
      </c>
      <c r="F105" s="203" t="s">
        <v>377</v>
      </c>
      <c r="G105" s="203" t="s">
        <v>378</v>
      </c>
      <c r="H105" s="203" t="s">
        <v>347</v>
      </c>
      <c r="I105" s="203" t="s">
        <v>379</v>
      </c>
      <c r="J105" s="203" t="s">
        <v>385</v>
      </c>
      <c r="K105" s="117" t="s">
        <v>386</v>
      </c>
      <c r="L105" s="204" t="s">
        <v>303</v>
      </c>
      <c r="M105" s="205" t="str">
        <f ca="1">IFERROR(__xludf.DUMMYFUNCTION("regexreplace(N105,"" "","", "")"),"")</f>
        <v/>
      </c>
      <c r="N105" s="205" t="e">
        <f t="shared" si="1"/>
        <v>#VALUE!</v>
      </c>
      <c r="O105" s="205" t="str">
        <f ca="1">IFERROR(__xludf.DUMMYFUNCTION("if(countif(ec_num_list,CO105),OFFSET(INDIRECT(CONCAT(""A"",to_text(match(CO105,ec_num_list,0)))),0,1),"""")"),"")</f>
        <v/>
      </c>
      <c r="P105" s="205" t="str">
        <f ca="1">IFERROR(__xludf.DUMMYFUNCTION("if(countif(ec_num_list,CP105),OFFSET(INDIRECT(CONCAT(""A"",to_text(match(CP105,ec_num_list,0)))),0,1),"""")"),"")</f>
        <v/>
      </c>
      <c r="Q105" s="205" t="str">
        <f ca="1">IFERROR(__xludf.DUMMYFUNCTION("if(countif(ec_num_list,CQ105),OFFSET(INDIRECT(CONCAT(""A"",to_text(match(CQ105,ec_num_list,0)))),0,1),"""")"),"")</f>
        <v/>
      </c>
      <c r="R105" s="205" t="str">
        <f ca="1">IFERROR(__xludf.DUMMYFUNCTION("if(countif(ec_num_list,CR105),OFFSET(INDIRECT(CONCAT(""A"",to_text(match(CR105,ec_num_list,0)))),0,1),"""")"),"")</f>
        <v/>
      </c>
      <c r="S105" s="205" t="str">
        <f ca="1">IFERROR(__xludf.DUMMYFUNCTION("if(countif(ec_num_list,CS105),OFFSET(INDIRECT(CONCAT(""A"",to_text(match(CS105,ec_num_list,0)))),0,1),"""")"),"")</f>
        <v/>
      </c>
      <c r="T105" s="205" t="str">
        <f ca="1">IFERROR(__xludf.DUMMYFUNCTION("if(countif(ec_num_list,CT105),OFFSET(INDIRECT(CONCAT(""A"",to_text(match(CT105,ec_num_list,0)))),0,1),"""")"),"")</f>
        <v/>
      </c>
      <c r="U105" s="205" t="str">
        <f ca="1">IFERROR(__xludf.DUMMYFUNCTION("if(countif(ec_num_list,CU105),OFFSET(INDIRECT(CONCAT(""A"",to_text(match(CU105,ec_num_list,0)))),0,1),"""")"),"")</f>
        <v/>
      </c>
      <c r="V105" s="205" t="str">
        <f ca="1">IFERROR(__xludf.DUMMYFUNCTION("if(countif(ec_num_list,CV105),OFFSET(INDIRECT(CONCAT(""A"",to_text(match(CV105,ec_num_list,0)))),0,1),"""")"),"")</f>
        <v/>
      </c>
      <c r="W105" s="205" t="str">
        <f ca="1">IFERROR(__xludf.DUMMYFUNCTION("if(countif(ec_num_list,CW105),OFFSET(INDIRECT(CONCAT(""A"",to_text(match(CW105,ec_num_list,0)))),0,1),"""")"),"")</f>
        <v/>
      </c>
      <c r="X105" s="205" t="str">
        <f ca="1">IFERROR(__xludf.DUMMYFUNCTION("if(countif(ec_num_list,CX105),OFFSET(INDIRECT(CONCAT(""A"",to_text(match(CX105,ec_num_list,0)))),0,1),"""")"),"")</f>
        <v/>
      </c>
      <c r="Y105" s="205" t="str">
        <f ca="1">IFERROR(__xludf.DUMMYFUNCTION("if(countif(ec_num_list,CY105),OFFSET(INDIRECT(CONCAT(""A"",to_text(match(CY105,ec_num_list,0)))),0,1),"""")"),"")</f>
        <v/>
      </c>
      <c r="Z105" s="205" t="str">
        <f ca="1">IFERROR(__xludf.DUMMYFUNCTION("if(countif(ec_num_list,CZ105),OFFSET(INDIRECT(CONCAT(""A"",to_text(match(CZ105,ec_num_list,0)))),0,1),"""")"),"")</f>
        <v/>
      </c>
      <c r="AA105" s="205" t="str">
        <f ca="1">IFERROR(__xludf.DUMMYFUNCTION("if(countif(ec_num_list,DA105),OFFSET(INDIRECT(CONCAT(""A"",to_text(match(DA105,ec_num_list,0)))),0,1),"""")"),"")</f>
        <v/>
      </c>
      <c r="AB105" s="205" t="str">
        <f ca="1">IFERROR(__xludf.DUMMYFUNCTION("if(countif(ec_num_list,DB105),OFFSET(INDIRECT(CONCAT(""A"",to_text(match(DB105,ec_num_list,0)))),0,1),"""")"),"")</f>
        <v/>
      </c>
      <c r="AC105" s="205" t="str">
        <f ca="1">IFERROR(__xludf.DUMMYFUNCTION("if(countif(ec_num_list,DC105),OFFSET(INDIRECT(CONCAT(""A"",to_text(match(DC105,ec_num_list,0)))),0,1),"""")"),"")</f>
        <v/>
      </c>
      <c r="AD105" s="205" t="str">
        <f ca="1">IFERROR(__xludf.DUMMYFUNCTION("if(countif(ec_num_list,DD105),OFFSET(INDIRECT(CONCAT(""A"",to_text(match(DD105,ec_num_list,0)))),0,1),"""")"),"")</f>
        <v/>
      </c>
      <c r="AE105" s="205" t="str">
        <f ca="1">IFERROR(__xludf.DUMMYFUNCTION("if(countif(ec_num_list,DE105),OFFSET(INDIRECT(CONCAT(""A"",to_text(match(DE105,ec_num_list,0)))),0,1),"""")"),"")</f>
        <v/>
      </c>
      <c r="AF105" s="205" t="str">
        <f ca="1">IFERROR(__xludf.DUMMYFUNCTION("if(countif(ec_num_list,DF105),OFFSET(INDIRECT(CONCAT(""A"",to_text(match(DF105,ec_num_list,0)))),0,1),"""")"),"")</f>
        <v/>
      </c>
      <c r="AG105" s="205" t="str">
        <f ca="1">IFERROR(__xludf.DUMMYFUNCTION("if(countif(ec_num_list,DG105),OFFSET(INDIRECT(CONCAT(""A"",to_text(match(DG105,ec_num_list,0)))),0,1),"""")"),"")</f>
        <v/>
      </c>
      <c r="AH105" s="205" t="str">
        <f ca="1">IFERROR(__xludf.DUMMYFUNCTION("if(countif(ec_num_list,DH105),OFFSET(INDIRECT(CONCAT(""A"",to_text(match(DH105,ec_num_list,0)))),0,1),"""")"),"")</f>
        <v/>
      </c>
      <c r="AI105" s="205" t="str">
        <f ca="1">IFERROR(__xludf.DUMMYFUNCTION("if(countif(ec_num_list,DI105),OFFSET(INDIRECT(CONCAT(""A"",to_text(match(DI105,ec_num_list,0)))),0,1),"""")"),"")</f>
        <v/>
      </c>
      <c r="AJ105" s="205" t="str">
        <f ca="1">IFERROR(__xludf.DUMMYFUNCTION("if(countif(ec_num_list,DJ105),OFFSET(INDIRECT(CONCAT(""A"",to_text(match(DJ105,ec_num_list,0)))),0,1),"""")"),"")</f>
        <v/>
      </c>
      <c r="AK105" s="205" t="str">
        <f ca="1">IFERROR(__xludf.DUMMYFUNCTION("if(countif(ec_num_list,DK105),OFFSET(INDIRECT(CONCAT(""A"",to_text(match(DK105,ec_num_list,0)))),0,1),"""")"),"")</f>
        <v/>
      </c>
      <c r="AL105" s="205" t="str">
        <f ca="1">IFERROR(__xludf.DUMMYFUNCTION("if(countif(ec_num_list,DL105),OFFSET(INDIRECT(CONCAT(""A"",to_text(match(DL105,ec_num_list,0)))),0,1),"""")"),"")</f>
        <v/>
      </c>
      <c r="AM105" s="205" t="str">
        <f ca="1">IFERROR(__xludf.DUMMYFUNCTION("if(countif(ec_num_list,DM105),OFFSET(INDIRECT(CONCAT(""A"",to_text(match(DM105,ec_num_list,0)))),0,1),"""")"),"")</f>
        <v/>
      </c>
      <c r="AN105" s="205" t="str">
        <f ca="1">IFERROR(__xludf.DUMMYFUNCTION("if(countif(ec_num_list,DN105),OFFSET(INDIRECT(CONCAT(""A"",to_text(match(DN105,ec_num_list,0)))),0,1),"""")"),"")</f>
        <v/>
      </c>
      <c r="AO105" s="205" t="str">
        <f ca="1">IFERROR(__xludf.DUMMYFUNCTION("if(countif(ec_num_list,DO105),OFFSET(INDIRECT(CONCAT(""A"",to_text(match(DO105,ec_num_list,0)))),0,1),"""")"),"")</f>
        <v/>
      </c>
      <c r="AP105" s="205" t="str">
        <f ca="1">IFERROR(__xludf.DUMMYFUNCTION("if(countif(ec_num_list,DP105),OFFSET(INDIRECT(CONCAT(""A"",to_text(match(DP105,ec_num_list,0)))),0,1),"""")"),"")</f>
        <v/>
      </c>
      <c r="AQ105" s="205" t="str">
        <f ca="1">IFERROR(__xludf.DUMMYFUNCTION("if(countif(ec_num_list,DQ105),OFFSET(INDIRECT(CONCAT(""A"",to_text(match(DQ105,ec_num_list,0)))),0,1),"""")"),"")</f>
        <v/>
      </c>
      <c r="AR105" s="205" t="str">
        <f ca="1">IFERROR(__xludf.DUMMYFUNCTION("if(countif(ec_num_list,DR105),OFFSET(INDIRECT(CONCAT(""A"",to_text(match(DR105,ec_num_list,0)))),0,1),"""")"),"")</f>
        <v/>
      </c>
      <c r="AS105" s="205" t="str">
        <f ca="1">IFERROR(__xludf.DUMMYFUNCTION("if(countif(ec_num_list,DS105),OFFSET(INDIRECT(CONCAT(""A"",to_text(match(DS105,ec_num_list,0)))),0,1),"""")"),"")</f>
        <v/>
      </c>
      <c r="AT105" s="205" t="str">
        <f ca="1">IFERROR(__xludf.DUMMYFUNCTION("if(countif(ec_num_list,DT105),OFFSET(INDIRECT(CONCAT(""A"",to_text(match(DT105,ec_num_list,0)))),0,1),"""")"),"")</f>
        <v/>
      </c>
      <c r="AU105" s="205" t="str">
        <f ca="1">IFERROR(__xludf.DUMMYFUNCTION("if(countif(ec_num_list,DU105),OFFSET(INDIRECT(CONCAT(""A"",to_text(match(DU105,ec_num_list,0)))),0,1),"""")"),"")</f>
        <v/>
      </c>
      <c r="AV105" s="205" t="str">
        <f ca="1">IFERROR(__xludf.DUMMYFUNCTION("if(countif(ec_num_list,DV105),OFFSET(INDIRECT(CONCAT(""A"",to_text(match(DV105,ec_num_list,0)))),0,1),"""")"),"")</f>
        <v/>
      </c>
      <c r="AW105" s="205" t="str">
        <f ca="1">IFERROR(__xludf.DUMMYFUNCTION("if(countif(ec_num_list,DW105),OFFSET(INDIRECT(CONCAT(""A"",to_text(match(DW105,ec_num_list,0)))),0,1),"""")"),"")</f>
        <v/>
      </c>
      <c r="AX105" s="205" t="str">
        <f ca="1">IFERROR(__xludf.DUMMYFUNCTION("if(countif(ec_num_list,DX105),OFFSET(INDIRECT(CONCAT(""A"",to_text(match(DX105,ec_num_list,0)))),0,1),"""")"),"")</f>
        <v/>
      </c>
      <c r="AY105" s="205" t="str">
        <f ca="1">IFERROR(__xludf.DUMMYFUNCTION("if(countif(ec_num_list,DY105),OFFSET(INDIRECT(CONCAT(""A"",to_text(match(DY105,ec_num_list,0)))),0,1),"""")"),"")</f>
        <v/>
      </c>
      <c r="AZ105" s="205" t="str">
        <f ca="1">IFERROR(__xludf.DUMMYFUNCTION("if(countif(ec_num_list,DZ105),OFFSET(INDIRECT(CONCAT(""A"",to_text(match(DZ105,ec_num_list,0)))),0,1),"""")"),"")</f>
        <v/>
      </c>
      <c r="BA105" s="205" t="str">
        <f ca="1">IFERROR(__xludf.DUMMYFUNCTION("if(countif(ec_num_list,EA105),OFFSET(INDIRECT(CONCAT(""A"",to_text(match(EA105,ec_num_list,0)))),0,1),"""")"),"")</f>
        <v/>
      </c>
      <c r="BB105" s="205" t="str">
        <f ca="1">IFERROR(__xludf.DUMMYFUNCTION("if(countif(ec_num_list,EB105),OFFSET(INDIRECT(CONCAT(""A"",to_text(match(EB105,ec_num_list,0)))),0,1),"""")"),"")</f>
        <v/>
      </c>
      <c r="BC105" s="205" t="str">
        <f ca="1">IFERROR(__xludf.DUMMYFUNCTION("if(countif(ec_num_list,EC105),OFFSET(INDIRECT(CONCAT(""A"",to_text(match(EC105,ec_num_list,0)))),0,1),"""")"),"")</f>
        <v/>
      </c>
      <c r="BD105" s="205" t="str">
        <f ca="1">IFERROR(__xludf.DUMMYFUNCTION("if(countif(ec_num_list,ED105),OFFSET(INDIRECT(CONCAT(""A"",to_text(match(ED105,ec_num_list,0)))),0,1),"""")"),"")</f>
        <v/>
      </c>
      <c r="BE105" s="205" t="str">
        <f ca="1">IFERROR(__xludf.DUMMYFUNCTION("if(countif(ec_num_list,EE105),OFFSET(INDIRECT(CONCAT(""A"",to_text(match(EE105,ec_num_list,0)))),0,1),"""")"),"")</f>
        <v/>
      </c>
      <c r="BF105" s="205" t="str">
        <f ca="1">IFERROR(__xludf.DUMMYFUNCTION("if(countif(ec_num_list,EF105),OFFSET(INDIRECT(CONCAT(""A"",to_text(match(EF105,ec_num_list,0)))),0,1),"""")"),"")</f>
        <v/>
      </c>
      <c r="BG105" s="205" t="str">
        <f ca="1">IFERROR(__xludf.DUMMYFUNCTION("if(countif(ec_num_list,EG105),OFFSET(INDIRECT(CONCAT(""A"",to_text(match(EG105,ec_num_list,0)))),0,1),"""")"),"")</f>
        <v/>
      </c>
      <c r="BH105" s="205" t="str">
        <f ca="1">IFERROR(__xludf.DUMMYFUNCTION("if(countif(ec_num_list,EH105),OFFSET(INDIRECT(CONCAT(""A"",to_text(match(EH105,ec_num_list,0)))),0,1),"""")"),"")</f>
        <v/>
      </c>
      <c r="BI105" s="205" t="str">
        <f ca="1">IFERROR(__xludf.DUMMYFUNCTION("if(countif(ec_num_list,EI105),OFFSET(INDIRECT(CONCAT(""A"",to_text(match(EI105,ec_num_list,0)))),0,1),"""")"),"")</f>
        <v/>
      </c>
      <c r="BJ105" s="205" t="str">
        <f ca="1">IFERROR(__xludf.DUMMYFUNCTION("if(countif(ec_num_list,EJ105),OFFSET(INDIRECT(CONCAT(""A"",to_text(match(EJ105,ec_num_list,0)))),0,1),"""")"),"")</f>
        <v/>
      </c>
      <c r="BK105" s="205" t="str">
        <f ca="1">IFERROR(__xludf.DUMMYFUNCTION("if(countif(ec_num_list,EK105),OFFSET(INDIRECT(CONCAT(""A"",to_text(match(EK105,ec_num_list,0)))),0,1),"""")"),"")</f>
        <v/>
      </c>
      <c r="BL105" s="205" t="str">
        <f ca="1">IFERROR(__xludf.DUMMYFUNCTION("if(countif(ec_num_list,EL105),OFFSET(INDIRECT(CONCAT(""A"",to_text(match(EL105,ec_num_list,0)))),0,1),"""")"),"")</f>
        <v/>
      </c>
      <c r="BM105" s="205" t="str">
        <f ca="1">IFERROR(__xludf.DUMMYFUNCTION("if(countif(ec_num_list,EM105),OFFSET(INDIRECT(CONCAT(""A"",to_text(match(EM105,ec_num_list,0)))),0,1),"""")"),"")</f>
        <v/>
      </c>
      <c r="BN105" s="205" t="str">
        <f ca="1">IFERROR(__xludf.DUMMYFUNCTION("if(countif(ec_num_list,EN105),OFFSET(INDIRECT(CONCAT(""A"",to_text(match(EN105,ec_num_list,0)))),0,1),"""")"),"")</f>
        <v/>
      </c>
      <c r="BO105" s="205" t="str">
        <f ca="1">IFERROR(__xludf.DUMMYFUNCTION("if(countif(ec_num_list,EO105),OFFSET(INDIRECT(CONCAT(""A"",to_text(match(EO105,ec_num_list,0)))),0,1),"""")"),"")</f>
        <v/>
      </c>
      <c r="BP105" s="205" t="str">
        <f ca="1">IFERROR(__xludf.DUMMYFUNCTION("if(countif(ec_num_list,EP105),OFFSET(INDIRECT(CONCAT(""A"",to_text(match(EP105,ec_num_list,0)))),0,1),"""")"),"")</f>
        <v/>
      </c>
      <c r="BQ105" s="205" t="str">
        <f ca="1">IFERROR(__xludf.DUMMYFUNCTION("if(countif(ec_num_list,EQ105),OFFSET(INDIRECT(CONCAT(""A"",to_text(match(EQ105,ec_num_list,0)))),0,1),"""")"),"")</f>
        <v/>
      </c>
      <c r="BR105" s="205" t="str">
        <f ca="1">IFERROR(__xludf.DUMMYFUNCTION("if(countif(ec_num_list,ER105),OFFSET(INDIRECT(CONCAT(""A"",to_text(match(ER105,ec_num_list,0)))),0,1),"""")"),"")</f>
        <v/>
      </c>
      <c r="BS105" s="205" t="str">
        <f ca="1">IFERROR(__xludf.DUMMYFUNCTION("if(countif(ec_num_list,ES105),OFFSET(INDIRECT(CONCAT(""A"",to_text(match(ES105,ec_num_list,0)))),0,1),"""")"),"")</f>
        <v/>
      </c>
      <c r="BT105" s="205" t="str">
        <f ca="1">IFERROR(__xludf.DUMMYFUNCTION("if(countif(ec_num_list,ET105),OFFSET(INDIRECT(CONCAT(""A"",to_text(match(ET105,ec_num_list,0)))),0,1),"""")"),"")</f>
        <v/>
      </c>
      <c r="BU105" s="205" t="str">
        <f ca="1">IFERROR(__xludf.DUMMYFUNCTION("if(countif(ec_num_list,EU105),OFFSET(INDIRECT(CONCAT(""A"",to_text(match(EU105,ec_num_list,0)))),0,1),"""")"),"")</f>
        <v/>
      </c>
      <c r="BV105" s="205" t="str">
        <f ca="1">IFERROR(__xludf.DUMMYFUNCTION("if(countif(ec_num_list,EV105),OFFSET(INDIRECT(CONCAT(""A"",to_text(match(EV105,ec_num_list,0)))),0,1),"""")"),"")</f>
        <v/>
      </c>
      <c r="BW105" s="205" t="str">
        <f ca="1">IFERROR(__xludf.DUMMYFUNCTION("if(countif(ec_num_list,EW105),OFFSET(INDIRECT(CONCAT(""A"",to_text(match(EW105,ec_num_list,0)))),0,1),"""")"),"")</f>
        <v/>
      </c>
      <c r="BX105" s="205" t="str">
        <f ca="1">IFERROR(__xludf.DUMMYFUNCTION("if(countif(ec_num_list,EX105),OFFSET(INDIRECT(CONCAT(""A"",to_text(match(EX105,ec_num_list,0)))),0,1),"""")"),"")</f>
        <v/>
      </c>
      <c r="BY105" s="205" t="str">
        <f ca="1">IFERROR(__xludf.DUMMYFUNCTION("if(countif(ec_num_list,EY105),OFFSET(INDIRECT(CONCAT(""A"",to_text(match(EY105,ec_num_list,0)))),0,1),"""")"),"")</f>
        <v/>
      </c>
      <c r="BZ105" s="205" t="str">
        <f ca="1">IFERROR(__xludf.DUMMYFUNCTION("if(countif(ec_num_list,EZ105),OFFSET(INDIRECT(CONCAT(""A"",to_text(match(EZ105,ec_num_list,0)))),0,1),"""")"),"")</f>
        <v/>
      </c>
      <c r="CA105" s="205" t="str">
        <f ca="1">IFERROR(__xludf.DUMMYFUNCTION("if(countif(ec_num_list,FA105),OFFSET(INDIRECT(CONCAT(""A"",to_text(match(FA105,ec_num_list,0)))),0,1),"""")"),"")</f>
        <v/>
      </c>
      <c r="CB105" s="205" t="str">
        <f ca="1">IFERROR(__xludf.DUMMYFUNCTION("if(countif(ec_num_list,FB105),OFFSET(INDIRECT(CONCAT(""A"",to_text(match(FB105,ec_num_list,0)))),0,1),"""")"),"")</f>
        <v/>
      </c>
      <c r="CC105" s="205" t="str">
        <f ca="1">IFERROR(__xludf.DUMMYFUNCTION("if(countif(ec_num_list,FC105),OFFSET(INDIRECT(CONCAT(""A"",to_text(match(FC105,ec_num_list,0)))),0,1),"""")"),"")</f>
        <v/>
      </c>
      <c r="CD105" s="205" t="str">
        <f ca="1">IFERROR(__xludf.DUMMYFUNCTION("if(countif(ec_num_list,FD105),OFFSET(INDIRECT(CONCAT(""A"",to_text(match(FD105,ec_num_list,0)))),0,1),"""")"),"")</f>
        <v/>
      </c>
      <c r="CE105" s="205" t="str">
        <f ca="1">IFERROR(__xludf.DUMMYFUNCTION("if(countif(ec_num_list,FE105),OFFSET(INDIRECT(CONCAT(""A"",to_text(match(FE105,ec_num_list,0)))),0,1),"""")"),"")</f>
        <v/>
      </c>
      <c r="CF105" s="205" t="str">
        <f ca="1">IFERROR(__xludf.DUMMYFUNCTION("if(countif(ec_num_list,FF105),OFFSET(INDIRECT(CONCAT(""A"",to_text(match(FF105,ec_num_list,0)))),0,1),"""")"),"")</f>
        <v/>
      </c>
      <c r="CG105" s="205" t="str">
        <f ca="1">IFERROR(__xludf.DUMMYFUNCTION("if(countif(ec_num_list,FG105),OFFSET(INDIRECT(CONCAT(""A"",to_text(match(FG105,ec_num_list,0)))),0,1),"""")"),"")</f>
        <v/>
      </c>
      <c r="CH105" s="205" t="str">
        <f ca="1">IFERROR(__xludf.DUMMYFUNCTION("if(countif(ec_num_list,FH105),OFFSET(INDIRECT(CONCAT(""A"",to_text(match(FH105,ec_num_list,0)))),0,1),"""")"),"")</f>
        <v/>
      </c>
      <c r="CI105" s="205" t="str">
        <f ca="1">IFERROR(__xludf.DUMMYFUNCTION("if(countif(ec_num_list,FI105),OFFSET(INDIRECT(CONCAT(""A"",to_text(match(FI105,ec_num_list,0)))),0,1),"""")"),"")</f>
        <v/>
      </c>
      <c r="CJ105" s="205" t="str">
        <f ca="1">IFERROR(__xludf.DUMMYFUNCTION("if(countif(ec_num_list,FJ105),OFFSET(INDIRECT(CONCAT(""A"",to_text(match(FJ105,ec_num_list,0)))),0,1),"""")"),"")</f>
        <v/>
      </c>
      <c r="CK105" s="205" t="str">
        <f ca="1">IFERROR(__xludf.DUMMYFUNCTION("if(countif(ec_num_list,FK105),OFFSET(INDIRECT(CONCAT(""A"",to_text(match(FK105,ec_num_list,0)))),0,1),"""")"),"")</f>
        <v/>
      </c>
      <c r="CL105" s="205" t="str">
        <f ca="1">IFERROR(__xludf.DUMMYFUNCTION("if(countif(ec_num_list,FL105),OFFSET(INDIRECT(CONCAT(""A"",to_text(match(FL105,ec_num_list,0)))),0,1),"""")"),"")</f>
        <v/>
      </c>
      <c r="CM105" s="205" t="str">
        <f ca="1">IFERROR(__xludf.DUMMYFUNCTION("if(countif(ec_num_list,FM105),OFFSET(INDIRECT(CONCAT(""A"",to_text(match(FM105,ec_num_list,0)))),0,1),"""")"),"")</f>
        <v/>
      </c>
      <c r="CN105" s="206" t="s">
        <v>303</v>
      </c>
      <c r="CO105" s="108" t="s">
        <v>1555</v>
      </c>
      <c r="CP105" s="108" t="s">
        <v>1555</v>
      </c>
      <c r="CQ105" s="108" t="s">
        <v>1555</v>
      </c>
      <c r="CR105" s="108" t="s">
        <v>1555</v>
      </c>
      <c r="CS105" s="108" t="s">
        <v>1555</v>
      </c>
      <c r="CT105" s="108" t="s">
        <v>1555</v>
      </c>
      <c r="CU105" s="108" t="s">
        <v>1555</v>
      </c>
      <c r="CV105" s="108" t="s">
        <v>1555</v>
      </c>
      <c r="CW105" s="108" t="s">
        <v>1555</v>
      </c>
      <c r="CX105" s="108" t="s">
        <v>1555</v>
      </c>
      <c r="CY105" s="108" t="s">
        <v>1555</v>
      </c>
      <c r="CZ105" s="108" t="s">
        <v>1555</v>
      </c>
      <c r="DA105" s="108" t="s">
        <v>1555</v>
      </c>
      <c r="DB105" s="108" t="s">
        <v>1555</v>
      </c>
      <c r="DC105" s="108" t="s">
        <v>1555</v>
      </c>
      <c r="DD105" s="108" t="s">
        <v>1555</v>
      </c>
      <c r="DE105" s="108" t="s">
        <v>1555</v>
      </c>
      <c r="DF105" s="108" t="s">
        <v>1555</v>
      </c>
      <c r="DG105" s="108" t="s">
        <v>1555</v>
      </c>
      <c r="DH105" s="108" t="s">
        <v>1555</v>
      </c>
      <c r="DI105" s="108" t="s">
        <v>1555</v>
      </c>
      <c r="DJ105" s="108" t="s">
        <v>1555</v>
      </c>
      <c r="DK105" s="108" t="s">
        <v>1555</v>
      </c>
      <c r="DL105" s="108" t="s">
        <v>1555</v>
      </c>
      <c r="DM105" s="108" t="s">
        <v>1555</v>
      </c>
      <c r="DN105" s="108" t="s">
        <v>1555</v>
      </c>
      <c r="DO105" s="108" t="s">
        <v>1555</v>
      </c>
      <c r="DP105" s="108" t="s">
        <v>1555</v>
      </c>
      <c r="DQ105" s="108" t="s">
        <v>1555</v>
      </c>
      <c r="DR105" s="108" t="s">
        <v>1555</v>
      </c>
      <c r="DS105" s="108" t="s">
        <v>1555</v>
      </c>
      <c r="DT105" s="108" t="s">
        <v>1555</v>
      </c>
      <c r="DU105" s="108" t="s">
        <v>1555</v>
      </c>
      <c r="DV105" s="108" t="s">
        <v>1555</v>
      </c>
      <c r="DW105" s="108" t="s">
        <v>1555</v>
      </c>
      <c r="DX105" s="108" t="s">
        <v>1555</v>
      </c>
      <c r="DY105" s="108" t="s">
        <v>1555</v>
      </c>
      <c r="DZ105" s="108" t="s">
        <v>1555</v>
      </c>
      <c r="EA105" s="108" t="s">
        <v>1555</v>
      </c>
      <c r="EB105" s="108" t="s">
        <v>1555</v>
      </c>
      <c r="EC105" s="108" t="s">
        <v>1555</v>
      </c>
      <c r="ED105" s="108" t="s">
        <v>1555</v>
      </c>
      <c r="EE105" s="108" t="s">
        <v>1555</v>
      </c>
      <c r="EF105" s="108" t="s">
        <v>1555</v>
      </c>
      <c r="EG105" s="108" t="s">
        <v>1555</v>
      </c>
      <c r="EH105" s="108" t="s">
        <v>1555</v>
      </c>
      <c r="EI105" s="108" t="s">
        <v>1555</v>
      </c>
      <c r="EJ105" s="108" t="s">
        <v>1555</v>
      </c>
      <c r="EK105" s="108" t="s">
        <v>1555</v>
      </c>
      <c r="EL105" s="108" t="s">
        <v>1555</v>
      </c>
      <c r="EM105" s="108" t="s">
        <v>1555</v>
      </c>
      <c r="EN105" s="108" t="s">
        <v>1555</v>
      </c>
      <c r="EO105" s="108" t="s">
        <v>1555</v>
      </c>
      <c r="EP105" s="108" t="s">
        <v>1555</v>
      </c>
      <c r="EQ105" s="108" t="s">
        <v>1555</v>
      </c>
      <c r="ER105" s="108" t="s">
        <v>1555</v>
      </c>
      <c r="ES105" s="108" t="s">
        <v>1555</v>
      </c>
      <c r="ET105" s="108" t="s">
        <v>1555</v>
      </c>
      <c r="EU105" s="108" t="s">
        <v>1555</v>
      </c>
      <c r="EV105" s="108" t="s">
        <v>1555</v>
      </c>
      <c r="EW105" s="108" t="s">
        <v>1555</v>
      </c>
      <c r="EX105" s="108" t="s">
        <v>1555</v>
      </c>
      <c r="EY105" s="108" t="s">
        <v>1555</v>
      </c>
      <c r="EZ105" s="108" t="s">
        <v>1555</v>
      </c>
      <c r="FA105" s="108" t="s">
        <v>1555</v>
      </c>
      <c r="FB105" s="108" t="s">
        <v>1555</v>
      </c>
      <c r="FC105" s="108" t="s">
        <v>1555</v>
      </c>
      <c r="FD105" s="108" t="s">
        <v>1555</v>
      </c>
      <c r="FE105" s="108" t="s">
        <v>1555</v>
      </c>
      <c r="FF105" s="108" t="s">
        <v>1555</v>
      </c>
      <c r="FG105" s="108" t="s">
        <v>1555</v>
      </c>
      <c r="FH105" s="108" t="s">
        <v>1555</v>
      </c>
      <c r="FI105" s="108" t="s">
        <v>1555</v>
      </c>
      <c r="FJ105" s="108" t="s">
        <v>1555</v>
      </c>
      <c r="FK105" s="108" t="s">
        <v>1555</v>
      </c>
      <c r="FL105" s="108" t="s">
        <v>1555</v>
      </c>
      <c r="FM105" s="108" t="s">
        <v>1555</v>
      </c>
    </row>
    <row r="106" spans="1:169" ht="14.25">
      <c r="A106" s="206"/>
      <c r="B106" s="206"/>
      <c r="C106" s="209"/>
      <c r="D106" s="203" t="s">
        <v>442</v>
      </c>
      <c r="E106" s="203" t="s">
        <v>904</v>
      </c>
      <c r="F106" s="203" t="s">
        <v>905</v>
      </c>
      <c r="G106" s="203" t="s">
        <v>906</v>
      </c>
      <c r="H106" s="203" t="s">
        <v>577</v>
      </c>
      <c r="I106" s="203" t="s">
        <v>430</v>
      </c>
      <c r="J106" s="203" t="s">
        <v>547</v>
      </c>
      <c r="K106" s="117" t="s">
        <v>640</v>
      </c>
      <c r="L106" s="204" t="s">
        <v>305</v>
      </c>
      <c r="M106" s="205" t="str">
        <f ca="1">IFERROR(__xludf.DUMMYFUNCTION("regexreplace(N106,"" "","", "")"),"J0, J1, J2, J5, J6, J7, JC, JF, K0, K5, K7, K8, K9, KA, KC, KD, KF, L1, L5, LA, LC, LF, M1, M4, MB, MF, N2, N7, N8, NA, ")</f>
        <v xml:space="preserve">J0, J1, J2, J5, J6, J7, JC, JF, K0, K5, K7, K8, K9, KA, KC, KD, KF, L1, L5, LA, LC, LF, M1, M4, MB, MF, N2, N7, N8, NA, </v>
      </c>
      <c r="N106" s="205" t="e">
        <f t="shared" si="1"/>
        <v>#VALUE!</v>
      </c>
      <c r="O106" s="205" t="str">
        <f ca="1">IFERROR(__xludf.DUMMYFUNCTION("if(countif(ec_num_list,CO106),OFFSET(INDIRECT(CONCAT(""A"",to_text(match(CO106,ec_num_list,0)))),0,1),"""")"),"J0 ")</f>
        <v xml:space="preserve">J0 </v>
      </c>
      <c r="P106" s="205" t="str">
        <f ca="1">IFERROR(__xludf.DUMMYFUNCTION("if(countif(ec_num_list,CP106),OFFSET(INDIRECT(CONCAT(""A"",to_text(match(CP106,ec_num_list,0)))),0,1),"""")"),"J1 ")</f>
        <v xml:space="preserve">J1 </v>
      </c>
      <c r="Q106" s="205" t="str">
        <f ca="1">IFERROR(__xludf.DUMMYFUNCTION("if(countif(ec_num_list,CQ106),OFFSET(INDIRECT(CONCAT(""A"",to_text(match(CQ106,ec_num_list,0)))),0,1),"""")"),"J2 ")</f>
        <v xml:space="preserve">J2 </v>
      </c>
      <c r="R106" s="205" t="str">
        <f ca="1">IFERROR(__xludf.DUMMYFUNCTION("if(countif(ec_num_list,CR106),OFFSET(INDIRECT(CONCAT(""A"",to_text(match(CR106,ec_num_list,0)))),0,1),"""")"),"")</f>
        <v/>
      </c>
      <c r="S106" s="205" t="str">
        <f ca="1">IFERROR(__xludf.DUMMYFUNCTION("if(countif(ec_num_list,CS106),OFFSET(INDIRECT(CONCAT(""A"",to_text(match(CS106,ec_num_list,0)))),0,1),"""")"),"")</f>
        <v/>
      </c>
      <c r="T106" s="205" t="str">
        <f ca="1">IFERROR(__xludf.DUMMYFUNCTION("if(countif(ec_num_list,CT106),OFFSET(INDIRECT(CONCAT(""A"",to_text(match(CT106,ec_num_list,0)))),0,1),"""")"),"J5 ")</f>
        <v xml:space="preserve">J5 </v>
      </c>
      <c r="U106" s="205" t="str">
        <f ca="1">IFERROR(__xludf.DUMMYFUNCTION("if(countif(ec_num_list,CU106),OFFSET(INDIRECT(CONCAT(""A"",to_text(match(CU106,ec_num_list,0)))),0,1),"""")"),"J6 ")</f>
        <v xml:space="preserve">J6 </v>
      </c>
      <c r="V106" s="205" t="str">
        <f ca="1">IFERROR(__xludf.DUMMYFUNCTION("if(countif(ec_num_list,CV106),OFFSET(INDIRECT(CONCAT(""A"",to_text(match(CV106,ec_num_list,0)))),0,1),"""")"),"J7 ")</f>
        <v xml:space="preserve">J7 </v>
      </c>
      <c r="W106" s="205" t="str">
        <f ca="1">IFERROR(__xludf.DUMMYFUNCTION("if(countif(ec_num_list,CW106),OFFSET(INDIRECT(CONCAT(""A"",to_text(match(CW106,ec_num_list,0)))),0,1),"""")"),"")</f>
        <v/>
      </c>
      <c r="X106" s="205" t="str">
        <f ca="1">IFERROR(__xludf.DUMMYFUNCTION("if(countif(ec_num_list,CX106),OFFSET(INDIRECT(CONCAT(""A"",to_text(match(CX106,ec_num_list,0)))),0,1),"""")"),"")</f>
        <v/>
      </c>
      <c r="Y106" s="205" t="str">
        <f ca="1">IFERROR(__xludf.DUMMYFUNCTION("if(countif(ec_num_list,CY106),OFFSET(INDIRECT(CONCAT(""A"",to_text(match(CY106,ec_num_list,0)))),0,1),"""")"),"")</f>
        <v/>
      </c>
      <c r="Z106" s="205" t="str">
        <f ca="1">IFERROR(__xludf.DUMMYFUNCTION("if(countif(ec_num_list,CZ106),OFFSET(INDIRECT(CONCAT(""A"",to_text(match(CZ106,ec_num_list,0)))),0,1),"""")"),"")</f>
        <v/>
      </c>
      <c r="AA106" s="205" t="str">
        <f ca="1">IFERROR(__xludf.DUMMYFUNCTION("if(countif(ec_num_list,DA106),OFFSET(INDIRECT(CONCAT(""A"",to_text(match(DA106,ec_num_list,0)))),0,1),"""")"),"JC ")</f>
        <v xml:space="preserve">JC </v>
      </c>
      <c r="AB106" s="205" t="str">
        <f ca="1">IFERROR(__xludf.DUMMYFUNCTION("if(countif(ec_num_list,DB106),OFFSET(INDIRECT(CONCAT(""A"",to_text(match(DB106,ec_num_list,0)))),0,1),"""")"),"")</f>
        <v/>
      </c>
      <c r="AC106" s="205" t="str">
        <f ca="1">IFERROR(__xludf.DUMMYFUNCTION("if(countif(ec_num_list,DC106),OFFSET(INDIRECT(CONCAT(""A"",to_text(match(DC106,ec_num_list,0)))),0,1),"""")"),"")</f>
        <v/>
      </c>
      <c r="AD106" s="205" t="str">
        <f ca="1">IFERROR(__xludf.DUMMYFUNCTION("if(countif(ec_num_list,DD106),OFFSET(INDIRECT(CONCAT(""A"",to_text(match(DD106,ec_num_list,0)))),0,1),"""")"),"JF ")</f>
        <v xml:space="preserve">JF </v>
      </c>
      <c r="AE106" s="205" t="str">
        <f ca="1">IFERROR(__xludf.DUMMYFUNCTION("if(countif(ec_num_list,DE106),OFFSET(INDIRECT(CONCAT(""A"",to_text(match(DE106,ec_num_list,0)))),0,1),"""")"),"K0 ")</f>
        <v xml:space="preserve">K0 </v>
      </c>
      <c r="AF106" s="205" t="str">
        <f ca="1">IFERROR(__xludf.DUMMYFUNCTION("if(countif(ec_num_list,DF106),OFFSET(INDIRECT(CONCAT(""A"",to_text(match(DF106,ec_num_list,0)))),0,1),"""")"),"")</f>
        <v/>
      </c>
      <c r="AG106" s="205" t="str">
        <f ca="1">IFERROR(__xludf.DUMMYFUNCTION("if(countif(ec_num_list,DG106),OFFSET(INDIRECT(CONCAT(""A"",to_text(match(DG106,ec_num_list,0)))),0,1),"""")"),"")</f>
        <v/>
      </c>
      <c r="AH106" s="205" t="str">
        <f ca="1">IFERROR(__xludf.DUMMYFUNCTION("if(countif(ec_num_list,DH106),OFFSET(INDIRECT(CONCAT(""A"",to_text(match(DH106,ec_num_list,0)))),0,1),"""")"),"")</f>
        <v/>
      </c>
      <c r="AI106" s="205" t="str">
        <f ca="1">IFERROR(__xludf.DUMMYFUNCTION("if(countif(ec_num_list,DI106),OFFSET(INDIRECT(CONCAT(""A"",to_text(match(DI106,ec_num_list,0)))),0,1),"""")"),"")</f>
        <v/>
      </c>
      <c r="AJ106" s="205" t="str">
        <f ca="1">IFERROR(__xludf.DUMMYFUNCTION("if(countif(ec_num_list,DJ106),OFFSET(INDIRECT(CONCAT(""A"",to_text(match(DJ106,ec_num_list,0)))),0,1),"""")"),"K5 ")</f>
        <v xml:space="preserve">K5 </v>
      </c>
      <c r="AK106" s="205" t="str">
        <f ca="1">IFERROR(__xludf.DUMMYFUNCTION("if(countif(ec_num_list,DK106),OFFSET(INDIRECT(CONCAT(""A"",to_text(match(DK106,ec_num_list,0)))),0,1),"""")"),"")</f>
        <v/>
      </c>
      <c r="AL106" s="205" t="str">
        <f ca="1">IFERROR(__xludf.DUMMYFUNCTION("if(countif(ec_num_list,DL106),OFFSET(INDIRECT(CONCAT(""A"",to_text(match(DL106,ec_num_list,0)))),0,1),"""")"),"K7 ")</f>
        <v xml:space="preserve">K7 </v>
      </c>
      <c r="AM106" s="205" t="str">
        <f ca="1">IFERROR(__xludf.DUMMYFUNCTION("if(countif(ec_num_list,DM106),OFFSET(INDIRECT(CONCAT(""A"",to_text(match(DM106,ec_num_list,0)))),0,1),"""")"),"K8 ")</f>
        <v xml:space="preserve">K8 </v>
      </c>
      <c r="AN106" s="205" t="str">
        <f ca="1">IFERROR(__xludf.DUMMYFUNCTION("if(countif(ec_num_list,DN106),OFFSET(INDIRECT(CONCAT(""A"",to_text(match(DN106,ec_num_list,0)))),0,1),"""")"),"K9 ")</f>
        <v xml:space="preserve">K9 </v>
      </c>
      <c r="AO106" s="205" t="str">
        <f ca="1">IFERROR(__xludf.DUMMYFUNCTION("if(countif(ec_num_list,DO106),OFFSET(INDIRECT(CONCAT(""A"",to_text(match(DO106,ec_num_list,0)))),0,1),"""")"),"KA ")</f>
        <v xml:space="preserve">KA </v>
      </c>
      <c r="AP106" s="205" t="str">
        <f ca="1">IFERROR(__xludf.DUMMYFUNCTION("if(countif(ec_num_list,DP106),OFFSET(INDIRECT(CONCAT(""A"",to_text(match(DP106,ec_num_list,0)))),0,1),"""")"),"")</f>
        <v/>
      </c>
      <c r="AQ106" s="205" t="str">
        <f ca="1">IFERROR(__xludf.DUMMYFUNCTION("if(countif(ec_num_list,DQ106),OFFSET(INDIRECT(CONCAT(""A"",to_text(match(DQ106,ec_num_list,0)))),0,1),"""")"),"KC ")</f>
        <v xml:space="preserve">KC </v>
      </c>
      <c r="AR106" s="205" t="str">
        <f ca="1">IFERROR(__xludf.DUMMYFUNCTION("if(countif(ec_num_list,DR106),OFFSET(INDIRECT(CONCAT(""A"",to_text(match(DR106,ec_num_list,0)))),0,1),"""")"),"KD ")</f>
        <v xml:space="preserve">KD </v>
      </c>
      <c r="AS106" s="205" t="str">
        <f ca="1">IFERROR(__xludf.DUMMYFUNCTION("if(countif(ec_num_list,DS106),OFFSET(INDIRECT(CONCAT(""A"",to_text(match(DS106,ec_num_list,0)))),0,1),"""")"),"")</f>
        <v/>
      </c>
      <c r="AT106" s="205" t="str">
        <f ca="1">IFERROR(__xludf.DUMMYFUNCTION("if(countif(ec_num_list,DT106),OFFSET(INDIRECT(CONCAT(""A"",to_text(match(DT106,ec_num_list,0)))),0,1),"""")"),"KF ")</f>
        <v xml:space="preserve">KF </v>
      </c>
      <c r="AU106" s="205" t="str">
        <f ca="1">IFERROR(__xludf.DUMMYFUNCTION("if(countif(ec_num_list,DU106),OFFSET(INDIRECT(CONCAT(""A"",to_text(match(DU106,ec_num_list,0)))),0,1),"""")"),"")</f>
        <v/>
      </c>
      <c r="AV106" s="205" t="str">
        <f ca="1">IFERROR(__xludf.DUMMYFUNCTION("if(countif(ec_num_list,DV106),OFFSET(INDIRECT(CONCAT(""A"",to_text(match(DV106,ec_num_list,0)))),0,1),"""")"),"L1 ")</f>
        <v xml:space="preserve">L1 </v>
      </c>
      <c r="AW106" s="205" t="str">
        <f ca="1">IFERROR(__xludf.DUMMYFUNCTION("if(countif(ec_num_list,DW106),OFFSET(INDIRECT(CONCAT(""A"",to_text(match(DW106,ec_num_list,0)))),0,1),"""")"),"")</f>
        <v/>
      </c>
      <c r="AX106" s="205" t="str">
        <f ca="1">IFERROR(__xludf.DUMMYFUNCTION("if(countif(ec_num_list,DX106),OFFSET(INDIRECT(CONCAT(""A"",to_text(match(DX106,ec_num_list,0)))),0,1),"""")"),"")</f>
        <v/>
      </c>
      <c r="AY106" s="205" t="str">
        <f ca="1">IFERROR(__xludf.DUMMYFUNCTION("if(countif(ec_num_list,DY106),OFFSET(INDIRECT(CONCAT(""A"",to_text(match(DY106,ec_num_list,0)))),0,1),"""")"),"")</f>
        <v/>
      </c>
      <c r="AZ106" s="205" t="str">
        <f ca="1">IFERROR(__xludf.DUMMYFUNCTION("if(countif(ec_num_list,DZ106),OFFSET(INDIRECT(CONCAT(""A"",to_text(match(DZ106,ec_num_list,0)))),0,1),"""")"),"L5 ")</f>
        <v xml:space="preserve">L5 </v>
      </c>
      <c r="BA106" s="205" t="str">
        <f ca="1">IFERROR(__xludf.DUMMYFUNCTION("if(countif(ec_num_list,EA106),OFFSET(INDIRECT(CONCAT(""A"",to_text(match(EA106,ec_num_list,0)))),0,1),"""")"),"")</f>
        <v/>
      </c>
      <c r="BB106" s="205" t="str">
        <f ca="1">IFERROR(__xludf.DUMMYFUNCTION("if(countif(ec_num_list,EB106),OFFSET(INDIRECT(CONCAT(""A"",to_text(match(EB106,ec_num_list,0)))),0,1),"""")"),"")</f>
        <v/>
      </c>
      <c r="BC106" s="205" t="str">
        <f ca="1">IFERROR(__xludf.DUMMYFUNCTION("if(countif(ec_num_list,EC106),OFFSET(INDIRECT(CONCAT(""A"",to_text(match(EC106,ec_num_list,0)))),0,1),"""")"),"")</f>
        <v/>
      </c>
      <c r="BD106" s="205" t="str">
        <f ca="1">IFERROR(__xludf.DUMMYFUNCTION("if(countif(ec_num_list,ED106),OFFSET(INDIRECT(CONCAT(""A"",to_text(match(ED106,ec_num_list,0)))),0,1),"""")"),"")</f>
        <v/>
      </c>
      <c r="BE106" s="205" t="str">
        <f ca="1">IFERROR(__xludf.DUMMYFUNCTION("if(countif(ec_num_list,EE106),OFFSET(INDIRECT(CONCAT(""A"",to_text(match(EE106,ec_num_list,0)))),0,1),"""")"),"LA ")</f>
        <v xml:space="preserve">LA </v>
      </c>
      <c r="BF106" s="205" t="str">
        <f ca="1">IFERROR(__xludf.DUMMYFUNCTION("if(countif(ec_num_list,EF106),OFFSET(INDIRECT(CONCAT(""A"",to_text(match(EF106,ec_num_list,0)))),0,1),"""")"),"")</f>
        <v/>
      </c>
      <c r="BG106" s="205" t="str">
        <f ca="1">IFERROR(__xludf.DUMMYFUNCTION("if(countif(ec_num_list,EG106),OFFSET(INDIRECT(CONCAT(""A"",to_text(match(EG106,ec_num_list,0)))),0,1),"""")"),"LC ")</f>
        <v xml:space="preserve">LC </v>
      </c>
      <c r="BH106" s="205" t="str">
        <f ca="1">IFERROR(__xludf.DUMMYFUNCTION("if(countif(ec_num_list,EH106),OFFSET(INDIRECT(CONCAT(""A"",to_text(match(EH106,ec_num_list,0)))),0,1),"""")"),"")</f>
        <v/>
      </c>
      <c r="BI106" s="205" t="str">
        <f ca="1">IFERROR(__xludf.DUMMYFUNCTION("if(countif(ec_num_list,EI106),OFFSET(INDIRECT(CONCAT(""A"",to_text(match(EI106,ec_num_list,0)))),0,1),"""")"),"")</f>
        <v/>
      </c>
      <c r="BJ106" s="205" t="str">
        <f ca="1">IFERROR(__xludf.DUMMYFUNCTION("if(countif(ec_num_list,EJ106),OFFSET(INDIRECT(CONCAT(""A"",to_text(match(EJ106,ec_num_list,0)))),0,1),"""")"),"LF ")</f>
        <v xml:space="preserve">LF </v>
      </c>
      <c r="BK106" s="205" t="str">
        <f ca="1">IFERROR(__xludf.DUMMYFUNCTION("if(countif(ec_num_list,EK106),OFFSET(INDIRECT(CONCAT(""A"",to_text(match(EK106,ec_num_list,0)))),0,1),"""")"),"")</f>
        <v/>
      </c>
      <c r="BL106" s="205" t="str">
        <f ca="1">IFERROR(__xludf.DUMMYFUNCTION("if(countif(ec_num_list,EL106),OFFSET(INDIRECT(CONCAT(""A"",to_text(match(EL106,ec_num_list,0)))),0,1),"""")"),"M1 ")</f>
        <v xml:space="preserve">M1 </v>
      </c>
      <c r="BM106" s="205" t="str">
        <f ca="1">IFERROR(__xludf.DUMMYFUNCTION("if(countif(ec_num_list,EM106),OFFSET(INDIRECT(CONCAT(""A"",to_text(match(EM106,ec_num_list,0)))),0,1),"""")"),"")</f>
        <v/>
      </c>
      <c r="BN106" s="205" t="str">
        <f ca="1">IFERROR(__xludf.DUMMYFUNCTION("if(countif(ec_num_list,EN106),OFFSET(INDIRECT(CONCAT(""A"",to_text(match(EN106,ec_num_list,0)))),0,1),"""")"),"")</f>
        <v/>
      </c>
      <c r="BO106" s="205" t="str">
        <f ca="1">IFERROR(__xludf.DUMMYFUNCTION("if(countif(ec_num_list,EO106),OFFSET(INDIRECT(CONCAT(""A"",to_text(match(EO106,ec_num_list,0)))),0,1),"""")"),"M4 ")</f>
        <v xml:space="preserve">M4 </v>
      </c>
      <c r="BP106" s="205" t="str">
        <f ca="1">IFERROR(__xludf.DUMMYFUNCTION("if(countif(ec_num_list,EP106),OFFSET(INDIRECT(CONCAT(""A"",to_text(match(EP106,ec_num_list,0)))),0,1),"""")"),"")</f>
        <v/>
      </c>
      <c r="BQ106" s="205" t="str">
        <f ca="1">IFERROR(__xludf.DUMMYFUNCTION("if(countif(ec_num_list,EQ106),OFFSET(INDIRECT(CONCAT(""A"",to_text(match(EQ106,ec_num_list,0)))),0,1),"""")"),"")</f>
        <v/>
      </c>
      <c r="BR106" s="205" t="str">
        <f ca="1">IFERROR(__xludf.DUMMYFUNCTION("if(countif(ec_num_list,ER106),OFFSET(INDIRECT(CONCAT(""A"",to_text(match(ER106,ec_num_list,0)))),0,1),"""")"),"")</f>
        <v/>
      </c>
      <c r="BS106" s="205" t="str">
        <f ca="1">IFERROR(__xludf.DUMMYFUNCTION("if(countif(ec_num_list,ES106),OFFSET(INDIRECT(CONCAT(""A"",to_text(match(ES106,ec_num_list,0)))),0,1),"""")"),"")</f>
        <v/>
      </c>
      <c r="BT106" s="205" t="str">
        <f ca="1">IFERROR(__xludf.DUMMYFUNCTION("if(countif(ec_num_list,ET106),OFFSET(INDIRECT(CONCAT(""A"",to_text(match(ET106,ec_num_list,0)))),0,1),"""")"),"")</f>
        <v/>
      </c>
      <c r="BU106" s="205" t="str">
        <f ca="1">IFERROR(__xludf.DUMMYFUNCTION("if(countif(ec_num_list,EU106),OFFSET(INDIRECT(CONCAT(""A"",to_text(match(EU106,ec_num_list,0)))),0,1),"""")"),"")</f>
        <v/>
      </c>
      <c r="BV106" s="205" t="str">
        <f ca="1">IFERROR(__xludf.DUMMYFUNCTION("if(countif(ec_num_list,EV106),OFFSET(INDIRECT(CONCAT(""A"",to_text(match(EV106,ec_num_list,0)))),0,1),"""")"),"MB ")</f>
        <v xml:space="preserve">MB </v>
      </c>
      <c r="BW106" s="205" t="str">
        <f ca="1">IFERROR(__xludf.DUMMYFUNCTION("if(countif(ec_num_list,EW106),OFFSET(INDIRECT(CONCAT(""A"",to_text(match(EW106,ec_num_list,0)))),0,1),"""")"),"")</f>
        <v/>
      </c>
      <c r="BX106" s="205" t="str">
        <f ca="1">IFERROR(__xludf.DUMMYFUNCTION("if(countif(ec_num_list,EX106),OFFSET(INDIRECT(CONCAT(""A"",to_text(match(EX106,ec_num_list,0)))),0,1),"""")"),"")</f>
        <v/>
      </c>
      <c r="BY106" s="205" t="str">
        <f ca="1">IFERROR(__xludf.DUMMYFUNCTION("if(countif(ec_num_list,EY106),OFFSET(INDIRECT(CONCAT(""A"",to_text(match(EY106,ec_num_list,0)))),0,1),"""")"),"")</f>
        <v/>
      </c>
      <c r="BZ106" s="205" t="str">
        <f ca="1">IFERROR(__xludf.DUMMYFUNCTION("if(countif(ec_num_list,EZ106),OFFSET(INDIRECT(CONCAT(""A"",to_text(match(EZ106,ec_num_list,0)))),0,1),"""")"),"MF ")</f>
        <v xml:space="preserve">MF </v>
      </c>
      <c r="CA106" s="205" t="str">
        <f ca="1">IFERROR(__xludf.DUMMYFUNCTION("if(countif(ec_num_list,FA106),OFFSET(INDIRECT(CONCAT(""A"",to_text(match(FA106,ec_num_list,0)))),0,1),"""")"),"")</f>
        <v/>
      </c>
      <c r="CB106" s="205" t="str">
        <f ca="1">IFERROR(__xludf.DUMMYFUNCTION("if(countif(ec_num_list,FB106),OFFSET(INDIRECT(CONCAT(""A"",to_text(match(FB106,ec_num_list,0)))),0,1),"""")"),"")</f>
        <v/>
      </c>
      <c r="CC106" s="205" t="str">
        <f ca="1">IFERROR(__xludf.DUMMYFUNCTION("if(countif(ec_num_list,FC106),OFFSET(INDIRECT(CONCAT(""A"",to_text(match(FC106,ec_num_list,0)))),0,1),"""")"),"N2 ")</f>
        <v xml:space="preserve">N2 </v>
      </c>
      <c r="CD106" s="205" t="str">
        <f ca="1">IFERROR(__xludf.DUMMYFUNCTION("if(countif(ec_num_list,FD106),OFFSET(INDIRECT(CONCAT(""A"",to_text(match(FD106,ec_num_list,0)))),0,1),"""")"),"")</f>
        <v/>
      </c>
      <c r="CE106" s="205" t="str">
        <f ca="1">IFERROR(__xludf.DUMMYFUNCTION("if(countif(ec_num_list,FE106),OFFSET(INDIRECT(CONCAT(""A"",to_text(match(FE106,ec_num_list,0)))),0,1),"""")"),"")</f>
        <v/>
      </c>
      <c r="CF106" s="205" t="str">
        <f ca="1">IFERROR(__xludf.DUMMYFUNCTION("if(countif(ec_num_list,FF106),OFFSET(INDIRECT(CONCAT(""A"",to_text(match(FF106,ec_num_list,0)))),0,1),"""")"),"")</f>
        <v/>
      </c>
      <c r="CG106" s="205" t="str">
        <f ca="1">IFERROR(__xludf.DUMMYFUNCTION("if(countif(ec_num_list,FG106),OFFSET(INDIRECT(CONCAT(""A"",to_text(match(FG106,ec_num_list,0)))),0,1),"""")"),"")</f>
        <v/>
      </c>
      <c r="CH106" s="205" t="str">
        <f ca="1">IFERROR(__xludf.DUMMYFUNCTION("if(countif(ec_num_list,FH106),OFFSET(INDIRECT(CONCAT(""A"",to_text(match(FH106,ec_num_list,0)))),0,1),"""")"),"N7 ")</f>
        <v xml:space="preserve">N7 </v>
      </c>
      <c r="CI106" s="205" t="str">
        <f ca="1">IFERROR(__xludf.DUMMYFUNCTION("if(countif(ec_num_list,FI106),OFFSET(INDIRECT(CONCAT(""A"",to_text(match(FI106,ec_num_list,0)))),0,1),"""")"),"N8 ")</f>
        <v xml:space="preserve">N8 </v>
      </c>
      <c r="CJ106" s="205" t="str">
        <f ca="1">IFERROR(__xludf.DUMMYFUNCTION("if(countif(ec_num_list,FJ106),OFFSET(INDIRECT(CONCAT(""A"",to_text(match(FJ106,ec_num_list,0)))),0,1),"""")"),"")</f>
        <v/>
      </c>
      <c r="CK106" s="205" t="str">
        <f ca="1">IFERROR(__xludf.DUMMYFUNCTION("if(countif(ec_num_list,FK106),OFFSET(INDIRECT(CONCAT(""A"",to_text(match(FK106,ec_num_list,0)))),0,1),"""")"),"NA ")</f>
        <v xml:space="preserve">NA </v>
      </c>
      <c r="CL106" s="205" t="str">
        <f ca="1">IFERROR(__xludf.DUMMYFUNCTION("if(countif(ec_num_list,FL106),OFFSET(INDIRECT(CONCAT(""A"",to_text(match(FL106,ec_num_list,0)))),0,1),"""")"),"")</f>
        <v/>
      </c>
      <c r="CM106" s="205" t="str">
        <f ca="1">IFERROR(__xludf.DUMMYFUNCTION("if(countif(ec_num_list,FM106),OFFSET(INDIRECT(CONCAT(""A"",to_text(match(FM106,ec_num_list,0)))),0,1),"""")"),"")</f>
        <v/>
      </c>
      <c r="CN106" s="206" t="s">
        <v>305</v>
      </c>
      <c r="CO106" s="206" t="s">
        <v>1243</v>
      </c>
      <c r="CP106" s="206" t="s">
        <v>1251</v>
      </c>
      <c r="CQ106" s="206" t="s">
        <v>1256</v>
      </c>
      <c r="CR106" s="108" t="s">
        <v>1555</v>
      </c>
      <c r="CS106" s="108" t="s">
        <v>1555</v>
      </c>
      <c r="CT106" s="206" t="s">
        <v>1266</v>
      </c>
      <c r="CU106" s="206" t="s">
        <v>1271</v>
      </c>
      <c r="CV106" s="206" t="s">
        <v>1274</v>
      </c>
      <c r="CW106" s="108" t="s">
        <v>1555</v>
      </c>
      <c r="CX106" s="108" t="s">
        <v>1555</v>
      </c>
      <c r="CY106" s="108" t="s">
        <v>1555</v>
      </c>
      <c r="CZ106" s="108" t="s">
        <v>1555</v>
      </c>
      <c r="DA106" s="206" t="s">
        <v>1292</v>
      </c>
      <c r="DB106" s="108" t="s">
        <v>1555</v>
      </c>
      <c r="DC106" s="108" t="s">
        <v>1555</v>
      </c>
      <c r="DD106" s="206" t="s">
        <v>1301</v>
      </c>
      <c r="DE106" s="206" t="s">
        <v>1304</v>
      </c>
      <c r="DF106" s="108" t="s">
        <v>1555</v>
      </c>
      <c r="DG106" s="108" t="s">
        <v>1555</v>
      </c>
      <c r="DH106" s="108" t="s">
        <v>1555</v>
      </c>
      <c r="DI106" s="108" t="s">
        <v>1555</v>
      </c>
      <c r="DJ106" s="206" t="s">
        <v>1321</v>
      </c>
      <c r="DK106" s="108" t="s">
        <v>1555</v>
      </c>
      <c r="DL106" s="206" t="s">
        <v>1326</v>
      </c>
      <c r="DM106" s="206" t="s">
        <v>1330</v>
      </c>
      <c r="DN106" s="206" t="s">
        <v>1334</v>
      </c>
      <c r="DO106" s="206" t="s">
        <v>1337</v>
      </c>
      <c r="DP106" s="108" t="s">
        <v>1555</v>
      </c>
      <c r="DQ106" s="206" t="s">
        <v>1344</v>
      </c>
      <c r="DR106" s="206" t="s">
        <v>1347</v>
      </c>
      <c r="DS106" s="108" t="s">
        <v>1555</v>
      </c>
      <c r="DT106" s="206" t="s">
        <v>1353</v>
      </c>
      <c r="DU106" s="108" t="s">
        <v>1555</v>
      </c>
      <c r="DV106" s="206" t="s">
        <v>1363</v>
      </c>
      <c r="DW106" s="108" t="s">
        <v>1555</v>
      </c>
      <c r="DX106" s="108" t="s">
        <v>1555</v>
      </c>
      <c r="DY106" s="108" t="s">
        <v>1555</v>
      </c>
      <c r="DZ106" s="206" t="s">
        <v>1382</v>
      </c>
      <c r="EA106" s="108" t="s">
        <v>1555</v>
      </c>
      <c r="EB106" s="108" t="s">
        <v>1555</v>
      </c>
      <c r="EC106" s="108" t="s">
        <v>1555</v>
      </c>
      <c r="ED106" s="108" t="s">
        <v>1555</v>
      </c>
      <c r="EE106" s="206" t="s">
        <v>1397</v>
      </c>
      <c r="EF106" s="108" t="s">
        <v>1555</v>
      </c>
      <c r="EG106" s="206" t="s">
        <v>1404</v>
      </c>
      <c r="EH106" s="108" t="s">
        <v>1555</v>
      </c>
      <c r="EI106" s="108" t="s">
        <v>1555</v>
      </c>
      <c r="EJ106" s="206" t="s">
        <v>1414</v>
      </c>
      <c r="EK106" s="108" t="s">
        <v>1555</v>
      </c>
      <c r="EL106" s="206" t="s">
        <v>1419</v>
      </c>
      <c r="EM106" s="108" t="s">
        <v>1555</v>
      </c>
      <c r="EN106" s="108" t="s">
        <v>1555</v>
      </c>
      <c r="EO106" s="206" t="s">
        <v>1430</v>
      </c>
      <c r="EP106" s="108" t="s">
        <v>1555</v>
      </c>
      <c r="EQ106" s="108" t="s">
        <v>1555</v>
      </c>
      <c r="ER106" s="108" t="s">
        <v>1555</v>
      </c>
      <c r="ES106" s="108" t="s">
        <v>1555</v>
      </c>
      <c r="ET106" s="108" t="s">
        <v>1555</v>
      </c>
      <c r="EU106" s="108" t="s">
        <v>1555</v>
      </c>
      <c r="EV106" s="206" t="s">
        <v>1451</v>
      </c>
      <c r="EW106" s="108" t="s">
        <v>1555</v>
      </c>
      <c r="EX106" s="108" t="s">
        <v>1555</v>
      </c>
      <c r="EY106" s="108" t="s">
        <v>1555</v>
      </c>
      <c r="EZ106" s="206" t="s">
        <v>1463</v>
      </c>
      <c r="FA106" s="108" t="s">
        <v>1555</v>
      </c>
      <c r="FB106" s="108" t="s">
        <v>1555</v>
      </c>
      <c r="FC106" s="206" t="s">
        <v>1476</v>
      </c>
      <c r="FD106" s="108" t="s">
        <v>1555</v>
      </c>
      <c r="FE106" s="108" t="s">
        <v>1555</v>
      </c>
      <c r="FF106" s="108" t="s">
        <v>1555</v>
      </c>
      <c r="FG106" s="108" t="s">
        <v>1555</v>
      </c>
      <c r="FH106" s="206" t="s">
        <v>1494</v>
      </c>
      <c r="FI106" s="206" t="s">
        <v>1499</v>
      </c>
      <c r="FJ106" s="108" t="s">
        <v>1555</v>
      </c>
      <c r="FK106" s="206" t="s">
        <v>1506</v>
      </c>
      <c r="FL106" s="206" t="s">
        <v>1509</v>
      </c>
      <c r="FM106" s="108" t="s">
        <v>1555</v>
      </c>
    </row>
    <row r="107" spans="1:169" ht="14.25">
      <c r="A107" s="206"/>
      <c r="B107" s="206"/>
      <c r="C107" s="209"/>
      <c r="D107" s="203" t="s">
        <v>442</v>
      </c>
      <c r="E107" s="203" t="s">
        <v>904</v>
      </c>
      <c r="F107" s="203" t="s">
        <v>905</v>
      </c>
      <c r="G107" s="203" t="s">
        <v>906</v>
      </c>
      <c r="H107" s="203" t="s">
        <v>658</v>
      </c>
      <c r="I107" s="203" t="s">
        <v>355</v>
      </c>
      <c r="J107" s="203" t="s">
        <v>1570</v>
      </c>
      <c r="K107" s="117" t="s">
        <v>813</v>
      </c>
      <c r="L107" s="204" t="s">
        <v>307</v>
      </c>
      <c r="M107" s="205" t="str">
        <f ca="1">IFERROR(__xludf.DUMMYFUNCTION("regexreplace(N107,"" "","", "")"),"J0, J1, J2, J5, J6, J7, JA, JC, JF, K0, K3, K4, K5, K7, K9, KA, KB, KC, KD, KF, L1, L8, LA, LC, LF, M0, M1, M3, M4, M8, MB, MF, N2, N7, NA, ")</f>
        <v xml:space="preserve">J0, J1, J2, J5, J6, J7, JA, JC, JF, K0, K3, K4, K5, K7, K9, KA, KB, KC, KD, KF, L1, L8, LA, LC, LF, M0, M1, M3, M4, M8, MB, MF, N2, N7, NA, </v>
      </c>
      <c r="N107" s="205" t="e">
        <f t="shared" si="1"/>
        <v>#VALUE!</v>
      </c>
      <c r="O107" s="205" t="str">
        <f ca="1">IFERROR(__xludf.DUMMYFUNCTION("if(countif(ec_num_list,CO107),OFFSET(INDIRECT(CONCAT(""A"",to_text(match(CO107,ec_num_list,0)))),0,1),"""")"),"J0 ")</f>
        <v xml:space="preserve">J0 </v>
      </c>
      <c r="P107" s="205" t="str">
        <f ca="1">IFERROR(__xludf.DUMMYFUNCTION("if(countif(ec_num_list,CP107),OFFSET(INDIRECT(CONCAT(""A"",to_text(match(CP107,ec_num_list,0)))),0,1),"""")"),"J1 ")</f>
        <v xml:space="preserve">J1 </v>
      </c>
      <c r="Q107" s="205" t="str">
        <f ca="1">IFERROR(__xludf.DUMMYFUNCTION("if(countif(ec_num_list,CQ107),OFFSET(INDIRECT(CONCAT(""A"",to_text(match(CQ107,ec_num_list,0)))),0,1),"""")"),"J2 ")</f>
        <v xml:space="preserve">J2 </v>
      </c>
      <c r="R107" s="205" t="str">
        <f ca="1">IFERROR(__xludf.DUMMYFUNCTION("if(countif(ec_num_list,CR107),OFFSET(INDIRECT(CONCAT(""A"",to_text(match(CR107,ec_num_list,0)))),0,1),"""")"),"")</f>
        <v/>
      </c>
      <c r="S107" s="205" t="str">
        <f ca="1">IFERROR(__xludf.DUMMYFUNCTION("if(countif(ec_num_list,CS107),OFFSET(INDIRECT(CONCAT(""A"",to_text(match(CS107,ec_num_list,0)))),0,1),"""")"),"")</f>
        <v/>
      </c>
      <c r="T107" s="205" t="str">
        <f ca="1">IFERROR(__xludf.DUMMYFUNCTION("if(countif(ec_num_list,CT107),OFFSET(INDIRECT(CONCAT(""A"",to_text(match(CT107,ec_num_list,0)))),0,1),"""")"),"J5 ")</f>
        <v xml:space="preserve">J5 </v>
      </c>
      <c r="U107" s="205" t="str">
        <f ca="1">IFERROR(__xludf.DUMMYFUNCTION("if(countif(ec_num_list,CU107),OFFSET(INDIRECT(CONCAT(""A"",to_text(match(CU107,ec_num_list,0)))),0,1),"""")"),"J6 ")</f>
        <v xml:space="preserve">J6 </v>
      </c>
      <c r="V107" s="205" t="str">
        <f ca="1">IFERROR(__xludf.DUMMYFUNCTION("if(countif(ec_num_list,CV107),OFFSET(INDIRECT(CONCAT(""A"",to_text(match(CV107,ec_num_list,0)))),0,1),"""")"),"J7 ")</f>
        <v xml:space="preserve">J7 </v>
      </c>
      <c r="W107" s="205" t="str">
        <f ca="1">IFERROR(__xludf.DUMMYFUNCTION("if(countif(ec_num_list,CW107),OFFSET(INDIRECT(CONCAT(""A"",to_text(match(CW107,ec_num_list,0)))),0,1),"""")"),"")</f>
        <v/>
      </c>
      <c r="X107" s="205" t="str">
        <f ca="1">IFERROR(__xludf.DUMMYFUNCTION("if(countif(ec_num_list,CX107),OFFSET(INDIRECT(CONCAT(""A"",to_text(match(CX107,ec_num_list,0)))),0,1),"""")"),"")</f>
        <v/>
      </c>
      <c r="Y107" s="205" t="str">
        <f ca="1">IFERROR(__xludf.DUMMYFUNCTION("if(countif(ec_num_list,CY107),OFFSET(INDIRECT(CONCAT(""A"",to_text(match(CY107,ec_num_list,0)))),0,1),"""")"),"JA ")</f>
        <v xml:space="preserve">JA </v>
      </c>
      <c r="Z107" s="205" t="str">
        <f ca="1">IFERROR(__xludf.DUMMYFUNCTION("if(countif(ec_num_list,CZ107),OFFSET(INDIRECT(CONCAT(""A"",to_text(match(CZ107,ec_num_list,0)))),0,1),"""")"),"")</f>
        <v/>
      </c>
      <c r="AA107" s="205" t="str">
        <f ca="1">IFERROR(__xludf.DUMMYFUNCTION("if(countif(ec_num_list,DA107),OFFSET(INDIRECT(CONCAT(""A"",to_text(match(DA107,ec_num_list,0)))),0,1),"""")"),"JC ")</f>
        <v xml:space="preserve">JC </v>
      </c>
      <c r="AB107" s="205" t="str">
        <f ca="1">IFERROR(__xludf.DUMMYFUNCTION("if(countif(ec_num_list,DB107),OFFSET(INDIRECT(CONCAT(""A"",to_text(match(DB107,ec_num_list,0)))),0,1),"""")"),"")</f>
        <v/>
      </c>
      <c r="AC107" s="205" t="str">
        <f ca="1">IFERROR(__xludf.DUMMYFUNCTION("if(countif(ec_num_list,DC107),OFFSET(INDIRECT(CONCAT(""A"",to_text(match(DC107,ec_num_list,0)))),0,1),"""")"),"")</f>
        <v/>
      </c>
      <c r="AD107" s="205" t="str">
        <f ca="1">IFERROR(__xludf.DUMMYFUNCTION("if(countif(ec_num_list,DD107),OFFSET(INDIRECT(CONCAT(""A"",to_text(match(DD107,ec_num_list,0)))),0,1),"""")"),"JF ")</f>
        <v xml:space="preserve">JF </v>
      </c>
      <c r="AE107" s="205" t="str">
        <f ca="1">IFERROR(__xludf.DUMMYFUNCTION("if(countif(ec_num_list,DE107),OFFSET(INDIRECT(CONCAT(""A"",to_text(match(DE107,ec_num_list,0)))),0,1),"""")"),"K0 ")</f>
        <v xml:space="preserve">K0 </v>
      </c>
      <c r="AF107" s="205" t="str">
        <f ca="1">IFERROR(__xludf.DUMMYFUNCTION("if(countif(ec_num_list,DF107),OFFSET(INDIRECT(CONCAT(""A"",to_text(match(DF107,ec_num_list,0)))),0,1),"""")"),"")</f>
        <v/>
      </c>
      <c r="AG107" s="205" t="str">
        <f ca="1">IFERROR(__xludf.DUMMYFUNCTION("if(countif(ec_num_list,DG107),OFFSET(INDIRECT(CONCAT(""A"",to_text(match(DG107,ec_num_list,0)))),0,1),"""")"),"")</f>
        <v/>
      </c>
      <c r="AH107" s="205" t="str">
        <f ca="1">IFERROR(__xludf.DUMMYFUNCTION("if(countif(ec_num_list,DH107),OFFSET(INDIRECT(CONCAT(""A"",to_text(match(DH107,ec_num_list,0)))),0,1),"""")"),"K3 ")</f>
        <v xml:space="preserve">K3 </v>
      </c>
      <c r="AI107" s="205" t="str">
        <f ca="1">IFERROR(__xludf.DUMMYFUNCTION("if(countif(ec_num_list,DI107),OFFSET(INDIRECT(CONCAT(""A"",to_text(match(DI107,ec_num_list,0)))),0,1),"""")"),"K4 ")</f>
        <v xml:space="preserve">K4 </v>
      </c>
      <c r="AJ107" s="205" t="str">
        <f ca="1">IFERROR(__xludf.DUMMYFUNCTION("if(countif(ec_num_list,DJ107),OFFSET(INDIRECT(CONCAT(""A"",to_text(match(DJ107,ec_num_list,0)))),0,1),"""")"),"K5 ")</f>
        <v xml:space="preserve">K5 </v>
      </c>
      <c r="AK107" s="205" t="str">
        <f ca="1">IFERROR(__xludf.DUMMYFUNCTION("if(countif(ec_num_list,DK107),OFFSET(INDIRECT(CONCAT(""A"",to_text(match(DK107,ec_num_list,0)))),0,1),"""")"),"")</f>
        <v/>
      </c>
      <c r="AL107" s="205" t="str">
        <f ca="1">IFERROR(__xludf.DUMMYFUNCTION("if(countif(ec_num_list,DL107),OFFSET(INDIRECT(CONCAT(""A"",to_text(match(DL107,ec_num_list,0)))),0,1),"""")"),"K7 ")</f>
        <v xml:space="preserve">K7 </v>
      </c>
      <c r="AM107" s="205" t="str">
        <f ca="1">IFERROR(__xludf.DUMMYFUNCTION("if(countif(ec_num_list,DM107),OFFSET(INDIRECT(CONCAT(""A"",to_text(match(DM107,ec_num_list,0)))),0,1),"""")"),"")</f>
        <v/>
      </c>
      <c r="AN107" s="205" t="str">
        <f ca="1">IFERROR(__xludf.DUMMYFUNCTION("if(countif(ec_num_list,DN107),OFFSET(INDIRECT(CONCAT(""A"",to_text(match(DN107,ec_num_list,0)))),0,1),"""")"),"K9 ")</f>
        <v xml:space="preserve">K9 </v>
      </c>
      <c r="AO107" s="205" t="str">
        <f ca="1">IFERROR(__xludf.DUMMYFUNCTION("if(countif(ec_num_list,DO107),OFFSET(INDIRECT(CONCAT(""A"",to_text(match(DO107,ec_num_list,0)))),0,1),"""")"),"KA ")</f>
        <v xml:space="preserve">KA </v>
      </c>
      <c r="AP107" s="205" t="str">
        <f ca="1">IFERROR(__xludf.DUMMYFUNCTION("if(countif(ec_num_list,DP107),OFFSET(INDIRECT(CONCAT(""A"",to_text(match(DP107,ec_num_list,0)))),0,1),"""")"),"KB ")</f>
        <v xml:space="preserve">KB </v>
      </c>
      <c r="AQ107" s="205" t="str">
        <f ca="1">IFERROR(__xludf.DUMMYFUNCTION("if(countif(ec_num_list,DQ107),OFFSET(INDIRECT(CONCAT(""A"",to_text(match(DQ107,ec_num_list,0)))),0,1),"""")"),"KC ")</f>
        <v xml:space="preserve">KC </v>
      </c>
      <c r="AR107" s="205" t="str">
        <f ca="1">IFERROR(__xludf.DUMMYFUNCTION("if(countif(ec_num_list,DR107),OFFSET(INDIRECT(CONCAT(""A"",to_text(match(DR107,ec_num_list,0)))),0,1),"""")"),"KD ")</f>
        <v xml:space="preserve">KD </v>
      </c>
      <c r="AS107" s="205" t="str">
        <f ca="1">IFERROR(__xludf.DUMMYFUNCTION("if(countif(ec_num_list,DS107),OFFSET(INDIRECT(CONCAT(""A"",to_text(match(DS107,ec_num_list,0)))),0,1),"""")"),"")</f>
        <v/>
      </c>
      <c r="AT107" s="205" t="str">
        <f ca="1">IFERROR(__xludf.DUMMYFUNCTION("if(countif(ec_num_list,DT107),OFFSET(INDIRECT(CONCAT(""A"",to_text(match(DT107,ec_num_list,0)))),0,1),"""")"),"KF ")</f>
        <v xml:space="preserve">KF </v>
      </c>
      <c r="AU107" s="205" t="str">
        <f ca="1">IFERROR(__xludf.DUMMYFUNCTION("if(countif(ec_num_list,DU107),OFFSET(INDIRECT(CONCAT(""A"",to_text(match(DU107,ec_num_list,0)))),0,1),"""")"),"")</f>
        <v/>
      </c>
      <c r="AV107" s="205" t="str">
        <f ca="1">IFERROR(__xludf.DUMMYFUNCTION("if(countif(ec_num_list,DV107),OFFSET(INDIRECT(CONCAT(""A"",to_text(match(DV107,ec_num_list,0)))),0,1),"""")"),"L1 ")</f>
        <v xml:space="preserve">L1 </v>
      </c>
      <c r="AW107" s="205" t="str">
        <f ca="1">IFERROR(__xludf.DUMMYFUNCTION("if(countif(ec_num_list,DW107),OFFSET(INDIRECT(CONCAT(""A"",to_text(match(DW107,ec_num_list,0)))),0,1),"""")"),"")</f>
        <v/>
      </c>
      <c r="AX107" s="205" t="str">
        <f ca="1">IFERROR(__xludf.DUMMYFUNCTION("if(countif(ec_num_list,DX107),OFFSET(INDIRECT(CONCAT(""A"",to_text(match(DX107,ec_num_list,0)))),0,1),"""")"),"")</f>
        <v/>
      </c>
      <c r="AY107" s="205" t="str">
        <f ca="1">IFERROR(__xludf.DUMMYFUNCTION("if(countif(ec_num_list,DY107),OFFSET(INDIRECT(CONCAT(""A"",to_text(match(DY107,ec_num_list,0)))),0,1),"""")"),"")</f>
        <v/>
      </c>
      <c r="AZ107" s="205" t="str">
        <f ca="1">IFERROR(__xludf.DUMMYFUNCTION("if(countif(ec_num_list,DZ107),OFFSET(INDIRECT(CONCAT(""A"",to_text(match(DZ107,ec_num_list,0)))),0,1),"""")"),"")</f>
        <v/>
      </c>
      <c r="BA107" s="205" t="str">
        <f ca="1">IFERROR(__xludf.DUMMYFUNCTION("if(countif(ec_num_list,EA107),OFFSET(INDIRECT(CONCAT(""A"",to_text(match(EA107,ec_num_list,0)))),0,1),"""")"),"")</f>
        <v/>
      </c>
      <c r="BB107" s="205" t="str">
        <f ca="1">IFERROR(__xludf.DUMMYFUNCTION("if(countif(ec_num_list,EB107),OFFSET(INDIRECT(CONCAT(""A"",to_text(match(EB107,ec_num_list,0)))),0,1),"""")"),"")</f>
        <v/>
      </c>
      <c r="BC107" s="205" t="str">
        <f ca="1">IFERROR(__xludf.DUMMYFUNCTION("if(countif(ec_num_list,EC107),OFFSET(INDIRECT(CONCAT(""A"",to_text(match(EC107,ec_num_list,0)))),0,1),"""")"),"L8 ")</f>
        <v xml:space="preserve">L8 </v>
      </c>
      <c r="BD107" s="205" t="str">
        <f ca="1">IFERROR(__xludf.DUMMYFUNCTION("if(countif(ec_num_list,ED107),OFFSET(INDIRECT(CONCAT(""A"",to_text(match(ED107,ec_num_list,0)))),0,1),"""")"),"")</f>
        <v/>
      </c>
      <c r="BE107" s="205" t="str">
        <f ca="1">IFERROR(__xludf.DUMMYFUNCTION("if(countif(ec_num_list,EE107),OFFSET(INDIRECT(CONCAT(""A"",to_text(match(EE107,ec_num_list,0)))),0,1),"""")"),"LA ")</f>
        <v xml:space="preserve">LA </v>
      </c>
      <c r="BF107" s="205" t="str">
        <f ca="1">IFERROR(__xludf.DUMMYFUNCTION("if(countif(ec_num_list,EF107),OFFSET(INDIRECT(CONCAT(""A"",to_text(match(EF107,ec_num_list,0)))),0,1),"""")"),"")</f>
        <v/>
      </c>
      <c r="BG107" s="205" t="str">
        <f ca="1">IFERROR(__xludf.DUMMYFUNCTION("if(countif(ec_num_list,EG107),OFFSET(INDIRECT(CONCAT(""A"",to_text(match(EG107,ec_num_list,0)))),0,1),"""")"),"LC ")</f>
        <v xml:space="preserve">LC </v>
      </c>
      <c r="BH107" s="205" t="str">
        <f ca="1">IFERROR(__xludf.DUMMYFUNCTION("if(countif(ec_num_list,EH107),OFFSET(INDIRECT(CONCAT(""A"",to_text(match(EH107,ec_num_list,0)))),0,1),"""")"),"")</f>
        <v/>
      </c>
      <c r="BI107" s="205" t="str">
        <f ca="1">IFERROR(__xludf.DUMMYFUNCTION("if(countif(ec_num_list,EI107),OFFSET(INDIRECT(CONCAT(""A"",to_text(match(EI107,ec_num_list,0)))),0,1),"""")"),"")</f>
        <v/>
      </c>
      <c r="BJ107" s="205" t="str">
        <f ca="1">IFERROR(__xludf.DUMMYFUNCTION("if(countif(ec_num_list,EJ107),OFFSET(INDIRECT(CONCAT(""A"",to_text(match(EJ107,ec_num_list,0)))),0,1),"""")"),"LF ")</f>
        <v xml:space="preserve">LF </v>
      </c>
      <c r="BK107" s="205" t="str">
        <f ca="1">IFERROR(__xludf.DUMMYFUNCTION("if(countif(ec_num_list,EK107),OFFSET(INDIRECT(CONCAT(""A"",to_text(match(EK107,ec_num_list,0)))),0,1),"""")"),"M0 ")</f>
        <v xml:space="preserve">M0 </v>
      </c>
      <c r="BL107" s="205" t="str">
        <f ca="1">IFERROR(__xludf.DUMMYFUNCTION("if(countif(ec_num_list,EL107),OFFSET(INDIRECT(CONCAT(""A"",to_text(match(EL107,ec_num_list,0)))),0,1),"""")"),"M1 ")</f>
        <v xml:space="preserve">M1 </v>
      </c>
      <c r="BM107" s="205" t="str">
        <f ca="1">IFERROR(__xludf.DUMMYFUNCTION("if(countif(ec_num_list,EM107),OFFSET(INDIRECT(CONCAT(""A"",to_text(match(EM107,ec_num_list,0)))),0,1),"""")"),"")</f>
        <v/>
      </c>
      <c r="BN107" s="205" t="str">
        <f ca="1">IFERROR(__xludf.DUMMYFUNCTION("if(countif(ec_num_list,EN107),OFFSET(INDIRECT(CONCAT(""A"",to_text(match(EN107,ec_num_list,0)))),0,1),"""")"),"M3 ")</f>
        <v xml:space="preserve">M3 </v>
      </c>
      <c r="BO107" s="205" t="str">
        <f ca="1">IFERROR(__xludf.DUMMYFUNCTION("if(countif(ec_num_list,EO107),OFFSET(INDIRECT(CONCAT(""A"",to_text(match(EO107,ec_num_list,0)))),0,1),"""")"),"M4 ")</f>
        <v xml:space="preserve">M4 </v>
      </c>
      <c r="BP107" s="205" t="str">
        <f ca="1">IFERROR(__xludf.DUMMYFUNCTION("if(countif(ec_num_list,EP107),OFFSET(INDIRECT(CONCAT(""A"",to_text(match(EP107,ec_num_list,0)))),0,1),"""")"),"")</f>
        <v/>
      </c>
      <c r="BQ107" s="205" t="str">
        <f ca="1">IFERROR(__xludf.DUMMYFUNCTION("if(countif(ec_num_list,EQ107),OFFSET(INDIRECT(CONCAT(""A"",to_text(match(EQ107,ec_num_list,0)))),0,1),"""")"),"")</f>
        <v/>
      </c>
      <c r="BR107" s="205" t="str">
        <f ca="1">IFERROR(__xludf.DUMMYFUNCTION("if(countif(ec_num_list,ER107),OFFSET(INDIRECT(CONCAT(""A"",to_text(match(ER107,ec_num_list,0)))),0,1),"""")"),"")</f>
        <v/>
      </c>
      <c r="BS107" s="205" t="str">
        <f ca="1">IFERROR(__xludf.DUMMYFUNCTION("if(countif(ec_num_list,ES107),OFFSET(INDIRECT(CONCAT(""A"",to_text(match(ES107,ec_num_list,0)))),0,1),"""")"),"M8 ")</f>
        <v xml:space="preserve">M8 </v>
      </c>
      <c r="BT107" s="205" t="str">
        <f ca="1">IFERROR(__xludf.DUMMYFUNCTION("if(countif(ec_num_list,ET107),OFFSET(INDIRECT(CONCAT(""A"",to_text(match(ET107,ec_num_list,0)))),0,1),"""")"),"")</f>
        <v/>
      </c>
      <c r="BU107" s="205" t="str">
        <f ca="1">IFERROR(__xludf.DUMMYFUNCTION("if(countif(ec_num_list,EU107),OFFSET(INDIRECT(CONCAT(""A"",to_text(match(EU107,ec_num_list,0)))),0,1),"""")"),"")</f>
        <v/>
      </c>
      <c r="BV107" s="205" t="str">
        <f ca="1">IFERROR(__xludf.DUMMYFUNCTION("if(countif(ec_num_list,EV107),OFFSET(INDIRECT(CONCAT(""A"",to_text(match(EV107,ec_num_list,0)))),0,1),"""")"),"MB ")</f>
        <v xml:space="preserve">MB </v>
      </c>
      <c r="BW107" s="205" t="str">
        <f ca="1">IFERROR(__xludf.DUMMYFUNCTION("if(countif(ec_num_list,EW107),OFFSET(INDIRECT(CONCAT(""A"",to_text(match(EW107,ec_num_list,0)))),0,1),"""")"),"")</f>
        <v/>
      </c>
      <c r="BX107" s="205" t="str">
        <f ca="1">IFERROR(__xludf.DUMMYFUNCTION("if(countif(ec_num_list,EX107),OFFSET(INDIRECT(CONCAT(""A"",to_text(match(EX107,ec_num_list,0)))),0,1),"""")"),"")</f>
        <v/>
      </c>
      <c r="BY107" s="205" t="str">
        <f ca="1">IFERROR(__xludf.DUMMYFUNCTION("if(countif(ec_num_list,EY107),OFFSET(INDIRECT(CONCAT(""A"",to_text(match(EY107,ec_num_list,0)))),0,1),"""")"),"")</f>
        <v/>
      </c>
      <c r="BZ107" s="205" t="str">
        <f ca="1">IFERROR(__xludf.DUMMYFUNCTION("if(countif(ec_num_list,EZ107),OFFSET(INDIRECT(CONCAT(""A"",to_text(match(EZ107,ec_num_list,0)))),0,1),"""")"),"MF ")</f>
        <v xml:space="preserve">MF </v>
      </c>
      <c r="CA107" s="205" t="str">
        <f ca="1">IFERROR(__xludf.DUMMYFUNCTION("if(countif(ec_num_list,FA107),OFFSET(INDIRECT(CONCAT(""A"",to_text(match(FA107,ec_num_list,0)))),0,1),"""")"),"")</f>
        <v/>
      </c>
      <c r="CB107" s="205" t="str">
        <f ca="1">IFERROR(__xludf.DUMMYFUNCTION("if(countif(ec_num_list,FB107),OFFSET(INDIRECT(CONCAT(""A"",to_text(match(FB107,ec_num_list,0)))),0,1),"""")"),"")</f>
        <v/>
      </c>
      <c r="CC107" s="205" t="str">
        <f ca="1">IFERROR(__xludf.DUMMYFUNCTION("if(countif(ec_num_list,FC107),OFFSET(INDIRECT(CONCAT(""A"",to_text(match(FC107,ec_num_list,0)))),0,1),"""")"),"N2 ")</f>
        <v xml:space="preserve">N2 </v>
      </c>
      <c r="CD107" s="205" t="str">
        <f ca="1">IFERROR(__xludf.DUMMYFUNCTION("if(countif(ec_num_list,FD107),OFFSET(INDIRECT(CONCAT(""A"",to_text(match(FD107,ec_num_list,0)))),0,1),"""")"),"")</f>
        <v/>
      </c>
      <c r="CE107" s="205" t="str">
        <f ca="1">IFERROR(__xludf.DUMMYFUNCTION("if(countif(ec_num_list,FE107),OFFSET(INDIRECT(CONCAT(""A"",to_text(match(FE107,ec_num_list,0)))),0,1),"""")"),"")</f>
        <v/>
      </c>
      <c r="CF107" s="205" t="str">
        <f ca="1">IFERROR(__xludf.DUMMYFUNCTION("if(countif(ec_num_list,FF107),OFFSET(INDIRECT(CONCAT(""A"",to_text(match(FF107,ec_num_list,0)))),0,1),"""")"),"")</f>
        <v/>
      </c>
      <c r="CG107" s="205" t="str">
        <f ca="1">IFERROR(__xludf.DUMMYFUNCTION("if(countif(ec_num_list,FG107),OFFSET(INDIRECT(CONCAT(""A"",to_text(match(FG107,ec_num_list,0)))),0,1),"""")"),"")</f>
        <v/>
      </c>
      <c r="CH107" s="205" t="str">
        <f ca="1">IFERROR(__xludf.DUMMYFUNCTION("if(countif(ec_num_list,FH107),OFFSET(INDIRECT(CONCAT(""A"",to_text(match(FH107,ec_num_list,0)))),0,1),"""")"),"N7 ")</f>
        <v xml:space="preserve">N7 </v>
      </c>
      <c r="CI107" s="205" t="str">
        <f ca="1">IFERROR(__xludf.DUMMYFUNCTION("if(countif(ec_num_list,FI107),OFFSET(INDIRECT(CONCAT(""A"",to_text(match(FI107,ec_num_list,0)))),0,1),"""")"),"")</f>
        <v/>
      </c>
      <c r="CJ107" s="205" t="str">
        <f ca="1">IFERROR(__xludf.DUMMYFUNCTION("if(countif(ec_num_list,FJ107),OFFSET(INDIRECT(CONCAT(""A"",to_text(match(FJ107,ec_num_list,0)))),0,1),"""")"),"")</f>
        <v/>
      </c>
      <c r="CK107" s="205" t="str">
        <f ca="1">IFERROR(__xludf.DUMMYFUNCTION("if(countif(ec_num_list,FK107),OFFSET(INDIRECT(CONCAT(""A"",to_text(match(FK107,ec_num_list,0)))),0,1),"""")"),"NA ")</f>
        <v xml:space="preserve">NA </v>
      </c>
      <c r="CL107" s="205" t="str">
        <f ca="1">IFERROR(__xludf.DUMMYFUNCTION("if(countif(ec_num_list,FL107),OFFSET(INDIRECT(CONCAT(""A"",to_text(match(FL107,ec_num_list,0)))),0,1),"""")"),"")</f>
        <v/>
      </c>
      <c r="CM107" s="205" t="str">
        <f ca="1">IFERROR(__xludf.DUMMYFUNCTION("if(countif(ec_num_list,FM107),OFFSET(INDIRECT(CONCAT(""A"",to_text(match(FM107,ec_num_list,0)))),0,1),"""")"),"")</f>
        <v/>
      </c>
      <c r="CN107" s="206" t="s">
        <v>307</v>
      </c>
      <c r="CO107" s="206" t="s">
        <v>1243</v>
      </c>
      <c r="CP107" s="206" t="s">
        <v>1251</v>
      </c>
      <c r="CQ107" s="206" t="s">
        <v>1256</v>
      </c>
      <c r="CR107" s="108" t="s">
        <v>1555</v>
      </c>
      <c r="CS107" s="108" t="s">
        <v>1555</v>
      </c>
      <c r="CT107" s="206" t="s">
        <v>1266</v>
      </c>
      <c r="CU107" s="206" t="s">
        <v>1271</v>
      </c>
      <c r="CV107" s="206" t="s">
        <v>1274</v>
      </c>
      <c r="CW107" s="108" t="s">
        <v>1555</v>
      </c>
      <c r="CX107" s="108" t="s">
        <v>1555</v>
      </c>
      <c r="CY107" s="206" t="s">
        <v>1286</v>
      </c>
      <c r="CZ107" s="108" t="s">
        <v>1555</v>
      </c>
      <c r="DA107" s="206" t="s">
        <v>1292</v>
      </c>
      <c r="DB107" s="108" t="s">
        <v>1555</v>
      </c>
      <c r="DC107" s="108" t="s">
        <v>1555</v>
      </c>
      <c r="DD107" s="206" t="s">
        <v>1301</v>
      </c>
      <c r="DE107" s="206" t="s">
        <v>1304</v>
      </c>
      <c r="DF107" s="108" t="s">
        <v>1555</v>
      </c>
      <c r="DG107" s="108" t="s">
        <v>1555</v>
      </c>
      <c r="DH107" s="206" t="s">
        <v>1315</v>
      </c>
      <c r="DI107" s="206" t="s">
        <v>1317</v>
      </c>
      <c r="DJ107" s="206" t="s">
        <v>1321</v>
      </c>
      <c r="DK107" s="108" t="s">
        <v>1555</v>
      </c>
      <c r="DL107" s="206" t="s">
        <v>1326</v>
      </c>
      <c r="DM107" s="108" t="s">
        <v>1555</v>
      </c>
      <c r="DN107" s="206" t="s">
        <v>1334</v>
      </c>
      <c r="DO107" s="206" t="s">
        <v>1337</v>
      </c>
      <c r="DP107" s="206" t="s">
        <v>1341</v>
      </c>
      <c r="DQ107" s="206" t="s">
        <v>1344</v>
      </c>
      <c r="DR107" s="206" t="s">
        <v>1347</v>
      </c>
      <c r="DS107" s="108" t="s">
        <v>1555</v>
      </c>
      <c r="DT107" s="206" t="s">
        <v>1353</v>
      </c>
      <c r="DU107" s="108" t="s">
        <v>1555</v>
      </c>
      <c r="DV107" s="206" t="s">
        <v>1363</v>
      </c>
      <c r="DW107" s="108" t="s">
        <v>1555</v>
      </c>
      <c r="DX107" s="108" t="s">
        <v>1555</v>
      </c>
      <c r="DY107" s="108" t="s">
        <v>1555</v>
      </c>
      <c r="DZ107" s="108" t="s">
        <v>1555</v>
      </c>
      <c r="EA107" s="108" t="s">
        <v>1555</v>
      </c>
      <c r="EB107" s="108" t="s">
        <v>1555</v>
      </c>
      <c r="EC107" s="206" t="s">
        <v>1391</v>
      </c>
      <c r="ED107" s="108" t="s">
        <v>1555</v>
      </c>
      <c r="EE107" s="206" t="s">
        <v>1397</v>
      </c>
      <c r="EF107" s="108" t="s">
        <v>1555</v>
      </c>
      <c r="EG107" s="206" t="s">
        <v>1404</v>
      </c>
      <c r="EH107" s="108" t="s">
        <v>1555</v>
      </c>
      <c r="EI107" s="108" t="s">
        <v>1555</v>
      </c>
      <c r="EJ107" s="206" t="s">
        <v>1414</v>
      </c>
      <c r="EK107" s="206" t="s">
        <v>1417</v>
      </c>
      <c r="EL107" s="206" t="s">
        <v>1419</v>
      </c>
      <c r="EM107" s="108" t="s">
        <v>1555</v>
      </c>
      <c r="EN107" s="206" t="s">
        <v>1428</v>
      </c>
      <c r="EO107" s="206" t="s">
        <v>1430</v>
      </c>
      <c r="EP107" s="108" t="s">
        <v>1555</v>
      </c>
      <c r="EQ107" s="108" t="s">
        <v>1555</v>
      </c>
      <c r="ER107" s="108" t="s">
        <v>1555</v>
      </c>
      <c r="ES107" s="206" t="s">
        <v>1442</v>
      </c>
      <c r="ET107" s="108" t="s">
        <v>1555</v>
      </c>
      <c r="EU107" s="108" t="s">
        <v>1555</v>
      </c>
      <c r="EV107" s="206" t="s">
        <v>1451</v>
      </c>
      <c r="EW107" s="108" t="s">
        <v>1555</v>
      </c>
      <c r="EX107" s="108" t="s">
        <v>1555</v>
      </c>
      <c r="EY107" s="108" t="s">
        <v>1555</v>
      </c>
      <c r="EZ107" s="206" t="s">
        <v>1463</v>
      </c>
      <c r="FA107" s="108" t="s">
        <v>1555</v>
      </c>
      <c r="FB107" s="108" t="s">
        <v>1555</v>
      </c>
      <c r="FC107" s="206" t="s">
        <v>1476</v>
      </c>
      <c r="FD107" s="108" t="s">
        <v>1555</v>
      </c>
      <c r="FE107" s="108" t="s">
        <v>1555</v>
      </c>
      <c r="FF107" s="108" t="s">
        <v>1555</v>
      </c>
      <c r="FG107" s="108" t="s">
        <v>1555</v>
      </c>
      <c r="FH107" s="206" t="s">
        <v>1494</v>
      </c>
      <c r="FI107" s="108" t="s">
        <v>1555</v>
      </c>
      <c r="FJ107" s="108" t="s">
        <v>1555</v>
      </c>
      <c r="FK107" s="206" t="s">
        <v>1506</v>
      </c>
      <c r="FL107" s="206" t="s">
        <v>1509</v>
      </c>
      <c r="FM107" s="108" t="s">
        <v>1555</v>
      </c>
    </row>
    <row r="108" spans="1:169" ht="14.25">
      <c r="A108" s="206"/>
      <c r="B108" s="206"/>
      <c r="C108" s="209"/>
      <c r="D108" s="212"/>
      <c r="E108" s="203"/>
      <c r="F108" s="203"/>
      <c r="G108" s="68"/>
      <c r="H108" s="203"/>
      <c r="I108" s="203"/>
      <c r="J108" s="203"/>
      <c r="K108" s="117"/>
      <c r="L108" s="197"/>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205"/>
      <c r="BF108" s="205"/>
      <c r="BG108" s="205"/>
      <c r="BH108" s="205"/>
      <c r="BI108" s="205"/>
      <c r="BJ108" s="205"/>
      <c r="BK108" s="205"/>
      <c r="BL108" s="205"/>
      <c r="BM108" s="205"/>
      <c r="BN108" s="205"/>
      <c r="BO108" s="205"/>
      <c r="BP108" s="205"/>
      <c r="BQ108" s="205"/>
      <c r="BR108" s="205"/>
      <c r="BS108" s="205"/>
      <c r="BT108" s="205"/>
      <c r="BU108" s="205"/>
      <c r="BV108" s="205"/>
      <c r="BW108" s="205"/>
      <c r="BX108" s="205"/>
      <c r="BY108" s="205"/>
      <c r="BZ108" s="205"/>
      <c r="CA108" s="205"/>
      <c r="CB108" s="205"/>
      <c r="CC108" s="205"/>
      <c r="CD108" s="205"/>
      <c r="CE108" s="205"/>
      <c r="CF108" s="205"/>
      <c r="CG108" s="205"/>
      <c r="CH108" s="205"/>
      <c r="CI108" s="205"/>
      <c r="CJ108" s="205"/>
      <c r="CK108" s="205"/>
      <c r="CL108" s="205"/>
      <c r="CM108" s="205"/>
      <c r="CN108" s="108"/>
      <c r="CO108" s="108" t="s">
        <v>1555</v>
      </c>
      <c r="CP108" s="108" t="s">
        <v>1555</v>
      </c>
      <c r="CQ108" s="108" t="s">
        <v>1555</v>
      </c>
      <c r="CR108" s="108" t="s">
        <v>1555</v>
      </c>
      <c r="CS108" s="108" t="s">
        <v>1555</v>
      </c>
      <c r="CT108" s="108" t="s">
        <v>1555</v>
      </c>
      <c r="CU108" s="108" t="s">
        <v>1555</v>
      </c>
      <c r="CV108" s="108" t="s">
        <v>1555</v>
      </c>
      <c r="CW108" s="108" t="s">
        <v>1555</v>
      </c>
      <c r="CX108" s="108" t="s">
        <v>1555</v>
      </c>
      <c r="CY108" s="108" t="s">
        <v>1555</v>
      </c>
      <c r="CZ108" s="108" t="s">
        <v>1555</v>
      </c>
      <c r="DA108" s="108" t="s">
        <v>1555</v>
      </c>
      <c r="DB108" s="108" t="s">
        <v>1555</v>
      </c>
      <c r="DC108" s="108" t="s">
        <v>1555</v>
      </c>
      <c r="DD108" s="108" t="s">
        <v>1555</v>
      </c>
      <c r="DE108" s="108" t="s">
        <v>1555</v>
      </c>
      <c r="DF108" s="108" t="s">
        <v>1555</v>
      </c>
      <c r="DG108" s="108" t="s">
        <v>1555</v>
      </c>
      <c r="DH108" s="108" t="s">
        <v>1555</v>
      </c>
      <c r="DI108" s="108" t="s">
        <v>1555</v>
      </c>
      <c r="DJ108" s="108" t="s">
        <v>1555</v>
      </c>
      <c r="DK108" s="108" t="s">
        <v>1555</v>
      </c>
      <c r="DL108" s="108" t="s">
        <v>1555</v>
      </c>
      <c r="DM108" s="108" t="s">
        <v>1555</v>
      </c>
      <c r="DN108" s="108" t="s">
        <v>1555</v>
      </c>
      <c r="DO108" s="108" t="s">
        <v>1555</v>
      </c>
      <c r="DP108" s="108" t="s">
        <v>1555</v>
      </c>
      <c r="DQ108" s="108" t="s">
        <v>1555</v>
      </c>
      <c r="DR108" s="108" t="s">
        <v>1555</v>
      </c>
      <c r="DS108" s="108" t="s">
        <v>1555</v>
      </c>
      <c r="DT108" s="108" t="s">
        <v>1555</v>
      </c>
      <c r="DU108" s="108" t="s">
        <v>1555</v>
      </c>
      <c r="DV108" s="108" t="s">
        <v>1555</v>
      </c>
      <c r="DW108" s="108" t="s">
        <v>1555</v>
      </c>
      <c r="DX108" s="108" t="s">
        <v>1555</v>
      </c>
      <c r="DY108" s="108" t="s">
        <v>1555</v>
      </c>
      <c r="DZ108" s="108" t="s">
        <v>1555</v>
      </c>
      <c r="EA108" s="108" t="s">
        <v>1555</v>
      </c>
      <c r="EB108" s="108" t="s">
        <v>1555</v>
      </c>
      <c r="EC108" s="108" t="s">
        <v>1555</v>
      </c>
      <c r="ED108" s="108" t="s">
        <v>1555</v>
      </c>
      <c r="EE108" s="108" t="s">
        <v>1555</v>
      </c>
      <c r="EF108" s="108" t="s">
        <v>1555</v>
      </c>
      <c r="EG108" s="108" t="s">
        <v>1555</v>
      </c>
      <c r="EH108" s="108" t="s">
        <v>1555</v>
      </c>
      <c r="EI108" s="108" t="s">
        <v>1555</v>
      </c>
      <c r="EJ108" s="108" t="s">
        <v>1555</v>
      </c>
      <c r="EK108" s="108" t="s">
        <v>1555</v>
      </c>
      <c r="EL108" s="108" t="s">
        <v>1555</v>
      </c>
      <c r="EM108" s="108" t="s">
        <v>1555</v>
      </c>
      <c r="EN108" s="108" t="s">
        <v>1555</v>
      </c>
      <c r="EO108" s="108" t="s">
        <v>1555</v>
      </c>
      <c r="EP108" s="108" t="s">
        <v>1555</v>
      </c>
      <c r="EQ108" s="108" t="s">
        <v>1555</v>
      </c>
      <c r="ER108" s="108" t="s">
        <v>1555</v>
      </c>
      <c r="ES108" s="108" t="s">
        <v>1555</v>
      </c>
      <c r="ET108" s="108" t="s">
        <v>1555</v>
      </c>
      <c r="EU108" s="108" t="s">
        <v>1555</v>
      </c>
      <c r="EV108" s="108" t="s">
        <v>1555</v>
      </c>
      <c r="EW108" s="108" t="s">
        <v>1555</v>
      </c>
      <c r="EX108" s="108" t="s">
        <v>1555</v>
      </c>
      <c r="EY108" s="108" t="s">
        <v>1555</v>
      </c>
      <c r="EZ108" s="108" t="s">
        <v>1555</v>
      </c>
      <c r="FA108" s="108" t="s">
        <v>1555</v>
      </c>
      <c r="FB108" s="108" t="s">
        <v>1555</v>
      </c>
      <c r="FC108" s="108" t="s">
        <v>1555</v>
      </c>
      <c r="FD108" s="108" t="s">
        <v>1555</v>
      </c>
      <c r="FE108" s="108" t="s">
        <v>1555</v>
      </c>
      <c r="FF108" s="108" t="s">
        <v>1555</v>
      </c>
      <c r="FG108" s="108" t="s">
        <v>1555</v>
      </c>
      <c r="FH108" s="108" t="s">
        <v>1555</v>
      </c>
      <c r="FI108" s="108" t="s">
        <v>1555</v>
      </c>
      <c r="FJ108" s="108" t="s">
        <v>1555</v>
      </c>
      <c r="FK108" s="108" t="s">
        <v>1555</v>
      </c>
      <c r="FL108" s="108" t="s">
        <v>1555</v>
      </c>
      <c r="FM108" s="108" t="s">
        <v>1555</v>
      </c>
    </row>
  </sheetData>
  <autoFilter ref="D1:K108" xr:uid="{00000000-0009-0000-0000-000006000000}"/>
  <mergeCells count="1">
    <mergeCell ref="O1:CL1"/>
  </mergeCells>
  <conditionalFormatting sqref="O2:CM107">
    <cfRule type="notContainsBlanks" dxfId="20" priority="1">
      <formula>LEN(TRIM(O2))&gt;0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46"/>
  <sheetViews>
    <sheetView workbookViewId="0"/>
  </sheetViews>
  <sheetFormatPr defaultColWidth="12.625" defaultRowHeight="15" customHeight="1"/>
  <cols>
    <col min="1" max="1" width="24.875" customWidth="1"/>
    <col min="2" max="2" width="10.625" customWidth="1"/>
    <col min="3" max="3" width="8.5" customWidth="1"/>
    <col min="4" max="4" width="7" customWidth="1"/>
    <col min="5" max="5" width="9.5" customWidth="1"/>
    <col min="6" max="6" width="7" customWidth="1"/>
    <col min="7" max="8" width="7.875" customWidth="1"/>
    <col min="9" max="9" width="10.875" customWidth="1"/>
    <col min="10" max="10" width="14.375" customWidth="1"/>
    <col min="11" max="11" width="9" customWidth="1"/>
    <col min="12" max="12" width="9.625" customWidth="1"/>
    <col min="13" max="13" width="11.125" customWidth="1"/>
    <col min="14" max="14" width="10.5" customWidth="1"/>
    <col min="15" max="15" width="8.75" customWidth="1"/>
    <col min="16" max="16" width="9.125" customWidth="1"/>
    <col min="17" max="17" width="37" customWidth="1"/>
    <col min="18" max="18" width="15" customWidth="1"/>
    <col min="19" max="36" width="13" customWidth="1"/>
  </cols>
  <sheetData>
    <row r="1" spans="1:36" ht="15" customHeight="1">
      <c r="A1" s="213" t="s">
        <v>1571</v>
      </c>
      <c r="B1" s="213" t="s">
        <v>1572</v>
      </c>
      <c r="C1" s="213" t="s">
        <v>1573</v>
      </c>
      <c r="D1" s="213" t="s">
        <v>1574</v>
      </c>
      <c r="E1" s="213" t="s">
        <v>1575</v>
      </c>
      <c r="F1" s="213" t="s">
        <v>1576</v>
      </c>
      <c r="G1" s="213" t="s">
        <v>1577</v>
      </c>
      <c r="H1" s="213" t="s">
        <v>1578</v>
      </c>
      <c r="I1" s="213" t="s">
        <v>1579</v>
      </c>
      <c r="J1" s="213" t="s">
        <v>1580</v>
      </c>
      <c r="K1" s="213" t="s">
        <v>1581</v>
      </c>
      <c r="L1" s="213" t="s">
        <v>1582</v>
      </c>
      <c r="M1" s="213" t="s">
        <v>1583</v>
      </c>
      <c r="N1" s="213" t="s">
        <v>1584</v>
      </c>
      <c r="O1" s="213" t="s">
        <v>1585</v>
      </c>
      <c r="P1" s="214" t="s">
        <v>1586</v>
      </c>
      <c r="Q1" s="213" t="s">
        <v>1587</v>
      </c>
      <c r="R1" s="213" t="s">
        <v>1588</v>
      </c>
      <c r="S1" s="213"/>
      <c r="T1" s="215"/>
      <c r="U1" s="213"/>
      <c r="V1" s="213"/>
      <c r="W1" s="213"/>
      <c r="X1" s="213"/>
      <c r="Y1" s="213"/>
      <c r="Z1" s="213"/>
      <c r="AA1" s="213"/>
      <c r="AB1" s="213"/>
      <c r="AC1" s="213"/>
      <c r="AD1" s="213"/>
      <c r="AE1" s="213"/>
      <c r="AF1" s="213"/>
      <c r="AG1" s="213"/>
      <c r="AH1" s="213"/>
      <c r="AI1" s="213"/>
      <c r="AJ1" s="213"/>
    </row>
    <row r="2" spans="1:36">
      <c r="A2" s="216" t="s">
        <v>1589</v>
      </c>
      <c r="B2" s="216" t="s">
        <v>1590</v>
      </c>
      <c r="C2" s="217"/>
      <c r="D2" s="218"/>
      <c r="E2" s="219" t="s">
        <v>1591</v>
      </c>
      <c r="F2" s="216" t="s">
        <v>1592</v>
      </c>
      <c r="G2" s="216" t="s">
        <v>1593</v>
      </c>
      <c r="H2" s="218"/>
      <c r="I2" s="220" t="s">
        <v>1556</v>
      </c>
      <c r="J2" s="220" t="s">
        <v>1557</v>
      </c>
      <c r="K2" s="221">
        <f>COUNTIF(usda_ec,"&lt;&gt;")+
COUNTIF(usda_agi,"&lt;&gt;")+
COUNTIF(usda_egt,"&lt;&gt;")+
COUNTIF(usda_hwb,"&lt;&gt;")+
COUNTIF(usda_kmp,"&lt;&gt;")+
COUNTIF(usda_kxn,"&lt;&gt;")+
COUNTIF(usda_lu2,"&lt;&gt;")+
COUNTIF(usda_myc,"&lt;&gt;")+
COUNTIF(usda_nar,"&lt;&gt;")+
COUNTIF(usda_egcg,"&lt;&gt;")</f>
        <v>73</v>
      </c>
      <c r="L2" s="222">
        <f t="shared" ref="L2:L7" si="0">K2/SUM(num_exact_match)</f>
        <v>0.15869565217391304</v>
      </c>
      <c r="M2" s="221">
        <f>COUNTIF(usda_rel_ec,"?*")+
COUNTIF(usda_rel_egt,"?*")</f>
        <v>6</v>
      </c>
      <c r="N2" s="222">
        <f t="shared" ref="N2:N7" si="1">M2/SUM(num_rel_match)</f>
        <v>2.7397260273972601E-2</v>
      </c>
      <c r="O2" s="223">
        <f ca="1">COUNTIF(usda_miss_plant,"?*")</f>
        <v>77</v>
      </c>
      <c r="P2" s="224">
        <f t="shared" ref="P2:P7" ca="1" si="2">O2/105</f>
        <v>0.73333333333333328</v>
      </c>
      <c r="Q2" s="78" t="e">
        <f ca="1">JOIN(", ",usda_miss_plant)</f>
        <v>#NAME?</v>
      </c>
      <c r="R2" s="217" t="e">
        <f ca="1">JOIN(", ",usda_miss_flav)</f>
        <v>#NAME?</v>
      </c>
      <c r="S2" s="225"/>
      <c r="T2" s="226"/>
      <c r="U2" s="218"/>
      <c r="V2" s="218"/>
      <c r="W2" s="218"/>
      <c r="X2" s="218"/>
      <c r="Y2" s="218"/>
      <c r="Z2" s="218"/>
      <c r="AA2" s="218"/>
      <c r="AB2" s="218"/>
      <c r="AC2" s="218"/>
      <c r="AD2" s="218"/>
      <c r="AE2" s="218"/>
      <c r="AF2" s="218"/>
      <c r="AG2" s="218"/>
      <c r="AH2" s="218"/>
      <c r="AI2" s="218"/>
      <c r="AJ2" s="218"/>
    </row>
    <row r="3" spans="1:36">
      <c r="A3" s="216" t="s">
        <v>1594</v>
      </c>
      <c r="B3" s="216" t="s">
        <v>1594</v>
      </c>
      <c r="C3" s="217"/>
      <c r="D3" s="218"/>
      <c r="E3" s="219" t="s">
        <v>1591</v>
      </c>
      <c r="F3" s="216" t="s">
        <v>1595</v>
      </c>
      <c r="G3" s="216" t="s">
        <v>1593</v>
      </c>
      <c r="H3" s="218"/>
      <c r="I3" s="227" t="s">
        <v>1558</v>
      </c>
      <c r="J3" s="227" t="s">
        <v>1559</v>
      </c>
      <c r="K3" s="221">
        <f>COUNTIF(knap_ec,"&lt;&gt;")+
COUNTIF(knap_gc,"&lt;&gt;")+
COUNTIF(knap_agi,"&lt;&gt;")+
COUNTIF(knap_gen,"&lt;&gt;")+
COUNTIF(knap_hcc,"&lt;&gt;")+
COUNTIF(knap_hwb,"&lt;&gt;")+
COUNTIF(knap_kmp,"&lt;&gt;")+
COUNTIF(knap_kxn,"&lt;&gt;")+
COUNTIF(knap_lu2,"&lt;&gt;")+
COUNTIF(knap_nar,"&lt;&gt;")+
COUNTIF(knap_que,"&lt;&gt;")+
COUNTIF(knap_myc,"&lt;&gt;")+
COUNTIF(knap_egt,"&lt;&gt;")+
COUNTIF(knap_egcg,"&lt;&gt;")</f>
        <v>109</v>
      </c>
      <c r="L3" s="222">
        <f t="shared" si="0"/>
        <v>0.23695652173913043</v>
      </c>
      <c r="M3" s="221">
        <f>COUNTIF(knap_rel_ec,"?*")+
COUNTIF(knap_rel_gc,"?*")+
COUNTIF(knap_rel_agi,"?*")+
COUNTIF(knap_rel_egt,"?*")+
COUNTIF(knap_rel_gen,"?*")+
COUNTIF(knap_rel_hwb,"?*")+
COUNTIF(knap_rel_kmp,"?*")+
COUNTIF(knap_rel_kxn,"?*")+
COUNTIF(knap_rel_lu2,"?*")+
COUNTIF(knap_rel_nar,"?*")+
COUNTIF(knap_rel_que,"?*")</f>
        <v>123</v>
      </c>
      <c r="N3" s="222">
        <f t="shared" si="1"/>
        <v>0.56164383561643838</v>
      </c>
      <c r="O3" s="223">
        <f ca="1">COUNTIF(knap_miss_plant,"?*")</f>
        <v>27</v>
      </c>
      <c r="P3" s="224">
        <f t="shared" ca="1" si="2"/>
        <v>0.25714285714285712</v>
      </c>
      <c r="Q3" s="78" t="e">
        <f ca="1">JOIN(", ",knap_miss_plant)</f>
        <v>#NAME?</v>
      </c>
      <c r="R3" s="228" t="s">
        <v>1596</v>
      </c>
      <c r="S3" s="225"/>
      <c r="T3" s="226"/>
      <c r="U3" s="218"/>
      <c r="V3" s="218"/>
      <c r="W3" s="218"/>
      <c r="X3" s="218"/>
      <c r="Y3" s="218"/>
      <c r="Z3" s="218"/>
      <c r="AA3" s="218"/>
      <c r="AB3" s="218"/>
      <c r="AC3" s="218"/>
      <c r="AD3" s="218"/>
      <c r="AE3" s="218"/>
      <c r="AF3" s="218"/>
      <c r="AG3" s="218"/>
      <c r="AH3" s="218"/>
      <c r="AI3" s="218"/>
      <c r="AJ3" s="218"/>
    </row>
    <row r="4" spans="1:36">
      <c r="A4" s="216" t="s">
        <v>1597</v>
      </c>
      <c r="B4" s="216" t="s">
        <v>874</v>
      </c>
      <c r="C4" s="229" t="s">
        <v>1598</v>
      </c>
      <c r="D4" s="218"/>
      <c r="E4" s="219" t="s">
        <v>1591</v>
      </c>
      <c r="F4" s="216" t="s">
        <v>1595</v>
      </c>
      <c r="G4" s="216" t="s">
        <v>1593</v>
      </c>
      <c r="H4" s="218"/>
      <c r="I4" s="230" t="s">
        <v>1561</v>
      </c>
      <c r="J4" s="230" t="s">
        <v>1599</v>
      </c>
      <c r="K4" s="221">
        <f>COUNTIF(npass_ec,"&lt;&gt;")+
COUNTIF(npass_gc,"&lt;&gt;")+
COUNTIF(npass_agi,"&lt;&gt;")+
COUNTIF(npass_bun,"&lt;&gt;")+
COUNTIF(npass_erd,"&lt;&gt;")+
COUNTIF(npass_gen,"&lt;&gt;")+
COUNTIF(npass_hcc,"&lt;&gt;")+
COUNTIF(npass_hwb,"&lt;&gt;")+
COUNTIF(npass_nar,"&lt;&gt;")+
COUNTIF(npass_myc,"&lt;&gt;")+
COUNTIF(npass_kmp,"&lt;&gt;")+
COUNTIF(npass_kxn,"&lt;&gt;")+
COUNTIF(npass_que,"&lt;&gt;")+
COUNTIF(npass_egcg,"&lt;&gt;")+
COUNTIF(npass_erc,"&lt;&gt;")</f>
        <v>46</v>
      </c>
      <c r="L4" s="222">
        <f t="shared" si="0"/>
        <v>0.1</v>
      </c>
      <c r="M4" s="221">
        <f>COUNTIF(npass_rel_ec,"?*")+
COUNTIF(npass_rel_egt,"?*")+
COUNTIF(npass_rel_hwb,"?*")+
COUNTIF(npass_rel_kmp,"?*")+
COUNTIF(npass_rel_kxn,"?*")+
COUNTIF(npass_rel_lu2,"?*")+
COUNTIF(npass_rel_myc,"?*")+
COUNTIF(npass_rel_nar,"?*")+
COUNTIF(npass_rel_que,"?*")</f>
        <v>30</v>
      </c>
      <c r="N4" s="222">
        <f t="shared" si="1"/>
        <v>0.13698630136986301</v>
      </c>
      <c r="O4" s="223">
        <f ca="1">COUNTIF(npass_miss_plant,"?*")</f>
        <v>26</v>
      </c>
      <c r="P4" s="224">
        <f t="shared" ca="1" si="2"/>
        <v>0.24761904761904763</v>
      </c>
      <c r="Q4" s="78" t="e">
        <f ca="1">JOIN(", ",npass_miss_plant)</f>
        <v>#NAME?</v>
      </c>
      <c r="R4" s="228" t="s">
        <v>1596</v>
      </c>
      <c r="S4" s="225"/>
      <c r="T4" s="226"/>
      <c r="U4" s="218"/>
      <c r="V4" s="218"/>
      <c r="W4" s="218"/>
      <c r="X4" s="218"/>
      <c r="Y4" s="218"/>
      <c r="Z4" s="218"/>
      <c r="AA4" s="218"/>
      <c r="AB4" s="218"/>
      <c r="AC4" s="218"/>
      <c r="AD4" s="218"/>
      <c r="AE4" s="218"/>
      <c r="AF4" s="218"/>
      <c r="AG4" s="218"/>
      <c r="AH4" s="218"/>
      <c r="AI4" s="218"/>
      <c r="AJ4" s="218"/>
    </row>
    <row r="5" spans="1:36">
      <c r="A5" s="216" t="s">
        <v>1600</v>
      </c>
      <c r="B5" s="216" t="s">
        <v>1601</v>
      </c>
      <c r="C5" s="229" t="s">
        <v>1602</v>
      </c>
      <c r="D5" s="218"/>
      <c r="E5" s="219" t="s">
        <v>1591</v>
      </c>
      <c r="F5" s="216" t="s">
        <v>1592</v>
      </c>
      <c r="G5" s="216" t="s">
        <v>1593</v>
      </c>
      <c r="H5" s="218"/>
      <c r="I5" s="231" t="s">
        <v>1603</v>
      </c>
      <c r="J5" s="231" t="s">
        <v>1604</v>
      </c>
      <c r="K5" s="221">
        <f>COUNTIF(map_ec,"?*")+
COUNTIF(map_agi,"?*")+
COUNTIF(map_egt,"?*")+
COUNTIF(map_hwb,"?*")+
COUNTIF(map_kmp,"?*")+
COUNTIF(map_kxn,"?*")+
COUNTIF(map_lu2,"?*")+
COUNTIF(map_myc,"?*")+
COUNTIF(map_que,"?*")</f>
        <v>76</v>
      </c>
      <c r="L5" s="222">
        <f t="shared" si="0"/>
        <v>0.16521739130434782</v>
      </c>
      <c r="M5" s="221">
        <f>COUNTIF(map_rel_ec,"?*")+
COUNTIF(map_rel_egt,"?*")+
COUNTIF(map_rel_erd,"?*")+
COUNTIF(map_rel_hwb,"?*")</f>
        <v>9</v>
      </c>
      <c r="N5" s="222">
        <f t="shared" si="1"/>
        <v>4.1095890410958902E-2</v>
      </c>
      <c r="O5" s="223">
        <f ca="1">COUNTIF(map_miss_plant,"?*")</f>
        <v>77</v>
      </c>
      <c r="P5" s="224">
        <f t="shared" ca="1" si="2"/>
        <v>0.73333333333333328</v>
      </c>
      <c r="Q5" s="78" t="e">
        <f ca="1">JOIN(", ",map_miss_plant)</f>
        <v>#NAME?</v>
      </c>
      <c r="R5" s="217" t="e">
        <f ca="1">JOIN(", ",map_miss_flav)</f>
        <v>#NAME?</v>
      </c>
      <c r="S5" s="216"/>
      <c r="T5" s="226"/>
      <c r="U5" s="218"/>
      <c r="V5" s="218"/>
      <c r="W5" s="218"/>
      <c r="X5" s="218"/>
      <c r="Y5" s="218"/>
      <c r="Z5" s="218"/>
      <c r="AA5" s="218"/>
      <c r="AB5" s="218"/>
      <c r="AC5" s="218"/>
      <c r="AD5" s="218"/>
      <c r="AE5" s="218"/>
      <c r="AF5" s="218"/>
      <c r="AG5" s="218"/>
      <c r="AH5" s="218"/>
      <c r="AI5" s="218"/>
      <c r="AJ5" s="218"/>
    </row>
    <row r="6" spans="1:36">
      <c r="A6" s="216" t="s">
        <v>1605</v>
      </c>
      <c r="B6" s="216" t="s">
        <v>876</v>
      </c>
      <c r="C6" s="229" t="s">
        <v>1606</v>
      </c>
      <c r="D6" s="218"/>
      <c r="E6" s="219" t="s">
        <v>1591</v>
      </c>
      <c r="F6" s="216" t="s">
        <v>1592</v>
      </c>
      <c r="G6" s="216" t="s">
        <v>1593</v>
      </c>
      <c r="H6" s="218"/>
      <c r="I6" s="232" t="s">
        <v>1607</v>
      </c>
      <c r="J6" s="232" t="s">
        <v>1608</v>
      </c>
      <c r="K6" s="221">
        <f>COUNTIF(imppat_ec,"&lt;&gt;")+
COUNTIF(imppat_gc,"&lt;&gt;")+
COUNTIF(imppat_agi,"&lt;&gt;")+
COUNTIF(imppat_gen,"&lt;&gt;")+
COUNTIF(imppat_hwb,"&lt;&gt;")+
COUNTIF(imppat_kmp,"&lt;&gt;")+
COUNTIF(imppat_lu2,"&lt;&gt;")+
COUNTIF(imppat_myc,"&lt;&gt;")+
COUNTIF(imppat_nar,"&lt;&gt;")+
COUNTIF(imppat_que,"&lt;&gt;")</f>
        <v>50</v>
      </c>
      <c r="L6" s="222">
        <f t="shared" si="0"/>
        <v>0.10869565217391304</v>
      </c>
      <c r="M6" s="221">
        <f>COUNTIF(imppat_rel_ec,"?*")+
COUNTIF(imppat_rel_gen,"?*")+
COUNTIF(imppat_rel_hwb,"?*")+
COUNTIF(imppat_rel_kmp,"?*")+
COUNTIF(imppat_rel_lu2,"?*")+
COUNTIF(imppat_rel_myc,"?*")+
COUNTIF(imppat_rel_nar,"?*")+
COUNTIF(imppat_rel_que,"?*")</f>
        <v>24</v>
      </c>
      <c r="N6" s="222">
        <f t="shared" si="1"/>
        <v>0.1095890410958904</v>
      </c>
      <c r="O6" s="223">
        <f ca="1">COUNTIF(imppat_miss_plant,"?*")</f>
        <v>60</v>
      </c>
      <c r="P6" s="224">
        <f t="shared" ca="1" si="2"/>
        <v>0.5714285714285714</v>
      </c>
      <c r="Q6" s="78" t="e">
        <f ca="1">JOIN(", ",imppat_miss_plant)</f>
        <v>#NAME?</v>
      </c>
      <c r="R6" s="217" t="e">
        <f ca="1">JOIN(", ",imppat_miss_flav)</f>
        <v>#NAME?</v>
      </c>
      <c r="S6" s="216"/>
      <c r="T6" s="226"/>
      <c r="U6" s="218"/>
      <c r="V6" s="218"/>
      <c r="W6" s="218"/>
      <c r="X6" s="218"/>
      <c r="Y6" s="218"/>
      <c r="Z6" s="218"/>
      <c r="AA6" s="218"/>
      <c r="AB6" s="218"/>
      <c r="AC6" s="218"/>
      <c r="AD6" s="218"/>
      <c r="AE6" s="218"/>
      <c r="AF6" s="218"/>
      <c r="AG6" s="218"/>
      <c r="AH6" s="218"/>
      <c r="AI6" s="218"/>
      <c r="AJ6" s="218"/>
    </row>
    <row r="7" spans="1:36">
      <c r="A7" s="233" t="s">
        <v>1609</v>
      </c>
      <c r="B7" s="216" t="s">
        <v>1610</v>
      </c>
      <c r="C7" s="234" t="s">
        <v>1611</v>
      </c>
      <c r="D7" s="235"/>
      <c r="E7" s="219" t="s">
        <v>1591</v>
      </c>
      <c r="F7" s="225" t="s">
        <v>1592</v>
      </c>
      <c r="G7" s="235"/>
      <c r="H7" s="235"/>
      <c r="I7" s="236" t="s">
        <v>441</v>
      </c>
      <c r="J7" s="236" t="s">
        <v>1612</v>
      </c>
      <c r="K7" s="221">
        <f>COUNTIF(duke_ec,"&lt;&gt;")+
COUNTIF(duke_gc,"&lt;&gt;")+
COUNTIF(duke_agi,"&lt;&gt;")+
COUNTIF(duke_egt,"&lt;&gt;")+
COUNTIF(duke_gen,"&lt;&gt;")+
COUNTIF(duke_hcc,"&lt;&gt;")+
COUNTIF(duke_hwb,"&lt;&gt;")+
COUNTIF(duke_kmp,"&lt;&gt;")+
COUNTIF(duke_kxn,"&lt;&gt;")+
COUNTIF(duke_que,"&lt;&gt;")+
COUNTIF(duke_myc,"&lt;&gt;")+
COUNTIF(duke_nar,"&lt;&gt;")</f>
        <v>96</v>
      </c>
      <c r="L7" s="222">
        <f t="shared" si="0"/>
        <v>0.20869565217391303</v>
      </c>
      <c r="M7" s="221">
        <f>COUNTIF(imppat_rel_ec,"?*")+
COUNTIF(imppat_rel_gen,"?*")+
COUNTIF(imppat_rel_hwb,"?*")+
COUNTIF(imppat_rel_kmp,"?*")+
COUNTIF(imppat_rel_lu2,"?*")+
COUNTIF(imppat_rel_myc,"?*")+
COUNTIF(imppat_rel_nar,"?*")+
COUNTIF(imppat_rel_que,"?*")</f>
        <v>24</v>
      </c>
      <c r="N7" s="222">
        <f t="shared" si="1"/>
        <v>0.1095890410958904</v>
      </c>
      <c r="O7" s="223">
        <f ca="1">COUNTIF(duke_miss_plant,"?*")</f>
        <v>48</v>
      </c>
      <c r="P7" s="224">
        <f t="shared" ca="1" si="2"/>
        <v>0.45714285714285713</v>
      </c>
      <c r="Q7" s="78" t="e">
        <f ca="1">JOIN(", ",duke_miss_plant)</f>
        <v>#NAME?</v>
      </c>
      <c r="R7" s="228" t="s">
        <v>1596</v>
      </c>
      <c r="S7" s="216"/>
      <c r="T7" s="226"/>
      <c r="U7" s="235"/>
      <c r="V7" s="235"/>
      <c r="W7" s="235"/>
      <c r="X7" s="235"/>
      <c r="Y7" s="235"/>
      <c r="Z7" s="235"/>
      <c r="AA7" s="235"/>
      <c r="AB7" s="235"/>
      <c r="AC7" s="235"/>
      <c r="AD7" s="235"/>
      <c r="AE7" s="235"/>
      <c r="AF7" s="235"/>
      <c r="AG7" s="235"/>
      <c r="AH7" s="235"/>
      <c r="AI7" s="235"/>
      <c r="AJ7" s="235"/>
    </row>
    <row r="8" spans="1:36">
      <c r="A8" s="233" t="s">
        <v>1613</v>
      </c>
      <c r="B8" s="216" t="s">
        <v>877</v>
      </c>
      <c r="C8" s="234" t="s">
        <v>1614</v>
      </c>
      <c r="D8" s="235"/>
      <c r="E8" s="237" t="s">
        <v>1615</v>
      </c>
      <c r="F8" s="225" t="s">
        <v>1592</v>
      </c>
      <c r="G8" s="225" t="s">
        <v>1616</v>
      </c>
      <c r="H8" s="235"/>
      <c r="I8" s="238" t="s">
        <v>1591</v>
      </c>
      <c r="J8" s="238" t="s">
        <v>1617</v>
      </c>
      <c r="K8" s="239">
        <v>10</v>
      </c>
      <c r="L8" s="240">
        <v>2.1700000000000001E-2</v>
      </c>
      <c r="M8" s="239">
        <v>3</v>
      </c>
      <c r="N8" s="240">
        <v>1.37E-2</v>
      </c>
      <c r="O8" s="241"/>
      <c r="P8" s="192"/>
      <c r="Q8" s="192"/>
      <c r="R8" s="235"/>
      <c r="S8" s="216"/>
      <c r="T8" s="226"/>
      <c r="U8" s="235"/>
      <c r="V8" s="235"/>
      <c r="W8" s="235"/>
      <c r="X8" s="235"/>
      <c r="Y8" s="235"/>
      <c r="Z8" s="235"/>
      <c r="AA8" s="235"/>
      <c r="AB8" s="235"/>
      <c r="AC8" s="235"/>
      <c r="AD8" s="235"/>
      <c r="AE8" s="235"/>
      <c r="AF8" s="235"/>
      <c r="AG8" s="235"/>
      <c r="AH8" s="235"/>
      <c r="AI8" s="235"/>
      <c r="AJ8" s="235"/>
    </row>
    <row r="9" spans="1:36">
      <c r="A9" s="242"/>
      <c r="B9" s="218"/>
      <c r="C9" s="235"/>
      <c r="D9" s="235"/>
      <c r="E9" s="243"/>
      <c r="F9" s="235"/>
      <c r="G9" s="235"/>
      <c r="H9" s="235"/>
      <c r="I9" s="243"/>
      <c r="J9" s="243"/>
      <c r="K9" s="235"/>
      <c r="L9" s="235"/>
      <c r="M9" s="235"/>
      <c r="N9" s="235"/>
      <c r="O9" s="235"/>
      <c r="P9" s="235"/>
      <c r="S9" s="225"/>
      <c r="T9" s="226"/>
      <c r="U9" s="235"/>
      <c r="V9" s="235"/>
      <c r="W9" s="235"/>
      <c r="X9" s="235"/>
      <c r="Y9" s="235"/>
      <c r="Z9" s="235"/>
      <c r="AA9" s="235"/>
      <c r="AB9" s="235"/>
      <c r="AC9" s="235"/>
      <c r="AD9" s="235"/>
      <c r="AE9" s="235"/>
      <c r="AF9" s="235"/>
      <c r="AG9" s="235"/>
      <c r="AH9" s="235"/>
      <c r="AI9" s="235"/>
      <c r="AJ9" s="235"/>
    </row>
    <row r="10" spans="1:36">
      <c r="A10" s="242"/>
      <c r="B10" s="218"/>
      <c r="C10" s="235"/>
      <c r="D10" s="235"/>
      <c r="E10" s="243"/>
      <c r="F10" s="235"/>
      <c r="G10" s="235"/>
      <c r="H10" s="235"/>
      <c r="I10" s="243"/>
      <c r="J10" s="243"/>
      <c r="K10" s="235"/>
      <c r="L10" s="235"/>
      <c r="M10" s="235"/>
      <c r="N10" s="235"/>
      <c r="O10" s="235"/>
      <c r="P10" s="235"/>
      <c r="S10" s="225"/>
      <c r="T10" s="226"/>
      <c r="U10" s="235"/>
      <c r="V10" s="235"/>
      <c r="W10" s="235"/>
      <c r="X10" s="235"/>
      <c r="Y10" s="235"/>
      <c r="Z10" s="235"/>
      <c r="AA10" s="235"/>
      <c r="AB10" s="235"/>
      <c r="AC10" s="235"/>
      <c r="AD10" s="235"/>
      <c r="AE10" s="235"/>
      <c r="AF10" s="235"/>
      <c r="AG10" s="235"/>
      <c r="AH10" s="235"/>
      <c r="AI10" s="235"/>
      <c r="AJ10" s="235"/>
    </row>
    <row r="11" spans="1:36">
      <c r="A11" s="242"/>
      <c r="B11" s="218"/>
      <c r="C11" s="242"/>
      <c r="D11" s="235"/>
      <c r="E11" s="243"/>
      <c r="F11" s="235"/>
      <c r="G11" s="235"/>
      <c r="H11" s="235"/>
      <c r="I11" s="243"/>
      <c r="J11" s="243"/>
      <c r="K11" s="235"/>
      <c r="L11" s="235"/>
      <c r="M11" s="235"/>
      <c r="N11" s="235"/>
      <c r="O11" s="235"/>
      <c r="P11" s="235"/>
      <c r="S11" s="225"/>
      <c r="T11" s="226"/>
      <c r="U11" s="235"/>
      <c r="V11" s="235"/>
      <c r="W11" s="235"/>
      <c r="X11" s="235"/>
      <c r="Y11" s="235"/>
      <c r="Z11" s="235"/>
      <c r="AA11" s="235"/>
      <c r="AB11" s="235"/>
      <c r="AC11" s="235"/>
      <c r="AD11" s="235"/>
      <c r="AE11" s="235"/>
      <c r="AF11" s="235"/>
      <c r="AG11" s="235"/>
      <c r="AH11" s="235"/>
      <c r="AI11" s="235"/>
      <c r="AJ11" s="235"/>
    </row>
    <row r="12" spans="1:36">
      <c r="A12" s="242"/>
      <c r="B12" s="218"/>
      <c r="C12" s="242"/>
      <c r="D12" s="235"/>
      <c r="E12" s="243"/>
      <c r="F12" s="235"/>
      <c r="G12" s="235"/>
      <c r="H12" s="235"/>
      <c r="I12" s="243"/>
      <c r="J12" s="243"/>
      <c r="K12" s="235"/>
      <c r="L12" s="235"/>
      <c r="M12" s="235"/>
      <c r="N12" s="235"/>
      <c r="O12" s="235"/>
      <c r="P12" s="235"/>
      <c r="S12" s="225"/>
      <c r="T12" s="226"/>
      <c r="U12" s="235"/>
      <c r="V12" s="235"/>
      <c r="W12" s="235"/>
      <c r="X12" s="235"/>
      <c r="Y12" s="235"/>
      <c r="Z12" s="235"/>
      <c r="AA12" s="235"/>
      <c r="AB12" s="235"/>
      <c r="AC12" s="235"/>
      <c r="AD12" s="235"/>
      <c r="AE12" s="235"/>
      <c r="AF12" s="235"/>
      <c r="AG12" s="235"/>
      <c r="AH12" s="235"/>
      <c r="AI12" s="235"/>
      <c r="AJ12" s="235"/>
    </row>
    <row r="13" spans="1:36">
      <c r="A13" s="242"/>
      <c r="B13" s="218"/>
      <c r="C13" s="242"/>
      <c r="D13" s="235"/>
      <c r="E13" s="243"/>
      <c r="F13" s="235"/>
      <c r="G13" s="235"/>
      <c r="H13" s="235"/>
      <c r="I13" s="243"/>
      <c r="J13" s="243"/>
      <c r="K13" s="235"/>
      <c r="L13" s="235"/>
      <c r="M13" s="235"/>
      <c r="N13" s="235"/>
      <c r="O13" s="235"/>
      <c r="P13" s="235"/>
      <c r="S13" s="225"/>
      <c r="T13" s="226"/>
      <c r="U13" s="235"/>
      <c r="V13" s="235"/>
      <c r="W13" s="235"/>
      <c r="X13" s="235"/>
      <c r="Y13" s="235"/>
      <c r="Z13" s="235"/>
      <c r="AA13" s="235"/>
      <c r="AB13" s="235"/>
      <c r="AC13" s="235"/>
      <c r="AD13" s="235"/>
      <c r="AE13" s="235"/>
      <c r="AF13" s="235"/>
      <c r="AG13" s="235"/>
      <c r="AH13" s="235"/>
      <c r="AI13" s="235"/>
      <c r="AJ13" s="235"/>
    </row>
    <row r="14" spans="1:36">
      <c r="A14" s="242"/>
      <c r="B14" s="218"/>
      <c r="C14" s="242"/>
      <c r="D14" s="235"/>
      <c r="E14" s="243"/>
      <c r="F14" s="235"/>
      <c r="G14" s="235"/>
      <c r="H14" s="235"/>
      <c r="I14" s="243"/>
      <c r="J14" s="243"/>
      <c r="K14" s="235"/>
      <c r="L14" s="235"/>
      <c r="M14" s="235"/>
      <c r="N14" s="235"/>
      <c r="O14" s="235"/>
      <c r="P14" s="235"/>
      <c r="S14" s="225"/>
      <c r="T14" s="226"/>
      <c r="U14" s="235"/>
      <c r="V14" s="235"/>
      <c r="W14" s="235"/>
      <c r="X14" s="235"/>
      <c r="Y14" s="235"/>
      <c r="Z14" s="235"/>
      <c r="AA14" s="235"/>
      <c r="AB14" s="235"/>
      <c r="AC14" s="235"/>
      <c r="AD14" s="235"/>
      <c r="AE14" s="235"/>
      <c r="AF14" s="235"/>
      <c r="AG14" s="235"/>
      <c r="AH14" s="235"/>
      <c r="AI14" s="235"/>
      <c r="AJ14" s="235"/>
    </row>
    <row r="15" spans="1:36">
      <c r="A15" s="242"/>
      <c r="B15" s="218"/>
      <c r="C15" s="242"/>
      <c r="D15" s="235"/>
      <c r="E15" s="243"/>
      <c r="F15" s="235"/>
      <c r="G15" s="235"/>
      <c r="H15" s="235"/>
      <c r="I15" s="243"/>
      <c r="J15" s="243"/>
      <c r="K15" s="235"/>
      <c r="L15" s="235"/>
      <c r="M15" s="235"/>
      <c r="N15" s="235"/>
      <c r="O15" s="235"/>
      <c r="P15" s="235"/>
      <c r="S15" s="225"/>
      <c r="T15" s="226"/>
      <c r="U15" s="235"/>
      <c r="V15" s="235"/>
      <c r="W15" s="235"/>
      <c r="X15" s="235"/>
      <c r="Y15" s="235"/>
      <c r="Z15" s="235"/>
      <c r="AA15" s="235"/>
      <c r="AB15" s="235"/>
      <c r="AC15" s="235"/>
      <c r="AD15" s="235"/>
      <c r="AE15" s="235"/>
      <c r="AF15" s="235"/>
      <c r="AG15" s="235"/>
      <c r="AH15" s="235"/>
      <c r="AI15" s="235"/>
      <c r="AJ15" s="235"/>
    </row>
    <row r="16" spans="1:36">
      <c r="A16" s="242"/>
      <c r="B16" s="218"/>
      <c r="C16" s="242"/>
      <c r="D16" s="235"/>
      <c r="E16" s="243"/>
      <c r="F16" s="235"/>
      <c r="G16" s="235"/>
      <c r="H16" s="235"/>
      <c r="I16" s="243"/>
      <c r="J16" s="243"/>
      <c r="K16" s="235"/>
      <c r="L16" s="235"/>
      <c r="M16" s="235"/>
      <c r="N16" s="235"/>
      <c r="O16" s="235"/>
      <c r="P16" s="235"/>
      <c r="S16" s="216"/>
      <c r="T16" s="226"/>
      <c r="U16" s="235"/>
      <c r="V16" s="235"/>
      <c r="W16" s="235"/>
      <c r="X16" s="235"/>
      <c r="Y16" s="235"/>
      <c r="Z16" s="235"/>
      <c r="AA16" s="235"/>
      <c r="AB16" s="235"/>
      <c r="AC16" s="235"/>
      <c r="AD16" s="235"/>
      <c r="AE16" s="235"/>
      <c r="AF16" s="235"/>
      <c r="AG16" s="235"/>
      <c r="AH16" s="235"/>
      <c r="AI16" s="235"/>
      <c r="AJ16" s="235"/>
    </row>
    <row r="17" spans="1:36">
      <c r="A17" s="242"/>
      <c r="B17" s="218"/>
      <c r="C17" s="242"/>
      <c r="D17" s="235"/>
      <c r="E17" s="243"/>
      <c r="F17" s="235"/>
      <c r="G17" s="235"/>
      <c r="H17" s="235"/>
      <c r="I17" s="243"/>
      <c r="J17" s="243"/>
      <c r="K17" s="235"/>
      <c r="L17" s="235"/>
      <c r="M17" s="235"/>
      <c r="N17" s="235"/>
      <c r="O17" s="235"/>
      <c r="P17" s="235"/>
      <c r="Q17" s="235"/>
      <c r="S17" s="225"/>
      <c r="T17" s="226"/>
      <c r="U17" s="235"/>
      <c r="V17" s="235"/>
      <c r="W17" s="235"/>
      <c r="X17" s="235"/>
      <c r="Y17" s="235"/>
      <c r="Z17" s="235"/>
      <c r="AA17" s="235"/>
      <c r="AB17" s="235"/>
      <c r="AC17" s="235"/>
      <c r="AD17" s="235"/>
      <c r="AE17" s="235"/>
      <c r="AF17" s="235"/>
      <c r="AG17" s="235"/>
      <c r="AH17" s="235"/>
      <c r="AI17" s="235"/>
      <c r="AJ17" s="235"/>
    </row>
    <row r="18" spans="1:36">
      <c r="A18" s="242"/>
      <c r="B18" s="218"/>
      <c r="C18" s="242"/>
      <c r="D18" s="235"/>
      <c r="E18" s="243"/>
      <c r="F18" s="235"/>
      <c r="G18" s="235"/>
      <c r="H18" s="235"/>
      <c r="I18" s="243"/>
      <c r="J18" s="243"/>
      <c r="K18" s="235"/>
      <c r="L18" s="235"/>
      <c r="M18" s="235"/>
      <c r="N18" s="235"/>
      <c r="O18" s="235"/>
      <c r="P18" s="235"/>
      <c r="Q18" s="235"/>
      <c r="S18" s="225"/>
      <c r="T18" s="226"/>
      <c r="U18" s="235"/>
      <c r="V18" s="235"/>
      <c r="W18" s="235"/>
      <c r="X18" s="235"/>
      <c r="Y18" s="235"/>
      <c r="Z18" s="235"/>
      <c r="AA18" s="235"/>
      <c r="AB18" s="235"/>
      <c r="AC18" s="235"/>
      <c r="AD18" s="235"/>
      <c r="AE18" s="235"/>
      <c r="AF18" s="235"/>
      <c r="AG18" s="235"/>
      <c r="AH18" s="235"/>
      <c r="AI18" s="235"/>
      <c r="AJ18" s="235"/>
    </row>
    <row r="19" spans="1:36">
      <c r="A19" s="242"/>
      <c r="B19" s="218"/>
      <c r="C19" s="242"/>
      <c r="D19" s="235"/>
      <c r="E19" s="243"/>
      <c r="F19" s="235"/>
      <c r="G19" s="235"/>
      <c r="H19" s="235"/>
      <c r="I19" s="243"/>
      <c r="J19" s="243"/>
      <c r="K19" s="235"/>
      <c r="L19" s="235"/>
      <c r="M19" s="235"/>
      <c r="N19" s="235"/>
      <c r="O19" s="235"/>
      <c r="P19" s="235"/>
      <c r="Q19" s="235"/>
      <c r="T19" s="235"/>
      <c r="U19" s="235"/>
      <c r="V19" s="235"/>
      <c r="W19" s="235"/>
      <c r="X19" s="235"/>
      <c r="Y19" s="235"/>
      <c r="Z19" s="235"/>
      <c r="AA19" s="235"/>
      <c r="AB19" s="235"/>
      <c r="AC19" s="235"/>
      <c r="AD19" s="235"/>
      <c r="AE19" s="235"/>
      <c r="AF19" s="235"/>
      <c r="AG19" s="235"/>
      <c r="AH19" s="235"/>
      <c r="AI19" s="235"/>
      <c r="AJ19" s="235"/>
    </row>
    <row r="20" spans="1:36">
      <c r="A20" s="242"/>
      <c r="B20" s="218"/>
      <c r="C20" s="242"/>
      <c r="D20" s="235"/>
      <c r="E20" s="243"/>
      <c r="F20" s="235"/>
      <c r="G20" s="235"/>
      <c r="H20" s="235"/>
      <c r="I20" s="243"/>
      <c r="J20" s="243"/>
      <c r="K20" s="235"/>
      <c r="L20" s="235"/>
      <c r="M20" s="235"/>
      <c r="N20" s="235"/>
      <c r="O20" s="235"/>
      <c r="P20" s="235"/>
      <c r="Q20" s="235"/>
      <c r="T20" s="235"/>
      <c r="U20" s="235"/>
      <c r="V20" s="235"/>
      <c r="W20" s="235"/>
      <c r="X20" s="235"/>
      <c r="Y20" s="235"/>
      <c r="Z20" s="235"/>
      <c r="AA20" s="235"/>
      <c r="AB20" s="235"/>
      <c r="AC20" s="235"/>
      <c r="AD20" s="235"/>
      <c r="AE20" s="235"/>
      <c r="AF20" s="235"/>
      <c r="AG20" s="235"/>
      <c r="AH20" s="235"/>
      <c r="AI20" s="235"/>
      <c r="AJ20" s="235"/>
    </row>
    <row r="21" spans="1:36">
      <c r="A21" s="242"/>
      <c r="B21" s="218"/>
      <c r="C21" s="242"/>
      <c r="D21" s="235"/>
      <c r="E21" s="243"/>
      <c r="F21" s="235"/>
      <c r="G21" s="235"/>
      <c r="H21" s="235"/>
      <c r="I21" s="243"/>
      <c r="J21" s="243"/>
      <c r="K21" s="235"/>
      <c r="L21" s="235"/>
      <c r="M21" s="235"/>
      <c r="N21" s="235"/>
      <c r="O21" s="235"/>
      <c r="P21" s="235"/>
      <c r="Q21" s="235"/>
      <c r="T21" s="235"/>
      <c r="U21" s="235"/>
      <c r="V21" s="235"/>
      <c r="W21" s="235"/>
      <c r="X21" s="235"/>
      <c r="Y21" s="235"/>
      <c r="Z21" s="235"/>
      <c r="AA21" s="235"/>
      <c r="AB21" s="235"/>
      <c r="AC21" s="235"/>
      <c r="AD21" s="235"/>
      <c r="AE21" s="235"/>
      <c r="AF21" s="235"/>
      <c r="AG21" s="235"/>
      <c r="AH21" s="235"/>
      <c r="AI21" s="235"/>
      <c r="AJ21" s="235"/>
    </row>
    <row r="22" spans="1:36">
      <c r="A22" s="242"/>
      <c r="B22" s="218"/>
      <c r="C22" s="242"/>
      <c r="D22" s="235"/>
      <c r="E22" s="243"/>
      <c r="F22" s="235"/>
      <c r="G22" s="235"/>
      <c r="H22" s="235"/>
      <c r="I22" s="243"/>
      <c r="J22" s="243"/>
      <c r="K22" s="235"/>
      <c r="L22" s="235"/>
      <c r="M22" s="235"/>
      <c r="N22" s="235"/>
      <c r="O22" s="235"/>
      <c r="P22" s="235"/>
      <c r="Q22" s="235"/>
      <c r="T22" s="235"/>
      <c r="U22" s="235"/>
      <c r="V22" s="235"/>
      <c r="W22" s="235"/>
      <c r="X22" s="235"/>
      <c r="Y22" s="235"/>
      <c r="Z22" s="235"/>
      <c r="AA22" s="235"/>
      <c r="AB22" s="235"/>
      <c r="AC22" s="235"/>
      <c r="AD22" s="235"/>
      <c r="AE22" s="235"/>
      <c r="AF22" s="235"/>
      <c r="AG22" s="235"/>
      <c r="AH22" s="235"/>
      <c r="AI22" s="235"/>
      <c r="AJ22" s="235"/>
    </row>
    <row r="23" spans="1:36">
      <c r="A23" s="242"/>
      <c r="B23" s="218"/>
      <c r="C23" s="242"/>
      <c r="D23" s="235"/>
      <c r="E23" s="243"/>
      <c r="F23" s="235"/>
      <c r="G23" s="235"/>
      <c r="H23" s="235"/>
      <c r="I23" s="243"/>
      <c r="J23" s="243"/>
      <c r="K23" s="235"/>
      <c r="L23" s="235"/>
      <c r="M23" s="235"/>
      <c r="N23" s="235"/>
      <c r="O23" s="235"/>
      <c r="P23" s="235"/>
      <c r="Q23" s="235"/>
      <c r="T23" s="235"/>
      <c r="U23" s="235"/>
      <c r="V23" s="235"/>
      <c r="W23" s="235"/>
      <c r="X23" s="235"/>
      <c r="Y23" s="235"/>
      <c r="Z23" s="235"/>
      <c r="AA23" s="235"/>
      <c r="AB23" s="235"/>
      <c r="AC23" s="235"/>
      <c r="AD23" s="235"/>
      <c r="AE23" s="235"/>
      <c r="AF23" s="235"/>
      <c r="AG23" s="235"/>
      <c r="AH23" s="235"/>
      <c r="AI23" s="235"/>
      <c r="AJ23" s="235"/>
    </row>
    <row r="24" spans="1:36">
      <c r="A24" s="242"/>
      <c r="B24" s="218"/>
      <c r="C24" s="242"/>
      <c r="D24" s="235"/>
      <c r="E24" s="243"/>
      <c r="F24" s="235"/>
      <c r="G24" s="235"/>
      <c r="H24" s="235"/>
      <c r="I24" s="243"/>
      <c r="J24" s="243"/>
      <c r="K24" s="235"/>
      <c r="L24" s="235"/>
      <c r="M24" s="235"/>
      <c r="N24" s="235"/>
      <c r="O24" s="235"/>
      <c r="P24" s="235"/>
      <c r="Q24" s="235"/>
      <c r="T24" s="235"/>
      <c r="U24" s="235"/>
      <c r="V24" s="235"/>
      <c r="W24" s="235"/>
      <c r="X24" s="235"/>
      <c r="Y24" s="235"/>
      <c r="Z24" s="235"/>
      <c r="AA24" s="235"/>
      <c r="AB24" s="235"/>
      <c r="AC24" s="235"/>
      <c r="AD24" s="235"/>
      <c r="AE24" s="235"/>
      <c r="AF24" s="235"/>
      <c r="AG24" s="235"/>
      <c r="AH24" s="235"/>
      <c r="AI24" s="235"/>
      <c r="AJ24" s="235"/>
    </row>
    <row r="25" spans="1:36">
      <c r="A25" s="242"/>
      <c r="B25" s="218"/>
      <c r="C25" s="242"/>
      <c r="D25" s="235"/>
      <c r="E25" s="243"/>
      <c r="F25" s="235"/>
      <c r="G25" s="235"/>
      <c r="H25" s="235"/>
      <c r="I25" s="243"/>
      <c r="J25" s="243"/>
      <c r="K25" s="235"/>
      <c r="L25" s="235"/>
      <c r="M25" s="235"/>
      <c r="N25" s="235"/>
      <c r="O25" s="235"/>
      <c r="P25" s="235"/>
      <c r="Q25" s="235"/>
      <c r="T25" s="235"/>
      <c r="U25" s="235"/>
      <c r="V25" s="235"/>
      <c r="W25" s="235"/>
      <c r="X25" s="235"/>
      <c r="Y25" s="235"/>
      <c r="Z25" s="235"/>
      <c r="AA25" s="235"/>
      <c r="AB25" s="235"/>
      <c r="AC25" s="235"/>
      <c r="AD25" s="235"/>
      <c r="AE25" s="235"/>
      <c r="AF25" s="235"/>
      <c r="AG25" s="235"/>
      <c r="AH25" s="235"/>
      <c r="AI25" s="235"/>
      <c r="AJ25" s="235"/>
    </row>
    <row r="26" spans="1:36">
      <c r="A26" s="242"/>
      <c r="B26" s="218"/>
      <c r="C26" s="242"/>
      <c r="D26" s="235"/>
      <c r="E26" s="243"/>
      <c r="F26" s="235"/>
      <c r="G26" s="235"/>
      <c r="H26" s="235"/>
      <c r="I26" s="243"/>
      <c r="J26" s="243"/>
      <c r="K26" s="235"/>
      <c r="L26" s="235"/>
      <c r="M26" s="235"/>
      <c r="N26" s="235"/>
      <c r="O26" s="235"/>
      <c r="P26" s="235"/>
      <c r="Q26" s="235"/>
      <c r="T26" s="235"/>
      <c r="U26" s="235"/>
      <c r="V26" s="235"/>
      <c r="W26" s="235"/>
      <c r="X26" s="235"/>
      <c r="Y26" s="235"/>
      <c r="Z26" s="235"/>
      <c r="AA26" s="235"/>
      <c r="AB26" s="235"/>
      <c r="AC26" s="235"/>
      <c r="AD26" s="235"/>
      <c r="AE26" s="235"/>
      <c r="AF26" s="235"/>
      <c r="AG26" s="235"/>
      <c r="AH26" s="235"/>
      <c r="AI26" s="235"/>
      <c r="AJ26" s="235"/>
    </row>
    <row r="27" spans="1:36">
      <c r="A27" s="242"/>
      <c r="B27" s="218"/>
      <c r="C27" s="242"/>
      <c r="D27" s="235"/>
      <c r="E27" s="243"/>
      <c r="F27" s="235"/>
      <c r="G27" s="235"/>
      <c r="H27" s="235"/>
      <c r="I27" s="243"/>
      <c r="J27" s="243"/>
      <c r="K27" s="235"/>
      <c r="L27" s="235"/>
      <c r="M27" s="235"/>
      <c r="N27" s="235"/>
      <c r="O27" s="235"/>
      <c r="P27" s="235"/>
      <c r="Q27" s="235"/>
      <c r="R27" s="235"/>
      <c r="S27" s="235"/>
      <c r="T27" s="235"/>
      <c r="U27" s="235"/>
      <c r="V27" s="235"/>
      <c r="W27" s="235"/>
      <c r="X27" s="235"/>
      <c r="Y27" s="235"/>
      <c r="Z27" s="235"/>
      <c r="AA27" s="235"/>
      <c r="AB27" s="235"/>
      <c r="AC27" s="235"/>
      <c r="AD27" s="235"/>
      <c r="AE27" s="235"/>
      <c r="AF27" s="235"/>
      <c r="AG27" s="235"/>
      <c r="AH27" s="235"/>
      <c r="AI27" s="235"/>
      <c r="AJ27" s="235"/>
    </row>
    <row r="28" spans="1:36">
      <c r="A28" s="242"/>
      <c r="B28" s="218"/>
      <c r="C28" s="242"/>
      <c r="D28" s="235"/>
      <c r="E28" s="243"/>
      <c r="F28" s="235"/>
      <c r="G28" s="235"/>
      <c r="H28" s="235"/>
      <c r="I28" s="243"/>
      <c r="J28" s="243"/>
      <c r="K28" s="235"/>
      <c r="L28" s="235"/>
      <c r="M28" s="235"/>
      <c r="N28" s="235"/>
      <c r="O28" s="235"/>
      <c r="P28" s="235"/>
      <c r="Q28" s="235"/>
      <c r="R28" s="235"/>
      <c r="S28" s="235"/>
      <c r="T28" s="235"/>
      <c r="U28" s="235"/>
      <c r="V28" s="235"/>
      <c r="W28" s="235"/>
      <c r="X28" s="235"/>
      <c r="Y28" s="235"/>
      <c r="Z28" s="235"/>
      <c r="AA28" s="235"/>
      <c r="AB28" s="235"/>
      <c r="AC28" s="235"/>
      <c r="AD28" s="235"/>
      <c r="AE28" s="235"/>
      <c r="AF28" s="235"/>
      <c r="AG28" s="235"/>
      <c r="AH28" s="235"/>
      <c r="AI28" s="235"/>
      <c r="AJ28" s="235"/>
    </row>
    <row r="29" spans="1:36">
      <c r="A29" s="242"/>
      <c r="B29" s="218"/>
      <c r="C29" s="242"/>
      <c r="D29" s="235"/>
      <c r="E29" s="243"/>
      <c r="F29" s="235"/>
      <c r="G29" s="235"/>
      <c r="H29" s="235"/>
      <c r="I29" s="243"/>
      <c r="J29" s="243"/>
      <c r="K29" s="235"/>
      <c r="L29" s="235"/>
      <c r="M29" s="235"/>
      <c r="N29" s="235"/>
      <c r="O29" s="235"/>
      <c r="P29" s="235"/>
      <c r="Q29" s="235"/>
      <c r="R29" s="235"/>
      <c r="S29" s="235"/>
      <c r="T29" s="235"/>
      <c r="U29" s="235"/>
      <c r="V29" s="235"/>
      <c r="W29" s="235"/>
      <c r="X29" s="235"/>
      <c r="Y29" s="235"/>
      <c r="Z29" s="235"/>
      <c r="AA29" s="235"/>
      <c r="AB29" s="235"/>
      <c r="AC29" s="235"/>
      <c r="AD29" s="235"/>
      <c r="AE29" s="235"/>
      <c r="AF29" s="235"/>
      <c r="AG29" s="235"/>
      <c r="AH29" s="235"/>
      <c r="AI29" s="235"/>
      <c r="AJ29" s="235"/>
    </row>
    <row r="30" spans="1:36">
      <c r="A30" s="242"/>
      <c r="B30" s="218"/>
      <c r="C30" s="242"/>
      <c r="D30" s="235"/>
      <c r="E30" s="243"/>
      <c r="F30" s="235"/>
      <c r="G30" s="235"/>
      <c r="H30" s="235"/>
      <c r="I30" s="243"/>
      <c r="J30" s="243"/>
      <c r="K30" s="235"/>
      <c r="L30" s="235"/>
      <c r="M30" s="235"/>
      <c r="N30" s="235"/>
      <c r="O30" s="235"/>
      <c r="P30" s="235"/>
      <c r="Q30" s="235"/>
      <c r="R30" s="235"/>
      <c r="S30" s="235"/>
      <c r="T30" s="235"/>
      <c r="U30" s="235"/>
      <c r="V30" s="235"/>
      <c r="W30" s="235"/>
      <c r="X30" s="235"/>
      <c r="Y30" s="235"/>
      <c r="Z30" s="235"/>
      <c r="AA30" s="235"/>
      <c r="AB30" s="235"/>
      <c r="AC30" s="235"/>
      <c r="AD30" s="235"/>
      <c r="AE30" s="235"/>
      <c r="AF30" s="235"/>
      <c r="AG30" s="235"/>
      <c r="AH30" s="235"/>
      <c r="AI30" s="235"/>
      <c r="AJ30" s="235"/>
    </row>
    <row r="31" spans="1:36">
      <c r="A31" s="242"/>
      <c r="B31" s="218"/>
      <c r="C31" s="242"/>
      <c r="D31" s="235"/>
      <c r="E31" s="243"/>
      <c r="F31" s="235"/>
      <c r="G31" s="235"/>
      <c r="H31" s="235"/>
      <c r="I31" s="243"/>
      <c r="J31" s="243"/>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row>
    <row r="32" spans="1:36">
      <c r="A32" s="242"/>
      <c r="B32" s="218"/>
      <c r="C32" s="242"/>
      <c r="D32" s="235"/>
      <c r="E32" s="243"/>
      <c r="F32" s="235"/>
      <c r="G32" s="235"/>
      <c r="H32" s="235"/>
      <c r="I32" s="243"/>
      <c r="J32" s="243"/>
      <c r="K32" s="235"/>
      <c r="L32" s="235"/>
      <c r="M32" s="235"/>
      <c r="N32" s="235"/>
      <c r="O32" s="235"/>
      <c r="P32" s="235"/>
      <c r="Q32" s="235"/>
      <c r="R32" s="235"/>
      <c r="S32" s="235"/>
      <c r="T32" s="235"/>
      <c r="U32" s="235"/>
      <c r="V32" s="235"/>
      <c r="W32" s="235"/>
      <c r="X32" s="235"/>
      <c r="Y32" s="235"/>
      <c r="Z32" s="235"/>
      <c r="AA32" s="235"/>
      <c r="AB32" s="235"/>
      <c r="AC32" s="235"/>
      <c r="AD32" s="235"/>
      <c r="AE32" s="235"/>
      <c r="AF32" s="235"/>
      <c r="AG32" s="235"/>
      <c r="AH32" s="235"/>
      <c r="AI32" s="235"/>
      <c r="AJ32" s="235"/>
    </row>
    <row r="33" spans="1:36">
      <c r="A33" s="242"/>
      <c r="B33" s="218"/>
      <c r="C33" s="242"/>
      <c r="D33" s="235"/>
      <c r="E33" s="243"/>
      <c r="F33" s="235"/>
      <c r="G33" s="235"/>
      <c r="H33" s="235"/>
      <c r="I33" s="243"/>
      <c r="J33" s="243"/>
      <c r="K33" s="235"/>
      <c r="L33" s="235"/>
      <c r="M33" s="235"/>
      <c r="N33" s="235"/>
      <c r="O33" s="235"/>
      <c r="P33" s="235"/>
      <c r="Q33" s="235"/>
      <c r="R33" s="235"/>
      <c r="S33" s="235"/>
      <c r="T33" s="235"/>
      <c r="U33" s="235"/>
      <c r="V33" s="235"/>
      <c r="W33" s="235"/>
      <c r="X33" s="235"/>
      <c r="Y33" s="235"/>
      <c r="Z33" s="235"/>
      <c r="AA33" s="235"/>
      <c r="AB33" s="235"/>
      <c r="AC33" s="235"/>
      <c r="AD33" s="235"/>
      <c r="AE33" s="235"/>
      <c r="AF33" s="235"/>
      <c r="AG33" s="235"/>
      <c r="AH33" s="235"/>
      <c r="AI33" s="235"/>
      <c r="AJ33" s="235"/>
    </row>
    <row r="34" spans="1:36">
      <c r="A34" s="242"/>
      <c r="B34" s="218"/>
      <c r="C34" s="242"/>
      <c r="D34" s="235"/>
      <c r="E34" s="243"/>
      <c r="F34" s="235"/>
      <c r="G34" s="235"/>
      <c r="H34" s="235"/>
      <c r="I34" s="243"/>
      <c r="J34" s="243"/>
      <c r="K34" s="235"/>
      <c r="L34" s="235"/>
      <c r="M34" s="235"/>
      <c r="N34" s="235"/>
      <c r="O34" s="235"/>
      <c r="P34" s="235"/>
      <c r="Q34" s="235"/>
      <c r="R34" s="235"/>
      <c r="S34" s="235"/>
      <c r="T34" s="235"/>
      <c r="U34" s="235"/>
      <c r="V34" s="235"/>
      <c r="W34" s="235"/>
      <c r="X34" s="235"/>
      <c r="Y34" s="235"/>
      <c r="Z34" s="235"/>
      <c r="AA34" s="235"/>
      <c r="AB34" s="235"/>
      <c r="AC34" s="235"/>
      <c r="AD34" s="235"/>
      <c r="AE34" s="235"/>
      <c r="AF34" s="235"/>
      <c r="AG34" s="235"/>
      <c r="AH34" s="235"/>
      <c r="AI34" s="235"/>
      <c r="AJ34" s="235"/>
    </row>
    <row r="35" spans="1:36">
      <c r="A35" s="242"/>
      <c r="B35" s="218"/>
      <c r="C35" s="242"/>
      <c r="D35" s="235"/>
      <c r="E35" s="243"/>
      <c r="F35" s="235"/>
      <c r="G35" s="235"/>
      <c r="H35" s="235"/>
      <c r="I35" s="243"/>
      <c r="J35" s="243"/>
      <c r="K35" s="235"/>
      <c r="L35" s="235"/>
      <c r="M35" s="235"/>
      <c r="N35" s="235"/>
      <c r="O35" s="235"/>
      <c r="P35" s="235"/>
      <c r="Q35" s="235"/>
      <c r="R35" s="235"/>
      <c r="S35" s="235"/>
      <c r="T35" s="235"/>
      <c r="U35" s="235"/>
      <c r="V35" s="235"/>
      <c r="W35" s="235"/>
      <c r="X35" s="235"/>
      <c r="Y35" s="235"/>
      <c r="Z35" s="235"/>
      <c r="AA35" s="235"/>
      <c r="AB35" s="235"/>
      <c r="AC35" s="235"/>
      <c r="AD35" s="235"/>
      <c r="AE35" s="235"/>
      <c r="AF35" s="235"/>
      <c r="AG35" s="235"/>
      <c r="AH35" s="235"/>
      <c r="AI35" s="235"/>
      <c r="AJ35" s="235"/>
    </row>
    <row r="36" spans="1:36">
      <c r="A36" s="242"/>
      <c r="B36" s="218"/>
      <c r="C36" s="242"/>
      <c r="D36" s="235"/>
      <c r="E36" s="243"/>
      <c r="F36" s="235"/>
      <c r="G36" s="235"/>
      <c r="H36" s="235"/>
      <c r="I36" s="243"/>
      <c r="J36" s="243"/>
      <c r="K36" s="235"/>
      <c r="L36" s="235"/>
      <c r="M36" s="235"/>
      <c r="N36" s="235"/>
      <c r="O36" s="235"/>
      <c r="P36" s="235"/>
      <c r="Q36" s="235"/>
      <c r="R36" s="235"/>
      <c r="S36" s="235"/>
      <c r="T36" s="235"/>
      <c r="U36" s="235"/>
      <c r="V36" s="235"/>
      <c r="W36" s="235"/>
      <c r="X36" s="235"/>
      <c r="Y36" s="235"/>
      <c r="Z36" s="235"/>
      <c r="AA36" s="235"/>
      <c r="AB36" s="235"/>
      <c r="AC36" s="235"/>
      <c r="AD36" s="235"/>
      <c r="AE36" s="235"/>
      <c r="AF36" s="235"/>
      <c r="AG36" s="235"/>
      <c r="AH36" s="235"/>
      <c r="AI36" s="235"/>
      <c r="AJ36" s="235"/>
    </row>
    <row r="37" spans="1:36">
      <c r="A37" s="242"/>
      <c r="B37" s="218"/>
      <c r="C37" s="242"/>
      <c r="D37" s="235"/>
      <c r="E37" s="243"/>
      <c r="F37" s="235"/>
      <c r="G37" s="235"/>
      <c r="H37" s="235"/>
      <c r="I37" s="243"/>
      <c r="J37" s="243"/>
      <c r="K37" s="235"/>
      <c r="L37" s="235"/>
      <c r="M37" s="235"/>
      <c r="N37" s="235"/>
      <c r="O37" s="235"/>
      <c r="P37" s="235"/>
      <c r="Q37" s="235"/>
      <c r="R37" s="235"/>
      <c r="S37" s="235"/>
      <c r="T37" s="235"/>
      <c r="U37" s="235"/>
      <c r="V37" s="235"/>
      <c r="W37" s="235"/>
      <c r="X37" s="235"/>
      <c r="Y37" s="235"/>
      <c r="Z37" s="235"/>
      <c r="AA37" s="235"/>
      <c r="AB37" s="235"/>
      <c r="AC37" s="235"/>
      <c r="AD37" s="235"/>
      <c r="AE37" s="235"/>
      <c r="AF37" s="235"/>
      <c r="AG37" s="235"/>
      <c r="AH37" s="235"/>
      <c r="AI37" s="235"/>
      <c r="AJ37" s="235"/>
    </row>
    <row r="38" spans="1:36">
      <c r="A38" s="242"/>
      <c r="B38" s="218"/>
      <c r="C38" s="242"/>
      <c r="D38" s="235"/>
      <c r="E38" s="243"/>
      <c r="F38" s="235"/>
      <c r="G38" s="235"/>
      <c r="H38" s="235"/>
      <c r="I38" s="243"/>
      <c r="J38" s="243"/>
      <c r="K38" s="235"/>
      <c r="L38" s="235"/>
      <c r="M38" s="235"/>
      <c r="N38" s="235"/>
      <c r="O38" s="235"/>
      <c r="P38" s="235"/>
      <c r="Q38" s="235"/>
      <c r="R38" s="235"/>
      <c r="S38" s="235"/>
      <c r="T38" s="235"/>
      <c r="U38" s="235"/>
      <c r="V38" s="235"/>
      <c r="W38" s="235"/>
      <c r="X38" s="235"/>
      <c r="Y38" s="235"/>
      <c r="Z38" s="235"/>
      <c r="AA38" s="235"/>
      <c r="AB38" s="235"/>
      <c r="AC38" s="235"/>
      <c r="AD38" s="235"/>
      <c r="AE38" s="235"/>
      <c r="AF38" s="235"/>
      <c r="AG38" s="235"/>
      <c r="AH38" s="235"/>
      <c r="AI38" s="235"/>
      <c r="AJ38" s="235"/>
    </row>
    <row r="39" spans="1:36">
      <c r="A39" s="242"/>
      <c r="B39" s="218"/>
      <c r="C39" s="242"/>
      <c r="D39" s="235"/>
      <c r="E39" s="243"/>
      <c r="F39" s="235"/>
      <c r="G39" s="235"/>
      <c r="H39" s="235"/>
      <c r="I39" s="243"/>
      <c r="J39" s="243"/>
      <c r="K39" s="235"/>
      <c r="L39" s="235"/>
      <c r="M39" s="235"/>
      <c r="N39" s="235"/>
      <c r="O39" s="235"/>
      <c r="P39" s="235"/>
      <c r="Q39" s="235"/>
      <c r="R39" s="235"/>
      <c r="S39" s="235"/>
      <c r="T39" s="235"/>
      <c r="U39" s="235"/>
      <c r="V39" s="235"/>
      <c r="W39" s="235"/>
      <c r="X39" s="235"/>
      <c r="Y39" s="235"/>
      <c r="Z39" s="235"/>
      <c r="AA39" s="235"/>
      <c r="AB39" s="235"/>
      <c r="AC39" s="235"/>
      <c r="AD39" s="235"/>
      <c r="AE39" s="235"/>
      <c r="AF39" s="235"/>
      <c r="AG39" s="235"/>
      <c r="AH39" s="235"/>
      <c r="AI39" s="235"/>
      <c r="AJ39" s="235"/>
    </row>
    <row r="40" spans="1:36">
      <c r="A40" s="242"/>
      <c r="B40" s="218"/>
      <c r="C40" s="242"/>
      <c r="D40" s="235"/>
      <c r="E40" s="243"/>
      <c r="F40" s="235"/>
      <c r="G40" s="235"/>
      <c r="H40" s="235"/>
      <c r="I40" s="243"/>
      <c r="J40" s="243"/>
      <c r="K40" s="235"/>
      <c r="L40" s="235"/>
      <c r="M40" s="235"/>
      <c r="N40" s="235"/>
      <c r="O40" s="235"/>
      <c r="P40" s="235"/>
      <c r="Q40" s="235"/>
      <c r="R40" s="235"/>
      <c r="S40" s="235"/>
      <c r="T40" s="235"/>
      <c r="U40" s="235"/>
      <c r="V40" s="235"/>
      <c r="W40" s="235"/>
      <c r="X40" s="235"/>
      <c r="Y40" s="235"/>
      <c r="Z40" s="235"/>
      <c r="AA40" s="235"/>
      <c r="AB40" s="235"/>
      <c r="AC40" s="235"/>
      <c r="AD40" s="235"/>
      <c r="AE40" s="235"/>
      <c r="AF40" s="235"/>
      <c r="AG40" s="235"/>
      <c r="AH40" s="235"/>
      <c r="AI40" s="235"/>
      <c r="AJ40" s="235"/>
    </row>
    <row r="41" spans="1:36">
      <c r="A41" s="242"/>
      <c r="B41" s="218"/>
      <c r="C41" s="242"/>
      <c r="D41" s="235"/>
      <c r="E41" s="243"/>
      <c r="F41" s="235"/>
      <c r="G41" s="235"/>
      <c r="H41" s="235"/>
      <c r="I41" s="243"/>
      <c r="J41" s="243"/>
      <c r="K41" s="235"/>
      <c r="L41" s="235"/>
      <c r="M41" s="235"/>
      <c r="N41" s="235"/>
      <c r="O41" s="235"/>
      <c r="P41" s="235"/>
      <c r="Q41" s="235"/>
      <c r="R41" s="235"/>
      <c r="S41" s="235"/>
      <c r="T41" s="235"/>
      <c r="U41" s="235"/>
      <c r="V41" s="235"/>
      <c r="W41" s="235"/>
      <c r="X41" s="235"/>
      <c r="Y41" s="235"/>
      <c r="Z41" s="235"/>
      <c r="AA41" s="235"/>
      <c r="AB41" s="235"/>
      <c r="AC41" s="235"/>
      <c r="AD41" s="235"/>
      <c r="AE41" s="235"/>
      <c r="AF41" s="235"/>
      <c r="AG41" s="235"/>
      <c r="AH41" s="235"/>
      <c r="AI41" s="235"/>
      <c r="AJ41" s="235"/>
    </row>
    <row r="42" spans="1:36">
      <c r="A42" s="242"/>
      <c r="B42" s="218"/>
      <c r="C42" s="242"/>
      <c r="D42" s="235"/>
      <c r="E42" s="243"/>
      <c r="F42" s="235"/>
      <c r="G42" s="235"/>
      <c r="H42" s="235"/>
      <c r="I42" s="243"/>
      <c r="J42" s="243"/>
      <c r="K42" s="235"/>
      <c r="L42" s="235"/>
      <c r="M42" s="235"/>
      <c r="N42" s="235"/>
      <c r="O42" s="235"/>
      <c r="P42" s="235"/>
      <c r="Q42" s="235"/>
      <c r="R42" s="235"/>
      <c r="S42" s="235"/>
      <c r="T42" s="235"/>
      <c r="U42" s="235"/>
      <c r="V42" s="235"/>
      <c r="W42" s="235"/>
      <c r="X42" s="235"/>
      <c r="Y42" s="235"/>
      <c r="Z42" s="235"/>
      <c r="AA42" s="235"/>
      <c r="AB42" s="235"/>
      <c r="AC42" s="235"/>
      <c r="AD42" s="235"/>
      <c r="AE42" s="235"/>
      <c r="AF42" s="235"/>
      <c r="AG42" s="235"/>
      <c r="AH42" s="235"/>
      <c r="AI42" s="235"/>
      <c r="AJ42" s="235"/>
    </row>
    <row r="43" spans="1:36">
      <c r="A43" s="242"/>
      <c r="B43" s="218"/>
      <c r="C43" s="242"/>
      <c r="D43" s="235"/>
      <c r="E43" s="243"/>
      <c r="F43" s="235"/>
      <c r="G43" s="235"/>
      <c r="H43" s="235"/>
      <c r="I43" s="243"/>
      <c r="J43" s="243"/>
      <c r="K43" s="235"/>
      <c r="L43" s="235"/>
      <c r="M43" s="235"/>
      <c r="N43" s="235"/>
      <c r="O43" s="235"/>
      <c r="P43" s="235"/>
      <c r="Q43" s="235"/>
      <c r="R43" s="235"/>
      <c r="S43" s="235"/>
      <c r="T43" s="235"/>
      <c r="U43" s="235"/>
      <c r="V43" s="235"/>
      <c r="W43" s="235"/>
      <c r="X43" s="235"/>
      <c r="Y43" s="235"/>
      <c r="Z43" s="235"/>
      <c r="AA43" s="235"/>
      <c r="AB43" s="235"/>
      <c r="AC43" s="235"/>
      <c r="AD43" s="235"/>
      <c r="AE43" s="235"/>
      <c r="AF43" s="235"/>
      <c r="AG43" s="235"/>
      <c r="AH43" s="235"/>
      <c r="AI43" s="235"/>
      <c r="AJ43" s="235"/>
    </row>
    <row r="44" spans="1:36">
      <c r="A44" s="242"/>
      <c r="B44" s="218"/>
      <c r="C44" s="242"/>
      <c r="D44" s="235"/>
      <c r="E44" s="243"/>
      <c r="F44" s="235"/>
      <c r="G44" s="235"/>
      <c r="H44" s="235"/>
      <c r="I44" s="243"/>
      <c r="J44" s="243"/>
      <c r="K44" s="235"/>
      <c r="L44" s="235"/>
      <c r="M44" s="235"/>
      <c r="N44" s="235"/>
      <c r="O44" s="235"/>
      <c r="P44" s="235"/>
      <c r="Q44" s="235"/>
      <c r="R44" s="235"/>
      <c r="S44" s="235"/>
      <c r="T44" s="235"/>
      <c r="U44" s="235"/>
      <c r="V44" s="235"/>
      <c r="W44" s="235"/>
      <c r="X44" s="235"/>
      <c r="Y44" s="235"/>
      <c r="Z44" s="235"/>
      <c r="AA44" s="235"/>
      <c r="AB44" s="235"/>
      <c r="AC44" s="235"/>
      <c r="AD44" s="235"/>
      <c r="AE44" s="235"/>
      <c r="AF44" s="235"/>
      <c r="AG44" s="235"/>
      <c r="AH44" s="235"/>
      <c r="AI44" s="235"/>
      <c r="AJ44" s="235"/>
    </row>
    <row r="45" spans="1:36">
      <c r="A45" s="242"/>
      <c r="B45" s="218"/>
      <c r="C45" s="242"/>
      <c r="D45" s="235"/>
      <c r="E45" s="243"/>
      <c r="F45" s="235"/>
      <c r="G45" s="235"/>
      <c r="H45" s="235"/>
      <c r="I45" s="243"/>
      <c r="J45" s="243"/>
      <c r="K45" s="235"/>
      <c r="L45" s="235"/>
      <c r="M45" s="235"/>
      <c r="N45" s="235"/>
      <c r="O45" s="235"/>
      <c r="P45" s="235"/>
      <c r="Q45" s="235"/>
      <c r="R45" s="235"/>
      <c r="S45" s="235"/>
      <c r="T45" s="235"/>
      <c r="U45" s="235"/>
      <c r="V45" s="235"/>
      <c r="W45" s="235"/>
      <c r="X45" s="235"/>
      <c r="Y45" s="235"/>
      <c r="Z45" s="235"/>
      <c r="AA45" s="235"/>
      <c r="AB45" s="235"/>
      <c r="AC45" s="235"/>
      <c r="AD45" s="235"/>
      <c r="AE45" s="235"/>
      <c r="AF45" s="235"/>
      <c r="AG45" s="235"/>
      <c r="AH45" s="235"/>
      <c r="AI45" s="235"/>
      <c r="AJ45" s="235"/>
    </row>
    <row r="46" spans="1:36">
      <c r="A46" s="242"/>
      <c r="B46" s="218"/>
      <c r="C46" s="242"/>
      <c r="D46" s="235"/>
      <c r="E46" s="243"/>
      <c r="F46" s="235"/>
      <c r="G46" s="235"/>
      <c r="H46" s="235"/>
      <c r="I46" s="243"/>
      <c r="J46" s="243"/>
      <c r="K46" s="235"/>
      <c r="L46" s="235"/>
      <c r="M46" s="235"/>
      <c r="N46" s="235"/>
      <c r="O46" s="235"/>
      <c r="P46" s="235"/>
      <c r="Q46" s="235"/>
      <c r="R46" s="235"/>
      <c r="S46" s="235"/>
      <c r="T46" s="235"/>
      <c r="U46" s="235"/>
      <c r="V46" s="235"/>
      <c r="W46" s="235"/>
      <c r="X46" s="235"/>
      <c r="Y46" s="235"/>
      <c r="Z46" s="235"/>
      <c r="AA46" s="235"/>
      <c r="AB46" s="235"/>
      <c r="AC46" s="235"/>
      <c r="AD46" s="235"/>
      <c r="AE46" s="235"/>
      <c r="AF46" s="235"/>
      <c r="AG46" s="235"/>
      <c r="AH46" s="235"/>
      <c r="AI46" s="235"/>
      <c r="AJ46" s="235"/>
    </row>
  </sheetData>
  <hyperlinks>
    <hyperlink ref="C4"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s>
  <pageMargins left="0.7" right="0.7" top="0.75" bottom="0.75" header="0.3" footer="0.3"/>
  <drawing r:id="rId6"/>
  <legacy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259"/>
  <sheetViews>
    <sheetView workbookViewId="0"/>
  </sheetViews>
  <sheetFormatPr defaultColWidth="12.625" defaultRowHeight="15" customHeight="1"/>
  <cols>
    <col min="1" max="1" width="10.625" customWidth="1"/>
    <col min="2" max="2" width="11.5" customWidth="1"/>
    <col min="3" max="3" width="11.25" customWidth="1"/>
    <col min="4" max="4" width="10.5" customWidth="1"/>
    <col min="5" max="5" width="9.875" customWidth="1"/>
    <col min="6" max="6" width="11.75" customWidth="1"/>
    <col min="7" max="7" width="14.25" customWidth="1"/>
    <col min="8" max="8" width="13.875" customWidth="1"/>
    <col min="9" max="9" width="13.75" customWidth="1"/>
    <col min="10" max="10" width="11.625" customWidth="1"/>
    <col min="11" max="11" width="15.25" customWidth="1"/>
    <col min="12" max="12" width="12.375" customWidth="1"/>
    <col min="13" max="13" width="16.125" customWidth="1"/>
    <col min="14" max="14" width="21.875" customWidth="1"/>
  </cols>
  <sheetData>
    <row r="1" spans="1:24">
      <c r="A1" s="244" t="s">
        <v>8</v>
      </c>
      <c r="B1" s="244" t="s">
        <v>12</v>
      </c>
      <c r="C1" s="244" t="s">
        <v>24</v>
      </c>
      <c r="D1" s="244" t="s">
        <v>30</v>
      </c>
      <c r="E1" s="244" t="s">
        <v>44</v>
      </c>
      <c r="F1" s="244" t="s">
        <v>48</v>
      </c>
      <c r="G1" s="244" t="s">
        <v>52</v>
      </c>
      <c r="H1" s="244" t="s">
        <v>20</v>
      </c>
      <c r="I1" s="244" t="s">
        <v>56</v>
      </c>
      <c r="J1" s="244" t="s">
        <v>16</v>
      </c>
      <c r="K1" s="244" t="s">
        <v>60</v>
      </c>
      <c r="L1" s="244" t="s">
        <v>64</v>
      </c>
      <c r="M1" s="244" t="s">
        <v>68</v>
      </c>
      <c r="N1" s="244" t="s">
        <v>72</v>
      </c>
      <c r="O1" s="245"/>
      <c r="P1" s="245"/>
      <c r="Q1" s="245"/>
      <c r="R1" s="245"/>
      <c r="S1" s="245"/>
      <c r="T1" s="245"/>
      <c r="U1" s="245"/>
      <c r="V1" s="245"/>
      <c r="W1" s="245"/>
      <c r="X1" s="245"/>
    </row>
    <row r="2" spans="1:24">
      <c r="A2" s="246" t="s">
        <v>1618</v>
      </c>
      <c r="B2" s="246" t="s">
        <v>1619</v>
      </c>
      <c r="C2" s="246" t="s">
        <v>1620</v>
      </c>
      <c r="D2" s="246" t="s">
        <v>1621</v>
      </c>
      <c r="E2" s="246" t="s">
        <v>1620</v>
      </c>
      <c r="F2" s="246" t="s">
        <v>1620</v>
      </c>
      <c r="G2" s="246" t="s">
        <v>1622</v>
      </c>
      <c r="H2" s="246" t="s">
        <v>1623</v>
      </c>
      <c r="I2" s="246" t="s">
        <v>1624</v>
      </c>
      <c r="J2" s="246" t="s">
        <v>1620</v>
      </c>
      <c r="K2" s="246" t="s">
        <v>1625</v>
      </c>
      <c r="L2" s="246" t="s">
        <v>1626</v>
      </c>
      <c r="M2" s="246" t="s">
        <v>1627</v>
      </c>
      <c r="N2" s="246" t="s">
        <v>1628</v>
      </c>
      <c r="O2" s="247"/>
      <c r="P2" s="247"/>
      <c r="Q2" s="247"/>
      <c r="R2" s="247"/>
      <c r="S2" s="247"/>
      <c r="T2" s="247"/>
      <c r="U2" s="247"/>
      <c r="V2" s="247"/>
      <c r="W2" s="247"/>
      <c r="X2" s="247"/>
    </row>
    <row r="3" spans="1:24">
      <c r="A3" s="246" t="s">
        <v>1629</v>
      </c>
      <c r="B3" s="246" t="s">
        <v>1630</v>
      </c>
      <c r="C3" s="246" t="s">
        <v>1631</v>
      </c>
      <c r="D3" s="246" t="s">
        <v>1632</v>
      </c>
      <c r="E3" s="246" t="s">
        <v>1631</v>
      </c>
      <c r="F3" s="246" t="s">
        <v>1631</v>
      </c>
      <c r="G3" s="246" t="s">
        <v>1633</v>
      </c>
      <c r="H3" s="246" t="s">
        <v>1634</v>
      </c>
      <c r="I3" s="246" t="s">
        <v>1635</v>
      </c>
      <c r="J3" s="246" t="s">
        <v>1636</v>
      </c>
      <c r="K3" s="246" t="s">
        <v>1618</v>
      </c>
      <c r="L3" s="246" t="s">
        <v>1618</v>
      </c>
      <c r="M3" s="246" t="s">
        <v>1637</v>
      </c>
      <c r="N3" s="246" t="s">
        <v>1638</v>
      </c>
      <c r="O3" s="247"/>
      <c r="P3" s="247"/>
      <c r="Q3" s="247"/>
      <c r="R3" s="247"/>
      <c r="S3" s="247"/>
      <c r="T3" s="247"/>
      <c r="U3" s="247"/>
      <c r="V3" s="247"/>
      <c r="W3" s="247"/>
      <c r="X3" s="247"/>
    </row>
    <row r="4" spans="1:24">
      <c r="A4" s="246" t="s">
        <v>1639</v>
      </c>
      <c r="B4" s="246" t="s">
        <v>1640</v>
      </c>
      <c r="C4" s="246" t="s">
        <v>1636</v>
      </c>
      <c r="D4" s="246" t="s">
        <v>1641</v>
      </c>
      <c r="E4" s="246" t="s">
        <v>1642</v>
      </c>
      <c r="F4" s="246" t="s">
        <v>1642</v>
      </c>
      <c r="G4" s="246" t="s">
        <v>1643</v>
      </c>
      <c r="H4" s="246" t="s">
        <v>1644</v>
      </c>
      <c r="I4" s="246" t="s">
        <v>1645</v>
      </c>
      <c r="J4" s="246" t="s">
        <v>1646</v>
      </c>
      <c r="K4" s="246" t="s">
        <v>1647</v>
      </c>
      <c r="L4" s="246" t="s">
        <v>1648</v>
      </c>
      <c r="M4" s="246" t="s">
        <v>1649</v>
      </c>
      <c r="N4" s="246" t="s">
        <v>1650</v>
      </c>
      <c r="O4" s="247"/>
      <c r="P4" s="247"/>
      <c r="Q4" s="247"/>
      <c r="R4" s="247"/>
      <c r="S4" s="247"/>
      <c r="T4" s="247"/>
      <c r="U4" s="247"/>
      <c r="V4" s="247"/>
      <c r="W4" s="247"/>
      <c r="X4" s="247"/>
    </row>
    <row r="5" spans="1:24">
      <c r="A5" s="246" t="s">
        <v>1651</v>
      </c>
      <c r="B5" s="246" t="s">
        <v>1652</v>
      </c>
      <c r="C5" s="246" t="s">
        <v>1653</v>
      </c>
      <c r="D5" s="246" t="s">
        <v>1654</v>
      </c>
      <c r="E5" s="246" t="s">
        <v>1636</v>
      </c>
      <c r="F5" s="246" t="s">
        <v>1636</v>
      </c>
      <c r="G5" s="246" t="s">
        <v>1655</v>
      </c>
      <c r="H5" s="246" t="s">
        <v>1656</v>
      </c>
      <c r="I5" s="246" t="s">
        <v>1657</v>
      </c>
      <c r="J5" s="246" t="s">
        <v>1653</v>
      </c>
      <c r="K5" s="246" t="s">
        <v>1658</v>
      </c>
      <c r="L5" s="246" t="s">
        <v>1627</v>
      </c>
      <c r="M5" s="246" t="s">
        <v>1650</v>
      </c>
      <c r="N5" s="246" t="s">
        <v>1659</v>
      </c>
      <c r="O5" s="247"/>
      <c r="P5" s="247"/>
      <c r="Q5" s="247"/>
      <c r="R5" s="247"/>
      <c r="S5" s="247"/>
      <c r="T5" s="247"/>
      <c r="U5" s="247"/>
      <c r="V5" s="247"/>
      <c r="W5" s="247"/>
      <c r="X5" s="247"/>
    </row>
    <row r="6" spans="1:24">
      <c r="A6" s="246" t="s">
        <v>1644</v>
      </c>
      <c r="B6" s="246" t="s">
        <v>1660</v>
      </c>
      <c r="C6" s="246" t="s">
        <v>1661</v>
      </c>
      <c r="D6" s="246" t="s">
        <v>1662</v>
      </c>
      <c r="E6" s="246" t="s">
        <v>1646</v>
      </c>
      <c r="F6" s="246" t="s">
        <v>1646</v>
      </c>
      <c r="G6" s="246" t="s">
        <v>85</v>
      </c>
      <c r="H6" s="246" t="s">
        <v>1663</v>
      </c>
      <c r="I6" s="246" t="s">
        <v>1664</v>
      </c>
      <c r="J6" s="246" t="s">
        <v>1665</v>
      </c>
      <c r="K6" s="246" t="s">
        <v>1666</v>
      </c>
      <c r="L6" s="246" t="s">
        <v>1667</v>
      </c>
      <c r="M6" s="246" t="s">
        <v>1668</v>
      </c>
      <c r="N6" s="246" t="s">
        <v>1656</v>
      </c>
      <c r="O6" s="247"/>
      <c r="P6" s="247"/>
      <c r="Q6" s="247"/>
      <c r="R6" s="247"/>
      <c r="S6" s="247"/>
      <c r="T6" s="247"/>
      <c r="U6" s="247"/>
      <c r="V6" s="247"/>
      <c r="W6" s="247"/>
      <c r="X6" s="247"/>
    </row>
    <row r="7" spans="1:24">
      <c r="A7" s="246" t="s">
        <v>1669</v>
      </c>
      <c r="B7" s="246" t="s">
        <v>1670</v>
      </c>
      <c r="C7" s="246" t="s">
        <v>1627</v>
      </c>
      <c r="D7" s="246" t="s">
        <v>1671</v>
      </c>
      <c r="E7" s="246" t="s">
        <v>1665</v>
      </c>
      <c r="F7" s="246" t="s">
        <v>1665</v>
      </c>
      <c r="G7" s="246" t="s">
        <v>1672</v>
      </c>
      <c r="H7" s="246" t="s">
        <v>1673</v>
      </c>
      <c r="I7" s="246" t="s">
        <v>1674</v>
      </c>
      <c r="J7" s="246" t="s">
        <v>1661</v>
      </c>
      <c r="K7" s="246" t="s">
        <v>1675</v>
      </c>
      <c r="L7" s="246" t="s">
        <v>1676</v>
      </c>
      <c r="M7" s="246" t="s">
        <v>1673</v>
      </c>
      <c r="N7" s="246" t="s">
        <v>1663</v>
      </c>
      <c r="O7" s="247"/>
      <c r="P7" s="247"/>
      <c r="Q7" s="247"/>
      <c r="R7" s="247"/>
      <c r="S7" s="247"/>
      <c r="T7" s="247"/>
      <c r="U7" s="247"/>
      <c r="V7" s="247"/>
      <c r="W7" s="247"/>
      <c r="X7" s="247"/>
    </row>
    <row r="8" spans="1:24">
      <c r="A8" s="246" t="s">
        <v>1650</v>
      </c>
      <c r="B8" s="246" t="s">
        <v>1677</v>
      </c>
      <c r="C8" s="246" t="s">
        <v>1678</v>
      </c>
      <c r="D8" s="246" t="s">
        <v>1679</v>
      </c>
      <c r="E8" s="246" t="s">
        <v>1661</v>
      </c>
      <c r="F8" s="246" t="s">
        <v>1661</v>
      </c>
      <c r="G8" s="246" t="s">
        <v>1680</v>
      </c>
      <c r="H8" s="246" t="s">
        <v>85</v>
      </c>
      <c r="I8" s="246" t="s">
        <v>1681</v>
      </c>
      <c r="J8" s="246" t="s">
        <v>1682</v>
      </c>
      <c r="K8" s="246" t="s">
        <v>1683</v>
      </c>
      <c r="L8" s="246" t="s">
        <v>94</v>
      </c>
      <c r="M8" s="246" t="s">
        <v>85</v>
      </c>
      <c r="N8" s="246" t="s">
        <v>1684</v>
      </c>
      <c r="O8" s="247"/>
      <c r="P8" s="247"/>
      <c r="Q8" s="247"/>
      <c r="R8" s="247"/>
      <c r="S8" s="247"/>
      <c r="T8" s="247"/>
      <c r="U8" s="247"/>
      <c r="V8" s="247"/>
      <c r="W8" s="247"/>
      <c r="X8" s="247"/>
    </row>
    <row r="9" spans="1:24">
      <c r="A9" s="246" t="s">
        <v>1685</v>
      </c>
      <c r="B9" s="246" t="s">
        <v>1686</v>
      </c>
      <c r="C9" s="246" t="s">
        <v>1687</v>
      </c>
      <c r="D9" s="246" t="s">
        <v>209</v>
      </c>
      <c r="E9" s="246" t="s">
        <v>1682</v>
      </c>
      <c r="F9" s="246" t="s">
        <v>1682</v>
      </c>
      <c r="G9" s="246" t="s">
        <v>1688</v>
      </c>
      <c r="H9" s="246" t="s">
        <v>1689</v>
      </c>
      <c r="I9" s="246" t="s">
        <v>1656</v>
      </c>
      <c r="J9" s="246" t="s">
        <v>1690</v>
      </c>
      <c r="K9" s="246" t="s">
        <v>1650</v>
      </c>
      <c r="L9" s="246" t="s">
        <v>1691</v>
      </c>
      <c r="M9" s="246" t="s">
        <v>1692</v>
      </c>
      <c r="N9" s="246" t="s">
        <v>1673</v>
      </c>
      <c r="O9" s="247"/>
      <c r="P9" s="247"/>
      <c r="Q9" s="247"/>
      <c r="R9" s="247"/>
      <c r="S9" s="247"/>
      <c r="T9" s="247"/>
      <c r="U9" s="247"/>
      <c r="V9" s="247"/>
      <c r="W9" s="247"/>
      <c r="X9" s="247"/>
    </row>
    <row r="10" spans="1:24">
      <c r="A10" s="246" t="s">
        <v>1693</v>
      </c>
      <c r="B10" s="246" t="s">
        <v>1694</v>
      </c>
      <c r="C10" s="246" t="s">
        <v>1695</v>
      </c>
      <c r="D10" s="246" t="s">
        <v>1696</v>
      </c>
      <c r="E10" s="246" t="s">
        <v>1690</v>
      </c>
      <c r="F10" s="246" t="s">
        <v>1690</v>
      </c>
      <c r="G10" s="246" t="s">
        <v>134</v>
      </c>
      <c r="H10" s="246" t="s">
        <v>110</v>
      </c>
      <c r="I10" s="246" t="s">
        <v>1663</v>
      </c>
      <c r="J10" s="246" t="s">
        <v>1627</v>
      </c>
      <c r="K10" s="246" t="s">
        <v>1656</v>
      </c>
      <c r="L10" s="246" t="s">
        <v>1697</v>
      </c>
      <c r="M10" s="246" t="s">
        <v>94</v>
      </c>
      <c r="N10" s="246" t="s">
        <v>85</v>
      </c>
      <c r="O10" s="247"/>
      <c r="P10" s="247"/>
      <c r="Q10" s="247"/>
      <c r="R10" s="247"/>
      <c r="S10" s="247"/>
      <c r="T10" s="247"/>
      <c r="U10" s="247"/>
      <c r="V10" s="247"/>
      <c r="W10" s="247"/>
      <c r="X10" s="247"/>
    </row>
    <row r="11" spans="1:24">
      <c r="A11" s="246" t="s">
        <v>1698</v>
      </c>
      <c r="B11" s="246" t="s">
        <v>1699</v>
      </c>
      <c r="C11" s="246" t="s">
        <v>1700</v>
      </c>
      <c r="D11" s="246" t="s">
        <v>1701</v>
      </c>
      <c r="E11" s="246" t="s">
        <v>1648</v>
      </c>
      <c r="F11" s="246" t="s">
        <v>1627</v>
      </c>
      <c r="G11" s="246" t="s">
        <v>1702</v>
      </c>
      <c r="H11" s="246" t="s">
        <v>121</v>
      </c>
      <c r="I11" s="246" t="s">
        <v>1684</v>
      </c>
      <c r="J11" s="246" t="s">
        <v>1678</v>
      </c>
      <c r="K11" s="246" t="s">
        <v>1663</v>
      </c>
      <c r="L11" s="246" t="s">
        <v>1703</v>
      </c>
      <c r="M11" s="246" t="s">
        <v>1704</v>
      </c>
      <c r="N11" s="246" t="s">
        <v>1676</v>
      </c>
      <c r="O11" s="247"/>
      <c r="P11" s="247"/>
      <c r="Q11" s="247"/>
      <c r="R11" s="247"/>
      <c r="S11" s="247"/>
      <c r="T11" s="247"/>
      <c r="U11" s="247"/>
      <c r="V11" s="247"/>
      <c r="W11" s="247"/>
      <c r="X11" s="247"/>
    </row>
    <row r="12" spans="1:24">
      <c r="A12" s="246" t="s">
        <v>1673</v>
      </c>
      <c r="B12" s="246" t="s">
        <v>1705</v>
      </c>
      <c r="C12" s="246" t="s">
        <v>1706</v>
      </c>
      <c r="D12" s="246" t="s">
        <v>1707</v>
      </c>
      <c r="E12" s="246" t="s">
        <v>1627</v>
      </c>
      <c r="F12" s="246" t="s">
        <v>1678</v>
      </c>
      <c r="G12" s="246" t="s">
        <v>1708</v>
      </c>
      <c r="H12" s="246" t="s">
        <v>159</v>
      </c>
      <c r="I12" s="246" t="s">
        <v>1673</v>
      </c>
      <c r="J12" s="246" t="s">
        <v>1709</v>
      </c>
      <c r="K12" s="246" t="s">
        <v>1673</v>
      </c>
      <c r="L12" s="246" t="s">
        <v>1710</v>
      </c>
      <c r="M12" s="246" t="s">
        <v>110</v>
      </c>
      <c r="N12" s="246" t="s">
        <v>1711</v>
      </c>
      <c r="O12" s="247"/>
      <c r="P12" s="247"/>
      <c r="Q12" s="247"/>
      <c r="R12" s="247"/>
      <c r="S12" s="247"/>
      <c r="T12" s="247"/>
      <c r="U12" s="247"/>
      <c r="V12" s="247"/>
      <c r="W12" s="247"/>
      <c r="X12" s="247"/>
    </row>
    <row r="13" spans="1:24">
      <c r="A13" s="246" t="s">
        <v>1712</v>
      </c>
      <c r="B13" s="246" t="s">
        <v>1713</v>
      </c>
      <c r="C13" s="246" t="s">
        <v>1714</v>
      </c>
      <c r="D13" s="246" t="s">
        <v>1715</v>
      </c>
      <c r="E13" s="246" t="s">
        <v>1678</v>
      </c>
      <c r="F13" s="246" t="s">
        <v>1709</v>
      </c>
      <c r="G13" s="246" t="s">
        <v>1660</v>
      </c>
      <c r="H13" s="246" t="s">
        <v>1716</v>
      </c>
      <c r="I13" s="246" t="s">
        <v>1712</v>
      </c>
      <c r="J13" s="246" t="s">
        <v>1717</v>
      </c>
      <c r="K13" s="246" t="s">
        <v>1718</v>
      </c>
      <c r="L13" s="246" t="s">
        <v>1719</v>
      </c>
      <c r="M13" s="246" t="s">
        <v>1688</v>
      </c>
      <c r="N13" s="246" t="s">
        <v>94</v>
      </c>
      <c r="O13" s="247"/>
      <c r="P13" s="247"/>
      <c r="Q13" s="247"/>
      <c r="R13" s="247"/>
      <c r="S13" s="247"/>
      <c r="T13" s="247"/>
      <c r="U13" s="247"/>
      <c r="V13" s="247"/>
      <c r="W13" s="247"/>
      <c r="X13" s="247"/>
    </row>
    <row r="14" spans="1:24">
      <c r="A14" s="246" t="s">
        <v>1718</v>
      </c>
      <c r="B14" s="246" t="s">
        <v>1720</v>
      </c>
      <c r="C14" s="246" t="s">
        <v>1721</v>
      </c>
      <c r="D14" s="246" t="s">
        <v>1722</v>
      </c>
      <c r="E14" s="246" t="s">
        <v>1709</v>
      </c>
      <c r="F14" s="246" t="s">
        <v>1717</v>
      </c>
      <c r="G14" s="246" t="s">
        <v>1723</v>
      </c>
      <c r="H14" s="246" t="s">
        <v>1724</v>
      </c>
      <c r="I14" s="246" t="s">
        <v>1725</v>
      </c>
      <c r="J14" s="246" t="s">
        <v>1726</v>
      </c>
      <c r="K14" s="246" t="s">
        <v>1727</v>
      </c>
      <c r="L14" s="246" t="s">
        <v>1728</v>
      </c>
      <c r="M14" s="246" t="s">
        <v>1729</v>
      </c>
      <c r="N14" s="246" t="s">
        <v>1730</v>
      </c>
      <c r="O14" s="247"/>
      <c r="P14" s="247"/>
      <c r="Q14" s="247"/>
      <c r="R14" s="247"/>
      <c r="S14" s="247"/>
      <c r="T14" s="247"/>
      <c r="U14" s="247"/>
      <c r="V14" s="247"/>
      <c r="W14" s="247"/>
      <c r="X14" s="247"/>
    </row>
    <row r="15" spans="1:24">
      <c r="A15" s="246" t="s">
        <v>1727</v>
      </c>
      <c r="B15" s="246" t="s">
        <v>1731</v>
      </c>
      <c r="C15" s="246" t="s">
        <v>1732</v>
      </c>
      <c r="D15" s="246" t="s">
        <v>1733</v>
      </c>
      <c r="E15" s="246" t="s">
        <v>1717</v>
      </c>
      <c r="F15" s="246" t="s">
        <v>1687</v>
      </c>
      <c r="G15" s="246" t="s">
        <v>1670</v>
      </c>
      <c r="H15" s="246" t="s">
        <v>1671</v>
      </c>
      <c r="I15" s="246" t="s">
        <v>85</v>
      </c>
      <c r="J15" s="246" t="s">
        <v>1687</v>
      </c>
      <c r="K15" s="246" t="s">
        <v>920</v>
      </c>
      <c r="L15" s="246" t="s">
        <v>1734</v>
      </c>
      <c r="M15" s="246" t="s">
        <v>1735</v>
      </c>
      <c r="N15" s="246" t="s">
        <v>1736</v>
      </c>
      <c r="O15" s="247"/>
      <c r="P15" s="247"/>
      <c r="Q15" s="247"/>
      <c r="R15" s="247"/>
      <c r="S15" s="247"/>
      <c r="T15" s="247"/>
      <c r="U15" s="247"/>
      <c r="V15" s="247"/>
      <c r="W15" s="247"/>
      <c r="X15" s="247"/>
    </row>
    <row r="16" spans="1:24">
      <c r="A16" s="246" t="s">
        <v>1737</v>
      </c>
      <c r="B16" s="247"/>
      <c r="C16" s="246" t="s">
        <v>1738</v>
      </c>
      <c r="D16" s="246" t="s">
        <v>1739</v>
      </c>
      <c r="E16" s="246" t="s">
        <v>1687</v>
      </c>
      <c r="F16" s="246" t="s">
        <v>1740</v>
      </c>
      <c r="G16" s="246" t="s">
        <v>1741</v>
      </c>
      <c r="H16" s="246" t="s">
        <v>1742</v>
      </c>
      <c r="I16" s="246" t="s">
        <v>1676</v>
      </c>
      <c r="J16" s="246" t="s">
        <v>1740</v>
      </c>
      <c r="K16" s="246" t="s">
        <v>1737</v>
      </c>
      <c r="L16" s="246" t="s">
        <v>1743</v>
      </c>
      <c r="M16" s="246" t="s">
        <v>1744</v>
      </c>
      <c r="N16" s="246" t="s">
        <v>1745</v>
      </c>
      <c r="O16" s="247"/>
      <c r="P16" s="247"/>
      <c r="Q16" s="247"/>
      <c r="R16" s="247"/>
      <c r="S16" s="247"/>
      <c r="T16" s="247"/>
      <c r="U16" s="247"/>
      <c r="V16" s="247"/>
      <c r="W16" s="247"/>
      <c r="X16" s="247"/>
    </row>
    <row r="17" spans="1:24">
      <c r="A17" s="246" t="s">
        <v>1746</v>
      </c>
      <c r="B17" s="247"/>
      <c r="C17" s="246" t="s">
        <v>1621</v>
      </c>
      <c r="D17" s="246" t="s">
        <v>1747</v>
      </c>
      <c r="E17" s="246" t="s">
        <v>1748</v>
      </c>
      <c r="F17" s="246" t="s">
        <v>1695</v>
      </c>
      <c r="G17" s="246" t="s">
        <v>1749</v>
      </c>
      <c r="H17" s="246" t="s">
        <v>1750</v>
      </c>
      <c r="I17" s="246" t="s">
        <v>1751</v>
      </c>
      <c r="J17" s="246" t="s">
        <v>1695</v>
      </c>
      <c r="K17" s="246" t="s">
        <v>1751</v>
      </c>
      <c r="L17" s="246" t="s">
        <v>1752</v>
      </c>
      <c r="M17" s="246" t="s">
        <v>121</v>
      </c>
      <c r="N17" s="246" t="s">
        <v>1753</v>
      </c>
      <c r="O17" s="247"/>
      <c r="P17" s="247"/>
      <c r="Q17" s="247"/>
      <c r="R17" s="247"/>
      <c r="S17" s="247"/>
      <c r="T17" s="247"/>
      <c r="U17" s="247"/>
      <c r="V17" s="247"/>
      <c r="W17" s="247"/>
      <c r="X17" s="247"/>
    </row>
    <row r="18" spans="1:24">
      <c r="A18" s="246" t="s">
        <v>1711</v>
      </c>
      <c r="B18" s="247"/>
      <c r="C18" s="246" t="s">
        <v>1754</v>
      </c>
      <c r="D18" s="246" t="s">
        <v>1755</v>
      </c>
      <c r="E18" s="246" t="s">
        <v>1740</v>
      </c>
      <c r="F18" s="246" t="s">
        <v>1756</v>
      </c>
      <c r="G18" s="246" t="s">
        <v>1757</v>
      </c>
      <c r="H18" s="246" t="s">
        <v>1758</v>
      </c>
      <c r="I18" s="246" t="s">
        <v>1759</v>
      </c>
      <c r="J18" s="246" t="s">
        <v>1756</v>
      </c>
      <c r="K18" s="246" t="s">
        <v>1746</v>
      </c>
      <c r="L18" s="246" t="s">
        <v>1760</v>
      </c>
      <c r="M18" s="246" t="s">
        <v>124</v>
      </c>
      <c r="N18" s="246" t="s">
        <v>1761</v>
      </c>
      <c r="O18" s="247"/>
      <c r="P18" s="247"/>
      <c r="Q18" s="247"/>
      <c r="R18" s="247"/>
      <c r="S18" s="247"/>
      <c r="T18" s="247"/>
      <c r="U18" s="247"/>
      <c r="V18" s="247"/>
      <c r="W18" s="247"/>
      <c r="X18" s="247"/>
    </row>
    <row r="19" spans="1:24">
      <c r="A19" s="246" t="s">
        <v>94</v>
      </c>
      <c r="B19" s="247"/>
      <c r="C19" s="246" t="s">
        <v>1762</v>
      </c>
      <c r="D19" s="246" t="s">
        <v>1763</v>
      </c>
      <c r="E19" s="246" t="s">
        <v>1695</v>
      </c>
      <c r="F19" s="246" t="s">
        <v>1764</v>
      </c>
      <c r="G19" s="246" t="s">
        <v>1765</v>
      </c>
      <c r="H19" s="246" t="s">
        <v>1766</v>
      </c>
      <c r="I19" s="246" t="s">
        <v>94</v>
      </c>
      <c r="J19" s="246" t="s">
        <v>1764</v>
      </c>
      <c r="K19" s="246" t="s">
        <v>94</v>
      </c>
      <c r="L19" s="246" t="s">
        <v>1767</v>
      </c>
      <c r="M19" s="246" t="s">
        <v>1768</v>
      </c>
      <c r="N19" s="246" t="s">
        <v>121</v>
      </c>
      <c r="O19" s="247"/>
      <c r="P19" s="247"/>
      <c r="Q19" s="247"/>
      <c r="R19" s="247"/>
      <c r="S19" s="247"/>
      <c r="T19" s="247"/>
      <c r="U19" s="247"/>
      <c r="V19" s="247"/>
      <c r="W19" s="247"/>
      <c r="X19" s="247"/>
    </row>
    <row r="20" spans="1:24">
      <c r="A20" s="246" t="s">
        <v>1769</v>
      </c>
      <c r="B20" s="247"/>
      <c r="C20" s="246" t="s">
        <v>1770</v>
      </c>
      <c r="D20" s="246" t="s">
        <v>1771</v>
      </c>
      <c r="E20" s="246" t="s">
        <v>1756</v>
      </c>
      <c r="F20" s="246" t="s">
        <v>1772</v>
      </c>
      <c r="G20" s="246" t="s">
        <v>1773</v>
      </c>
      <c r="H20" s="246" t="s">
        <v>1774</v>
      </c>
      <c r="I20" s="246" t="s">
        <v>1775</v>
      </c>
      <c r="J20" s="246" t="s">
        <v>1706</v>
      </c>
      <c r="K20" s="246" t="s">
        <v>1776</v>
      </c>
      <c r="L20" s="246" t="s">
        <v>1777</v>
      </c>
      <c r="M20" s="246" t="s">
        <v>1778</v>
      </c>
      <c r="N20" s="246" t="s">
        <v>124</v>
      </c>
      <c r="O20" s="247"/>
      <c r="P20" s="247"/>
      <c r="Q20" s="247"/>
      <c r="R20" s="247"/>
      <c r="S20" s="247"/>
      <c r="T20" s="247"/>
      <c r="U20" s="247"/>
      <c r="V20" s="247"/>
      <c r="W20" s="247"/>
      <c r="X20" s="247"/>
    </row>
    <row r="21" spans="1:24">
      <c r="A21" s="246" t="s">
        <v>1779</v>
      </c>
      <c r="B21" s="247"/>
      <c r="C21" s="246" t="s">
        <v>1780</v>
      </c>
      <c r="D21" s="246" t="s">
        <v>1781</v>
      </c>
      <c r="E21" s="246" t="s">
        <v>1782</v>
      </c>
      <c r="F21" s="246" t="s">
        <v>1714</v>
      </c>
      <c r="G21" s="246" t="s">
        <v>175</v>
      </c>
      <c r="H21" s="246" t="s">
        <v>209</v>
      </c>
      <c r="I21" s="246" t="s">
        <v>1783</v>
      </c>
      <c r="J21" s="246" t="s">
        <v>1772</v>
      </c>
      <c r="K21" s="246" t="s">
        <v>1784</v>
      </c>
      <c r="L21" s="246" t="s">
        <v>1671</v>
      </c>
      <c r="M21" s="246" t="s">
        <v>1785</v>
      </c>
      <c r="N21" s="246" t="s">
        <v>1719</v>
      </c>
      <c r="O21" s="247"/>
      <c r="P21" s="247"/>
      <c r="Q21" s="247"/>
      <c r="R21" s="247"/>
      <c r="S21" s="247"/>
      <c r="T21" s="247"/>
      <c r="U21" s="247"/>
      <c r="V21" s="247"/>
      <c r="W21" s="247"/>
      <c r="X21" s="247"/>
    </row>
    <row r="22" spans="1:24">
      <c r="A22" s="246" t="s">
        <v>1786</v>
      </c>
      <c r="B22" s="247"/>
      <c r="C22" s="246" t="s">
        <v>1787</v>
      </c>
      <c r="D22" s="246" t="s">
        <v>1788</v>
      </c>
      <c r="E22" s="246" t="s">
        <v>1764</v>
      </c>
      <c r="F22" s="246" t="s">
        <v>1789</v>
      </c>
      <c r="G22" s="246" t="s">
        <v>1790</v>
      </c>
      <c r="H22" s="246" t="s">
        <v>1791</v>
      </c>
      <c r="I22" s="246" t="s">
        <v>1792</v>
      </c>
      <c r="J22" s="246" t="s">
        <v>1714</v>
      </c>
      <c r="K22" s="246" t="s">
        <v>1793</v>
      </c>
      <c r="L22" s="246" t="s">
        <v>1794</v>
      </c>
      <c r="M22" s="246" t="s">
        <v>1095</v>
      </c>
      <c r="N22" s="246" t="s">
        <v>1795</v>
      </c>
      <c r="O22" s="247"/>
      <c r="P22" s="247"/>
      <c r="Q22" s="247"/>
      <c r="R22" s="247"/>
      <c r="S22" s="247"/>
      <c r="T22" s="247"/>
      <c r="U22" s="247"/>
      <c r="V22" s="247"/>
      <c r="W22" s="247"/>
      <c r="X22" s="247"/>
    </row>
    <row r="23" spans="1:24">
      <c r="A23" s="246" t="s">
        <v>1796</v>
      </c>
      <c r="B23" s="247"/>
      <c r="C23" s="246" t="s">
        <v>1797</v>
      </c>
      <c r="D23" s="246" t="s">
        <v>1798</v>
      </c>
      <c r="E23" s="246" t="s">
        <v>1772</v>
      </c>
      <c r="F23" s="246" t="s">
        <v>1637</v>
      </c>
      <c r="G23" s="246" t="s">
        <v>1799</v>
      </c>
      <c r="H23" s="246" t="s">
        <v>1800</v>
      </c>
      <c r="I23" s="246" t="s">
        <v>1801</v>
      </c>
      <c r="J23" s="246" t="s">
        <v>1789</v>
      </c>
      <c r="K23" s="246" t="s">
        <v>1802</v>
      </c>
      <c r="L23" s="246" t="s">
        <v>1803</v>
      </c>
      <c r="M23" s="246" t="s">
        <v>1804</v>
      </c>
      <c r="N23" s="246" t="s">
        <v>1805</v>
      </c>
      <c r="O23" s="247"/>
      <c r="P23" s="247"/>
      <c r="Q23" s="247"/>
      <c r="R23" s="247"/>
      <c r="S23" s="247"/>
      <c r="T23" s="247"/>
      <c r="U23" s="247"/>
      <c r="V23" s="247"/>
      <c r="W23" s="247"/>
      <c r="X23" s="247"/>
    </row>
    <row r="24" spans="1:24">
      <c r="A24" s="246" t="s">
        <v>1806</v>
      </c>
      <c r="B24" s="247"/>
      <c r="C24" s="246" t="s">
        <v>1807</v>
      </c>
      <c r="D24" s="246" t="s">
        <v>1694</v>
      </c>
      <c r="E24" s="246" t="s">
        <v>1714</v>
      </c>
      <c r="F24" s="246" t="s">
        <v>1721</v>
      </c>
      <c r="G24" s="246" t="s">
        <v>1808</v>
      </c>
      <c r="H24" s="246" t="s">
        <v>1809</v>
      </c>
      <c r="I24" s="246" t="s">
        <v>1810</v>
      </c>
      <c r="J24" s="246" t="s">
        <v>1637</v>
      </c>
      <c r="K24" s="246" t="s">
        <v>1786</v>
      </c>
      <c r="L24" s="246" t="s">
        <v>1811</v>
      </c>
      <c r="M24" s="246" t="s">
        <v>1812</v>
      </c>
      <c r="N24" s="246" t="s">
        <v>1813</v>
      </c>
      <c r="O24" s="247"/>
      <c r="P24" s="247"/>
      <c r="Q24" s="247"/>
      <c r="R24" s="247"/>
      <c r="S24" s="247"/>
      <c r="T24" s="247"/>
      <c r="U24" s="247"/>
      <c r="V24" s="247"/>
      <c r="W24" s="247"/>
      <c r="X24" s="247"/>
    </row>
    <row r="25" spans="1:24">
      <c r="A25" s="246" t="s">
        <v>1814</v>
      </c>
      <c r="B25" s="247"/>
      <c r="C25" s="246" t="s">
        <v>1815</v>
      </c>
      <c r="D25" s="246" t="s">
        <v>1699</v>
      </c>
      <c r="E25" s="246" t="s">
        <v>1789</v>
      </c>
      <c r="F25" s="246" t="s">
        <v>1816</v>
      </c>
      <c r="G25" s="246" t="s">
        <v>1817</v>
      </c>
      <c r="H25" s="246" t="s">
        <v>257</v>
      </c>
      <c r="I25" s="246" t="s">
        <v>1745</v>
      </c>
      <c r="J25" s="246" t="s">
        <v>1721</v>
      </c>
      <c r="K25" s="246" t="s">
        <v>1818</v>
      </c>
      <c r="L25" s="246" t="s">
        <v>1819</v>
      </c>
      <c r="M25" s="246" t="s">
        <v>1820</v>
      </c>
      <c r="N25" s="246" t="s">
        <v>1821</v>
      </c>
      <c r="O25" s="247"/>
      <c r="P25" s="247"/>
      <c r="Q25" s="247"/>
      <c r="R25" s="247"/>
      <c r="S25" s="247"/>
      <c r="T25" s="247"/>
      <c r="U25" s="247"/>
      <c r="V25" s="247"/>
      <c r="W25" s="247"/>
      <c r="X25" s="247"/>
    </row>
    <row r="26" spans="1:24">
      <c r="A26" s="246" t="s">
        <v>1822</v>
      </c>
      <c r="B26" s="247"/>
      <c r="C26" s="246" t="s">
        <v>1823</v>
      </c>
      <c r="D26" s="246" t="s">
        <v>1824</v>
      </c>
      <c r="E26" s="246" t="s">
        <v>1637</v>
      </c>
      <c r="F26" s="246" t="s">
        <v>1732</v>
      </c>
      <c r="G26" s="246" t="s">
        <v>1825</v>
      </c>
      <c r="H26" s="246" t="s">
        <v>1722</v>
      </c>
      <c r="I26" s="246" t="s">
        <v>110</v>
      </c>
      <c r="J26" s="246" t="s">
        <v>1816</v>
      </c>
      <c r="K26" s="246" t="s">
        <v>1826</v>
      </c>
      <c r="L26" s="246" t="s">
        <v>1827</v>
      </c>
      <c r="M26" s="246" t="s">
        <v>1828</v>
      </c>
      <c r="N26" s="246" t="s">
        <v>1829</v>
      </c>
      <c r="O26" s="247"/>
      <c r="P26" s="247"/>
      <c r="Q26" s="247"/>
      <c r="R26" s="247"/>
      <c r="S26" s="247"/>
      <c r="T26" s="247"/>
      <c r="U26" s="247"/>
      <c r="V26" s="247"/>
      <c r="W26" s="247"/>
      <c r="X26" s="247"/>
    </row>
    <row r="27" spans="1:24">
      <c r="A27" s="246" t="s">
        <v>1830</v>
      </c>
      <c r="B27" s="247"/>
      <c r="C27" s="246" t="s">
        <v>1831</v>
      </c>
      <c r="D27" s="246" t="s">
        <v>1832</v>
      </c>
      <c r="E27" s="246" t="s">
        <v>1721</v>
      </c>
      <c r="F27" s="246" t="s">
        <v>1738</v>
      </c>
      <c r="G27" s="246" t="s">
        <v>1833</v>
      </c>
      <c r="H27" s="246" t="s">
        <v>267</v>
      </c>
      <c r="I27" s="246" t="s">
        <v>1834</v>
      </c>
      <c r="J27" s="246" t="s">
        <v>1732</v>
      </c>
      <c r="K27" s="246" t="s">
        <v>1835</v>
      </c>
      <c r="L27" s="246" t="s">
        <v>1836</v>
      </c>
      <c r="M27" s="246" t="s">
        <v>1670</v>
      </c>
      <c r="N27" s="246" t="s">
        <v>1837</v>
      </c>
      <c r="O27" s="247"/>
      <c r="P27" s="247"/>
      <c r="Q27" s="247"/>
      <c r="R27" s="247"/>
      <c r="S27" s="247"/>
      <c r="T27" s="247"/>
      <c r="U27" s="247"/>
      <c r="V27" s="247"/>
      <c r="W27" s="247"/>
      <c r="X27" s="247"/>
    </row>
    <row r="28" spans="1:24">
      <c r="A28" s="246" t="s">
        <v>1801</v>
      </c>
      <c r="B28" s="247"/>
      <c r="C28" s="246" t="s">
        <v>1650</v>
      </c>
      <c r="D28" s="246" t="s">
        <v>1838</v>
      </c>
      <c r="E28" s="246" t="s">
        <v>1816</v>
      </c>
      <c r="F28" s="246" t="s">
        <v>1839</v>
      </c>
      <c r="G28" s="246" t="s">
        <v>1840</v>
      </c>
      <c r="H28" s="246" t="s">
        <v>1841</v>
      </c>
      <c r="I28" s="246" t="s">
        <v>1632</v>
      </c>
      <c r="J28" s="246" t="s">
        <v>1738</v>
      </c>
      <c r="K28" s="246" t="s">
        <v>1842</v>
      </c>
      <c r="L28" s="246" t="s">
        <v>1843</v>
      </c>
      <c r="M28" s="246" t="s">
        <v>1749</v>
      </c>
      <c r="N28" s="246" t="s">
        <v>1844</v>
      </c>
      <c r="O28" s="247"/>
      <c r="P28" s="247"/>
      <c r="Q28" s="247"/>
      <c r="R28" s="247"/>
      <c r="S28" s="247"/>
      <c r="T28" s="247"/>
      <c r="U28" s="247"/>
      <c r="V28" s="247"/>
      <c r="W28" s="247"/>
      <c r="X28" s="247"/>
    </row>
    <row r="29" spans="1:24">
      <c r="A29" s="246" t="s">
        <v>1845</v>
      </c>
      <c r="B29" s="247"/>
      <c r="C29" s="246" t="s">
        <v>1846</v>
      </c>
      <c r="D29" s="247"/>
      <c r="E29" s="246" t="s">
        <v>1732</v>
      </c>
      <c r="F29" s="246" t="s">
        <v>1754</v>
      </c>
      <c r="G29" s="246" t="s">
        <v>1847</v>
      </c>
      <c r="H29" s="246" t="s">
        <v>1848</v>
      </c>
      <c r="I29" s="246" t="s">
        <v>1753</v>
      </c>
      <c r="J29" s="246" t="s">
        <v>1839</v>
      </c>
      <c r="K29" s="246" t="s">
        <v>1849</v>
      </c>
      <c r="L29" s="246" t="s">
        <v>1850</v>
      </c>
      <c r="M29" s="246" t="s">
        <v>159</v>
      </c>
      <c r="N29" s="246" t="s">
        <v>1851</v>
      </c>
      <c r="O29" s="247"/>
      <c r="P29" s="247"/>
      <c r="Q29" s="247"/>
      <c r="R29" s="247"/>
      <c r="S29" s="247"/>
      <c r="T29" s="247"/>
      <c r="U29" s="247"/>
      <c r="V29" s="247"/>
      <c r="W29" s="247"/>
      <c r="X29" s="247"/>
    </row>
    <row r="30" spans="1:24">
      <c r="A30" s="246" t="s">
        <v>110</v>
      </c>
      <c r="B30" s="247"/>
      <c r="C30" s="246" t="s">
        <v>1684</v>
      </c>
      <c r="D30" s="247"/>
      <c r="E30" s="246" t="s">
        <v>1852</v>
      </c>
      <c r="F30" s="246" t="s">
        <v>1853</v>
      </c>
      <c r="G30" s="246" t="s">
        <v>209</v>
      </c>
      <c r="H30" s="246" t="s">
        <v>1854</v>
      </c>
      <c r="I30" s="246" t="s">
        <v>121</v>
      </c>
      <c r="J30" s="246" t="s">
        <v>1621</v>
      </c>
      <c r="K30" s="246" t="s">
        <v>1855</v>
      </c>
      <c r="L30" s="246" t="s">
        <v>1856</v>
      </c>
      <c r="M30" s="246" t="s">
        <v>1716</v>
      </c>
      <c r="N30" s="246" t="s">
        <v>1857</v>
      </c>
      <c r="O30" s="247"/>
      <c r="P30" s="247"/>
      <c r="Q30" s="247"/>
      <c r="R30" s="247"/>
      <c r="S30" s="247"/>
      <c r="T30" s="247"/>
      <c r="U30" s="247"/>
      <c r="V30" s="247"/>
      <c r="W30" s="247"/>
      <c r="X30" s="247"/>
    </row>
    <row r="31" spans="1:24">
      <c r="A31" s="246" t="s">
        <v>1858</v>
      </c>
      <c r="B31" s="247"/>
      <c r="C31" s="246" t="s">
        <v>85</v>
      </c>
      <c r="D31" s="247"/>
      <c r="E31" s="246" t="s">
        <v>1738</v>
      </c>
      <c r="F31" s="246" t="s">
        <v>1762</v>
      </c>
      <c r="G31" s="246" t="s">
        <v>1859</v>
      </c>
      <c r="H31" s="246" t="s">
        <v>1860</v>
      </c>
      <c r="I31" s="246" t="s">
        <v>124</v>
      </c>
      <c r="J31" s="246" t="s">
        <v>1754</v>
      </c>
      <c r="K31" s="246" t="s">
        <v>1861</v>
      </c>
      <c r="L31" s="246" t="s">
        <v>1862</v>
      </c>
      <c r="M31" s="246" t="s">
        <v>1829</v>
      </c>
      <c r="N31" s="246" t="s">
        <v>1863</v>
      </c>
      <c r="O31" s="247"/>
      <c r="P31" s="247"/>
      <c r="Q31" s="247"/>
      <c r="R31" s="247"/>
      <c r="S31" s="247"/>
      <c r="T31" s="247"/>
      <c r="U31" s="247"/>
      <c r="V31" s="247"/>
      <c r="W31" s="247"/>
      <c r="X31" s="247"/>
    </row>
    <row r="32" spans="1:24">
      <c r="A32" s="246" t="s">
        <v>1864</v>
      </c>
      <c r="B32" s="247"/>
      <c r="C32" s="246" t="s">
        <v>1730</v>
      </c>
      <c r="D32" s="247"/>
      <c r="E32" s="246" t="s">
        <v>1839</v>
      </c>
      <c r="F32" s="246" t="s">
        <v>1865</v>
      </c>
      <c r="G32" s="246" t="s">
        <v>1866</v>
      </c>
      <c r="H32" s="246" t="s">
        <v>1867</v>
      </c>
      <c r="I32" s="246" t="s">
        <v>1868</v>
      </c>
      <c r="J32" s="246" t="s">
        <v>1869</v>
      </c>
      <c r="K32" s="246" t="s">
        <v>1870</v>
      </c>
      <c r="L32" s="246" t="s">
        <v>1871</v>
      </c>
      <c r="M32" s="246" t="s">
        <v>1724</v>
      </c>
      <c r="N32" s="246" t="s">
        <v>1872</v>
      </c>
      <c r="O32" s="247"/>
      <c r="P32" s="247"/>
      <c r="Q32" s="247"/>
      <c r="R32" s="247"/>
      <c r="S32" s="247"/>
      <c r="T32" s="247"/>
      <c r="U32" s="247"/>
      <c r="V32" s="247"/>
      <c r="W32" s="247"/>
      <c r="X32" s="247"/>
    </row>
    <row r="33" spans="1:24">
      <c r="A33" s="246" t="s">
        <v>1873</v>
      </c>
      <c r="B33" s="247"/>
      <c r="C33" s="246" t="s">
        <v>1874</v>
      </c>
      <c r="D33" s="247"/>
      <c r="E33" s="246" t="s">
        <v>1621</v>
      </c>
      <c r="F33" s="246" t="s">
        <v>1780</v>
      </c>
      <c r="G33" s="246" t="s">
        <v>1875</v>
      </c>
      <c r="H33" s="246" t="s">
        <v>1876</v>
      </c>
      <c r="I33" s="246" t="s">
        <v>1877</v>
      </c>
      <c r="J33" s="246" t="s">
        <v>1853</v>
      </c>
      <c r="K33" s="246" t="s">
        <v>1878</v>
      </c>
      <c r="L33" s="246" t="s">
        <v>1879</v>
      </c>
      <c r="M33" s="246" t="s">
        <v>1880</v>
      </c>
      <c r="N33" s="246" t="s">
        <v>1881</v>
      </c>
      <c r="O33" s="247"/>
      <c r="P33" s="247"/>
      <c r="Q33" s="247"/>
      <c r="R33" s="247"/>
      <c r="S33" s="247"/>
      <c r="T33" s="247"/>
      <c r="U33" s="247"/>
      <c r="V33" s="247"/>
      <c r="W33" s="247"/>
      <c r="X33" s="247"/>
    </row>
    <row r="34" spans="1:24">
      <c r="A34" s="246" t="s">
        <v>1882</v>
      </c>
      <c r="B34" s="247"/>
      <c r="C34" s="246" t="s">
        <v>1883</v>
      </c>
      <c r="D34" s="247"/>
      <c r="E34" s="246" t="s">
        <v>1754</v>
      </c>
      <c r="F34" s="246" t="s">
        <v>1787</v>
      </c>
      <c r="G34" s="246" t="s">
        <v>1884</v>
      </c>
      <c r="H34" s="246" t="s">
        <v>1885</v>
      </c>
      <c r="I34" s="246" t="s">
        <v>1886</v>
      </c>
      <c r="J34" s="246" t="s">
        <v>1762</v>
      </c>
      <c r="K34" s="246" t="s">
        <v>1887</v>
      </c>
      <c r="L34" s="246" t="s">
        <v>1766</v>
      </c>
      <c r="M34" s="246" t="s">
        <v>1888</v>
      </c>
      <c r="N34" s="246" t="s">
        <v>1889</v>
      </c>
      <c r="O34" s="247"/>
      <c r="P34" s="247"/>
      <c r="Q34" s="247"/>
      <c r="R34" s="247"/>
      <c r="S34" s="247"/>
      <c r="T34" s="247"/>
      <c r="U34" s="247"/>
      <c r="V34" s="247"/>
      <c r="W34" s="247"/>
      <c r="X34" s="247"/>
    </row>
    <row r="35" spans="1:24">
      <c r="A35" s="246" t="s">
        <v>1729</v>
      </c>
      <c r="B35" s="247"/>
      <c r="C35" s="246" t="s">
        <v>1890</v>
      </c>
      <c r="D35" s="247"/>
      <c r="E35" s="246" t="s">
        <v>1853</v>
      </c>
      <c r="F35" s="246" t="s">
        <v>1797</v>
      </c>
      <c r="G35" s="246" t="s">
        <v>1891</v>
      </c>
      <c r="H35" s="246" t="s">
        <v>1892</v>
      </c>
      <c r="I35" s="246" t="s">
        <v>1893</v>
      </c>
      <c r="J35" s="246" t="s">
        <v>1865</v>
      </c>
      <c r="K35" s="246" t="s">
        <v>1894</v>
      </c>
      <c r="L35" s="246" t="s">
        <v>1774</v>
      </c>
      <c r="M35" s="246" t="s">
        <v>1671</v>
      </c>
      <c r="N35" s="246" t="s">
        <v>1895</v>
      </c>
      <c r="O35" s="247"/>
      <c r="P35" s="247"/>
      <c r="Q35" s="247"/>
      <c r="R35" s="247"/>
      <c r="S35" s="247"/>
      <c r="T35" s="247"/>
      <c r="U35" s="247"/>
      <c r="V35" s="247"/>
      <c r="W35" s="247"/>
      <c r="X35" s="247"/>
    </row>
    <row r="36" spans="1:24">
      <c r="A36" s="246" t="s">
        <v>1735</v>
      </c>
      <c r="B36" s="247"/>
      <c r="C36" s="246" t="s">
        <v>1632</v>
      </c>
      <c r="D36" s="247"/>
      <c r="E36" s="246" t="s">
        <v>1762</v>
      </c>
      <c r="F36" s="246" t="s">
        <v>1896</v>
      </c>
      <c r="G36" s="246" t="s">
        <v>1897</v>
      </c>
      <c r="H36" s="246" t="s">
        <v>294</v>
      </c>
      <c r="I36" s="246" t="s">
        <v>1898</v>
      </c>
      <c r="J36" s="246" t="s">
        <v>1770</v>
      </c>
      <c r="K36" s="246" t="s">
        <v>1899</v>
      </c>
      <c r="L36" s="246" t="s">
        <v>1900</v>
      </c>
      <c r="M36" s="246" t="s">
        <v>175</v>
      </c>
      <c r="N36" s="246" t="s">
        <v>1901</v>
      </c>
      <c r="O36" s="247"/>
      <c r="P36" s="247"/>
      <c r="Q36" s="247"/>
      <c r="R36" s="247"/>
      <c r="S36" s="247"/>
      <c r="T36" s="247"/>
      <c r="U36" s="247"/>
      <c r="V36" s="247"/>
      <c r="W36" s="247"/>
      <c r="X36" s="247"/>
    </row>
    <row r="37" spans="1:24">
      <c r="A37" s="246" t="s">
        <v>1744</v>
      </c>
      <c r="B37" s="247"/>
      <c r="C37" s="246" t="s">
        <v>1898</v>
      </c>
      <c r="D37" s="247"/>
      <c r="E37" s="246" t="s">
        <v>1865</v>
      </c>
      <c r="F37" s="246" t="s">
        <v>1902</v>
      </c>
      <c r="G37" s="246" t="s">
        <v>1903</v>
      </c>
      <c r="H37" s="246" t="s">
        <v>1904</v>
      </c>
      <c r="I37" s="246" t="s">
        <v>1905</v>
      </c>
      <c r="J37" s="246" t="s">
        <v>1906</v>
      </c>
      <c r="K37" s="246" t="s">
        <v>1907</v>
      </c>
      <c r="L37" s="246" t="s">
        <v>1908</v>
      </c>
      <c r="M37" s="246" t="s">
        <v>1790</v>
      </c>
      <c r="N37" s="246" t="s">
        <v>1909</v>
      </c>
      <c r="O37" s="247"/>
      <c r="P37" s="247"/>
      <c r="Q37" s="247"/>
      <c r="R37" s="247"/>
      <c r="S37" s="247"/>
      <c r="T37" s="247"/>
      <c r="U37" s="247"/>
      <c r="V37" s="247"/>
      <c r="W37" s="247"/>
      <c r="X37" s="247"/>
    </row>
    <row r="38" spans="1:24">
      <c r="A38" s="246" t="s">
        <v>1753</v>
      </c>
      <c r="B38" s="247"/>
      <c r="C38" s="246" t="s">
        <v>1910</v>
      </c>
      <c r="D38" s="247"/>
      <c r="E38" s="246" t="s">
        <v>1780</v>
      </c>
      <c r="F38" s="246" t="s">
        <v>1911</v>
      </c>
      <c r="G38" s="246" t="s">
        <v>1686</v>
      </c>
      <c r="H38" s="246" t="s">
        <v>300</v>
      </c>
      <c r="I38" s="246" t="s">
        <v>1912</v>
      </c>
      <c r="J38" s="246" t="s">
        <v>1787</v>
      </c>
      <c r="K38" s="246" t="s">
        <v>1814</v>
      </c>
      <c r="L38" s="246" t="s">
        <v>1913</v>
      </c>
      <c r="M38" s="246" t="s">
        <v>1825</v>
      </c>
      <c r="N38" s="246" t="s">
        <v>1914</v>
      </c>
      <c r="O38" s="247"/>
      <c r="P38" s="247"/>
      <c r="Q38" s="247"/>
      <c r="R38" s="247"/>
      <c r="S38" s="247"/>
      <c r="T38" s="247"/>
      <c r="U38" s="247"/>
      <c r="V38" s="247"/>
      <c r="W38" s="247"/>
      <c r="X38" s="247"/>
    </row>
    <row r="39" spans="1:24">
      <c r="A39" s="246" t="s">
        <v>1877</v>
      </c>
      <c r="B39" s="247"/>
      <c r="C39" s="246" t="s">
        <v>1915</v>
      </c>
      <c r="D39" s="247"/>
      <c r="E39" s="246" t="s">
        <v>1787</v>
      </c>
      <c r="F39" s="246" t="s">
        <v>1807</v>
      </c>
      <c r="G39" s="246" t="s">
        <v>1841</v>
      </c>
      <c r="H39" s="246" t="s">
        <v>305</v>
      </c>
      <c r="I39" s="246" t="s">
        <v>1916</v>
      </c>
      <c r="J39" s="246" t="s">
        <v>1797</v>
      </c>
      <c r="K39" s="246" t="s">
        <v>1822</v>
      </c>
      <c r="L39" s="246" t="s">
        <v>1917</v>
      </c>
      <c r="M39" s="246" t="s">
        <v>1918</v>
      </c>
      <c r="N39" s="246" t="s">
        <v>1919</v>
      </c>
      <c r="O39" s="247"/>
      <c r="P39" s="247"/>
      <c r="Q39" s="247"/>
      <c r="R39" s="247"/>
      <c r="S39" s="247"/>
      <c r="T39" s="247"/>
      <c r="U39" s="247"/>
      <c r="V39" s="247"/>
      <c r="W39" s="247"/>
      <c r="X39" s="247"/>
    </row>
    <row r="40" spans="1:24">
      <c r="A40" s="246" t="s">
        <v>1920</v>
      </c>
      <c r="B40" s="247"/>
      <c r="C40" s="246" t="s">
        <v>1921</v>
      </c>
      <c r="D40" s="247"/>
      <c r="E40" s="246" t="s">
        <v>1797</v>
      </c>
      <c r="F40" s="246" t="s">
        <v>1922</v>
      </c>
      <c r="G40" s="246" t="s">
        <v>1923</v>
      </c>
      <c r="H40" s="247"/>
      <c r="I40" s="246" t="s">
        <v>1924</v>
      </c>
      <c r="J40" s="246" t="s">
        <v>1896</v>
      </c>
      <c r="K40" s="246" t="s">
        <v>1736</v>
      </c>
      <c r="L40" s="246" t="s">
        <v>1925</v>
      </c>
      <c r="M40" s="246" t="s">
        <v>1926</v>
      </c>
      <c r="N40" s="246" t="s">
        <v>1927</v>
      </c>
      <c r="O40" s="247"/>
      <c r="P40" s="247"/>
      <c r="Q40" s="247"/>
      <c r="R40" s="247"/>
      <c r="S40" s="247"/>
      <c r="T40" s="247"/>
      <c r="U40" s="247"/>
      <c r="V40" s="247"/>
      <c r="W40" s="247"/>
      <c r="X40" s="247"/>
    </row>
    <row r="41" spans="1:24">
      <c r="A41" s="246" t="s">
        <v>1928</v>
      </c>
      <c r="B41" s="247"/>
      <c r="C41" s="246" t="s">
        <v>1929</v>
      </c>
      <c r="D41" s="247"/>
      <c r="E41" s="246" t="s">
        <v>1930</v>
      </c>
      <c r="F41" s="246" t="s">
        <v>1931</v>
      </c>
      <c r="G41" s="246" t="s">
        <v>1932</v>
      </c>
      <c r="H41" s="247"/>
      <c r="I41" s="246" t="s">
        <v>1929</v>
      </c>
      <c r="J41" s="246" t="s">
        <v>1902</v>
      </c>
      <c r="K41" s="246" t="s">
        <v>110</v>
      </c>
      <c r="L41" s="246" t="s">
        <v>1933</v>
      </c>
      <c r="M41" s="246" t="s">
        <v>1934</v>
      </c>
      <c r="N41" s="246" t="s">
        <v>1935</v>
      </c>
      <c r="O41" s="247"/>
      <c r="P41" s="247"/>
      <c r="Q41" s="247"/>
      <c r="R41" s="247"/>
      <c r="S41" s="247"/>
      <c r="T41" s="247"/>
      <c r="U41" s="247"/>
      <c r="V41" s="247"/>
      <c r="W41" s="247"/>
      <c r="X41" s="247"/>
    </row>
    <row r="42" spans="1:24">
      <c r="A42" s="246" t="s">
        <v>1936</v>
      </c>
      <c r="B42" s="247"/>
      <c r="C42" s="246" t="s">
        <v>1937</v>
      </c>
      <c r="D42" s="247"/>
      <c r="E42" s="246" t="s">
        <v>1938</v>
      </c>
      <c r="F42" s="246" t="s">
        <v>1939</v>
      </c>
      <c r="G42" s="246" t="s">
        <v>1940</v>
      </c>
      <c r="H42" s="247"/>
      <c r="I42" s="246" t="s">
        <v>1941</v>
      </c>
      <c r="J42" s="246" t="s">
        <v>1911</v>
      </c>
      <c r="K42" s="246" t="s">
        <v>1858</v>
      </c>
      <c r="L42" s="246" t="s">
        <v>1942</v>
      </c>
      <c r="M42" s="246" t="s">
        <v>1850</v>
      </c>
      <c r="N42" s="246" t="s">
        <v>1943</v>
      </c>
      <c r="O42" s="247"/>
      <c r="P42" s="247"/>
      <c r="Q42" s="247"/>
      <c r="R42" s="247"/>
      <c r="S42" s="247"/>
      <c r="T42" s="247"/>
      <c r="U42" s="247"/>
      <c r="V42" s="247"/>
      <c r="W42" s="247"/>
      <c r="X42" s="247"/>
    </row>
    <row r="43" spans="1:24">
      <c r="A43" s="246" t="s">
        <v>1944</v>
      </c>
      <c r="B43" s="247"/>
      <c r="C43" s="246" t="s">
        <v>1945</v>
      </c>
      <c r="D43" s="247"/>
      <c r="E43" s="246" t="s">
        <v>1946</v>
      </c>
      <c r="F43" s="246" t="s">
        <v>1947</v>
      </c>
      <c r="G43" s="246" t="s">
        <v>1948</v>
      </c>
      <c r="H43" s="247"/>
      <c r="I43" s="246" t="s">
        <v>1949</v>
      </c>
      <c r="J43" s="246" t="s">
        <v>1807</v>
      </c>
      <c r="K43" s="246" t="s">
        <v>1873</v>
      </c>
      <c r="L43" s="246" t="s">
        <v>1950</v>
      </c>
      <c r="M43" s="246" t="s">
        <v>1951</v>
      </c>
      <c r="N43" s="246" t="s">
        <v>1952</v>
      </c>
      <c r="O43" s="247"/>
      <c r="P43" s="247"/>
      <c r="Q43" s="247"/>
      <c r="R43" s="247"/>
      <c r="S43" s="247"/>
      <c r="T43" s="247"/>
      <c r="U43" s="247"/>
      <c r="V43" s="247"/>
      <c r="W43" s="247"/>
      <c r="X43" s="247"/>
    </row>
    <row r="44" spans="1:24">
      <c r="A44" s="246" t="s">
        <v>1953</v>
      </c>
      <c r="B44" s="247"/>
      <c r="C44" s="246" t="s">
        <v>1954</v>
      </c>
      <c r="D44" s="247"/>
      <c r="E44" s="246" t="s">
        <v>1896</v>
      </c>
      <c r="F44" s="246" t="s">
        <v>1664</v>
      </c>
      <c r="G44" s="246" t="s">
        <v>1955</v>
      </c>
      <c r="H44" s="247"/>
      <c r="I44" s="246" t="s">
        <v>1956</v>
      </c>
      <c r="J44" s="246" t="s">
        <v>1922</v>
      </c>
      <c r="K44" s="246" t="s">
        <v>1957</v>
      </c>
      <c r="L44" s="246" t="s">
        <v>1958</v>
      </c>
      <c r="M44" s="246" t="s">
        <v>1959</v>
      </c>
      <c r="N44" s="246" t="s">
        <v>1960</v>
      </c>
      <c r="O44" s="247"/>
      <c r="P44" s="247"/>
      <c r="Q44" s="247"/>
      <c r="R44" s="247"/>
      <c r="S44" s="247"/>
      <c r="T44" s="247"/>
      <c r="U44" s="247"/>
      <c r="V44" s="247"/>
      <c r="W44" s="247"/>
      <c r="X44" s="247"/>
    </row>
    <row r="45" spans="1:24">
      <c r="A45" s="246" t="s">
        <v>1961</v>
      </c>
      <c r="B45" s="247"/>
      <c r="C45" s="246" t="s">
        <v>1641</v>
      </c>
      <c r="D45" s="247"/>
      <c r="E45" s="246" t="s">
        <v>1902</v>
      </c>
      <c r="F45" s="246" t="s">
        <v>1962</v>
      </c>
      <c r="G45" s="246" t="s">
        <v>1963</v>
      </c>
      <c r="H45" s="247"/>
      <c r="I45" s="246" t="s">
        <v>1964</v>
      </c>
      <c r="J45" s="246" t="s">
        <v>1815</v>
      </c>
      <c r="K45" s="246" t="s">
        <v>1729</v>
      </c>
      <c r="L45" s="246" t="s">
        <v>1965</v>
      </c>
      <c r="M45" s="246" t="s">
        <v>1966</v>
      </c>
      <c r="N45" s="246" t="s">
        <v>1967</v>
      </c>
      <c r="O45" s="247"/>
      <c r="P45" s="247"/>
      <c r="Q45" s="247"/>
      <c r="R45" s="247"/>
      <c r="S45" s="247"/>
      <c r="T45" s="247"/>
      <c r="U45" s="247"/>
      <c r="V45" s="247"/>
      <c r="W45" s="247"/>
      <c r="X45" s="247"/>
    </row>
    <row r="46" spans="1:24">
      <c r="A46" s="246" t="s">
        <v>1968</v>
      </c>
      <c r="B46" s="247"/>
      <c r="C46" s="246" t="s">
        <v>1969</v>
      </c>
      <c r="D46" s="247"/>
      <c r="E46" s="246" t="s">
        <v>1970</v>
      </c>
      <c r="F46" s="246" t="s">
        <v>1971</v>
      </c>
      <c r="G46" s="247"/>
      <c r="H46" s="247"/>
      <c r="I46" s="246" t="s">
        <v>1972</v>
      </c>
      <c r="J46" s="246" t="s">
        <v>1973</v>
      </c>
      <c r="K46" s="246" t="s">
        <v>1744</v>
      </c>
      <c r="L46" s="246" t="s">
        <v>1974</v>
      </c>
      <c r="M46" s="246" t="s">
        <v>1975</v>
      </c>
      <c r="N46" s="246" t="s">
        <v>1976</v>
      </c>
      <c r="O46" s="247"/>
      <c r="P46" s="247"/>
      <c r="Q46" s="247"/>
      <c r="R46" s="247"/>
      <c r="S46" s="247"/>
      <c r="T46" s="247"/>
      <c r="U46" s="247"/>
      <c r="V46" s="247"/>
      <c r="W46" s="247"/>
      <c r="X46" s="247"/>
    </row>
    <row r="47" spans="1:24">
      <c r="A47" s="246" t="s">
        <v>1977</v>
      </c>
      <c r="B47" s="247"/>
      <c r="C47" s="246" t="s">
        <v>1654</v>
      </c>
      <c r="D47" s="247"/>
      <c r="E47" s="246" t="s">
        <v>1911</v>
      </c>
      <c r="F47" s="246" t="s">
        <v>1978</v>
      </c>
      <c r="G47" s="247"/>
      <c r="H47" s="247"/>
      <c r="I47" s="246" t="s">
        <v>1979</v>
      </c>
      <c r="J47" s="246" t="s">
        <v>1980</v>
      </c>
      <c r="K47" s="246" t="s">
        <v>1753</v>
      </c>
      <c r="L47" s="246" t="s">
        <v>1981</v>
      </c>
      <c r="M47" s="246" t="s">
        <v>1750</v>
      </c>
      <c r="N47" s="246" t="s">
        <v>1671</v>
      </c>
      <c r="O47" s="247"/>
      <c r="P47" s="247"/>
      <c r="Q47" s="247"/>
      <c r="R47" s="247"/>
      <c r="S47" s="247"/>
      <c r="T47" s="247"/>
      <c r="U47" s="247"/>
      <c r="V47" s="247"/>
      <c r="W47" s="247"/>
      <c r="X47" s="247"/>
    </row>
    <row r="48" spans="1:24">
      <c r="A48" s="246" t="s">
        <v>1982</v>
      </c>
      <c r="B48" s="247"/>
      <c r="C48" s="246" t="s">
        <v>1983</v>
      </c>
      <c r="D48" s="247"/>
      <c r="E48" s="246" t="s">
        <v>1807</v>
      </c>
      <c r="F48" s="246" t="s">
        <v>85</v>
      </c>
      <c r="G48" s="247"/>
      <c r="H48" s="247"/>
      <c r="I48" s="246" t="s">
        <v>1984</v>
      </c>
      <c r="J48" s="246" t="s">
        <v>1846</v>
      </c>
      <c r="K48" s="246" t="s">
        <v>121</v>
      </c>
      <c r="L48" s="246" t="s">
        <v>1985</v>
      </c>
      <c r="M48" s="246" t="s">
        <v>1758</v>
      </c>
      <c r="N48" s="246" t="s">
        <v>1986</v>
      </c>
      <c r="O48" s="247"/>
      <c r="P48" s="247"/>
      <c r="Q48" s="247"/>
      <c r="R48" s="247"/>
      <c r="S48" s="247"/>
      <c r="T48" s="247"/>
      <c r="U48" s="247"/>
      <c r="V48" s="247"/>
      <c r="W48" s="247"/>
      <c r="X48" s="247"/>
    </row>
    <row r="49" spans="1:24">
      <c r="A49" s="246" t="s">
        <v>1987</v>
      </c>
      <c r="B49" s="247"/>
      <c r="C49" s="246" t="s">
        <v>1988</v>
      </c>
      <c r="D49" s="247"/>
      <c r="E49" s="246" t="s">
        <v>1922</v>
      </c>
      <c r="F49" s="246" t="s">
        <v>920</v>
      </c>
      <c r="G49" s="247"/>
      <c r="H49" s="247"/>
      <c r="I49" s="246" t="s">
        <v>1989</v>
      </c>
      <c r="J49" s="246" t="s">
        <v>1684</v>
      </c>
      <c r="K49" s="246" t="s">
        <v>1990</v>
      </c>
      <c r="L49" s="246" t="s">
        <v>1991</v>
      </c>
      <c r="M49" s="246" t="s">
        <v>1774</v>
      </c>
      <c r="N49" s="246" t="s">
        <v>1992</v>
      </c>
      <c r="O49" s="247"/>
      <c r="P49" s="247"/>
      <c r="Q49" s="247"/>
      <c r="R49" s="247"/>
      <c r="S49" s="247"/>
      <c r="T49" s="247"/>
      <c r="U49" s="247"/>
      <c r="V49" s="247"/>
      <c r="W49" s="247"/>
      <c r="X49" s="247"/>
    </row>
    <row r="50" spans="1:24">
      <c r="A50" s="246" t="s">
        <v>1804</v>
      </c>
      <c r="B50" s="247"/>
      <c r="C50" s="246" t="s">
        <v>1993</v>
      </c>
      <c r="D50" s="247"/>
      <c r="E50" s="246" t="s">
        <v>1846</v>
      </c>
      <c r="F50" s="246" t="s">
        <v>1994</v>
      </c>
      <c r="G50" s="247"/>
      <c r="H50" s="247"/>
      <c r="I50" s="246" t="s">
        <v>1995</v>
      </c>
      <c r="J50" s="246" t="s">
        <v>1725</v>
      </c>
      <c r="K50" s="246" t="s">
        <v>1996</v>
      </c>
      <c r="L50" s="246" t="s">
        <v>1997</v>
      </c>
      <c r="M50" s="246" t="s">
        <v>1847</v>
      </c>
      <c r="N50" s="246" t="s">
        <v>1998</v>
      </c>
      <c r="O50" s="247"/>
      <c r="P50" s="247"/>
      <c r="Q50" s="247"/>
      <c r="R50" s="247"/>
      <c r="S50" s="247"/>
      <c r="T50" s="247"/>
      <c r="U50" s="247"/>
      <c r="V50" s="247"/>
      <c r="W50" s="247"/>
      <c r="X50" s="247"/>
    </row>
    <row r="51" spans="1:24">
      <c r="A51" s="246" t="s">
        <v>1999</v>
      </c>
      <c r="B51" s="247"/>
      <c r="C51" s="246" t="s">
        <v>2000</v>
      </c>
      <c r="D51" s="247"/>
      <c r="E51" s="246" t="s">
        <v>1632</v>
      </c>
      <c r="F51" s="246" t="s">
        <v>1826</v>
      </c>
      <c r="G51" s="247"/>
      <c r="H51" s="247"/>
      <c r="I51" s="246" t="s">
        <v>1728</v>
      </c>
      <c r="J51" s="246" t="s">
        <v>85</v>
      </c>
      <c r="K51" s="246" t="s">
        <v>1977</v>
      </c>
      <c r="L51" s="246" t="s">
        <v>2001</v>
      </c>
      <c r="M51" s="246" t="s">
        <v>209</v>
      </c>
      <c r="N51" s="246" t="s">
        <v>2002</v>
      </c>
      <c r="O51" s="247"/>
      <c r="P51" s="247"/>
      <c r="Q51" s="247"/>
      <c r="R51" s="247"/>
      <c r="S51" s="247"/>
      <c r="T51" s="247"/>
      <c r="U51" s="247"/>
      <c r="V51" s="247"/>
      <c r="W51" s="247"/>
      <c r="X51" s="247"/>
    </row>
    <row r="52" spans="1:24">
      <c r="A52" s="246" t="s">
        <v>159</v>
      </c>
      <c r="B52" s="247"/>
      <c r="C52" s="246" t="s">
        <v>2003</v>
      </c>
      <c r="D52" s="247"/>
      <c r="E52" s="246" t="s">
        <v>1641</v>
      </c>
      <c r="F52" s="246" t="s">
        <v>1835</v>
      </c>
      <c r="G52" s="247"/>
      <c r="H52" s="247"/>
      <c r="I52" s="246" t="s">
        <v>2004</v>
      </c>
      <c r="J52" s="246" t="s">
        <v>920</v>
      </c>
      <c r="K52" s="246" t="s">
        <v>2005</v>
      </c>
      <c r="L52" s="246" t="s">
        <v>2006</v>
      </c>
      <c r="M52" s="246" t="s">
        <v>2007</v>
      </c>
      <c r="N52" s="246" t="s">
        <v>2008</v>
      </c>
      <c r="O52" s="247"/>
      <c r="P52" s="247"/>
      <c r="Q52" s="247"/>
      <c r="R52" s="247"/>
      <c r="S52" s="247"/>
      <c r="T52" s="247"/>
      <c r="U52" s="247"/>
      <c r="V52" s="247"/>
      <c r="W52" s="247"/>
      <c r="X52" s="247"/>
    </row>
    <row r="53" spans="1:24">
      <c r="A53" s="246" t="s">
        <v>2009</v>
      </c>
      <c r="B53" s="247"/>
      <c r="C53" s="246" t="s">
        <v>2010</v>
      </c>
      <c r="D53" s="247"/>
      <c r="E53" s="246" t="s">
        <v>1654</v>
      </c>
      <c r="F53" s="246" t="s">
        <v>1842</v>
      </c>
      <c r="G53" s="247"/>
      <c r="H53" s="247"/>
      <c r="I53" s="246" t="s">
        <v>2011</v>
      </c>
      <c r="J53" s="246" t="s">
        <v>2012</v>
      </c>
      <c r="K53" s="246" t="s">
        <v>2013</v>
      </c>
      <c r="L53" s="246" t="s">
        <v>2014</v>
      </c>
      <c r="M53" s="246" t="s">
        <v>2015</v>
      </c>
      <c r="N53" s="246" t="s">
        <v>2016</v>
      </c>
      <c r="O53" s="247"/>
      <c r="P53" s="247"/>
      <c r="Q53" s="247"/>
      <c r="R53" s="247"/>
      <c r="S53" s="247"/>
      <c r="T53" s="247"/>
      <c r="U53" s="247"/>
      <c r="V53" s="247"/>
      <c r="W53" s="247"/>
      <c r="X53" s="247"/>
    </row>
    <row r="54" spans="1:24">
      <c r="A54" s="246" t="s">
        <v>2017</v>
      </c>
      <c r="B54" s="247"/>
      <c r="C54" s="246" t="s">
        <v>2018</v>
      </c>
      <c r="D54" s="247"/>
      <c r="E54" s="246" t="s">
        <v>1662</v>
      </c>
      <c r="F54" s="246" t="s">
        <v>1849</v>
      </c>
      <c r="G54" s="247"/>
      <c r="H54" s="247"/>
      <c r="I54" s="246" t="s">
        <v>2019</v>
      </c>
      <c r="J54" s="246" t="s">
        <v>1737</v>
      </c>
      <c r="K54" s="246" t="s">
        <v>1820</v>
      </c>
      <c r="L54" s="246" t="s">
        <v>1847</v>
      </c>
      <c r="M54" s="246" t="s">
        <v>214</v>
      </c>
      <c r="N54" s="246" t="s">
        <v>1750</v>
      </c>
      <c r="O54" s="247"/>
      <c r="P54" s="247"/>
      <c r="Q54" s="247"/>
      <c r="R54" s="247"/>
      <c r="S54" s="247"/>
      <c r="T54" s="247"/>
      <c r="U54" s="247"/>
      <c r="V54" s="247"/>
      <c r="W54" s="247"/>
      <c r="X54" s="247"/>
    </row>
    <row r="55" spans="1:24">
      <c r="A55" s="246" t="s">
        <v>1829</v>
      </c>
      <c r="B55" s="247"/>
      <c r="C55" s="246" t="s">
        <v>1829</v>
      </c>
      <c r="D55" s="247"/>
      <c r="E55" s="246" t="s">
        <v>2020</v>
      </c>
      <c r="F55" s="246" t="s">
        <v>1855</v>
      </c>
      <c r="G55" s="247"/>
      <c r="H55" s="247"/>
      <c r="I55" s="246" t="s">
        <v>1829</v>
      </c>
      <c r="J55" s="246" t="s">
        <v>2021</v>
      </c>
      <c r="K55" s="246" t="s">
        <v>2022</v>
      </c>
      <c r="L55" s="246" t="s">
        <v>2023</v>
      </c>
      <c r="M55" s="246" t="s">
        <v>217</v>
      </c>
      <c r="N55" s="246" t="s">
        <v>1758</v>
      </c>
      <c r="O55" s="247"/>
      <c r="P55" s="247"/>
      <c r="Q55" s="247"/>
      <c r="R55" s="247"/>
      <c r="S55" s="247"/>
      <c r="T55" s="247"/>
      <c r="U55" s="247"/>
      <c r="V55" s="247"/>
      <c r="W55" s="247"/>
      <c r="X55" s="247"/>
    </row>
    <row r="56" spans="1:24">
      <c r="A56" s="246" t="s">
        <v>1837</v>
      </c>
      <c r="B56" s="247"/>
      <c r="C56" s="246" t="s">
        <v>1960</v>
      </c>
      <c r="D56" s="247"/>
      <c r="E56" s="246" t="s">
        <v>1671</v>
      </c>
      <c r="F56" s="246" t="s">
        <v>1861</v>
      </c>
      <c r="G56" s="247"/>
      <c r="H56" s="247"/>
      <c r="I56" s="246" t="s">
        <v>1837</v>
      </c>
      <c r="J56" s="246" t="s">
        <v>94</v>
      </c>
      <c r="K56" s="246" t="s">
        <v>2024</v>
      </c>
      <c r="L56" s="246" t="s">
        <v>209</v>
      </c>
      <c r="M56" s="246" t="s">
        <v>2025</v>
      </c>
      <c r="N56" s="246" t="s">
        <v>2026</v>
      </c>
      <c r="O56" s="247"/>
      <c r="P56" s="247"/>
      <c r="Q56" s="247"/>
      <c r="R56" s="247"/>
      <c r="S56" s="247"/>
      <c r="T56" s="247"/>
      <c r="U56" s="247"/>
      <c r="V56" s="247"/>
      <c r="W56" s="247"/>
      <c r="X56" s="247"/>
    </row>
    <row r="57" spans="1:24">
      <c r="A57" s="246" t="s">
        <v>1844</v>
      </c>
      <c r="B57" s="247"/>
      <c r="C57" s="246" t="s">
        <v>2027</v>
      </c>
      <c r="D57" s="247"/>
      <c r="E57" s="246" t="s">
        <v>2028</v>
      </c>
      <c r="F57" s="246" t="s">
        <v>1870</v>
      </c>
      <c r="G57" s="247"/>
      <c r="H57" s="247"/>
      <c r="I57" s="246" t="s">
        <v>1844</v>
      </c>
      <c r="J57" s="246" t="s">
        <v>2029</v>
      </c>
      <c r="K57" s="246" t="s">
        <v>2030</v>
      </c>
      <c r="L57" s="246" t="s">
        <v>2031</v>
      </c>
      <c r="M57" s="246" t="s">
        <v>626</v>
      </c>
      <c r="N57" s="246" t="s">
        <v>1766</v>
      </c>
      <c r="O57" s="247"/>
      <c r="P57" s="247"/>
      <c r="Q57" s="247"/>
      <c r="R57" s="247"/>
      <c r="S57" s="247"/>
      <c r="T57" s="247"/>
      <c r="U57" s="247"/>
      <c r="V57" s="247"/>
      <c r="W57" s="247"/>
      <c r="X57" s="247"/>
    </row>
    <row r="58" spans="1:24">
      <c r="A58" s="246" t="s">
        <v>1851</v>
      </c>
      <c r="B58" s="247"/>
      <c r="C58" s="246" t="s">
        <v>2032</v>
      </c>
      <c r="D58" s="247"/>
      <c r="E58" s="246" t="s">
        <v>2033</v>
      </c>
      <c r="F58" s="246" t="s">
        <v>1878</v>
      </c>
      <c r="G58" s="247"/>
      <c r="H58" s="247"/>
      <c r="I58" s="246" t="s">
        <v>1857</v>
      </c>
      <c r="J58" s="246" t="s">
        <v>1793</v>
      </c>
      <c r="K58" s="246" t="s">
        <v>2034</v>
      </c>
      <c r="L58" s="246" t="s">
        <v>2035</v>
      </c>
      <c r="M58" s="246" t="s">
        <v>1791</v>
      </c>
      <c r="N58" s="246" t="s">
        <v>1774</v>
      </c>
      <c r="O58" s="247"/>
      <c r="P58" s="247"/>
      <c r="Q58" s="247"/>
      <c r="R58" s="247"/>
      <c r="S58" s="247"/>
      <c r="T58" s="247"/>
      <c r="U58" s="247"/>
      <c r="V58" s="247"/>
      <c r="W58" s="247"/>
      <c r="X58" s="247"/>
    </row>
    <row r="59" spans="1:24">
      <c r="A59" s="246" t="s">
        <v>1857</v>
      </c>
      <c r="B59" s="247"/>
      <c r="C59" s="246" t="s">
        <v>2036</v>
      </c>
      <c r="D59" s="247"/>
      <c r="E59" s="246" t="s">
        <v>2037</v>
      </c>
      <c r="F59" s="246" t="s">
        <v>1887</v>
      </c>
      <c r="G59" s="247"/>
      <c r="H59" s="247"/>
      <c r="I59" s="246" t="s">
        <v>1863</v>
      </c>
      <c r="J59" s="246" t="s">
        <v>2038</v>
      </c>
      <c r="K59" s="246" t="s">
        <v>2039</v>
      </c>
      <c r="L59" s="246" t="s">
        <v>2040</v>
      </c>
      <c r="M59" s="246" t="s">
        <v>2041</v>
      </c>
      <c r="N59" s="246" t="s">
        <v>1847</v>
      </c>
      <c r="O59" s="247"/>
      <c r="P59" s="247"/>
      <c r="Q59" s="247"/>
      <c r="R59" s="247"/>
      <c r="S59" s="247"/>
      <c r="T59" s="247"/>
      <c r="U59" s="247"/>
      <c r="V59" s="247"/>
      <c r="W59" s="247"/>
      <c r="X59" s="247"/>
    </row>
    <row r="60" spans="1:24">
      <c r="A60" s="246" t="s">
        <v>1863</v>
      </c>
      <c r="B60" s="247"/>
      <c r="C60" s="246" t="s">
        <v>2042</v>
      </c>
      <c r="D60" s="247"/>
      <c r="E60" s="246" t="s">
        <v>209</v>
      </c>
      <c r="F60" s="246" t="s">
        <v>1907</v>
      </c>
      <c r="G60" s="247"/>
      <c r="H60" s="247"/>
      <c r="I60" s="246" t="s">
        <v>1872</v>
      </c>
      <c r="J60" s="246" t="s">
        <v>2043</v>
      </c>
      <c r="K60" s="246" t="s">
        <v>1670</v>
      </c>
      <c r="L60" s="246" t="s">
        <v>2044</v>
      </c>
      <c r="M60" s="246" t="s">
        <v>1707</v>
      </c>
      <c r="N60" s="246" t="s">
        <v>209</v>
      </c>
      <c r="O60" s="247"/>
      <c r="P60" s="247"/>
      <c r="Q60" s="247"/>
      <c r="R60" s="247"/>
      <c r="S60" s="247"/>
      <c r="T60" s="247"/>
      <c r="U60" s="247"/>
      <c r="V60" s="247"/>
      <c r="W60" s="247"/>
      <c r="X60" s="247"/>
    </row>
    <row r="61" spans="1:24">
      <c r="A61" s="246" t="s">
        <v>1872</v>
      </c>
      <c r="B61" s="247"/>
      <c r="C61" s="246" t="s">
        <v>2045</v>
      </c>
      <c r="D61" s="247"/>
      <c r="E61" s="246" t="s">
        <v>2046</v>
      </c>
      <c r="F61" s="246" t="s">
        <v>2047</v>
      </c>
      <c r="G61" s="247"/>
      <c r="H61" s="247"/>
      <c r="I61" s="246" t="s">
        <v>1881</v>
      </c>
      <c r="J61" s="246" t="s">
        <v>1632</v>
      </c>
      <c r="K61" s="246" t="s">
        <v>2048</v>
      </c>
      <c r="L61" s="246" t="s">
        <v>2049</v>
      </c>
      <c r="M61" s="246" t="s">
        <v>1715</v>
      </c>
      <c r="N61" s="246" t="s">
        <v>214</v>
      </c>
      <c r="O61" s="247"/>
      <c r="P61" s="247"/>
      <c r="Q61" s="247"/>
      <c r="R61" s="247"/>
      <c r="S61" s="247"/>
      <c r="T61" s="247"/>
      <c r="U61" s="247"/>
      <c r="V61" s="247"/>
      <c r="W61" s="247"/>
      <c r="X61" s="247"/>
    </row>
    <row r="62" spans="1:24">
      <c r="A62" s="246" t="s">
        <v>1881</v>
      </c>
      <c r="B62" s="247"/>
      <c r="C62" s="246" t="s">
        <v>2050</v>
      </c>
      <c r="D62" s="247"/>
      <c r="E62" s="246" t="s">
        <v>1701</v>
      </c>
      <c r="F62" s="246" t="s">
        <v>110</v>
      </c>
      <c r="G62" s="247"/>
      <c r="H62" s="247"/>
      <c r="I62" s="246" t="s">
        <v>1889</v>
      </c>
      <c r="J62" s="246" t="s">
        <v>2051</v>
      </c>
      <c r="K62" s="246" t="s">
        <v>159</v>
      </c>
      <c r="L62" s="246" t="s">
        <v>2052</v>
      </c>
      <c r="M62" s="246" t="s">
        <v>2053</v>
      </c>
      <c r="N62" s="246" t="s">
        <v>2054</v>
      </c>
      <c r="O62" s="247"/>
      <c r="P62" s="247"/>
      <c r="Q62" s="247"/>
      <c r="R62" s="247"/>
      <c r="S62" s="247"/>
      <c r="T62" s="247"/>
      <c r="U62" s="247"/>
      <c r="V62" s="247"/>
      <c r="W62" s="247"/>
      <c r="X62" s="247"/>
    </row>
    <row r="63" spans="1:24">
      <c r="A63" s="246" t="s">
        <v>1889</v>
      </c>
      <c r="B63" s="247"/>
      <c r="C63" s="246" t="s">
        <v>1671</v>
      </c>
      <c r="D63" s="247"/>
      <c r="E63" s="246" t="s">
        <v>2055</v>
      </c>
      <c r="F63" s="246" t="s">
        <v>2056</v>
      </c>
      <c r="G63" s="247"/>
      <c r="H63" s="247"/>
      <c r="I63" s="246" t="s">
        <v>1895</v>
      </c>
      <c r="J63" s="246" t="s">
        <v>1898</v>
      </c>
      <c r="K63" s="246" t="s">
        <v>2009</v>
      </c>
      <c r="L63" s="246" t="s">
        <v>2057</v>
      </c>
      <c r="M63" s="246" t="s">
        <v>2058</v>
      </c>
      <c r="N63" s="246" t="s">
        <v>217</v>
      </c>
      <c r="O63" s="247"/>
      <c r="P63" s="247"/>
      <c r="Q63" s="247"/>
      <c r="R63" s="247"/>
      <c r="S63" s="247"/>
      <c r="T63" s="247"/>
      <c r="U63" s="247"/>
      <c r="V63" s="247"/>
      <c r="W63" s="247"/>
      <c r="X63" s="247"/>
    </row>
    <row r="64" spans="1:24">
      <c r="A64" s="246" t="s">
        <v>1895</v>
      </c>
      <c r="B64" s="247"/>
      <c r="C64" s="246" t="s">
        <v>1992</v>
      </c>
      <c r="D64" s="247"/>
      <c r="E64" s="246" t="s">
        <v>2059</v>
      </c>
      <c r="F64" s="246" t="s">
        <v>115</v>
      </c>
      <c r="G64" s="247"/>
      <c r="H64" s="247"/>
      <c r="I64" s="246" t="s">
        <v>1901</v>
      </c>
      <c r="J64" s="246" t="s">
        <v>2060</v>
      </c>
      <c r="K64" s="246" t="s">
        <v>2017</v>
      </c>
      <c r="L64" s="246" t="s">
        <v>2061</v>
      </c>
      <c r="M64" s="246" t="s">
        <v>2062</v>
      </c>
      <c r="N64" s="246" t="s">
        <v>2063</v>
      </c>
      <c r="O64" s="247"/>
      <c r="P64" s="247"/>
      <c r="Q64" s="247"/>
      <c r="R64" s="247"/>
      <c r="S64" s="247"/>
      <c r="T64" s="247"/>
      <c r="U64" s="247"/>
      <c r="V64" s="247"/>
      <c r="W64" s="247"/>
      <c r="X64" s="247"/>
    </row>
    <row r="65" spans="1:24">
      <c r="A65" s="246" t="s">
        <v>1901</v>
      </c>
      <c r="B65" s="247"/>
      <c r="C65" s="246" t="s">
        <v>1998</v>
      </c>
      <c r="D65" s="247"/>
      <c r="E65" s="246" t="s">
        <v>2064</v>
      </c>
      <c r="F65" s="246" t="s">
        <v>2065</v>
      </c>
      <c r="G65" s="247"/>
      <c r="H65" s="247"/>
      <c r="I65" s="246" t="s">
        <v>1909</v>
      </c>
      <c r="J65" s="246" t="s">
        <v>2066</v>
      </c>
      <c r="K65" s="246" t="s">
        <v>1829</v>
      </c>
      <c r="L65" s="246" t="s">
        <v>1696</v>
      </c>
      <c r="M65" s="246" t="s">
        <v>2067</v>
      </c>
      <c r="N65" s="246" t="s">
        <v>2025</v>
      </c>
      <c r="O65" s="247"/>
      <c r="P65" s="247"/>
      <c r="Q65" s="247"/>
      <c r="R65" s="247"/>
      <c r="S65" s="247"/>
      <c r="T65" s="247"/>
      <c r="U65" s="247"/>
      <c r="V65" s="247"/>
      <c r="W65" s="247"/>
      <c r="X65" s="247"/>
    </row>
    <row r="66" spans="1:24">
      <c r="A66" s="246" t="s">
        <v>1909</v>
      </c>
      <c r="B66" s="247"/>
      <c r="C66" s="246" t="s">
        <v>2008</v>
      </c>
      <c r="D66" s="247"/>
      <c r="E66" s="246" t="s">
        <v>1722</v>
      </c>
      <c r="F66" s="246" t="s">
        <v>2068</v>
      </c>
      <c r="G66" s="247"/>
      <c r="H66" s="247"/>
      <c r="I66" s="246" t="s">
        <v>1914</v>
      </c>
      <c r="J66" s="246" t="s">
        <v>1929</v>
      </c>
      <c r="K66" s="246" t="s">
        <v>1837</v>
      </c>
      <c r="L66" s="246" t="s">
        <v>2025</v>
      </c>
      <c r="M66" s="246" t="s">
        <v>257</v>
      </c>
      <c r="N66" s="246" t="s">
        <v>2069</v>
      </c>
      <c r="O66" s="247"/>
      <c r="P66" s="247"/>
      <c r="Q66" s="247"/>
      <c r="R66" s="247"/>
      <c r="S66" s="247"/>
      <c r="T66" s="247"/>
      <c r="U66" s="247"/>
      <c r="V66" s="247"/>
      <c r="W66" s="247"/>
      <c r="X66" s="247"/>
    </row>
    <row r="67" spans="1:24">
      <c r="A67" s="246" t="s">
        <v>1914</v>
      </c>
      <c r="B67" s="247"/>
      <c r="C67" s="246" t="s">
        <v>2070</v>
      </c>
      <c r="D67" s="247"/>
      <c r="E67" s="246" t="s">
        <v>2071</v>
      </c>
      <c r="F67" s="246" t="s">
        <v>2072</v>
      </c>
      <c r="G67" s="247"/>
      <c r="H67" s="247"/>
      <c r="I67" s="246" t="s">
        <v>1919</v>
      </c>
      <c r="J67" s="246" t="s">
        <v>2073</v>
      </c>
      <c r="K67" s="246" t="s">
        <v>1844</v>
      </c>
      <c r="L67" s="246" t="s">
        <v>2074</v>
      </c>
      <c r="M67" s="246" t="s">
        <v>2075</v>
      </c>
      <c r="N67" s="246" t="s">
        <v>2076</v>
      </c>
      <c r="O67" s="247"/>
      <c r="P67" s="247"/>
      <c r="Q67" s="247"/>
      <c r="R67" s="247"/>
      <c r="S67" s="247"/>
      <c r="T67" s="247"/>
      <c r="U67" s="247"/>
      <c r="V67" s="247"/>
      <c r="W67" s="247"/>
      <c r="X67" s="247"/>
    </row>
    <row r="68" spans="1:24">
      <c r="A68" s="246" t="s">
        <v>1919</v>
      </c>
      <c r="B68" s="247"/>
      <c r="C68" s="246" t="s">
        <v>2037</v>
      </c>
      <c r="D68" s="247"/>
      <c r="E68" s="246" t="s">
        <v>2077</v>
      </c>
      <c r="F68" s="246" t="s">
        <v>2078</v>
      </c>
      <c r="G68" s="247"/>
      <c r="H68" s="247"/>
      <c r="I68" s="246" t="s">
        <v>1927</v>
      </c>
      <c r="J68" s="246" t="s">
        <v>1945</v>
      </c>
      <c r="K68" s="246" t="s">
        <v>1857</v>
      </c>
      <c r="L68" s="246" t="s">
        <v>2069</v>
      </c>
      <c r="M68" s="246" t="s">
        <v>2079</v>
      </c>
      <c r="N68" s="246" t="s">
        <v>2046</v>
      </c>
      <c r="O68" s="247"/>
      <c r="P68" s="247"/>
      <c r="Q68" s="247"/>
      <c r="R68" s="247"/>
      <c r="S68" s="247"/>
      <c r="T68" s="247"/>
      <c r="U68" s="247"/>
      <c r="V68" s="247"/>
      <c r="W68" s="247"/>
      <c r="X68" s="247"/>
    </row>
    <row r="69" spans="1:24">
      <c r="A69" s="246" t="s">
        <v>1927</v>
      </c>
      <c r="B69" s="247"/>
      <c r="C69" s="246" t="s">
        <v>2080</v>
      </c>
      <c r="D69" s="247"/>
      <c r="E69" s="246" t="s">
        <v>1739</v>
      </c>
      <c r="F69" s="246" t="s">
        <v>2081</v>
      </c>
      <c r="G69" s="247"/>
      <c r="H69" s="247"/>
      <c r="I69" s="246" t="s">
        <v>1935</v>
      </c>
      <c r="J69" s="246" t="s">
        <v>1954</v>
      </c>
      <c r="K69" s="246" t="s">
        <v>1863</v>
      </c>
      <c r="L69" s="246" t="s">
        <v>2046</v>
      </c>
      <c r="M69" s="246" t="s">
        <v>259</v>
      </c>
      <c r="N69" s="246" t="s">
        <v>1701</v>
      </c>
      <c r="O69" s="247"/>
      <c r="P69" s="247"/>
      <c r="Q69" s="247"/>
      <c r="R69" s="247"/>
      <c r="S69" s="247"/>
      <c r="T69" s="247"/>
      <c r="U69" s="247"/>
      <c r="V69" s="247"/>
      <c r="W69" s="247"/>
      <c r="X69" s="247"/>
    </row>
    <row r="70" spans="1:24">
      <c r="A70" s="246" t="s">
        <v>1935</v>
      </c>
      <c r="B70" s="247"/>
      <c r="C70" s="246" t="s">
        <v>2082</v>
      </c>
      <c r="D70" s="247"/>
      <c r="E70" s="246" t="s">
        <v>2083</v>
      </c>
      <c r="F70" s="246" t="s">
        <v>2084</v>
      </c>
      <c r="G70" s="247"/>
      <c r="H70" s="247"/>
      <c r="I70" s="246" t="s">
        <v>2085</v>
      </c>
      <c r="J70" s="246" t="s">
        <v>1641</v>
      </c>
      <c r="K70" s="246" t="s">
        <v>1872</v>
      </c>
      <c r="L70" s="246" t="s">
        <v>2086</v>
      </c>
      <c r="M70" s="246" t="s">
        <v>261</v>
      </c>
      <c r="N70" s="246" t="s">
        <v>1791</v>
      </c>
      <c r="O70" s="247"/>
      <c r="P70" s="247"/>
      <c r="Q70" s="247"/>
      <c r="R70" s="247"/>
      <c r="S70" s="247"/>
      <c r="T70" s="247"/>
      <c r="U70" s="247"/>
      <c r="V70" s="247"/>
      <c r="W70" s="247"/>
      <c r="X70" s="247"/>
    </row>
    <row r="71" spans="1:24">
      <c r="A71" s="246" t="s">
        <v>2085</v>
      </c>
      <c r="B71" s="247"/>
      <c r="C71" s="246" t="s">
        <v>209</v>
      </c>
      <c r="D71" s="247"/>
      <c r="E71" s="246" t="s">
        <v>2087</v>
      </c>
      <c r="F71" s="246" t="s">
        <v>2088</v>
      </c>
      <c r="G71" s="247"/>
      <c r="H71" s="247"/>
      <c r="I71" s="246" t="s">
        <v>1943</v>
      </c>
      <c r="J71" s="246" t="s">
        <v>2089</v>
      </c>
      <c r="K71" s="246" t="s">
        <v>1881</v>
      </c>
      <c r="L71" s="246" t="s">
        <v>2090</v>
      </c>
      <c r="M71" s="246" t="s">
        <v>2091</v>
      </c>
      <c r="N71" s="246" t="s">
        <v>2092</v>
      </c>
      <c r="O71" s="247"/>
      <c r="P71" s="247"/>
      <c r="Q71" s="247"/>
      <c r="R71" s="247"/>
      <c r="S71" s="247"/>
      <c r="T71" s="247"/>
      <c r="U71" s="247"/>
      <c r="V71" s="247"/>
      <c r="W71" s="247"/>
      <c r="X71" s="247"/>
    </row>
    <row r="72" spans="1:24">
      <c r="A72" s="246" t="s">
        <v>1943</v>
      </c>
      <c r="B72" s="247"/>
      <c r="C72" s="246" t="s">
        <v>2007</v>
      </c>
      <c r="D72" s="247"/>
      <c r="E72" s="246" t="s">
        <v>1747</v>
      </c>
      <c r="F72" s="246" t="s">
        <v>134</v>
      </c>
      <c r="G72" s="247"/>
      <c r="H72" s="247"/>
      <c r="I72" s="246" t="s">
        <v>1952</v>
      </c>
      <c r="J72" s="246" t="s">
        <v>1969</v>
      </c>
      <c r="K72" s="246" t="s">
        <v>1889</v>
      </c>
      <c r="L72" s="246" t="s">
        <v>2093</v>
      </c>
      <c r="M72" s="246" t="s">
        <v>2094</v>
      </c>
      <c r="N72" s="246" t="s">
        <v>2095</v>
      </c>
      <c r="O72" s="247"/>
      <c r="P72" s="247"/>
      <c r="Q72" s="247"/>
      <c r="R72" s="247"/>
      <c r="S72" s="247"/>
      <c r="T72" s="247"/>
      <c r="U72" s="247"/>
      <c r="V72" s="247"/>
      <c r="W72" s="247"/>
      <c r="X72" s="247"/>
    </row>
    <row r="73" spans="1:24">
      <c r="A73" s="246" t="s">
        <v>1952</v>
      </c>
      <c r="B73" s="247"/>
      <c r="C73" s="246" t="s">
        <v>214</v>
      </c>
      <c r="D73" s="247"/>
      <c r="E73" s="246" t="s">
        <v>1771</v>
      </c>
      <c r="F73" s="246" t="s">
        <v>2096</v>
      </c>
      <c r="G73" s="247"/>
      <c r="H73" s="247"/>
      <c r="I73" s="246" t="s">
        <v>2097</v>
      </c>
      <c r="J73" s="246" t="s">
        <v>1654</v>
      </c>
      <c r="K73" s="246" t="s">
        <v>1895</v>
      </c>
      <c r="L73" s="246" t="s">
        <v>2098</v>
      </c>
      <c r="M73" s="246" t="s">
        <v>1884</v>
      </c>
      <c r="N73" s="246" t="s">
        <v>1707</v>
      </c>
      <c r="O73" s="247"/>
      <c r="P73" s="247"/>
      <c r="Q73" s="247"/>
      <c r="R73" s="247"/>
      <c r="S73" s="247"/>
      <c r="T73" s="247"/>
      <c r="U73" s="247"/>
      <c r="V73" s="247"/>
      <c r="W73" s="247"/>
      <c r="X73" s="247"/>
    </row>
    <row r="74" spans="1:24">
      <c r="A74" s="246" t="s">
        <v>2099</v>
      </c>
      <c r="B74" s="247"/>
      <c r="C74" s="246" t="s">
        <v>217</v>
      </c>
      <c r="D74" s="247"/>
      <c r="E74" s="246" t="s">
        <v>1781</v>
      </c>
      <c r="F74" s="246" t="s">
        <v>2100</v>
      </c>
      <c r="G74" s="247"/>
      <c r="H74" s="247"/>
      <c r="I74" s="246" t="s">
        <v>2101</v>
      </c>
      <c r="J74" s="246" t="s">
        <v>2102</v>
      </c>
      <c r="K74" s="246" t="s">
        <v>1901</v>
      </c>
      <c r="L74" s="246" t="s">
        <v>2103</v>
      </c>
      <c r="M74" s="246" t="s">
        <v>267</v>
      </c>
      <c r="N74" s="246" t="s">
        <v>2104</v>
      </c>
      <c r="O74" s="247"/>
      <c r="P74" s="247"/>
      <c r="Q74" s="247"/>
      <c r="R74" s="247"/>
      <c r="S74" s="247"/>
      <c r="T74" s="247"/>
      <c r="U74" s="247"/>
      <c r="V74" s="247"/>
      <c r="W74" s="247"/>
      <c r="X74" s="247"/>
    </row>
    <row r="75" spans="1:24">
      <c r="A75" s="246" t="s">
        <v>2105</v>
      </c>
      <c r="B75" s="247"/>
      <c r="C75" s="246" t="s">
        <v>2061</v>
      </c>
      <c r="D75" s="247"/>
      <c r="E75" s="246" t="s">
        <v>2106</v>
      </c>
      <c r="F75" s="246" t="s">
        <v>2107</v>
      </c>
      <c r="G75" s="247"/>
      <c r="H75" s="247"/>
      <c r="I75" s="246" t="s">
        <v>2108</v>
      </c>
      <c r="J75" s="246" t="s">
        <v>2020</v>
      </c>
      <c r="K75" s="246" t="s">
        <v>1909</v>
      </c>
      <c r="L75" s="246" t="s">
        <v>2109</v>
      </c>
      <c r="M75" s="246" t="s">
        <v>2110</v>
      </c>
      <c r="N75" s="246" t="s">
        <v>2111</v>
      </c>
      <c r="O75" s="247"/>
      <c r="P75" s="247"/>
      <c r="Q75" s="247"/>
      <c r="R75" s="247"/>
      <c r="S75" s="247"/>
      <c r="T75" s="247"/>
      <c r="U75" s="247"/>
      <c r="V75" s="247"/>
      <c r="W75" s="247"/>
      <c r="X75" s="247"/>
    </row>
    <row r="76" spans="1:24">
      <c r="A76" s="246" t="s">
        <v>2112</v>
      </c>
      <c r="B76" s="247"/>
      <c r="C76" s="246" t="s">
        <v>2113</v>
      </c>
      <c r="D76" s="247"/>
      <c r="E76" s="246" t="s">
        <v>2114</v>
      </c>
      <c r="F76" s="246" t="s">
        <v>2115</v>
      </c>
      <c r="G76" s="247"/>
      <c r="H76" s="247"/>
      <c r="I76" s="246" t="s">
        <v>1760</v>
      </c>
      <c r="J76" s="246" t="s">
        <v>2116</v>
      </c>
      <c r="K76" s="246" t="s">
        <v>1919</v>
      </c>
      <c r="L76" s="246" t="s">
        <v>1722</v>
      </c>
      <c r="M76" s="246" t="s">
        <v>2117</v>
      </c>
      <c r="N76" s="246" t="s">
        <v>2118</v>
      </c>
      <c r="O76" s="247"/>
      <c r="P76" s="247"/>
      <c r="Q76" s="247"/>
      <c r="R76" s="247"/>
      <c r="S76" s="247"/>
      <c r="T76" s="247"/>
      <c r="U76" s="247"/>
      <c r="V76" s="247"/>
      <c r="W76" s="247"/>
      <c r="X76" s="247"/>
    </row>
    <row r="77" spans="1:24">
      <c r="A77" s="246" t="s">
        <v>1888</v>
      </c>
      <c r="B77" s="247"/>
      <c r="C77" s="246" t="s">
        <v>1707</v>
      </c>
      <c r="D77" s="247"/>
      <c r="E77" s="246" t="s">
        <v>2119</v>
      </c>
      <c r="F77" s="246" t="s">
        <v>2120</v>
      </c>
      <c r="G77" s="247"/>
      <c r="H77" s="247"/>
      <c r="I77" s="246" t="s">
        <v>2121</v>
      </c>
      <c r="J77" s="246" t="s">
        <v>2010</v>
      </c>
      <c r="K77" s="246" t="s">
        <v>1927</v>
      </c>
      <c r="L77" s="246" t="s">
        <v>2122</v>
      </c>
      <c r="M77" s="246" t="s">
        <v>1841</v>
      </c>
      <c r="N77" s="246" t="s">
        <v>1715</v>
      </c>
      <c r="O77" s="247"/>
      <c r="P77" s="247"/>
      <c r="Q77" s="247"/>
      <c r="R77" s="247"/>
      <c r="S77" s="247"/>
      <c r="T77" s="247"/>
      <c r="U77" s="247"/>
      <c r="V77" s="247"/>
      <c r="W77" s="247"/>
      <c r="X77" s="247"/>
    </row>
    <row r="78" spans="1:24">
      <c r="A78" s="246" t="s">
        <v>1671</v>
      </c>
      <c r="B78" s="247"/>
      <c r="C78" s="246" t="s">
        <v>2123</v>
      </c>
      <c r="D78" s="247"/>
      <c r="E78" s="246" t="s">
        <v>2124</v>
      </c>
      <c r="F78" s="246" t="s">
        <v>2125</v>
      </c>
      <c r="G78" s="247"/>
      <c r="H78" s="247"/>
      <c r="I78" s="246" t="s">
        <v>2126</v>
      </c>
      <c r="J78" s="246" t="s">
        <v>1829</v>
      </c>
      <c r="K78" s="246" t="s">
        <v>1943</v>
      </c>
      <c r="L78" s="246" t="s">
        <v>1739</v>
      </c>
      <c r="M78" s="246" t="s">
        <v>2127</v>
      </c>
      <c r="N78" s="246" t="s">
        <v>2128</v>
      </c>
      <c r="O78" s="247"/>
      <c r="P78" s="247"/>
      <c r="Q78" s="247"/>
      <c r="R78" s="247"/>
      <c r="S78" s="247"/>
      <c r="T78" s="247"/>
      <c r="U78" s="247"/>
      <c r="V78" s="247"/>
      <c r="W78" s="247"/>
      <c r="X78" s="247"/>
    </row>
    <row r="79" spans="1:24">
      <c r="A79" s="246" t="s">
        <v>2129</v>
      </c>
      <c r="B79" s="247"/>
      <c r="C79" s="246" t="s">
        <v>2130</v>
      </c>
      <c r="D79" s="247"/>
      <c r="E79" s="246" t="s">
        <v>2131</v>
      </c>
      <c r="F79" s="246" t="s">
        <v>2132</v>
      </c>
      <c r="G79" s="247"/>
      <c r="H79" s="247"/>
      <c r="I79" s="246" t="s">
        <v>2133</v>
      </c>
      <c r="J79" s="246" t="s">
        <v>2027</v>
      </c>
      <c r="K79" s="246" t="s">
        <v>1952</v>
      </c>
      <c r="L79" s="246" t="s">
        <v>2083</v>
      </c>
      <c r="M79" s="246" t="s">
        <v>2134</v>
      </c>
      <c r="N79" s="246" t="s">
        <v>2058</v>
      </c>
      <c r="O79" s="247"/>
      <c r="P79" s="247"/>
      <c r="Q79" s="247"/>
      <c r="R79" s="247"/>
      <c r="S79" s="247"/>
      <c r="T79" s="247"/>
      <c r="U79" s="247"/>
      <c r="V79" s="247"/>
      <c r="W79" s="247"/>
      <c r="X79" s="247"/>
    </row>
    <row r="80" spans="1:24">
      <c r="A80" s="246" t="s">
        <v>1794</v>
      </c>
      <c r="B80" s="247"/>
      <c r="C80" s="246" t="s">
        <v>2135</v>
      </c>
      <c r="D80" s="247"/>
      <c r="E80" s="246" t="s">
        <v>2136</v>
      </c>
      <c r="F80" s="246" t="s">
        <v>2137</v>
      </c>
      <c r="G80" s="247"/>
      <c r="H80" s="247"/>
      <c r="I80" s="246" t="s">
        <v>2138</v>
      </c>
      <c r="J80" s="246" t="s">
        <v>2139</v>
      </c>
      <c r="K80" s="246" t="s">
        <v>2140</v>
      </c>
      <c r="L80" s="246" t="s">
        <v>2087</v>
      </c>
      <c r="M80" s="246" t="s">
        <v>1854</v>
      </c>
      <c r="N80" s="246" t="s">
        <v>2098</v>
      </c>
      <c r="O80" s="247"/>
      <c r="P80" s="247"/>
      <c r="Q80" s="247"/>
      <c r="R80" s="247"/>
      <c r="S80" s="247"/>
      <c r="T80" s="247"/>
      <c r="U80" s="247"/>
      <c r="V80" s="247"/>
      <c r="W80" s="247"/>
      <c r="X80" s="247"/>
    </row>
    <row r="81" spans="1:24">
      <c r="A81" s="246" t="s">
        <v>2141</v>
      </c>
      <c r="B81" s="247"/>
      <c r="C81" s="246" t="s">
        <v>2142</v>
      </c>
      <c r="D81" s="247"/>
      <c r="E81" s="246" t="s">
        <v>1798</v>
      </c>
      <c r="F81" s="246" t="s">
        <v>2034</v>
      </c>
      <c r="G81" s="247"/>
      <c r="H81" s="247"/>
      <c r="I81" s="246" t="s">
        <v>2143</v>
      </c>
      <c r="J81" s="246" t="s">
        <v>2144</v>
      </c>
      <c r="K81" s="246" t="s">
        <v>2145</v>
      </c>
      <c r="L81" s="246" t="s">
        <v>1747</v>
      </c>
      <c r="M81" s="246" t="s">
        <v>1694</v>
      </c>
      <c r="N81" s="246" t="s">
        <v>257</v>
      </c>
      <c r="O81" s="247"/>
      <c r="P81" s="247"/>
      <c r="Q81" s="247"/>
      <c r="R81" s="247"/>
      <c r="S81" s="247"/>
      <c r="T81" s="247"/>
      <c r="U81" s="247"/>
      <c r="V81" s="247"/>
      <c r="W81" s="247"/>
      <c r="X81" s="247"/>
    </row>
    <row r="82" spans="1:24">
      <c r="A82" s="246" t="s">
        <v>1934</v>
      </c>
      <c r="B82" s="247"/>
      <c r="C82" s="246" t="s">
        <v>257</v>
      </c>
      <c r="D82" s="247"/>
      <c r="E82" s="246" t="s">
        <v>1694</v>
      </c>
      <c r="F82" s="246" t="s">
        <v>2146</v>
      </c>
      <c r="G82" s="247"/>
      <c r="H82" s="247"/>
      <c r="I82" s="246" t="s">
        <v>2147</v>
      </c>
      <c r="J82" s="246" t="s">
        <v>2148</v>
      </c>
      <c r="K82" s="246" t="s">
        <v>2149</v>
      </c>
      <c r="L82" s="246" t="s">
        <v>2150</v>
      </c>
      <c r="M82" s="246" t="s">
        <v>1699</v>
      </c>
      <c r="N82" s="246" t="s">
        <v>2151</v>
      </c>
      <c r="O82" s="247"/>
      <c r="P82" s="247"/>
      <c r="Q82" s="247"/>
      <c r="R82" s="247"/>
      <c r="S82" s="247"/>
      <c r="T82" s="247"/>
      <c r="U82" s="247"/>
      <c r="V82" s="247"/>
      <c r="W82" s="247"/>
      <c r="X82" s="247"/>
    </row>
    <row r="83" spans="1:24">
      <c r="A83" s="246" t="s">
        <v>1986</v>
      </c>
      <c r="B83" s="247"/>
      <c r="C83" s="246" t="s">
        <v>2152</v>
      </c>
      <c r="D83" s="247"/>
      <c r="E83" s="246" t="s">
        <v>1699</v>
      </c>
      <c r="F83" s="246" t="s">
        <v>2153</v>
      </c>
      <c r="G83" s="247"/>
      <c r="H83" s="247"/>
      <c r="I83" s="246" t="s">
        <v>1671</v>
      </c>
      <c r="J83" s="246" t="s">
        <v>2154</v>
      </c>
      <c r="K83" s="246" t="s">
        <v>2155</v>
      </c>
      <c r="L83" s="246" t="s">
        <v>2156</v>
      </c>
      <c r="M83" s="246" t="s">
        <v>2157</v>
      </c>
      <c r="N83" s="246" t="s">
        <v>2158</v>
      </c>
      <c r="O83" s="247"/>
      <c r="P83" s="247"/>
      <c r="Q83" s="247"/>
      <c r="R83" s="247"/>
      <c r="S83" s="247"/>
      <c r="T83" s="247"/>
      <c r="U83" s="247"/>
      <c r="V83" s="247"/>
      <c r="W83" s="247"/>
      <c r="X83" s="247"/>
    </row>
    <row r="84" spans="1:24">
      <c r="A84" s="246" t="s">
        <v>2159</v>
      </c>
      <c r="B84" s="247"/>
      <c r="C84" s="246" t="s">
        <v>1884</v>
      </c>
      <c r="D84" s="247"/>
      <c r="E84" s="246" t="s">
        <v>2160</v>
      </c>
      <c r="F84" s="246" t="s">
        <v>2039</v>
      </c>
      <c r="G84" s="247"/>
      <c r="H84" s="247"/>
      <c r="I84" s="246" t="s">
        <v>175</v>
      </c>
      <c r="J84" s="246" t="s">
        <v>2036</v>
      </c>
      <c r="K84" s="246" t="s">
        <v>2161</v>
      </c>
      <c r="L84" s="246" t="s">
        <v>1763</v>
      </c>
      <c r="M84" s="246" t="s">
        <v>1832</v>
      </c>
      <c r="N84" s="246" t="s">
        <v>1722</v>
      </c>
      <c r="O84" s="247"/>
      <c r="P84" s="247"/>
      <c r="Q84" s="247"/>
      <c r="R84" s="247"/>
      <c r="S84" s="247"/>
      <c r="T84" s="247"/>
      <c r="U84" s="247"/>
      <c r="V84" s="247"/>
      <c r="W84" s="247"/>
      <c r="X84" s="247"/>
    </row>
    <row r="85" spans="1:24">
      <c r="A85" s="246" t="s">
        <v>2162</v>
      </c>
      <c r="B85" s="247"/>
      <c r="C85" s="246" t="s">
        <v>1722</v>
      </c>
      <c r="D85" s="247"/>
      <c r="E85" s="246" t="s">
        <v>2163</v>
      </c>
      <c r="F85" s="246" t="s">
        <v>1670</v>
      </c>
      <c r="G85" s="247"/>
      <c r="H85" s="247"/>
      <c r="I85" s="246" t="s">
        <v>1790</v>
      </c>
      <c r="J85" s="246" t="s">
        <v>1671</v>
      </c>
      <c r="K85" s="246" t="s">
        <v>2164</v>
      </c>
      <c r="L85" s="246" t="s">
        <v>1771</v>
      </c>
      <c r="M85" s="246" t="s">
        <v>2165</v>
      </c>
      <c r="N85" s="246" t="s">
        <v>267</v>
      </c>
      <c r="O85" s="247"/>
      <c r="P85" s="247"/>
      <c r="Q85" s="247"/>
      <c r="R85" s="247"/>
      <c r="S85" s="247"/>
      <c r="T85" s="247"/>
      <c r="U85" s="247"/>
      <c r="V85" s="247"/>
      <c r="W85" s="247"/>
      <c r="X85" s="247"/>
    </row>
    <row r="86" spans="1:24">
      <c r="A86" s="246" t="s">
        <v>2166</v>
      </c>
      <c r="B86" s="247"/>
      <c r="C86" s="246" t="s">
        <v>2167</v>
      </c>
      <c r="D86" s="247"/>
      <c r="E86" s="246" t="s">
        <v>2168</v>
      </c>
      <c r="F86" s="246" t="s">
        <v>2169</v>
      </c>
      <c r="G86" s="247"/>
      <c r="H86" s="247"/>
      <c r="I86" s="246" t="s">
        <v>1808</v>
      </c>
      <c r="J86" s="246" t="s">
        <v>2170</v>
      </c>
      <c r="K86" s="246" t="s">
        <v>2171</v>
      </c>
      <c r="L86" s="246" t="s">
        <v>1781</v>
      </c>
      <c r="M86" s="246" t="s">
        <v>2172</v>
      </c>
      <c r="N86" s="246" t="s">
        <v>2122</v>
      </c>
      <c r="O86" s="247"/>
      <c r="P86" s="247"/>
      <c r="Q86" s="247"/>
      <c r="R86" s="247"/>
      <c r="S86" s="247"/>
      <c r="T86" s="247"/>
      <c r="U86" s="247"/>
      <c r="V86" s="247"/>
      <c r="W86" s="247"/>
      <c r="X86" s="247"/>
    </row>
    <row r="87" spans="1:24">
      <c r="A87" s="246" t="s">
        <v>2173</v>
      </c>
      <c r="B87" s="247"/>
      <c r="C87" s="246" t="s">
        <v>2174</v>
      </c>
      <c r="D87" s="247"/>
      <c r="E87" s="246" t="s">
        <v>2175</v>
      </c>
      <c r="F87" s="246" t="s">
        <v>2176</v>
      </c>
      <c r="G87" s="247"/>
      <c r="H87" s="247"/>
      <c r="I87" s="246" t="s">
        <v>1825</v>
      </c>
      <c r="J87" s="246" t="s">
        <v>2177</v>
      </c>
      <c r="K87" s="246" t="s">
        <v>2178</v>
      </c>
      <c r="L87" s="246" t="s">
        <v>2179</v>
      </c>
      <c r="M87" s="246" t="s">
        <v>1838</v>
      </c>
      <c r="N87" s="246" t="s">
        <v>1739</v>
      </c>
      <c r="O87" s="247"/>
      <c r="P87" s="247"/>
      <c r="Q87" s="247"/>
      <c r="R87" s="247"/>
      <c r="S87" s="247"/>
      <c r="T87" s="247"/>
      <c r="U87" s="247"/>
      <c r="V87" s="247"/>
      <c r="W87" s="247"/>
      <c r="X87" s="247"/>
    </row>
    <row r="88" spans="1:24">
      <c r="A88" s="246" t="s">
        <v>2180</v>
      </c>
      <c r="B88" s="247"/>
      <c r="C88" s="246" t="s">
        <v>2122</v>
      </c>
      <c r="D88" s="247"/>
      <c r="E88" s="246" t="s">
        <v>2181</v>
      </c>
      <c r="F88" s="246" t="s">
        <v>2182</v>
      </c>
      <c r="G88" s="247"/>
      <c r="H88" s="247"/>
      <c r="I88" s="246" t="s">
        <v>2183</v>
      </c>
      <c r="J88" s="246" t="s">
        <v>1811</v>
      </c>
      <c r="K88" s="246" t="s">
        <v>2184</v>
      </c>
      <c r="L88" s="246" t="s">
        <v>2185</v>
      </c>
      <c r="M88" s="246" t="s">
        <v>2186</v>
      </c>
      <c r="N88" s="246" t="s">
        <v>2083</v>
      </c>
      <c r="O88" s="247"/>
      <c r="P88" s="247"/>
      <c r="Q88" s="247"/>
      <c r="R88" s="247"/>
      <c r="S88" s="247"/>
      <c r="T88" s="247"/>
      <c r="U88" s="247"/>
      <c r="V88" s="247"/>
      <c r="W88" s="247"/>
      <c r="X88" s="247"/>
    </row>
    <row r="89" spans="1:24">
      <c r="A89" s="246" t="s">
        <v>2187</v>
      </c>
      <c r="B89" s="247"/>
      <c r="C89" s="246" t="s">
        <v>1739</v>
      </c>
      <c r="D89" s="247"/>
      <c r="E89" s="246" t="s">
        <v>2188</v>
      </c>
      <c r="F89" s="246" t="s">
        <v>2189</v>
      </c>
      <c r="G89" s="247"/>
      <c r="H89" s="247"/>
      <c r="I89" s="246" t="s">
        <v>2190</v>
      </c>
      <c r="J89" s="246" t="s">
        <v>1992</v>
      </c>
      <c r="K89" s="246" t="s">
        <v>2191</v>
      </c>
      <c r="L89" s="246" t="s">
        <v>2192</v>
      </c>
      <c r="M89" s="246" t="s">
        <v>305</v>
      </c>
      <c r="N89" s="246" t="s">
        <v>2193</v>
      </c>
      <c r="O89" s="247"/>
      <c r="P89" s="247"/>
      <c r="Q89" s="247"/>
      <c r="R89" s="247"/>
      <c r="S89" s="247"/>
      <c r="T89" s="247"/>
      <c r="U89" s="247"/>
      <c r="V89" s="247"/>
      <c r="W89" s="247"/>
      <c r="X89" s="247"/>
    </row>
    <row r="90" spans="1:24">
      <c r="A90" s="246" t="s">
        <v>2194</v>
      </c>
      <c r="B90" s="247"/>
      <c r="C90" s="246" t="s">
        <v>2083</v>
      </c>
      <c r="D90" s="247"/>
      <c r="E90" s="246" t="s">
        <v>2195</v>
      </c>
      <c r="F90" s="246" t="s">
        <v>2196</v>
      </c>
      <c r="G90" s="247"/>
      <c r="H90" s="247"/>
      <c r="I90" s="246" t="s">
        <v>2197</v>
      </c>
      <c r="J90" s="246" t="s">
        <v>2070</v>
      </c>
      <c r="K90" s="246" t="s">
        <v>2198</v>
      </c>
      <c r="L90" s="246" t="s">
        <v>2199</v>
      </c>
      <c r="M90" s="247"/>
      <c r="N90" s="246" t="s">
        <v>2200</v>
      </c>
      <c r="O90" s="247"/>
      <c r="P90" s="247"/>
      <c r="Q90" s="247"/>
      <c r="R90" s="247"/>
      <c r="S90" s="247"/>
      <c r="T90" s="247"/>
      <c r="U90" s="247"/>
      <c r="V90" s="247"/>
      <c r="W90" s="247"/>
      <c r="X90" s="247"/>
    </row>
    <row r="91" spans="1:24">
      <c r="A91" s="246" t="s">
        <v>2201</v>
      </c>
      <c r="B91" s="247"/>
      <c r="C91" s="246" t="s">
        <v>2193</v>
      </c>
      <c r="D91" s="247"/>
      <c r="E91" s="246" t="s">
        <v>2202</v>
      </c>
      <c r="F91" s="246" t="s">
        <v>2203</v>
      </c>
      <c r="G91" s="247"/>
      <c r="H91" s="247"/>
      <c r="I91" s="246" t="s">
        <v>2204</v>
      </c>
      <c r="J91" s="246" t="s">
        <v>2037</v>
      </c>
      <c r="K91" s="246" t="s">
        <v>2205</v>
      </c>
      <c r="L91" s="246" t="s">
        <v>2117</v>
      </c>
      <c r="M91" s="247"/>
      <c r="N91" s="246" t="s">
        <v>2087</v>
      </c>
      <c r="O91" s="247"/>
      <c r="P91" s="247"/>
      <c r="Q91" s="247"/>
      <c r="R91" s="247"/>
      <c r="S91" s="247"/>
      <c r="T91" s="247"/>
      <c r="U91" s="247"/>
      <c r="V91" s="247"/>
      <c r="W91" s="247"/>
      <c r="X91" s="247"/>
    </row>
    <row r="92" spans="1:24">
      <c r="A92" s="246" t="s">
        <v>2206</v>
      </c>
      <c r="B92" s="247"/>
      <c r="C92" s="246" t="s">
        <v>2200</v>
      </c>
      <c r="D92" s="247"/>
      <c r="E92" s="246" t="s">
        <v>2207</v>
      </c>
      <c r="F92" s="246" t="s">
        <v>2208</v>
      </c>
      <c r="G92" s="247"/>
      <c r="H92" s="247"/>
      <c r="I92" s="246" t="s">
        <v>2209</v>
      </c>
      <c r="J92" s="246" t="s">
        <v>2210</v>
      </c>
      <c r="K92" s="246" t="s">
        <v>2211</v>
      </c>
      <c r="L92" s="246" t="s">
        <v>2212</v>
      </c>
      <c r="M92" s="247"/>
      <c r="N92" s="246" t="s">
        <v>1747</v>
      </c>
      <c r="O92" s="247"/>
      <c r="P92" s="247"/>
      <c r="Q92" s="247"/>
      <c r="R92" s="247"/>
      <c r="S92" s="247"/>
      <c r="T92" s="247"/>
      <c r="U92" s="247"/>
      <c r="V92" s="247"/>
      <c r="W92" s="247"/>
      <c r="X92" s="247"/>
    </row>
    <row r="93" spans="1:24">
      <c r="A93" s="246" t="s">
        <v>2213</v>
      </c>
      <c r="B93" s="247"/>
      <c r="C93" s="246" t="s">
        <v>2087</v>
      </c>
      <c r="D93" s="247"/>
      <c r="E93" s="246" t="s">
        <v>2214</v>
      </c>
      <c r="F93" s="246" t="s">
        <v>2215</v>
      </c>
      <c r="G93" s="247"/>
      <c r="H93" s="247"/>
      <c r="I93" s="246" t="s">
        <v>1934</v>
      </c>
      <c r="J93" s="246" t="s">
        <v>2216</v>
      </c>
      <c r="K93" s="246" t="s">
        <v>2217</v>
      </c>
      <c r="L93" s="246" t="s">
        <v>2218</v>
      </c>
      <c r="M93" s="247"/>
      <c r="N93" s="246" t="s">
        <v>1755</v>
      </c>
      <c r="O93" s="247"/>
      <c r="P93" s="247"/>
      <c r="Q93" s="247"/>
      <c r="R93" s="247"/>
      <c r="S93" s="247"/>
      <c r="T93" s="247"/>
      <c r="U93" s="247"/>
      <c r="V93" s="247"/>
      <c r="W93" s="247"/>
      <c r="X93" s="247"/>
    </row>
    <row r="94" spans="1:24">
      <c r="A94" s="246" t="s">
        <v>1766</v>
      </c>
      <c r="B94" s="247"/>
      <c r="C94" s="246" t="s">
        <v>1747</v>
      </c>
      <c r="D94" s="247"/>
      <c r="E94" s="246" t="s">
        <v>2219</v>
      </c>
      <c r="F94" s="246" t="s">
        <v>2220</v>
      </c>
      <c r="G94" s="247"/>
      <c r="H94" s="247"/>
      <c r="I94" s="246" t="s">
        <v>2221</v>
      </c>
      <c r="J94" s="246" t="s">
        <v>1766</v>
      </c>
      <c r="K94" s="246" t="s">
        <v>2222</v>
      </c>
      <c r="L94" s="246" t="s">
        <v>2223</v>
      </c>
      <c r="M94" s="247"/>
      <c r="N94" s="246" t="s">
        <v>2156</v>
      </c>
      <c r="O94" s="247"/>
      <c r="P94" s="247"/>
      <c r="Q94" s="247"/>
      <c r="R94" s="247"/>
      <c r="S94" s="247"/>
      <c r="T94" s="247"/>
      <c r="U94" s="247"/>
      <c r="V94" s="247"/>
      <c r="W94" s="247"/>
      <c r="X94" s="247"/>
    </row>
    <row r="95" spans="1:24">
      <c r="A95" s="246" t="s">
        <v>1774</v>
      </c>
      <c r="B95" s="247"/>
      <c r="C95" s="246" t="s">
        <v>2150</v>
      </c>
      <c r="D95" s="247"/>
      <c r="E95" s="246" t="s">
        <v>2224</v>
      </c>
      <c r="F95" s="246" t="s">
        <v>2225</v>
      </c>
      <c r="G95" s="247"/>
      <c r="H95" s="247"/>
      <c r="I95" s="246" t="s">
        <v>1811</v>
      </c>
      <c r="J95" s="246" t="s">
        <v>209</v>
      </c>
      <c r="K95" s="246" t="s">
        <v>2226</v>
      </c>
      <c r="L95" s="246" t="s">
        <v>2227</v>
      </c>
      <c r="M95" s="247"/>
      <c r="N95" s="246" t="s">
        <v>1763</v>
      </c>
      <c r="O95" s="247"/>
      <c r="P95" s="247"/>
      <c r="Q95" s="247"/>
      <c r="R95" s="247"/>
      <c r="S95" s="247"/>
      <c r="T95" s="247"/>
      <c r="U95" s="247"/>
      <c r="V95" s="247"/>
      <c r="W95" s="247"/>
      <c r="X95" s="247"/>
    </row>
    <row r="96" spans="1:24">
      <c r="A96" s="246" t="s">
        <v>1847</v>
      </c>
      <c r="B96" s="247"/>
      <c r="C96" s="246" t="s">
        <v>1755</v>
      </c>
      <c r="D96" s="247"/>
      <c r="E96" s="246" t="s">
        <v>2228</v>
      </c>
      <c r="F96" s="246" t="s">
        <v>2229</v>
      </c>
      <c r="G96" s="247"/>
      <c r="H96" s="247"/>
      <c r="I96" s="246" t="s">
        <v>1992</v>
      </c>
      <c r="J96" s="246" t="s">
        <v>2230</v>
      </c>
      <c r="K96" s="246" t="s">
        <v>2231</v>
      </c>
      <c r="L96" s="246" t="s">
        <v>1848</v>
      </c>
      <c r="M96" s="247"/>
      <c r="N96" s="246" t="s">
        <v>1771</v>
      </c>
      <c r="O96" s="247"/>
      <c r="P96" s="247"/>
      <c r="Q96" s="247"/>
      <c r="R96" s="247"/>
      <c r="S96" s="247"/>
      <c r="T96" s="247"/>
      <c r="U96" s="247"/>
      <c r="V96" s="247"/>
      <c r="W96" s="247"/>
      <c r="X96" s="247"/>
    </row>
    <row r="97" spans="1:24">
      <c r="A97" s="246" t="s">
        <v>209</v>
      </c>
      <c r="B97" s="247"/>
      <c r="C97" s="246" t="s">
        <v>2156</v>
      </c>
      <c r="D97" s="247"/>
      <c r="E97" s="246" t="s">
        <v>2232</v>
      </c>
      <c r="F97" s="246" t="s">
        <v>2140</v>
      </c>
      <c r="G97" s="247"/>
      <c r="H97" s="247"/>
      <c r="I97" s="246" t="s">
        <v>2233</v>
      </c>
      <c r="J97" s="246" t="s">
        <v>214</v>
      </c>
      <c r="K97" s="246" t="s">
        <v>2234</v>
      </c>
      <c r="L97" s="246" t="s">
        <v>2235</v>
      </c>
      <c r="M97" s="247"/>
      <c r="N97" s="246" t="s">
        <v>1781</v>
      </c>
      <c r="O97" s="247"/>
      <c r="P97" s="247"/>
      <c r="Q97" s="247"/>
      <c r="R97" s="247"/>
      <c r="S97" s="247"/>
      <c r="T97" s="247"/>
      <c r="U97" s="247"/>
      <c r="V97" s="247"/>
      <c r="W97" s="247"/>
      <c r="X97" s="247"/>
    </row>
    <row r="98" spans="1:24">
      <c r="A98" s="246" t="s">
        <v>2236</v>
      </c>
      <c r="B98" s="247"/>
      <c r="C98" s="246" t="s">
        <v>1763</v>
      </c>
      <c r="D98" s="247"/>
      <c r="E98" s="246" t="s">
        <v>2237</v>
      </c>
      <c r="F98" s="246" t="s">
        <v>2238</v>
      </c>
      <c r="G98" s="247"/>
      <c r="H98" s="247"/>
      <c r="I98" s="246" t="s">
        <v>2239</v>
      </c>
      <c r="J98" s="246" t="s">
        <v>217</v>
      </c>
      <c r="K98" s="246" t="s">
        <v>2240</v>
      </c>
      <c r="L98" s="246" t="s">
        <v>1854</v>
      </c>
      <c r="M98" s="247"/>
      <c r="N98" s="246" t="s">
        <v>2241</v>
      </c>
      <c r="O98" s="247"/>
      <c r="P98" s="247"/>
      <c r="Q98" s="247"/>
      <c r="R98" s="247"/>
      <c r="S98" s="247"/>
      <c r="T98" s="247"/>
      <c r="U98" s="247"/>
      <c r="V98" s="247"/>
      <c r="W98" s="247"/>
      <c r="X98" s="247"/>
    </row>
    <row r="99" spans="1:24">
      <c r="A99" s="246" t="s">
        <v>2242</v>
      </c>
      <c r="B99" s="247"/>
      <c r="C99" s="246" t="s">
        <v>1771</v>
      </c>
      <c r="D99" s="247"/>
      <c r="E99" s="246" t="s">
        <v>2243</v>
      </c>
      <c r="F99" s="246" t="s">
        <v>2244</v>
      </c>
      <c r="G99" s="247"/>
      <c r="H99" s="247"/>
      <c r="I99" s="246" t="s">
        <v>1998</v>
      </c>
      <c r="J99" s="246" t="s">
        <v>2245</v>
      </c>
      <c r="K99" s="246" t="s">
        <v>2246</v>
      </c>
      <c r="L99" s="246" t="s">
        <v>2247</v>
      </c>
      <c r="M99" s="247"/>
      <c r="N99" s="246" t="s">
        <v>2248</v>
      </c>
      <c r="O99" s="247"/>
      <c r="P99" s="247"/>
      <c r="Q99" s="247"/>
      <c r="R99" s="247"/>
      <c r="S99" s="247"/>
      <c r="T99" s="247"/>
      <c r="U99" s="247"/>
      <c r="V99" s="247"/>
      <c r="W99" s="247"/>
      <c r="X99" s="247"/>
    </row>
    <row r="100" spans="1:24">
      <c r="A100" s="246" t="s">
        <v>2249</v>
      </c>
      <c r="B100" s="247"/>
      <c r="C100" s="246" t="s">
        <v>1781</v>
      </c>
      <c r="D100" s="247"/>
      <c r="E100" s="246" t="s">
        <v>2250</v>
      </c>
      <c r="F100" s="246" t="s">
        <v>2251</v>
      </c>
      <c r="G100" s="247"/>
      <c r="H100" s="247"/>
      <c r="I100" s="246" t="s">
        <v>2002</v>
      </c>
      <c r="J100" s="246" t="s">
        <v>2046</v>
      </c>
      <c r="K100" s="246" t="s">
        <v>2252</v>
      </c>
      <c r="L100" s="246" t="s">
        <v>2214</v>
      </c>
      <c r="M100" s="247"/>
      <c r="N100" s="246" t="s">
        <v>2253</v>
      </c>
      <c r="O100" s="247"/>
      <c r="P100" s="247"/>
      <c r="Q100" s="247"/>
      <c r="R100" s="247"/>
      <c r="S100" s="247"/>
      <c r="T100" s="247"/>
      <c r="U100" s="247"/>
      <c r="V100" s="247"/>
      <c r="W100" s="247"/>
      <c r="X100" s="247"/>
    </row>
    <row r="101" spans="1:24">
      <c r="A101" s="246" t="s">
        <v>2254</v>
      </c>
      <c r="B101" s="247"/>
      <c r="C101" s="246" t="s">
        <v>2255</v>
      </c>
      <c r="D101" s="247"/>
      <c r="E101" s="246" t="s">
        <v>2256</v>
      </c>
      <c r="F101" s="246" t="s">
        <v>2257</v>
      </c>
      <c r="G101" s="247"/>
      <c r="H101" s="247"/>
      <c r="I101" s="246" t="s">
        <v>2258</v>
      </c>
      <c r="J101" s="246" t="s">
        <v>1701</v>
      </c>
      <c r="K101" s="246" t="s">
        <v>2259</v>
      </c>
      <c r="L101" s="246" t="s">
        <v>2260</v>
      </c>
      <c r="M101" s="247"/>
      <c r="N101" s="246" t="s">
        <v>2261</v>
      </c>
      <c r="O101" s="247"/>
      <c r="P101" s="247"/>
      <c r="Q101" s="247"/>
      <c r="R101" s="247"/>
      <c r="S101" s="247"/>
      <c r="T101" s="247"/>
      <c r="U101" s="247"/>
      <c r="V101" s="247"/>
      <c r="W101" s="247"/>
      <c r="X101" s="247"/>
    </row>
    <row r="102" spans="1:24">
      <c r="A102" s="246" t="s">
        <v>2015</v>
      </c>
      <c r="B102" s="247"/>
      <c r="C102" s="246" t="s">
        <v>1788</v>
      </c>
      <c r="D102" s="247"/>
      <c r="E102" s="246" t="s">
        <v>1832</v>
      </c>
      <c r="F102" s="246" t="s">
        <v>1967</v>
      </c>
      <c r="G102" s="247"/>
      <c r="H102" s="247"/>
      <c r="I102" s="246" t="s">
        <v>2262</v>
      </c>
      <c r="J102" s="246" t="s">
        <v>1707</v>
      </c>
      <c r="K102" s="246" t="s">
        <v>2263</v>
      </c>
      <c r="L102" s="246" t="s">
        <v>2264</v>
      </c>
      <c r="M102" s="247"/>
      <c r="N102" s="246" t="s">
        <v>2265</v>
      </c>
      <c r="O102" s="247"/>
      <c r="P102" s="247"/>
      <c r="Q102" s="247"/>
      <c r="R102" s="247"/>
      <c r="S102" s="247"/>
      <c r="T102" s="247"/>
      <c r="U102" s="247"/>
      <c r="V102" s="247"/>
      <c r="W102" s="247"/>
      <c r="X102" s="247"/>
    </row>
    <row r="103" spans="1:24">
      <c r="A103" s="246" t="s">
        <v>2266</v>
      </c>
      <c r="B103" s="247"/>
      <c r="C103" s="246" t="s">
        <v>2267</v>
      </c>
      <c r="D103" s="247"/>
      <c r="E103" s="246" t="s">
        <v>294</v>
      </c>
      <c r="F103" s="246" t="s">
        <v>2149</v>
      </c>
      <c r="G103" s="247"/>
      <c r="H103" s="247"/>
      <c r="I103" s="246" t="s">
        <v>2268</v>
      </c>
      <c r="J103" s="246" t="s">
        <v>2269</v>
      </c>
      <c r="K103" s="246" t="s">
        <v>2270</v>
      </c>
      <c r="L103" s="246" t="s">
        <v>2271</v>
      </c>
      <c r="M103" s="247"/>
      <c r="N103" s="246" t="s">
        <v>2272</v>
      </c>
      <c r="O103" s="247"/>
      <c r="P103" s="247"/>
      <c r="Q103" s="247"/>
      <c r="R103" s="247"/>
      <c r="S103" s="247"/>
      <c r="T103" s="247"/>
      <c r="U103" s="247"/>
      <c r="V103" s="247"/>
      <c r="W103" s="247"/>
      <c r="X103" s="247"/>
    </row>
    <row r="104" spans="1:24">
      <c r="A104" s="246" t="s">
        <v>2273</v>
      </c>
      <c r="B104" s="247"/>
      <c r="C104" s="246" t="s">
        <v>2274</v>
      </c>
      <c r="D104" s="247"/>
      <c r="E104" s="246" t="s">
        <v>2275</v>
      </c>
      <c r="F104" s="246" t="s">
        <v>2276</v>
      </c>
      <c r="G104" s="247"/>
      <c r="H104" s="247"/>
      <c r="I104" s="246" t="s">
        <v>2166</v>
      </c>
      <c r="J104" s="246" t="s">
        <v>2277</v>
      </c>
      <c r="K104" s="246" t="s">
        <v>2278</v>
      </c>
      <c r="L104" s="246" t="s">
        <v>2279</v>
      </c>
      <c r="M104" s="247"/>
      <c r="N104" s="246" t="s">
        <v>2212</v>
      </c>
      <c r="O104" s="247"/>
      <c r="P104" s="247"/>
      <c r="Q104" s="247"/>
      <c r="R104" s="247"/>
      <c r="S104" s="247"/>
      <c r="T104" s="247"/>
      <c r="U104" s="247"/>
      <c r="V104" s="247"/>
      <c r="W104" s="247"/>
      <c r="X104" s="247"/>
    </row>
    <row r="105" spans="1:24">
      <c r="A105" s="246" t="s">
        <v>2063</v>
      </c>
      <c r="B105" s="247"/>
      <c r="C105" s="246" t="s">
        <v>2280</v>
      </c>
      <c r="D105" s="247"/>
      <c r="E105" s="246" t="s">
        <v>296</v>
      </c>
      <c r="F105" s="246" t="s">
        <v>2281</v>
      </c>
      <c r="G105" s="247"/>
      <c r="H105" s="247"/>
      <c r="I105" s="246" t="s">
        <v>2037</v>
      </c>
      <c r="J105" s="246" t="s">
        <v>2135</v>
      </c>
      <c r="K105" s="246" t="s">
        <v>1671</v>
      </c>
      <c r="L105" s="246" t="s">
        <v>2282</v>
      </c>
      <c r="M105" s="247"/>
      <c r="N105" s="246" t="s">
        <v>2283</v>
      </c>
      <c r="O105" s="247"/>
      <c r="P105" s="247"/>
      <c r="Q105" s="247"/>
      <c r="R105" s="247"/>
      <c r="S105" s="247"/>
      <c r="T105" s="247"/>
      <c r="U105" s="247"/>
      <c r="V105" s="247"/>
      <c r="W105" s="247"/>
      <c r="X105" s="247"/>
    </row>
    <row r="106" spans="1:24">
      <c r="A106" s="246" t="s">
        <v>2284</v>
      </c>
      <c r="B106" s="247"/>
      <c r="C106" s="246" t="s">
        <v>1841</v>
      </c>
      <c r="D106" s="247"/>
      <c r="E106" s="246" t="s">
        <v>2285</v>
      </c>
      <c r="F106" s="246" t="s">
        <v>2286</v>
      </c>
      <c r="G106" s="247"/>
      <c r="H106" s="247"/>
      <c r="I106" s="246" t="s">
        <v>2201</v>
      </c>
      <c r="J106" s="246" t="s">
        <v>2287</v>
      </c>
      <c r="K106" s="246" t="s">
        <v>2288</v>
      </c>
      <c r="L106" s="246" t="s">
        <v>1832</v>
      </c>
      <c r="M106" s="247"/>
      <c r="N106" s="246" t="s">
        <v>2289</v>
      </c>
      <c r="O106" s="247"/>
      <c r="P106" s="247"/>
      <c r="Q106" s="247"/>
      <c r="R106" s="247"/>
      <c r="S106" s="247"/>
      <c r="T106" s="247"/>
      <c r="U106" s="247"/>
      <c r="V106" s="247"/>
      <c r="W106" s="247"/>
      <c r="X106" s="247"/>
    </row>
    <row r="107" spans="1:24">
      <c r="A107" s="246" t="s">
        <v>2290</v>
      </c>
      <c r="B107" s="247"/>
      <c r="C107" s="246" t="s">
        <v>2127</v>
      </c>
      <c r="D107" s="247"/>
      <c r="E107" s="246" t="s">
        <v>2291</v>
      </c>
      <c r="F107" s="246" t="s">
        <v>2292</v>
      </c>
      <c r="G107" s="247"/>
      <c r="H107" s="247"/>
      <c r="I107" s="246" t="s">
        <v>2080</v>
      </c>
      <c r="J107" s="246" t="s">
        <v>2293</v>
      </c>
      <c r="K107" s="246" t="s">
        <v>2170</v>
      </c>
      <c r="L107" s="246" t="s">
        <v>2294</v>
      </c>
      <c r="M107" s="247"/>
      <c r="N107" s="246" t="s">
        <v>2295</v>
      </c>
      <c r="O107" s="247"/>
      <c r="P107" s="247"/>
      <c r="Q107" s="247"/>
      <c r="R107" s="247"/>
      <c r="S107" s="247"/>
      <c r="T107" s="247"/>
      <c r="U107" s="247"/>
      <c r="V107" s="247"/>
      <c r="W107" s="247"/>
      <c r="X107" s="247"/>
    </row>
    <row r="108" spans="1:24">
      <c r="A108" s="246" t="s">
        <v>2296</v>
      </c>
      <c r="B108" s="247"/>
      <c r="C108" s="246" t="s">
        <v>2297</v>
      </c>
      <c r="D108" s="247"/>
      <c r="E108" s="246" t="s">
        <v>2298</v>
      </c>
      <c r="F108" s="246" t="s">
        <v>1880</v>
      </c>
      <c r="G108" s="247"/>
      <c r="H108" s="247"/>
      <c r="I108" s="246" t="s">
        <v>2299</v>
      </c>
      <c r="J108" s="246" t="s">
        <v>257</v>
      </c>
      <c r="K108" s="246" t="s">
        <v>2300</v>
      </c>
      <c r="L108" s="246" t="s">
        <v>1838</v>
      </c>
      <c r="M108" s="247"/>
      <c r="N108" s="246" t="s">
        <v>2301</v>
      </c>
      <c r="O108" s="247"/>
      <c r="P108" s="247"/>
      <c r="Q108" s="247"/>
      <c r="R108" s="247"/>
      <c r="S108" s="247"/>
      <c r="T108" s="247"/>
      <c r="U108" s="247"/>
      <c r="V108" s="247"/>
      <c r="W108" s="247"/>
      <c r="X108" s="247"/>
    </row>
    <row r="109" spans="1:24">
      <c r="A109" s="246" t="s">
        <v>1791</v>
      </c>
      <c r="B109" s="247"/>
      <c r="C109" s="246" t="s">
        <v>2302</v>
      </c>
      <c r="D109" s="247"/>
      <c r="E109" s="247"/>
      <c r="F109" s="246" t="s">
        <v>2303</v>
      </c>
      <c r="G109" s="247"/>
      <c r="H109" s="247"/>
      <c r="I109" s="246" t="s">
        <v>2304</v>
      </c>
      <c r="J109" s="246" t="s">
        <v>261</v>
      </c>
      <c r="K109" s="246" t="s">
        <v>1794</v>
      </c>
      <c r="L109" s="247"/>
      <c r="M109" s="247"/>
      <c r="N109" s="246" t="s">
        <v>1841</v>
      </c>
      <c r="O109" s="247"/>
      <c r="P109" s="247"/>
      <c r="Q109" s="247"/>
      <c r="R109" s="247"/>
      <c r="S109" s="247"/>
      <c r="T109" s="247"/>
      <c r="U109" s="247"/>
      <c r="V109" s="247"/>
      <c r="W109" s="247"/>
      <c r="X109" s="247"/>
    </row>
    <row r="110" spans="1:24">
      <c r="A110" s="246" t="s">
        <v>2305</v>
      </c>
      <c r="B110" s="247"/>
      <c r="C110" s="246" t="s">
        <v>292</v>
      </c>
      <c r="D110" s="247"/>
      <c r="E110" s="247"/>
      <c r="F110" s="246" t="s">
        <v>2306</v>
      </c>
      <c r="G110" s="247"/>
      <c r="H110" s="247"/>
      <c r="I110" s="246" t="s">
        <v>1750</v>
      </c>
      <c r="J110" s="246" t="s">
        <v>2307</v>
      </c>
      <c r="K110" s="246" t="s">
        <v>2308</v>
      </c>
      <c r="L110" s="247"/>
      <c r="M110" s="247"/>
      <c r="N110" s="246" t="s">
        <v>2127</v>
      </c>
      <c r="O110" s="247"/>
      <c r="P110" s="247"/>
      <c r="Q110" s="247"/>
      <c r="R110" s="247"/>
      <c r="S110" s="247"/>
      <c r="T110" s="247"/>
      <c r="U110" s="247"/>
      <c r="V110" s="247"/>
      <c r="W110" s="247"/>
      <c r="X110" s="247"/>
    </row>
    <row r="111" spans="1:24">
      <c r="A111" s="246" t="s">
        <v>2309</v>
      </c>
      <c r="B111" s="247"/>
      <c r="C111" s="246" t="s">
        <v>2310</v>
      </c>
      <c r="D111" s="247"/>
      <c r="E111" s="247"/>
      <c r="F111" s="246" t="s">
        <v>2161</v>
      </c>
      <c r="G111" s="247"/>
      <c r="H111" s="247"/>
      <c r="I111" s="246" t="s">
        <v>1758</v>
      </c>
      <c r="J111" s="246" t="s">
        <v>1722</v>
      </c>
      <c r="K111" s="246" t="s">
        <v>1986</v>
      </c>
      <c r="L111" s="247"/>
      <c r="M111" s="247"/>
      <c r="N111" s="246" t="s">
        <v>2311</v>
      </c>
      <c r="O111" s="247"/>
      <c r="P111" s="247"/>
      <c r="Q111" s="247"/>
      <c r="R111" s="247"/>
      <c r="S111" s="247"/>
      <c r="T111" s="247"/>
      <c r="U111" s="247"/>
      <c r="V111" s="247"/>
      <c r="W111" s="247"/>
      <c r="X111" s="247"/>
    </row>
    <row r="112" spans="1:24">
      <c r="A112" s="246" t="s">
        <v>2312</v>
      </c>
      <c r="B112" s="247"/>
      <c r="C112" s="246" t="s">
        <v>2313</v>
      </c>
      <c r="D112" s="247"/>
      <c r="E112" s="247"/>
      <c r="F112" s="246" t="s">
        <v>2314</v>
      </c>
      <c r="G112" s="247"/>
      <c r="H112" s="247"/>
      <c r="I112" s="246" t="s">
        <v>1766</v>
      </c>
      <c r="J112" s="246" t="s">
        <v>2315</v>
      </c>
      <c r="K112" s="246" t="s">
        <v>2262</v>
      </c>
      <c r="L112" s="247"/>
      <c r="M112" s="247"/>
      <c r="N112" s="246" t="s">
        <v>2316</v>
      </c>
      <c r="O112" s="247"/>
      <c r="P112" s="247"/>
      <c r="Q112" s="247"/>
      <c r="R112" s="247"/>
      <c r="S112" s="247"/>
      <c r="T112" s="247"/>
      <c r="U112" s="247"/>
      <c r="V112" s="247"/>
      <c r="W112" s="247"/>
      <c r="X112" s="247"/>
    </row>
    <row r="113" spans="1:24">
      <c r="A113" s="246" t="s">
        <v>2317</v>
      </c>
      <c r="B113" s="247"/>
      <c r="C113" s="246" t="s">
        <v>2318</v>
      </c>
      <c r="D113" s="247"/>
      <c r="E113" s="247"/>
      <c r="F113" s="246" t="s">
        <v>2319</v>
      </c>
      <c r="G113" s="247"/>
      <c r="H113" s="247"/>
      <c r="I113" s="246" t="s">
        <v>2320</v>
      </c>
      <c r="J113" s="246" t="s">
        <v>2167</v>
      </c>
      <c r="K113" s="246" t="s">
        <v>2321</v>
      </c>
      <c r="L113" s="247"/>
      <c r="M113" s="247"/>
      <c r="N113" s="246" t="s">
        <v>1848</v>
      </c>
      <c r="O113" s="247"/>
      <c r="P113" s="247"/>
      <c r="Q113" s="247"/>
      <c r="R113" s="247"/>
      <c r="S113" s="247"/>
      <c r="T113" s="247"/>
      <c r="U113" s="247"/>
      <c r="V113" s="247"/>
      <c r="W113" s="247"/>
      <c r="X113" s="247"/>
    </row>
    <row r="114" spans="1:24">
      <c r="A114" s="246" t="s">
        <v>1715</v>
      </c>
      <c r="B114" s="247"/>
      <c r="C114" s="246" t="s">
        <v>2322</v>
      </c>
      <c r="D114" s="247"/>
      <c r="E114" s="247"/>
      <c r="F114" s="246" t="s">
        <v>2323</v>
      </c>
      <c r="G114" s="247"/>
      <c r="H114" s="247"/>
      <c r="I114" s="246" t="s">
        <v>1774</v>
      </c>
      <c r="J114" s="246" t="s">
        <v>2324</v>
      </c>
      <c r="K114" s="246" t="s">
        <v>2325</v>
      </c>
      <c r="L114" s="247"/>
      <c r="M114" s="247"/>
      <c r="N114" s="246" t="s">
        <v>1854</v>
      </c>
      <c r="O114" s="247"/>
      <c r="P114" s="247"/>
      <c r="Q114" s="247"/>
      <c r="R114" s="247"/>
      <c r="S114" s="247"/>
      <c r="T114" s="247"/>
      <c r="U114" s="247"/>
      <c r="V114" s="247"/>
      <c r="W114" s="247"/>
      <c r="X114" s="247"/>
    </row>
    <row r="115" spans="1:24">
      <c r="A115" s="246" t="s">
        <v>2326</v>
      </c>
      <c r="B115" s="247"/>
      <c r="C115" s="246" t="s">
        <v>2327</v>
      </c>
      <c r="D115" s="247"/>
      <c r="E115" s="247"/>
      <c r="F115" s="246" t="s">
        <v>2328</v>
      </c>
      <c r="G115" s="247"/>
      <c r="H115" s="247"/>
      <c r="I115" s="246" t="s">
        <v>209</v>
      </c>
      <c r="J115" s="246" t="s">
        <v>2329</v>
      </c>
      <c r="K115" s="246" t="s">
        <v>2166</v>
      </c>
      <c r="L115" s="247"/>
      <c r="M115" s="247"/>
      <c r="N115" s="246" t="s">
        <v>1694</v>
      </c>
      <c r="O115" s="247"/>
      <c r="P115" s="247"/>
      <c r="Q115" s="247"/>
      <c r="R115" s="247"/>
      <c r="S115" s="247"/>
      <c r="T115" s="247"/>
      <c r="U115" s="247"/>
      <c r="V115" s="247"/>
      <c r="W115" s="247"/>
      <c r="X115" s="247"/>
    </row>
    <row r="116" spans="1:24">
      <c r="A116" s="246" t="s">
        <v>2058</v>
      </c>
      <c r="B116" s="247"/>
      <c r="C116" s="246" t="s">
        <v>2330</v>
      </c>
      <c r="D116" s="247"/>
      <c r="E116" s="247"/>
      <c r="F116" s="246" t="s">
        <v>2178</v>
      </c>
      <c r="G116" s="247"/>
      <c r="H116" s="247"/>
      <c r="I116" s="246" t="s">
        <v>2331</v>
      </c>
      <c r="J116" s="246" t="s">
        <v>2122</v>
      </c>
      <c r="K116" s="246" t="s">
        <v>2173</v>
      </c>
      <c r="L116" s="247"/>
      <c r="M116" s="247"/>
      <c r="N116" s="246" t="s">
        <v>1699</v>
      </c>
      <c r="O116" s="247"/>
      <c r="P116" s="247"/>
      <c r="Q116" s="247"/>
      <c r="R116" s="247"/>
      <c r="S116" s="247"/>
      <c r="T116" s="247"/>
      <c r="U116" s="247"/>
      <c r="V116" s="247"/>
      <c r="W116" s="247"/>
      <c r="X116" s="247"/>
    </row>
    <row r="117" spans="1:24">
      <c r="A117" s="246" t="s">
        <v>2332</v>
      </c>
      <c r="B117" s="247"/>
      <c r="C117" s="246" t="s">
        <v>2333</v>
      </c>
      <c r="D117" s="247"/>
      <c r="E117" s="247"/>
      <c r="F117" s="246" t="s">
        <v>2112</v>
      </c>
      <c r="G117" s="247"/>
      <c r="H117" s="247"/>
      <c r="I117" s="246" t="s">
        <v>214</v>
      </c>
      <c r="J117" s="246" t="s">
        <v>1739</v>
      </c>
      <c r="K117" s="246" t="s">
        <v>2334</v>
      </c>
      <c r="L117" s="247"/>
      <c r="M117" s="247"/>
      <c r="N117" s="246" t="s">
        <v>2313</v>
      </c>
      <c r="O117" s="247"/>
      <c r="P117" s="247"/>
      <c r="Q117" s="247"/>
      <c r="R117" s="247"/>
      <c r="S117" s="247"/>
      <c r="T117" s="247"/>
      <c r="U117" s="247"/>
      <c r="V117" s="247"/>
      <c r="W117" s="247"/>
      <c r="X117" s="247"/>
    </row>
    <row r="118" spans="1:24">
      <c r="A118" s="246" t="s">
        <v>2277</v>
      </c>
      <c r="B118" s="247"/>
      <c r="C118" s="246" t="s">
        <v>1832</v>
      </c>
      <c r="D118" s="247"/>
      <c r="E118" s="247"/>
      <c r="F118" s="246" t="s">
        <v>2335</v>
      </c>
      <c r="G118" s="247"/>
      <c r="H118" s="247"/>
      <c r="I118" s="246" t="s">
        <v>2336</v>
      </c>
      <c r="J118" s="246" t="s">
        <v>2083</v>
      </c>
      <c r="K118" s="246" t="s">
        <v>2194</v>
      </c>
      <c r="L118" s="247"/>
      <c r="M118" s="247"/>
      <c r="N118" s="246" t="s">
        <v>2337</v>
      </c>
      <c r="O118" s="247"/>
      <c r="P118" s="247"/>
      <c r="Q118" s="247"/>
      <c r="R118" s="247"/>
      <c r="S118" s="247"/>
      <c r="T118" s="247"/>
      <c r="U118" s="247"/>
      <c r="V118" s="247"/>
      <c r="W118" s="247"/>
      <c r="X118" s="247"/>
    </row>
    <row r="119" spans="1:24">
      <c r="A119" s="246" t="s">
        <v>257</v>
      </c>
      <c r="B119" s="247"/>
      <c r="C119" s="246" t="s">
        <v>300</v>
      </c>
      <c r="D119" s="247"/>
      <c r="E119" s="247"/>
      <c r="F119" s="246" t="s">
        <v>2338</v>
      </c>
      <c r="G119" s="247"/>
      <c r="H119" s="247"/>
      <c r="I119" s="246" t="s">
        <v>217</v>
      </c>
      <c r="J119" s="246" t="s">
        <v>2193</v>
      </c>
      <c r="K119" s="246" t="s">
        <v>2339</v>
      </c>
      <c r="L119" s="247"/>
      <c r="M119" s="247"/>
      <c r="N119" s="246" t="s">
        <v>1832</v>
      </c>
      <c r="O119" s="247"/>
      <c r="P119" s="247"/>
      <c r="Q119" s="247"/>
      <c r="R119" s="247"/>
      <c r="S119" s="247"/>
      <c r="T119" s="247"/>
      <c r="U119" s="247"/>
      <c r="V119" s="247"/>
      <c r="W119" s="247"/>
      <c r="X119" s="247"/>
    </row>
    <row r="120" spans="1:24">
      <c r="A120" s="246" t="s">
        <v>1722</v>
      </c>
      <c r="B120" s="247"/>
      <c r="C120" s="246" t="s">
        <v>2298</v>
      </c>
      <c r="D120" s="247"/>
      <c r="E120" s="247"/>
      <c r="F120" s="246" t="s">
        <v>2340</v>
      </c>
      <c r="G120" s="247"/>
      <c r="H120" s="247"/>
      <c r="I120" s="246" t="s">
        <v>2341</v>
      </c>
      <c r="J120" s="246" t="s">
        <v>2200</v>
      </c>
      <c r="K120" s="246" t="s">
        <v>2342</v>
      </c>
      <c r="L120" s="247"/>
      <c r="M120" s="247"/>
      <c r="N120" s="246" t="s">
        <v>2343</v>
      </c>
      <c r="O120" s="247"/>
      <c r="P120" s="247"/>
      <c r="Q120" s="247"/>
      <c r="R120" s="247"/>
      <c r="S120" s="247"/>
      <c r="T120" s="247"/>
      <c r="U120" s="247"/>
      <c r="V120" s="247"/>
      <c r="W120" s="247"/>
      <c r="X120" s="247"/>
    </row>
    <row r="121" spans="1:24">
      <c r="A121" s="246" t="s">
        <v>267</v>
      </c>
      <c r="B121" s="247"/>
      <c r="C121" s="246" t="s">
        <v>1838</v>
      </c>
      <c r="D121" s="247"/>
      <c r="E121" s="247"/>
      <c r="F121" s="246" t="s">
        <v>2344</v>
      </c>
      <c r="G121" s="247"/>
      <c r="H121" s="247"/>
      <c r="I121" s="246" t="s">
        <v>2345</v>
      </c>
      <c r="J121" s="246" t="s">
        <v>2087</v>
      </c>
      <c r="K121" s="246" t="s">
        <v>2346</v>
      </c>
      <c r="L121" s="247"/>
      <c r="M121" s="247"/>
      <c r="N121" s="246" t="s">
        <v>2347</v>
      </c>
      <c r="O121" s="247"/>
      <c r="P121" s="247"/>
      <c r="Q121" s="247"/>
      <c r="R121" s="247"/>
      <c r="S121" s="247"/>
      <c r="T121" s="247"/>
      <c r="U121" s="247"/>
      <c r="V121" s="247"/>
      <c r="W121" s="247"/>
      <c r="X121" s="247"/>
    </row>
    <row r="122" spans="1:24">
      <c r="A122" s="246" t="s">
        <v>2348</v>
      </c>
      <c r="B122" s="247"/>
      <c r="C122" s="246" t="s">
        <v>2349</v>
      </c>
      <c r="D122" s="247"/>
      <c r="E122" s="247"/>
      <c r="F122" s="246" t="s">
        <v>2350</v>
      </c>
      <c r="G122" s="247"/>
      <c r="H122" s="247"/>
      <c r="I122" s="246" t="s">
        <v>2025</v>
      </c>
      <c r="J122" s="246" t="s">
        <v>1747</v>
      </c>
      <c r="K122" s="246" t="s">
        <v>2351</v>
      </c>
      <c r="L122" s="247"/>
      <c r="M122" s="247"/>
      <c r="N122" s="246" t="s">
        <v>2352</v>
      </c>
      <c r="O122" s="247"/>
      <c r="P122" s="247"/>
      <c r="Q122" s="247"/>
      <c r="R122" s="247"/>
      <c r="S122" s="247"/>
      <c r="T122" s="247"/>
      <c r="U122" s="247"/>
      <c r="V122" s="247"/>
      <c r="W122" s="247"/>
      <c r="X122" s="247"/>
    </row>
    <row r="123" spans="1:24">
      <c r="A123" s="246" t="s">
        <v>2353</v>
      </c>
      <c r="B123" s="247"/>
      <c r="C123" s="247"/>
      <c r="D123" s="247"/>
      <c r="E123" s="247"/>
      <c r="F123" s="246" t="s">
        <v>2354</v>
      </c>
      <c r="G123" s="247"/>
      <c r="H123" s="247"/>
      <c r="I123" s="246" t="s">
        <v>2076</v>
      </c>
      <c r="J123" s="246" t="s">
        <v>2150</v>
      </c>
      <c r="K123" s="246" t="s">
        <v>2355</v>
      </c>
      <c r="L123" s="247"/>
      <c r="M123" s="247"/>
      <c r="N123" s="246" t="s">
        <v>2186</v>
      </c>
      <c r="O123" s="247"/>
      <c r="P123" s="247"/>
      <c r="Q123" s="247"/>
      <c r="R123" s="247"/>
      <c r="S123" s="247"/>
      <c r="T123" s="247"/>
      <c r="U123" s="247"/>
      <c r="V123" s="247"/>
      <c r="W123" s="247"/>
      <c r="X123" s="247"/>
    </row>
    <row r="124" spans="1:24">
      <c r="A124" s="246" t="s">
        <v>2356</v>
      </c>
      <c r="B124" s="247"/>
      <c r="C124" s="247"/>
      <c r="D124" s="247"/>
      <c r="E124" s="247"/>
      <c r="F124" s="246" t="s">
        <v>2205</v>
      </c>
      <c r="G124" s="247"/>
      <c r="H124" s="247"/>
      <c r="I124" s="246" t="s">
        <v>2113</v>
      </c>
      <c r="J124" s="246" t="s">
        <v>1755</v>
      </c>
      <c r="K124" s="246" t="s">
        <v>2357</v>
      </c>
      <c r="L124" s="247"/>
      <c r="M124" s="247"/>
      <c r="N124" s="246" t="s">
        <v>2358</v>
      </c>
      <c r="O124" s="247"/>
      <c r="P124" s="247"/>
      <c r="Q124" s="247"/>
      <c r="R124" s="247"/>
      <c r="S124" s="247"/>
      <c r="T124" s="247"/>
      <c r="U124" s="247"/>
      <c r="V124" s="247"/>
      <c r="W124" s="247"/>
      <c r="X124" s="247"/>
    </row>
    <row r="125" spans="1:24">
      <c r="A125" s="246" t="s">
        <v>2359</v>
      </c>
      <c r="B125" s="247"/>
      <c r="C125" s="247"/>
      <c r="D125" s="247"/>
      <c r="E125" s="247"/>
      <c r="F125" s="246" t="s">
        <v>2217</v>
      </c>
      <c r="G125" s="247"/>
      <c r="H125" s="247"/>
      <c r="I125" s="246" t="s">
        <v>2360</v>
      </c>
      <c r="J125" s="246" t="s">
        <v>2156</v>
      </c>
      <c r="K125" s="246" t="s">
        <v>2361</v>
      </c>
      <c r="L125" s="247"/>
      <c r="M125" s="247"/>
      <c r="N125" s="246" t="s">
        <v>305</v>
      </c>
      <c r="O125" s="247"/>
      <c r="P125" s="247"/>
      <c r="Q125" s="247"/>
      <c r="R125" s="247"/>
      <c r="S125" s="247"/>
      <c r="T125" s="247"/>
      <c r="U125" s="247"/>
      <c r="V125" s="247"/>
      <c r="W125" s="247"/>
      <c r="X125" s="247"/>
    </row>
    <row r="126" spans="1:24">
      <c r="A126" s="246" t="s">
        <v>2362</v>
      </c>
      <c r="B126" s="247"/>
      <c r="C126" s="247"/>
      <c r="D126" s="247"/>
      <c r="E126" s="247"/>
      <c r="F126" s="246" t="s">
        <v>2363</v>
      </c>
      <c r="G126" s="247"/>
      <c r="H126" s="247"/>
      <c r="I126" s="246" t="s">
        <v>2364</v>
      </c>
      <c r="J126" s="246" t="s">
        <v>1763</v>
      </c>
      <c r="K126" s="246" t="s">
        <v>2365</v>
      </c>
      <c r="L126" s="247"/>
      <c r="M126" s="247"/>
      <c r="N126" s="246" t="s">
        <v>2366</v>
      </c>
      <c r="O126" s="247"/>
      <c r="P126" s="247"/>
      <c r="Q126" s="247"/>
      <c r="R126" s="247"/>
      <c r="S126" s="247"/>
      <c r="T126" s="247"/>
      <c r="U126" s="247"/>
      <c r="V126" s="247"/>
      <c r="W126" s="247"/>
      <c r="X126" s="247"/>
    </row>
    <row r="127" spans="1:24">
      <c r="A127" s="246" t="s">
        <v>2367</v>
      </c>
      <c r="B127" s="247"/>
      <c r="C127" s="247"/>
      <c r="D127" s="247"/>
      <c r="E127" s="247"/>
      <c r="F127" s="246" t="s">
        <v>2368</v>
      </c>
      <c r="G127" s="247"/>
      <c r="H127" s="247"/>
      <c r="I127" s="246" t="s">
        <v>2369</v>
      </c>
      <c r="J127" s="246" t="s">
        <v>1771</v>
      </c>
      <c r="K127" s="246" t="s">
        <v>1766</v>
      </c>
      <c r="L127" s="247"/>
      <c r="M127" s="247"/>
      <c r="N127" s="246" t="s">
        <v>2370</v>
      </c>
      <c r="O127" s="247"/>
      <c r="P127" s="247"/>
      <c r="Q127" s="247"/>
      <c r="R127" s="247"/>
      <c r="S127" s="247"/>
      <c r="T127" s="247"/>
      <c r="U127" s="247"/>
      <c r="V127" s="247"/>
      <c r="W127" s="247"/>
      <c r="X127" s="247"/>
    </row>
    <row r="128" spans="1:24">
      <c r="A128" s="246" t="s">
        <v>2371</v>
      </c>
      <c r="B128" s="247"/>
      <c r="C128" s="247"/>
      <c r="D128" s="247"/>
      <c r="E128" s="247"/>
      <c r="F128" s="246" t="s">
        <v>2226</v>
      </c>
      <c r="G128" s="247"/>
      <c r="H128" s="247"/>
      <c r="I128" s="246" t="s">
        <v>2372</v>
      </c>
      <c r="J128" s="246" t="s">
        <v>1781</v>
      </c>
      <c r="K128" s="246" t="s">
        <v>2373</v>
      </c>
      <c r="L128" s="247"/>
      <c r="M128" s="247"/>
      <c r="N128" s="247"/>
      <c r="O128" s="247"/>
      <c r="P128" s="247"/>
      <c r="Q128" s="247"/>
      <c r="R128" s="247"/>
      <c r="S128" s="247"/>
      <c r="T128" s="247"/>
      <c r="U128" s="247"/>
      <c r="V128" s="247"/>
      <c r="W128" s="247"/>
      <c r="X128" s="247"/>
    </row>
    <row r="129" spans="1:24">
      <c r="A129" s="246" t="s">
        <v>2374</v>
      </c>
      <c r="B129" s="247"/>
      <c r="C129" s="247"/>
      <c r="D129" s="247"/>
      <c r="E129" s="247"/>
      <c r="F129" s="246" t="s">
        <v>2375</v>
      </c>
      <c r="G129" s="247"/>
      <c r="H129" s="247"/>
      <c r="I129" s="246" t="s">
        <v>2046</v>
      </c>
      <c r="J129" s="246" t="s">
        <v>2376</v>
      </c>
      <c r="K129" s="246" t="s">
        <v>1774</v>
      </c>
      <c r="L129" s="247"/>
      <c r="M129" s="247"/>
      <c r="N129" s="247"/>
      <c r="O129" s="247"/>
      <c r="P129" s="247"/>
      <c r="Q129" s="247"/>
      <c r="R129" s="247"/>
      <c r="S129" s="247"/>
      <c r="T129" s="247"/>
      <c r="U129" s="247"/>
      <c r="V129" s="247"/>
      <c r="W129" s="247"/>
      <c r="X129" s="247"/>
    </row>
    <row r="130" spans="1:24">
      <c r="A130" s="246" t="s">
        <v>2377</v>
      </c>
      <c r="B130" s="247"/>
      <c r="C130" s="247"/>
      <c r="D130" s="247"/>
      <c r="E130" s="247"/>
      <c r="F130" s="246" t="s">
        <v>2231</v>
      </c>
      <c r="G130" s="247"/>
      <c r="H130" s="247"/>
      <c r="I130" s="246" t="s">
        <v>2086</v>
      </c>
      <c r="J130" s="246" t="s">
        <v>2378</v>
      </c>
      <c r="K130" s="246" t="s">
        <v>2379</v>
      </c>
      <c r="L130" s="247"/>
      <c r="M130" s="247"/>
      <c r="N130" s="247"/>
      <c r="O130" s="247"/>
      <c r="P130" s="247"/>
      <c r="Q130" s="247"/>
      <c r="R130" s="247"/>
      <c r="S130" s="247"/>
      <c r="T130" s="247"/>
      <c r="U130" s="247"/>
      <c r="V130" s="247"/>
      <c r="W130" s="247"/>
      <c r="X130" s="247"/>
    </row>
    <row r="131" spans="1:24">
      <c r="A131" s="246" t="s">
        <v>2380</v>
      </c>
      <c r="B131" s="247"/>
      <c r="C131" s="247"/>
      <c r="D131" s="247"/>
      <c r="E131" s="247"/>
      <c r="F131" s="246" t="s">
        <v>2381</v>
      </c>
      <c r="G131" s="247"/>
      <c r="H131" s="247"/>
      <c r="I131" s="246" t="s">
        <v>1791</v>
      </c>
      <c r="J131" s="246" t="s">
        <v>2382</v>
      </c>
      <c r="K131" s="246" t="s">
        <v>1958</v>
      </c>
      <c r="L131" s="247"/>
      <c r="M131" s="247"/>
      <c r="N131" s="247"/>
      <c r="O131" s="247"/>
      <c r="P131" s="247"/>
      <c r="Q131" s="247"/>
      <c r="R131" s="247"/>
      <c r="S131" s="247"/>
      <c r="T131" s="247"/>
      <c r="U131" s="247"/>
      <c r="V131" s="247"/>
      <c r="W131" s="247"/>
      <c r="X131" s="247"/>
    </row>
    <row r="132" spans="1:24">
      <c r="A132" s="246" t="s">
        <v>2383</v>
      </c>
      <c r="B132" s="247"/>
      <c r="C132" s="247"/>
      <c r="D132" s="247"/>
      <c r="E132" s="247"/>
      <c r="F132" s="246" t="s">
        <v>2384</v>
      </c>
      <c r="G132" s="247"/>
      <c r="H132" s="247"/>
      <c r="I132" s="246" t="s">
        <v>2385</v>
      </c>
      <c r="J132" s="246" t="s">
        <v>2386</v>
      </c>
      <c r="K132" s="246" t="s">
        <v>2387</v>
      </c>
      <c r="L132" s="247"/>
      <c r="M132" s="247"/>
      <c r="N132" s="247"/>
      <c r="O132" s="247"/>
      <c r="P132" s="247"/>
      <c r="Q132" s="247"/>
      <c r="R132" s="247"/>
      <c r="S132" s="247"/>
      <c r="T132" s="247"/>
      <c r="U132" s="247"/>
      <c r="V132" s="247"/>
      <c r="W132" s="247"/>
      <c r="X132" s="247"/>
    </row>
    <row r="133" spans="1:24">
      <c r="A133" s="246" t="s">
        <v>2388</v>
      </c>
      <c r="B133" s="247"/>
      <c r="C133" s="247"/>
      <c r="D133" s="247"/>
      <c r="E133" s="247"/>
      <c r="F133" s="246" t="s">
        <v>2234</v>
      </c>
      <c r="G133" s="247"/>
      <c r="H133" s="247"/>
      <c r="I133" s="246" t="s">
        <v>1707</v>
      </c>
      <c r="J133" s="246" t="s">
        <v>1788</v>
      </c>
      <c r="K133" s="246" t="s">
        <v>2389</v>
      </c>
      <c r="L133" s="247"/>
      <c r="M133" s="247"/>
      <c r="N133" s="247"/>
      <c r="O133" s="247"/>
      <c r="P133" s="247"/>
      <c r="Q133" s="247"/>
      <c r="R133" s="247"/>
      <c r="S133" s="247"/>
      <c r="T133" s="247"/>
      <c r="U133" s="247"/>
      <c r="V133" s="247"/>
      <c r="W133" s="247"/>
      <c r="X133" s="247"/>
    </row>
    <row r="134" spans="1:24">
      <c r="A134" s="246" t="s">
        <v>2390</v>
      </c>
      <c r="B134" s="247"/>
      <c r="C134" s="247"/>
      <c r="D134" s="247"/>
      <c r="E134" s="247"/>
      <c r="F134" s="246" t="s">
        <v>2240</v>
      </c>
      <c r="G134" s="247"/>
      <c r="H134" s="247"/>
      <c r="I134" s="246" t="s">
        <v>2111</v>
      </c>
      <c r="J134" s="246" t="s">
        <v>2391</v>
      </c>
      <c r="K134" s="246" t="s">
        <v>2392</v>
      </c>
      <c r="L134" s="247"/>
      <c r="M134" s="247"/>
      <c r="N134" s="247"/>
      <c r="O134" s="247"/>
      <c r="P134" s="247"/>
      <c r="Q134" s="247"/>
      <c r="R134" s="247"/>
      <c r="S134" s="247"/>
      <c r="T134" s="247"/>
      <c r="U134" s="247"/>
      <c r="V134" s="247"/>
      <c r="W134" s="247"/>
      <c r="X134" s="247"/>
    </row>
    <row r="135" spans="1:24">
      <c r="A135" s="246" t="s">
        <v>2393</v>
      </c>
      <c r="B135" s="247"/>
      <c r="C135" s="247"/>
      <c r="D135" s="247"/>
      <c r="E135" s="247"/>
      <c r="F135" s="246" t="s">
        <v>2394</v>
      </c>
      <c r="G135" s="247"/>
      <c r="H135" s="247"/>
      <c r="I135" s="246" t="s">
        <v>2395</v>
      </c>
      <c r="J135" s="246" t="s">
        <v>2274</v>
      </c>
      <c r="K135" s="246" t="s">
        <v>1991</v>
      </c>
      <c r="L135" s="247"/>
      <c r="M135" s="247"/>
      <c r="N135" s="247"/>
      <c r="O135" s="247"/>
      <c r="P135" s="247"/>
      <c r="Q135" s="247"/>
      <c r="R135" s="247"/>
      <c r="S135" s="247"/>
      <c r="T135" s="247"/>
      <c r="U135" s="247"/>
      <c r="V135" s="247"/>
      <c r="W135" s="247"/>
      <c r="X135" s="247"/>
    </row>
    <row r="136" spans="1:24">
      <c r="A136" s="246" t="s">
        <v>2396</v>
      </c>
      <c r="B136" s="247"/>
      <c r="C136" s="247"/>
      <c r="D136" s="247"/>
      <c r="E136" s="247"/>
      <c r="F136" s="246" t="s">
        <v>2252</v>
      </c>
      <c r="G136" s="247"/>
      <c r="H136" s="247"/>
      <c r="I136" s="246" t="s">
        <v>1715</v>
      </c>
      <c r="J136" s="246" t="s">
        <v>2280</v>
      </c>
      <c r="K136" s="246" t="s">
        <v>1847</v>
      </c>
      <c r="L136" s="247"/>
      <c r="M136" s="247"/>
      <c r="N136" s="247"/>
      <c r="O136" s="247"/>
      <c r="P136" s="247"/>
      <c r="Q136" s="247"/>
      <c r="R136" s="247"/>
      <c r="S136" s="247"/>
      <c r="T136" s="247"/>
      <c r="U136" s="247"/>
      <c r="V136" s="247"/>
      <c r="W136" s="247"/>
      <c r="X136" s="247"/>
    </row>
    <row r="137" spans="1:24">
      <c r="A137" s="246" t="s">
        <v>2397</v>
      </c>
      <c r="B137" s="247"/>
      <c r="C137" s="247"/>
      <c r="D137" s="247"/>
      <c r="E137" s="247"/>
      <c r="F137" s="246" t="s">
        <v>2259</v>
      </c>
      <c r="G137" s="247"/>
      <c r="H137" s="247"/>
      <c r="I137" s="246" t="s">
        <v>2128</v>
      </c>
      <c r="J137" s="246" t="s">
        <v>1841</v>
      </c>
      <c r="K137" s="246" t="s">
        <v>209</v>
      </c>
      <c r="L137" s="247"/>
      <c r="M137" s="247"/>
      <c r="N137" s="247"/>
      <c r="O137" s="247"/>
      <c r="P137" s="247"/>
      <c r="Q137" s="247"/>
      <c r="R137" s="247"/>
      <c r="S137" s="247"/>
      <c r="T137" s="247"/>
      <c r="U137" s="247"/>
      <c r="V137" s="247"/>
      <c r="W137" s="247"/>
      <c r="X137" s="247"/>
    </row>
    <row r="138" spans="1:24">
      <c r="A138" s="246" t="s">
        <v>2398</v>
      </c>
      <c r="B138" s="247"/>
      <c r="C138" s="247"/>
      <c r="D138" s="247"/>
      <c r="E138" s="247"/>
      <c r="F138" s="246" t="s">
        <v>2399</v>
      </c>
      <c r="G138" s="247"/>
      <c r="H138" s="247"/>
      <c r="I138" s="246" t="s">
        <v>2058</v>
      </c>
      <c r="J138" s="246" t="s">
        <v>2127</v>
      </c>
      <c r="K138" s="246" t="s">
        <v>2400</v>
      </c>
      <c r="L138" s="247"/>
      <c r="M138" s="247"/>
      <c r="N138" s="247"/>
      <c r="O138" s="247"/>
      <c r="P138" s="247"/>
      <c r="Q138" s="247"/>
      <c r="R138" s="247"/>
      <c r="S138" s="247"/>
      <c r="T138" s="247"/>
      <c r="U138" s="247"/>
      <c r="V138" s="247"/>
      <c r="W138" s="247"/>
      <c r="X138" s="247"/>
    </row>
    <row r="139" spans="1:24">
      <c r="A139" s="246" t="s">
        <v>2401</v>
      </c>
      <c r="B139" s="247"/>
      <c r="C139" s="247"/>
      <c r="D139" s="247"/>
      <c r="E139" s="247"/>
      <c r="F139" s="246" t="s">
        <v>2402</v>
      </c>
      <c r="G139" s="247"/>
      <c r="H139" s="247"/>
      <c r="I139" s="246" t="s">
        <v>2098</v>
      </c>
      <c r="J139" s="246" t="s">
        <v>1694</v>
      </c>
      <c r="K139" s="246" t="s">
        <v>2254</v>
      </c>
      <c r="L139" s="247"/>
      <c r="M139" s="247"/>
      <c r="N139" s="247"/>
      <c r="O139" s="247"/>
      <c r="P139" s="247"/>
      <c r="Q139" s="247"/>
      <c r="R139" s="247"/>
      <c r="S139" s="247"/>
      <c r="T139" s="247"/>
      <c r="U139" s="247"/>
      <c r="V139" s="247"/>
      <c r="W139" s="247"/>
      <c r="X139" s="247"/>
    </row>
    <row r="140" spans="1:24">
      <c r="A140" s="246" t="s">
        <v>2403</v>
      </c>
      <c r="B140" s="247"/>
      <c r="C140" s="247"/>
      <c r="D140" s="247"/>
      <c r="E140" s="247"/>
      <c r="F140" s="246" t="s">
        <v>2404</v>
      </c>
      <c r="G140" s="247"/>
      <c r="H140" s="247"/>
      <c r="I140" s="246" t="s">
        <v>2405</v>
      </c>
      <c r="J140" s="246" t="s">
        <v>1699</v>
      </c>
      <c r="K140" s="246" t="s">
        <v>2406</v>
      </c>
      <c r="L140" s="247"/>
      <c r="M140" s="247"/>
      <c r="N140" s="247"/>
      <c r="O140" s="247"/>
      <c r="P140" s="247"/>
      <c r="Q140" s="247"/>
      <c r="R140" s="247"/>
      <c r="S140" s="247"/>
      <c r="T140" s="247"/>
      <c r="U140" s="247"/>
      <c r="V140" s="247"/>
      <c r="W140" s="247"/>
      <c r="X140" s="247"/>
    </row>
    <row r="141" spans="1:24">
      <c r="A141" s="246" t="s">
        <v>2407</v>
      </c>
      <c r="B141" s="247"/>
      <c r="C141" s="247"/>
      <c r="D141" s="247"/>
      <c r="E141" s="247"/>
      <c r="F141" s="246" t="s">
        <v>2408</v>
      </c>
      <c r="G141" s="247"/>
      <c r="H141" s="247"/>
      <c r="I141" s="246" t="s">
        <v>2409</v>
      </c>
      <c r="J141" s="246" t="s">
        <v>2410</v>
      </c>
      <c r="K141" s="246" t="s">
        <v>2411</v>
      </c>
      <c r="L141" s="247"/>
      <c r="M141" s="247"/>
      <c r="N141" s="247"/>
      <c r="O141" s="247"/>
      <c r="P141" s="247"/>
      <c r="Q141" s="247"/>
      <c r="R141" s="247"/>
      <c r="S141" s="247"/>
      <c r="T141" s="247"/>
      <c r="U141" s="247"/>
      <c r="V141" s="247"/>
      <c r="W141" s="247"/>
      <c r="X141" s="247"/>
    </row>
    <row r="142" spans="1:24">
      <c r="A142" s="246" t="s">
        <v>2412</v>
      </c>
      <c r="B142" s="247"/>
      <c r="C142" s="247"/>
      <c r="D142" s="247"/>
      <c r="E142" s="247"/>
      <c r="F142" s="246" t="s">
        <v>2413</v>
      </c>
      <c r="G142" s="247"/>
      <c r="H142" s="247"/>
      <c r="I142" s="246" t="s">
        <v>261</v>
      </c>
      <c r="J142" s="246" t="s">
        <v>2310</v>
      </c>
      <c r="K142" s="246" t="s">
        <v>2063</v>
      </c>
      <c r="L142" s="247"/>
      <c r="M142" s="247"/>
      <c r="N142" s="247"/>
      <c r="O142" s="247"/>
      <c r="P142" s="247"/>
      <c r="Q142" s="247"/>
      <c r="R142" s="247"/>
      <c r="S142" s="247"/>
      <c r="T142" s="247"/>
      <c r="U142" s="247"/>
      <c r="V142" s="247"/>
      <c r="W142" s="247"/>
      <c r="X142" s="247"/>
    </row>
    <row r="143" spans="1:24">
      <c r="A143" s="246" t="s">
        <v>2414</v>
      </c>
      <c r="B143" s="247"/>
      <c r="C143" s="247"/>
      <c r="D143" s="247"/>
      <c r="E143" s="247"/>
      <c r="F143" s="246" t="s">
        <v>2415</v>
      </c>
      <c r="G143" s="247"/>
      <c r="H143" s="247"/>
      <c r="I143" s="246" t="s">
        <v>2416</v>
      </c>
      <c r="J143" s="246" t="s">
        <v>2313</v>
      </c>
      <c r="K143" s="246" t="s">
        <v>2417</v>
      </c>
      <c r="L143" s="247"/>
      <c r="M143" s="247"/>
      <c r="N143" s="247"/>
      <c r="O143" s="247"/>
      <c r="P143" s="247"/>
      <c r="Q143" s="247"/>
      <c r="R143" s="247"/>
      <c r="S143" s="247"/>
      <c r="T143" s="247"/>
      <c r="U143" s="247"/>
      <c r="V143" s="247"/>
      <c r="W143" s="247"/>
      <c r="X143" s="247"/>
    </row>
    <row r="144" spans="1:24">
      <c r="A144" s="246" t="s">
        <v>2418</v>
      </c>
      <c r="B144" s="247"/>
      <c r="C144" s="247"/>
      <c r="D144" s="247"/>
      <c r="E144" s="247"/>
      <c r="F144" s="246" t="s">
        <v>2419</v>
      </c>
      <c r="G144" s="247"/>
      <c r="H144" s="247"/>
      <c r="I144" s="246" t="s">
        <v>1722</v>
      </c>
      <c r="J144" s="246" t="s">
        <v>2420</v>
      </c>
      <c r="K144" s="246" t="s">
        <v>2421</v>
      </c>
      <c r="L144" s="247"/>
      <c r="M144" s="247"/>
      <c r="N144" s="247"/>
      <c r="O144" s="247"/>
      <c r="P144" s="247"/>
      <c r="Q144" s="247"/>
      <c r="R144" s="247"/>
      <c r="S144" s="247"/>
      <c r="T144" s="247"/>
      <c r="U144" s="247"/>
      <c r="V144" s="247"/>
      <c r="W144" s="247"/>
      <c r="X144" s="247"/>
    </row>
    <row r="145" spans="1:24">
      <c r="A145" s="246" t="s">
        <v>2422</v>
      </c>
      <c r="B145" s="247"/>
      <c r="C145" s="247"/>
      <c r="D145" s="247"/>
      <c r="E145" s="247"/>
      <c r="F145" s="246" t="s">
        <v>175</v>
      </c>
      <c r="G145" s="247"/>
      <c r="H145" s="247"/>
      <c r="I145" s="246" t="s">
        <v>2423</v>
      </c>
      <c r="J145" s="246" t="s">
        <v>1824</v>
      </c>
      <c r="K145" s="246" t="s">
        <v>1701</v>
      </c>
      <c r="L145" s="247"/>
      <c r="M145" s="247"/>
      <c r="N145" s="247"/>
      <c r="O145" s="247"/>
      <c r="P145" s="247"/>
      <c r="Q145" s="247"/>
      <c r="R145" s="247"/>
      <c r="S145" s="247"/>
      <c r="T145" s="247"/>
      <c r="U145" s="247"/>
      <c r="V145" s="247"/>
      <c r="W145" s="247"/>
      <c r="X145" s="247"/>
    </row>
    <row r="146" spans="1:24">
      <c r="A146" s="246" t="s">
        <v>2424</v>
      </c>
      <c r="B146" s="247"/>
      <c r="C146" s="247"/>
      <c r="D146" s="247"/>
      <c r="E146" s="247"/>
      <c r="F146" s="246" t="s">
        <v>2425</v>
      </c>
      <c r="G146" s="247"/>
      <c r="H146" s="247"/>
      <c r="I146" s="246" t="s">
        <v>267</v>
      </c>
      <c r="J146" s="246" t="s">
        <v>2322</v>
      </c>
      <c r="K146" s="246" t="s">
        <v>1791</v>
      </c>
      <c r="L146" s="247"/>
      <c r="M146" s="247"/>
      <c r="N146" s="247"/>
      <c r="O146" s="247"/>
      <c r="P146" s="247"/>
      <c r="Q146" s="247"/>
      <c r="R146" s="247"/>
      <c r="S146" s="247"/>
      <c r="T146" s="247"/>
      <c r="U146" s="247"/>
      <c r="V146" s="247"/>
      <c r="W146" s="247"/>
      <c r="X146" s="247"/>
    </row>
    <row r="147" spans="1:24">
      <c r="A147" s="246" t="s">
        <v>2117</v>
      </c>
      <c r="B147" s="247"/>
      <c r="C147" s="247"/>
      <c r="D147" s="247"/>
      <c r="E147" s="247"/>
      <c r="F147" s="246" t="s">
        <v>2426</v>
      </c>
      <c r="G147" s="247"/>
      <c r="H147" s="247"/>
      <c r="I147" s="246" t="s">
        <v>2427</v>
      </c>
      <c r="J147" s="246" t="s">
        <v>2428</v>
      </c>
      <c r="K147" s="246" t="s">
        <v>2429</v>
      </c>
      <c r="L147" s="247"/>
      <c r="M147" s="247"/>
      <c r="N147" s="247"/>
      <c r="O147" s="247"/>
      <c r="P147" s="247"/>
      <c r="Q147" s="247"/>
      <c r="R147" s="247"/>
      <c r="S147" s="247"/>
      <c r="T147" s="247"/>
      <c r="U147" s="247"/>
      <c r="V147" s="247"/>
      <c r="W147" s="247"/>
      <c r="X147" s="247"/>
    </row>
    <row r="148" spans="1:24">
      <c r="A148" s="246" t="s">
        <v>2272</v>
      </c>
      <c r="B148" s="247"/>
      <c r="C148" s="247"/>
      <c r="D148" s="247"/>
      <c r="E148" s="247"/>
      <c r="F148" s="246" t="s">
        <v>1790</v>
      </c>
      <c r="G148" s="247"/>
      <c r="H148" s="247"/>
      <c r="I148" s="246" t="s">
        <v>2430</v>
      </c>
      <c r="J148" s="246" t="s">
        <v>1832</v>
      </c>
      <c r="K148" s="246" t="s">
        <v>2431</v>
      </c>
      <c r="L148" s="247"/>
      <c r="M148" s="247"/>
      <c r="N148" s="247"/>
      <c r="O148" s="247"/>
      <c r="P148" s="247"/>
      <c r="Q148" s="247"/>
      <c r="R148" s="247"/>
      <c r="S148" s="247"/>
      <c r="T148" s="247"/>
      <c r="U148" s="247"/>
      <c r="V148" s="247"/>
      <c r="W148" s="247"/>
      <c r="X148" s="247"/>
    </row>
    <row r="149" spans="1:24">
      <c r="A149" s="246" t="s">
        <v>2432</v>
      </c>
      <c r="B149" s="247"/>
      <c r="C149" s="247"/>
      <c r="D149" s="247"/>
      <c r="E149" s="247"/>
      <c r="F149" s="246" t="s">
        <v>1808</v>
      </c>
      <c r="G149" s="247"/>
      <c r="H149" s="247"/>
      <c r="I149" s="246" t="s">
        <v>2348</v>
      </c>
      <c r="J149" s="246" t="s">
        <v>294</v>
      </c>
      <c r="K149" s="246" t="s">
        <v>2312</v>
      </c>
      <c r="L149" s="247"/>
      <c r="M149" s="247"/>
      <c r="N149" s="247"/>
      <c r="O149" s="247"/>
      <c r="P149" s="247"/>
      <c r="Q149" s="247"/>
      <c r="R149" s="247"/>
      <c r="S149" s="247"/>
      <c r="T149" s="247"/>
      <c r="U149" s="247"/>
      <c r="V149" s="247"/>
      <c r="W149" s="247"/>
      <c r="X149" s="247"/>
    </row>
    <row r="150" spans="1:24">
      <c r="A150" s="246" t="s">
        <v>2433</v>
      </c>
      <c r="B150" s="247"/>
      <c r="C150" s="247"/>
      <c r="D150" s="247"/>
      <c r="E150" s="247"/>
      <c r="F150" s="246" t="s">
        <v>1825</v>
      </c>
      <c r="G150" s="247"/>
      <c r="H150" s="247"/>
      <c r="I150" s="246" t="s">
        <v>2353</v>
      </c>
      <c r="J150" s="246" t="s">
        <v>300</v>
      </c>
      <c r="K150" s="246" t="s">
        <v>2317</v>
      </c>
      <c r="L150" s="247"/>
      <c r="M150" s="247"/>
      <c r="N150" s="247"/>
      <c r="O150" s="247"/>
      <c r="P150" s="247"/>
      <c r="Q150" s="247"/>
      <c r="R150" s="247"/>
      <c r="S150" s="247"/>
      <c r="T150" s="247"/>
      <c r="U150" s="247"/>
      <c r="V150" s="247"/>
      <c r="W150" s="247"/>
      <c r="X150" s="247"/>
    </row>
    <row r="151" spans="1:24">
      <c r="A151" s="246" t="s">
        <v>2434</v>
      </c>
      <c r="B151" s="247"/>
      <c r="C151" s="247"/>
      <c r="D151" s="247"/>
      <c r="E151" s="247"/>
      <c r="F151" s="246" t="s">
        <v>2435</v>
      </c>
      <c r="G151" s="247"/>
      <c r="H151" s="247"/>
      <c r="I151" s="246" t="s">
        <v>2356</v>
      </c>
      <c r="J151" s="246" t="s">
        <v>2298</v>
      </c>
      <c r="K151" s="246" t="s">
        <v>2326</v>
      </c>
      <c r="L151" s="247"/>
      <c r="M151" s="247"/>
      <c r="N151" s="247"/>
      <c r="O151" s="247"/>
      <c r="P151" s="247"/>
      <c r="Q151" s="247"/>
      <c r="R151" s="247"/>
      <c r="S151" s="247"/>
      <c r="T151" s="247"/>
      <c r="U151" s="247"/>
      <c r="V151" s="247"/>
      <c r="W151" s="247"/>
      <c r="X151" s="247"/>
    </row>
    <row r="152" spans="1:24">
      <c r="A152" s="246" t="s">
        <v>2436</v>
      </c>
      <c r="B152" s="247"/>
      <c r="C152" s="247"/>
      <c r="D152" s="247"/>
      <c r="E152" s="247"/>
      <c r="F152" s="246" t="s">
        <v>1836</v>
      </c>
      <c r="G152" s="247"/>
      <c r="H152" s="247"/>
      <c r="I152" s="246" t="s">
        <v>1733</v>
      </c>
      <c r="J152" s="246" t="s">
        <v>2437</v>
      </c>
      <c r="K152" s="246" t="s">
        <v>2058</v>
      </c>
      <c r="L152" s="247"/>
      <c r="M152" s="247"/>
      <c r="N152" s="247"/>
      <c r="O152" s="247"/>
      <c r="P152" s="247"/>
      <c r="Q152" s="247"/>
      <c r="R152" s="247"/>
      <c r="S152" s="247"/>
      <c r="T152" s="247"/>
      <c r="U152" s="247"/>
      <c r="V152" s="247"/>
      <c r="W152" s="247"/>
      <c r="X152" s="247"/>
    </row>
    <row r="153" spans="1:24">
      <c r="A153" s="246" t="s">
        <v>2438</v>
      </c>
      <c r="B153" s="247"/>
      <c r="C153" s="247"/>
      <c r="D153" s="247"/>
      <c r="E153" s="247"/>
      <c r="F153" s="246" t="s">
        <v>2439</v>
      </c>
      <c r="G153" s="247"/>
      <c r="H153" s="247"/>
      <c r="I153" s="246" t="s">
        <v>2440</v>
      </c>
      <c r="J153" s="246" t="s">
        <v>307</v>
      </c>
      <c r="K153" s="246" t="s">
        <v>2441</v>
      </c>
      <c r="L153" s="247"/>
      <c r="M153" s="247"/>
      <c r="N153" s="247"/>
      <c r="O153" s="247"/>
      <c r="P153" s="247"/>
      <c r="Q153" s="247"/>
      <c r="R153" s="247"/>
      <c r="S153" s="247"/>
      <c r="T153" s="247"/>
      <c r="U153" s="247"/>
      <c r="V153" s="247"/>
      <c r="W153" s="247"/>
      <c r="X153" s="247"/>
    </row>
    <row r="154" spans="1:24">
      <c r="A154" s="246" t="s">
        <v>2442</v>
      </c>
      <c r="B154" s="247"/>
      <c r="C154" s="247"/>
      <c r="D154" s="247"/>
      <c r="E154" s="247"/>
      <c r="F154" s="246" t="s">
        <v>2443</v>
      </c>
      <c r="G154" s="247"/>
      <c r="H154" s="247"/>
      <c r="I154" s="246" t="s">
        <v>2444</v>
      </c>
      <c r="J154" s="247"/>
      <c r="K154" s="246" t="s">
        <v>2445</v>
      </c>
      <c r="L154" s="247"/>
      <c r="M154" s="247"/>
      <c r="N154" s="247"/>
      <c r="O154" s="247"/>
      <c r="P154" s="247"/>
      <c r="Q154" s="247"/>
      <c r="R154" s="247"/>
      <c r="S154" s="247"/>
      <c r="T154" s="247"/>
      <c r="U154" s="247"/>
      <c r="V154" s="247"/>
      <c r="W154" s="247"/>
      <c r="X154" s="247"/>
    </row>
    <row r="155" spans="1:24">
      <c r="A155" s="246" t="s">
        <v>2446</v>
      </c>
      <c r="B155" s="247"/>
      <c r="C155" s="247"/>
      <c r="D155" s="247"/>
      <c r="E155" s="247"/>
      <c r="F155" s="246" t="s">
        <v>2447</v>
      </c>
      <c r="G155" s="247"/>
      <c r="H155" s="247"/>
      <c r="I155" s="246" t="s">
        <v>2448</v>
      </c>
      <c r="J155" s="247"/>
      <c r="K155" s="246" t="s">
        <v>2449</v>
      </c>
      <c r="L155" s="247"/>
      <c r="M155" s="247"/>
      <c r="N155" s="247"/>
      <c r="O155" s="247"/>
      <c r="P155" s="247"/>
      <c r="Q155" s="247"/>
      <c r="R155" s="247"/>
      <c r="S155" s="247"/>
      <c r="T155" s="247"/>
      <c r="U155" s="247"/>
      <c r="V155" s="247"/>
      <c r="W155" s="247"/>
      <c r="X155" s="247"/>
    </row>
    <row r="156" spans="1:24">
      <c r="A156" s="246" t="s">
        <v>2450</v>
      </c>
      <c r="B156" s="247"/>
      <c r="C156" s="247"/>
      <c r="D156" s="247"/>
      <c r="E156" s="247"/>
      <c r="F156" s="246" t="s">
        <v>2451</v>
      </c>
      <c r="G156" s="247"/>
      <c r="H156" s="247"/>
      <c r="I156" s="246" t="s">
        <v>1747</v>
      </c>
      <c r="J156" s="247"/>
      <c r="K156" s="246" t="s">
        <v>2452</v>
      </c>
      <c r="L156" s="247"/>
      <c r="M156" s="247"/>
      <c r="N156" s="247"/>
      <c r="O156" s="247"/>
      <c r="P156" s="247"/>
      <c r="Q156" s="247"/>
      <c r="R156" s="247"/>
      <c r="S156" s="247"/>
      <c r="T156" s="247"/>
      <c r="U156" s="247"/>
      <c r="V156" s="247"/>
      <c r="W156" s="247"/>
      <c r="X156" s="247"/>
    </row>
    <row r="157" spans="1:24">
      <c r="A157" s="246" t="s">
        <v>2453</v>
      </c>
      <c r="B157" s="247"/>
      <c r="C157" s="247"/>
      <c r="D157" s="247"/>
      <c r="E157" s="247"/>
      <c r="F157" s="246" t="s">
        <v>2454</v>
      </c>
      <c r="G157" s="247"/>
      <c r="H157" s="247"/>
      <c r="I157" s="246" t="s">
        <v>2179</v>
      </c>
      <c r="J157" s="247"/>
      <c r="K157" s="246" t="s">
        <v>2455</v>
      </c>
      <c r="L157" s="247"/>
      <c r="M157" s="247"/>
      <c r="N157" s="247"/>
      <c r="O157" s="247"/>
      <c r="P157" s="247"/>
      <c r="Q157" s="247"/>
      <c r="R157" s="247"/>
      <c r="S157" s="247"/>
      <c r="T157" s="247"/>
      <c r="U157" s="247"/>
      <c r="V157" s="247"/>
      <c r="W157" s="247"/>
      <c r="X157" s="247"/>
    </row>
    <row r="158" spans="1:24">
      <c r="A158" s="246" t="s">
        <v>1854</v>
      </c>
      <c r="B158" s="247"/>
      <c r="C158" s="247"/>
      <c r="D158" s="247"/>
      <c r="E158" s="247"/>
      <c r="F158" s="246" t="s">
        <v>2456</v>
      </c>
      <c r="G158" s="247"/>
      <c r="H158" s="247"/>
      <c r="I158" s="246" t="s">
        <v>2185</v>
      </c>
      <c r="J158" s="247"/>
      <c r="K158" s="246" t="s">
        <v>2457</v>
      </c>
      <c r="L158" s="247"/>
      <c r="M158" s="247"/>
      <c r="N158" s="247"/>
      <c r="O158" s="247"/>
      <c r="P158" s="247"/>
      <c r="Q158" s="247"/>
      <c r="R158" s="247"/>
      <c r="S158" s="247"/>
      <c r="T158" s="247"/>
      <c r="U158" s="247"/>
      <c r="V158" s="247"/>
      <c r="W158" s="247"/>
      <c r="X158" s="247"/>
    </row>
    <row r="159" spans="1:24">
      <c r="A159" s="246" t="s">
        <v>1694</v>
      </c>
      <c r="B159" s="247"/>
      <c r="C159" s="247"/>
      <c r="D159" s="247"/>
      <c r="E159" s="247"/>
      <c r="F159" s="246" t="s">
        <v>1951</v>
      </c>
      <c r="G159" s="247"/>
      <c r="H159" s="247"/>
      <c r="I159" s="246" t="s">
        <v>2241</v>
      </c>
      <c r="J159" s="247"/>
      <c r="K159" s="246" t="s">
        <v>2458</v>
      </c>
      <c r="L159" s="247"/>
      <c r="M159" s="247"/>
      <c r="N159" s="247"/>
      <c r="O159" s="247"/>
      <c r="P159" s="247"/>
      <c r="Q159" s="247"/>
      <c r="R159" s="247"/>
      <c r="S159" s="247"/>
      <c r="T159" s="247"/>
      <c r="U159" s="247"/>
      <c r="V159" s="247"/>
      <c r="W159" s="247"/>
      <c r="X159" s="247"/>
    </row>
    <row r="160" spans="1:24">
      <c r="A160" s="246" t="s">
        <v>1699</v>
      </c>
      <c r="B160" s="247"/>
      <c r="C160" s="247"/>
      <c r="D160" s="247"/>
      <c r="E160" s="247"/>
      <c r="F160" s="246" t="s">
        <v>2459</v>
      </c>
      <c r="G160" s="247"/>
      <c r="H160" s="247"/>
      <c r="I160" s="246" t="s">
        <v>2261</v>
      </c>
      <c r="J160" s="247"/>
      <c r="K160" s="246" t="s">
        <v>2460</v>
      </c>
      <c r="L160" s="247"/>
      <c r="M160" s="247"/>
      <c r="N160" s="247"/>
      <c r="O160" s="247"/>
      <c r="P160" s="247"/>
      <c r="Q160" s="247"/>
      <c r="R160" s="247"/>
      <c r="S160" s="247"/>
      <c r="T160" s="247"/>
      <c r="U160" s="247"/>
      <c r="V160" s="247"/>
      <c r="W160" s="247"/>
      <c r="X160" s="247"/>
    </row>
    <row r="161" spans="1:24">
      <c r="A161" s="246" t="s">
        <v>2461</v>
      </c>
      <c r="B161" s="247"/>
      <c r="C161" s="247"/>
      <c r="D161" s="247"/>
      <c r="E161" s="247"/>
      <c r="F161" s="246" t="s">
        <v>2080</v>
      </c>
      <c r="G161" s="247"/>
      <c r="H161" s="247"/>
      <c r="I161" s="246" t="s">
        <v>2462</v>
      </c>
      <c r="J161" s="247"/>
      <c r="K161" s="246" t="s">
        <v>2463</v>
      </c>
      <c r="L161" s="247"/>
      <c r="M161" s="247"/>
      <c r="N161" s="247"/>
      <c r="O161" s="247"/>
      <c r="P161" s="247"/>
      <c r="Q161" s="247"/>
      <c r="R161" s="247"/>
      <c r="S161" s="247"/>
      <c r="T161" s="247"/>
      <c r="U161" s="247"/>
      <c r="V161" s="247"/>
      <c r="W161" s="247"/>
      <c r="X161" s="247"/>
    </row>
    <row r="162" spans="1:24">
      <c r="A162" s="246" t="s">
        <v>2464</v>
      </c>
      <c r="B162" s="247"/>
      <c r="C162" s="247"/>
      <c r="D162" s="247"/>
      <c r="E162" s="247"/>
      <c r="F162" s="246" t="s">
        <v>2351</v>
      </c>
      <c r="G162" s="247"/>
      <c r="H162" s="247"/>
      <c r="I162" s="246" t="s">
        <v>2465</v>
      </c>
      <c r="J162" s="247"/>
      <c r="K162" s="246" t="s">
        <v>2287</v>
      </c>
      <c r="L162" s="247"/>
      <c r="M162" s="247"/>
      <c r="N162" s="247"/>
      <c r="O162" s="247"/>
      <c r="P162" s="247"/>
      <c r="Q162" s="247"/>
      <c r="R162" s="247"/>
      <c r="S162" s="247"/>
      <c r="T162" s="247"/>
      <c r="U162" s="247"/>
      <c r="V162" s="247"/>
      <c r="W162" s="247"/>
      <c r="X162" s="247"/>
    </row>
    <row r="163" spans="1:24">
      <c r="A163" s="246" t="s">
        <v>2466</v>
      </c>
      <c r="B163" s="247"/>
      <c r="C163" s="247"/>
      <c r="D163" s="247"/>
      <c r="E163" s="247"/>
      <c r="F163" s="246" t="s">
        <v>2467</v>
      </c>
      <c r="G163" s="247"/>
      <c r="H163" s="247"/>
      <c r="I163" s="246" t="s">
        <v>2117</v>
      </c>
      <c r="J163" s="247"/>
      <c r="K163" s="246" t="s">
        <v>2103</v>
      </c>
      <c r="L163" s="247"/>
      <c r="M163" s="247"/>
      <c r="N163" s="247"/>
      <c r="O163" s="247"/>
      <c r="P163" s="247"/>
      <c r="Q163" s="247"/>
      <c r="R163" s="247"/>
      <c r="S163" s="247"/>
      <c r="T163" s="247"/>
      <c r="U163" s="247"/>
      <c r="V163" s="247"/>
      <c r="W163" s="247"/>
      <c r="X163" s="247"/>
    </row>
    <row r="164" spans="1:24">
      <c r="A164" s="246" t="s">
        <v>2468</v>
      </c>
      <c r="B164" s="247"/>
      <c r="C164" s="247"/>
      <c r="D164" s="247"/>
      <c r="E164" s="247"/>
      <c r="F164" s="246" t="s">
        <v>2469</v>
      </c>
      <c r="G164" s="247"/>
      <c r="H164" s="247"/>
      <c r="I164" s="246" t="s">
        <v>2470</v>
      </c>
      <c r="J164" s="247"/>
      <c r="K164" s="246" t="s">
        <v>2471</v>
      </c>
      <c r="L164" s="247"/>
      <c r="M164" s="247"/>
      <c r="N164" s="247"/>
      <c r="O164" s="247"/>
      <c r="P164" s="247"/>
      <c r="Q164" s="247"/>
      <c r="R164" s="247"/>
      <c r="S164" s="247"/>
      <c r="T164" s="247"/>
      <c r="U164" s="247"/>
      <c r="V164" s="247"/>
      <c r="W164" s="247"/>
      <c r="X164" s="247"/>
    </row>
    <row r="165" spans="1:24">
      <c r="A165" s="246" t="s">
        <v>1832</v>
      </c>
      <c r="B165" s="247"/>
      <c r="C165" s="247"/>
      <c r="D165" s="247"/>
      <c r="E165" s="247"/>
      <c r="F165" s="246" t="s">
        <v>2472</v>
      </c>
      <c r="G165" s="247"/>
      <c r="H165" s="247"/>
      <c r="I165" s="246" t="s">
        <v>2473</v>
      </c>
      <c r="J165" s="247"/>
      <c r="K165" s="246" t="s">
        <v>2474</v>
      </c>
      <c r="L165" s="247"/>
      <c r="M165" s="247"/>
      <c r="N165" s="247"/>
      <c r="O165" s="247"/>
      <c r="P165" s="247"/>
      <c r="Q165" s="247"/>
      <c r="R165" s="247"/>
      <c r="S165" s="247"/>
      <c r="T165" s="247"/>
      <c r="U165" s="247"/>
      <c r="V165" s="247"/>
      <c r="W165" s="247"/>
      <c r="X165" s="247"/>
    </row>
    <row r="166" spans="1:24">
      <c r="A166" s="246" t="s">
        <v>2475</v>
      </c>
      <c r="B166" s="247"/>
      <c r="C166" s="247"/>
      <c r="D166" s="247"/>
      <c r="E166" s="247"/>
      <c r="F166" s="246" t="s">
        <v>2476</v>
      </c>
      <c r="G166" s="247"/>
      <c r="H166" s="247"/>
      <c r="I166" s="246" t="s">
        <v>2218</v>
      </c>
      <c r="J166" s="247"/>
      <c r="K166" s="246" t="s">
        <v>2477</v>
      </c>
      <c r="L166" s="247"/>
      <c r="M166" s="247"/>
      <c r="N166" s="247"/>
      <c r="O166" s="247"/>
      <c r="P166" s="247"/>
      <c r="Q166" s="247"/>
      <c r="R166" s="247"/>
      <c r="S166" s="247"/>
      <c r="T166" s="247"/>
      <c r="U166" s="247"/>
      <c r="V166" s="247"/>
      <c r="W166" s="247"/>
      <c r="X166" s="247"/>
    </row>
    <row r="167" spans="1:24">
      <c r="A167" s="246" t="s">
        <v>305</v>
      </c>
      <c r="B167" s="247"/>
      <c r="C167" s="247"/>
      <c r="D167" s="247"/>
      <c r="E167" s="247"/>
      <c r="F167" s="246" t="s">
        <v>2478</v>
      </c>
      <c r="G167" s="247"/>
      <c r="H167" s="247"/>
      <c r="I167" s="246" t="s">
        <v>2479</v>
      </c>
      <c r="J167" s="247"/>
      <c r="K167" s="246" t="s">
        <v>2480</v>
      </c>
      <c r="L167" s="247"/>
      <c r="M167" s="247"/>
      <c r="N167" s="247"/>
      <c r="O167" s="247"/>
      <c r="P167" s="247"/>
      <c r="Q167" s="247"/>
      <c r="R167" s="247"/>
      <c r="S167" s="247"/>
      <c r="T167" s="247"/>
      <c r="U167" s="247"/>
      <c r="V167" s="247"/>
      <c r="W167" s="247"/>
      <c r="X167" s="247"/>
    </row>
    <row r="168" spans="1:24">
      <c r="A168" s="247"/>
      <c r="B168" s="247"/>
      <c r="C168" s="247"/>
      <c r="D168" s="247"/>
      <c r="E168" s="247"/>
      <c r="F168" s="246" t="s">
        <v>2481</v>
      </c>
      <c r="G168" s="247"/>
      <c r="H168" s="247"/>
      <c r="I168" s="246" t="s">
        <v>2283</v>
      </c>
      <c r="J168" s="247"/>
      <c r="K168" s="246" t="s">
        <v>2482</v>
      </c>
      <c r="L168" s="247"/>
      <c r="M168" s="247"/>
      <c r="N168" s="247"/>
      <c r="O168" s="247"/>
      <c r="P168" s="247"/>
      <c r="Q168" s="247"/>
      <c r="R168" s="247"/>
      <c r="S168" s="247"/>
      <c r="T168" s="247"/>
      <c r="U168" s="247"/>
      <c r="V168" s="247"/>
      <c r="W168" s="247"/>
      <c r="X168" s="247"/>
    </row>
    <row r="169" spans="1:24">
      <c r="A169" s="247"/>
      <c r="B169" s="247"/>
      <c r="C169" s="247"/>
      <c r="D169" s="247"/>
      <c r="E169" s="247"/>
      <c r="F169" s="246" t="s">
        <v>2357</v>
      </c>
      <c r="G169" s="247"/>
      <c r="H169" s="247"/>
      <c r="I169" s="246" t="s">
        <v>2483</v>
      </c>
      <c r="J169" s="247"/>
      <c r="K169" s="246" t="s">
        <v>2484</v>
      </c>
      <c r="L169" s="247"/>
      <c r="M169" s="247"/>
      <c r="N169" s="247"/>
      <c r="O169" s="247"/>
      <c r="P169" s="247"/>
      <c r="Q169" s="247"/>
      <c r="R169" s="247"/>
      <c r="S169" s="247"/>
      <c r="T169" s="247"/>
      <c r="U169" s="247"/>
      <c r="V169" s="247"/>
      <c r="W169" s="247"/>
      <c r="X169" s="247"/>
    </row>
    <row r="170" spans="1:24">
      <c r="A170" s="247"/>
      <c r="B170" s="247"/>
      <c r="C170" s="247"/>
      <c r="D170" s="247"/>
      <c r="E170" s="247"/>
      <c r="F170" s="246" t="s">
        <v>1959</v>
      </c>
      <c r="G170" s="247"/>
      <c r="H170" s="247"/>
      <c r="I170" s="246" t="s">
        <v>279</v>
      </c>
      <c r="J170" s="247"/>
      <c r="K170" s="246" t="s">
        <v>1722</v>
      </c>
      <c r="L170" s="247"/>
      <c r="M170" s="247"/>
      <c r="N170" s="247"/>
      <c r="O170" s="247"/>
      <c r="P170" s="247"/>
      <c r="Q170" s="247"/>
      <c r="R170" s="247"/>
      <c r="S170" s="247"/>
      <c r="T170" s="247"/>
      <c r="U170" s="247"/>
      <c r="V170" s="247"/>
      <c r="W170" s="247"/>
      <c r="X170" s="247"/>
    </row>
    <row r="171" spans="1:24">
      <c r="A171" s="247"/>
      <c r="B171" s="247"/>
      <c r="C171" s="247"/>
      <c r="D171" s="247"/>
      <c r="E171" s="247"/>
      <c r="F171" s="246" t="s">
        <v>1966</v>
      </c>
      <c r="G171" s="247"/>
      <c r="H171" s="247"/>
      <c r="I171" s="246" t="s">
        <v>1841</v>
      </c>
      <c r="J171" s="247"/>
      <c r="K171" s="246" t="s">
        <v>267</v>
      </c>
      <c r="L171" s="247"/>
      <c r="M171" s="247"/>
      <c r="N171" s="247"/>
      <c r="O171" s="247"/>
      <c r="P171" s="247"/>
      <c r="Q171" s="247"/>
      <c r="R171" s="247"/>
      <c r="S171" s="247"/>
      <c r="T171" s="247"/>
      <c r="U171" s="247"/>
      <c r="V171" s="247"/>
      <c r="W171" s="247"/>
      <c r="X171" s="247"/>
    </row>
    <row r="172" spans="1:24">
      <c r="A172" s="247"/>
      <c r="B172" s="247"/>
      <c r="C172" s="247"/>
      <c r="D172" s="247"/>
      <c r="E172" s="247"/>
      <c r="F172" s="246" t="s">
        <v>2485</v>
      </c>
      <c r="G172" s="247"/>
      <c r="H172" s="247"/>
      <c r="I172" s="246" t="s">
        <v>2127</v>
      </c>
      <c r="J172" s="247"/>
      <c r="K172" s="246" t="s">
        <v>2486</v>
      </c>
      <c r="L172" s="247"/>
      <c r="M172" s="247"/>
      <c r="N172" s="247"/>
      <c r="O172" s="247"/>
      <c r="P172" s="247"/>
      <c r="Q172" s="247"/>
      <c r="R172" s="247"/>
      <c r="S172" s="247"/>
      <c r="T172" s="247"/>
      <c r="U172" s="247"/>
      <c r="V172" s="247"/>
      <c r="W172" s="247"/>
      <c r="X172" s="247"/>
    </row>
    <row r="173" spans="1:24">
      <c r="A173" s="247"/>
      <c r="B173" s="247"/>
      <c r="C173" s="247"/>
      <c r="D173" s="247"/>
      <c r="E173" s="247"/>
      <c r="F173" s="246" t="s">
        <v>2487</v>
      </c>
      <c r="G173" s="247"/>
      <c r="H173" s="247"/>
      <c r="I173" s="246" t="s">
        <v>2316</v>
      </c>
      <c r="J173" s="247"/>
      <c r="K173" s="246" t="s">
        <v>2348</v>
      </c>
      <c r="L173" s="247"/>
      <c r="M173" s="247"/>
      <c r="N173" s="247"/>
      <c r="O173" s="247"/>
      <c r="P173" s="247"/>
      <c r="Q173" s="247"/>
      <c r="R173" s="247"/>
      <c r="S173" s="247"/>
      <c r="T173" s="247"/>
      <c r="U173" s="247"/>
      <c r="V173" s="247"/>
      <c r="W173" s="247"/>
      <c r="X173" s="247"/>
    </row>
    <row r="174" spans="1:24">
      <c r="A174" s="247"/>
      <c r="B174" s="247"/>
      <c r="C174" s="247"/>
      <c r="D174" s="247"/>
      <c r="E174" s="247"/>
      <c r="F174" s="246" t="s">
        <v>2488</v>
      </c>
      <c r="G174" s="247"/>
      <c r="H174" s="247"/>
      <c r="I174" s="246" t="s">
        <v>2227</v>
      </c>
      <c r="J174" s="247"/>
      <c r="K174" s="246" t="s">
        <v>2174</v>
      </c>
      <c r="L174" s="247"/>
      <c r="M174" s="247"/>
      <c r="N174" s="247"/>
      <c r="O174" s="247"/>
      <c r="P174" s="247"/>
      <c r="Q174" s="247"/>
      <c r="R174" s="247"/>
      <c r="S174" s="247"/>
      <c r="T174" s="247"/>
      <c r="U174" s="247"/>
      <c r="V174" s="247"/>
      <c r="W174" s="247"/>
      <c r="X174" s="247"/>
    </row>
    <row r="175" spans="1:24">
      <c r="A175" s="247"/>
      <c r="B175" s="247"/>
      <c r="C175" s="247"/>
      <c r="D175" s="247"/>
      <c r="E175" s="247"/>
      <c r="F175" s="246" t="s">
        <v>2489</v>
      </c>
      <c r="G175" s="247"/>
      <c r="H175" s="247"/>
      <c r="I175" s="246" t="s">
        <v>1848</v>
      </c>
      <c r="J175" s="247"/>
      <c r="K175" s="246" t="s">
        <v>2356</v>
      </c>
      <c r="L175" s="247"/>
      <c r="M175" s="247"/>
      <c r="N175" s="247"/>
      <c r="O175" s="247"/>
      <c r="P175" s="247"/>
      <c r="Q175" s="247"/>
      <c r="R175" s="247"/>
      <c r="S175" s="247"/>
      <c r="T175" s="247"/>
      <c r="U175" s="247"/>
      <c r="V175" s="247"/>
      <c r="W175" s="247"/>
      <c r="X175" s="247"/>
    </row>
    <row r="176" spans="1:24">
      <c r="A176" s="247"/>
      <c r="B176" s="247"/>
      <c r="C176" s="247"/>
      <c r="D176" s="247"/>
      <c r="E176" s="247"/>
      <c r="F176" s="246" t="s">
        <v>1774</v>
      </c>
      <c r="G176" s="247"/>
      <c r="H176" s="247"/>
      <c r="I176" s="246" t="s">
        <v>2490</v>
      </c>
      <c r="J176" s="247"/>
      <c r="K176" s="246" t="s">
        <v>1733</v>
      </c>
      <c r="L176" s="247"/>
      <c r="M176" s="247"/>
      <c r="N176" s="247"/>
      <c r="O176" s="247"/>
      <c r="P176" s="247"/>
      <c r="Q176" s="247"/>
      <c r="R176" s="247"/>
      <c r="S176" s="247"/>
      <c r="T176" s="247"/>
      <c r="U176" s="247"/>
      <c r="V176" s="247"/>
      <c r="W176" s="247"/>
      <c r="X176" s="247"/>
    </row>
    <row r="177" spans="1:24">
      <c r="A177" s="247"/>
      <c r="B177" s="247"/>
      <c r="C177" s="247"/>
      <c r="D177" s="247"/>
      <c r="E177" s="247"/>
      <c r="F177" s="246" t="s">
        <v>1847</v>
      </c>
      <c r="G177" s="247"/>
      <c r="H177" s="247"/>
      <c r="I177" s="246" t="s">
        <v>1694</v>
      </c>
      <c r="J177" s="247"/>
      <c r="K177" s="246" t="s">
        <v>2491</v>
      </c>
      <c r="L177" s="247"/>
      <c r="M177" s="247"/>
      <c r="N177" s="247"/>
      <c r="O177" s="247"/>
      <c r="P177" s="247"/>
      <c r="Q177" s="247"/>
      <c r="R177" s="247"/>
      <c r="S177" s="247"/>
      <c r="T177" s="247"/>
      <c r="U177" s="247"/>
      <c r="V177" s="247"/>
      <c r="W177" s="247"/>
      <c r="X177" s="247"/>
    </row>
    <row r="178" spans="1:24">
      <c r="A178" s="247"/>
      <c r="B178" s="247"/>
      <c r="C178" s="247"/>
      <c r="D178" s="247"/>
      <c r="E178" s="247"/>
      <c r="F178" s="246" t="s">
        <v>209</v>
      </c>
      <c r="G178" s="247"/>
      <c r="H178" s="247"/>
      <c r="I178" s="246" t="s">
        <v>1699</v>
      </c>
      <c r="J178" s="247"/>
      <c r="K178" s="246" t="s">
        <v>2359</v>
      </c>
      <c r="L178" s="247"/>
      <c r="M178" s="247"/>
      <c r="N178" s="247"/>
      <c r="O178" s="247"/>
      <c r="P178" s="247"/>
      <c r="Q178" s="247"/>
      <c r="R178" s="247"/>
      <c r="S178" s="247"/>
      <c r="T178" s="247"/>
      <c r="U178" s="247"/>
      <c r="V178" s="247"/>
      <c r="W178" s="247"/>
      <c r="X178" s="247"/>
    </row>
    <row r="179" spans="1:24">
      <c r="A179" s="247"/>
      <c r="B179" s="247"/>
      <c r="C179" s="247"/>
      <c r="D179" s="247"/>
      <c r="E179" s="247"/>
      <c r="F179" s="246" t="s">
        <v>2492</v>
      </c>
      <c r="G179" s="247"/>
      <c r="H179" s="247"/>
      <c r="I179" s="246" t="s">
        <v>2493</v>
      </c>
      <c r="J179" s="247"/>
      <c r="K179" s="246" t="s">
        <v>2362</v>
      </c>
      <c r="L179" s="247"/>
      <c r="M179" s="247"/>
      <c r="N179" s="247"/>
      <c r="O179" s="247"/>
      <c r="P179" s="247"/>
      <c r="Q179" s="247"/>
      <c r="R179" s="247"/>
      <c r="S179" s="247"/>
      <c r="T179" s="247"/>
      <c r="U179" s="247"/>
      <c r="V179" s="247"/>
      <c r="W179" s="247"/>
      <c r="X179" s="247"/>
    </row>
    <row r="180" spans="1:24">
      <c r="A180" s="247"/>
      <c r="B180" s="247"/>
      <c r="C180" s="247"/>
      <c r="D180" s="247"/>
      <c r="E180" s="247"/>
      <c r="F180" s="246" t="s">
        <v>2494</v>
      </c>
      <c r="G180" s="247"/>
      <c r="H180" s="247"/>
      <c r="I180" s="246" t="s">
        <v>2310</v>
      </c>
      <c r="J180" s="247"/>
      <c r="K180" s="246" t="s">
        <v>2367</v>
      </c>
      <c r="L180" s="247"/>
      <c r="M180" s="247"/>
      <c r="N180" s="247"/>
      <c r="O180" s="247"/>
      <c r="P180" s="247"/>
      <c r="Q180" s="247"/>
      <c r="R180" s="247"/>
      <c r="S180" s="247"/>
      <c r="T180" s="247"/>
      <c r="U180" s="247"/>
      <c r="V180" s="247"/>
      <c r="W180" s="247"/>
      <c r="X180" s="247"/>
    </row>
    <row r="181" spans="1:24">
      <c r="A181" s="247"/>
      <c r="B181" s="247"/>
      <c r="C181" s="247"/>
      <c r="D181" s="247"/>
      <c r="E181" s="247"/>
      <c r="F181" s="246" t="s">
        <v>2495</v>
      </c>
      <c r="G181" s="247"/>
      <c r="H181" s="247"/>
      <c r="I181" s="246" t="s">
        <v>2496</v>
      </c>
      <c r="J181" s="247"/>
      <c r="K181" s="246" t="s">
        <v>2261</v>
      </c>
      <c r="L181" s="247"/>
      <c r="M181" s="247"/>
      <c r="N181" s="247"/>
      <c r="O181" s="247"/>
      <c r="P181" s="247"/>
      <c r="Q181" s="247"/>
      <c r="R181" s="247"/>
      <c r="S181" s="247"/>
      <c r="T181" s="247"/>
      <c r="U181" s="247"/>
      <c r="V181" s="247"/>
      <c r="W181" s="247"/>
      <c r="X181" s="247"/>
    </row>
    <row r="182" spans="1:24">
      <c r="A182" s="247"/>
      <c r="B182" s="247"/>
      <c r="C182" s="247"/>
      <c r="D182" s="247"/>
      <c r="E182" s="247"/>
      <c r="F182" s="246" t="s">
        <v>2497</v>
      </c>
      <c r="G182" s="247"/>
      <c r="H182" s="247"/>
      <c r="I182" s="246" t="s">
        <v>2498</v>
      </c>
      <c r="J182" s="247"/>
      <c r="K182" s="246" t="s">
        <v>2374</v>
      </c>
      <c r="L182" s="247"/>
      <c r="M182" s="247"/>
      <c r="N182" s="247"/>
      <c r="O182" s="247"/>
      <c r="P182" s="247"/>
      <c r="Q182" s="247"/>
      <c r="R182" s="247"/>
      <c r="S182" s="247"/>
      <c r="T182" s="247"/>
      <c r="U182" s="247"/>
      <c r="V182" s="247"/>
      <c r="W182" s="247"/>
      <c r="X182" s="247"/>
    </row>
    <row r="183" spans="1:24">
      <c r="A183" s="247"/>
      <c r="B183" s="247"/>
      <c r="C183" s="247"/>
      <c r="D183" s="247"/>
      <c r="E183" s="247"/>
      <c r="F183" s="246" t="s">
        <v>2417</v>
      </c>
      <c r="G183" s="247"/>
      <c r="H183" s="247"/>
      <c r="I183" s="246" t="s">
        <v>2313</v>
      </c>
      <c r="J183" s="247"/>
      <c r="K183" s="246" t="s">
        <v>2499</v>
      </c>
      <c r="L183" s="247"/>
      <c r="M183" s="247"/>
      <c r="N183" s="247"/>
      <c r="O183" s="247"/>
      <c r="P183" s="247"/>
      <c r="Q183" s="247"/>
      <c r="R183" s="247"/>
      <c r="S183" s="247"/>
      <c r="T183" s="247"/>
      <c r="U183" s="247"/>
      <c r="V183" s="247"/>
      <c r="W183" s="247"/>
      <c r="X183" s="247"/>
    </row>
    <row r="184" spans="1:24">
      <c r="A184" s="247"/>
      <c r="B184" s="247"/>
      <c r="C184" s="247"/>
      <c r="D184" s="247"/>
      <c r="E184" s="247"/>
      <c r="F184" s="246" t="s">
        <v>2500</v>
      </c>
      <c r="G184" s="247"/>
      <c r="H184" s="247"/>
      <c r="I184" s="246" t="s">
        <v>2157</v>
      </c>
      <c r="J184" s="247"/>
      <c r="K184" s="246" t="s">
        <v>2380</v>
      </c>
      <c r="L184" s="247"/>
      <c r="M184" s="247"/>
      <c r="N184" s="247"/>
      <c r="O184" s="247"/>
      <c r="P184" s="247"/>
      <c r="Q184" s="247"/>
      <c r="R184" s="247"/>
      <c r="S184" s="247"/>
      <c r="T184" s="247"/>
      <c r="U184" s="247"/>
      <c r="V184" s="247"/>
      <c r="W184" s="247"/>
      <c r="X184" s="247"/>
    </row>
    <row r="185" spans="1:24">
      <c r="A185" s="247"/>
      <c r="B185" s="247"/>
      <c r="C185" s="247"/>
      <c r="D185" s="247"/>
      <c r="E185" s="247"/>
      <c r="F185" s="246" t="s">
        <v>2501</v>
      </c>
      <c r="G185" s="247"/>
      <c r="H185" s="247"/>
      <c r="I185" s="246" t="s">
        <v>2502</v>
      </c>
      <c r="J185" s="247"/>
      <c r="K185" s="246" t="s">
        <v>2383</v>
      </c>
      <c r="L185" s="247"/>
      <c r="M185" s="247"/>
      <c r="N185" s="247"/>
      <c r="O185" s="247"/>
      <c r="P185" s="247"/>
      <c r="Q185" s="247"/>
      <c r="R185" s="247"/>
      <c r="S185" s="247"/>
      <c r="T185" s="247"/>
      <c r="U185" s="247"/>
      <c r="V185" s="247"/>
      <c r="W185" s="247"/>
      <c r="X185" s="247"/>
    </row>
    <row r="186" spans="1:24">
      <c r="A186" s="247"/>
      <c r="B186" s="247"/>
      <c r="C186" s="247"/>
      <c r="D186" s="247"/>
      <c r="E186" s="247"/>
      <c r="F186" s="246" t="s">
        <v>2503</v>
      </c>
      <c r="G186" s="247"/>
      <c r="H186" s="247"/>
      <c r="I186" s="246" t="s">
        <v>2504</v>
      </c>
      <c r="J186" s="247"/>
      <c r="K186" s="246" t="s">
        <v>2388</v>
      </c>
      <c r="L186" s="247"/>
      <c r="M186" s="247"/>
      <c r="N186" s="247"/>
      <c r="O186" s="247"/>
      <c r="P186" s="247"/>
      <c r="Q186" s="247"/>
      <c r="R186" s="247"/>
      <c r="S186" s="247"/>
      <c r="T186" s="247"/>
      <c r="U186" s="247"/>
      <c r="V186" s="247"/>
      <c r="W186" s="247"/>
      <c r="X186" s="247"/>
    </row>
    <row r="187" spans="1:24">
      <c r="A187" s="247"/>
      <c r="B187" s="247"/>
      <c r="C187" s="247"/>
      <c r="D187" s="247"/>
      <c r="E187" s="247"/>
      <c r="F187" s="246" t="s">
        <v>2505</v>
      </c>
      <c r="G187" s="247"/>
      <c r="H187" s="247"/>
      <c r="I187" s="246" t="s">
        <v>1832</v>
      </c>
      <c r="J187" s="247"/>
      <c r="K187" s="246" t="s">
        <v>2506</v>
      </c>
      <c r="L187" s="247"/>
      <c r="M187" s="247"/>
      <c r="N187" s="247"/>
      <c r="O187" s="247"/>
      <c r="P187" s="247"/>
      <c r="Q187" s="247"/>
      <c r="R187" s="247"/>
      <c r="S187" s="247"/>
      <c r="T187" s="247"/>
      <c r="U187" s="247"/>
      <c r="V187" s="247"/>
      <c r="W187" s="247"/>
      <c r="X187" s="247"/>
    </row>
    <row r="188" spans="1:24">
      <c r="A188" s="247"/>
      <c r="B188" s="247"/>
      <c r="C188" s="247"/>
      <c r="D188" s="247"/>
      <c r="E188" s="247"/>
      <c r="F188" s="246" t="s">
        <v>2507</v>
      </c>
      <c r="G188" s="247"/>
      <c r="H188" s="247"/>
      <c r="I188" s="246" t="s">
        <v>2508</v>
      </c>
      <c r="J188" s="247"/>
      <c r="K188" s="246" t="s">
        <v>2396</v>
      </c>
      <c r="L188" s="247"/>
      <c r="M188" s="247"/>
      <c r="N188" s="247"/>
      <c r="O188" s="247"/>
      <c r="P188" s="247"/>
      <c r="Q188" s="247"/>
      <c r="R188" s="247"/>
      <c r="S188" s="247"/>
      <c r="T188" s="247"/>
      <c r="U188" s="247"/>
      <c r="V188" s="247"/>
      <c r="W188" s="247"/>
      <c r="X188" s="247"/>
    </row>
    <row r="189" spans="1:24">
      <c r="A189" s="247"/>
      <c r="B189" s="247"/>
      <c r="C189" s="247"/>
      <c r="D189" s="247"/>
      <c r="E189" s="247"/>
      <c r="F189" s="246" t="s">
        <v>2509</v>
      </c>
      <c r="G189" s="247"/>
      <c r="H189" s="247"/>
      <c r="I189" s="246" t="s">
        <v>2343</v>
      </c>
      <c r="J189" s="247"/>
      <c r="K189" s="246" t="s">
        <v>2397</v>
      </c>
      <c r="L189" s="247"/>
      <c r="M189" s="247"/>
      <c r="N189" s="247"/>
      <c r="O189" s="247"/>
      <c r="P189" s="247"/>
      <c r="Q189" s="247"/>
      <c r="R189" s="247"/>
      <c r="S189" s="247"/>
      <c r="T189" s="247"/>
      <c r="U189" s="247"/>
      <c r="V189" s="247"/>
      <c r="W189" s="247"/>
      <c r="X189" s="247"/>
    </row>
    <row r="190" spans="1:24">
      <c r="A190" s="247"/>
      <c r="B190" s="247"/>
      <c r="C190" s="247"/>
      <c r="D190" s="247"/>
      <c r="E190" s="247"/>
      <c r="F190" s="246" t="s">
        <v>2510</v>
      </c>
      <c r="G190" s="247"/>
      <c r="H190" s="247"/>
      <c r="I190" s="246" t="s">
        <v>305</v>
      </c>
      <c r="J190" s="247"/>
      <c r="K190" s="246" t="s">
        <v>2398</v>
      </c>
      <c r="L190" s="247"/>
      <c r="M190" s="247"/>
      <c r="N190" s="247"/>
      <c r="O190" s="247"/>
      <c r="P190" s="247"/>
      <c r="Q190" s="247"/>
      <c r="R190" s="247"/>
      <c r="S190" s="247"/>
      <c r="T190" s="247"/>
      <c r="U190" s="247"/>
      <c r="V190" s="247"/>
      <c r="W190" s="247"/>
      <c r="X190" s="247"/>
    </row>
    <row r="191" spans="1:24">
      <c r="A191" s="247"/>
      <c r="B191" s="247"/>
      <c r="C191" s="247"/>
      <c r="D191" s="247"/>
      <c r="E191" s="247"/>
      <c r="F191" s="246" t="s">
        <v>2511</v>
      </c>
      <c r="G191" s="247"/>
      <c r="H191" s="247"/>
      <c r="I191" s="247"/>
      <c r="J191" s="247"/>
      <c r="K191" s="246" t="s">
        <v>2401</v>
      </c>
      <c r="L191" s="247"/>
      <c r="M191" s="247"/>
      <c r="N191" s="247"/>
      <c r="O191" s="247"/>
      <c r="P191" s="247"/>
      <c r="Q191" s="247"/>
      <c r="R191" s="247"/>
      <c r="S191" s="247"/>
      <c r="T191" s="247"/>
      <c r="U191" s="247"/>
      <c r="V191" s="247"/>
      <c r="W191" s="247"/>
      <c r="X191" s="247"/>
    </row>
    <row r="192" spans="1:24">
      <c r="A192" s="247"/>
      <c r="B192" s="247"/>
      <c r="C192" s="247"/>
      <c r="D192" s="247"/>
      <c r="E192" s="247"/>
      <c r="F192" s="246" t="s">
        <v>2512</v>
      </c>
      <c r="G192" s="247"/>
      <c r="H192" s="247"/>
      <c r="I192" s="247"/>
      <c r="J192" s="247"/>
      <c r="K192" s="246" t="s">
        <v>2403</v>
      </c>
      <c r="L192" s="247"/>
      <c r="M192" s="247"/>
      <c r="N192" s="247"/>
      <c r="O192" s="247"/>
      <c r="P192" s="247"/>
      <c r="Q192" s="247"/>
      <c r="R192" s="247"/>
      <c r="S192" s="247"/>
      <c r="T192" s="247"/>
      <c r="U192" s="247"/>
      <c r="V192" s="247"/>
      <c r="W192" s="247"/>
      <c r="X192" s="247"/>
    </row>
    <row r="193" spans="1:24">
      <c r="A193" s="247"/>
      <c r="B193" s="247"/>
      <c r="C193" s="247"/>
      <c r="D193" s="247"/>
      <c r="E193" s="247"/>
      <c r="F193" s="246" t="s">
        <v>2513</v>
      </c>
      <c r="G193" s="247"/>
      <c r="H193" s="247"/>
      <c r="I193" s="247"/>
      <c r="J193" s="247"/>
      <c r="K193" s="246" t="s">
        <v>2412</v>
      </c>
      <c r="L193" s="247"/>
      <c r="M193" s="247"/>
      <c r="N193" s="247"/>
      <c r="O193" s="247"/>
      <c r="P193" s="247"/>
      <c r="Q193" s="247"/>
      <c r="R193" s="247"/>
      <c r="S193" s="247"/>
      <c r="T193" s="247"/>
      <c r="U193" s="247"/>
      <c r="V193" s="247"/>
      <c r="W193" s="247"/>
      <c r="X193" s="247"/>
    </row>
    <row r="194" spans="1:24">
      <c r="A194" s="247"/>
      <c r="B194" s="247"/>
      <c r="C194" s="247"/>
      <c r="D194" s="247"/>
      <c r="E194" s="247"/>
      <c r="F194" s="246" t="s">
        <v>2514</v>
      </c>
      <c r="G194" s="247"/>
      <c r="H194" s="247"/>
      <c r="I194" s="247"/>
      <c r="J194" s="247"/>
      <c r="K194" s="246" t="s">
        <v>2117</v>
      </c>
      <c r="L194" s="247"/>
      <c r="M194" s="247"/>
      <c r="N194" s="247"/>
      <c r="O194" s="247"/>
      <c r="P194" s="247"/>
      <c r="Q194" s="247"/>
      <c r="R194" s="247"/>
      <c r="S194" s="247"/>
      <c r="T194" s="247"/>
      <c r="U194" s="247"/>
      <c r="V194" s="247"/>
      <c r="W194" s="247"/>
      <c r="X194" s="247"/>
    </row>
    <row r="195" spans="1:24">
      <c r="A195" s="247"/>
      <c r="B195" s="247"/>
      <c r="C195" s="247"/>
      <c r="D195" s="247"/>
      <c r="E195" s="247"/>
      <c r="F195" s="246" t="s">
        <v>2515</v>
      </c>
      <c r="G195" s="247"/>
      <c r="H195" s="247"/>
      <c r="I195" s="247"/>
      <c r="J195" s="247"/>
      <c r="K195" s="246" t="s">
        <v>2272</v>
      </c>
      <c r="L195" s="247"/>
      <c r="M195" s="247"/>
      <c r="N195" s="247"/>
      <c r="O195" s="247"/>
      <c r="P195" s="247"/>
      <c r="Q195" s="247"/>
      <c r="R195" s="247"/>
      <c r="S195" s="247"/>
      <c r="T195" s="247"/>
      <c r="U195" s="247"/>
      <c r="V195" s="247"/>
      <c r="W195" s="247"/>
      <c r="X195" s="247"/>
    </row>
    <row r="196" spans="1:24">
      <c r="A196" s="247"/>
      <c r="B196" s="247"/>
      <c r="C196" s="247"/>
      <c r="D196" s="247"/>
      <c r="E196" s="247"/>
      <c r="F196" s="246" t="s">
        <v>246</v>
      </c>
      <c r="G196" s="247"/>
      <c r="H196" s="247"/>
      <c r="I196" s="247"/>
      <c r="J196" s="247"/>
      <c r="K196" s="246" t="s">
        <v>2516</v>
      </c>
      <c r="L196" s="247"/>
      <c r="M196" s="247"/>
      <c r="N196" s="247"/>
      <c r="O196" s="247"/>
      <c r="P196" s="247"/>
      <c r="Q196" s="247"/>
      <c r="R196" s="247"/>
      <c r="S196" s="247"/>
      <c r="T196" s="247"/>
      <c r="U196" s="247"/>
      <c r="V196" s="247"/>
      <c r="W196" s="247"/>
      <c r="X196" s="247"/>
    </row>
    <row r="197" spans="1:24">
      <c r="A197" s="247"/>
      <c r="B197" s="247"/>
      <c r="C197" s="247"/>
      <c r="D197" s="247"/>
      <c r="E197" s="247"/>
      <c r="F197" s="246" t="s">
        <v>2517</v>
      </c>
      <c r="G197" s="247"/>
      <c r="H197" s="247"/>
      <c r="I197" s="247"/>
      <c r="J197" s="247"/>
      <c r="K197" s="246" t="s">
        <v>2212</v>
      </c>
      <c r="L197" s="247"/>
      <c r="M197" s="247"/>
      <c r="N197" s="247"/>
      <c r="O197" s="247"/>
      <c r="P197" s="247"/>
      <c r="Q197" s="247"/>
      <c r="R197" s="247"/>
      <c r="S197" s="247"/>
      <c r="T197" s="247"/>
      <c r="U197" s="247"/>
      <c r="V197" s="247"/>
      <c r="W197" s="247"/>
      <c r="X197" s="247"/>
    </row>
    <row r="198" spans="1:24">
      <c r="A198" s="247"/>
      <c r="B198" s="247"/>
      <c r="C198" s="247"/>
      <c r="D198" s="247"/>
      <c r="E198" s="247"/>
      <c r="F198" s="246" t="s">
        <v>2518</v>
      </c>
      <c r="G198" s="247"/>
      <c r="H198" s="247"/>
      <c r="I198" s="247"/>
      <c r="J198" s="247"/>
      <c r="K198" s="246" t="s">
        <v>2519</v>
      </c>
      <c r="L198" s="247"/>
      <c r="M198" s="247"/>
      <c r="N198" s="247"/>
      <c r="O198" s="247"/>
      <c r="P198" s="247"/>
      <c r="Q198" s="247"/>
      <c r="R198" s="247"/>
      <c r="S198" s="247"/>
      <c r="T198" s="247"/>
      <c r="U198" s="247"/>
      <c r="V198" s="247"/>
      <c r="W198" s="247"/>
      <c r="X198" s="247"/>
    </row>
    <row r="199" spans="1:24">
      <c r="A199" s="247"/>
      <c r="B199" s="247"/>
      <c r="C199" s="247"/>
      <c r="D199" s="247"/>
      <c r="E199" s="247"/>
      <c r="F199" s="246" t="s">
        <v>2075</v>
      </c>
      <c r="G199" s="247"/>
      <c r="H199" s="247"/>
      <c r="I199" s="247"/>
      <c r="J199" s="247"/>
      <c r="K199" s="246" t="s">
        <v>2520</v>
      </c>
      <c r="L199" s="247"/>
      <c r="M199" s="247"/>
      <c r="N199" s="247"/>
      <c r="O199" s="247"/>
      <c r="P199" s="247"/>
      <c r="Q199" s="247"/>
      <c r="R199" s="247"/>
      <c r="S199" s="247"/>
      <c r="T199" s="247"/>
      <c r="U199" s="247"/>
      <c r="V199" s="247"/>
      <c r="W199" s="247"/>
      <c r="X199" s="247"/>
    </row>
    <row r="200" spans="1:24">
      <c r="A200" s="247"/>
      <c r="B200" s="247"/>
      <c r="C200" s="247"/>
      <c r="D200" s="247"/>
      <c r="E200" s="247"/>
      <c r="F200" s="246" t="s">
        <v>2521</v>
      </c>
      <c r="G200" s="247"/>
      <c r="H200" s="247"/>
      <c r="I200" s="247"/>
      <c r="J200" s="247"/>
      <c r="K200" s="246" t="s">
        <v>2283</v>
      </c>
      <c r="L200" s="247"/>
      <c r="M200" s="247"/>
      <c r="N200" s="247"/>
      <c r="O200" s="247"/>
      <c r="P200" s="247"/>
      <c r="Q200" s="247"/>
      <c r="R200" s="247"/>
      <c r="S200" s="247"/>
      <c r="T200" s="247"/>
      <c r="U200" s="247"/>
      <c r="V200" s="247"/>
      <c r="W200" s="247"/>
      <c r="X200" s="247"/>
    </row>
    <row r="201" spans="1:24">
      <c r="A201" s="247"/>
      <c r="B201" s="247"/>
      <c r="C201" s="247"/>
      <c r="D201" s="247"/>
      <c r="E201" s="247"/>
      <c r="F201" s="246" t="s">
        <v>2522</v>
      </c>
      <c r="G201" s="247"/>
      <c r="H201" s="247"/>
      <c r="I201" s="247"/>
      <c r="J201" s="247"/>
      <c r="K201" s="246" t="s">
        <v>2295</v>
      </c>
      <c r="L201" s="247"/>
      <c r="M201" s="247"/>
      <c r="N201" s="247"/>
      <c r="O201" s="247"/>
      <c r="P201" s="247"/>
      <c r="Q201" s="247"/>
      <c r="R201" s="247"/>
      <c r="S201" s="247"/>
      <c r="T201" s="247"/>
      <c r="U201" s="247"/>
      <c r="V201" s="247"/>
      <c r="W201" s="247"/>
      <c r="X201" s="247"/>
    </row>
    <row r="202" spans="1:24">
      <c r="A202" s="247"/>
      <c r="B202" s="247"/>
      <c r="C202" s="247"/>
      <c r="D202" s="247"/>
      <c r="E202" s="247"/>
      <c r="F202" s="246" t="s">
        <v>2523</v>
      </c>
      <c r="G202" s="247"/>
      <c r="H202" s="247"/>
      <c r="I202" s="247"/>
      <c r="J202" s="247"/>
      <c r="K202" s="246" t="s">
        <v>2524</v>
      </c>
      <c r="L202" s="247"/>
      <c r="M202" s="247"/>
      <c r="N202" s="247"/>
      <c r="O202" s="247"/>
      <c r="P202" s="247"/>
      <c r="Q202" s="247"/>
      <c r="R202" s="247"/>
      <c r="S202" s="247"/>
      <c r="T202" s="247"/>
      <c r="U202" s="247"/>
      <c r="V202" s="247"/>
      <c r="W202" s="247"/>
      <c r="X202" s="247"/>
    </row>
    <row r="203" spans="1:24">
      <c r="A203" s="247"/>
      <c r="B203" s="247"/>
      <c r="C203" s="247"/>
      <c r="D203" s="247"/>
      <c r="E203" s="247"/>
      <c r="F203" s="246" t="s">
        <v>2525</v>
      </c>
      <c r="G203" s="247"/>
      <c r="H203" s="247"/>
      <c r="I203" s="247"/>
      <c r="J203" s="247"/>
      <c r="K203" s="246" t="s">
        <v>2526</v>
      </c>
      <c r="L203" s="247"/>
      <c r="M203" s="247"/>
      <c r="N203" s="247"/>
      <c r="O203" s="247"/>
      <c r="P203" s="247"/>
      <c r="Q203" s="247"/>
      <c r="R203" s="247"/>
      <c r="S203" s="247"/>
      <c r="T203" s="247"/>
      <c r="U203" s="247"/>
      <c r="V203" s="247"/>
      <c r="W203" s="247"/>
      <c r="X203" s="247"/>
    </row>
    <row r="204" spans="1:24">
      <c r="A204" s="247"/>
      <c r="B204" s="247"/>
      <c r="C204" s="247"/>
      <c r="D204" s="247"/>
      <c r="E204" s="247"/>
      <c r="F204" s="246" t="s">
        <v>2527</v>
      </c>
      <c r="G204" s="247"/>
      <c r="H204" s="247"/>
      <c r="I204" s="247"/>
      <c r="J204" s="247"/>
      <c r="K204" s="246" t="s">
        <v>2528</v>
      </c>
      <c r="L204" s="247"/>
      <c r="M204" s="247"/>
      <c r="N204" s="247"/>
      <c r="O204" s="247"/>
      <c r="P204" s="247"/>
      <c r="Q204" s="247"/>
      <c r="R204" s="247"/>
      <c r="S204" s="247"/>
      <c r="T204" s="247"/>
      <c r="U204" s="247"/>
      <c r="V204" s="247"/>
      <c r="W204" s="247"/>
      <c r="X204" s="247"/>
    </row>
    <row r="205" spans="1:24">
      <c r="A205" s="247"/>
      <c r="B205" s="247"/>
      <c r="C205" s="247"/>
      <c r="D205" s="247"/>
      <c r="E205" s="247"/>
      <c r="F205" s="246" t="s">
        <v>2529</v>
      </c>
      <c r="G205" s="247"/>
      <c r="H205" s="247"/>
      <c r="I205" s="247"/>
      <c r="J205" s="247"/>
      <c r="K205" s="246" t="s">
        <v>2530</v>
      </c>
      <c r="L205" s="247"/>
      <c r="M205" s="247"/>
      <c r="N205" s="247"/>
      <c r="O205" s="247"/>
      <c r="P205" s="247"/>
      <c r="Q205" s="247"/>
      <c r="R205" s="247"/>
      <c r="S205" s="247"/>
      <c r="T205" s="247"/>
      <c r="U205" s="247"/>
      <c r="V205" s="247"/>
      <c r="W205" s="247"/>
      <c r="X205" s="247"/>
    </row>
    <row r="206" spans="1:24">
      <c r="A206" s="247"/>
      <c r="B206" s="247"/>
      <c r="C206" s="247"/>
      <c r="D206" s="247"/>
      <c r="E206" s="247"/>
      <c r="F206" s="246" t="s">
        <v>2531</v>
      </c>
      <c r="G206" s="247"/>
      <c r="H206" s="247"/>
      <c r="I206" s="247"/>
      <c r="J206" s="247"/>
      <c r="K206" s="246" t="s">
        <v>2453</v>
      </c>
      <c r="L206" s="247"/>
      <c r="M206" s="247"/>
      <c r="N206" s="247"/>
      <c r="O206" s="247"/>
      <c r="P206" s="247"/>
      <c r="Q206" s="247"/>
      <c r="R206" s="247"/>
      <c r="S206" s="247"/>
      <c r="T206" s="247"/>
      <c r="U206" s="247"/>
      <c r="V206" s="247"/>
      <c r="W206" s="247"/>
      <c r="X206" s="247"/>
    </row>
    <row r="207" spans="1:24">
      <c r="A207" s="247"/>
      <c r="B207" s="247"/>
      <c r="C207" s="247"/>
      <c r="D207" s="247"/>
      <c r="E207" s="247"/>
      <c r="F207" s="246" t="s">
        <v>2532</v>
      </c>
      <c r="G207" s="247"/>
      <c r="H207" s="247"/>
      <c r="I207" s="247"/>
      <c r="J207" s="247"/>
      <c r="K207" s="246" t="s">
        <v>1854</v>
      </c>
      <c r="L207" s="247"/>
      <c r="M207" s="247"/>
      <c r="N207" s="247"/>
      <c r="O207" s="247"/>
      <c r="P207" s="247"/>
      <c r="Q207" s="247"/>
      <c r="R207" s="247"/>
      <c r="S207" s="247"/>
      <c r="T207" s="247"/>
      <c r="U207" s="247"/>
      <c r="V207" s="247"/>
      <c r="W207" s="247"/>
      <c r="X207" s="247"/>
    </row>
    <row r="208" spans="1:24">
      <c r="A208" s="247"/>
      <c r="B208" s="247"/>
      <c r="C208" s="247"/>
      <c r="D208" s="247"/>
      <c r="E208" s="247"/>
      <c r="F208" s="246" t="s">
        <v>2533</v>
      </c>
      <c r="G208" s="247"/>
      <c r="H208" s="247"/>
      <c r="I208" s="247"/>
      <c r="J208" s="247"/>
      <c r="K208" s="246" t="s">
        <v>1694</v>
      </c>
      <c r="L208" s="247"/>
      <c r="M208" s="247"/>
      <c r="N208" s="247"/>
      <c r="O208" s="247"/>
      <c r="P208" s="247"/>
      <c r="Q208" s="247"/>
      <c r="R208" s="247"/>
      <c r="S208" s="247"/>
      <c r="T208" s="247"/>
      <c r="U208" s="247"/>
      <c r="V208" s="247"/>
      <c r="W208" s="247"/>
      <c r="X208" s="247"/>
    </row>
    <row r="209" spans="1:24">
      <c r="A209" s="247"/>
      <c r="B209" s="247"/>
      <c r="C209" s="247"/>
      <c r="D209" s="247"/>
      <c r="E209" s="247"/>
      <c r="F209" s="246" t="s">
        <v>2534</v>
      </c>
      <c r="G209" s="247"/>
      <c r="H209" s="247"/>
      <c r="I209" s="247"/>
      <c r="J209" s="247"/>
      <c r="K209" s="246" t="s">
        <v>1699</v>
      </c>
      <c r="L209" s="247"/>
      <c r="M209" s="247"/>
      <c r="N209" s="247"/>
      <c r="O209" s="247"/>
      <c r="P209" s="247"/>
      <c r="Q209" s="247"/>
      <c r="R209" s="247"/>
      <c r="S209" s="247"/>
      <c r="T209" s="247"/>
      <c r="U209" s="247"/>
      <c r="V209" s="247"/>
      <c r="W209" s="247"/>
      <c r="X209" s="247"/>
    </row>
    <row r="210" spans="1:24">
      <c r="A210" s="247"/>
      <c r="B210" s="247"/>
      <c r="C210" s="247"/>
      <c r="D210" s="247"/>
      <c r="E210" s="247"/>
      <c r="F210" s="246" t="s">
        <v>2535</v>
      </c>
      <c r="G210" s="247"/>
      <c r="H210" s="247"/>
      <c r="I210" s="247"/>
      <c r="J210" s="247"/>
      <c r="K210" s="246" t="s">
        <v>2536</v>
      </c>
      <c r="L210" s="247"/>
      <c r="M210" s="247"/>
      <c r="N210" s="247"/>
      <c r="O210" s="247"/>
      <c r="P210" s="247"/>
      <c r="Q210" s="247"/>
      <c r="R210" s="247"/>
      <c r="S210" s="247"/>
      <c r="T210" s="247"/>
      <c r="U210" s="247"/>
      <c r="V210" s="247"/>
      <c r="W210" s="247"/>
      <c r="X210" s="247"/>
    </row>
    <row r="211" spans="1:24">
      <c r="A211" s="247"/>
      <c r="B211" s="247"/>
      <c r="C211" s="247"/>
      <c r="D211" s="247"/>
      <c r="E211" s="247"/>
      <c r="F211" s="246" t="s">
        <v>2055</v>
      </c>
      <c r="G211" s="247"/>
      <c r="H211" s="247"/>
      <c r="I211" s="247"/>
      <c r="J211" s="247"/>
      <c r="K211" s="246" t="s">
        <v>2168</v>
      </c>
      <c r="L211" s="247"/>
      <c r="M211" s="247"/>
      <c r="N211" s="247"/>
      <c r="O211" s="247"/>
      <c r="P211" s="247"/>
      <c r="Q211" s="247"/>
      <c r="R211" s="247"/>
      <c r="S211" s="247"/>
      <c r="T211" s="247"/>
      <c r="U211" s="247"/>
      <c r="V211" s="247"/>
      <c r="W211" s="247"/>
      <c r="X211" s="247"/>
    </row>
    <row r="212" spans="1:24">
      <c r="A212" s="247"/>
      <c r="B212" s="247"/>
      <c r="C212" s="247"/>
      <c r="D212" s="247"/>
      <c r="E212" s="247"/>
      <c r="F212" s="246" t="s">
        <v>2059</v>
      </c>
      <c r="G212" s="247"/>
      <c r="H212" s="247"/>
      <c r="I212" s="247"/>
      <c r="J212" s="247"/>
      <c r="K212" s="246" t="s">
        <v>2175</v>
      </c>
      <c r="L212" s="247"/>
      <c r="M212" s="247"/>
      <c r="N212" s="247"/>
      <c r="O212" s="247"/>
      <c r="P212" s="247"/>
      <c r="Q212" s="247"/>
      <c r="R212" s="247"/>
      <c r="S212" s="247"/>
      <c r="T212" s="247"/>
      <c r="U212" s="247"/>
      <c r="V212" s="247"/>
      <c r="W212" s="247"/>
      <c r="X212" s="247"/>
    </row>
    <row r="213" spans="1:24">
      <c r="A213" s="247"/>
      <c r="B213" s="247"/>
      <c r="C213" s="247"/>
      <c r="D213" s="247"/>
      <c r="E213" s="247"/>
      <c r="F213" s="246" t="s">
        <v>1884</v>
      </c>
      <c r="G213" s="247"/>
      <c r="H213" s="247"/>
      <c r="I213" s="247"/>
      <c r="J213" s="247"/>
      <c r="K213" s="246" t="s">
        <v>2181</v>
      </c>
      <c r="L213" s="247"/>
      <c r="M213" s="247"/>
      <c r="N213" s="247"/>
      <c r="O213" s="247"/>
      <c r="P213" s="247"/>
      <c r="Q213" s="247"/>
      <c r="R213" s="247"/>
      <c r="S213" s="247"/>
      <c r="T213" s="247"/>
      <c r="U213" s="247"/>
      <c r="V213" s="247"/>
      <c r="W213" s="247"/>
      <c r="X213" s="247"/>
    </row>
    <row r="214" spans="1:24">
      <c r="A214" s="247"/>
      <c r="B214" s="247"/>
      <c r="C214" s="247"/>
      <c r="D214" s="247"/>
      <c r="E214" s="247"/>
      <c r="F214" s="246" t="s">
        <v>1897</v>
      </c>
      <c r="G214" s="247"/>
      <c r="H214" s="247"/>
      <c r="I214" s="247"/>
      <c r="J214" s="247"/>
      <c r="K214" s="246" t="s">
        <v>2188</v>
      </c>
      <c r="L214" s="247"/>
      <c r="M214" s="247"/>
      <c r="N214" s="247"/>
      <c r="O214" s="247"/>
      <c r="P214" s="247"/>
      <c r="Q214" s="247"/>
      <c r="R214" s="247"/>
      <c r="S214" s="247"/>
      <c r="T214" s="247"/>
      <c r="U214" s="247"/>
      <c r="V214" s="247"/>
      <c r="W214" s="247"/>
      <c r="X214" s="247"/>
    </row>
    <row r="215" spans="1:24">
      <c r="A215" s="247"/>
      <c r="B215" s="247"/>
      <c r="C215" s="247"/>
      <c r="D215" s="247"/>
      <c r="E215" s="247"/>
      <c r="F215" s="246" t="s">
        <v>2537</v>
      </c>
      <c r="G215" s="247"/>
      <c r="H215" s="247"/>
      <c r="I215" s="247"/>
      <c r="J215" s="247"/>
      <c r="K215" s="246" t="s">
        <v>2207</v>
      </c>
      <c r="L215" s="247"/>
      <c r="M215" s="247"/>
      <c r="N215" s="247"/>
      <c r="O215" s="247"/>
      <c r="P215" s="247"/>
      <c r="Q215" s="247"/>
      <c r="R215" s="247"/>
      <c r="S215" s="247"/>
      <c r="T215" s="247"/>
      <c r="U215" s="247"/>
      <c r="V215" s="247"/>
      <c r="W215" s="247"/>
      <c r="X215" s="247"/>
    </row>
    <row r="216" spans="1:24">
      <c r="A216" s="247"/>
      <c r="B216" s="247"/>
      <c r="C216" s="247"/>
      <c r="D216" s="247"/>
      <c r="E216" s="247"/>
      <c r="F216" s="246" t="s">
        <v>2064</v>
      </c>
      <c r="G216" s="247"/>
      <c r="H216" s="247"/>
      <c r="I216" s="247"/>
      <c r="J216" s="247"/>
      <c r="K216" s="246" t="s">
        <v>1955</v>
      </c>
      <c r="L216" s="247"/>
      <c r="M216" s="247"/>
      <c r="N216" s="247"/>
      <c r="O216" s="247"/>
      <c r="P216" s="247"/>
      <c r="Q216" s="247"/>
      <c r="R216" s="247"/>
      <c r="S216" s="247"/>
      <c r="T216" s="247"/>
      <c r="U216" s="247"/>
      <c r="V216" s="247"/>
      <c r="W216" s="247"/>
      <c r="X216" s="247"/>
    </row>
    <row r="217" spans="1:24">
      <c r="A217" s="247"/>
      <c r="B217" s="247"/>
      <c r="C217" s="247"/>
      <c r="D217" s="247"/>
      <c r="E217" s="247"/>
      <c r="F217" s="246" t="s">
        <v>2538</v>
      </c>
      <c r="G217" s="247"/>
      <c r="H217" s="247"/>
      <c r="I217" s="247"/>
      <c r="J217" s="247"/>
      <c r="K217" s="246" t="s">
        <v>2539</v>
      </c>
      <c r="L217" s="247"/>
      <c r="M217" s="247"/>
      <c r="N217" s="247"/>
      <c r="O217" s="247"/>
      <c r="P217" s="247"/>
      <c r="Q217" s="247"/>
      <c r="R217" s="247"/>
      <c r="S217" s="247"/>
      <c r="T217" s="247"/>
      <c r="U217" s="247"/>
      <c r="V217" s="247"/>
      <c r="W217" s="247"/>
      <c r="X217" s="247"/>
    </row>
    <row r="218" spans="1:24">
      <c r="A218" s="247"/>
      <c r="B218" s="247"/>
      <c r="C218" s="247"/>
      <c r="D218" s="247"/>
      <c r="E218" s="247"/>
      <c r="F218" s="246" t="s">
        <v>1722</v>
      </c>
      <c r="G218" s="247"/>
      <c r="H218" s="247"/>
      <c r="I218" s="247"/>
      <c r="J218" s="247"/>
      <c r="K218" s="246" t="s">
        <v>2540</v>
      </c>
      <c r="L218" s="247"/>
      <c r="M218" s="247"/>
      <c r="N218" s="247"/>
      <c r="O218" s="247"/>
      <c r="P218" s="247"/>
      <c r="Q218" s="247"/>
      <c r="R218" s="247"/>
      <c r="S218" s="247"/>
      <c r="T218" s="247"/>
      <c r="U218" s="247"/>
      <c r="V218" s="247"/>
      <c r="W218" s="247"/>
      <c r="X218" s="247"/>
    </row>
    <row r="219" spans="1:24">
      <c r="A219" s="247"/>
      <c r="B219" s="247"/>
      <c r="C219" s="247"/>
      <c r="D219" s="247"/>
      <c r="E219" s="247"/>
      <c r="F219" s="246" t="s">
        <v>2071</v>
      </c>
      <c r="G219" s="247"/>
      <c r="H219" s="247"/>
      <c r="I219" s="247"/>
      <c r="J219" s="247"/>
      <c r="K219" s="246" t="s">
        <v>2541</v>
      </c>
      <c r="L219" s="247"/>
      <c r="M219" s="247"/>
      <c r="N219" s="247"/>
      <c r="O219" s="247"/>
      <c r="P219" s="247"/>
      <c r="Q219" s="247"/>
      <c r="R219" s="247"/>
      <c r="S219" s="247"/>
      <c r="T219" s="247"/>
      <c r="U219" s="247"/>
      <c r="V219" s="247"/>
      <c r="W219" s="247"/>
      <c r="X219" s="247"/>
    </row>
    <row r="220" spans="1:24">
      <c r="A220" s="247"/>
      <c r="B220" s="247"/>
      <c r="C220" s="247"/>
      <c r="D220" s="247"/>
      <c r="E220" s="247"/>
      <c r="F220" s="246" t="s">
        <v>2077</v>
      </c>
      <c r="G220" s="247"/>
      <c r="H220" s="247"/>
      <c r="I220" s="247"/>
      <c r="J220" s="247"/>
      <c r="K220" s="246" t="s">
        <v>2542</v>
      </c>
      <c r="L220" s="247"/>
      <c r="M220" s="247"/>
      <c r="N220" s="247"/>
      <c r="O220" s="247"/>
      <c r="P220" s="247"/>
      <c r="Q220" s="247"/>
      <c r="R220" s="247"/>
      <c r="S220" s="247"/>
      <c r="T220" s="247"/>
      <c r="U220" s="247"/>
      <c r="V220" s="247"/>
      <c r="W220" s="247"/>
      <c r="X220" s="247"/>
    </row>
    <row r="221" spans="1:24">
      <c r="A221" s="247"/>
      <c r="B221" s="247"/>
      <c r="C221" s="247"/>
      <c r="D221" s="247"/>
      <c r="E221" s="247"/>
      <c r="F221" s="246" t="s">
        <v>2106</v>
      </c>
      <c r="G221" s="247"/>
      <c r="H221" s="247"/>
      <c r="I221" s="247"/>
      <c r="J221" s="247"/>
      <c r="K221" s="246" t="s">
        <v>2543</v>
      </c>
      <c r="L221" s="247"/>
      <c r="M221" s="247"/>
      <c r="N221" s="247"/>
      <c r="O221" s="247"/>
      <c r="P221" s="247"/>
      <c r="Q221" s="247"/>
      <c r="R221" s="247"/>
      <c r="S221" s="247"/>
      <c r="T221" s="247"/>
      <c r="U221" s="247"/>
      <c r="V221" s="247"/>
      <c r="W221" s="247"/>
      <c r="X221" s="247"/>
    </row>
    <row r="222" spans="1:24">
      <c r="A222" s="247"/>
      <c r="B222" s="247"/>
      <c r="C222" s="247"/>
      <c r="D222" s="247"/>
      <c r="E222" s="247"/>
      <c r="F222" s="246" t="s">
        <v>2114</v>
      </c>
      <c r="G222" s="247"/>
      <c r="H222" s="247"/>
      <c r="I222" s="247"/>
      <c r="J222" s="247"/>
      <c r="K222" s="246" t="s">
        <v>2544</v>
      </c>
      <c r="L222" s="247"/>
      <c r="M222" s="247"/>
      <c r="N222" s="247"/>
      <c r="O222" s="247"/>
      <c r="P222" s="247"/>
      <c r="Q222" s="247"/>
      <c r="R222" s="247"/>
      <c r="S222" s="247"/>
      <c r="T222" s="247"/>
      <c r="U222" s="247"/>
      <c r="V222" s="247"/>
      <c r="W222" s="247"/>
      <c r="X222" s="247"/>
    </row>
    <row r="223" spans="1:24">
      <c r="A223" s="247"/>
      <c r="B223" s="247"/>
      <c r="C223" s="247"/>
      <c r="D223" s="247"/>
      <c r="E223" s="247"/>
      <c r="F223" s="246" t="s">
        <v>2119</v>
      </c>
      <c r="G223" s="247"/>
      <c r="H223" s="247"/>
      <c r="I223" s="247"/>
      <c r="J223" s="247"/>
      <c r="K223" s="246" t="s">
        <v>2545</v>
      </c>
      <c r="L223" s="247"/>
      <c r="M223" s="247"/>
      <c r="N223" s="247"/>
      <c r="O223" s="247"/>
      <c r="P223" s="247"/>
      <c r="Q223" s="247"/>
      <c r="R223" s="247"/>
      <c r="S223" s="247"/>
      <c r="T223" s="247"/>
      <c r="U223" s="247"/>
      <c r="V223" s="247"/>
      <c r="W223" s="247"/>
      <c r="X223" s="247"/>
    </row>
    <row r="224" spans="1:24">
      <c r="A224" s="247"/>
      <c r="B224" s="247"/>
      <c r="C224" s="247"/>
      <c r="D224" s="247"/>
      <c r="E224" s="247"/>
      <c r="F224" s="246" t="s">
        <v>2124</v>
      </c>
      <c r="G224" s="247"/>
      <c r="H224" s="247"/>
      <c r="I224" s="247"/>
      <c r="J224" s="247"/>
      <c r="K224" s="246" t="s">
        <v>2546</v>
      </c>
      <c r="L224" s="247"/>
      <c r="M224" s="247"/>
      <c r="N224" s="247"/>
      <c r="O224" s="247"/>
      <c r="P224" s="247"/>
      <c r="Q224" s="247"/>
      <c r="R224" s="247"/>
      <c r="S224" s="247"/>
      <c r="T224" s="247"/>
      <c r="U224" s="247"/>
      <c r="V224" s="247"/>
      <c r="W224" s="247"/>
      <c r="X224" s="247"/>
    </row>
    <row r="225" spans="1:24">
      <c r="A225" s="247"/>
      <c r="B225" s="247"/>
      <c r="C225" s="247"/>
      <c r="D225" s="247"/>
      <c r="E225" s="247"/>
      <c r="F225" s="246" t="s">
        <v>2131</v>
      </c>
      <c r="G225" s="247"/>
      <c r="H225" s="247"/>
      <c r="I225" s="247"/>
      <c r="J225" s="247"/>
      <c r="K225" s="246" t="s">
        <v>2547</v>
      </c>
      <c r="L225" s="247"/>
      <c r="M225" s="247"/>
      <c r="N225" s="247"/>
      <c r="O225" s="247"/>
      <c r="P225" s="247"/>
      <c r="Q225" s="247"/>
      <c r="R225" s="247"/>
      <c r="S225" s="247"/>
      <c r="T225" s="247"/>
      <c r="U225" s="247"/>
      <c r="V225" s="247"/>
      <c r="W225" s="247"/>
      <c r="X225" s="247"/>
    </row>
    <row r="226" spans="1:24">
      <c r="A226" s="247"/>
      <c r="B226" s="247"/>
      <c r="C226" s="247"/>
      <c r="D226" s="247"/>
      <c r="E226" s="247"/>
      <c r="F226" s="246" t="s">
        <v>2548</v>
      </c>
      <c r="G226" s="247"/>
      <c r="H226" s="247"/>
      <c r="I226" s="247"/>
      <c r="J226" s="247"/>
      <c r="K226" s="246" t="s">
        <v>2549</v>
      </c>
      <c r="L226" s="247"/>
      <c r="M226" s="247"/>
      <c r="N226" s="247"/>
      <c r="O226" s="247"/>
      <c r="P226" s="247"/>
      <c r="Q226" s="247"/>
      <c r="R226" s="247"/>
      <c r="S226" s="247"/>
      <c r="T226" s="247"/>
      <c r="U226" s="247"/>
      <c r="V226" s="247"/>
      <c r="W226" s="247"/>
      <c r="X226" s="247"/>
    </row>
    <row r="227" spans="1:24">
      <c r="A227" s="247"/>
      <c r="B227" s="247"/>
      <c r="C227" s="247"/>
      <c r="D227" s="247"/>
      <c r="E227" s="247"/>
      <c r="F227" s="246" t="s">
        <v>2127</v>
      </c>
      <c r="G227" s="247"/>
      <c r="H227" s="247"/>
      <c r="I227" s="247"/>
      <c r="J227" s="247"/>
      <c r="K227" s="246" t="s">
        <v>2550</v>
      </c>
      <c r="L227" s="247"/>
      <c r="M227" s="247"/>
      <c r="N227" s="247"/>
      <c r="O227" s="247"/>
      <c r="P227" s="247"/>
      <c r="Q227" s="247"/>
      <c r="R227" s="247"/>
      <c r="S227" s="247"/>
      <c r="T227" s="247"/>
      <c r="U227" s="247"/>
      <c r="V227" s="247"/>
      <c r="W227" s="247"/>
      <c r="X227" s="247"/>
    </row>
    <row r="228" spans="1:24">
      <c r="A228" s="247"/>
      <c r="B228" s="247"/>
      <c r="C228" s="247"/>
      <c r="D228" s="247"/>
      <c r="E228" s="247"/>
      <c r="F228" s="246" t="s">
        <v>2551</v>
      </c>
      <c r="G228" s="247"/>
      <c r="H228" s="247"/>
      <c r="I228" s="247"/>
      <c r="J228" s="247"/>
      <c r="K228" s="246" t="s">
        <v>2552</v>
      </c>
      <c r="L228" s="247"/>
      <c r="M228" s="247"/>
      <c r="N228" s="247"/>
      <c r="O228" s="247"/>
      <c r="P228" s="247"/>
      <c r="Q228" s="247"/>
      <c r="R228" s="247"/>
      <c r="S228" s="247"/>
      <c r="T228" s="247"/>
      <c r="U228" s="247"/>
      <c r="V228" s="247"/>
      <c r="W228" s="247"/>
      <c r="X228" s="247"/>
    </row>
    <row r="229" spans="1:24">
      <c r="A229" s="247"/>
      <c r="B229" s="247"/>
      <c r="C229" s="247"/>
      <c r="D229" s="247"/>
      <c r="E229" s="247"/>
      <c r="F229" s="246" t="s">
        <v>2553</v>
      </c>
      <c r="G229" s="247"/>
      <c r="H229" s="247"/>
      <c r="I229" s="247"/>
      <c r="J229" s="247"/>
      <c r="K229" s="246" t="s">
        <v>1832</v>
      </c>
      <c r="L229" s="247"/>
      <c r="M229" s="247"/>
      <c r="N229" s="247"/>
      <c r="O229" s="247"/>
      <c r="P229" s="247"/>
      <c r="Q229" s="247"/>
      <c r="R229" s="247"/>
      <c r="S229" s="247"/>
      <c r="T229" s="247"/>
      <c r="U229" s="247"/>
      <c r="V229" s="247"/>
      <c r="W229" s="247"/>
      <c r="X229" s="247"/>
    </row>
    <row r="230" spans="1:24">
      <c r="A230" s="247"/>
      <c r="B230" s="247"/>
      <c r="C230" s="247"/>
      <c r="D230" s="247"/>
      <c r="E230" s="247"/>
      <c r="F230" s="246" t="s">
        <v>2136</v>
      </c>
      <c r="G230" s="247"/>
      <c r="H230" s="247"/>
      <c r="I230" s="247"/>
      <c r="J230" s="247"/>
      <c r="K230" s="246" t="s">
        <v>2554</v>
      </c>
      <c r="L230" s="247"/>
      <c r="M230" s="247"/>
      <c r="N230" s="247"/>
      <c r="O230" s="247"/>
      <c r="P230" s="247"/>
      <c r="Q230" s="247"/>
      <c r="R230" s="247"/>
      <c r="S230" s="247"/>
      <c r="T230" s="247"/>
      <c r="U230" s="247"/>
      <c r="V230" s="247"/>
      <c r="W230" s="247"/>
      <c r="X230" s="247"/>
    </row>
    <row r="231" spans="1:24">
      <c r="A231" s="247"/>
      <c r="B231" s="247"/>
      <c r="C231" s="247"/>
      <c r="D231" s="247"/>
      <c r="E231" s="247"/>
      <c r="F231" s="246" t="s">
        <v>1694</v>
      </c>
      <c r="G231" s="247"/>
      <c r="H231" s="247"/>
      <c r="I231" s="247"/>
      <c r="J231" s="247"/>
      <c r="K231" s="246" t="s">
        <v>2555</v>
      </c>
      <c r="L231" s="247"/>
      <c r="M231" s="247"/>
      <c r="N231" s="247"/>
      <c r="O231" s="247"/>
      <c r="P231" s="247"/>
      <c r="Q231" s="247"/>
      <c r="R231" s="247"/>
      <c r="S231" s="247"/>
      <c r="T231" s="247"/>
      <c r="U231" s="247"/>
      <c r="V231" s="247"/>
      <c r="W231" s="247"/>
      <c r="X231" s="247"/>
    </row>
    <row r="232" spans="1:24">
      <c r="A232" s="247"/>
      <c r="B232" s="247"/>
      <c r="C232" s="247"/>
      <c r="D232" s="247"/>
      <c r="E232" s="247"/>
      <c r="F232" s="246" t="s">
        <v>1699</v>
      </c>
      <c r="G232" s="247"/>
      <c r="H232" s="247"/>
      <c r="I232" s="247"/>
      <c r="J232" s="247"/>
      <c r="K232" s="246" t="s">
        <v>2556</v>
      </c>
      <c r="L232" s="247"/>
      <c r="M232" s="247"/>
      <c r="N232" s="247"/>
      <c r="O232" s="247"/>
      <c r="P232" s="247"/>
      <c r="Q232" s="247"/>
      <c r="R232" s="247"/>
      <c r="S232" s="247"/>
      <c r="T232" s="247"/>
      <c r="U232" s="247"/>
      <c r="V232" s="247"/>
      <c r="W232" s="247"/>
      <c r="X232" s="247"/>
    </row>
    <row r="233" spans="1:24">
      <c r="A233" s="247"/>
      <c r="B233" s="247"/>
      <c r="C233" s="247"/>
      <c r="D233" s="247"/>
      <c r="E233" s="247"/>
      <c r="F233" s="246" t="s">
        <v>1940</v>
      </c>
      <c r="G233" s="247"/>
      <c r="H233" s="247"/>
      <c r="I233" s="247"/>
      <c r="J233" s="247"/>
      <c r="K233" s="246" t="s">
        <v>2557</v>
      </c>
      <c r="L233" s="247"/>
      <c r="M233" s="247"/>
      <c r="N233" s="247"/>
      <c r="O233" s="247"/>
      <c r="P233" s="247"/>
      <c r="Q233" s="247"/>
      <c r="R233" s="247"/>
      <c r="S233" s="247"/>
      <c r="T233" s="247"/>
      <c r="U233" s="247"/>
      <c r="V233" s="247"/>
      <c r="W233" s="247"/>
      <c r="X233" s="247"/>
    </row>
    <row r="234" spans="1:24">
      <c r="A234" s="247"/>
      <c r="B234" s="247"/>
      <c r="C234" s="247"/>
      <c r="D234" s="247"/>
      <c r="E234" s="247"/>
      <c r="F234" s="246" t="s">
        <v>2160</v>
      </c>
      <c r="G234" s="247"/>
      <c r="H234" s="247"/>
      <c r="I234" s="247"/>
      <c r="J234" s="247"/>
      <c r="K234" s="246" t="s">
        <v>2558</v>
      </c>
      <c r="L234" s="247"/>
      <c r="M234" s="247"/>
      <c r="N234" s="247"/>
      <c r="O234" s="247"/>
      <c r="P234" s="247"/>
      <c r="Q234" s="247"/>
      <c r="R234" s="247"/>
      <c r="S234" s="247"/>
      <c r="T234" s="247"/>
      <c r="U234" s="247"/>
      <c r="V234" s="247"/>
      <c r="W234" s="247"/>
      <c r="X234" s="247"/>
    </row>
    <row r="235" spans="1:24">
      <c r="A235" s="247"/>
      <c r="B235" s="247"/>
      <c r="C235" s="247"/>
      <c r="D235" s="247"/>
      <c r="E235" s="247"/>
      <c r="F235" s="246" t="s">
        <v>2163</v>
      </c>
      <c r="G235" s="247"/>
      <c r="H235" s="247"/>
      <c r="I235" s="247"/>
      <c r="J235" s="247"/>
      <c r="K235" s="246" t="s">
        <v>2559</v>
      </c>
      <c r="L235" s="247"/>
      <c r="M235" s="247"/>
      <c r="N235" s="247"/>
      <c r="O235" s="247"/>
      <c r="P235" s="247"/>
      <c r="Q235" s="247"/>
      <c r="R235" s="247"/>
      <c r="S235" s="247"/>
      <c r="T235" s="247"/>
      <c r="U235" s="247"/>
      <c r="V235" s="247"/>
      <c r="W235" s="247"/>
      <c r="X235" s="247"/>
    </row>
    <row r="236" spans="1:24">
      <c r="A236" s="247"/>
      <c r="B236" s="247"/>
      <c r="C236" s="247"/>
      <c r="D236" s="247"/>
      <c r="E236" s="247"/>
      <c r="F236" s="246" t="s">
        <v>2168</v>
      </c>
      <c r="G236" s="247"/>
      <c r="H236" s="247"/>
      <c r="I236" s="247"/>
      <c r="J236" s="247"/>
      <c r="K236" s="246" t="s">
        <v>2560</v>
      </c>
      <c r="L236" s="247"/>
      <c r="M236" s="247"/>
      <c r="N236" s="247"/>
      <c r="O236" s="247"/>
      <c r="P236" s="247"/>
      <c r="Q236" s="247"/>
      <c r="R236" s="247"/>
      <c r="S236" s="247"/>
      <c r="T236" s="247"/>
      <c r="U236" s="247"/>
      <c r="V236" s="247"/>
      <c r="W236" s="247"/>
      <c r="X236" s="247"/>
    </row>
    <row r="237" spans="1:24">
      <c r="A237" s="247"/>
      <c r="B237" s="247"/>
      <c r="C237" s="247"/>
      <c r="D237" s="247"/>
      <c r="E237" s="247"/>
      <c r="F237" s="246" t="s">
        <v>2175</v>
      </c>
      <c r="G237" s="247"/>
      <c r="H237" s="247"/>
      <c r="I237" s="247"/>
      <c r="J237" s="247"/>
      <c r="K237" s="246" t="s">
        <v>2561</v>
      </c>
      <c r="L237" s="247"/>
      <c r="M237" s="247"/>
      <c r="N237" s="247"/>
      <c r="O237" s="247"/>
      <c r="P237" s="247"/>
      <c r="Q237" s="247"/>
      <c r="R237" s="247"/>
      <c r="S237" s="247"/>
      <c r="T237" s="247"/>
      <c r="U237" s="247"/>
      <c r="V237" s="247"/>
      <c r="W237" s="247"/>
      <c r="X237" s="247"/>
    </row>
    <row r="238" spans="1:24">
      <c r="A238" s="247"/>
      <c r="B238" s="247"/>
      <c r="C238" s="247"/>
      <c r="D238" s="247"/>
      <c r="E238" s="247"/>
      <c r="F238" s="246" t="s">
        <v>2181</v>
      </c>
      <c r="G238" s="247"/>
      <c r="H238" s="247"/>
      <c r="I238" s="247"/>
      <c r="J238" s="247"/>
      <c r="K238" s="246" t="s">
        <v>2562</v>
      </c>
      <c r="L238" s="247"/>
      <c r="M238" s="247"/>
      <c r="N238" s="247"/>
      <c r="O238" s="247"/>
      <c r="P238" s="247"/>
      <c r="Q238" s="247"/>
      <c r="R238" s="247"/>
      <c r="S238" s="247"/>
      <c r="T238" s="247"/>
      <c r="U238" s="247"/>
      <c r="V238" s="247"/>
      <c r="W238" s="247"/>
      <c r="X238" s="247"/>
    </row>
    <row r="239" spans="1:24">
      <c r="A239" s="247"/>
      <c r="B239" s="247"/>
      <c r="C239" s="247"/>
      <c r="D239" s="247"/>
      <c r="E239" s="247"/>
      <c r="F239" s="246" t="s">
        <v>2188</v>
      </c>
      <c r="G239" s="247"/>
      <c r="H239" s="247"/>
      <c r="I239" s="247"/>
      <c r="J239" s="247"/>
      <c r="K239" s="246" t="s">
        <v>2563</v>
      </c>
      <c r="L239" s="247"/>
      <c r="M239" s="247"/>
      <c r="N239" s="247"/>
      <c r="O239" s="247"/>
      <c r="P239" s="247"/>
      <c r="Q239" s="247"/>
      <c r="R239" s="247"/>
      <c r="S239" s="247"/>
      <c r="T239" s="247"/>
      <c r="U239" s="247"/>
      <c r="V239" s="247"/>
      <c r="W239" s="247"/>
      <c r="X239" s="247"/>
    </row>
    <row r="240" spans="1:24">
      <c r="A240" s="247"/>
      <c r="B240" s="247"/>
      <c r="C240" s="247"/>
      <c r="D240" s="247"/>
      <c r="E240" s="247"/>
      <c r="F240" s="246" t="s">
        <v>2195</v>
      </c>
      <c r="G240" s="247"/>
      <c r="H240" s="247"/>
      <c r="I240" s="247"/>
      <c r="J240" s="247"/>
      <c r="K240" s="246" t="s">
        <v>2564</v>
      </c>
      <c r="L240" s="247"/>
      <c r="M240" s="247"/>
      <c r="N240" s="247"/>
      <c r="O240" s="247"/>
      <c r="P240" s="247"/>
      <c r="Q240" s="247"/>
      <c r="R240" s="247"/>
      <c r="S240" s="247"/>
      <c r="T240" s="247"/>
      <c r="U240" s="247"/>
      <c r="V240" s="247"/>
      <c r="W240" s="247"/>
      <c r="X240" s="247"/>
    </row>
    <row r="241" spans="1:24">
      <c r="A241" s="247"/>
      <c r="B241" s="247"/>
      <c r="C241" s="247"/>
      <c r="D241" s="247"/>
      <c r="E241" s="247"/>
      <c r="F241" s="246" t="s">
        <v>2202</v>
      </c>
      <c r="G241" s="247"/>
      <c r="H241" s="247"/>
      <c r="I241" s="247"/>
      <c r="J241" s="247"/>
      <c r="K241" s="246" t="s">
        <v>2565</v>
      </c>
      <c r="L241" s="247"/>
      <c r="M241" s="247"/>
      <c r="N241" s="247"/>
      <c r="O241" s="247"/>
      <c r="P241" s="247"/>
      <c r="Q241" s="247"/>
      <c r="R241" s="247"/>
      <c r="S241" s="247"/>
      <c r="T241" s="247"/>
      <c r="U241" s="247"/>
      <c r="V241" s="247"/>
      <c r="W241" s="247"/>
      <c r="X241" s="247"/>
    </row>
    <row r="242" spans="1:24">
      <c r="A242" s="247"/>
      <c r="B242" s="247"/>
      <c r="C242" s="247"/>
      <c r="D242" s="247"/>
      <c r="E242" s="247"/>
      <c r="F242" s="246" t="s">
        <v>2207</v>
      </c>
      <c r="G242" s="247"/>
      <c r="H242" s="247"/>
      <c r="I242" s="247"/>
      <c r="J242" s="247"/>
      <c r="K242" s="246" t="s">
        <v>2566</v>
      </c>
      <c r="L242" s="247"/>
      <c r="M242" s="247"/>
      <c r="N242" s="247"/>
      <c r="O242" s="247"/>
      <c r="P242" s="247"/>
      <c r="Q242" s="247"/>
      <c r="R242" s="247"/>
      <c r="S242" s="247"/>
      <c r="T242" s="247"/>
      <c r="U242" s="247"/>
      <c r="V242" s="247"/>
      <c r="W242" s="247"/>
      <c r="X242" s="247"/>
    </row>
    <row r="243" spans="1:24">
      <c r="A243" s="247"/>
      <c r="B243" s="247"/>
      <c r="C243" s="247"/>
      <c r="D243" s="247"/>
      <c r="E243" s="247"/>
      <c r="F243" s="246" t="s">
        <v>2337</v>
      </c>
      <c r="G243" s="247"/>
      <c r="H243" s="247"/>
      <c r="I243" s="247"/>
      <c r="J243" s="247"/>
      <c r="K243" s="246" t="s">
        <v>2567</v>
      </c>
      <c r="L243" s="247"/>
      <c r="M243" s="247"/>
      <c r="N243" s="247"/>
      <c r="O243" s="247"/>
      <c r="P243" s="247"/>
      <c r="Q243" s="247"/>
      <c r="R243" s="247"/>
      <c r="S243" s="247"/>
      <c r="T243" s="247"/>
      <c r="U243" s="247"/>
      <c r="V243" s="247"/>
      <c r="W243" s="247"/>
      <c r="X243" s="247"/>
    </row>
    <row r="244" spans="1:24">
      <c r="A244" s="247"/>
      <c r="B244" s="247"/>
      <c r="C244" s="247"/>
      <c r="D244" s="247"/>
      <c r="E244" s="247"/>
      <c r="F244" s="246" t="s">
        <v>2214</v>
      </c>
      <c r="G244" s="247"/>
      <c r="H244" s="247"/>
      <c r="I244" s="247"/>
      <c r="J244" s="247"/>
      <c r="K244" s="246" t="s">
        <v>2568</v>
      </c>
      <c r="L244" s="247"/>
      <c r="M244" s="247"/>
      <c r="N244" s="247"/>
      <c r="O244" s="247"/>
      <c r="P244" s="247"/>
      <c r="Q244" s="247"/>
      <c r="R244" s="247"/>
      <c r="S244" s="247"/>
      <c r="T244" s="247"/>
      <c r="U244" s="247"/>
      <c r="V244" s="247"/>
      <c r="W244" s="247"/>
      <c r="X244" s="247"/>
    </row>
    <row r="245" spans="1:24">
      <c r="A245" s="247"/>
      <c r="B245" s="247"/>
      <c r="C245" s="247"/>
      <c r="D245" s="247"/>
      <c r="E245" s="247"/>
      <c r="F245" s="246" t="s">
        <v>2219</v>
      </c>
      <c r="G245" s="247"/>
      <c r="H245" s="247"/>
      <c r="I245" s="247"/>
      <c r="J245" s="247"/>
      <c r="K245" s="246" t="s">
        <v>2569</v>
      </c>
      <c r="L245" s="247"/>
      <c r="M245" s="247"/>
      <c r="N245" s="247"/>
      <c r="O245" s="247"/>
      <c r="P245" s="247"/>
      <c r="Q245" s="247"/>
      <c r="R245" s="247"/>
      <c r="S245" s="247"/>
      <c r="T245" s="247"/>
      <c r="U245" s="247"/>
      <c r="V245" s="247"/>
      <c r="W245" s="247"/>
      <c r="X245" s="247"/>
    </row>
    <row r="246" spans="1:24">
      <c r="A246" s="247"/>
      <c r="B246" s="247"/>
      <c r="C246" s="247"/>
      <c r="D246" s="247"/>
      <c r="E246" s="247"/>
      <c r="F246" s="246" t="s">
        <v>2224</v>
      </c>
      <c r="G246" s="247"/>
      <c r="H246" s="247"/>
      <c r="I246" s="247"/>
      <c r="J246" s="247"/>
      <c r="K246" s="246" t="s">
        <v>2570</v>
      </c>
      <c r="L246" s="247"/>
      <c r="M246" s="247"/>
      <c r="N246" s="247"/>
      <c r="O246" s="247"/>
      <c r="P246" s="247"/>
      <c r="Q246" s="247"/>
      <c r="R246" s="247"/>
      <c r="S246" s="247"/>
      <c r="T246" s="247"/>
      <c r="U246" s="247"/>
      <c r="V246" s="247"/>
      <c r="W246" s="247"/>
      <c r="X246" s="247"/>
    </row>
    <row r="247" spans="1:24">
      <c r="A247" s="247"/>
      <c r="B247" s="247"/>
      <c r="C247" s="247"/>
      <c r="D247" s="247"/>
      <c r="E247" s="247"/>
      <c r="F247" s="246" t="s">
        <v>2228</v>
      </c>
      <c r="G247" s="247"/>
      <c r="H247" s="247"/>
      <c r="I247" s="247"/>
      <c r="J247" s="247"/>
      <c r="K247" s="246" t="s">
        <v>305</v>
      </c>
      <c r="L247" s="247"/>
      <c r="M247" s="247"/>
      <c r="N247" s="247"/>
      <c r="O247" s="247"/>
      <c r="P247" s="247"/>
      <c r="Q247" s="247"/>
      <c r="R247" s="247"/>
      <c r="S247" s="247"/>
      <c r="T247" s="247"/>
      <c r="U247" s="247"/>
      <c r="V247" s="247"/>
      <c r="W247" s="247"/>
      <c r="X247" s="247"/>
    </row>
    <row r="248" spans="1:24">
      <c r="A248" s="247"/>
      <c r="B248" s="247"/>
      <c r="C248" s="247"/>
      <c r="D248" s="247"/>
      <c r="E248" s="247"/>
      <c r="F248" s="246" t="s">
        <v>2232</v>
      </c>
      <c r="G248" s="247"/>
      <c r="H248" s="247"/>
      <c r="I248" s="247"/>
      <c r="J248" s="247"/>
      <c r="K248" s="247"/>
      <c r="L248" s="247"/>
      <c r="M248" s="247"/>
      <c r="N248" s="247"/>
      <c r="O248" s="247"/>
      <c r="P248" s="247"/>
      <c r="Q248" s="247"/>
      <c r="R248" s="247"/>
      <c r="S248" s="247"/>
      <c r="T248" s="247"/>
      <c r="U248" s="247"/>
      <c r="V248" s="247"/>
      <c r="W248" s="247"/>
      <c r="X248" s="247"/>
    </row>
    <row r="249" spans="1:24">
      <c r="A249" s="247"/>
      <c r="B249" s="247"/>
      <c r="C249" s="247"/>
      <c r="D249" s="247"/>
      <c r="E249" s="247"/>
      <c r="F249" s="246" t="s">
        <v>2237</v>
      </c>
      <c r="G249" s="247"/>
      <c r="H249" s="247"/>
      <c r="I249" s="247"/>
      <c r="J249" s="247"/>
      <c r="K249" s="247"/>
      <c r="L249" s="247"/>
      <c r="M249" s="247"/>
      <c r="N249" s="247"/>
      <c r="O249" s="247"/>
      <c r="P249" s="247"/>
      <c r="Q249" s="247"/>
      <c r="R249" s="247"/>
      <c r="S249" s="247"/>
      <c r="T249" s="247"/>
      <c r="U249" s="247"/>
      <c r="V249" s="247"/>
      <c r="W249" s="247"/>
      <c r="X249" s="247"/>
    </row>
    <row r="250" spans="1:24">
      <c r="A250" s="247"/>
      <c r="B250" s="247"/>
      <c r="C250" s="247"/>
      <c r="D250" s="247"/>
      <c r="E250" s="247"/>
      <c r="F250" s="246" t="s">
        <v>2243</v>
      </c>
      <c r="G250" s="247"/>
      <c r="H250" s="247"/>
      <c r="I250" s="247"/>
      <c r="J250" s="247"/>
      <c r="K250" s="247"/>
      <c r="L250" s="247"/>
      <c r="M250" s="247"/>
      <c r="N250" s="247"/>
      <c r="O250" s="247"/>
      <c r="P250" s="247"/>
      <c r="Q250" s="247"/>
      <c r="R250" s="247"/>
      <c r="S250" s="247"/>
      <c r="T250" s="247"/>
      <c r="U250" s="247"/>
      <c r="V250" s="247"/>
      <c r="W250" s="247"/>
      <c r="X250" s="247"/>
    </row>
    <row r="251" spans="1:24">
      <c r="A251" s="247"/>
      <c r="B251" s="247"/>
      <c r="C251" s="247"/>
      <c r="D251" s="247"/>
      <c r="E251" s="247"/>
      <c r="F251" s="246" t="s">
        <v>2250</v>
      </c>
      <c r="G251" s="247"/>
      <c r="H251" s="247"/>
      <c r="I251" s="247"/>
      <c r="J251" s="247"/>
      <c r="K251" s="247"/>
      <c r="L251" s="247"/>
      <c r="M251" s="247"/>
      <c r="N251" s="247"/>
      <c r="O251" s="247"/>
      <c r="P251" s="247"/>
      <c r="Q251" s="247"/>
      <c r="R251" s="247"/>
      <c r="S251" s="247"/>
      <c r="T251" s="247"/>
      <c r="U251" s="247"/>
      <c r="V251" s="247"/>
      <c r="W251" s="247"/>
      <c r="X251" s="247"/>
    </row>
    <row r="252" spans="1:24">
      <c r="A252" s="247"/>
      <c r="B252" s="247"/>
      <c r="C252" s="247"/>
      <c r="D252" s="247"/>
      <c r="E252" s="247"/>
      <c r="F252" s="246" t="s">
        <v>2256</v>
      </c>
      <c r="G252" s="247"/>
      <c r="H252" s="247"/>
      <c r="I252" s="247"/>
      <c r="J252" s="247"/>
      <c r="K252" s="247"/>
      <c r="L252" s="247"/>
      <c r="M252" s="247"/>
      <c r="N252" s="247"/>
      <c r="O252" s="247"/>
      <c r="P252" s="247"/>
      <c r="Q252" s="247"/>
      <c r="R252" s="247"/>
      <c r="S252" s="247"/>
      <c r="T252" s="247"/>
      <c r="U252" s="247"/>
      <c r="V252" s="247"/>
      <c r="W252" s="247"/>
      <c r="X252" s="247"/>
    </row>
    <row r="253" spans="1:24">
      <c r="A253" s="247"/>
      <c r="B253" s="247"/>
      <c r="C253" s="247"/>
      <c r="D253" s="247"/>
      <c r="E253" s="247"/>
      <c r="F253" s="246" t="s">
        <v>1832</v>
      </c>
      <c r="G253" s="247"/>
      <c r="H253" s="247"/>
      <c r="I253" s="247"/>
      <c r="J253" s="247"/>
      <c r="K253" s="247"/>
      <c r="L253" s="247"/>
      <c r="M253" s="247"/>
      <c r="N253" s="247"/>
      <c r="O253" s="247"/>
      <c r="P253" s="247"/>
      <c r="Q253" s="247"/>
      <c r="R253" s="247"/>
      <c r="S253" s="247"/>
      <c r="T253" s="247"/>
      <c r="U253" s="247"/>
      <c r="V253" s="247"/>
      <c r="W253" s="247"/>
      <c r="X253" s="247"/>
    </row>
    <row r="254" spans="1:24">
      <c r="A254" s="247"/>
      <c r="B254" s="247"/>
      <c r="C254" s="247"/>
      <c r="D254" s="247"/>
      <c r="E254" s="247"/>
      <c r="F254" s="246" t="s">
        <v>294</v>
      </c>
      <c r="G254" s="247"/>
      <c r="H254" s="247"/>
      <c r="I254" s="247"/>
      <c r="J254" s="247"/>
      <c r="K254" s="247"/>
      <c r="L254" s="247"/>
      <c r="M254" s="247"/>
      <c r="N254" s="247"/>
      <c r="O254" s="247"/>
      <c r="P254" s="247"/>
      <c r="Q254" s="247"/>
      <c r="R254" s="247"/>
      <c r="S254" s="247"/>
      <c r="T254" s="247"/>
      <c r="U254" s="247"/>
      <c r="V254" s="247"/>
      <c r="W254" s="247"/>
      <c r="X254" s="247"/>
    </row>
    <row r="255" spans="1:24">
      <c r="A255" s="247"/>
      <c r="B255" s="247"/>
      <c r="C255" s="247"/>
      <c r="D255" s="247"/>
      <c r="E255" s="247"/>
      <c r="F255" s="246" t="s">
        <v>2275</v>
      </c>
      <c r="G255" s="247"/>
      <c r="H255" s="247"/>
      <c r="I255" s="247"/>
      <c r="J255" s="247"/>
      <c r="K255" s="247"/>
      <c r="L255" s="247"/>
      <c r="M255" s="247"/>
      <c r="N255" s="247"/>
      <c r="O255" s="247"/>
      <c r="P255" s="247"/>
      <c r="Q255" s="247"/>
      <c r="R255" s="247"/>
      <c r="S255" s="247"/>
      <c r="T255" s="247"/>
      <c r="U255" s="247"/>
      <c r="V255" s="247"/>
      <c r="W255" s="247"/>
      <c r="X255" s="247"/>
    </row>
    <row r="256" spans="1:24">
      <c r="A256" s="247"/>
      <c r="B256" s="247"/>
      <c r="C256" s="247"/>
      <c r="D256" s="247"/>
      <c r="E256" s="247"/>
      <c r="F256" s="246" t="s">
        <v>296</v>
      </c>
      <c r="G256" s="247"/>
      <c r="H256" s="247"/>
      <c r="I256" s="247"/>
      <c r="J256" s="247"/>
      <c r="K256" s="247"/>
      <c r="L256" s="247"/>
      <c r="M256" s="247"/>
      <c r="N256" s="247"/>
      <c r="O256" s="247"/>
      <c r="P256" s="247"/>
      <c r="Q256" s="247"/>
      <c r="R256" s="247"/>
      <c r="S256" s="247"/>
      <c r="T256" s="247"/>
      <c r="U256" s="247"/>
      <c r="V256" s="247"/>
      <c r="W256" s="247"/>
      <c r="X256" s="247"/>
    </row>
    <row r="257" spans="1:24">
      <c r="A257" s="247"/>
      <c r="B257" s="247"/>
      <c r="C257" s="247"/>
      <c r="D257" s="247"/>
      <c r="E257" s="247"/>
      <c r="F257" s="246" t="s">
        <v>2285</v>
      </c>
      <c r="G257" s="247"/>
      <c r="H257" s="247"/>
      <c r="I257" s="247"/>
      <c r="J257" s="247"/>
      <c r="K257" s="247"/>
      <c r="L257" s="247"/>
      <c r="M257" s="247"/>
      <c r="N257" s="247"/>
      <c r="O257" s="247"/>
      <c r="P257" s="247"/>
      <c r="Q257" s="247"/>
      <c r="R257" s="247"/>
      <c r="S257" s="247"/>
      <c r="T257" s="247"/>
      <c r="U257" s="247"/>
      <c r="V257" s="247"/>
      <c r="W257" s="247"/>
      <c r="X257" s="247"/>
    </row>
    <row r="258" spans="1:24">
      <c r="A258" s="247"/>
      <c r="B258" s="247"/>
      <c r="C258" s="247"/>
      <c r="D258" s="247"/>
      <c r="E258" s="247"/>
      <c r="F258" s="246" t="s">
        <v>2291</v>
      </c>
      <c r="G258" s="247"/>
      <c r="H258" s="247"/>
      <c r="I258" s="247"/>
      <c r="J258" s="247"/>
      <c r="K258" s="247"/>
      <c r="L258" s="247"/>
      <c r="M258" s="247"/>
      <c r="N258" s="247"/>
      <c r="O258" s="247"/>
      <c r="P258" s="247"/>
      <c r="Q258" s="247"/>
      <c r="R258" s="247"/>
      <c r="S258" s="247"/>
      <c r="T258" s="247"/>
      <c r="U258" s="247"/>
      <c r="V258" s="247"/>
      <c r="W258" s="247"/>
      <c r="X258" s="247"/>
    </row>
    <row r="259" spans="1:24">
      <c r="A259" s="247"/>
      <c r="B259" s="247"/>
      <c r="C259" s="247"/>
      <c r="D259" s="247"/>
      <c r="E259" s="247"/>
      <c r="F259" s="246" t="s">
        <v>2366</v>
      </c>
      <c r="G259" s="247"/>
      <c r="H259" s="247"/>
      <c r="I259" s="247"/>
      <c r="J259" s="247"/>
      <c r="K259" s="247"/>
      <c r="L259" s="247"/>
      <c r="M259" s="247"/>
      <c r="N259" s="247"/>
      <c r="O259" s="247"/>
      <c r="P259" s="247"/>
      <c r="Q259" s="247"/>
      <c r="R259" s="247"/>
      <c r="S259" s="247"/>
      <c r="T259" s="247"/>
      <c r="U259" s="247"/>
      <c r="V259" s="247"/>
      <c r="W259" s="247"/>
      <c r="X259" s="2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T108"/>
  <sheetViews>
    <sheetView workbookViewId="0"/>
  </sheetViews>
  <sheetFormatPr defaultColWidth="12.625" defaultRowHeight="15" customHeight="1"/>
  <cols>
    <col min="1" max="1" width="5.875" customWidth="1"/>
    <col min="2" max="2" width="5.25" customWidth="1"/>
    <col min="3" max="3" width="4.375" customWidth="1"/>
    <col min="4" max="4" width="5.125" customWidth="1"/>
    <col min="5" max="6" width="5.375" customWidth="1"/>
    <col min="7" max="7" width="4.875" customWidth="1"/>
    <col min="8" max="8" width="5.875" customWidth="1"/>
    <col min="9" max="9" width="5.625" customWidth="1"/>
    <col min="10" max="10" width="5.875" customWidth="1"/>
    <col min="11" max="11" width="4.5" customWidth="1"/>
    <col min="12" max="12" width="4.875" customWidth="1"/>
    <col min="13" max="13" width="12.375" customWidth="1"/>
    <col min="19" max="31" width="13" customWidth="1"/>
  </cols>
  <sheetData>
    <row r="1" spans="1:46" ht="15" customHeight="1">
      <c r="A1" s="438" t="s">
        <v>2571</v>
      </c>
      <c r="B1" s="393"/>
      <c r="C1" s="393"/>
      <c r="D1" s="393"/>
      <c r="E1" s="393"/>
      <c r="F1" s="248"/>
      <c r="G1" s="438" t="s">
        <v>2572</v>
      </c>
      <c r="H1" s="393"/>
      <c r="I1" s="393"/>
      <c r="J1" s="393"/>
      <c r="K1" s="393"/>
      <c r="L1" s="248"/>
      <c r="M1" s="438" t="s">
        <v>1588</v>
      </c>
      <c r="N1" s="393"/>
      <c r="O1" s="393"/>
      <c r="P1" s="393"/>
      <c r="Q1" s="393"/>
      <c r="R1" s="248"/>
      <c r="S1" s="438" t="s">
        <v>2573</v>
      </c>
      <c r="T1" s="393"/>
      <c r="U1" s="393"/>
      <c r="V1" s="393"/>
      <c r="W1" s="393"/>
      <c r="X1" s="248"/>
      <c r="Y1" s="438" t="s">
        <v>2574</v>
      </c>
      <c r="Z1" s="393"/>
      <c r="AA1" s="393"/>
      <c r="AB1" s="393"/>
      <c r="AC1" s="393"/>
      <c r="AD1" s="248"/>
      <c r="AE1" s="438" t="s">
        <v>2575</v>
      </c>
      <c r="AF1" s="393"/>
      <c r="AG1" s="393"/>
      <c r="AH1" s="393"/>
      <c r="AI1" s="393"/>
      <c r="AJ1" s="248"/>
      <c r="AK1" s="438" t="s">
        <v>2576</v>
      </c>
      <c r="AL1" s="393"/>
      <c r="AM1" s="393"/>
      <c r="AN1" s="393"/>
      <c r="AO1" s="393"/>
      <c r="AP1" s="248"/>
      <c r="AQ1" s="438" t="s">
        <v>2577</v>
      </c>
      <c r="AR1" s="393"/>
      <c r="AS1" s="393"/>
      <c r="AT1" s="393"/>
    </row>
    <row r="2" spans="1:46">
      <c r="A2" s="249" t="s">
        <v>1590</v>
      </c>
      <c r="B2" s="249" t="s">
        <v>2578</v>
      </c>
      <c r="C2" s="249" t="s">
        <v>874</v>
      </c>
      <c r="D2" s="249" t="s">
        <v>1601</v>
      </c>
      <c r="E2" s="249" t="s">
        <v>876</v>
      </c>
      <c r="F2" s="249" t="s">
        <v>2579</v>
      </c>
      <c r="G2" s="249" t="s">
        <v>1590</v>
      </c>
      <c r="H2" s="249" t="s">
        <v>1594</v>
      </c>
      <c r="I2" s="249" t="s">
        <v>874</v>
      </c>
      <c r="J2" s="249" t="s">
        <v>2580</v>
      </c>
      <c r="K2" s="249" t="s">
        <v>876</v>
      </c>
      <c r="L2" s="249" t="s">
        <v>2579</v>
      </c>
      <c r="M2" s="250" t="s">
        <v>1590</v>
      </c>
      <c r="N2" s="250" t="s">
        <v>1594</v>
      </c>
      <c r="O2" s="250" t="s">
        <v>874</v>
      </c>
      <c r="P2" s="250" t="s">
        <v>2580</v>
      </c>
      <c r="Q2" s="250" t="s">
        <v>876</v>
      </c>
      <c r="R2" s="250" t="s">
        <v>2579</v>
      </c>
      <c r="S2" s="250" t="s">
        <v>1590</v>
      </c>
      <c r="T2" s="250" t="s">
        <v>1594</v>
      </c>
      <c r="U2" s="250" t="s">
        <v>874</v>
      </c>
      <c r="V2" s="250" t="s">
        <v>2580</v>
      </c>
      <c r="W2" s="250" t="s">
        <v>876</v>
      </c>
      <c r="X2" s="250" t="s">
        <v>2579</v>
      </c>
      <c r="Y2" s="250" t="s">
        <v>1590</v>
      </c>
      <c r="Z2" s="250" t="s">
        <v>1594</v>
      </c>
      <c r="AA2" s="250" t="s">
        <v>874</v>
      </c>
      <c r="AB2" s="250" t="s">
        <v>2580</v>
      </c>
      <c r="AC2" s="250" t="s">
        <v>876</v>
      </c>
      <c r="AD2" s="250" t="s">
        <v>2579</v>
      </c>
      <c r="AE2" s="250" t="s">
        <v>1590</v>
      </c>
      <c r="AF2" s="250" t="s">
        <v>1594</v>
      </c>
      <c r="AG2" s="250" t="s">
        <v>874</v>
      </c>
      <c r="AH2" s="250" t="s">
        <v>2580</v>
      </c>
      <c r="AI2" s="250" t="s">
        <v>876</v>
      </c>
      <c r="AJ2" s="250" t="s">
        <v>2579</v>
      </c>
      <c r="AK2" s="250" t="s">
        <v>1590</v>
      </c>
      <c r="AL2" s="250" t="s">
        <v>1594</v>
      </c>
      <c r="AM2" s="250" t="s">
        <v>874</v>
      </c>
      <c r="AN2" s="250" t="s">
        <v>2580</v>
      </c>
      <c r="AO2" s="250" t="s">
        <v>876</v>
      </c>
      <c r="AP2" s="250" t="s">
        <v>2579</v>
      </c>
      <c r="AQ2" s="251" t="s">
        <v>2581</v>
      </c>
      <c r="AR2" s="252" t="s">
        <v>327</v>
      </c>
      <c r="AS2" s="252" t="s">
        <v>328</v>
      </c>
      <c r="AT2" s="253" t="s">
        <v>2582</v>
      </c>
    </row>
    <row r="3" spans="1:46">
      <c r="A3" s="107" t="str">
        <f ca="1">IFERROR(__xludf.DUMMYFUNCTION("OFFSET(INDIRECT(CONCAT(""VRMUpdate!E"",to_text(match(G3,plant_sci_names,0)))),0,-1)"),"Tausch's goatgrass (Wheat D)")</f>
        <v>Tausch's goatgrass (Wheat D)</v>
      </c>
      <c r="B3" s="107" t="str">
        <f ca="1">IFERROR(__xludf.DUMMYFUNCTION("OFFSET(INDIRECT(CONCAT(""VRMUpdate!E"",to_text(match(H3,plant_sci_names,0)))),0,-1)"),"Tausch's goatgrass (Wheat D)")</f>
        <v>Tausch's goatgrass (Wheat D)</v>
      </c>
      <c r="C3" s="107" t="str">
        <f ca="1">IFERROR(__xludf.DUMMYFUNCTION("OFFSET(INDIRECT(CONCAT(""VRMUpdate!E"",to_text(match(I3,plant_sci_names,0)))),0,-1)"),"Tausch's goatgrass (Wheat D)")</f>
        <v>Tausch's goatgrass (Wheat D)</v>
      </c>
      <c r="D3" s="107" t="str">
        <f ca="1">IFERROR(__xludf.DUMMYFUNCTION("OFFSET(INDIRECT(CONCAT(""VRMUpdate!E"",to_text(match(J3,plant_sci_names,0)))),0,-1)"),"Tausch's goatgrass (Wheat D)")</f>
        <v>Tausch's goatgrass (Wheat D)</v>
      </c>
      <c r="E3" s="107" t="str">
        <f ca="1">IFERROR(__xludf.DUMMYFUNCTION("OFFSET(INDIRECT(CONCAT(""VRMUpdate!E"",to_text(match(K3,plant_sci_names,0)))),0,-1)"),"Tausch's goatgrass (Wheat D)")</f>
        <v>Tausch's goatgrass (Wheat D)</v>
      </c>
      <c r="F3" s="107" t="str">
        <f ca="1">IFERROR(__xludf.DUMMYFUNCTION("OFFSET(INDIRECT(CONCAT(""VRMUpdate!E"",to_text(match(L3,plant_sci_names,0)))),0,-1)"),"Tausch's goatgrass (Wheat D)")</f>
        <v>Tausch's goatgrass (Wheat D)</v>
      </c>
      <c r="G3" s="107" t="s">
        <v>76</v>
      </c>
      <c r="H3" s="254" t="s">
        <v>76</v>
      </c>
      <c r="I3" s="107" t="s">
        <v>76</v>
      </c>
      <c r="J3" s="107" t="s">
        <v>76</v>
      </c>
      <c r="K3" s="107" t="s">
        <v>76</v>
      </c>
      <c r="L3" s="68" t="s">
        <v>76</v>
      </c>
      <c r="M3" s="108" t="s">
        <v>2583</v>
      </c>
      <c r="N3" s="107"/>
      <c r="O3" s="107"/>
      <c r="P3" s="108" t="s">
        <v>2584</v>
      </c>
      <c r="Q3" s="108" t="s">
        <v>2585</v>
      </c>
      <c r="R3" s="108"/>
      <c r="S3" s="255" t="s">
        <v>76</v>
      </c>
      <c r="T3" s="255" t="s">
        <v>76</v>
      </c>
      <c r="U3" s="255" t="s">
        <v>76</v>
      </c>
      <c r="V3" s="255" t="s">
        <v>76</v>
      </c>
      <c r="W3" s="255" t="s">
        <v>76</v>
      </c>
      <c r="X3" s="250"/>
      <c r="Y3" s="108" t="s">
        <v>2586</v>
      </c>
      <c r="Z3" s="108" t="s">
        <v>2586</v>
      </c>
      <c r="AA3" s="108" t="s">
        <v>2586</v>
      </c>
      <c r="AB3" s="108" t="s">
        <v>2586</v>
      </c>
      <c r="AC3" s="108" t="s">
        <v>2586</v>
      </c>
      <c r="AD3" s="108"/>
      <c r="AE3" s="256" t="s">
        <v>94</v>
      </c>
      <c r="AF3" s="256" t="s">
        <v>85</v>
      </c>
      <c r="AG3" s="256" t="s">
        <v>85</v>
      </c>
      <c r="AH3" s="108" t="s">
        <v>94</v>
      </c>
      <c r="AI3" s="108" t="s">
        <v>85</v>
      </c>
      <c r="AJ3" s="257"/>
      <c r="AK3" s="108" t="s">
        <v>2586</v>
      </c>
      <c r="AL3" s="108" t="s">
        <v>2586</v>
      </c>
      <c r="AM3" s="108" t="s">
        <v>2586</v>
      </c>
      <c r="AN3" s="108" t="s">
        <v>2586</v>
      </c>
      <c r="AO3" s="108" t="s">
        <v>2586</v>
      </c>
      <c r="AP3" s="108"/>
      <c r="AQ3" s="258" t="s">
        <v>80</v>
      </c>
      <c r="AR3" s="259" t="s">
        <v>471</v>
      </c>
      <c r="AS3" s="260" t="s">
        <v>472</v>
      </c>
      <c r="AT3" s="261" t="s">
        <v>1615</v>
      </c>
    </row>
    <row r="4" spans="1:46">
      <c r="A4" s="107" t="str">
        <f ca="1">IFERROR(__xludf.DUMMYFUNCTION("OFFSET(INDIRECT(CONCAT(""VRMUpdate!E"",to_text(match(G4,plant_sci_names,0)))),0,-1)"),"Basal Magnoliophyta")</f>
        <v>Basal Magnoliophyta</v>
      </c>
      <c r="B4" s="107" t="str">
        <f ca="1">IFERROR(__xludf.DUMMYFUNCTION("OFFSET(INDIRECT(CONCAT(""VRMUpdate!E"",to_text(match(H4,plant_sci_names,0)))),0,-1)"),"Basal Magnoliophyta")</f>
        <v>Basal Magnoliophyta</v>
      </c>
      <c r="C4" s="107" t="str">
        <f ca="1">IFERROR(__xludf.DUMMYFUNCTION("OFFSET(INDIRECT(CONCAT(""VRMUpdate!E"",to_text(match(I4,plant_sci_names,0)))),0,-1)"),"Basal Magnoliophyta")</f>
        <v>Basal Magnoliophyta</v>
      </c>
      <c r="D4" s="107" t="str">
        <f ca="1">IFERROR(__xludf.DUMMYFUNCTION("OFFSET(INDIRECT(CONCAT(""VRMUpdate!E"",to_text(match(J4,plant_sci_names,0)))),0,-1)"),"Basal Magnoliophyta")</f>
        <v>Basal Magnoliophyta</v>
      </c>
      <c r="E4" s="107" t="str">
        <f ca="1">IFERROR(__xludf.DUMMYFUNCTION("OFFSET(INDIRECT(CONCAT(""VRMUpdate!E"",to_text(match(K4,plant_sci_names,0)))),0,-1)"),"Basal Magnoliophyta")</f>
        <v>Basal Magnoliophyta</v>
      </c>
      <c r="F4" s="107" t="str">
        <f ca="1">IFERROR(__xludf.DUMMYFUNCTION("OFFSET(INDIRECT(CONCAT(""VRMUpdate!E"",to_text(match(L4,plant_sci_names,0)))),0,-1)"),"Basal Magnoliophyta")</f>
        <v>Basal Magnoliophyta</v>
      </c>
      <c r="G4" s="107" t="s">
        <v>79</v>
      </c>
      <c r="H4" s="254" t="s">
        <v>79</v>
      </c>
      <c r="I4" s="107" t="s">
        <v>79</v>
      </c>
      <c r="J4" s="107" t="s">
        <v>79</v>
      </c>
      <c r="K4" s="107" t="s">
        <v>79</v>
      </c>
      <c r="L4" s="68" t="s">
        <v>79</v>
      </c>
      <c r="M4" s="108" t="s">
        <v>2587</v>
      </c>
      <c r="N4" s="107"/>
      <c r="O4" s="107"/>
      <c r="P4" s="107"/>
      <c r="Q4" s="108" t="s">
        <v>2584</v>
      </c>
      <c r="R4" s="108"/>
      <c r="S4" s="262" t="s">
        <v>79</v>
      </c>
      <c r="T4" s="262" t="s">
        <v>79</v>
      </c>
      <c r="U4" s="262" t="s">
        <v>79</v>
      </c>
      <c r="V4" s="262" t="s">
        <v>79</v>
      </c>
      <c r="W4" s="262" t="s">
        <v>79</v>
      </c>
      <c r="X4" s="250"/>
      <c r="Y4" s="263" t="s">
        <v>2583</v>
      </c>
      <c r="Z4" s="264" t="s">
        <v>2583</v>
      </c>
      <c r="AA4" s="265" t="s">
        <v>2583</v>
      </c>
      <c r="AB4" s="264" t="s">
        <v>2583</v>
      </c>
      <c r="AC4" s="264" t="s">
        <v>2583</v>
      </c>
      <c r="AD4" s="108"/>
      <c r="AE4" s="256" t="s">
        <v>103</v>
      </c>
      <c r="AF4" s="256" t="s">
        <v>94</v>
      </c>
      <c r="AG4" s="256" t="s">
        <v>103</v>
      </c>
      <c r="AH4" s="206" t="s">
        <v>103</v>
      </c>
      <c r="AI4" s="257" t="s">
        <v>94</v>
      </c>
      <c r="AJ4" s="256"/>
      <c r="AK4" s="108" t="s">
        <v>2588</v>
      </c>
      <c r="AL4" s="108" t="s">
        <v>2588</v>
      </c>
      <c r="AM4" s="108" t="s">
        <v>2583</v>
      </c>
      <c r="AN4" s="108" t="s">
        <v>2588</v>
      </c>
      <c r="AO4" s="108" t="s">
        <v>2589</v>
      </c>
      <c r="AP4" s="108"/>
      <c r="AQ4" s="266" t="s">
        <v>86</v>
      </c>
      <c r="AR4" s="260" t="s">
        <v>661</v>
      </c>
      <c r="AS4" s="260" t="s">
        <v>665</v>
      </c>
      <c r="AT4" s="261" t="s">
        <v>1615</v>
      </c>
    </row>
    <row r="5" spans="1:46">
      <c r="A5" s="107" t="str">
        <f ca="1">IFERROR(__xludf.DUMMYFUNCTION("OFFSET(INDIRECT(CONCAT(""VRMUpdate!E"",to_text(match(G5,plant_sci_names,0)))),0,-1)"),"Lyrate Rockcress")</f>
        <v>Lyrate Rockcress</v>
      </c>
      <c r="B5" s="107" t="str">
        <f ca="1">IFERROR(__xludf.DUMMYFUNCTION("OFFSET(INDIRECT(CONCAT(""VRMUpdate!E"",to_text(match(H5,plant_sci_names,0)))),0,-1)"),"Lyrate Rockcress")</f>
        <v>Lyrate Rockcress</v>
      </c>
      <c r="C5" s="107" t="str">
        <f ca="1">IFERROR(__xludf.DUMMYFUNCTION("OFFSET(INDIRECT(CONCAT(""VRMUpdate!E"",to_text(match(I5,plant_sci_names,0)))),0,-1)"),"Peanut Diploid Ancestor")</f>
        <v>Peanut Diploid Ancestor</v>
      </c>
      <c r="D5" s="107" t="str">
        <f ca="1">IFERROR(__xludf.DUMMYFUNCTION("OFFSET(INDIRECT(CONCAT(""VRMUpdate!E"",to_text(match(J5,plant_sci_names,0)))),0,-1)"),"Lyrate Rockcress")</f>
        <v>Lyrate Rockcress</v>
      </c>
      <c r="E5" s="107" t="str">
        <f ca="1">IFERROR(__xludf.DUMMYFUNCTION("OFFSET(INDIRECT(CONCAT(""VRMUpdate!E"",to_text(match(K5,plant_sci_names,0)))),0,-1)"),"Lyrate Rockcress")</f>
        <v>Lyrate Rockcress</v>
      </c>
      <c r="F5" s="107" t="str">
        <f ca="1">IFERROR(__xludf.DUMMYFUNCTION("OFFSET(INDIRECT(CONCAT(""VRMUpdate!E"",to_text(match(L5,plant_sci_names,0)))),0,-1)"),"Lyrate Rockcress")</f>
        <v>Lyrate Rockcress</v>
      </c>
      <c r="G5" s="107" t="s">
        <v>82</v>
      </c>
      <c r="H5" s="254" t="s">
        <v>82</v>
      </c>
      <c r="I5" s="107" t="s">
        <v>88</v>
      </c>
      <c r="J5" s="107" t="s">
        <v>82</v>
      </c>
      <c r="K5" s="107" t="s">
        <v>82</v>
      </c>
      <c r="L5" s="68" t="s">
        <v>82</v>
      </c>
      <c r="M5" s="108" t="s">
        <v>2590</v>
      </c>
      <c r="N5" s="107"/>
      <c r="O5" s="107"/>
      <c r="P5" s="107"/>
      <c r="Q5" s="107"/>
      <c r="R5" s="107"/>
      <c r="S5" s="255" t="s">
        <v>82</v>
      </c>
      <c r="T5" s="255" t="s">
        <v>82</v>
      </c>
      <c r="U5" s="267" t="s">
        <v>82</v>
      </c>
      <c r="V5" s="255" t="s">
        <v>82</v>
      </c>
      <c r="W5" s="255" t="s">
        <v>82</v>
      </c>
      <c r="X5" s="250"/>
      <c r="Y5" s="108" t="s">
        <v>2588</v>
      </c>
      <c r="Z5" s="108" t="s">
        <v>2588</v>
      </c>
      <c r="AA5" s="108" t="s">
        <v>2588</v>
      </c>
      <c r="AB5" s="108" t="s">
        <v>2588</v>
      </c>
      <c r="AC5" s="268" t="s">
        <v>2588</v>
      </c>
      <c r="AD5" s="108"/>
      <c r="AE5" s="256" t="s">
        <v>110</v>
      </c>
      <c r="AF5" s="256" t="s">
        <v>103</v>
      </c>
      <c r="AG5" s="256" t="s">
        <v>121</v>
      </c>
      <c r="AH5" s="108" t="s">
        <v>110</v>
      </c>
      <c r="AI5" s="256" t="s">
        <v>110</v>
      </c>
      <c r="AJ5" s="257"/>
      <c r="AK5" s="108" t="s">
        <v>2589</v>
      </c>
      <c r="AL5" s="108" t="s">
        <v>2589</v>
      </c>
      <c r="AM5" s="108" t="s">
        <v>2588</v>
      </c>
      <c r="AN5" s="108" t="s">
        <v>2589</v>
      </c>
      <c r="AO5" s="108" t="s">
        <v>2591</v>
      </c>
      <c r="AP5" s="108"/>
      <c r="AQ5" s="266" t="s">
        <v>95</v>
      </c>
      <c r="AR5" s="260" t="s">
        <v>600</v>
      </c>
      <c r="AS5" s="260" t="s">
        <v>601</v>
      </c>
      <c r="AT5" s="261" t="s">
        <v>1615</v>
      </c>
    </row>
    <row r="6" spans="1:46">
      <c r="A6" s="107" t="str">
        <f ca="1">IFERROR(__xludf.DUMMYFUNCTION("OFFSET(INDIRECT(CONCAT(""VRMUpdate!E"",to_text(match(G6,plant_sci_names,0)))),0,-1)"),"Thale Cress")</f>
        <v>Thale Cress</v>
      </c>
      <c r="B6" s="107" t="str">
        <f ca="1">IFERROR(__xludf.DUMMYFUNCTION("OFFSET(INDIRECT(CONCAT(""VRMUpdate!E"",to_text(match(H6,plant_sci_names,0)))),0,-1)"),"Peanut Diploid Ancestor")</f>
        <v>Peanut Diploid Ancestor</v>
      </c>
      <c r="C6" s="107" t="str">
        <f ca="1">IFERROR(__xludf.DUMMYFUNCTION("OFFSET(INDIRECT(CONCAT(""VRMUpdate!E"",to_text(match(I6,plant_sci_names,0)))),0,-1)"),"Peanut Diploid Ancestor")</f>
        <v>Peanut Diploid Ancestor</v>
      </c>
      <c r="D6" s="107" t="str">
        <f ca="1">IFERROR(__xludf.DUMMYFUNCTION("OFFSET(INDIRECT(CONCAT(""VRMUpdate!E"",to_text(match(J6,plant_sci_names,0)))),0,-1)"),"Thale Cress")</f>
        <v>Thale Cress</v>
      </c>
      <c r="E6" s="107" t="str">
        <f ca="1">IFERROR(__xludf.DUMMYFUNCTION("OFFSET(INDIRECT(CONCAT(""VRMUpdate!E"",to_text(match(K6,plant_sci_names,0)))),0,-1)"),"Peanut Diploid Ancestor")</f>
        <v>Peanut Diploid Ancestor</v>
      </c>
      <c r="F6" s="107" t="str">
        <f ca="1">IFERROR(__xludf.DUMMYFUNCTION("OFFSET(INDIRECT(CONCAT(""VRMUpdate!E"",to_text(match(L6,plant_sci_names,0)))),0,-1)"),"Thale Cress")</f>
        <v>Thale Cress</v>
      </c>
      <c r="G6" s="107" t="s">
        <v>85</v>
      </c>
      <c r="H6" s="108" t="s">
        <v>88</v>
      </c>
      <c r="I6" s="107" t="s">
        <v>92</v>
      </c>
      <c r="J6" s="107" t="s">
        <v>85</v>
      </c>
      <c r="K6" s="107" t="s">
        <v>88</v>
      </c>
      <c r="L6" s="68" t="s">
        <v>85</v>
      </c>
      <c r="M6" s="108" t="s">
        <v>2584</v>
      </c>
      <c r="N6" s="107"/>
      <c r="O6" s="107"/>
      <c r="P6" s="107"/>
      <c r="Q6" s="107"/>
      <c r="R6" s="107"/>
      <c r="S6" s="255" t="s">
        <v>85</v>
      </c>
      <c r="T6" s="27" t="s">
        <v>85</v>
      </c>
      <c r="U6" s="27" t="s">
        <v>85</v>
      </c>
      <c r="V6" s="255" t="s">
        <v>85</v>
      </c>
      <c r="W6" s="262" t="s">
        <v>88</v>
      </c>
      <c r="X6" s="250"/>
      <c r="Y6" s="108" t="s">
        <v>2589</v>
      </c>
      <c r="Z6" s="108" t="s">
        <v>2589</v>
      </c>
      <c r="AA6" s="108" t="s">
        <v>2589</v>
      </c>
      <c r="AB6" s="108" t="s">
        <v>2589</v>
      </c>
      <c r="AC6" s="108" t="s">
        <v>2589</v>
      </c>
      <c r="AD6" s="108"/>
      <c r="AE6" s="108" t="s">
        <v>113</v>
      </c>
      <c r="AF6" s="256" t="s">
        <v>108</v>
      </c>
      <c r="AG6" s="256" t="s">
        <v>134</v>
      </c>
      <c r="AH6" s="108" t="s">
        <v>121</v>
      </c>
      <c r="AI6" s="257" t="s">
        <v>115</v>
      </c>
      <c r="AJ6" s="256"/>
      <c r="AK6" s="108" t="s">
        <v>2591</v>
      </c>
      <c r="AL6" s="108" t="s">
        <v>2591</v>
      </c>
      <c r="AM6" s="108" t="s">
        <v>2589</v>
      </c>
      <c r="AN6" s="108" t="s">
        <v>2591</v>
      </c>
      <c r="AO6" s="108" t="s">
        <v>2592</v>
      </c>
      <c r="AP6" s="108"/>
      <c r="AQ6" s="266" t="s">
        <v>101</v>
      </c>
      <c r="AR6" s="260" t="s">
        <v>419</v>
      </c>
      <c r="AS6" s="260" t="s">
        <v>420</v>
      </c>
      <c r="AT6" s="261" t="s">
        <v>1615</v>
      </c>
    </row>
    <row r="7" spans="1:46">
      <c r="A7" s="107" t="str">
        <f ca="1">IFERROR(__xludf.DUMMYFUNCTION("OFFSET(INDIRECT(CONCAT(""VRMUpdate!E"",to_text(match(G7,plant_sci_names,0)))),0,-1)"),"Peanut Diploid Ancestor")</f>
        <v>Peanut Diploid Ancestor</v>
      </c>
      <c r="B7" s="107" t="str">
        <f ca="1">IFERROR(__xludf.DUMMYFUNCTION("OFFSET(INDIRECT(CONCAT(""VRMUpdate!E"",to_text(match(H7,plant_sci_names,0)))),0,-1)"),"Peanut Diploid Ancestor")</f>
        <v>Peanut Diploid Ancestor</v>
      </c>
      <c r="C7" s="107" t="str">
        <f ca="1">IFERROR(__xludf.DUMMYFUNCTION("OFFSET(INDIRECT(CONCAT(""VRMUpdate!E"",to_text(match(I7,plant_sci_names,0)))),0,-1)"),"Picoplankton")</f>
        <v>Picoplankton</v>
      </c>
      <c r="D7" s="107" t="str">
        <f ca="1">IFERROR(__xludf.DUMMYFUNCTION("OFFSET(INDIRECT(CONCAT(""VRMUpdate!E"",to_text(match(J7,plant_sci_names,0)))),0,-1)"),"Peanut Diploid Ancestor")</f>
        <v>Peanut Diploid Ancestor</v>
      </c>
      <c r="E7" s="107" t="str">
        <f ca="1">IFERROR(__xludf.DUMMYFUNCTION("OFFSET(INDIRECT(CONCAT(""VRMUpdate!E"",to_text(match(K7,plant_sci_names,0)))),0,-1)"),"Peanut Diploid Ancestor")</f>
        <v>Peanut Diploid Ancestor</v>
      </c>
      <c r="F7" s="107" t="str">
        <f ca="1">IFERROR(__xludf.DUMMYFUNCTION("OFFSET(INDIRECT(CONCAT(""VRMUpdate!E"",to_text(match(L7,plant_sci_names,0)))),0,-1)"),"Peanut Diploid Ancestor")</f>
        <v>Peanut Diploid Ancestor</v>
      </c>
      <c r="G7" s="107" t="s">
        <v>88</v>
      </c>
      <c r="H7" s="254" t="s">
        <v>88</v>
      </c>
      <c r="I7" s="107" t="s">
        <v>100</v>
      </c>
      <c r="J7" s="107" t="s">
        <v>88</v>
      </c>
      <c r="K7" s="107" t="s">
        <v>92</v>
      </c>
      <c r="L7" s="68" t="s">
        <v>88</v>
      </c>
      <c r="M7" s="107"/>
      <c r="N7" s="107"/>
      <c r="O7" s="107"/>
      <c r="P7" s="107"/>
      <c r="Q7" s="107"/>
      <c r="R7" s="107"/>
      <c r="S7" s="262" t="s">
        <v>88</v>
      </c>
      <c r="T7" s="262" t="s">
        <v>88</v>
      </c>
      <c r="U7" s="262" t="s">
        <v>88</v>
      </c>
      <c r="V7" s="262" t="s">
        <v>88</v>
      </c>
      <c r="W7" s="262" t="s">
        <v>92</v>
      </c>
      <c r="X7" s="250"/>
      <c r="Y7" s="108" t="s">
        <v>2591</v>
      </c>
      <c r="Z7" s="108" t="s">
        <v>2591</v>
      </c>
      <c r="AA7" s="108" t="s">
        <v>2591</v>
      </c>
      <c r="AB7" s="108" t="s">
        <v>2591</v>
      </c>
      <c r="AC7" s="108" t="s">
        <v>2591</v>
      </c>
      <c r="AD7" s="108"/>
      <c r="AE7" s="256" t="s">
        <v>121</v>
      </c>
      <c r="AF7" s="256" t="s">
        <v>110</v>
      </c>
      <c r="AG7" s="108" t="s">
        <v>140</v>
      </c>
      <c r="AH7" s="269" t="s">
        <v>124</v>
      </c>
      <c r="AI7" s="256" t="s">
        <v>121</v>
      </c>
      <c r="AJ7" s="257"/>
      <c r="AK7" s="108" t="s">
        <v>2592</v>
      </c>
      <c r="AL7" s="108" t="s">
        <v>2592</v>
      </c>
      <c r="AM7" s="108" t="s">
        <v>2591</v>
      </c>
      <c r="AN7" s="108" t="s">
        <v>2592</v>
      </c>
      <c r="AO7" s="108" t="s">
        <v>2593</v>
      </c>
      <c r="AP7" s="108"/>
      <c r="AQ7" s="270" t="s">
        <v>556</v>
      </c>
      <c r="AR7" s="260" t="s">
        <v>560</v>
      </c>
      <c r="AS7" s="260" t="s">
        <v>561</v>
      </c>
      <c r="AT7" s="261" t="s">
        <v>1615</v>
      </c>
    </row>
    <row r="8" spans="1:46">
      <c r="A8" s="107" t="str">
        <f ca="1">IFERROR(__xludf.DUMMYFUNCTION("OFFSET(INDIRECT(CONCAT(""VRMUpdate!E"",to_text(match(G8,plant_sci_names,0)))),0,-1)"),"Peanut Diploid Ancestor")</f>
        <v>Peanut Diploid Ancestor</v>
      </c>
      <c r="B8" s="107" t="str">
        <f ca="1">IFERROR(__xludf.DUMMYFUNCTION("OFFSET(INDIRECT(CONCAT(""VRMUpdate!E"",to_text(match(H8,plant_sci_names,0)))),0,-1)"),"Peanut Diploid Ancestor")</f>
        <v>Peanut Diploid Ancestor</v>
      </c>
      <c r="C8" s="107" t="str">
        <f ca="1">IFERROR(__xludf.DUMMYFUNCTION("OFFSET(INDIRECT(CONCAT(""VRMUpdate!E"",to_text(match(I8,plant_sci_names,0)))),0,-1)"),"Pink Shepard's-purse")</f>
        <v>Pink Shepard's-purse</v>
      </c>
      <c r="D8" s="107" t="str">
        <f ca="1">IFERROR(__xludf.DUMMYFUNCTION("OFFSET(INDIRECT(CONCAT(""VRMUpdate!E"",to_text(match(J8,plant_sci_names,0)))),0,-1)"),"Peanut Diploid Ancestor")</f>
        <v>Peanut Diploid Ancestor</v>
      </c>
      <c r="E8" s="107" t="str">
        <f ca="1">IFERROR(__xludf.DUMMYFUNCTION("OFFSET(INDIRECT(CONCAT(""VRMUpdate!E"",to_text(match(K8,plant_sci_names,0)))),0,-1)"),"Green Microalga")</f>
        <v>Green Microalga</v>
      </c>
      <c r="F8" s="107" t="str">
        <f ca="1">IFERROR(__xludf.DUMMYFUNCTION("OFFSET(INDIRECT(CONCAT(""VRMUpdate!E"",to_text(match(L8,plant_sci_names,0)))),0,-1)"),"Peanut Diploid Ancestor")</f>
        <v>Peanut Diploid Ancestor</v>
      </c>
      <c r="G8" s="107" t="s">
        <v>92</v>
      </c>
      <c r="H8" s="107" t="s">
        <v>92</v>
      </c>
      <c r="I8" s="107" t="s">
        <v>119</v>
      </c>
      <c r="J8" s="107" t="s">
        <v>92</v>
      </c>
      <c r="K8" s="107" t="s">
        <v>97</v>
      </c>
      <c r="L8" s="68" t="s">
        <v>92</v>
      </c>
      <c r="M8" s="107"/>
      <c r="N8" s="107"/>
      <c r="O8" s="107"/>
      <c r="P8" s="107"/>
      <c r="Q8" s="107"/>
      <c r="R8" s="107"/>
      <c r="S8" s="262" t="s">
        <v>92</v>
      </c>
      <c r="T8" s="262" t="s">
        <v>92</v>
      </c>
      <c r="U8" s="262" t="s">
        <v>92</v>
      </c>
      <c r="V8" s="262" t="s">
        <v>92</v>
      </c>
      <c r="W8" s="255" t="s">
        <v>97</v>
      </c>
      <c r="X8" s="250"/>
      <c r="Y8" s="108" t="s">
        <v>2592</v>
      </c>
      <c r="Z8" s="108" t="s">
        <v>2592</v>
      </c>
      <c r="AA8" s="108" t="s">
        <v>2592</v>
      </c>
      <c r="AB8" s="108" t="s">
        <v>2592</v>
      </c>
      <c r="AC8" s="108" t="s">
        <v>2592</v>
      </c>
      <c r="AD8" s="108"/>
      <c r="AE8" s="256" t="s">
        <v>124</v>
      </c>
      <c r="AF8" s="256" t="s">
        <v>113</v>
      </c>
      <c r="AG8" s="256" t="s">
        <v>151</v>
      </c>
      <c r="AH8" s="256" t="s">
        <v>140</v>
      </c>
      <c r="AI8" s="257" t="s">
        <v>124</v>
      </c>
      <c r="AJ8" s="256"/>
      <c r="AK8" s="108" t="s">
        <v>2585</v>
      </c>
      <c r="AL8" s="108" t="s">
        <v>2585</v>
      </c>
      <c r="AM8" s="108" t="s">
        <v>2592</v>
      </c>
      <c r="AN8" s="108" t="s">
        <v>2585</v>
      </c>
      <c r="AO8" s="108" t="s">
        <v>2590</v>
      </c>
      <c r="AP8" s="108"/>
      <c r="AQ8" s="270" t="s">
        <v>109</v>
      </c>
      <c r="AR8" s="260" t="s">
        <v>667</v>
      </c>
      <c r="AS8" s="260" t="s">
        <v>668</v>
      </c>
      <c r="AT8" s="261" t="s">
        <v>1615</v>
      </c>
    </row>
    <row r="9" spans="1:46">
      <c r="A9" s="107" t="str">
        <f ca="1">IFERROR(__xludf.DUMMYFUNCTION("OFFSET(INDIRECT(CONCAT(""VRMUpdate!E"",to_text(match(G9,plant_sci_names,0)))),0,-1)"),"Green Microalga")</f>
        <v>Green Microalga</v>
      </c>
      <c r="B9" s="107" t="str">
        <f ca="1">IFERROR(__xludf.DUMMYFUNCTION("OFFSET(INDIRECT(CONCAT(""VRMUpdate!E"",to_text(match(H9,plant_sci_names,0)))),0,-1)"),"Green Microalga")</f>
        <v>Green Microalga</v>
      </c>
      <c r="C9" s="107" t="str">
        <f ca="1">IFERROR(__xludf.DUMMYFUNCTION("OFFSET(INDIRECT(CONCAT(""VRMUpdate!E"",to_text(match(I9,plant_sci_names,0)))),0,-1)"),"Freshwater Green Algae")</f>
        <v>Freshwater Green Algae</v>
      </c>
      <c r="D9" s="107" t="str">
        <f ca="1">IFERROR(__xludf.DUMMYFUNCTION("OFFSET(INDIRECT(CONCAT(""VRMUpdate!E"",to_text(match(J9,plant_sci_names,0)))),0,-1)"),"Green Microalga")</f>
        <v>Green Microalga</v>
      </c>
      <c r="E9" s="107" t="str">
        <f ca="1">IFERROR(__xludf.DUMMYFUNCTION("OFFSET(INDIRECT(CONCAT(""VRMUpdate!E"",to_text(match(K9,plant_sci_names,0)))),0,-1)"),"Picoplankton")</f>
        <v>Picoplankton</v>
      </c>
      <c r="F9" s="107" t="str">
        <f ca="1">IFERROR(__xludf.DUMMYFUNCTION("OFFSET(INDIRECT(CONCAT(""VRMUpdate!E"",to_text(match(L9,plant_sci_names,0)))),0,-1)"),"Green Microalga")</f>
        <v>Green Microalga</v>
      </c>
      <c r="G9" s="107" t="s">
        <v>97</v>
      </c>
      <c r="H9" s="107" t="s">
        <v>97</v>
      </c>
      <c r="I9" s="107" t="s">
        <v>130</v>
      </c>
      <c r="J9" s="107" t="s">
        <v>97</v>
      </c>
      <c r="K9" s="107" t="s">
        <v>100</v>
      </c>
      <c r="L9" s="68" t="s">
        <v>97</v>
      </c>
      <c r="M9" s="107"/>
      <c r="N9" s="107"/>
      <c r="O9" s="107"/>
      <c r="P9" s="107"/>
      <c r="Q9" s="107"/>
      <c r="R9" s="107"/>
      <c r="S9" s="27" t="s">
        <v>94</v>
      </c>
      <c r="T9" s="27" t="s">
        <v>94</v>
      </c>
      <c r="U9" s="267" t="s">
        <v>94</v>
      </c>
      <c r="V9" s="27" t="s">
        <v>94</v>
      </c>
      <c r="W9" s="27" t="s">
        <v>94</v>
      </c>
      <c r="X9" s="250"/>
      <c r="Y9" s="108" t="s">
        <v>2585</v>
      </c>
      <c r="Z9" s="108" t="s">
        <v>2585</v>
      </c>
      <c r="AA9" s="268" t="s">
        <v>2585</v>
      </c>
      <c r="AB9" s="108" t="s">
        <v>2585</v>
      </c>
      <c r="AC9" s="271" t="s">
        <v>2585</v>
      </c>
      <c r="AD9" s="108"/>
      <c r="AE9" s="256" t="s">
        <v>140</v>
      </c>
      <c r="AF9" s="256" t="s">
        <v>115</v>
      </c>
      <c r="AG9" s="256" t="s">
        <v>161</v>
      </c>
      <c r="AH9" s="256" t="s">
        <v>144</v>
      </c>
      <c r="AI9" s="256" t="s">
        <v>134</v>
      </c>
      <c r="AJ9" s="257"/>
      <c r="AK9" s="108" t="s">
        <v>2594</v>
      </c>
      <c r="AL9" s="108" t="s">
        <v>2594</v>
      </c>
      <c r="AM9" s="108" t="s">
        <v>2594</v>
      </c>
      <c r="AN9" s="108" t="s">
        <v>2594</v>
      </c>
      <c r="AO9" s="108" t="s">
        <v>2595</v>
      </c>
      <c r="AP9" s="108"/>
      <c r="AQ9" s="266" t="s">
        <v>111</v>
      </c>
      <c r="AR9" s="259" t="s">
        <v>667</v>
      </c>
      <c r="AS9" s="260" t="s">
        <v>568</v>
      </c>
      <c r="AT9" s="261" t="s">
        <v>1615</v>
      </c>
    </row>
    <row r="10" spans="1:46">
      <c r="A10" s="107" t="str">
        <f ca="1">IFERROR(__xludf.DUMMYFUNCTION("OFFSET(INDIRECT(CONCAT(""VRMUpdate!E"",to_text(match(G10,plant_sci_names,0)))),0,-1)"),"Picoplankton")</f>
        <v>Picoplankton</v>
      </c>
      <c r="B10" s="107" t="str">
        <f ca="1">IFERROR(__xludf.DUMMYFUNCTION("OFFSET(INDIRECT(CONCAT(""VRMUpdate!E"",to_text(match(H10,plant_sci_names,0)))),0,-1)"),"Purple False Brome")</f>
        <v>Purple False Brome</v>
      </c>
      <c r="C10" s="107" t="str">
        <f ca="1">IFERROR(__xludf.DUMMYFUNCTION("OFFSET(INDIRECT(CONCAT(""VRMUpdate!E"",to_text(match(I10,plant_sci_names,0)))),0,-1)"),"Carragheen Moss")</f>
        <v>Carragheen Moss</v>
      </c>
      <c r="D10" s="107" t="str">
        <f ca="1">IFERROR(__xludf.DUMMYFUNCTION("OFFSET(INDIRECT(CONCAT(""VRMUpdate!E"",to_text(match(J10,plant_sci_names,0)))),0,-1)"),"Picoplankton")</f>
        <v>Picoplankton</v>
      </c>
      <c r="E10" s="107" t="str">
        <f ca="1">IFERROR(__xludf.DUMMYFUNCTION("OFFSET(INDIRECT(CONCAT(""VRMUpdate!E"",to_text(match(K10,plant_sci_names,0)))),0,-1)"),"Purple False Brome")</f>
        <v>Purple False Brome</v>
      </c>
      <c r="F10" s="107" t="str">
        <f ca="1">IFERROR(__xludf.DUMMYFUNCTION("OFFSET(INDIRECT(CONCAT(""VRMUpdate!E"",to_text(match(L10,plant_sci_names,0)))),0,-1)"),"Picoplankton")</f>
        <v>Picoplankton</v>
      </c>
      <c r="G10" s="107" t="s">
        <v>100</v>
      </c>
      <c r="H10" s="107" t="s">
        <v>106</v>
      </c>
      <c r="I10" s="107" t="s">
        <v>132</v>
      </c>
      <c r="J10" s="107" t="s">
        <v>100</v>
      </c>
      <c r="K10" s="107" t="s">
        <v>106</v>
      </c>
      <c r="L10" s="68" t="s">
        <v>100</v>
      </c>
      <c r="M10" s="107"/>
      <c r="N10" s="107"/>
      <c r="O10" s="107"/>
      <c r="P10" s="107"/>
      <c r="Q10" s="107"/>
      <c r="R10" s="107"/>
      <c r="S10" s="255" t="s">
        <v>97</v>
      </c>
      <c r="T10" s="255" t="s">
        <v>97</v>
      </c>
      <c r="U10" s="267" t="s">
        <v>97</v>
      </c>
      <c r="V10" s="255" t="s">
        <v>97</v>
      </c>
      <c r="W10" s="255" t="s">
        <v>100</v>
      </c>
      <c r="X10" s="250"/>
      <c r="Y10" s="108" t="s">
        <v>2594</v>
      </c>
      <c r="Z10" s="108" t="s">
        <v>2594</v>
      </c>
      <c r="AA10" s="108" t="s">
        <v>2594</v>
      </c>
      <c r="AB10" s="108" t="s">
        <v>2594</v>
      </c>
      <c r="AC10" s="268" t="s">
        <v>2594</v>
      </c>
      <c r="AD10" s="108"/>
      <c r="AE10" s="256" t="s">
        <v>144</v>
      </c>
      <c r="AF10" s="256" t="s">
        <v>121</v>
      </c>
      <c r="AG10" s="256" t="s">
        <v>171</v>
      </c>
      <c r="AH10" s="108" t="s">
        <v>147</v>
      </c>
      <c r="AI10" s="257" t="s">
        <v>140</v>
      </c>
      <c r="AJ10" s="256"/>
      <c r="AK10" s="108" t="s">
        <v>2595</v>
      </c>
      <c r="AL10" s="108" t="s">
        <v>2593</v>
      </c>
      <c r="AM10" s="108" t="s">
        <v>2587</v>
      </c>
      <c r="AN10" s="108" t="s">
        <v>2595</v>
      </c>
      <c r="AO10" s="108" t="s">
        <v>2596</v>
      </c>
      <c r="AP10" s="108"/>
      <c r="AQ10" s="266" t="s">
        <v>114</v>
      </c>
      <c r="AR10" s="259" t="s">
        <v>667</v>
      </c>
      <c r="AS10" s="260" t="s">
        <v>673</v>
      </c>
      <c r="AT10" s="261" t="s">
        <v>1615</v>
      </c>
    </row>
    <row r="11" spans="1:46">
      <c r="A11" s="107" t="str">
        <f ca="1">IFERROR(__xludf.DUMMYFUNCTION("OFFSET(INDIRECT(CONCAT(""VRMUpdate!E"",to_text(match(G11,plant_sci_names,0)))),0,-1)"),"Purple False Brome")</f>
        <v>Purple False Brome</v>
      </c>
      <c r="B11" s="107" t="str">
        <f ca="1">IFERROR(__xludf.DUMMYFUNCTION("OFFSET(INDIRECT(CONCAT(""VRMUpdate!E"",to_text(match(H11,plant_sci_names,0)))),0,-1)"),"Pink Shepard's-purse")</f>
        <v>Pink Shepard's-purse</v>
      </c>
      <c r="C11" s="107" t="str">
        <f ca="1">IFERROR(__xludf.DUMMYFUNCTION("OFFSET(INDIRECT(CONCAT(""VRMUpdate!E"",to_text(match(I11,plant_sci_names,0)))),0,-1)"),"Mandarin Orange")</f>
        <v>Mandarin Orange</v>
      </c>
      <c r="D11" s="107" t="str">
        <f ca="1">IFERROR(__xludf.DUMMYFUNCTION("OFFSET(INDIRECT(CONCAT(""VRMUpdate!E"",to_text(match(J11,plant_sci_names,0)))),0,-1)"),"Purple False Brome")</f>
        <v>Purple False Brome</v>
      </c>
      <c r="E11" s="107" t="str">
        <f ca="1">IFERROR(__xludf.DUMMYFUNCTION("OFFSET(INDIRECT(CONCAT(""VRMUpdate!E"",to_text(match(K11,plant_sci_names,0)))),0,-1)"),"Rapeseed")</f>
        <v>Rapeseed</v>
      </c>
      <c r="F11" s="107" t="str">
        <f ca="1">IFERROR(__xludf.DUMMYFUNCTION("OFFSET(INDIRECT(CONCAT(""VRMUpdate!E"",to_text(match(L11,plant_sci_names,0)))),0,-1)"),"Purple False Brome")</f>
        <v>Purple False Brome</v>
      </c>
      <c r="G11" s="107" t="s">
        <v>106</v>
      </c>
      <c r="H11" s="107" t="s">
        <v>119</v>
      </c>
      <c r="I11" s="107" t="s">
        <v>136</v>
      </c>
      <c r="J11" s="107" t="s">
        <v>106</v>
      </c>
      <c r="K11" s="107" t="s">
        <v>108</v>
      </c>
      <c r="L11" s="68" t="s">
        <v>106</v>
      </c>
      <c r="M11" s="107"/>
      <c r="N11" s="107"/>
      <c r="O11" s="107"/>
      <c r="P11" s="107"/>
      <c r="Q11" s="107"/>
      <c r="R11" s="107"/>
      <c r="S11" s="255" t="s">
        <v>100</v>
      </c>
      <c r="T11" s="267" t="s">
        <v>100</v>
      </c>
      <c r="U11" s="255" t="s">
        <v>100</v>
      </c>
      <c r="V11" s="255" t="s">
        <v>100</v>
      </c>
      <c r="W11" s="255" t="s">
        <v>106</v>
      </c>
      <c r="X11" s="250"/>
      <c r="Y11" s="263" t="s">
        <v>2587</v>
      </c>
      <c r="Z11" s="264" t="s">
        <v>2587</v>
      </c>
      <c r="AA11" s="265" t="s">
        <v>2587</v>
      </c>
      <c r="AB11" s="264" t="s">
        <v>2587</v>
      </c>
      <c r="AC11" s="264" t="s">
        <v>2587</v>
      </c>
      <c r="AD11" s="108"/>
      <c r="AE11" s="108" t="s">
        <v>147</v>
      </c>
      <c r="AF11" s="256" t="s">
        <v>124</v>
      </c>
      <c r="AG11" s="256" t="s">
        <v>175</v>
      </c>
      <c r="AH11" s="108" t="s">
        <v>159</v>
      </c>
      <c r="AI11" s="256" t="s">
        <v>147</v>
      </c>
      <c r="AJ11" s="257"/>
      <c r="AK11" s="108" t="s">
        <v>2596</v>
      </c>
      <c r="AL11" s="108" t="s">
        <v>2590</v>
      </c>
      <c r="AM11" s="108" t="s">
        <v>2597</v>
      </c>
      <c r="AN11" s="108" t="s">
        <v>2596</v>
      </c>
      <c r="AO11" s="108" t="s">
        <v>2598</v>
      </c>
      <c r="AP11" s="108"/>
      <c r="AQ11" s="266" t="s">
        <v>116</v>
      </c>
      <c r="AR11" s="272" t="s">
        <v>729</v>
      </c>
      <c r="AS11" s="260" t="s">
        <v>730</v>
      </c>
      <c r="AT11" s="261" t="s">
        <v>1615</v>
      </c>
    </row>
    <row r="12" spans="1:46">
      <c r="A12" s="107" t="str">
        <f ca="1">IFERROR(__xludf.DUMMYFUNCTION("OFFSET(INDIRECT(CONCAT(""VRMUpdate!E"",to_text(match(G12,plant_sci_names,0)))),0,-1)"),"Rapeseed")</f>
        <v>Rapeseed</v>
      </c>
      <c r="B12" s="107" t="str">
        <f ca="1">IFERROR(__xludf.DUMMYFUNCTION("OFFSET(INDIRECT(CONCAT(""VRMUpdate!E"",to_text(match(H12,plant_sci_names,0)))),0,-1)"),"Freshwater Green Algae")</f>
        <v>Freshwater Green Algae</v>
      </c>
      <c r="C12" s="107" t="str">
        <f ca="1">IFERROR(__xludf.DUMMYFUNCTION("OFFSET(INDIRECT(CONCAT(""VRMUpdate!E"",to_text(match(I12,plant_sci_names,0)))),0,-1)"),"Freshwater Microalga")</f>
        <v>Freshwater Microalga</v>
      </c>
      <c r="D12" s="107" t="str">
        <f ca="1">IFERROR(__xludf.DUMMYFUNCTION("OFFSET(INDIRECT(CONCAT(""VRMUpdate!E"",to_text(match(J12,plant_sci_names,0)))),0,-1)"),"Field Mustard")</f>
        <v>Field Mustard</v>
      </c>
      <c r="E12" s="107" t="str">
        <f ca="1">IFERROR(__xludf.DUMMYFUNCTION("OFFSET(INDIRECT(CONCAT(""VRMUpdate!E"",to_text(match(K12,plant_sci_names,0)))),0,-1)"),"Field Mustard")</f>
        <v>Field Mustard</v>
      </c>
      <c r="F12" s="107" t="str">
        <f ca="1">IFERROR(__xludf.DUMMYFUNCTION("OFFSET(INDIRECT(CONCAT(""VRMUpdate!E"",to_text(match(L12,plant_sci_names,0)))),0,-1)"),"False Flax")</f>
        <v>False Flax</v>
      </c>
      <c r="G12" s="107" t="s">
        <v>108</v>
      </c>
      <c r="H12" s="107" t="s">
        <v>130</v>
      </c>
      <c r="I12" s="107" t="s">
        <v>142</v>
      </c>
      <c r="J12" s="107" t="s">
        <v>113</v>
      </c>
      <c r="K12" s="107" t="s">
        <v>113</v>
      </c>
      <c r="L12" s="68" t="s">
        <v>117</v>
      </c>
      <c r="M12" s="107"/>
      <c r="N12" s="107"/>
      <c r="O12" s="107"/>
      <c r="P12" s="107"/>
      <c r="Q12" s="107"/>
      <c r="R12" s="107"/>
      <c r="S12" s="27" t="s">
        <v>103</v>
      </c>
      <c r="T12" s="27" t="s">
        <v>103</v>
      </c>
      <c r="U12" s="27" t="s">
        <v>103</v>
      </c>
      <c r="V12" s="27" t="s">
        <v>103</v>
      </c>
      <c r="W12" s="255" t="s">
        <v>108</v>
      </c>
      <c r="X12" s="250"/>
      <c r="Y12" s="268" t="s">
        <v>2593</v>
      </c>
      <c r="Z12" s="108" t="s">
        <v>2593</v>
      </c>
      <c r="AA12" s="108" t="s">
        <v>2593</v>
      </c>
      <c r="AB12" s="268" t="s">
        <v>2593</v>
      </c>
      <c r="AC12" s="108" t="s">
        <v>2593</v>
      </c>
      <c r="AD12" s="108"/>
      <c r="AE12" s="256" t="s">
        <v>157</v>
      </c>
      <c r="AF12" s="256" t="s">
        <v>126</v>
      </c>
      <c r="AG12" s="108" t="s">
        <v>177</v>
      </c>
      <c r="AH12" s="108" t="s">
        <v>175</v>
      </c>
      <c r="AI12" s="257" t="s">
        <v>159</v>
      </c>
      <c r="AJ12" s="257"/>
      <c r="AK12" s="108" t="s">
        <v>2598</v>
      </c>
      <c r="AL12" s="108" t="s">
        <v>2584</v>
      </c>
      <c r="AM12" s="108" t="s">
        <v>2593</v>
      </c>
      <c r="AN12" s="108" t="s">
        <v>2598</v>
      </c>
      <c r="AO12" s="108" t="s">
        <v>2599</v>
      </c>
      <c r="AP12" s="108"/>
      <c r="AQ12" s="266" t="s">
        <v>118</v>
      </c>
      <c r="AR12" s="259" t="s">
        <v>675</v>
      </c>
      <c r="AS12" s="260" t="s">
        <v>502</v>
      </c>
      <c r="AT12" s="261" t="s">
        <v>1615</v>
      </c>
    </row>
    <row r="13" spans="1:46">
      <c r="A13" s="107" t="str">
        <f ca="1">IFERROR(__xludf.DUMMYFUNCTION("OFFSET(INDIRECT(CONCAT(""VRMUpdate!E"",to_text(match(G13,plant_sci_names,0)))),0,-1)"),"Pigeon Pea")</f>
        <v>Pigeon Pea</v>
      </c>
      <c r="B13" s="107" t="str">
        <f ca="1">IFERROR(__xludf.DUMMYFUNCTION("OFFSET(INDIRECT(CONCAT(""VRMUpdate!E"",to_text(match(H13,plant_sci_names,0)))),0,-1)"),"Freshwater Microalga")</f>
        <v>Freshwater Microalga</v>
      </c>
      <c r="C13" s="107" t="str">
        <f ca="1">IFERROR(__xludf.DUMMYFUNCTION("OFFSET(INDIRECT(CONCAT(""VRMUpdate!E"",to_text(match(I13,plant_sci_names,0)))),0,-1)"),"Vegetable Marrow")</f>
        <v>Vegetable Marrow</v>
      </c>
      <c r="D13" s="107" t="str">
        <f ca="1">IFERROR(__xludf.DUMMYFUNCTION("OFFSET(INDIRECT(CONCAT(""VRMUpdate!E"",to_text(match(J13,plant_sci_names,0)))),0,-1)"),"Pigeon Pea")</f>
        <v>Pigeon Pea</v>
      </c>
      <c r="E13" s="107" t="str">
        <f ca="1">IFERROR(__xludf.DUMMYFUNCTION("OFFSET(INDIRECT(CONCAT(""VRMUpdate!E"",to_text(match(K13,plant_sci_names,0)))),0,-1)"),"False Flax")</f>
        <v>False Flax</v>
      </c>
      <c r="F13" s="107" t="str">
        <f ca="1">IFERROR(__xludf.DUMMYFUNCTION("OFFSET(INDIRECT(CONCAT(""VRMUpdate!E"",to_text(match(L13,plant_sci_names,0)))),0,-1)"),"Pink Shepard's-purse")</f>
        <v>Pink Shepard's-purse</v>
      </c>
      <c r="G13" s="107" t="s">
        <v>115</v>
      </c>
      <c r="H13" s="107" t="s">
        <v>142</v>
      </c>
      <c r="I13" s="107" t="s">
        <v>153</v>
      </c>
      <c r="J13" s="107" t="s">
        <v>115</v>
      </c>
      <c r="K13" s="107" t="s">
        <v>117</v>
      </c>
      <c r="L13" s="68" t="s">
        <v>119</v>
      </c>
      <c r="M13" s="107"/>
      <c r="N13" s="107"/>
      <c r="O13" s="107"/>
      <c r="P13" s="107"/>
      <c r="Q13" s="107"/>
      <c r="R13" s="107"/>
      <c r="S13" s="255" t="s">
        <v>106</v>
      </c>
      <c r="T13" s="255" t="s">
        <v>106</v>
      </c>
      <c r="U13" s="267" t="s">
        <v>106</v>
      </c>
      <c r="V13" s="255" t="s">
        <v>106</v>
      </c>
      <c r="W13" s="262" t="s">
        <v>113</v>
      </c>
      <c r="X13" s="250"/>
      <c r="Y13" s="271" t="s">
        <v>2590</v>
      </c>
      <c r="Z13" s="108" t="s">
        <v>2590</v>
      </c>
      <c r="AA13" s="108" t="s">
        <v>2590</v>
      </c>
      <c r="AB13" s="268" t="s">
        <v>2590</v>
      </c>
      <c r="AC13" s="108" t="s">
        <v>2590</v>
      </c>
      <c r="AD13" s="108"/>
      <c r="AE13" s="256" t="s">
        <v>159</v>
      </c>
      <c r="AF13" s="256" t="s">
        <v>134</v>
      </c>
      <c r="AG13" s="256" t="s">
        <v>199</v>
      </c>
      <c r="AH13" s="108" t="s">
        <v>195</v>
      </c>
      <c r="AI13" s="257" t="s">
        <v>175</v>
      </c>
      <c r="AJ13" s="257"/>
      <c r="AK13" s="108" t="s">
        <v>2599</v>
      </c>
      <c r="AL13" s="108" t="s">
        <v>2595</v>
      </c>
      <c r="AM13" s="108" t="s">
        <v>2590</v>
      </c>
      <c r="AN13" s="108" t="s">
        <v>2600</v>
      </c>
      <c r="AO13" s="108" t="s">
        <v>2600</v>
      </c>
      <c r="AP13" s="108"/>
      <c r="AQ13" s="266" t="s">
        <v>122</v>
      </c>
      <c r="AR13" s="273" t="s">
        <v>526</v>
      </c>
      <c r="AS13" s="260" t="s">
        <v>527</v>
      </c>
      <c r="AT13" s="261" t="s">
        <v>1615</v>
      </c>
    </row>
    <row r="14" spans="1:46">
      <c r="A14" s="107" t="str">
        <f ca="1">IFERROR(__xludf.DUMMYFUNCTION("OFFSET(INDIRECT(CONCAT(""VRMUpdate!E"",to_text(match(G14,plant_sci_names,0)))),0,-1)"),"False Flax")</f>
        <v>False Flax</v>
      </c>
      <c r="B14" s="107" t="str">
        <f ca="1">IFERROR(__xludf.DUMMYFUNCTION("OFFSET(INDIRECT(CONCAT(""VRMUpdate!E"",to_text(match(H14,plant_sci_names,0)))),0,-1)"),"Extremophile Unicellular Red Algae")</f>
        <v>Extremophile Unicellular Red Algae</v>
      </c>
      <c r="C14" s="107" t="str">
        <f ca="1">IFERROR(__xludf.DUMMYFUNCTION("OFFSET(INDIRECT(CONCAT(""VRMUpdate!E"",to_text(match(I14,plant_sci_names,0)))),0,-1)"),"Extremophile Unicellular Red Algae")</f>
        <v>Extremophile Unicellular Red Algae</v>
      </c>
      <c r="D14" s="107" t="str">
        <f ca="1">IFERROR(__xludf.DUMMYFUNCTION("OFFSET(INDIRECT(CONCAT(""VRMUpdate!E"",to_text(match(J14,plant_sci_names,0)))),0,-1)"),"False Flax")</f>
        <v>False Flax</v>
      </c>
      <c r="E14" s="107" t="str">
        <f ca="1">IFERROR(__xludf.DUMMYFUNCTION("OFFSET(INDIRECT(CONCAT(""VRMUpdate!E"",to_text(match(K14,plant_sci_names,0)))),0,-1)"),"Pink Shepard's-purse")</f>
        <v>Pink Shepard's-purse</v>
      </c>
      <c r="F14" s="107" t="str">
        <f ca="1">IFERROR(__xludf.DUMMYFUNCTION("OFFSET(INDIRECT(CONCAT(""VRMUpdate!E"",to_text(match(L14,plant_sci_names,0)))),0,-1)"),"Mandarin Orange")</f>
        <v>Mandarin Orange</v>
      </c>
      <c r="G14" s="107" t="s">
        <v>117</v>
      </c>
      <c r="H14" s="107" t="s">
        <v>155</v>
      </c>
      <c r="I14" s="107" t="s">
        <v>155</v>
      </c>
      <c r="J14" s="107" t="s">
        <v>117</v>
      </c>
      <c r="K14" s="107" t="s">
        <v>119</v>
      </c>
      <c r="L14" s="68" t="s">
        <v>136</v>
      </c>
      <c r="M14" s="107"/>
      <c r="N14" s="107"/>
      <c r="O14" s="107"/>
      <c r="P14" s="107"/>
      <c r="Q14" s="107"/>
      <c r="R14" s="107"/>
      <c r="S14" s="255" t="s">
        <v>108</v>
      </c>
      <c r="T14" s="27" t="s">
        <v>108</v>
      </c>
      <c r="U14" s="267" t="s">
        <v>108</v>
      </c>
      <c r="V14" s="267" t="s">
        <v>108</v>
      </c>
      <c r="W14" s="262" t="s">
        <v>117</v>
      </c>
      <c r="X14" s="250"/>
      <c r="Y14" s="271" t="s">
        <v>2584</v>
      </c>
      <c r="Z14" s="108" t="s">
        <v>2584</v>
      </c>
      <c r="AA14" s="108" t="s">
        <v>2584</v>
      </c>
      <c r="AB14" s="271" t="s">
        <v>2584</v>
      </c>
      <c r="AC14" s="271" t="s">
        <v>2584</v>
      </c>
      <c r="AD14" s="108"/>
      <c r="AE14" s="256" t="s">
        <v>175</v>
      </c>
      <c r="AF14" s="256" t="s">
        <v>140</v>
      </c>
      <c r="AG14" s="256" t="s">
        <v>219</v>
      </c>
      <c r="AH14" s="256" t="s">
        <v>205</v>
      </c>
      <c r="AI14" s="257" t="s">
        <v>195</v>
      </c>
      <c r="AJ14" s="257"/>
      <c r="AK14" s="108" t="s">
        <v>2600</v>
      </c>
      <c r="AL14" s="108" t="s">
        <v>2596</v>
      </c>
      <c r="AM14" s="108" t="s">
        <v>2584</v>
      </c>
      <c r="AN14" s="107"/>
      <c r="AO14" s="107"/>
      <c r="AP14" s="107"/>
      <c r="AQ14" s="266" t="s">
        <v>125</v>
      </c>
      <c r="AR14" s="260" t="s">
        <v>690</v>
      </c>
      <c r="AS14" s="260" t="s">
        <v>691</v>
      </c>
      <c r="AT14" s="261" t="s">
        <v>1615</v>
      </c>
    </row>
    <row r="15" spans="1:46">
      <c r="A15" s="107" t="str">
        <f ca="1">IFERROR(__xludf.DUMMYFUNCTION("OFFSET(INDIRECT(CONCAT(""VRMUpdate!E"",to_text(match(G15,plant_sci_names,0)))),0,-1)"),"Pink Shepard's-purse")</f>
        <v>Pink Shepard's-purse</v>
      </c>
      <c r="B15" s="107" t="str">
        <f ca="1">IFERROR(__xludf.DUMMYFUNCTION("OFFSET(INDIRECT(CONCAT(""VRMUpdate!E"",to_text(match(H15,plant_sci_names,0)))),0,-1)"),"Artichoke")</f>
        <v>Artichoke</v>
      </c>
      <c r="C15" s="107" t="str">
        <f ca="1">IFERROR(__xludf.DUMMYFUNCTION("OFFSET(INDIRECT(CONCAT(""VRMUpdate!E"",to_text(match(I15,plant_sci_names,0)))),0,-1)"),"Rose Gum")</f>
        <v>Rose Gum</v>
      </c>
      <c r="D15" s="107" t="str">
        <f ca="1">IFERROR(__xludf.DUMMYFUNCTION("OFFSET(INDIRECT(CONCAT(""VRMUpdate!E"",to_text(match(J15,plant_sci_names,0)))),0,-1)"),"Pink Shepard's-purse")</f>
        <v>Pink Shepard's-purse</v>
      </c>
      <c r="E15" s="107" t="str">
        <f ca="1">IFERROR(__xludf.DUMMYFUNCTION("OFFSET(INDIRECT(CONCAT(""VRMUpdate!E"",to_text(match(K15,plant_sci_names,0)))),0,-1)"),"Quinoa")</f>
        <v>Quinoa</v>
      </c>
      <c r="F15" s="107" t="str">
        <f ca="1">IFERROR(__xludf.DUMMYFUNCTION("OFFSET(INDIRECT(CONCAT(""VRMUpdate!E"",to_text(match(L15,plant_sci_names,0)))),0,-1)"),"Crookneck Pumpkin")</f>
        <v>Crookneck Pumpkin</v>
      </c>
      <c r="G15" s="107" t="s">
        <v>119</v>
      </c>
      <c r="H15" s="107" t="s">
        <v>157</v>
      </c>
      <c r="I15" s="206" t="s">
        <v>167</v>
      </c>
      <c r="J15" s="107" t="s">
        <v>119</v>
      </c>
      <c r="K15" s="107" t="s">
        <v>126</v>
      </c>
      <c r="L15" s="68" t="s">
        <v>151</v>
      </c>
      <c r="M15" s="107"/>
      <c r="N15" s="107"/>
      <c r="O15" s="107"/>
      <c r="P15" s="107"/>
      <c r="Q15" s="107"/>
      <c r="R15" s="107"/>
      <c r="S15" s="28" t="s">
        <v>110</v>
      </c>
      <c r="T15" s="28" t="s">
        <v>110</v>
      </c>
      <c r="U15" s="274" t="s">
        <v>110</v>
      </c>
      <c r="V15" s="28" t="s">
        <v>110</v>
      </c>
      <c r="W15" s="28" t="s">
        <v>110</v>
      </c>
      <c r="X15" s="250"/>
      <c r="Y15" s="108" t="s">
        <v>2595</v>
      </c>
      <c r="Z15" s="108" t="s">
        <v>2595</v>
      </c>
      <c r="AA15" s="108" t="s">
        <v>2595</v>
      </c>
      <c r="AB15" s="108" t="s">
        <v>2595</v>
      </c>
      <c r="AC15" s="108" t="s">
        <v>2595</v>
      </c>
      <c r="AD15" s="108"/>
      <c r="AE15" s="256" t="s">
        <v>195</v>
      </c>
      <c r="AF15" s="256" t="s">
        <v>147</v>
      </c>
      <c r="AG15" s="256" t="s">
        <v>225</v>
      </c>
      <c r="AH15" s="256" t="s">
        <v>217</v>
      </c>
      <c r="AI15" s="108" t="s">
        <v>197</v>
      </c>
      <c r="AJ15" s="256"/>
      <c r="AK15" s="107"/>
      <c r="AL15" s="108" t="s">
        <v>2598</v>
      </c>
      <c r="AM15" s="108" t="s">
        <v>2595</v>
      </c>
      <c r="AN15" s="107"/>
      <c r="AO15" s="107"/>
      <c r="AP15" s="107"/>
      <c r="AQ15" s="266" t="s">
        <v>127</v>
      </c>
      <c r="AR15" s="272" t="s">
        <v>573</v>
      </c>
      <c r="AS15" s="260" t="s">
        <v>574</v>
      </c>
      <c r="AT15" s="261" t="s">
        <v>1615</v>
      </c>
    </row>
    <row r="16" spans="1:46">
      <c r="A16" s="107" t="str">
        <f ca="1">IFERROR(__xludf.DUMMYFUNCTION("OFFSET(INDIRECT(CONCAT(""VRMUpdate!E"",to_text(match(G16,plant_sci_names,0)))),0,-1)"),"Quinoa")</f>
        <v>Quinoa</v>
      </c>
      <c r="B16" s="107" t="str">
        <f ca="1">IFERROR(__xludf.DUMMYFUNCTION("OFFSET(INDIRECT(CONCAT(""VRMUpdate!E"",to_text(match(H16,plant_sci_names,0)))),0,-1)"),"Chained Dendrobium")</f>
        <v>Chained Dendrobium</v>
      </c>
      <c r="C16" s="107" t="str">
        <f ca="1">IFERROR(__xludf.DUMMYFUNCTION("OFFSET(INDIRECT(CONCAT(""VRMUpdate!E"",to_text(match(I16,plant_sci_names,0)))),0,-1)"),"Peruvian Tree Cotton")</f>
        <v>Peruvian Tree Cotton</v>
      </c>
      <c r="D16" s="107" t="str">
        <f ca="1">IFERROR(__xludf.DUMMYFUNCTION("OFFSET(INDIRECT(CONCAT(""VRMUpdate!E"",to_text(match(J16,plant_sci_names,0)))),0,-1)"),"Quinoa")</f>
        <v>Quinoa</v>
      </c>
      <c r="E16" s="107" t="str">
        <f ca="1">IFERROR(__xludf.DUMMYFUNCTION("OFFSET(INDIRECT(CONCAT(""VRMUpdate!E"",to_text(match(K16,plant_sci_names,0)))),0,-1)"),"Freshwater Single-cell Alga")</f>
        <v>Freshwater Single-cell Alga</v>
      </c>
      <c r="F16" s="107" t="str">
        <f ca="1">IFERROR(__xludf.DUMMYFUNCTION("OFFSET(INDIRECT(CONCAT(""VRMUpdate!E"",to_text(match(L16,plant_sci_names,0)))),0,-1)"),"Chained Dendrobium")</f>
        <v>Chained Dendrobium</v>
      </c>
      <c r="G16" s="107" t="s">
        <v>126</v>
      </c>
      <c r="H16" s="107" t="s">
        <v>161</v>
      </c>
      <c r="I16" s="107" t="s">
        <v>184</v>
      </c>
      <c r="J16" s="107" t="s">
        <v>126</v>
      </c>
      <c r="K16" s="107" t="s">
        <v>128</v>
      </c>
      <c r="L16" s="68" t="s">
        <v>161</v>
      </c>
      <c r="M16" s="107"/>
      <c r="N16" s="107"/>
      <c r="O16" s="107"/>
      <c r="P16" s="107"/>
      <c r="Q16" s="107"/>
      <c r="R16" s="107"/>
      <c r="S16" s="28" t="s">
        <v>113</v>
      </c>
      <c r="T16" s="28" t="s">
        <v>113</v>
      </c>
      <c r="U16" s="274" t="s">
        <v>113</v>
      </c>
      <c r="V16" s="262" t="s">
        <v>113</v>
      </c>
      <c r="W16" s="255" t="s">
        <v>119</v>
      </c>
      <c r="X16" s="250"/>
      <c r="Y16" s="108" t="s">
        <v>2596</v>
      </c>
      <c r="Z16" s="108" t="s">
        <v>2596</v>
      </c>
      <c r="AA16" s="108" t="s">
        <v>2596</v>
      </c>
      <c r="AB16" s="108" t="s">
        <v>2596</v>
      </c>
      <c r="AC16" s="108" t="s">
        <v>2596</v>
      </c>
      <c r="AD16" s="108"/>
      <c r="AE16" s="256" t="s">
        <v>205</v>
      </c>
      <c r="AF16" s="256" t="s">
        <v>159</v>
      </c>
      <c r="AG16" s="256" t="s">
        <v>246</v>
      </c>
      <c r="AH16" s="108" t="s">
        <v>219</v>
      </c>
      <c r="AI16" s="108" t="s">
        <v>214</v>
      </c>
      <c r="AJ16" s="256"/>
      <c r="AK16" s="107"/>
      <c r="AL16" s="108" t="s">
        <v>2599</v>
      </c>
      <c r="AM16" s="108" t="s">
        <v>2596</v>
      </c>
      <c r="AN16" s="107"/>
      <c r="AO16" s="107"/>
      <c r="AP16" s="107"/>
      <c r="AQ16" s="275" t="s">
        <v>129</v>
      </c>
      <c r="AR16" s="272" t="s">
        <v>381</v>
      </c>
      <c r="AS16" s="260" t="s">
        <v>382</v>
      </c>
      <c r="AT16" s="261" t="s">
        <v>1615</v>
      </c>
    </row>
    <row r="17" spans="1:46">
      <c r="A17" s="107" t="str">
        <f ca="1">IFERROR(__xludf.DUMMYFUNCTION("OFFSET(INDIRECT(CONCAT(""VRMUpdate!E"",to_text(match(G17,plant_sci_names,0)))),0,-1)"),"Freshwater Single-cell Alga")</f>
        <v>Freshwater Single-cell Alga</v>
      </c>
      <c r="B17" s="107" t="str">
        <f ca="1">IFERROR(__xludf.DUMMYFUNCTION("OFFSET(INDIRECT(CONCAT(""VRMUpdate!E"",to_text(match(H17,plant_sci_names,0)))),0,-1)"),"Saltwater Cress")</f>
        <v>Saltwater Cress</v>
      </c>
      <c r="C17" s="107" t="str">
        <f ca="1">IFERROR(__xludf.DUMMYFUNCTION("OFFSET(INDIRECT(CONCAT(""VRMUpdate!E"",to_text(match(I17,plant_sci_names,0)))),0,-1)"),"Narrow-leaved Blue Lupine")</f>
        <v>Narrow-leaved Blue Lupine</v>
      </c>
      <c r="D17" s="107" t="str">
        <f ca="1">IFERROR(__xludf.DUMMYFUNCTION("OFFSET(INDIRECT(CONCAT(""VRMUpdate!E"",to_text(match(J17,plant_sci_names,0)))),0,-1)"),"Freshwater Single-cell Alga")</f>
        <v>Freshwater Single-cell Alga</v>
      </c>
      <c r="E17" s="107" t="str">
        <f ca="1">IFERROR(__xludf.DUMMYFUNCTION("OFFSET(INDIRECT(CONCAT(""VRMUpdate!E"",to_text(match(K17,plant_sci_names,0)))),0,-1)"),"Freshwater Green Algae")</f>
        <v>Freshwater Green Algae</v>
      </c>
      <c r="F17" s="107" t="str">
        <f ca="1">IFERROR(__xludf.DUMMYFUNCTION("OFFSET(INDIRECT(CONCAT(""VRMUpdate!E"",to_text(match(L17,plant_sci_names,0)))),0,-1)"),"Saltwater Cress")</f>
        <v>Saltwater Cress</v>
      </c>
      <c r="G17" s="107" t="s">
        <v>128</v>
      </c>
      <c r="H17" s="107" t="s">
        <v>169</v>
      </c>
      <c r="I17" s="108" t="s">
        <v>202</v>
      </c>
      <c r="J17" s="107" t="s">
        <v>128</v>
      </c>
      <c r="K17" s="107" t="s">
        <v>130</v>
      </c>
      <c r="L17" s="68" t="s">
        <v>169</v>
      </c>
      <c r="M17" s="107"/>
      <c r="N17" s="107"/>
      <c r="O17" s="107"/>
      <c r="P17" s="107"/>
      <c r="Q17" s="107"/>
      <c r="R17" s="107"/>
      <c r="S17" s="255" t="s">
        <v>115</v>
      </c>
      <c r="T17" s="27" t="s">
        <v>115</v>
      </c>
      <c r="U17" s="267" t="s">
        <v>115</v>
      </c>
      <c r="V17" s="255" t="s">
        <v>115</v>
      </c>
      <c r="W17" s="27" t="s">
        <v>115</v>
      </c>
      <c r="X17" s="250"/>
      <c r="Y17" s="108" t="s">
        <v>2598</v>
      </c>
      <c r="Z17" s="108" t="s">
        <v>2598</v>
      </c>
      <c r="AA17" s="108" t="s">
        <v>2598</v>
      </c>
      <c r="AB17" s="108" t="s">
        <v>2598</v>
      </c>
      <c r="AC17" s="108" t="s">
        <v>2598</v>
      </c>
      <c r="AD17" s="108"/>
      <c r="AE17" s="256" t="s">
        <v>219</v>
      </c>
      <c r="AF17" s="256" t="s">
        <v>171</v>
      </c>
      <c r="AG17" s="256" t="s">
        <v>259</v>
      </c>
      <c r="AH17" s="257" t="s">
        <v>231</v>
      </c>
      <c r="AI17" s="257" t="s">
        <v>219</v>
      </c>
      <c r="AJ17" s="256"/>
      <c r="AK17" s="107"/>
      <c r="AL17" s="108" t="s">
        <v>2600</v>
      </c>
      <c r="AM17" s="108" t="s">
        <v>2598</v>
      </c>
      <c r="AN17" s="107"/>
      <c r="AO17" s="107"/>
      <c r="AP17" s="107"/>
      <c r="AQ17" s="266" t="s">
        <v>135</v>
      </c>
      <c r="AR17" s="272" t="s">
        <v>733</v>
      </c>
      <c r="AS17" s="260" t="s">
        <v>734</v>
      </c>
      <c r="AT17" s="261" t="s">
        <v>1615</v>
      </c>
    </row>
    <row r="18" spans="1:46">
      <c r="A18" s="107" t="str">
        <f ca="1">IFERROR(__xludf.DUMMYFUNCTION("OFFSET(INDIRECT(CONCAT(""VRMUpdate!E"",to_text(match(G18,plant_sci_names,0)))),0,-1)"),"Freshwater Green Algae")</f>
        <v>Freshwater Green Algae</v>
      </c>
      <c r="B18" s="107" t="str">
        <f ca="1">IFERROR(__xludf.DUMMYFUNCTION("OFFSET(INDIRECT(CONCAT(""VRMUpdate!E"",to_text(match(H18,plant_sci_names,0)))),0,-1)"),"Italian Freshwater Alga")</f>
        <v>Italian Freshwater Alga</v>
      </c>
      <c r="C18" s="107" t="str">
        <f ca="1">IFERROR(__xludf.DUMMYFUNCTION("OFFSET(INDIRECT(CONCAT(""VRMUpdate!E"",to_text(match(I18,plant_sci_names,0)))),0,-1)"),"Marine Green Picoplankton")</f>
        <v>Marine Green Picoplankton</v>
      </c>
      <c r="D18" s="107" t="str">
        <f ca="1">IFERROR(__xludf.DUMMYFUNCTION("OFFSET(INDIRECT(CONCAT(""VRMUpdate!E"",to_text(match(J18,plant_sci_names,0)))),0,-1)"),"Freshwater Green Algae")</f>
        <v>Freshwater Green Algae</v>
      </c>
      <c r="E18" s="107" t="str">
        <f ca="1">IFERROR(__xludf.DUMMYFUNCTION("OFFSET(INDIRECT(CONCAT(""VRMUpdate!E"",to_text(match(K18,plant_sci_names,0)))),0,-1)"),"Mandarin Orange")</f>
        <v>Mandarin Orange</v>
      </c>
      <c r="F18" s="107" t="str">
        <f ca="1">IFERROR(__xludf.DUMMYFUNCTION("OFFSET(INDIRECT(CONCAT(""VRMUpdate!E"",to_text(match(L18,plant_sci_names,0)))),0,-1)"),"Italian Freshwater Alga")</f>
        <v>Italian Freshwater Alga</v>
      </c>
      <c r="G18" s="107" t="s">
        <v>130</v>
      </c>
      <c r="H18" s="107" t="s">
        <v>173</v>
      </c>
      <c r="I18" s="107" t="s">
        <v>211</v>
      </c>
      <c r="J18" s="107" t="s">
        <v>130</v>
      </c>
      <c r="K18" s="107" t="s">
        <v>136</v>
      </c>
      <c r="L18" s="68" t="s">
        <v>173</v>
      </c>
      <c r="M18" s="107"/>
      <c r="N18" s="107"/>
      <c r="O18" s="107"/>
      <c r="P18" s="107"/>
      <c r="Q18" s="107"/>
      <c r="R18" s="107"/>
      <c r="S18" s="262" t="s">
        <v>117</v>
      </c>
      <c r="T18" s="274" t="s">
        <v>117</v>
      </c>
      <c r="U18" s="274" t="s">
        <v>117</v>
      </c>
      <c r="V18" s="262" t="s">
        <v>117</v>
      </c>
      <c r="W18" s="255" t="s">
        <v>126</v>
      </c>
      <c r="X18" s="250"/>
      <c r="Y18" s="108" t="s">
        <v>2599</v>
      </c>
      <c r="Z18" s="108" t="s">
        <v>2599</v>
      </c>
      <c r="AA18" s="108" t="s">
        <v>2599</v>
      </c>
      <c r="AB18" s="268" t="s">
        <v>2599</v>
      </c>
      <c r="AC18" s="108" t="s">
        <v>2599</v>
      </c>
      <c r="AD18" s="108"/>
      <c r="AE18" s="256" t="s">
        <v>231</v>
      </c>
      <c r="AF18" s="256" t="s">
        <v>175</v>
      </c>
      <c r="AG18" s="256" t="s">
        <v>261</v>
      </c>
      <c r="AH18" s="256" t="s">
        <v>248</v>
      </c>
      <c r="AI18" s="256" t="s">
        <v>231</v>
      </c>
      <c r="AJ18" s="256"/>
      <c r="AK18" s="107"/>
      <c r="AL18" s="107"/>
      <c r="AM18" s="108" t="s">
        <v>2599</v>
      </c>
      <c r="AN18" s="107"/>
      <c r="AO18" s="107"/>
      <c r="AP18" s="107"/>
      <c r="AQ18" s="266" t="s">
        <v>137</v>
      </c>
      <c r="AR18" s="259" t="s">
        <v>837</v>
      </c>
      <c r="AS18" s="260" t="s">
        <v>838</v>
      </c>
      <c r="AT18" s="261" t="s">
        <v>1615</v>
      </c>
    </row>
    <row r="19" spans="1:46">
      <c r="A19" s="107" t="str">
        <f ca="1">IFERROR(__xludf.DUMMYFUNCTION("OFFSET(INDIRECT(CONCAT(""VRMUpdate!E"",to_text(match(G19,plant_sci_names,0)))),0,-1)"),"Carragheen Moss")</f>
        <v>Carragheen Moss</v>
      </c>
      <c r="B19" s="107" t="str">
        <f ca="1">IFERROR(__xludf.DUMMYFUNCTION("OFFSET(INDIRECT(CONCAT(""VRMUpdate!E"",to_text(match(H19,plant_sci_names,0)))),0,-1)"),"Peruvian Tree Cotton")</f>
        <v>Peruvian Tree Cotton</v>
      </c>
      <c r="C19" s="107" t="str">
        <f ca="1">IFERROR(__xludf.DUMMYFUNCTION("OFFSET(INDIRECT(CONCAT(""VRMUpdate!E"",to_text(match(I19,plant_sci_names,0)))),0,-1)"),"Freshwater Green Algae")</f>
        <v>Freshwater Green Algae</v>
      </c>
      <c r="D19" s="107" t="str">
        <f ca="1">IFERROR(__xludf.DUMMYFUNCTION("OFFSET(INDIRECT(CONCAT(""VRMUpdate!E"",to_text(match(J19,plant_sci_names,0)))),0,-1)"),"Carragheen Moss")</f>
        <v>Carragheen Moss</v>
      </c>
      <c r="E19" s="107" t="str">
        <f ca="1">IFERROR(__xludf.DUMMYFUNCTION("OFFSET(INDIRECT(CONCAT(""VRMUpdate!E"",to_text(match(K19,plant_sci_names,0)))),0,-1)"),"Freshwater Microalga")</f>
        <v>Freshwater Microalga</v>
      </c>
      <c r="F19" s="107" t="str">
        <f ca="1">IFERROR(__xludf.DUMMYFUNCTION("OFFSET(INDIRECT(CONCAT(""VRMUpdate!E"",to_text(match(L19,plant_sci_names,0)))),0,-1)"),"Wild Soybean")</f>
        <v>Wild Soybean</v>
      </c>
      <c r="G19" s="107" t="s">
        <v>132</v>
      </c>
      <c r="H19" s="107" t="s">
        <v>184</v>
      </c>
      <c r="I19" s="107" t="s">
        <v>216</v>
      </c>
      <c r="J19" s="107" t="s">
        <v>132</v>
      </c>
      <c r="K19" s="107" t="s">
        <v>142</v>
      </c>
      <c r="L19" s="68" t="s">
        <v>177</v>
      </c>
      <c r="M19" s="107"/>
      <c r="N19" s="107"/>
      <c r="O19" s="107"/>
      <c r="P19" s="107"/>
      <c r="Q19" s="107"/>
      <c r="R19" s="107"/>
      <c r="S19" s="255" t="s">
        <v>119</v>
      </c>
      <c r="T19" s="255" t="s">
        <v>119</v>
      </c>
      <c r="U19" s="255" t="s">
        <v>119</v>
      </c>
      <c r="V19" s="255" t="s">
        <v>119</v>
      </c>
      <c r="W19" s="255" t="s">
        <v>128</v>
      </c>
      <c r="X19" s="250"/>
      <c r="Y19" s="108" t="s">
        <v>2600</v>
      </c>
      <c r="Z19" s="108" t="s">
        <v>2600</v>
      </c>
      <c r="AA19" s="108" t="s">
        <v>2600</v>
      </c>
      <c r="AB19" s="108" t="s">
        <v>2600</v>
      </c>
      <c r="AC19" s="108" t="s">
        <v>2600</v>
      </c>
      <c r="AD19" s="108"/>
      <c r="AE19" s="256" t="s">
        <v>246</v>
      </c>
      <c r="AF19" s="256" t="s">
        <v>179</v>
      </c>
      <c r="AG19" s="256" t="s">
        <v>265</v>
      </c>
      <c r="AH19" s="257" t="s">
        <v>257</v>
      </c>
      <c r="AI19" s="108" t="s">
        <v>241</v>
      </c>
      <c r="AJ19" s="256"/>
      <c r="AK19" s="107"/>
      <c r="AL19" s="107"/>
      <c r="AM19" s="108" t="s">
        <v>2600</v>
      </c>
      <c r="AN19" s="107"/>
      <c r="AO19" s="107"/>
      <c r="AP19" s="107"/>
      <c r="AQ19" s="266" t="s">
        <v>141</v>
      </c>
      <c r="AR19" s="259" t="s">
        <v>837</v>
      </c>
      <c r="AS19" s="260" t="s">
        <v>840</v>
      </c>
      <c r="AT19" s="261" t="s">
        <v>1615</v>
      </c>
    </row>
    <row r="20" spans="1:46">
      <c r="A20" s="107" t="str">
        <f ca="1">IFERROR(__xludf.DUMMYFUNCTION("OFFSET(INDIRECT(CONCAT(""VRMUpdate!E"",to_text(match(G20,plant_sci_names,0)))),0,-1)"),"Mandarin Orange")</f>
        <v>Mandarin Orange</v>
      </c>
      <c r="B20" s="107" t="str">
        <f ca="1">IFERROR(__xludf.DUMMYFUNCTION("OFFSET(INDIRECT(CONCAT(""VRMUpdate!E"",to_text(match(H20,plant_sci_names,0)))),0,-1)"),"Marine Green Picoplankton")</f>
        <v>Marine Green Picoplankton</v>
      </c>
      <c r="C20" s="107" t="str">
        <f ca="1">IFERROR(__xludf.DUMMYFUNCTION("OFFSET(INDIRECT(CONCAT(""VRMUpdate!E"",to_text(match(I20,plant_sci_names,0)))),0,-1)"),"Yungas Valley Tobacco")</f>
        <v>Yungas Valley Tobacco</v>
      </c>
      <c r="D20" s="107" t="str">
        <f ca="1">IFERROR(__xludf.DUMMYFUNCTION("OFFSET(INDIRECT(CONCAT(""VRMUpdate!E"",to_text(match(J20,plant_sci_names,0)))),0,-1)"),"Mandarin Orange")</f>
        <v>Mandarin Orange</v>
      </c>
      <c r="E20" s="107" t="str">
        <f ca="1">IFERROR(__xludf.DUMMYFUNCTION("OFFSET(INDIRECT(CONCAT(""VRMUpdate!E"",to_text(match(K20,plant_sci_names,0)))),0,-1)"),"Vegetable Marrow")</f>
        <v>Vegetable Marrow</v>
      </c>
      <c r="F20" s="107" t="str">
        <f ca="1">IFERROR(__xludf.DUMMYFUNCTION("OFFSET(INDIRECT(CONCAT(""VRMUpdate!E"",to_text(match(L20,plant_sci_names,0)))),0,-1)"),"Tree Cotton")</f>
        <v>Tree Cotton</v>
      </c>
      <c r="G20" s="107" t="s">
        <v>136</v>
      </c>
      <c r="H20" s="107" t="s">
        <v>211</v>
      </c>
      <c r="I20" s="107" t="s">
        <v>229</v>
      </c>
      <c r="J20" s="107" t="s">
        <v>136</v>
      </c>
      <c r="K20" s="107" t="s">
        <v>153</v>
      </c>
      <c r="L20" s="68" t="s">
        <v>179</v>
      </c>
      <c r="M20" s="107"/>
      <c r="N20" s="107"/>
      <c r="O20" s="107"/>
      <c r="P20" s="107"/>
      <c r="Q20" s="107"/>
      <c r="R20" s="107"/>
      <c r="S20" s="28" t="s">
        <v>121</v>
      </c>
      <c r="T20" s="28" t="s">
        <v>121</v>
      </c>
      <c r="U20" s="28" t="s">
        <v>121</v>
      </c>
      <c r="V20" s="28" t="s">
        <v>121</v>
      </c>
      <c r="W20" s="28" t="s">
        <v>121</v>
      </c>
      <c r="X20" s="250"/>
      <c r="Y20" s="107"/>
      <c r="Z20" s="107"/>
      <c r="AA20" s="107"/>
      <c r="AB20" s="256"/>
      <c r="AC20" s="256"/>
      <c r="AD20" s="108"/>
      <c r="AE20" s="256" t="s">
        <v>257</v>
      </c>
      <c r="AF20" s="256" t="s">
        <v>182</v>
      </c>
      <c r="AG20" s="256" t="s">
        <v>271</v>
      </c>
      <c r="AH20" s="256" t="s">
        <v>261</v>
      </c>
      <c r="AI20" s="256" t="s">
        <v>246</v>
      </c>
      <c r="AJ20" s="256"/>
      <c r="AK20" s="107"/>
      <c r="AL20" s="107"/>
      <c r="AM20" s="107"/>
      <c r="AN20" s="107"/>
      <c r="AO20" s="107"/>
      <c r="AP20" s="107"/>
      <c r="AQ20" s="275" t="s">
        <v>145</v>
      </c>
      <c r="AR20" s="273" t="s">
        <v>703</v>
      </c>
      <c r="AS20" s="260" t="s">
        <v>704</v>
      </c>
      <c r="AT20" s="261" t="s">
        <v>1615</v>
      </c>
    </row>
    <row r="21" spans="1:46">
      <c r="A21" s="107" t="str">
        <f ca="1">IFERROR(__xludf.DUMMYFUNCTION("OFFSET(INDIRECT(CONCAT(""VRMUpdate!E"",to_text(match(G21,plant_sci_names,0)))),0,-1)"),"Freshwater Microalga")</f>
        <v>Freshwater Microalga</v>
      </c>
      <c r="B21" s="107" t="str">
        <f ca="1">IFERROR(__xludf.DUMMYFUNCTION("OFFSET(INDIRECT(CONCAT(""VRMUpdate!E"",to_text(match(H21,plant_sci_names,0)))),0,-1)"),"Freshwater Green Algae")</f>
        <v>Freshwater Green Algae</v>
      </c>
      <c r="C21" s="107" t="str">
        <f ca="1">IFERROR(__xludf.DUMMYFUNCTION("OFFSET(INDIRECT(CONCAT(""VRMUpdate!E"",to_text(match(I21,plant_sci_names,0)))),0,-1)"),"Wild European Olive")</f>
        <v>Wild European Olive</v>
      </c>
      <c r="D21" s="107" t="str">
        <f ca="1">IFERROR(__xludf.DUMMYFUNCTION("OFFSET(INDIRECT(CONCAT(""VRMUpdate!E"",to_text(match(J21,plant_sci_names,0)))),0,-1)"),"Freshwater Microalga")</f>
        <v>Freshwater Microalga</v>
      </c>
      <c r="E21" s="107" t="str">
        <f ca="1">IFERROR(__xludf.DUMMYFUNCTION("OFFSET(INDIRECT(CONCAT(""VRMUpdate!E"",to_text(match(K21,plant_sci_names,0)))),0,-1)"),"Extremophile Unicellular Red Algae")</f>
        <v>Extremophile Unicellular Red Algae</v>
      </c>
      <c r="F21" s="107" t="str">
        <f ca="1">IFERROR(__xludf.DUMMYFUNCTION("OFFSET(INDIRECT(CONCAT(""VRMUpdate!E"",to_text(match(L21,plant_sci_names,0)))),0,-1)"),"Upland Cotton")</f>
        <v>Upland Cotton</v>
      </c>
      <c r="G21" s="107" t="s">
        <v>142</v>
      </c>
      <c r="H21" s="107" t="s">
        <v>216</v>
      </c>
      <c r="I21" s="107" t="s">
        <v>231</v>
      </c>
      <c r="J21" s="107" t="s">
        <v>142</v>
      </c>
      <c r="K21" s="107" t="s">
        <v>155</v>
      </c>
      <c r="L21" s="68" t="s">
        <v>182</v>
      </c>
      <c r="M21" s="107"/>
      <c r="N21" s="107"/>
      <c r="O21" s="107"/>
      <c r="P21" s="107"/>
      <c r="Q21" s="107"/>
      <c r="R21" s="107"/>
      <c r="S21" s="27" t="s">
        <v>124</v>
      </c>
      <c r="T21" s="27" t="s">
        <v>124</v>
      </c>
      <c r="U21" s="267" t="s">
        <v>124</v>
      </c>
      <c r="V21" s="27" t="s">
        <v>124</v>
      </c>
      <c r="W21" s="27" t="s">
        <v>124</v>
      </c>
      <c r="X21" s="250"/>
      <c r="Y21" s="107"/>
      <c r="Z21" s="107"/>
      <c r="AA21" s="107"/>
      <c r="AB21" s="256"/>
      <c r="AC21" s="256"/>
      <c r="AD21" s="108"/>
      <c r="AE21" s="256" t="s">
        <v>261</v>
      </c>
      <c r="AF21" s="256" t="s">
        <v>186</v>
      </c>
      <c r="AG21" s="256" t="s">
        <v>275</v>
      </c>
      <c r="AH21" s="108" t="s">
        <v>267</v>
      </c>
      <c r="AI21" s="256" t="s">
        <v>248</v>
      </c>
      <c r="AJ21" s="256"/>
      <c r="AK21" s="107"/>
      <c r="AL21" s="107"/>
      <c r="AM21" s="107"/>
      <c r="AN21" s="107"/>
      <c r="AO21" s="107"/>
      <c r="AP21" s="107"/>
      <c r="AQ21" s="275" t="s">
        <v>148</v>
      </c>
      <c r="AR21" s="273" t="s">
        <v>703</v>
      </c>
      <c r="AS21" s="260" t="s">
        <v>688</v>
      </c>
      <c r="AT21" s="261" t="s">
        <v>1615</v>
      </c>
    </row>
    <row r="22" spans="1:46">
      <c r="A22" s="107" t="str">
        <f ca="1">IFERROR(__xludf.DUMMYFUNCTION("OFFSET(INDIRECT(CONCAT(""VRMUpdate!E"",to_text(match(G22,plant_sci_names,0)))),0,-1)"),"Winter Squash")</f>
        <v>Winter Squash</v>
      </c>
      <c r="B22" s="107" t="str">
        <f ca="1">IFERROR(__xludf.DUMMYFUNCTION("OFFSET(INDIRECT(CONCAT(""VRMUpdate!E"",to_text(match(H22,plant_sci_names,0)))),0,-1)"),"Wild European Olive")</f>
        <v>Wild European Olive</v>
      </c>
      <c r="C22" s="107" t="str">
        <f ca="1">IFERROR(__xludf.DUMMYFUNCTION("OFFSET(INDIRECT(CONCAT(""VRMUpdate!E"",to_text(match(I22,plant_sci_names,0)))),0,-1)"),"Malo Sina, Wild Rice")</f>
        <v>Malo Sina, Wild Rice</v>
      </c>
      <c r="D22" s="107" t="str">
        <f ca="1">IFERROR(__xludf.DUMMYFUNCTION("OFFSET(INDIRECT(CONCAT(""VRMUpdate!E"",to_text(match(J22,plant_sci_names,0)))),0,-1)"),"Winter Squash")</f>
        <v>Winter Squash</v>
      </c>
      <c r="E22" s="107" t="str">
        <f ca="1">IFERROR(__xludf.DUMMYFUNCTION("OFFSET(INDIRECT(CONCAT(""VRMUpdate!E"",to_text(match(K22,plant_sci_names,0)))),0,-1)"),"Artichoke")</f>
        <v>Artichoke</v>
      </c>
      <c r="F22" s="107" t="str">
        <f ca="1">IFERROR(__xludf.DUMMYFUNCTION("OFFSET(INDIRECT(CONCAT(""VRMUpdate!E"",to_text(match(L22,plant_sci_names,0)))),0,-1)"),"Peruvian Tree Cotton")</f>
        <v>Peruvian Tree Cotton</v>
      </c>
      <c r="G22" s="107" t="s">
        <v>149</v>
      </c>
      <c r="H22" s="107" t="s">
        <v>231</v>
      </c>
      <c r="I22" s="107" t="s">
        <v>233</v>
      </c>
      <c r="J22" s="107" t="s">
        <v>149</v>
      </c>
      <c r="K22" s="107" t="s">
        <v>157</v>
      </c>
      <c r="L22" s="68" t="s">
        <v>184</v>
      </c>
      <c r="M22" s="107"/>
      <c r="N22" s="107"/>
      <c r="O22" s="107"/>
      <c r="P22" s="107"/>
      <c r="Q22" s="107"/>
      <c r="R22" s="107"/>
      <c r="S22" s="255" t="s">
        <v>126</v>
      </c>
      <c r="T22" s="27" t="s">
        <v>126</v>
      </c>
      <c r="U22" s="267" t="s">
        <v>126</v>
      </c>
      <c r="V22" s="255" t="s">
        <v>126</v>
      </c>
      <c r="W22" s="255" t="s">
        <v>130</v>
      </c>
      <c r="X22" s="250"/>
      <c r="Y22" s="107"/>
      <c r="Z22" s="107"/>
      <c r="AA22" s="107"/>
      <c r="AB22" s="256"/>
      <c r="AC22" s="256"/>
      <c r="AD22" s="108"/>
      <c r="AE22" s="256" t="s">
        <v>267</v>
      </c>
      <c r="AF22" s="256" t="s">
        <v>190</v>
      </c>
      <c r="AG22" s="256" t="s">
        <v>279</v>
      </c>
      <c r="AH22" s="108" t="s">
        <v>283</v>
      </c>
      <c r="AI22" s="256" t="s">
        <v>257</v>
      </c>
      <c r="AJ22" s="256"/>
      <c r="AK22" s="107"/>
      <c r="AL22" s="107"/>
      <c r="AM22" s="107"/>
      <c r="AN22" s="107"/>
      <c r="AO22" s="107"/>
      <c r="AP22" s="107"/>
      <c r="AQ22" s="275" t="s">
        <v>150</v>
      </c>
      <c r="AR22" s="272" t="s">
        <v>708</v>
      </c>
      <c r="AS22" s="260" t="s">
        <v>709</v>
      </c>
      <c r="AT22" s="261" t="s">
        <v>1615</v>
      </c>
    </row>
    <row r="23" spans="1:46">
      <c r="A23" s="107" t="str">
        <f ca="1">IFERROR(__xludf.DUMMYFUNCTION("OFFSET(INDIRECT(CONCAT(""VRMUpdate!E"",to_text(match(G23,plant_sci_names,0)))),0,-1)"),"Crookneck Pumpkin")</f>
        <v>Crookneck Pumpkin</v>
      </c>
      <c r="B23" s="107" t="str">
        <f ca="1">IFERROR(__xludf.DUMMYFUNCTION("OFFSET(INDIRECT(CONCAT(""VRMUpdate!E"",to_text(match(H23,plant_sci_names,0)))),0,-1)"),"Malo Sina, Wild Rice")</f>
        <v>Malo Sina, Wild Rice</v>
      </c>
      <c r="C23" s="107" t="str">
        <f ca="1">IFERROR(__xludf.DUMMYFUNCTION("OFFSET(INDIRECT(CONCAT(""VRMUpdate!E"",to_text(match(I23,plant_sci_names,0)))),0,-1)"),"Japanese Rice")</f>
        <v>Japanese Rice</v>
      </c>
      <c r="D23" s="107" t="str">
        <f ca="1">IFERROR(__xludf.DUMMYFUNCTION("OFFSET(INDIRECT(CONCAT(""VRMUpdate!E"",to_text(match(J23,plant_sci_names,0)))),0,-1)"),"Crookneck Pumpkin")</f>
        <v>Crookneck Pumpkin</v>
      </c>
      <c r="E23" s="107" t="str">
        <f ca="1">IFERROR(__xludf.DUMMYFUNCTION("OFFSET(INDIRECT(CONCAT(""VRMUpdate!E"",to_text(match(K23,plant_sci_names,0)))),0,-1)"),"Chained Dendrobium")</f>
        <v>Chained Dendrobium</v>
      </c>
      <c r="F23" s="107" t="str">
        <f ca="1">IFERROR(__xludf.DUMMYFUNCTION("OFFSET(INDIRECT(CONCAT(""VRMUpdate!E"",to_text(match(L23,plant_sci_names,0)))),0,-1)"),"Rubber Tree")</f>
        <v>Rubber Tree</v>
      </c>
      <c r="G23" s="107" t="s">
        <v>151</v>
      </c>
      <c r="H23" s="107" t="s">
        <v>233</v>
      </c>
      <c r="I23" s="107" t="s">
        <v>235</v>
      </c>
      <c r="J23" s="107" t="s">
        <v>151</v>
      </c>
      <c r="K23" s="107" t="s">
        <v>161</v>
      </c>
      <c r="L23" s="68" t="s">
        <v>188</v>
      </c>
      <c r="M23" s="107"/>
      <c r="N23" s="107"/>
      <c r="O23" s="107"/>
      <c r="P23" s="107"/>
      <c r="Q23" s="107"/>
      <c r="R23" s="107"/>
      <c r="S23" s="255" t="s">
        <v>128</v>
      </c>
      <c r="T23" s="267" t="s">
        <v>128</v>
      </c>
      <c r="U23" s="267" t="s">
        <v>128</v>
      </c>
      <c r="V23" s="255" t="s">
        <v>128</v>
      </c>
      <c r="W23" s="262" t="s">
        <v>136</v>
      </c>
      <c r="X23" s="250"/>
      <c r="Y23" s="107"/>
      <c r="Z23" s="107"/>
      <c r="AA23" s="107"/>
      <c r="AB23" s="256"/>
      <c r="AC23" s="256"/>
      <c r="AD23" s="256"/>
      <c r="AE23" s="256" t="s">
        <v>283</v>
      </c>
      <c r="AF23" s="256" t="s">
        <v>197</v>
      </c>
      <c r="AG23" s="256" t="s">
        <v>292</v>
      </c>
      <c r="AH23" s="108" t="s">
        <v>287</v>
      </c>
      <c r="AI23" s="256" t="s">
        <v>261</v>
      </c>
      <c r="AJ23" s="256"/>
      <c r="AK23" s="107"/>
      <c r="AL23" s="107"/>
      <c r="AM23" s="107"/>
      <c r="AN23" s="107"/>
      <c r="AO23" s="107"/>
      <c r="AP23" s="107"/>
      <c r="AQ23" s="276" t="s">
        <v>152</v>
      </c>
      <c r="AR23" s="272" t="s">
        <v>708</v>
      </c>
      <c r="AS23" s="260" t="s">
        <v>712</v>
      </c>
      <c r="AT23" s="261" t="s">
        <v>1615</v>
      </c>
    </row>
    <row r="24" spans="1:46">
      <c r="A24" s="107" t="str">
        <f ca="1">IFERROR(__xludf.DUMMYFUNCTION("OFFSET(INDIRECT(CONCAT(""VRMUpdate!E"",to_text(match(G24,plant_sci_names,0)))),0,-1)"),"Vegetable Marrow")</f>
        <v>Vegetable Marrow</v>
      </c>
      <c r="B24" s="107" t="str">
        <f ca="1">IFERROR(__xludf.DUMMYFUNCTION("OFFSET(INDIRECT(CONCAT(""VRMUpdate!E"",to_text(match(H24,plant_sci_names,0)))),0,-1)"),"Marine Surface-Isolated Green Algae")</f>
        <v>Marine Surface-Isolated Green Algae</v>
      </c>
      <c r="C24" s="107" t="str">
        <f ca="1">IFERROR(__xludf.DUMMYFUNCTION("OFFSET(INDIRECT(CONCAT(""VRMUpdate!E"",to_text(match(I24,plant_sci_names,0)))),0,-1)"),"Marine Surface-Isolated Green Algae")</f>
        <v>Marine Surface-Isolated Green Algae</v>
      </c>
      <c r="D24" s="107" t="str">
        <f ca="1">IFERROR(__xludf.DUMMYFUNCTION("OFFSET(INDIRECT(CONCAT(""VRMUpdate!E"",to_text(match(J24,plant_sci_names,0)))),0,-1)"),"Vegetable Marrow")</f>
        <v>Vegetable Marrow</v>
      </c>
      <c r="E24" s="107" t="str">
        <f ca="1">IFERROR(__xludf.DUMMYFUNCTION("OFFSET(INDIRECT(CONCAT(""VRMUpdate!E"",to_text(match(K24,plant_sci_names,0)))),0,-1)"),"African Oil Palm")</f>
        <v>African Oil Palm</v>
      </c>
      <c r="F24" s="107" t="str">
        <f ca="1">IFERROR(__xludf.DUMMYFUNCTION("OFFSET(INDIRECT(CONCAT(""VRMUpdate!E"",to_text(match(L24,plant_sci_names,0)))),0,-1)"),"Japanese Morning Glory")</f>
        <v>Japanese Morning Glory</v>
      </c>
      <c r="G24" s="107" t="s">
        <v>153</v>
      </c>
      <c r="H24" s="107" t="s">
        <v>237</v>
      </c>
      <c r="I24" s="107" t="s">
        <v>237</v>
      </c>
      <c r="J24" s="107" t="s">
        <v>153</v>
      </c>
      <c r="K24" s="107" t="s">
        <v>165</v>
      </c>
      <c r="L24" s="68" t="s">
        <v>190</v>
      </c>
      <c r="M24" s="107"/>
      <c r="N24" s="107"/>
      <c r="O24" s="107"/>
      <c r="P24" s="107"/>
      <c r="Q24" s="107"/>
      <c r="R24" s="107"/>
      <c r="S24" s="255" t="s">
        <v>130</v>
      </c>
      <c r="T24" s="255" t="s">
        <v>130</v>
      </c>
      <c r="U24" s="255" t="s">
        <v>130</v>
      </c>
      <c r="V24" s="255" t="s">
        <v>130</v>
      </c>
      <c r="W24" s="255" t="s">
        <v>142</v>
      </c>
      <c r="X24" s="250"/>
      <c r="Y24" s="107"/>
      <c r="Z24" s="107"/>
      <c r="AA24" s="107"/>
      <c r="AB24" s="277"/>
      <c r="AC24" s="277"/>
      <c r="AD24" s="277"/>
      <c r="AE24" s="256" t="s">
        <v>287</v>
      </c>
      <c r="AF24" s="256" t="s">
        <v>199</v>
      </c>
      <c r="AG24" s="256" t="s">
        <v>294</v>
      </c>
      <c r="AH24" s="108" t="s">
        <v>296</v>
      </c>
      <c r="AI24" s="108" t="s">
        <v>267</v>
      </c>
      <c r="AJ24" s="256"/>
      <c r="AK24" s="107"/>
      <c r="AL24" s="107"/>
      <c r="AM24" s="107"/>
      <c r="AN24" s="107"/>
      <c r="AO24" s="107"/>
      <c r="AP24" s="107"/>
      <c r="AQ24" s="276" t="s">
        <v>154</v>
      </c>
      <c r="AR24" s="272" t="s">
        <v>708</v>
      </c>
      <c r="AS24" s="260" t="s">
        <v>716</v>
      </c>
      <c r="AT24" s="261" t="s">
        <v>1615</v>
      </c>
    </row>
    <row r="25" spans="1:46">
      <c r="A25" s="107" t="str">
        <f ca="1">IFERROR(__xludf.DUMMYFUNCTION("OFFSET(INDIRECT(CONCAT(""VRMUpdate!E"",to_text(match(G25,plant_sci_names,0)))),0,-1)"),"Extremophile Unicellular Red Algae")</f>
        <v>Extremophile Unicellular Red Algae</v>
      </c>
      <c r="B25" s="107" t="str">
        <f ca="1">IFERROR(__xludf.DUMMYFUNCTION("OFFSET(INDIRECT(CONCAT(""VRMUpdate!E"",to_text(match(H25,plant_sci_names,0)))),0,-1)"),"Marine Light-Polyvalent Green Algae")</f>
        <v>Marine Light-Polyvalent Green Algae</v>
      </c>
      <c r="C25" s="107" t="str">
        <f ca="1">IFERROR(__xludf.DUMMYFUNCTION("OFFSET(INDIRECT(CONCAT(""VRMUpdate!E"",to_text(match(I25,plant_sci_names,0)))),0,-1)"),"Marine Light-Polyvalent Green Algae")</f>
        <v>Marine Light-Polyvalent Green Algae</v>
      </c>
      <c r="D25" s="107" t="str">
        <f ca="1">IFERROR(__xludf.DUMMYFUNCTION("OFFSET(INDIRECT(CONCAT(""VRMUpdate!E"",to_text(match(J25,plant_sci_names,0)))),0,-1)"),"Extremophile Unicellular Red Algae")</f>
        <v>Extremophile Unicellular Red Algae</v>
      </c>
      <c r="E25" s="107" t="str">
        <f ca="1">IFERROR(__xludf.DUMMYFUNCTION("OFFSET(INDIRECT(CONCAT(""VRMUpdate!E"",to_text(match(K25,plant_sci_names,0)))),0,-1)"),"Rose Gum")</f>
        <v>Rose Gum</v>
      </c>
      <c r="F25" s="107" t="str">
        <f ca="1">IFERROR(__xludf.DUMMYFUNCTION("OFFSET(INDIRECT(CONCAT(""VRMUpdate!E"",to_text(match(L25,plant_sci_names,0)))),0,-1)"),"Birdsfoot Trefoil")</f>
        <v>Birdsfoot Trefoil</v>
      </c>
      <c r="G25" s="107" t="s">
        <v>155</v>
      </c>
      <c r="H25" s="107" t="s">
        <v>239</v>
      </c>
      <c r="I25" s="107" t="s">
        <v>239</v>
      </c>
      <c r="J25" s="107" t="s">
        <v>155</v>
      </c>
      <c r="K25" s="206" t="s">
        <v>167</v>
      </c>
      <c r="L25" s="68" t="s">
        <v>199</v>
      </c>
      <c r="M25" s="107"/>
      <c r="N25" s="107"/>
      <c r="O25" s="107"/>
      <c r="P25" s="107"/>
      <c r="Q25" s="107"/>
      <c r="R25" s="107"/>
      <c r="S25" s="255" t="s">
        <v>132</v>
      </c>
      <c r="T25" s="267" t="s">
        <v>132</v>
      </c>
      <c r="U25" s="255" t="s">
        <v>132</v>
      </c>
      <c r="V25" s="255" t="s">
        <v>132</v>
      </c>
      <c r="W25" s="262" t="s">
        <v>153</v>
      </c>
      <c r="X25" s="250"/>
      <c r="Y25" s="107"/>
      <c r="Z25" s="107"/>
      <c r="AA25" s="107"/>
      <c r="AB25" s="278"/>
      <c r="AC25" s="278"/>
      <c r="AD25" s="278"/>
      <c r="AE25" s="256" t="s">
        <v>296</v>
      </c>
      <c r="AF25" s="265" t="s">
        <v>202</v>
      </c>
      <c r="AG25" s="256" t="s">
        <v>300</v>
      </c>
      <c r="AH25" s="108" t="s">
        <v>298</v>
      </c>
      <c r="AI25" s="108" t="s">
        <v>269</v>
      </c>
      <c r="AJ25" s="108"/>
      <c r="AK25" s="107"/>
      <c r="AL25" s="107"/>
      <c r="AM25" s="107"/>
      <c r="AN25" s="107"/>
      <c r="AO25" s="107"/>
      <c r="AP25" s="107"/>
      <c r="AQ25" s="258" t="s">
        <v>158</v>
      </c>
      <c r="AR25" s="272" t="s">
        <v>490</v>
      </c>
      <c r="AS25" s="260" t="s">
        <v>491</v>
      </c>
      <c r="AT25" s="261" t="s">
        <v>1615</v>
      </c>
    </row>
    <row r="26" spans="1:46">
      <c r="A26" s="107" t="str">
        <f ca="1">IFERROR(__xludf.DUMMYFUNCTION("OFFSET(INDIRECT(CONCAT(""VRMUpdate!E"",to_text(match(G26,plant_sci_names,0)))),0,-1)"),"Chained Dendrobium")</f>
        <v>Chained Dendrobium</v>
      </c>
      <c r="B26" s="107" t="str">
        <f ca="1">IFERROR(__xludf.DUMMYFUNCTION("OFFSET(INDIRECT(CONCAT(""VRMUpdate!E"",to_text(match(H26,plant_sci_names,0)))),0,-1)"),"Spreading Earthmoss")</f>
        <v>Spreading Earthmoss</v>
      </c>
      <c r="C26" s="107" t="str">
        <f ca="1">IFERROR(__xludf.DUMMYFUNCTION("OFFSET(INDIRECT(CONCAT(""VRMUpdate!E"",to_text(match(I26,plant_sci_names,0)))),0,-1)"),"Spreading Earthmoss")</f>
        <v>Spreading Earthmoss</v>
      </c>
      <c r="D26" s="107" t="str">
        <f ca="1">IFERROR(__xludf.DUMMYFUNCTION("OFFSET(INDIRECT(CONCAT(""VRMUpdate!E"",to_text(match(J26,plant_sci_names,0)))),0,-1)"),"Artichoke")</f>
        <v>Artichoke</v>
      </c>
      <c r="E26" s="107" t="str">
        <f ca="1">IFERROR(__xludf.DUMMYFUNCTION("OFFSET(INDIRECT(CONCAT(""VRMUpdate!E"",to_text(match(K26,plant_sci_names,0)))),0,-1)"),"Saltwater Cress")</f>
        <v>Saltwater Cress</v>
      </c>
      <c r="F26" s="107" t="str">
        <f ca="1">IFERROR(__xludf.DUMMYFUNCTION("OFFSET(INDIRECT(CONCAT(""VRMUpdate!E"",to_text(match(L26,plant_sci_names,0)))),0,-1)"),"Barrel Medic")</f>
        <v>Barrel Medic</v>
      </c>
      <c r="G26" s="107" t="s">
        <v>161</v>
      </c>
      <c r="H26" s="107" t="s">
        <v>250</v>
      </c>
      <c r="I26" s="107" t="s">
        <v>250</v>
      </c>
      <c r="J26" s="107" t="s">
        <v>157</v>
      </c>
      <c r="K26" s="107" t="s">
        <v>169</v>
      </c>
      <c r="L26" s="68" t="s">
        <v>209</v>
      </c>
      <c r="M26" s="107"/>
      <c r="N26" s="107"/>
      <c r="O26" s="107"/>
      <c r="P26" s="107"/>
      <c r="Q26" s="107"/>
      <c r="R26" s="107"/>
      <c r="S26" s="267" t="s">
        <v>134</v>
      </c>
      <c r="T26" s="27" t="s">
        <v>134</v>
      </c>
      <c r="U26" s="27" t="s">
        <v>134</v>
      </c>
      <c r="V26" s="267" t="s">
        <v>134</v>
      </c>
      <c r="W26" s="27" t="s">
        <v>134</v>
      </c>
      <c r="X26" s="250"/>
      <c r="Y26" s="107"/>
      <c r="Z26" s="107"/>
      <c r="AA26" s="107"/>
      <c r="AB26" s="278"/>
      <c r="AC26" s="278"/>
      <c r="AD26" s="278"/>
      <c r="AE26" s="277" t="s">
        <v>298</v>
      </c>
      <c r="AF26" s="256" t="s">
        <v>209</v>
      </c>
      <c r="AG26" s="256" t="s">
        <v>307</v>
      </c>
      <c r="AH26" s="256" t="s">
        <v>300</v>
      </c>
      <c r="AI26" s="108" t="s">
        <v>283</v>
      </c>
      <c r="AJ26" s="107"/>
      <c r="AK26" s="107"/>
      <c r="AL26" s="107"/>
      <c r="AM26" s="107"/>
      <c r="AN26" s="107"/>
      <c r="AO26" s="107"/>
      <c r="AP26" s="107"/>
      <c r="AQ26" s="258" t="s">
        <v>160</v>
      </c>
      <c r="AR26" s="272" t="s">
        <v>483</v>
      </c>
      <c r="AS26" s="260" t="s">
        <v>484</v>
      </c>
      <c r="AT26" s="261" t="s">
        <v>1615</v>
      </c>
    </row>
    <row r="27" spans="1:46">
      <c r="A27" s="107" t="str">
        <f ca="1">IFERROR(__xludf.DUMMYFUNCTION("OFFSET(INDIRECT(CONCAT(""VRMUpdate!E"",to_text(match(G27,plant_sci_names,0)))),0,-1)"),"Durian")</f>
        <v>Durian</v>
      </c>
      <c r="B27" s="107" t="str">
        <f ca="1">IFERROR(__xludf.DUMMYFUNCTION("OFFSET(INDIRECT(CONCAT(""VRMUpdate!E"",to_text(match(H27,plant_sci_names,0)))),0,-1)"),"Euphrates Poplar")</f>
        <v>Euphrates Poplar</v>
      </c>
      <c r="C27" s="107" t="str">
        <f ca="1">IFERROR(__xludf.DUMMYFUNCTION("OFFSET(INDIRECT(CONCAT(""VRMUpdate!E"",to_text(match(I27,plant_sci_names,0)))),0,-1)"),"Spider Flower")</f>
        <v>Spider Flower</v>
      </c>
      <c r="D27" s="107" t="str">
        <f ca="1">IFERROR(__xludf.DUMMYFUNCTION("OFFSET(INDIRECT(CONCAT(""VRMUpdate!E"",to_text(match(J27,plant_sci_names,0)))),0,-1)"),"Chained Dendrobium")</f>
        <v>Chained Dendrobium</v>
      </c>
      <c r="E27" s="107" t="str">
        <f ca="1">IFERROR(__xludf.DUMMYFUNCTION("OFFSET(INDIRECT(CONCAT(""VRMUpdate!E"",to_text(match(K27,plant_sci_names,0)))),0,-1)"),"Woodland Strawberry")</f>
        <v>Woodland Strawberry</v>
      </c>
      <c r="F27" s="107" t="str">
        <f ca="1">IFERROR(__xludf.DUMMYFUNCTION("OFFSET(INDIRECT(CONCAT(""VRMUpdate!E"",to_text(match(L27,plant_sci_names,0)))),0,-1)"),"Marine Green Picoplankton")</f>
        <v>Marine Green Picoplankton</v>
      </c>
      <c r="G27" s="107" t="s">
        <v>163</v>
      </c>
      <c r="H27" s="107" t="s">
        <v>252</v>
      </c>
      <c r="I27" s="107" t="s">
        <v>290</v>
      </c>
      <c r="J27" s="107" t="s">
        <v>161</v>
      </c>
      <c r="K27" s="107" t="s">
        <v>171</v>
      </c>
      <c r="L27" s="68" t="s">
        <v>211</v>
      </c>
      <c r="M27" s="107"/>
      <c r="N27" s="107"/>
      <c r="O27" s="107"/>
      <c r="P27" s="107"/>
      <c r="Q27" s="107"/>
      <c r="R27" s="107"/>
      <c r="S27" s="262" t="s">
        <v>136</v>
      </c>
      <c r="T27" s="274" t="s">
        <v>136</v>
      </c>
      <c r="U27" s="262" t="s">
        <v>136</v>
      </c>
      <c r="V27" s="262" t="s">
        <v>136</v>
      </c>
      <c r="W27" s="255" t="s">
        <v>155</v>
      </c>
      <c r="X27" s="250"/>
      <c r="Y27" s="107"/>
      <c r="Z27" s="107"/>
      <c r="AA27" s="107"/>
      <c r="AB27" s="107"/>
      <c r="AC27" s="107"/>
      <c r="AD27" s="107"/>
      <c r="AE27" s="278" t="s">
        <v>300</v>
      </c>
      <c r="AF27" s="256" t="s">
        <v>214</v>
      </c>
      <c r="AG27" s="107"/>
      <c r="AH27" s="256" t="s">
        <v>307</v>
      </c>
      <c r="AI27" s="256" t="s">
        <v>292</v>
      </c>
      <c r="AJ27" s="108"/>
      <c r="AK27" s="107"/>
      <c r="AL27" s="107"/>
      <c r="AM27" s="107"/>
      <c r="AN27" s="107"/>
      <c r="AO27" s="107"/>
      <c r="AP27" s="107"/>
      <c r="AQ27" s="258" t="s">
        <v>164</v>
      </c>
      <c r="AR27" s="259" t="s">
        <v>788</v>
      </c>
      <c r="AS27" s="260" t="s">
        <v>789</v>
      </c>
      <c r="AT27" s="261" t="s">
        <v>1615</v>
      </c>
    </row>
    <row r="28" spans="1:46">
      <c r="A28" s="107" t="str">
        <f ca="1">IFERROR(__xludf.DUMMYFUNCTION("OFFSET(INDIRECT(CONCAT(""VRMUpdate!E"",to_text(match(G28,plant_sci_names,0)))),0,-1)"),"African Oil Palm")</f>
        <v>African Oil Palm</v>
      </c>
      <c r="B28" s="107" t="str">
        <f ca="1">IFERROR(__xludf.DUMMYFUNCTION("OFFSET(INDIRECT(CONCAT(""VRMUpdate!E"",to_text(match(H28,plant_sci_names,0)))),0,-1)"),"Spider Flower")</f>
        <v>Spider Flower</v>
      </c>
      <c r="C28" s="107" t="str">
        <f ca="1">IFERROR(__xludf.DUMMYFUNCTION("OFFSET(INDIRECT(CONCAT(""VRMUpdate!E"",to_text(match(I28,plant_sci_names,0)))),0,-1)"),"Fierce Roller")</f>
        <v>Fierce Roller</v>
      </c>
      <c r="D28" s="107" t="str">
        <f ca="1">IFERROR(__xludf.DUMMYFUNCTION("OFFSET(INDIRECT(CONCAT(""VRMUpdate!E"",to_text(match(J28,plant_sci_names,0)))),0,-1)"),"Durian")</f>
        <v>Durian</v>
      </c>
      <c r="E28" s="107" t="str">
        <f ca="1">IFERROR(__xludf.DUMMYFUNCTION("OFFSET(INDIRECT(CONCAT(""VRMUpdate!E"",to_text(match(K28,plant_sci_names,0)))),0,-1)"),"Italian Freshwater Alga")</f>
        <v>Italian Freshwater Alga</v>
      </c>
      <c r="F28" s="107" t="str">
        <f ca="1">IFERROR(__xludf.DUMMYFUNCTION("OFFSET(INDIRECT(CONCAT(""VRMUpdate!E"",to_text(match(L28,plant_sci_names,0)))),0,-1)"),"Marine Green Picoplankton")</f>
        <v>Marine Green Picoplankton</v>
      </c>
      <c r="G28" s="107" t="s">
        <v>165</v>
      </c>
      <c r="H28" s="107" t="s">
        <v>290</v>
      </c>
      <c r="I28" s="107" t="s">
        <v>303</v>
      </c>
      <c r="J28" s="107" t="s">
        <v>163</v>
      </c>
      <c r="K28" s="107" t="s">
        <v>173</v>
      </c>
      <c r="L28" s="68" t="s">
        <v>213</v>
      </c>
      <c r="M28" s="107"/>
      <c r="N28" s="107"/>
      <c r="O28" s="107"/>
      <c r="P28" s="107"/>
      <c r="Q28" s="107"/>
      <c r="R28" s="107"/>
      <c r="S28" s="28" t="s">
        <v>140</v>
      </c>
      <c r="T28" s="28" t="s">
        <v>140</v>
      </c>
      <c r="U28" s="28" t="s">
        <v>140</v>
      </c>
      <c r="V28" s="28" t="s">
        <v>140</v>
      </c>
      <c r="W28" s="28" t="s">
        <v>140</v>
      </c>
      <c r="X28" s="250"/>
      <c r="Y28" s="107"/>
      <c r="Z28" s="107"/>
      <c r="AA28" s="107"/>
      <c r="AB28" s="107"/>
      <c r="AC28" s="107"/>
      <c r="AD28" s="107"/>
      <c r="AE28" s="278" t="s">
        <v>307</v>
      </c>
      <c r="AF28" s="256" t="s">
        <v>217</v>
      </c>
      <c r="AG28" s="107"/>
      <c r="AH28" s="107"/>
      <c r="AI28" s="256" t="s">
        <v>296</v>
      </c>
      <c r="AJ28" s="107"/>
      <c r="AK28" s="107"/>
      <c r="AL28" s="107"/>
      <c r="AM28" s="107"/>
      <c r="AN28" s="107"/>
      <c r="AO28" s="107"/>
      <c r="AP28" s="107"/>
      <c r="AQ28" s="258" t="s">
        <v>166</v>
      </c>
      <c r="AR28" s="272" t="s">
        <v>581</v>
      </c>
      <c r="AS28" s="260" t="s">
        <v>582</v>
      </c>
      <c r="AT28" s="261" t="s">
        <v>1615</v>
      </c>
    </row>
    <row r="29" spans="1:46">
      <c r="A29" s="107" t="str">
        <f ca="1">IFERROR(__xludf.DUMMYFUNCTION("OFFSET(INDIRECT(CONCAT(""VRMUpdate!E"",to_text(match(G29,plant_sci_names,0)))),0,-1)"),"Rose Gum")</f>
        <v>Rose Gum</v>
      </c>
      <c r="B29" s="107" t="str">
        <f ca="1">IFERROR(__xludf.DUMMYFUNCTION("OFFSET(INDIRECT(CONCAT(""VRMUpdate!E"",to_text(match(H29,plant_sci_names,0)))),0,-1)"),"Fierce Roller")</f>
        <v>Fierce Roller</v>
      </c>
      <c r="C29" s="107"/>
      <c r="D29" s="107" t="str">
        <f ca="1">IFERROR(__xludf.DUMMYFUNCTION("OFFSET(INDIRECT(CONCAT(""VRMUpdate!E"",to_text(match(J29,plant_sci_names,0)))),0,-1)"),"African Oil Palm")</f>
        <v>African Oil Palm</v>
      </c>
      <c r="E29" s="107" t="str">
        <f ca="1">IFERROR(__xludf.DUMMYFUNCTION("OFFSET(INDIRECT(CONCAT(""VRMUpdate!E"",to_text(match(K29,plant_sci_names,0)))),0,-1)"),"Wild Soybean")</f>
        <v>Wild Soybean</v>
      </c>
      <c r="F29" s="107" t="str">
        <f ca="1">IFERROR(__xludf.DUMMYFUNCTION("OFFSET(INDIRECT(CONCAT(""VRMUpdate!E"",to_text(match(L29,plant_sci_names,0)))),0,-1)"),"Freshwater Green Algae")</f>
        <v>Freshwater Green Algae</v>
      </c>
      <c r="G29" s="206" t="s">
        <v>167</v>
      </c>
      <c r="H29" s="107" t="s">
        <v>303</v>
      </c>
      <c r="I29" s="107"/>
      <c r="J29" s="107" t="s">
        <v>165</v>
      </c>
      <c r="K29" s="107" t="s">
        <v>177</v>
      </c>
      <c r="L29" s="68" t="s">
        <v>216</v>
      </c>
      <c r="M29" s="107"/>
      <c r="N29" s="107"/>
      <c r="O29" s="107"/>
      <c r="P29" s="107"/>
      <c r="Q29" s="107"/>
      <c r="R29" s="107"/>
      <c r="S29" s="255" t="s">
        <v>142</v>
      </c>
      <c r="T29" s="255" t="s">
        <v>142</v>
      </c>
      <c r="U29" s="255" t="s">
        <v>142</v>
      </c>
      <c r="V29" s="255" t="s">
        <v>142</v>
      </c>
      <c r="W29" s="255" t="s">
        <v>157</v>
      </c>
      <c r="X29" s="250"/>
      <c r="Y29" s="107"/>
      <c r="Z29" s="107"/>
      <c r="AA29" s="107"/>
      <c r="AB29" s="107"/>
      <c r="AC29" s="107"/>
      <c r="AD29" s="107"/>
      <c r="AE29" s="107"/>
      <c r="AF29" s="256" t="s">
        <v>219</v>
      </c>
      <c r="AG29" s="107"/>
      <c r="AH29" s="107"/>
      <c r="AI29" s="256" t="s">
        <v>298</v>
      </c>
      <c r="AJ29" s="108"/>
      <c r="AK29" s="107"/>
      <c r="AL29" s="107"/>
      <c r="AM29" s="107"/>
      <c r="AN29" s="107"/>
      <c r="AO29" s="107"/>
      <c r="AP29" s="107"/>
      <c r="AQ29" s="276" t="s">
        <v>168</v>
      </c>
      <c r="AR29" s="272" t="s">
        <v>803</v>
      </c>
      <c r="AS29" s="272" t="s">
        <v>804</v>
      </c>
      <c r="AT29" s="261" t="s">
        <v>1615</v>
      </c>
    </row>
    <row r="30" spans="1:46">
      <c r="A30" s="107" t="str">
        <f ca="1">IFERROR(__xludf.DUMMYFUNCTION("OFFSET(INDIRECT(CONCAT(""VRMUpdate!E"",to_text(match(G30,plant_sci_names,0)))),0,-1)"),"Saltwater Cress")</f>
        <v>Saltwater Cress</v>
      </c>
      <c r="B30" s="107"/>
      <c r="C30" s="107"/>
      <c r="D30" s="107" t="str">
        <f ca="1">IFERROR(__xludf.DUMMYFUNCTION("OFFSET(INDIRECT(CONCAT(""VRMUpdate!E"",to_text(match(J30,plant_sci_names,0)))),0,-1)"),"Rose Gum")</f>
        <v>Rose Gum</v>
      </c>
      <c r="E30" s="107" t="str">
        <f ca="1">IFERROR(__xludf.DUMMYFUNCTION("OFFSET(INDIRECT(CONCAT(""VRMUpdate!E"",to_text(match(K30,plant_sci_names,0)))),0,-1)"),"Upland Cotton")</f>
        <v>Upland Cotton</v>
      </c>
      <c r="F30" s="107" t="str">
        <f ca="1">IFERROR(__xludf.DUMMYFUNCTION("OFFSET(INDIRECT(CONCAT(""VRMUpdate!E"",to_text(match(L30,plant_sci_names,0)))),0,-1)"),"Wild Malaysian Banana")</f>
        <v>Wild Malaysian Banana</v>
      </c>
      <c r="G30" s="107" t="s">
        <v>169</v>
      </c>
      <c r="H30" s="107"/>
      <c r="I30" s="107"/>
      <c r="J30" s="206" t="s">
        <v>167</v>
      </c>
      <c r="K30" s="107" t="s">
        <v>182</v>
      </c>
      <c r="L30" s="68" t="s">
        <v>217</v>
      </c>
      <c r="M30" s="107"/>
      <c r="N30" s="107"/>
      <c r="O30" s="107"/>
      <c r="P30" s="107"/>
      <c r="Q30" s="107"/>
      <c r="R30" s="107"/>
      <c r="S30" s="28" t="s">
        <v>144</v>
      </c>
      <c r="T30" s="274" t="s">
        <v>144</v>
      </c>
      <c r="U30" s="274" t="s">
        <v>144</v>
      </c>
      <c r="V30" s="28" t="s">
        <v>144</v>
      </c>
      <c r="W30" s="255" t="s">
        <v>161</v>
      </c>
      <c r="X30" s="250"/>
      <c r="Y30" s="107"/>
      <c r="Z30" s="107"/>
      <c r="AA30" s="107"/>
      <c r="AB30" s="107"/>
      <c r="AC30" s="107"/>
      <c r="AD30" s="107"/>
      <c r="AE30" s="107"/>
      <c r="AF30" s="256" t="s">
        <v>227</v>
      </c>
      <c r="AG30" s="107"/>
      <c r="AH30" s="107"/>
      <c r="AI30" s="256" t="s">
        <v>300</v>
      </c>
      <c r="AJ30" s="108"/>
      <c r="AK30" s="107"/>
      <c r="AL30" s="107"/>
      <c r="AM30" s="107"/>
      <c r="AN30" s="107"/>
      <c r="AO30" s="107"/>
      <c r="AP30" s="107"/>
      <c r="AQ30" s="276" t="s">
        <v>172</v>
      </c>
      <c r="AR30" s="272" t="s">
        <v>818</v>
      </c>
      <c r="AS30" s="260" t="s">
        <v>819</v>
      </c>
      <c r="AT30" s="261" t="s">
        <v>1615</v>
      </c>
    </row>
    <row r="31" spans="1:46">
      <c r="A31" s="107" t="str">
        <f ca="1">IFERROR(__xludf.DUMMYFUNCTION("OFFSET(INDIRECT(CONCAT(""VRMUpdate!E"",to_text(match(G31,plant_sci_names,0)))),0,-1)"),"Woodland Strawberry")</f>
        <v>Woodland Strawberry</v>
      </c>
      <c r="B31" s="107"/>
      <c r="C31" s="107"/>
      <c r="D31" s="107" t="str">
        <f ca="1">IFERROR(__xludf.DUMMYFUNCTION("OFFSET(INDIRECT(CONCAT(""VRMUpdate!E"",to_text(match(J31,plant_sci_names,0)))),0,-1)"),"Saltwater Cress")</f>
        <v>Saltwater Cress</v>
      </c>
      <c r="E31" s="107" t="str">
        <f ca="1">IFERROR(__xludf.DUMMYFUNCTION("OFFSET(INDIRECT(CONCAT(""VRMUpdate!E"",to_text(match(K31,plant_sci_names,0)))),0,-1)"),"Peruvian Tree Cotton")</f>
        <v>Peruvian Tree Cotton</v>
      </c>
      <c r="F31" s="107" t="str">
        <f ca="1">IFERROR(__xludf.DUMMYFUNCTION("OFFSET(INDIRECT(CONCAT(""VRMUpdate!E"",to_text(match(L31,plant_sci_names,0)))),0,-1)"),"Coyote Tobacco")</f>
        <v>Coyote Tobacco</v>
      </c>
      <c r="G31" s="107" t="s">
        <v>171</v>
      </c>
      <c r="H31" s="107"/>
      <c r="I31" s="107"/>
      <c r="J31" s="107" t="s">
        <v>169</v>
      </c>
      <c r="K31" s="107" t="s">
        <v>184</v>
      </c>
      <c r="L31" s="68" t="s">
        <v>222</v>
      </c>
      <c r="M31" s="107"/>
      <c r="N31" s="107"/>
      <c r="O31" s="107"/>
      <c r="P31" s="107"/>
      <c r="Q31" s="107"/>
      <c r="R31" s="107"/>
      <c r="S31" s="27" t="s">
        <v>147</v>
      </c>
      <c r="T31" s="27" t="s">
        <v>147</v>
      </c>
      <c r="U31" s="267" t="s">
        <v>147</v>
      </c>
      <c r="V31" s="27" t="s">
        <v>147</v>
      </c>
      <c r="W31" s="27" t="s">
        <v>147</v>
      </c>
      <c r="X31" s="250"/>
      <c r="Y31" s="107"/>
      <c r="Z31" s="107"/>
      <c r="AA31" s="107"/>
      <c r="AB31" s="107"/>
      <c r="AC31" s="107"/>
      <c r="AD31" s="107"/>
      <c r="AE31" s="107"/>
      <c r="AF31" s="256" t="s">
        <v>241</v>
      </c>
      <c r="AG31" s="107"/>
      <c r="AH31" s="107"/>
      <c r="AI31" s="256" t="s">
        <v>305</v>
      </c>
      <c r="AJ31" s="107"/>
      <c r="AK31" s="107"/>
      <c r="AL31" s="107"/>
      <c r="AM31" s="107"/>
      <c r="AN31" s="107"/>
      <c r="AO31" s="107"/>
      <c r="AP31" s="107"/>
      <c r="AQ31" s="276" t="s">
        <v>176</v>
      </c>
      <c r="AR31" s="272" t="s">
        <v>737</v>
      </c>
      <c r="AS31" s="260" t="s">
        <v>738</v>
      </c>
      <c r="AT31" s="261" t="s">
        <v>1615</v>
      </c>
    </row>
    <row r="32" spans="1:46">
      <c r="A32" s="107" t="str">
        <f ca="1">IFERROR(__xludf.DUMMYFUNCTION("OFFSET(INDIRECT(CONCAT(""VRMUpdate!E"",to_text(match(G32,plant_sci_names,0)))),0,-1)"),"Italian Freshwater Alga")</f>
        <v>Italian Freshwater Alga</v>
      </c>
      <c r="B32" s="107"/>
      <c r="C32" s="107"/>
      <c r="D32" s="107" t="str">
        <f ca="1">IFERROR(__xludf.DUMMYFUNCTION("OFFSET(INDIRECT(CONCAT(""VRMUpdate!E"",to_text(match(J32,plant_sci_names,0)))),0,-1)"),"Woodland Strawberry")</f>
        <v>Woodland Strawberry</v>
      </c>
      <c r="E32" s="107" t="str">
        <f ca="1">IFERROR(__xludf.DUMMYFUNCTION("OFFSET(INDIRECT(CONCAT(""VRMUpdate!E"",to_text(match(K32,plant_sci_names,0)))),0,-1)"),"Rubber Tree")</f>
        <v>Rubber Tree</v>
      </c>
      <c r="F32" s="107" t="str">
        <f ca="1">IFERROR(__xludf.DUMMYFUNCTION("OFFSET(INDIRECT(CONCAT(""VRMUpdate!E"",to_text(match(L32,plant_sci_names,0)))),0,-1)"),"Woodland Tobacco")</f>
        <v>Woodland Tobacco</v>
      </c>
      <c r="G32" s="107" t="s">
        <v>173</v>
      </c>
      <c r="H32" s="107"/>
      <c r="I32" s="107"/>
      <c r="J32" s="107" t="s">
        <v>171</v>
      </c>
      <c r="K32" s="107" t="s">
        <v>188</v>
      </c>
      <c r="L32" s="68" t="s">
        <v>225</v>
      </c>
      <c r="M32" s="107"/>
      <c r="N32" s="107"/>
      <c r="O32" s="107"/>
      <c r="P32" s="107"/>
      <c r="Q32" s="107"/>
      <c r="R32" s="107"/>
      <c r="S32" s="255" t="s">
        <v>149</v>
      </c>
      <c r="T32" s="267" t="s">
        <v>149</v>
      </c>
      <c r="U32" s="267" t="s">
        <v>149</v>
      </c>
      <c r="V32" s="255" t="s">
        <v>149</v>
      </c>
      <c r="W32" s="255" t="s">
        <v>165</v>
      </c>
      <c r="X32" s="250"/>
      <c r="Y32" s="107"/>
      <c r="Z32" s="107"/>
      <c r="AA32" s="107"/>
      <c r="AB32" s="107"/>
      <c r="AC32" s="107"/>
      <c r="AD32" s="107"/>
      <c r="AE32" s="107"/>
      <c r="AF32" s="256" t="s">
        <v>244</v>
      </c>
      <c r="AG32" s="107"/>
      <c r="AH32" s="107"/>
      <c r="AI32" s="107"/>
      <c r="AJ32" s="108"/>
      <c r="AK32" s="107"/>
      <c r="AL32" s="107"/>
      <c r="AM32" s="107"/>
      <c r="AN32" s="107"/>
      <c r="AO32" s="107"/>
      <c r="AP32" s="107"/>
      <c r="AQ32" s="276" t="s">
        <v>180</v>
      </c>
      <c r="AR32" s="259" t="s">
        <v>791</v>
      </c>
      <c r="AS32" s="260" t="s">
        <v>792</v>
      </c>
      <c r="AT32" s="261" t="s">
        <v>1615</v>
      </c>
    </row>
    <row r="33" spans="1:46">
      <c r="A33" s="107" t="str">
        <f ca="1">IFERROR(__xludf.DUMMYFUNCTION("OFFSET(INDIRECT(CONCAT(""VRMUpdate!E"",to_text(match(G33,plant_sci_names,0)))),0,-1)"),"Wild Soybean")</f>
        <v>Wild Soybean</v>
      </c>
      <c r="B33" s="107"/>
      <c r="C33" s="107"/>
      <c r="D33" s="107" t="str">
        <f ca="1">IFERROR(__xludf.DUMMYFUNCTION("OFFSET(INDIRECT(CONCAT(""VRMUpdate!E"",to_text(match(J33,plant_sci_names,0)))),0,-1)"),"Italian Freshwater Alga")</f>
        <v>Italian Freshwater Alga</v>
      </c>
      <c r="E33" s="107" t="str">
        <f ca="1">IFERROR(__xludf.DUMMYFUNCTION("OFFSET(INDIRECT(CONCAT(""VRMUpdate!E"",to_text(match(K33,plant_sci_names,0)))),0,-1)"),"Birdsfoot Trefoil")</f>
        <v>Birdsfoot Trefoil</v>
      </c>
      <c r="F33" s="107" t="str">
        <f ca="1">IFERROR(__xludf.DUMMYFUNCTION("OFFSET(INDIRECT(CONCAT(""VRMUpdate!E"",to_text(match(L33,plant_sci_names,0)))),0,-1)"),"Yungas Valley Tobacco")</f>
        <v>Yungas Valley Tobacco</v>
      </c>
      <c r="G33" s="107" t="s">
        <v>177</v>
      </c>
      <c r="H33" s="107"/>
      <c r="I33" s="107"/>
      <c r="J33" s="107" t="s">
        <v>173</v>
      </c>
      <c r="K33" s="107" t="s">
        <v>199</v>
      </c>
      <c r="L33" s="68" t="s">
        <v>229</v>
      </c>
      <c r="M33" s="107"/>
      <c r="N33" s="107"/>
      <c r="O33" s="107"/>
      <c r="P33" s="107"/>
      <c r="Q33" s="107"/>
      <c r="R33" s="107"/>
      <c r="S33" s="255" t="s">
        <v>151</v>
      </c>
      <c r="T33" s="267" t="s">
        <v>151</v>
      </c>
      <c r="U33" s="27" t="s">
        <v>151</v>
      </c>
      <c r="V33" s="255" t="s">
        <v>151</v>
      </c>
      <c r="W33" s="279" t="s">
        <v>167</v>
      </c>
      <c r="X33" s="250"/>
      <c r="Y33" s="107"/>
      <c r="Z33" s="107"/>
      <c r="AA33" s="107"/>
      <c r="AB33" s="107"/>
      <c r="AC33" s="107"/>
      <c r="AD33" s="107"/>
      <c r="AE33" s="107"/>
      <c r="AF33" s="256" t="s">
        <v>246</v>
      </c>
      <c r="AG33" s="107"/>
      <c r="AH33" s="107"/>
      <c r="AI33" s="107"/>
      <c r="AJ33" s="108"/>
      <c r="AK33" s="107"/>
      <c r="AL33" s="107"/>
      <c r="AM33" s="107"/>
      <c r="AN33" s="107"/>
      <c r="AO33" s="107"/>
      <c r="AP33" s="107"/>
      <c r="AQ33" s="276" t="s">
        <v>183</v>
      </c>
      <c r="AR33" s="272" t="s">
        <v>791</v>
      </c>
      <c r="AS33" s="260" t="s">
        <v>794</v>
      </c>
      <c r="AT33" s="261" t="s">
        <v>1615</v>
      </c>
    </row>
    <row r="34" spans="1:46">
      <c r="A34" s="107" t="str">
        <f ca="1">IFERROR(__xludf.DUMMYFUNCTION("OFFSET(INDIRECT(CONCAT(""VRMUpdate!E"",to_text(match(G34,plant_sci_names,0)))),0,-1)"),"Tree Cotton")</f>
        <v>Tree Cotton</v>
      </c>
      <c r="B34" s="107"/>
      <c r="C34" s="107"/>
      <c r="D34" s="107" t="str">
        <f ca="1">IFERROR(__xludf.DUMMYFUNCTION("OFFSET(INDIRECT(CONCAT(""VRMUpdate!E"",to_text(match(J34,plant_sci_names,0)))),0,-1)"),"Wild Soybean")</f>
        <v>Wild Soybean</v>
      </c>
      <c r="E34" s="107" t="str">
        <f ca="1">IFERROR(__xludf.DUMMYFUNCTION("OFFSET(INDIRECT(CONCAT(""VRMUpdate!E"",to_text(match(K34,plant_sci_names,0)))),0,-1)"),"Apple")</f>
        <v>Apple</v>
      </c>
      <c r="F34" s="107" t="str">
        <f ca="1">IFERROR(__xludf.DUMMYFUNCTION("OFFSET(INDIRECT(CONCAT(""VRMUpdate!E"",to_text(match(L34,plant_sci_names,0)))),0,-1)"),"Malo Sina, Wild Rice")</f>
        <v>Malo Sina, Wild Rice</v>
      </c>
      <c r="G34" s="107" t="s">
        <v>179</v>
      </c>
      <c r="H34" s="107"/>
      <c r="I34" s="107"/>
      <c r="J34" s="107" t="s">
        <v>177</v>
      </c>
      <c r="K34" s="107" t="s">
        <v>205</v>
      </c>
      <c r="L34" s="68" t="s">
        <v>233</v>
      </c>
      <c r="M34" s="107"/>
      <c r="N34" s="107"/>
      <c r="O34" s="107"/>
      <c r="P34" s="107"/>
      <c r="Q34" s="107"/>
      <c r="R34" s="107"/>
      <c r="S34" s="262" t="s">
        <v>153</v>
      </c>
      <c r="T34" s="274" t="s">
        <v>153</v>
      </c>
      <c r="U34" s="262" t="s">
        <v>153</v>
      </c>
      <c r="V34" s="262" t="s">
        <v>153</v>
      </c>
      <c r="W34" s="255" t="s">
        <v>169</v>
      </c>
      <c r="X34" s="250"/>
      <c r="Y34" s="107"/>
      <c r="Z34" s="107"/>
      <c r="AA34" s="107"/>
      <c r="AB34" s="107"/>
      <c r="AC34" s="107"/>
      <c r="AD34" s="107"/>
      <c r="AE34" s="107"/>
      <c r="AF34" s="256" t="s">
        <v>257</v>
      </c>
      <c r="AG34" s="107"/>
      <c r="AH34" s="107"/>
      <c r="AI34" s="107"/>
      <c r="AJ34" s="108"/>
      <c r="AK34" s="107"/>
      <c r="AL34" s="107"/>
      <c r="AM34" s="107"/>
      <c r="AN34" s="107"/>
      <c r="AO34" s="107"/>
      <c r="AP34" s="107"/>
      <c r="AQ34" s="276" t="s">
        <v>185</v>
      </c>
      <c r="AR34" s="272" t="s">
        <v>791</v>
      </c>
      <c r="AS34" s="260" t="s">
        <v>796</v>
      </c>
      <c r="AT34" s="261" t="s">
        <v>1615</v>
      </c>
    </row>
    <row r="35" spans="1:46">
      <c r="A35" s="107" t="str">
        <f ca="1">IFERROR(__xludf.DUMMYFUNCTION("OFFSET(INDIRECT(CONCAT(""VRMUpdate!E"",to_text(match(G35,plant_sci_names,0)))),0,-1)"),"Upland Cotton")</f>
        <v>Upland Cotton</v>
      </c>
      <c r="B35" s="107"/>
      <c r="C35" s="107"/>
      <c r="D35" s="107" t="str">
        <f ca="1">IFERROR(__xludf.DUMMYFUNCTION("OFFSET(INDIRECT(CONCAT(""VRMUpdate!E"",to_text(match(J35,plant_sci_names,0)))),0,-1)"),"Tree Cotton")</f>
        <v>Tree Cotton</v>
      </c>
      <c r="E35" s="107" t="str">
        <f ca="1">IFERROR(__xludf.DUMMYFUNCTION("OFFSET(INDIRECT(CONCAT(""VRMUpdate!E"",to_text(match(K35,plant_sci_names,0)))),0,-1)"),"Barrel Medic")</f>
        <v>Barrel Medic</v>
      </c>
      <c r="F35" s="107" t="str">
        <f ca="1">IFERROR(__xludf.DUMMYFUNCTION("OFFSET(INDIRECT(CONCAT(""VRMUpdate!E"",to_text(match(L35,plant_sci_names,0)))),0,-1)"),"Marine Surface-Isolated Green Algae")</f>
        <v>Marine Surface-Isolated Green Algae</v>
      </c>
      <c r="G35" s="107" t="s">
        <v>182</v>
      </c>
      <c r="H35" s="107"/>
      <c r="I35" s="107"/>
      <c r="J35" s="107" t="s">
        <v>179</v>
      </c>
      <c r="K35" s="107" t="s">
        <v>209</v>
      </c>
      <c r="L35" s="68" t="s">
        <v>237</v>
      </c>
      <c r="M35" s="107"/>
      <c r="N35" s="107"/>
      <c r="O35" s="107"/>
      <c r="P35" s="107"/>
      <c r="Q35" s="107"/>
      <c r="R35" s="107"/>
      <c r="S35" s="255" t="s">
        <v>155</v>
      </c>
      <c r="T35" s="255" t="s">
        <v>155</v>
      </c>
      <c r="U35" s="255" t="s">
        <v>155</v>
      </c>
      <c r="V35" s="255" t="s">
        <v>155</v>
      </c>
      <c r="W35" s="255" t="s">
        <v>171</v>
      </c>
      <c r="X35" s="250"/>
      <c r="Y35" s="107"/>
      <c r="Z35" s="107"/>
      <c r="AA35" s="107"/>
      <c r="AB35" s="107"/>
      <c r="AC35" s="107"/>
      <c r="AD35" s="107"/>
      <c r="AE35" s="107"/>
      <c r="AF35" s="256" t="s">
        <v>259</v>
      </c>
      <c r="AG35" s="107"/>
      <c r="AH35" s="107"/>
      <c r="AI35" s="107"/>
      <c r="AJ35" s="107"/>
      <c r="AK35" s="107"/>
      <c r="AL35" s="107"/>
      <c r="AM35" s="107"/>
      <c r="AN35" s="107"/>
      <c r="AO35" s="107"/>
      <c r="AP35" s="107"/>
      <c r="AQ35" s="276" t="s">
        <v>187</v>
      </c>
      <c r="AR35" s="272" t="s">
        <v>496</v>
      </c>
      <c r="AS35" s="260" t="s">
        <v>497</v>
      </c>
      <c r="AT35" s="261" t="s">
        <v>1615</v>
      </c>
    </row>
    <row r="36" spans="1:46">
      <c r="A36" s="107" t="str">
        <f ca="1">IFERROR(__xludf.DUMMYFUNCTION("OFFSET(INDIRECT(CONCAT(""VRMUpdate!E"",to_text(match(G36,plant_sci_names,0)))),0,-1)"),"Peruvian Tree Cotton")</f>
        <v>Peruvian Tree Cotton</v>
      </c>
      <c r="B36" s="107"/>
      <c r="C36" s="107"/>
      <c r="D36" s="107" t="str">
        <f ca="1">IFERROR(__xludf.DUMMYFUNCTION("OFFSET(INDIRECT(CONCAT(""VRMUpdate!E"",to_text(match(J36,plant_sci_names,0)))),0,-1)"),"Upland Cotton")</f>
        <v>Upland Cotton</v>
      </c>
      <c r="E36" s="107" t="str">
        <f ca="1">IFERROR(__xludf.DUMMYFUNCTION("OFFSET(INDIRECT(CONCAT(""VRMUpdate!E"",to_text(match(K36,plant_sci_names,0)))),0,-1)"),"Marine Green Picoplankton")</f>
        <v>Marine Green Picoplankton</v>
      </c>
      <c r="F36" s="107" t="str">
        <f ca="1">IFERROR(__xludf.DUMMYFUNCTION("OFFSET(INDIRECT(CONCAT(""VRMUpdate!E"",to_text(match(L36,plant_sci_names,0)))),0,-1)"),"Marine Light-Polyvalent Green Algae")</f>
        <v>Marine Light-Polyvalent Green Algae</v>
      </c>
      <c r="G36" s="107" t="s">
        <v>184</v>
      </c>
      <c r="H36" s="107"/>
      <c r="I36" s="107"/>
      <c r="J36" s="107" t="s">
        <v>182</v>
      </c>
      <c r="K36" s="107" t="s">
        <v>211</v>
      </c>
      <c r="L36" s="68" t="s">
        <v>239</v>
      </c>
      <c r="M36" s="107"/>
      <c r="N36" s="107"/>
      <c r="O36" s="107"/>
      <c r="P36" s="107"/>
      <c r="Q36" s="107"/>
      <c r="R36" s="107"/>
      <c r="S36" s="27" t="s">
        <v>157</v>
      </c>
      <c r="T36" s="255" t="s">
        <v>157</v>
      </c>
      <c r="U36" s="267" t="s">
        <v>157</v>
      </c>
      <c r="V36" s="255" t="s">
        <v>157</v>
      </c>
      <c r="W36" s="255" t="s">
        <v>173</v>
      </c>
      <c r="X36" s="250"/>
      <c r="Y36" s="107"/>
      <c r="Z36" s="107"/>
      <c r="AA36" s="107"/>
      <c r="AB36" s="107"/>
      <c r="AC36" s="107"/>
      <c r="AD36" s="107"/>
      <c r="AE36" s="107"/>
      <c r="AF36" s="256" t="s">
        <v>261</v>
      </c>
      <c r="AG36" s="107"/>
      <c r="AH36" s="107"/>
      <c r="AI36" s="107"/>
      <c r="AJ36" s="107"/>
      <c r="AK36" s="107"/>
      <c r="AL36" s="107"/>
      <c r="AM36" s="107"/>
      <c r="AN36" s="107"/>
      <c r="AO36" s="107"/>
      <c r="AP36" s="107"/>
      <c r="AQ36" s="276" t="s">
        <v>189</v>
      </c>
      <c r="AR36" s="272" t="s">
        <v>768</v>
      </c>
      <c r="AS36" s="260" t="s">
        <v>769</v>
      </c>
      <c r="AT36" s="261" t="s">
        <v>1615</v>
      </c>
    </row>
    <row r="37" spans="1:46">
      <c r="A37" s="107" t="str">
        <f ca="1">IFERROR(__xludf.DUMMYFUNCTION("OFFSET(INDIRECT(CONCAT(""VRMUpdate!E"",to_text(match(G37,plant_sci_names,0)))),0,-1)"),"Common Sunflower")</f>
        <v>Common Sunflower</v>
      </c>
      <c r="B37" s="107"/>
      <c r="C37" s="107"/>
      <c r="D37" s="107" t="str">
        <f ca="1">IFERROR(__xludf.DUMMYFUNCTION("OFFSET(INDIRECT(CONCAT(""VRMUpdate!E"",to_text(match(J37,plant_sci_names,0)))),0,-1)"),"Peruvian Tree Cotton")</f>
        <v>Peruvian Tree Cotton</v>
      </c>
      <c r="E37" s="107" t="str">
        <f ca="1">IFERROR(__xludf.DUMMYFUNCTION("OFFSET(INDIRECT(CONCAT(""VRMUpdate!E"",to_text(match(K37,plant_sci_names,0)))),0,-1)"),"Marine Green Picoplankton")</f>
        <v>Marine Green Picoplankton</v>
      </c>
      <c r="F37" s="107" t="str">
        <f ca="1">IFERROR(__xludf.DUMMYFUNCTION("OFFSET(INDIRECT(CONCAT(""VRMUpdate!E"",to_text(match(L37,plant_sci_names,0)))),0,-1)"),"Moth Orchid")</f>
        <v>Moth Orchid</v>
      </c>
      <c r="G37" s="107" t="s">
        <v>186</v>
      </c>
      <c r="H37" s="107"/>
      <c r="I37" s="107"/>
      <c r="J37" s="107" t="s">
        <v>184</v>
      </c>
      <c r="K37" s="107" t="s">
        <v>213</v>
      </c>
      <c r="L37" s="68" t="s">
        <v>244</v>
      </c>
      <c r="M37" s="107"/>
      <c r="N37" s="107"/>
      <c r="O37" s="107"/>
      <c r="P37" s="107"/>
      <c r="Q37" s="107"/>
      <c r="R37" s="107"/>
      <c r="S37" s="27" t="s">
        <v>159</v>
      </c>
      <c r="T37" s="27" t="s">
        <v>159</v>
      </c>
      <c r="U37" s="267" t="s">
        <v>159</v>
      </c>
      <c r="V37" s="27" t="s">
        <v>159</v>
      </c>
      <c r="W37" s="27" t="s">
        <v>159</v>
      </c>
      <c r="X37" s="250"/>
      <c r="Y37" s="107"/>
      <c r="Z37" s="107"/>
      <c r="AA37" s="107"/>
      <c r="AB37" s="107"/>
      <c r="AC37" s="107"/>
      <c r="AD37" s="107"/>
      <c r="AE37" s="107"/>
      <c r="AF37" s="256" t="s">
        <v>265</v>
      </c>
      <c r="AG37" s="107"/>
      <c r="AH37" s="107"/>
      <c r="AI37" s="107"/>
      <c r="AJ37" s="107"/>
      <c r="AK37" s="107"/>
      <c r="AL37" s="107"/>
      <c r="AM37" s="107"/>
      <c r="AN37" s="107"/>
      <c r="AO37" s="107"/>
      <c r="AP37" s="107"/>
      <c r="AQ37" s="276" t="s">
        <v>191</v>
      </c>
      <c r="AR37" s="272" t="s">
        <v>519</v>
      </c>
      <c r="AS37" s="260" t="s">
        <v>520</v>
      </c>
      <c r="AT37" s="261" t="s">
        <v>1615</v>
      </c>
    </row>
    <row r="38" spans="1:46">
      <c r="A38" s="107" t="str">
        <f ca="1">IFERROR(__xludf.DUMMYFUNCTION("OFFSET(INDIRECT(CONCAT(""VRMUpdate!E"",to_text(match(G38,plant_sci_names,0)))),0,-1)"),"Rubber Tree")</f>
        <v>Rubber Tree</v>
      </c>
      <c r="B38" s="107"/>
      <c r="C38" s="107"/>
      <c r="D38" s="107" t="str">
        <f ca="1">IFERROR(__xludf.DUMMYFUNCTION("OFFSET(INDIRECT(CONCAT(""VRMUpdate!E"",to_text(match(J38,plant_sci_names,0)))),0,-1)"),"Common Sunflower")</f>
        <v>Common Sunflower</v>
      </c>
      <c r="E38" s="107" t="str">
        <f ca="1">IFERROR(__xludf.DUMMYFUNCTION("OFFSET(INDIRECT(CONCAT(""VRMUpdate!E"",to_text(match(K38,plant_sci_names,0)))),0,-1)"),"Freshwater Green Algae")</f>
        <v>Freshwater Green Algae</v>
      </c>
      <c r="F38" s="107" t="str">
        <f ca="1">IFERROR(__xludf.DUMMYFUNCTION("OFFSET(INDIRECT(CONCAT(""VRMUpdate!E"",to_text(match(L38,plant_sci_names,0)))),0,-1)"),"Spreading Earthmoss")</f>
        <v>Spreading Earthmoss</v>
      </c>
      <c r="G38" s="107" t="s">
        <v>188</v>
      </c>
      <c r="H38" s="107"/>
      <c r="I38" s="107"/>
      <c r="J38" s="107" t="s">
        <v>186</v>
      </c>
      <c r="K38" s="107" t="s">
        <v>216</v>
      </c>
      <c r="L38" s="68" t="s">
        <v>250</v>
      </c>
      <c r="M38" s="107"/>
      <c r="N38" s="107"/>
      <c r="O38" s="107"/>
      <c r="P38" s="107"/>
      <c r="Q38" s="107"/>
      <c r="R38" s="107"/>
      <c r="S38" s="255" t="s">
        <v>161</v>
      </c>
      <c r="T38" s="255" t="s">
        <v>161</v>
      </c>
      <c r="U38" s="27" t="s">
        <v>161</v>
      </c>
      <c r="V38" s="255" t="s">
        <v>161</v>
      </c>
      <c r="W38" s="255" t="s">
        <v>177</v>
      </c>
      <c r="X38" s="250"/>
      <c r="Y38" s="107"/>
      <c r="Z38" s="107"/>
      <c r="AA38" s="107"/>
      <c r="AB38" s="107"/>
      <c r="AC38" s="107"/>
      <c r="AD38" s="107"/>
      <c r="AE38" s="107"/>
      <c r="AF38" s="108" t="s">
        <v>267</v>
      </c>
      <c r="AG38" s="107"/>
      <c r="AH38" s="107"/>
      <c r="AI38" s="107"/>
      <c r="AJ38" s="107"/>
      <c r="AK38" s="107"/>
      <c r="AL38" s="107"/>
      <c r="AM38" s="107"/>
      <c r="AN38" s="107"/>
      <c r="AO38" s="107"/>
      <c r="AP38" s="107"/>
      <c r="AQ38" s="276" t="s">
        <v>193</v>
      </c>
      <c r="AR38" s="273" t="s">
        <v>771</v>
      </c>
      <c r="AS38" s="260" t="s">
        <v>772</v>
      </c>
      <c r="AT38" s="261" t="s">
        <v>1615</v>
      </c>
    </row>
    <row r="39" spans="1:46">
      <c r="A39" s="107" t="str">
        <f ca="1">IFERROR(__xludf.DUMMYFUNCTION("OFFSET(INDIRECT(CONCAT(""VRMUpdate!E"",to_text(match(G39,plant_sci_names,0)))),0,-1)"),"Japanese Morning Glory")</f>
        <v>Japanese Morning Glory</v>
      </c>
      <c r="B39" s="107"/>
      <c r="C39" s="107"/>
      <c r="D39" s="107" t="str">
        <f ca="1">IFERROR(__xludf.DUMMYFUNCTION("OFFSET(INDIRECT(CONCAT(""VRMUpdate!E"",to_text(match(J39,plant_sci_names,0)))),0,-1)"),"Rubber Tree")</f>
        <v>Rubber Tree</v>
      </c>
      <c r="E39" s="107" t="str">
        <f ca="1">IFERROR(__xludf.DUMMYFUNCTION("OFFSET(INDIRECT(CONCAT(""VRMUpdate!E"",to_text(match(K39,plant_sci_names,0)))),0,-1)"),"Wild Malaysian Banana")</f>
        <v>Wild Malaysian Banana</v>
      </c>
      <c r="F39" s="107" t="str">
        <f ca="1">IFERROR(__xludf.DUMMYFUNCTION("OFFSET(INDIRECT(CONCAT(""VRMUpdate!E"",to_text(match(L39,plant_sci_names,0)))),0,-1)"),"Euphrates Poplar")</f>
        <v>Euphrates Poplar</v>
      </c>
      <c r="G39" s="107" t="s">
        <v>190</v>
      </c>
      <c r="H39" s="107"/>
      <c r="I39" s="107"/>
      <c r="J39" s="107" t="s">
        <v>188</v>
      </c>
      <c r="K39" s="107" t="s">
        <v>217</v>
      </c>
      <c r="L39" s="68" t="s">
        <v>252</v>
      </c>
      <c r="M39" s="107"/>
      <c r="N39" s="107"/>
      <c r="O39" s="107"/>
      <c r="P39" s="107"/>
      <c r="Q39" s="107"/>
      <c r="R39" s="107"/>
      <c r="S39" s="262" t="s">
        <v>163</v>
      </c>
      <c r="T39" s="274" t="s">
        <v>163</v>
      </c>
      <c r="U39" s="274" t="s">
        <v>163</v>
      </c>
      <c r="V39" s="262" t="s">
        <v>163</v>
      </c>
      <c r="W39" s="255" t="s">
        <v>182</v>
      </c>
      <c r="X39" s="250"/>
      <c r="Y39" s="107"/>
      <c r="Z39" s="107"/>
      <c r="AA39" s="107"/>
      <c r="AB39" s="107"/>
      <c r="AC39" s="107"/>
      <c r="AD39" s="107"/>
      <c r="AE39" s="107"/>
      <c r="AF39" s="256" t="s">
        <v>269</v>
      </c>
      <c r="AG39" s="107"/>
      <c r="AH39" s="107"/>
      <c r="AI39" s="107"/>
      <c r="AJ39" s="107"/>
      <c r="AK39" s="107"/>
      <c r="AL39" s="107"/>
      <c r="AM39" s="107"/>
      <c r="AN39" s="107"/>
      <c r="AO39" s="107"/>
      <c r="AP39" s="107"/>
      <c r="AQ39" s="276" t="s">
        <v>196</v>
      </c>
      <c r="AR39" s="272" t="s">
        <v>765</v>
      </c>
      <c r="AS39" s="260" t="s">
        <v>766</v>
      </c>
      <c r="AT39" s="261" t="s">
        <v>1615</v>
      </c>
    </row>
    <row r="40" spans="1:46">
      <c r="A40" s="107" t="str">
        <f ca="1">IFERROR(__xludf.DUMMYFUNCTION("OFFSET(INDIRECT(CONCAT(""VRMUpdate!E"",to_text(match(G40,plant_sci_names,0)))),0,-1)"),"Barbados Nut")</f>
        <v>Barbados Nut</v>
      </c>
      <c r="B40" s="107"/>
      <c r="C40" s="107"/>
      <c r="D40" s="107" t="str">
        <f ca="1">IFERROR(__xludf.DUMMYFUNCTION("OFFSET(INDIRECT(CONCAT(""VRMUpdate!E"",to_text(match(J40,plant_sci_names,0)))),0,-1)"),"Japanese Morning Glory")</f>
        <v>Japanese Morning Glory</v>
      </c>
      <c r="E40" s="107" t="str">
        <f ca="1">IFERROR(__xludf.DUMMYFUNCTION("OFFSET(INDIRECT(CONCAT(""VRMUpdate!E"",to_text(match(K40,plant_sci_names,0)))),0,-1)"),"Coyote Tobacco")</f>
        <v>Coyote Tobacco</v>
      </c>
      <c r="F40" s="107" t="str">
        <f ca="1">IFERROR(__xludf.DUMMYFUNCTION("OFFSET(INDIRECT(CONCAT(""VRMUpdate!E"",to_text(match(L40,plant_sci_names,0)))),0,-1)"),"Black Cottonwood")</f>
        <v>Black Cottonwood</v>
      </c>
      <c r="G40" s="107" t="s">
        <v>192</v>
      </c>
      <c r="H40" s="107"/>
      <c r="I40" s="107"/>
      <c r="J40" s="107" t="s">
        <v>190</v>
      </c>
      <c r="K40" s="107" t="s">
        <v>222</v>
      </c>
      <c r="L40" s="68" t="s">
        <v>255</v>
      </c>
      <c r="M40" s="107"/>
      <c r="N40" s="107"/>
      <c r="O40" s="107"/>
      <c r="P40" s="107"/>
      <c r="Q40" s="107"/>
      <c r="R40" s="107"/>
      <c r="S40" s="255" t="s">
        <v>165</v>
      </c>
      <c r="T40" s="267" t="s">
        <v>165</v>
      </c>
      <c r="U40" s="267" t="s">
        <v>165</v>
      </c>
      <c r="V40" s="255" t="s">
        <v>165</v>
      </c>
      <c r="W40" s="262" t="s">
        <v>184</v>
      </c>
      <c r="X40" s="250"/>
      <c r="Y40" s="107"/>
      <c r="Z40" s="107"/>
      <c r="AA40" s="107"/>
      <c r="AB40" s="107"/>
      <c r="AC40" s="107"/>
      <c r="AD40" s="107"/>
      <c r="AE40" s="107"/>
      <c r="AF40" s="256" t="s">
        <v>275</v>
      </c>
      <c r="AG40" s="107"/>
      <c r="AH40" s="107"/>
      <c r="AI40" s="107"/>
      <c r="AJ40" s="107"/>
      <c r="AK40" s="107"/>
      <c r="AL40" s="107"/>
      <c r="AM40" s="107"/>
      <c r="AN40" s="107"/>
      <c r="AO40" s="107"/>
      <c r="AP40" s="107"/>
      <c r="AQ40" s="276" t="s">
        <v>198</v>
      </c>
      <c r="AR40" s="272" t="s">
        <v>501</v>
      </c>
      <c r="AS40" s="260" t="s">
        <v>502</v>
      </c>
      <c r="AT40" s="261" t="s">
        <v>1615</v>
      </c>
    </row>
    <row r="41" spans="1:46">
      <c r="A41" s="107" t="str">
        <f ca="1">IFERROR(__xludf.DUMMYFUNCTION("OFFSET(INDIRECT(CONCAT(""VRMUpdate!E"",to_text(match(G41,plant_sci_names,0)))),0,-1)"),"Birdsfoot Trefoil")</f>
        <v>Birdsfoot Trefoil</v>
      </c>
      <c r="B41" s="107"/>
      <c r="C41" s="107"/>
      <c r="D41" s="107" t="str">
        <f ca="1">IFERROR(__xludf.DUMMYFUNCTION("OFFSET(INDIRECT(CONCAT(""VRMUpdate!E"",to_text(match(J41,plant_sci_names,0)))),0,-1)"),"Barbados Nut")</f>
        <v>Barbados Nut</v>
      </c>
      <c r="E41" s="107" t="str">
        <f ca="1">IFERROR(__xludf.DUMMYFUNCTION("OFFSET(INDIRECT(CONCAT(""VRMUpdate!E"",to_text(match(K41,plant_sci_names,0)))),0,-1)"),"Woodland Tobacco")</f>
        <v>Woodland Tobacco</v>
      </c>
      <c r="F41" s="107" t="str">
        <f ca="1">IFERROR(__xludf.DUMMYFUNCTION("OFFSET(INDIRECT(CONCAT(""VRMUpdate!E"",to_text(match(L41,plant_sci_names,0)))),0,-1)"),"Japanese Apricot")</f>
        <v>Japanese Apricot</v>
      </c>
      <c r="G41" s="107" t="s">
        <v>199</v>
      </c>
      <c r="H41" s="107"/>
      <c r="I41" s="107"/>
      <c r="J41" s="107" t="s">
        <v>192</v>
      </c>
      <c r="K41" s="107" t="s">
        <v>225</v>
      </c>
      <c r="L41" s="68" t="s">
        <v>259</v>
      </c>
      <c r="M41" s="107"/>
      <c r="N41" s="107"/>
      <c r="O41" s="107"/>
      <c r="P41" s="107"/>
      <c r="Q41" s="107"/>
      <c r="R41" s="107"/>
      <c r="S41" s="279" t="s">
        <v>167</v>
      </c>
      <c r="T41" s="280" t="s">
        <v>167</v>
      </c>
      <c r="U41" s="279" t="s">
        <v>167</v>
      </c>
      <c r="V41" s="279" t="s">
        <v>167</v>
      </c>
      <c r="W41" s="255" t="s">
        <v>188</v>
      </c>
      <c r="X41" s="250"/>
      <c r="Y41" s="107"/>
      <c r="Z41" s="107"/>
      <c r="AA41" s="107"/>
      <c r="AB41" s="107"/>
      <c r="AC41" s="107"/>
      <c r="AD41" s="107"/>
      <c r="AE41" s="107"/>
      <c r="AF41" s="256" t="s">
        <v>277</v>
      </c>
      <c r="AG41" s="107"/>
      <c r="AH41" s="107"/>
      <c r="AI41" s="107"/>
      <c r="AJ41" s="107"/>
      <c r="AK41" s="107"/>
      <c r="AL41" s="107"/>
      <c r="AM41" s="107"/>
      <c r="AN41" s="107"/>
      <c r="AO41" s="107"/>
      <c r="AP41" s="107"/>
      <c r="AQ41" s="276" t="s">
        <v>203</v>
      </c>
      <c r="AR41" s="273" t="s">
        <v>746</v>
      </c>
      <c r="AS41" s="272" t="s">
        <v>747</v>
      </c>
      <c r="AT41" s="261" t="s">
        <v>1615</v>
      </c>
    </row>
    <row r="42" spans="1:46">
      <c r="A42" s="107" t="str">
        <f ca="1">IFERROR(__xludf.DUMMYFUNCTION("OFFSET(INDIRECT(CONCAT(""VRMUpdate!E"",to_text(match(G42,plant_sci_names,0)))),0,-1)"),"Narrow-leaved Blue Lupine")</f>
        <v>Narrow-leaved Blue Lupine</v>
      </c>
      <c r="B42" s="107"/>
      <c r="C42" s="107"/>
      <c r="D42" s="107" t="str">
        <f ca="1">IFERROR(__xludf.DUMMYFUNCTION("OFFSET(INDIRECT(CONCAT(""VRMUpdate!E"",to_text(match(J42,plant_sci_names,0)))),0,-1)"),"Garden Lettuce")</f>
        <v>Garden Lettuce</v>
      </c>
      <c r="E42" s="107" t="str">
        <f ca="1">IFERROR(__xludf.DUMMYFUNCTION("OFFSET(INDIRECT(CONCAT(""VRMUpdate!E"",to_text(match(K42,plant_sci_names,0)))),0,-1)"),"Yungas Valley Tobacco")</f>
        <v>Yungas Valley Tobacco</v>
      </c>
      <c r="F42" s="107" t="str">
        <f ca="1">IFERROR(__xludf.DUMMYFUNCTION("OFFSET(INDIRECT(CONCAT(""VRMUpdate!E"",to_text(match(L42,plant_sci_names,0)))),0,-1)"),"Chinese White Pear")</f>
        <v>Chinese White Pear</v>
      </c>
      <c r="G42" s="108" t="s">
        <v>202</v>
      </c>
      <c r="H42" s="107"/>
      <c r="I42" s="107"/>
      <c r="J42" s="107" t="s">
        <v>197</v>
      </c>
      <c r="K42" s="107" t="s">
        <v>229</v>
      </c>
      <c r="L42" s="68" t="s">
        <v>263</v>
      </c>
      <c r="M42" s="107"/>
      <c r="N42" s="107"/>
      <c r="O42" s="107"/>
      <c r="P42" s="107"/>
      <c r="Q42" s="107"/>
      <c r="R42" s="107"/>
      <c r="S42" s="255" t="s">
        <v>169</v>
      </c>
      <c r="T42" s="255" t="s">
        <v>169</v>
      </c>
      <c r="U42" s="267" t="s">
        <v>169</v>
      </c>
      <c r="V42" s="255" t="s">
        <v>169</v>
      </c>
      <c r="W42" s="262" t="s">
        <v>199</v>
      </c>
      <c r="X42" s="250"/>
      <c r="Y42" s="107"/>
      <c r="Z42" s="107"/>
      <c r="AA42" s="107"/>
      <c r="AB42" s="107"/>
      <c r="AC42" s="107"/>
      <c r="AD42" s="107"/>
      <c r="AE42" s="107"/>
      <c r="AF42" s="256" t="s">
        <v>279</v>
      </c>
      <c r="AG42" s="107"/>
      <c r="AH42" s="107"/>
      <c r="AI42" s="107"/>
      <c r="AJ42" s="107"/>
      <c r="AK42" s="107"/>
      <c r="AL42" s="107"/>
      <c r="AM42" s="107"/>
      <c r="AN42" s="107"/>
      <c r="AO42" s="107"/>
      <c r="AP42" s="107"/>
      <c r="AQ42" s="276" t="s">
        <v>206</v>
      </c>
      <c r="AR42" s="272" t="s">
        <v>821</v>
      </c>
      <c r="AS42" s="260" t="s">
        <v>822</v>
      </c>
      <c r="AT42" s="261" t="s">
        <v>1615</v>
      </c>
    </row>
    <row r="43" spans="1:46">
      <c r="A43" s="107" t="str">
        <f ca="1">IFERROR(__xludf.DUMMYFUNCTION("OFFSET(INDIRECT(CONCAT(""VRMUpdate!E"",to_text(match(G43,plant_sci_names,0)))),0,-1)"),"Cassava")</f>
        <v>Cassava</v>
      </c>
      <c r="B43" s="107"/>
      <c r="C43" s="107"/>
      <c r="D43" s="107" t="str">
        <f ca="1">IFERROR(__xludf.DUMMYFUNCTION("OFFSET(INDIRECT(CONCAT(""VRMUpdate!E"",to_text(match(J43,plant_sci_names,0)))),0,-1)"),"Birdsfoot Trefoil")</f>
        <v>Birdsfoot Trefoil</v>
      </c>
      <c r="E43" s="107" t="str">
        <f ca="1">IFERROR(__xludf.DUMMYFUNCTION("OFFSET(INDIRECT(CONCAT(""VRMUpdate!E"",to_text(match(K43,plant_sci_names,0)))),0,-1)"),"Malo Sina, Wild Rice")</f>
        <v>Malo Sina, Wild Rice</v>
      </c>
      <c r="F43" s="107" t="str">
        <f ca="1">IFERROR(__xludf.DUMMYFUNCTION("OFFSET(INDIRECT(CONCAT(""VRMUpdate!E"",to_text(match(L43,plant_sci_names,0)))),0,-1)"),"China Rose")</f>
        <v>China Rose</v>
      </c>
      <c r="G43" s="107" t="s">
        <v>207</v>
      </c>
      <c r="H43" s="107"/>
      <c r="I43" s="107"/>
      <c r="J43" s="107" t="s">
        <v>199</v>
      </c>
      <c r="K43" s="107" t="s">
        <v>233</v>
      </c>
      <c r="L43" s="68" t="s">
        <v>271</v>
      </c>
      <c r="M43" s="107"/>
      <c r="N43" s="107"/>
      <c r="O43" s="107"/>
      <c r="P43" s="107"/>
      <c r="Q43" s="107"/>
      <c r="R43" s="107"/>
      <c r="S43" s="255" t="s">
        <v>171</v>
      </c>
      <c r="T43" s="27" t="s">
        <v>171</v>
      </c>
      <c r="U43" s="27" t="s">
        <v>171</v>
      </c>
      <c r="V43" s="255" t="s">
        <v>171</v>
      </c>
      <c r="W43" s="255" t="s">
        <v>205</v>
      </c>
      <c r="X43" s="250"/>
      <c r="Y43" s="107"/>
      <c r="Z43" s="107"/>
      <c r="AA43" s="107"/>
      <c r="AB43" s="107"/>
      <c r="AC43" s="107"/>
      <c r="AD43" s="107"/>
      <c r="AE43" s="107"/>
      <c r="AF43" s="256" t="s">
        <v>281</v>
      </c>
      <c r="AG43" s="107"/>
      <c r="AH43" s="107"/>
      <c r="AI43" s="107"/>
      <c r="AJ43" s="107"/>
      <c r="AK43" s="107"/>
      <c r="AL43" s="107"/>
      <c r="AM43" s="107"/>
      <c r="AN43" s="107"/>
      <c r="AO43" s="107"/>
      <c r="AP43" s="107"/>
      <c r="AQ43" s="276" t="s">
        <v>208</v>
      </c>
      <c r="AR43" s="272" t="s">
        <v>774</v>
      </c>
      <c r="AS43" s="260" t="s">
        <v>775</v>
      </c>
      <c r="AT43" s="261" t="s">
        <v>1615</v>
      </c>
    </row>
    <row r="44" spans="1:46">
      <c r="A44" s="107" t="str">
        <f ca="1">IFERROR(__xludf.DUMMYFUNCTION("OFFSET(INDIRECT(CONCAT(""VRMUpdate!E"",to_text(match(G44,plant_sci_names,0)))),0,-1)"),"Barrel Medic")</f>
        <v>Barrel Medic</v>
      </c>
      <c r="B44" s="107"/>
      <c r="C44" s="107"/>
      <c r="D44" s="107" t="str">
        <f ca="1">IFERROR(__xludf.DUMMYFUNCTION("OFFSET(INDIRECT(CONCAT(""VRMUpdate!E"",to_text(match(J44,plant_sci_names,0)))),0,-1)"),"Narrow-leaved Blue Lupine")</f>
        <v>Narrow-leaved Blue Lupine</v>
      </c>
      <c r="E44" s="107" t="str">
        <f ca="1">IFERROR(__xludf.DUMMYFUNCTION("OFFSET(INDIRECT(CONCAT(""VRMUpdate!E"",to_text(match(K44,plant_sci_names,0)))),0,-1)"),"Japanese Rice")</f>
        <v>Japanese Rice</v>
      </c>
      <c r="F44" s="107" t="str">
        <f ca="1">IFERROR(__xludf.DUMMYFUNCTION("OFFSET(INDIRECT(CONCAT(""VRMUpdate!E"",to_text(match(L44,plant_sci_names,0)))),0,-1)"),"Spikemoss")</f>
        <v>Spikemoss</v>
      </c>
      <c r="G44" s="107" t="s">
        <v>209</v>
      </c>
      <c r="H44" s="107"/>
      <c r="I44" s="107"/>
      <c r="J44" s="108" t="s">
        <v>202</v>
      </c>
      <c r="K44" s="107" t="s">
        <v>235</v>
      </c>
      <c r="L44" s="68" t="s">
        <v>273</v>
      </c>
      <c r="M44" s="107"/>
      <c r="N44" s="107"/>
      <c r="O44" s="107"/>
      <c r="P44" s="107"/>
      <c r="Q44" s="107"/>
      <c r="R44" s="107"/>
      <c r="S44" s="255" t="s">
        <v>173</v>
      </c>
      <c r="T44" s="255" t="s">
        <v>173</v>
      </c>
      <c r="U44" s="267" t="s">
        <v>173</v>
      </c>
      <c r="V44" s="255" t="s">
        <v>173</v>
      </c>
      <c r="W44" s="255" t="s">
        <v>209</v>
      </c>
      <c r="X44" s="250"/>
      <c r="Y44" s="107"/>
      <c r="Z44" s="107"/>
      <c r="AA44" s="107"/>
      <c r="AB44" s="107"/>
      <c r="AC44" s="107"/>
      <c r="AD44" s="107"/>
      <c r="AE44" s="107"/>
      <c r="AF44" s="256" t="s">
        <v>283</v>
      </c>
      <c r="AG44" s="107"/>
      <c r="AH44" s="107"/>
      <c r="AI44" s="107"/>
      <c r="AJ44" s="107"/>
      <c r="AK44" s="107"/>
      <c r="AL44" s="107"/>
      <c r="AM44" s="107"/>
      <c r="AN44" s="107"/>
      <c r="AO44" s="107"/>
      <c r="AP44" s="107"/>
      <c r="AQ44" s="276" t="s">
        <v>210</v>
      </c>
      <c r="AR44" s="272" t="s">
        <v>749</v>
      </c>
      <c r="AS44" s="260" t="s">
        <v>750</v>
      </c>
      <c r="AT44" s="261" t="s">
        <v>1615</v>
      </c>
    </row>
    <row r="45" spans="1:46">
      <c r="A45" s="107" t="str">
        <f ca="1">IFERROR(__xludf.DUMMYFUNCTION("OFFSET(INDIRECT(CONCAT(""VRMUpdate!E"",to_text(match(G45,plant_sci_names,0)))),0,-1)"),"Marine Green Picoplankton")</f>
        <v>Marine Green Picoplankton</v>
      </c>
      <c r="B45" s="107"/>
      <c r="C45" s="107"/>
      <c r="D45" s="107" t="str">
        <f ca="1">IFERROR(__xludf.DUMMYFUNCTION("OFFSET(INDIRECT(CONCAT(""VRMUpdate!E"",to_text(match(J45,plant_sci_names,0)))),0,-1)"),"Cassava")</f>
        <v>Cassava</v>
      </c>
      <c r="E45" s="107" t="str">
        <f ca="1">IFERROR(__xludf.DUMMYFUNCTION("OFFSET(INDIRECT(CONCAT(""VRMUpdate!E"",to_text(match(K45,plant_sci_names,0)))),0,-1)"),"Marine Surface-Isolated Green Algae")</f>
        <v>Marine Surface-Isolated Green Algae</v>
      </c>
      <c r="F45" s="107" t="str">
        <f ca="1">IFERROR(__xludf.DUMMYFUNCTION("OFFSET(INDIRECT(CONCAT(""VRMUpdate!E"",to_text(match(L45,plant_sci_names,0)))),0,-1)"),"Foxtail Millet")</f>
        <v>Foxtail Millet</v>
      </c>
      <c r="G45" s="107" t="s">
        <v>211</v>
      </c>
      <c r="H45" s="107"/>
      <c r="I45" s="107"/>
      <c r="J45" s="107" t="s">
        <v>207</v>
      </c>
      <c r="K45" s="107" t="s">
        <v>237</v>
      </c>
      <c r="L45" s="68" t="s">
        <v>277</v>
      </c>
      <c r="M45" s="107"/>
      <c r="N45" s="107"/>
      <c r="O45" s="107"/>
      <c r="P45" s="107"/>
      <c r="Q45" s="107"/>
      <c r="R45" s="107"/>
      <c r="S45" s="27" t="s">
        <v>175</v>
      </c>
      <c r="T45" s="27" t="s">
        <v>175</v>
      </c>
      <c r="U45" s="27" t="s">
        <v>175</v>
      </c>
      <c r="V45" s="27" t="s">
        <v>175</v>
      </c>
      <c r="W45" s="27" t="s">
        <v>175</v>
      </c>
      <c r="X45" s="250"/>
      <c r="Y45" s="107"/>
      <c r="Z45" s="107"/>
      <c r="AA45" s="107"/>
      <c r="AB45" s="107"/>
      <c r="AC45" s="107"/>
      <c r="AD45" s="107"/>
      <c r="AE45" s="107"/>
      <c r="AF45" s="256" t="s">
        <v>285</v>
      </c>
      <c r="AG45" s="107"/>
      <c r="AH45" s="107"/>
      <c r="AI45" s="107"/>
      <c r="AJ45" s="107"/>
      <c r="AK45" s="107"/>
      <c r="AL45" s="107"/>
      <c r="AM45" s="107"/>
      <c r="AN45" s="107"/>
      <c r="AO45" s="107"/>
      <c r="AP45" s="107"/>
      <c r="AQ45" s="276" t="s">
        <v>212</v>
      </c>
      <c r="AR45" s="272" t="s">
        <v>428</v>
      </c>
      <c r="AS45" s="260" t="s">
        <v>435</v>
      </c>
      <c r="AT45" s="261" t="s">
        <v>1615</v>
      </c>
    </row>
    <row r="46" spans="1:46">
      <c r="A46" s="107" t="str">
        <f ca="1">IFERROR(__xludf.DUMMYFUNCTION("OFFSET(INDIRECT(CONCAT(""VRMUpdate!E"",to_text(match(G46,plant_sci_names,0)))),0,-1)"),"Marine Green Picoplankton")</f>
        <v>Marine Green Picoplankton</v>
      </c>
      <c r="B46" s="107"/>
      <c r="C46" s="107"/>
      <c r="D46" s="107" t="str">
        <f ca="1">IFERROR(__xludf.DUMMYFUNCTION("OFFSET(INDIRECT(CONCAT(""VRMUpdate!E"",to_text(match(J46,plant_sci_names,0)))),0,-1)"),"Barrel Medic")</f>
        <v>Barrel Medic</v>
      </c>
      <c r="E46" s="107" t="str">
        <f ca="1">IFERROR(__xludf.DUMMYFUNCTION("OFFSET(INDIRECT(CONCAT(""VRMUpdate!E"",to_text(match(K46,plant_sci_names,0)))),0,-1)"),"Marine Light-Polyvalent Green Algae")</f>
        <v>Marine Light-Polyvalent Green Algae</v>
      </c>
      <c r="F46" s="107" t="str">
        <f ca="1">IFERROR(__xludf.DUMMYFUNCTION("OFFSET(INDIRECT(CONCAT(""VRMUpdate!E"",to_text(match(L46,plant_sci_names,0)))),0,-1)"),"Tomato")</f>
        <v>Tomato</v>
      </c>
      <c r="G46" s="107" t="s">
        <v>213</v>
      </c>
      <c r="H46" s="107"/>
      <c r="I46" s="107"/>
      <c r="J46" s="107" t="s">
        <v>209</v>
      </c>
      <c r="K46" s="107" t="s">
        <v>239</v>
      </c>
      <c r="L46" s="68" t="s">
        <v>279</v>
      </c>
      <c r="M46" s="107"/>
      <c r="N46" s="107"/>
      <c r="O46" s="107"/>
      <c r="P46" s="107"/>
      <c r="Q46" s="107"/>
      <c r="R46" s="107"/>
      <c r="S46" s="255" t="s">
        <v>177</v>
      </c>
      <c r="T46" s="267" t="s">
        <v>177</v>
      </c>
      <c r="U46" s="27" t="s">
        <v>177</v>
      </c>
      <c r="V46" s="255" t="s">
        <v>177</v>
      </c>
      <c r="W46" s="255" t="s">
        <v>211</v>
      </c>
      <c r="X46" s="250"/>
      <c r="Y46" s="107"/>
      <c r="Z46" s="107"/>
      <c r="AA46" s="107"/>
      <c r="AB46" s="107"/>
      <c r="AC46" s="107"/>
      <c r="AD46" s="107"/>
      <c r="AE46" s="107"/>
      <c r="AF46" s="256" t="s">
        <v>287</v>
      </c>
      <c r="AG46" s="107"/>
      <c r="AH46" s="107"/>
      <c r="AI46" s="107"/>
      <c r="AJ46" s="107"/>
      <c r="AK46" s="107"/>
      <c r="AL46" s="107"/>
      <c r="AM46" s="107"/>
      <c r="AN46" s="107"/>
      <c r="AO46" s="107"/>
      <c r="AP46" s="107"/>
      <c r="AQ46" s="276" t="s">
        <v>215</v>
      </c>
      <c r="AR46" s="273" t="s">
        <v>719</v>
      </c>
      <c r="AS46" s="260" t="s">
        <v>720</v>
      </c>
      <c r="AT46" s="261" t="s">
        <v>1615</v>
      </c>
    </row>
    <row r="47" spans="1:46">
      <c r="A47" s="107" t="str">
        <f ca="1">IFERROR(__xludf.DUMMYFUNCTION("OFFSET(INDIRECT(CONCAT(""VRMUpdate!E"",to_text(match(G47,plant_sci_names,0)))),0,-1)"),"Bitter Melon")</f>
        <v>Bitter Melon</v>
      </c>
      <c r="B47" s="107"/>
      <c r="C47" s="107"/>
      <c r="D47" s="107" t="str">
        <f ca="1">IFERROR(__xludf.DUMMYFUNCTION("OFFSET(INDIRECT(CONCAT(""VRMUpdate!E"",to_text(match(J47,plant_sci_names,0)))),0,-1)"),"Marine Green Picoplankton")</f>
        <v>Marine Green Picoplankton</v>
      </c>
      <c r="E47" s="107" t="str">
        <f ca="1">IFERROR(__xludf.DUMMYFUNCTION("OFFSET(INDIRECT(CONCAT(""VRMUpdate!E"",to_text(match(K47,plant_sci_names,0)))),0,-1)"),"Moth Orchid")</f>
        <v>Moth Orchid</v>
      </c>
      <c r="F47" s="107" t="str">
        <f ca="1">IFERROR(__xludf.DUMMYFUNCTION("OFFSET(INDIRECT(CONCAT(""VRMUpdate!E"",to_text(match(L47,plant_sci_names,0)))),0,-1)"),"Stress-Tolerant Wild Tomato")</f>
        <v>Stress-Tolerant Wild Tomato</v>
      </c>
      <c r="G47" s="107" t="s">
        <v>214</v>
      </c>
      <c r="H47" s="107"/>
      <c r="I47" s="107"/>
      <c r="J47" s="107" t="s">
        <v>211</v>
      </c>
      <c r="K47" s="107" t="s">
        <v>244</v>
      </c>
      <c r="L47" s="68" t="s">
        <v>281</v>
      </c>
      <c r="M47" s="107"/>
      <c r="N47" s="107"/>
      <c r="O47" s="107"/>
      <c r="P47" s="107"/>
      <c r="Q47" s="107"/>
      <c r="R47" s="107"/>
      <c r="S47" s="262" t="s">
        <v>179</v>
      </c>
      <c r="T47" s="28" t="s">
        <v>179</v>
      </c>
      <c r="U47" s="274" t="s">
        <v>179</v>
      </c>
      <c r="V47" s="262" t="s">
        <v>179</v>
      </c>
      <c r="W47" s="255" t="s">
        <v>213</v>
      </c>
      <c r="X47" s="250"/>
      <c r="Y47" s="107"/>
      <c r="Z47" s="107"/>
      <c r="AA47" s="107"/>
      <c r="AB47" s="107"/>
      <c r="AC47" s="107"/>
      <c r="AD47" s="107"/>
      <c r="AE47" s="107"/>
      <c r="AF47" s="256" t="s">
        <v>292</v>
      </c>
      <c r="AG47" s="107"/>
      <c r="AH47" s="107"/>
      <c r="AI47" s="107"/>
      <c r="AJ47" s="107"/>
      <c r="AK47" s="107"/>
      <c r="AL47" s="107"/>
      <c r="AM47" s="107"/>
      <c r="AN47" s="107"/>
      <c r="AO47" s="107"/>
      <c r="AP47" s="107"/>
      <c r="AQ47" s="276" t="s">
        <v>218</v>
      </c>
      <c r="AR47" s="272" t="s">
        <v>646</v>
      </c>
      <c r="AS47" s="260" t="s">
        <v>647</v>
      </c>
      <c r="AT47" s="261" t="s">
        <v>1615</v>
      </c>
    </row>
    <row r="48" spans="1:46">
      <c r="A48" s="107" t="str">
        <f ca="1">IFERROR(__xludf.DUMMYFUNCTION("OFFSET(INDIRECT(CONCAT(""VRMUpdate!E"",to_text(match(G48,plant_sci_names,0)))),0,-1)"),"Freshwater Green Algae")</f>
        <v>Freshwater Green Algae</v>
      </c>
      <c r="B48" s="107"/>
      <c r="C48" s="107"/>
      <c r="D48" s="107" t="str">
        <f ca="1">IFERROR(__xludf.DUMMYFUNCTION("OFFSET(INDIRECT(CONCAT(""VRMUpdate!E"",to_text(match(J48,plant_sci_names,0)))),0,-1)"),"Marine Green Picoplankton")</f>
        <v>Marine Green Picoplankton</v>
      </c>
      <c r="E48" s="107" t="str">
        <f ca="1">IFERROR(__xludf.DUMMYFUNCTION("OFFSET(INDIRECT(CONCAT(""VRMUpdate!E"",to_text(match(K48,plant_sci_names,0)))),0,-1)"),"Spreading Earthmoss")</f>
        <v>Spreading Earthmoss</v>
      </c>
      <c r="F48" s="107" t="str">
        <f ca="1">IFERROR(__xludf.DUMMYFUNCTION("OFFSET(INDIRECT(CONCAT(""VRMUpdate!E"",to_text(match(L48,plant_sci_names,0)))),0,-1)"),"Sorghum")</f>
        <v>Sorghum</v>
      </c>
      <c r="G48" s="107" t="s">
        <v>216</v>
      </c>
      <c r="H48" s="107"/>
      <c r="I48" s="107"/>
      <c r="J48" s="107" t="s">
        <v>213</v>
      </c>
      <c r="K48" s="107" t="s">
        <v>250</v>
      </c>
      <c r="L48" s="68" t="s">
        <v>285</v>
      </c>
      <c r="M48" s="107"/>
      <c r="N48" s="107"/>
      <c r="O48" s="107"/>
      <c r="P48" s="107"/>
      <c r="Q48" s="107"/>
      <c r="R48" s="107"/>
      <c r="S48" s="255" t="s">
        <v>182</v>
      </c>
      <c r="T48" s="27" t="s">
        <v>182</v>
      </c>
      <c r="U48" s="267" t="s">
        <v>182</v>
      </c>
      <c r="V48" s="255" t="s">
        <v>182</v>
      </c>
      <c r="W48" s="255" t="s">
        <v>216</v>
      </c>
      <c r="X48" s="250"/>
      <c r="Y48" s="107"/>
      <c r="Z48" s="107"/>
      <c r="AA48" s="107"/>
      <c r="AB48" s="107"/>
      <c r="AC48" s="107"/>
      <c r="AD48" s="107"/>
      <c r="AE48" s="107"/>
      <c r="AF48" s="256" t="s">
        <v>294</v>
      </c>
      <c r="AG48" s="107"/>
      <c r="AH48" s="107"/>
      <c r="AI48" s="107"/>
      <c r="AJ48" s="107"/>
      <c r="AK48" s="107"/>
      <c r="AL48" s="107"/>
      <c r="AM48" s="107"/>
      <c r="AN48" s="107"/>
      <c r="AO48" s="107"/>
      <c r="AP48" s="107"/>
      <c r="AQ48" s="276" t="s">
        <v>220</v>
      </c>
      <c r="AR48" s="273" t="s">
        <v>653</v>
      </c>
      <c r="AS48" s="260" t="s">
        <v>654</v>
      </c>
      <c r="AT48" s="261" t="s">
        <v>1615</v>
      </c>
    </row>
    <row r="49" spans="1:46">
      <c r="A49" s="107" t="str">
        <f ca="1">IFERROR(__xludf.DUMMYFUNCTION("OFFSET(INDIRECT(CONCAT(""VRMUpdate!E"",to_text(match(G49,plant_sci_names,0)))),0,-1)"),"Wild Malaysian Banana")</f>
        <v>Wild Malaysian Banana</v>
      </c>
      <c r="B49" s="107"/>
      <c r="C49" s="107"/>
      <c r="D49" s="107" t="str">
        <f ca="1">IFERROR(__xludf.DUMMYFUNCTION("OFFSET(INDIRECT(CONCAT(""VRMUpdate!E"",to_text(match(J49,plant_sci_names,0)))),0,-1)"),"Bitter Melon")</f>
        <v>Bitter Melon</v>
      </c>
      <c r="E49" s="107" t="str">
        <f ca="1">IFERROR(__xludf.DUMMYFUNCTION("OFFSET(INDIRECT(CONCAT(""VRMUpdate!E"",to_text(match(K49,plant_sci_names,0)))),0,-1)"),"Euphrates Poplar")</f>
        <v>Euphrates Poplar</v>
      </c>
      <c r="F49" s="107" t="str">
        <f ca="1">IFERROR(__xludf.DUMMYFUNCTION("OFFSET(INDIRECT(CONCAT(""VRMUpdate!E"",to_text(match(L49,plant_sci_names,0)))),0,-1)"),"Spider Flower")</f>
        <v>Spider Flower</v>
      </c>
      <c r="G49" s="107" t="s">
        <v>217</v>
      </c>
      <c r="H49" s="107"/>
      <c r="I49" s="107"/>
      <c r="J49" s="107" t="s">
        <v>214</v>
      </c>
      <c r="K49" s="107" t="s">
        <v>252</v>
      </c>
      <c r="L49" s="68" t="s">
        <v>290</v>
      </c>
      <c r="M49" s="107"/>
      <c r="N49" s="107"/>
      <c r="O49" s="107"/>
      <c r="P49" s="107"/>
      <c r="Q49" s="107"/>
      <c r="R49" s="107"/>
      <c r="S49" s="262" t="s">
        <v>184</v>
      </c>
      <c r="T49" s="262" t="s">
        <v>184</v>
      </c>
      <c r="U49" s="262" t="s">
        <v>184</v>
      </c>
      <c r="V49" s="262" t="s">
        <v>184</v>
      </c>
      <c r="W49" s="255" t="s">
        <v>217</v>
      </c>
      <c r="X49" s="250"/>
      <c r="Y49" s="107"/>
      <c r="Z49" s="107"/>
      <c r="AA49" s="107"/>
      <c r="AB49" s="107"/>
      <c r="AC49" s="107"/>
      <c r="AD49" s="107"/>
      <c r="AE49" s="107"/>
      <c r="AF49" s="256" t="s">
        <v>296</v>
      </c>
      <c r="AG49" s="107"/>
      <c r="AH49" s="107"/>
      <c r="AI49" s="107"/>
      <c r="AJ49" s="107"/>
      <c r="AK49" s="107"/>
      <c r="AL49" s="107"/>
      <c r="AM49" s="107"/>
      <c r="AN49" s="107"/>
      <c r="AO49" s="107"/>
      <c r="AP49" s="107"/>
      <c r="AQ49" s="276" t="s">
        <v>223</v>
      </c>
      <c r="AR49" s="273" t="s">
        <v>533</v>
      </c>
      <c r="AS49" s="260" t="s">
        <v>534</v>
      </c>
      <c r="AT49" s="261" t="s">
        <v>1615</v>
      </c>
    </row>
    <row r="50" spans="1:46">
      <c r="A50" s="107" t="str">
        <f ca="1">IFERROR(__xludf.DUMMYFUNCTION("OFFSET(INDIRECT(CONCAT(""VRMUpdate!E"",to_text(match(G50,plant_sci_names,0)))),0,-1)"),"Coyote Tobacco")</f>
        <v>Coyote Tobacco</v>
      </c>
      <c r="B50" s="107"/>
      <c r="C50" s="107"/>
      <c r="D50" s="107" t="str">
        <f ca="1">IFERROR(__xludf.DUMMYFUNCTION("OFFSET(INDIRECT(CONCAT(""VRMUpdate!E"",to_text(match(J50,plant_sci_names,0)))),0,-1)"),"Freshwater Green Algae")</f>
        <v>Freshwater Green Algae</v>
      </c>
      <c r="E50" s="107" t="str">
        <f ca="1">IFERROR(__xludf.DUMMYFUNCTION("OFFSET(INDIRECT(CONCAT(""VRMUpdate!E"",to_text(match(K50,plant_sci_names,0)))),0,-1)"),"Black Cottonwood")</f>
        <v>Black Cottonwood</v>
      </c>
      <c r="F50" s="107" t="str">
        <f ca="1">IFERROR(__xludf.DUMMYFUNCTION("OFFSET(INDIRECT(CONCAT(""VRMUpdate!E"",to_text(match(L50,plant_sci_names,0)))),0,-1)"),"Fierce Roller")</f>
        <v>Fierce Roller</v>
      </c>
      <c r="G50" s="107" t="s">
        <v>222</v>
      </c>
      <c r="H50" s="107"/>
      <c r="I50" s="107"/>
      <c r="J50" s="107" t="s">
        <v>216</v>
      </c>
      <c r="K50" s="107" t="s">
        <v>255</v>
      </c>
      <c r="L50" s="68" t="s">
        <v>303</v>
      </c>
      <c r="M50" s="107"/>
      <c r="N50" s="107"/>
      <c r="O50" s="107"/>
      <c r="P50" s="107"/>
      <c r="Q50" s="107"/>
      <c r="R50" s="107"/>
      <c r="S50" s="255" t="s">
        <v>186</v>
      </c>
      <c r="T50" s="27" t="s">
        <v>186</v>
      </c>
      <c r="U50" s="267" t="s">
        <v>186</v>
      </c>
      <c r="V50" s="255" t="s">
        <v>186</v>
      </c>
      <c r="W50" s="262" t="s">
        <v>222</v>
      </c>
      <c r="X50" s="250"/>
      <c r="Y50" s="107"/>
      <c r="Z50" s="107"/>
      <c r="AA50" s="107"/>
      <c r="AB50" s="107"/>
      <c r="AC50" s="107"/>
      <c r="AD50" s="107"/>
      <c r="AE50" s="107"/>
      <c r="AF50" s="256" t="s">
        <v>300</v>
      </c>
      <c r="AG50" s="107"/>
      <c r="AH50" s="107"/>
      <c r="AI50" s="107"/>
      <c r="AJ50" s="107"/>
      <c r="AK50" s="107"/>
      <c r="AL50" s="107"/>
      <c r="AM50" s="107"/>
      <c r="AN50" s="107"/>
      <c r="AO50" s="107"/>
      <c r="AP50" s="107"/>
      <c r="AQ50" s="276" t="s">
        <v>228</v>
      </c>
      <c r="AR50" s="273" t="s">
        <v>533</v>
      </c>
      <c r="AS50" s="260" t="s">
        <v>541</v>
      </c>
      <c r="AT50" s="261" t="s">
        <v>1615</v>
      </c>
    </row>
    <row r="51" spans="1:46">
      <c r="A51" s="107" t="str">
        <f ca="1">IFERROR(__xludf.DUMMYFUNCTION("OFFSET(INDIRECT(CONCAT(""VRMUpdate!E"",to_text(match(G51,plant_sci_names,0)))),0,-1)"),"Woodland Tobacco")</f>
        <v>Woodland Tobacco</v>
      </c>
      <c r="B51" s="107"/>
      <c r="C51" s="107"/>
      <c r="D51" s="107" t="str">
        <f ca="1">IFERROR(__xludf.DUMMYFUNCTION("OFFSET(INDIRECT(CONCAT(""VRMUpdate!E"",to_text(match(J51,plant_sci_names,0)))),0,-1)"),"Coyote Tobacco")</f>
        <v>Coyote Tobacco</v>
      </c>
      <c r="E51" s="107" t="str">
        <f ca="1">IFERROR(__xludf.DUMMYFUNCTION("OFFSET(INDIRECT(CONCAT(""VRMUpdate!E"",to_text(match(K51,plant_sci_names,0)))),0,-1)"),"Japanese Apricot")</f>
        <v>Japanese Apricot</v>
      </c>
      <c r="F51" s="107"/>
      <c r="G51" s="107" t="s">
        <v>225</v>
      </c>
      <c r="H51" s="107"/>
      <c r="I51" s="107"/>
      <c r="J51" s="107" t="s">
        <v>222</v>
      </c>
      <c r="K51" s="107" t="s">
        <v>259</v>
      </c>
      <c r="L51" s="107"/>
      <c r="M51" s="107"/>
      <c r="N51" s="107"/>
      <c r="O51" s="107"/>
      <c r="P51" s="107"/>
      <c r="Q51" s="107"/>
      <c r="R51" s="107"/>
      <c r="S51" s="255" t="s">
        <v>188</v>
      </c>
      <c r="T51" s="267" t="s">
        <v>188</v>
      </c>
      <c r="U51" s="267" t="s">
        <v>188</v>
      </c>
      <c r="V51" s="255" t="s">
        <v>188</v>
      </c>
      <c r="W51" s="262" t="s">
        <v>225</v>
      </c>
      <c r="X51" s="250"/>
      <c r="Y51" s="107"/>
      <c r="Z51" s="107"/>
      <c r="AA51" s="107"/>
      <c r="AB51" s="107"/>
      <c r="AC51" s="107"/>
      <c r="AD51" s="107"/>
      <c r="AE51" s="107"/>
      <c r="AF51" s="256" t="s">
        <v>305</v>
      </c>
      <c r="AG51" s="107"/>
      <c r="AH51" s="107"/>
      <c r="AI51" s="107"/>
      <c r="AJ51" s="107"/>
      <c r="AK51" s="107"/>
      <c r="AL51" s="107"/>
      <c r="AM51" s="107"/>
      <c r="AN51" s="107"/>
      <c r="AO51" s="107"/>
      <c r="AP51" s="107"/>
      <c r="AQ51" s="276" t="s">
        <v>230</v>
      </c>
      <c r="AR51" s="273" t="s">
        <v>533</v>
      </c>
      <c r="AS51" s="260" t="s">
        <v>543</v>
      </c>
      <c r="AT51" s="261" t="s">
        <v>1615</v>
      </c>
    </row>
    <row r="52" spans="1:46">
      <c r="A52" s="107" t="str">
        <f ca="1">IFERROR(__xludf.DUMMYFUNCTION("OFFSET(INDIRECT(CONCAT(""VRMUpdate!E"",to_text(match(G52,plant_sci_names,0)))),0,-1)"),"Cultivated Tobacco")</f>
        <v>Cultivated Tobacco</v>
      </c>
      <c r="B52" s="107"/>
      <c r="C52" s="107"/>
      <c r="D52" s="107" t="str">
        <f ca="1">IFERROR(__xludf.DUMMYFUNCTION("OFFSET(INDIRECT(CONCAT(""VRMUpdate!E"",to_text(match(J52,plant_sci_names,0)))),0,-1)"),"Woodland Tobacco")</f>
        <v>Woodland Tobacco</v>
      </c>
      <c r="E52" s="107" t="str">
        <f ca="1">IFERROR(__xludf.DUMMYFUNCTION("OFFSET(INDIRECT(CONCAT(""VRMUpdate!E"",to_text(match(K52,plant_sci_names,0)))),0,-1)"),"Chinese White Pear")</f>
        <v>Chinese White Pear</v>
      </c>
      <c r="F52" s="107"/>
      <c r="G52" s="107" t="s">
        <v>227</v>
      </c>
      <c r="H52" s="107"/>
      <c r="I52" s="107"/>
      <c r="J52" s="107" t="s">
        <v>225</v>
      </c>
      <c r="K52" s="107" t="s">
        <v>263</v>
      </c>
      <c r="L52" s="107"/>
      <c r="M52" s="107"/>
      <c r="N52" s="107"/>
      <c r="O52" s="107"/>
      <c r="P52" s="107"/>
      <c r="Q52" s="107"/>
      <c r="R52" s="107"/>
      <c r="S52" s="255" t="s">
        <v>190</v>
      </c>
      <c r="T52" s="27" t="s">
        <v>190</v>
      </c>
      <c r="U52" s="267" t="s">
        <v>190</v>
      </c>
      <c r="V52" s="255" t="s">
        <v>190</v>
      </c>
      <c r="W52" s="262" t="s">
        <v>229</v>
      </c>
      <c r="X52" s="250"/>
      <c r="Y52" s="107"/>
      <c r="Z52" s="107"/>
      <c r="AA52" s="107"/>
      <c r="AB52" s="107"/>
      <c r="AC52" s="107"/>
      <c r="AD52" s="107"/>
      <c r="AE52" s="107"/>
      <c r="AF52" s="256" t="s">
        <v>307</v>
      </c>
      <c r="AG52" s="107"/>
      <c r="AH52" s="107"/>
      <c r="AI52" s="107"/>
      <c r="AJ52" s="107"/>
      <c r="AK52" s="107"/>
      <c r="AL52" s="107"/>
      <c r="AM52" s="107"/>
      <c r="AN52" s="107"/>
      <c r="AO52" s="107"/>
      <c r="AP52" s="107"/>
      <c r="AQ52" s="276" t="s">
        <v>232</v>
      </c>
      <c r="AR52" s="272" t="s">
        <v>509</v>
      </c>
      <c r="AS52" s="260" t="s">
        <v>510</v>
      </c>
      <c r="AT52" s="261" t="s">
        <v>1615</v>
      </c>
    </row>
    <row r="53" spans="1:46">
      <c r="A53" s="107" t="str">
        <f ca="1">IFERROR(__xludf.DUMMYFUNCTION("OFFSET(INDIRECT(CONCAT(""VRMUpdate!E"",to_text(match(G53,plant_sci_names,0)))),0,-1)"),"Yungas Valley Tobacco")</f>
        <v>Yungas Valley Tobacco</v>
      </c>
      <c r="B53" s="107"/>
      <c r="C53" s="107"/>
      <c r="D53" s="107" t="str">
        <f ca="1">IFERROR(__xludf.DUMMYFUNCTION("OFFSET(INDIRECT(CONCAT(""VRMUpdate!E"",to_text(match(J53,plant_sci_names,0)))),0,-1)"),"Cultivated Tobacco")</f>
        <v>Cultivated Tobacco</v>
      </c>
      <c r="E53" s="107" t="str">
        <f ca="1">IFERROR(__xludf.DUMMYFUNCTION("OFFSET(INDIRECT(CONCAT(""VRMUpdate!E"",to_text(match(K53,plant_sci_names,0)))),0,-1)"),"Cork Oak")</f>
        <v>Cork Oak</v>
      </c>
      <c r="F53" s="107"/>
      <c r="G53" s="107" t="s">
        <v>229</v>
      </c>
      <c r="H53" s="107"/>
      <c r="I53" s="107"/>
      <c r="J53" s="107" t="s">
        <v>227</v>
      </c>
      <c r="K53" s="107" t="s">
        <v>265</v>
      </c>
      <c r="L53" s="107"/>
      <c r="M53" s="107"/>
      <c r="N53" s="107"/>
      <c r="O53" s="107"/>
      <c r="P53" s="107"/>
      <c r="Q53" s="107"/>
      <c r="R53" s="107"/>
      <c r="S53" s="262" t="s">
        <v>192</v>
      </c>
      <c r="T53" s="274" t="s">
        <v>192</v>
      </c>
      <c r="U53" s="274" t="s">
        <v>192</v>
      </c>
      <c r="V53" s="262" t="s">
        <v>192</v>
      </c>
      <c r="W53" s="262" t="s">
        <v>233</v>
      </c>
      <c r="X53" s="250"/>
      <c r="Y53" s="107"/>
      <c r="Z53" s="107"/>
      <c r="AA53" s="107"/>
      <c r="AB53" s="107"/>
      <c r="AC53" s="107"/>
      <c r="AD53" s="107"/>
      <c r="AE53" s="107"/>
      <c r="AG53" s="107"/>
      <c r="AH53" s="107"/>
      <c r="AI53" s="107"/>
      <c r="AJ53" s="107"/>
      <c r="AK53" s="107"/>
      <c r="AL53" s="107"/>
      <c r="AM53" s="107"/>
      <c r="AN53" s="107"/>
      <c r="AO53" s="107"/>
      <c r="AP53" s="107"/>
      <c r="AQ53" s="270" t="s">
        <v>234</v>
      </c>
      <c r="AR53" s="273" t="s">
        <v>623</v>
      </c>
      <c r="AS53" s="260" t="s">
        <v>624</v>
      </c>
      <c r="AT53" s="261" t="s">
        <v>1615</v>
      </c>
    </row>
    <row r="54" spans="1:46">
      <c r="A54" s="107" t="str">
        <f ca="1">IFERROR(__xludf.DUMMYFUNCTION("OFFSET(INDIRECT(CONCAT(""VRMUpdate!E"",to_text(match(G54,plant_sci_names,0)))),0,-1)"),"Malo Sina, Wild Rice")</f>
        <v>Malo Sina, Wild Rice</v>
      </c>
      <c r="B54" s="107"/>
      <c r="C54" s="107"/>
      <c r="D54" s="107" t="str">
        <f ca="1">IFERROR(__xludf.DUMMYFUNCTION("OFFSET(INDIRECT(CONCAT(""VRMUpdate!E"",to_text(match(J54,plant_sci_names,0)))),0,-1)"),"Yungas Valley Tobacco")</f>
        <v>Yungas Valley Tobacco</v>
      </c>
      <c r="E54" s="107" t="str">
        <f ca="1">IFERROR(__xludf.DUMMYFUNCTION("OFFSET(INDIRECT(CONCAT(""VRMUpdate!E"",to_text(match(K54,plant_sci_names,0)))),0,-1)"),"Spikemoss")</f>
        <v>Spikemoss</v>
      </c>
      <c r="F54" s="107"/>
      <c r="G54" s="107" t="s">
        <v>233</v>
      </c>
      <c r="H54" s="107"/>
      <c r="I54" s="107"/>
      <c r="J54" s="107" t="s">
        <v>229</v>
      </c>
      <c r="K54" s="107" t="s">
        <v>273</v>
      </c>
      <c r="L54" s="107"/>
      <c r="M54" s="107"/>
      <c r="N54" s="107"/>
      <c r="O54" s="107"/>
      <c r="P54" s="107"/>
      <c r="Q54" s="107"/>
      <c r="R54" s="107"/>
      <c r="S54" s="27" t="s">
        <v>195</v>
      </c>
      <c r="T54" s="267" t="s">
        <v>195</v>
      </c>
      <c r="U54" s="267" t="s">
        <v>195</v>
      </c>
      <c r="V54" s="27" t="s">
        <v>195</v>
      </c>
      <c r="W54" s="27" t="s">
        <v>195</v>
      </c>
      <c r="X54" s="250"/>
      <c r="Y54" s="107"/>
      <c r="Z54" s="107"/>
      <c r="AA54" s="107"/>
      <c r="AB54" s="107"/>
      <c r="AC54" s="107"/>
      <c r="AD54" s="107"/>
      <c r="AE54" s="107"/>
      <c r="AF54" s="107"/>
      <c r="AG54" s="107"/>
      <c r="AH54" s="107"/>
      <c r="AI54" s="107"/>
      <c r="AJ54" s="107"/>
      <c r="AK54" s="107"/>
      <c r="AL54" s="107"/>
      <c r="AM54" s="107"/>
      <c r="AN54" s="107"/>
      <c r="AO54" s="107"/>
      <c r="AP54" s="107"/>
      <c r="AQ54" s="276" t="s">
        <v>236</v>
      </c>
      <c r="AR54" s="273" t="s">
        <v>623</v>
      </c>
      <c r="AS54" s="260" t="s">
        <v>502</v>
      </c>
      <c r="AT54" s="261" t="s">
        <v>1615</v>
      </c>
    </row>
    <row r="55" spans="1:46">
      <c r="A55" s="107" t="str">
        <f ca="1">IFERROR(__xludf.DUMMYFUNCTION("OFFSET(INDIRECT(CONCAT(""VRMUpdate!E"",to_text(match(G55,plant_sci_names,0)))),0,-1)"),"Japanese Rice")</f>
        <v>Japanese Rice</v>
      </c>
      <c r="B55" s="107"/>
      <c r="C55" s="107"/>
      <c r="D55" s="107" t="str">
        <f ca="1">IFERROR(__xludf.DUMMYFUNCTION("OFFSET(INDIRECT(CONCAT(""VRMUpdate!E"",to_text(match(J55,plant_sci_names,0)))),0,-1)"),"Malo Sina, Wild Rice")</f>
        <v>Malo Sina, Wild Rice</v>
      </c>
      <c r="E55" s="107" t="str">
        <f ca="1">IFERROR(__xludf.DUMMYFUNCTION("OFFSET(INDIRECT(CONCAT(""VRMUpdate!E"",to_text(match(K55,plant_sci_names,0)))),0,-1)"),"Sesame")</f>
        <v>Sesame</v>
      </c>
      <c r="F55" s="107"/>
      <c r="G55" s="107" t="s">
        <v>235</v>
      </c>
      <c r="H55" s="107"/>
      <c r="I55" s="107"/>
      <c r="J55" s="107" t="s">
        <v>233</v>
      </c>
      <c r="K55" s="107" t="s">
        <v>275</v>
      </c>
      <c r="L55" s="107"/>
      <c r="M55" s="107"/>
      <c r="N55" s="107"/>
      <c r="O55" s="107"/>
      <c r="P55" s="107"/>
      <c r="Q55" s="107"/>
      <c r="R55" s="107"/>
      <c r="S55" s="267" t="s">
        <v>197</v>
      </c>
      <c r="T55" s="27" t="s">
        <v>197</v>
      </c>
      <c r="U55" s="267" t="s">
        <v>197</v>
      </c>
      <c r="V55" s="255" t="s">
        <v>197</v>
      </c>
      <c r="W55" s="255" t="s">
        <v>235</v>
      </c>
      <c r="X55" s="250"/>
      <c r="Y55" s="107"/>
      <c r="Z55" s="107"/>
      <c r="AA55" s="107"/>
      <c r="AB55" s="107"/>
      <c r="AC55" s="107"/>
      <c r="AD55" s="107"/>
      <c r="AE55" s="107"/>
      <c r="AF55" s="107"/>
      <c r="AG55" s="107"/>
      <c r="AH55" s="107"/>
      <c r="AI55" s="107"/>
      <c r="AJ55" s="107"/>
      <c r="AK55" s="107"/>
      <c r="AL55" s="107"/>
      <c r="AM55" s="107"/>
      <c r="AN55" s="107"/>
      <c r="AO55" s="107"/>
      <c r="AP55" s="107"/>
      <c r="AQ55" s="276" t="s">
        <v>236</v>
      </c>
      <c r="AR55" s="273" t="s">
        <v>623</v>
      </c>
      <c r="AS55" s="260" t="s">
        <v>502</v>
      </c>
      <c r="AT55" s="261" t="s">
        <v>1615</v>
      </c>
    </row>
    <row r="56" spans="1:46">
      <c r="A56" s="107" t="str">
        <f ca="1">IFERROR(__xludf.DUMMYFUNCTION("OFFSET(INDIRECT(CONCAT(""VRMUpdate!E"",to_text(match(G56,plant_sci_names,0)))),0,-1)"),"Marine Surface-Isolated Green Algae")</f>
        <v>Marine Surface-Isolated Green Algae</v>
      </c>
      <c r="B56" s="107"/>
      <c r="C56" s="107"/>
      <c r="D56" s="107" t="str">
        <f ca="1">IFERROR(__xludf.DUMMYFUNCTION("OFFSET(INDIRECT(CONCAT(""VRMUpdate!E"",to_text(match(J56,plant_sci_names,0)))),0,-1)"),"Japanese Rice")</f>
        <v>Japanese Rice</v>
      </c>
      <c r="E56" s="107" t="str">
        <f ca="1">IFERROR(__xludf.DUMMYFUNCTION("OFFSET(INDIRECT(CONCAT(""VRMUpdate!E"",to_text(match(K56,plant_sci_names,0)))),0,-1)"),"Tomato")</f>
        <v>Tomato</v>
      </c>
      <c r="F56" s="107"/>
      <c r="G56" s="107" t="s">
        <v>237</v>
      </c>
      <c r="H56" s="107"/>
      <c r="I56" s="107"/>
      <c r="J56" s="107" t="s">
        <v>235</v>
      </c>
      <c r="K56" s="107" t="s">
        <v>279</v>
      </c>
      <c r="L56" s="107"/>
      <c r="M56" s="107"/>
      <c r="N56" s="107"/>
      <c r="O56" s="107"/>
      <c r="P56" s="107"/>
      <c r="Q56" s="107"/>
      <c r="R56" s="107"/>
      <c r="S56" s="262" t="s">
        <v>199</v>
      </c>
      <c r="T56" s="28" t="s">
        <v>199</v>
      </c>
      <c r="U56" s="28" t="s">
        <v>199</v>
      </c>
      <c r="V56" s="262" t="s">
        <v>199</v>
      </c>
      <c r="W56" s="255" t="s">
        <v>237</v>
      </c>
      <c r="X56" s="250"/>
      <c r="Y56" s="107"/>
      <c r="Z56" s="107"/>
      <c r="AA56" s="107"/>
      <c r="AB56" s="107"/>
      <c r="AC56" s="107"/>
      <c r="AD56" s="107"/>
      <c r="AE56" s="107"/>
      <c r="AF56" s="107"/>
      <c r="AG56" s="107"/>
      <c r="AH56" s="107"/>
      <c r="AI56" s="107"/>
      <c r="AJ56" s="107"/>
      <c r="AK56" s="107"/>
      <c r="AL56" s="107"/>
      <c r="AM56" s="107"/>
      <c r="AN56" s="107"/>
      <c r="AO56" s="107"/>
      <c r="AP56" s="107"/>
      <c r="AQ56" s="276" t="s">
        <v>242</v>
      </c>
      <c r="AR56" s="273" t="s">
        <v>809</v>
      </c>
      <c r="AS56" s="260" t="s">
        <v>810</v>
      </c>
      <c r="AT56" s="261" t="s">
        <v>1615</v>
      </c>
    </row>
    <row r="57" spans="1:46">
      <c r="A57" s="107" t="str">
        <f ca="1">IFERROR(__xludf.DUMMYFUNCTION("OFFSET(INDIRECT(CONCAT(""VRMUpdate!E"",to_text(match(G57,plant_sci_names,0)))),0,-1)"),"Marine Light-Polyvalent Green Algae")</f>
        <v>Marine Light-Polyvalent Green Algae</v>
      </c>
      <c r="B57" s="107"/>
      <c r="C57" s="107"/>
      <c r="D57" s="107" t="str">
        <f ca="1">IFERROR(__xludf.DUMMYFUNCTION("OFFSET(INDIRECT(CONCAT(""VRMUpdate!E"",to_text(match(J57,plant_sci_names,0)))),0,-1)"),"Marine Surface-Isolated Green Algae")</f>
        <v>Marine Surface-Isolated Green Algae</v>
      </c>
      <c r="E57" s="107" t="str">
        <f ca="1">IFERROR(__xludf.DUMMYFUNCTION("OFFSET(INDIRECT(CONCAT(""VRMUpdate!E"",to_text(match(K57,plant_sci_names,0)))),0,-1)"),"Stress-Tolerant Wild Tomato")</f>
        <v>Stress-Tolerant Wild Tomato</v>
      </c>
      <c r="F57" s="107"/>
      <c r="G57" s="107" t="s">
        <v>239</v>
      </c>
      <c r="H57" s="107"/>
      <c r="I57" s="107"/>
      <c r="J57" s="107" t="s">
        <v>237</v>
      </c>
      <c r="K57" s="107" t="s">
        <v>281</v>
      </c>
      <c r="L57" s="107"/>
      <c r="M57" s="107"/>
      <c r="N57" s="107"/>
      <c r="O57" s="107"/>
      <c r="P57" s="107"/>
      <c r="Q57" s="107"/>
      <c r="R57" s="107"/>
      <c r="S57" s="281" t="s">
        <v>202</v>
      </c>
      <c r="T57" s="282" t="s">
        <v>202</v>
      </c>
      <c r="U57" s="281" t="s">
        <v>202</v>
      </c>
      <c r="V57" s="281" t="s">
        <v>202</v>
      </c>
      <c r="W57" s="255" t="s">
        <v>239</v>
      </c>
      <c r="X57" s="250"/>
      <c r="Y57" s="107"/>
      <c r="Z57" s="107"/>
      <c r="AA57" s="107"/>
      <c r="AB57" s="107"/>
      <c r="AC57" s="107"/>
      <c r="AD57" s="107"/>
      <c r="AE57" s="107"/>
      <c r="AF57" s="107"/>
      <c r="AG57" s="107"/>
      <c r="AH57" s="107"/>
      <c r="AI57" s="107"/>
      <c r="AJ57" s="107"/>
      <c r="AK57" s="107"/>
      <c r="AL57" s="107"/>
      <c r="AM57" s="107"/>
      <c r="AN57" s="107"/>
      <c r="AO57" s="107"/>
      <c r="AP57" s="107"/>
      <c r="AQ57" s="276" t="s">
        <v>245</v>
      </c>
      <c r="AR57" s="272" t="s">
        <v>611</v>
      </c>
      <c r="AS57" s="260" t="s">
        <v>612</v>
      </c>
      <c r="AT57" s="261" t="s">
        <v>1615</v>
      </c>
    </row>
    <row r="58" spans="1:46">
      <c r="A58" s="107" t="str">
        <f ca="1">IFERROR(__xludf.DUMMYFUNCTION("OFFSET(INDIRECT(CONCAT(""VRMUpdate!E"",to_text(match(G58,plant_sci_names,0)))),0,-1)"),"Opium Poppy")</f>
        <v>Opium Poppy</v>
      </c>
      <c r="B58" s="107"/>
      <c r="C58" s="107"/>
      <c r="D58" s="107" t="str">
        <f ca="1">IFERROR(__xludf.DUMMYFUNCTION("OFFSET(INDIRECT(CONCAT(""VRMUpdate!E"",to_text(match(J58,plant_sci_names,0)))),0,-1)"),"Marine Light-Polyvalent Green Algae")</f>
        <v>Marine Light-Polyvalent Green Algae</v>
      </c>
      <c r="E58" s="107" t="str">
        <f ca="1">IFERROR(__xludf.DUMMYFUNCTION("OFFSET(INDIRECT(CONCAT(""VRMUpdate!E"",to_text(match(K58,plant_sci_names,0)))),0,-1)"),"Sorghum")</f>
        <v>Sorghum</v>
      </c>
      <c r="F58" s="107"/>
      <c r="G58" s="107" t="s">
        <v>241</v>
      </c>
      <c r="H58" s="107"/>
      <c r="I58" s="107"/>
      <c r="J58" s="107" t="s">
        <v>239</v>
      </c>
      <c r="K58" s="107" t="s">
        <v>285</v>
      </c>
      <c r="L58" s="107"/>
      <c r="M58" s="107"/>
      <c r="N58" s="107"/>
      <c r="O58" s="107"/>
      <c r="P58" s="107"/>
      <c r="Q58" s="107"/>
      <c r="R58" s="107"/>
      <c r="S58" s="27" t="s">
        <v>205</v>
      </c>
      <c r="T58" s="267" t="s">
        <v>205</v>
      </c>
      <c r="U58" s="267" t="s">
        <v>205</v>
      </c>
      <c r="V58" s="27" t="s">
        <v>205</v>
      </c>
      <c r="W58" s="283" t="s">
        <v>244</v>
      </c>
      <c r="X58" s="250"/>
      <c r="Y58" s="107"/>
      <c r="Z58" s="107"/>
      <c r="AA58" s="107"/>
      <c r="AB58" s="107"/>
      <c r="AC58" s="107"/>
      <c r="AD58" s="107"/>
      <c r="AE58" s="107"/>
      <c r="AF58" s="107"/>
      <c r="AG58" s="107"/>
      <c r="AH58" s="107"/>
      <c r="AI58" s="107"/>
      <c r="AJ58" s="107"/>
      <c r="AK58" s="107"/>
      <c r="AL58" s="107"/>
      <c r="AM58" s="107"/>
      <c r="AN58" s="107"/>
      <c r="AO58" s="107"/>
      <c r="AP58" s="107"/>
      <c r="AQ58" s="276" t="s">
        <v>247</v>
      </c>
      <c r="AR58" s="272" t="s">
        <v>752</v>
      </c>
      <c r="AS58" s="260" t="s">
        <v>561</v>
      </c>
      <c r="AT58" s="261" t="s">
        <v>1615</v>
      </c>
    </row>
    <row r="59" spans="1:46">
      <c r="A59" s="107" t="str">
        <f ca="1">IFERROR(__xludf.DUMMYFUNCTION("OFFSET(INDIRECT(CONCAT(""VRMUpdate!E"",to_text(match(G59,plant_sci_names,0)))),0,-1)"),"Moth Orchid")</f>
        <v>Moth Orchid</v>
      </c>
      <c r="B59" s="107"/>
      <c r="C59" s="107"/>
      <c r="D59" s="107" t="str">
        <f ca="1">IFERROR(__xludf.DUMMYFUNCTION("OFFSET(INDIRECT(CONCAT(""VRMUpdate!E"",to_text(match(J59,plant_sci_names,0)))),0,-1)"),"Opium Poppy")</f>
        <v>Opium Poppy</v>
      </c>
      <c r="E59" s="107" t="str">
        <f ca="1">IFERROR(__xludf.DUMMYFUNCTION("OFFSET(INDIRECT(CONCAT(""VRMUpdate!E"",to_text(match(K59,plant_sci_names,0)))),0,-1)"),"Spider Flower")</f>
        <v>Spider Flower</v>
      </c>
      <c r="F59" s="107"/>
      <c r="G59" s="107" t="s">
        <v>244</v>
      </c>
      <c r="H59" s="107"/>
      <c r="I59" s="107"/>
      <c r="J59" s="107" t="s">
        <v>241</v>
      </c>
      <c r="K59" s="107" t="s">
        <v>290</v>
      </c>
      <c r="L59" s="107"/>
      <c r="M59" s="107"/>
      <c r="N59" s="107"/>
      <c r="O59" s="107"/>
      <c r="P59" s="107"/>
      <c r="Q59" s="107"/>
      <c r="R59" s="107"/>
      <c r="S59" s="255" t="s">
        <v>207</v>
      </c>
      <c r="T59" s="267" t="s">
        <v>207</v>
      </c>
      <c r="U59" s="267" t="s">
        <v>207</v>
      </c>
      <c r="V59" s="255" t="s">
        <v>207</v>
      </c>
      <c r="W59" s="283" t="s">
        <v>250</v>
      </c>
      <c r="X59" s="250"/>
      <c r="Y59" s="107"/>
      <c r="Z59" s="107"/>
      <c r="AA59" s="107"/>
      <c r="AB59" s="107"/>
      <c r="AC59" s="107"/>
      <c r="AD59" s="107"/>
      <c r="AE59" s="107"/>
      <c r="AF59" s="107"/>
      <c r="AG59" s="107"/>
      <c r="AH59" s="107"/>
      <c r="AI59" s="107"/>
      <c r="AJ59" s="107"/>
      <c r="AK59" s="107"/>
      <c r="AL59" s="107"/>
      <c r="AM59" s="107"/>
      <c r="AN59" s="107"/>
      <c r="AO59" s="107"/>
      <c r="AP59" s="107"/>
      <c r="AQ59" s="276" t="s">
        <v>249</v>
      </c>
      <c r="AR59" s="272" t="s">
        <v>591</v>
      </c>
      <c r="AS59" s="260" t="s">
        <v>592</v>
      </c>
      <c r="AT59" s="261" t="s">
        <v>1615</v>
      </c>
    </row>
    <row r="60" spans="1:46">
      <c r="A60" s="107" t="str">
        <f ca="1">IFERROR(__xludf.DUMMYFUNCTION("OFFSET(INDIRECT(CONCAT(""VRMUpdate!E"",to_text(match(G60,plant_sci_names,0)))),0,-1)"),"Date Palm")</f>
        <v>Date Palm</v>
      </c>
      <c r="B60" s="107"/>
      <c r="C60" s="107"/>
      <c r="D60" s="107" t="str">
        <f ca="1">IFERROR(__xludf.DUMMYFUNCTION("OFFSET(INDIRECT(CONCAT(""VRMUpdate!E"",to_text(match(J60,plant_sci_names,0)))),0,-1)"),"Moth Orchid")</f>
        <v>Moth Orchid</v>
      </c>
      <c r="E60" s="107" t="str">
        <f ca="1">IFERROR(__xludf.DUMMYFUNCTION("OFFSET(INDIRECT(CONCAT(""VRMUpdate!E"",to_text(match(K60,plant_sci_names,0)))),0,-1)"),"Adzuki Bean")</f>
        <v>Adzuki Bean</v>
      </c>
      <c r="F60" s="107"/>
      <c r="G60" s="107" t="s">
        <v>248</v>
      </c>
      <c r="H60" s="107"/>
      <c r="I60" s="107"/>
      <c r="J60" s="107" t="s">
        <v>244</v>
      </c>
      <c r="K60" s="107" t="s">
        <v>294</v>
      </c>
      <c r="L60" s="107"/>
      <c r="M60" s="107"/>
      <c r="N60" s="107"/>
      <c r="O60" s="107"/>
      <c r="P60" s="107"/>
      <c r="Q60" s="107"/>
      <c r="R60" s="107"/>
      <c r="S60" s="255" t="s">
        <v>209</v>
      </c>
      <c r="T60" s="27" t="s">
        <v>209</v>
      </c>
      <c r="U60" s="267" t="s">
        <v>209</v>
      </c>
      <c r="V60" s="255" t="s">
        <v>209</v>
      </c>
      <c r="W60" s="283" t="s">
        <v>252</v>
      </c>
      <c r="X60" s="250"/>
      <c r="Y60" s="107"/>
      <c r="Z60" s="107"/>
      <c r="AA60" s="107"/>
      <c r="AB60" s="107"/>
      <c r="AC60" s="107"/>
      <c r="AD60" s="107"/>
      <c r="AE60" s="107"/>
      <c r="AF60" s="107"/>
      <c r="AG60" s="107"/>
      <c r="AH60" s="107"/>
      <c r="AI60" s="107"/>
      <c r="AJ60" s="107"/>
      <c r="AK60" s="107"/>
      <c r="AL60" s="107"/>
      <c r="AM60" s="107"/>
      <c r="AN60" s="107"/>
      <c r="AO60" s="107"/>
      <c r="AP60" s="107"/>
      <c r="AQ60" s="276" t="s">
        <v>253</v>
      </c>
      <c r="AR60" s="273" t="s">
        <v>780</v>
      </c>
      <c r="AS60" s="260" t="s">
        <v>781</v>
      </c>
      <c r="AT60" s="261" t="s">
        <v>1615</v>
      </c>
    </row>
    <row r="61" spans="1:46">
      <c r="A61" s="107" t="str">
        <f ca="1">IFERROR(__xludf.DUMMYFUNCTION("OFFSET(INDIRECT(CONCAT(""VRMUpdate!E"",to_text(match(G61,plant_sci_names,0)))),0,-1)"),"Spreading Earthmoss")</f>
        <v>Spreading Earthmoss</v>
      </c>
      <c r="B61" s="107"/>
      <c r="C61" s="107"/>
      <c r="D61" s="107" t="str">
        <f ca="1">IFERROR(__xludf.DUMMYFUNCTION("OFFSET(INDIRECT(CONCAT(""VRMUpdate!E"",to_text(match(J61,plant_sci_names,0)))),0,-1)"),"Spreading Earthmoss")</f>
        <v>Spreading Earthmoss</v>
      </c>
      <c r="E61" s="107" t="str">
        <f ca="1">IFERROR(__xludf.DUMMYFUNCTION("OFFSET(INDIRECT(CONCAT(""VRMUpdate!E"",to_text(match(K61,plant_sci_names,0)))),0,-1)"),"Fierce Roller")</f>
        <v>Fierce Roller</v>
      </c>
      <c r="F61" s="107"/>
      <c r="G61" s="107" t="s">
        <v>250</v>
      </c>
      <c r="H61" s="107"/>
      <c r="I61" s="107"/>
      <c r="J61" s="107" t="s">
        <v>250</v>
      </c>
      <c r="K61" s="107" t="s">
        <v>303</v>
      </c>
      <c r="L61" s="107"/>
      <c r="M61" s="107"/>
      <c r="N61" s="107"/>
      <c r="O61" s="107"/>
      <c r="P61" s="107"/>
      <c r="Q61" s="107"/>
      <c r="R61" s="107"/>
      <c r="S61" s="255" t="s">
        <v>211</v>
      </c>
      <c r="T61" s="255" t="s">
        <v>211</v>
      </c>
      <c r="U61" s="255" t="s">
        <v>211</v>
      </c>
      <c r="V61" s="255" t="s">
        <v>211</v>
      </c>
      <c r="W61" s="283" t="s">
        <v>255</v>
      </c>
      <c r="X61" s="250"/>
      <c r="Y61" s="107"/>
      <c r="Z61" s="107"/>
      <c r="AA61" s="107"/>
      <c r="AB61" s="107"/>
      <c r="AC61" s="107"/>
      <c r="AD61" s="107"/>
      <c r="AE61" s="107"/>
      <c r="AF61" s="107"/>
      <c r="AG61" s="107"/>
      <c r="AH61" s="107"/>
      <c r="AI61" s="107"/>
      <c r="AJ61" s="107"/>
      <c r="AK61" s="107"/>
      <c r="AL61" s="107"/>
      <c r="AM61" s="107"/>
      <c r="AN61" s="107"/>
      <c r="AO61" s="107"/>
      <c r="AP61" s="107"/>
      <c r="AQ61" s="276" t="s">
        <v>256</v>
      </c>
      <c r="AR61" s="273" t="s">
        <v>780</v>
      </c>
      <c r="AS61" s="260" t="s">
        <v>784</v>
      </c>
      <c r="AT61" s="261" t="s">
        <v>1615</v>
      </c>
    </row>
    <row r="62" spans="1:46">
      <c r="A62" s="107" t="str">
        <f ca="1">IFERROR(__xludf.DUMMYFUNCTION("OFFSET(INDIRECT(CONCAT(""VRMUpdate!E"",to_text(match(G62,plant_sci_names,0)))),0,-1)"),"Euphrates Poplar")</f>
        <v>Euphrates Poplar</v>
      </c>
      <c r="B62" s="107"/>
      <c r="C62" s="107"/>
      <c r="D62" s="107" t="str">
        <f ca="1">IFERROR(__xludf.DUMMYFUNCTION("OFFSET(INDIRECT(CONCAT(""VRMUpdate!E"",to_text(match(J62,plant_sci_names,0)))),0,-1)"),"Euphrates Poplar")</f>
        <v>Euphrates Poplar</v>
      </c>
      <c r="E62" s="107" t="str">
        <f ca="1">IFERROR(__xludf.DUMMYFUNCTION("OFFSET(INDIRECT(CONCAT(""VRMUpdate!E"",to_text(match(K62,plant_sci_names,0)))),0,-1)"),"Chinese Date")</f>
        <v>Chinese Date</v>
      </c>
      <c r="F62" s="107"/>
      <c r="G62" s="107" t="s">
        <v>252</v>
      </c>
      <c r="H62" s="107"/>
      <c r="I62" s="107"/>
      <c r="J62" s="107" t="s">
        <v>252</v>
      </c>
      <c r="K62" s="107" t="s">
        <v>307</v>
      </c>
      <c r="L62" s="107"/>
      <c r="M62" s="107"/>
      <c r="N62" s="107"/>
      <c r="O62" s="107"/>
      <c r="P62" s="107"/>
      <c r="Q62" s="107"/>
      <c r="R62" s="107"/>
      <c r="S62" s="255" t="s">
        <v>213</v>
      </c>
      <c r="T62" s="267" t="s">
        <v>213</v>
      </c>
      <c r="U62" s="267" t="s">
        <v>213</v>
      </c>
      <c r="V62" s="255" t="s">
        <v>213</v>
      </c>
      <c r="W62" s="283" t="s">
        <v>259</v>
      </c>
      <c r="X62" s="250"/>
      <c r="Y62" s="107"/>
      <c r="Z62" s="107"/>
      <c r="AA62" s="107"/>
      <c r="AB62" s="107"/>
      <c r="AC62" s="107"/>
      <c r="AD62" s="107"/>
      <c r="AE62" s="107"/>
      <c r="AF62" s="107"/>
      <c r="AG62" s="107"/>
      <c r="AH62" s="107"/>
      <c r="AI62" s="107"/>
      <c r="AJ62" s="107"/>
      <c r="AK62" s="107"/>
      <c r="AL62" s="107"/>
      <c r="AM62" s="107"/>
      <c r="AN62" s="107"/>
      <c r="AO62" s="107"/>
      <c r="AP62" s="107"/>
      <c r="AQ62" s="276" t="s">
        <v>258</v>
      </c>
      <c r="AR62" s="272" t="s">
        <v>824</v>
      </c>
      <c r="AS62" s="260" t="s">
        <v>825</v>
      </c>
      <c r="AT62" s="261" t="s">
        <v>1615</v>
      </c>
    </row>
    <row r="63" spans="1:46">
      <c r="A63" s="107" t="str">
        <f ca="1">IFERROR(__xludf.DUMMYFUNCTION("OFFSET(INDIRECT(CONCAT(""VRMUpdate!E"",to_text(match(G63,plant_sci_names,0)))),0,-1)"),"Black Cottonwood")</f>
        <v>Black Cottonwood</v>
      </c>
      <c r="B63" s="107"/>
      <c r="C63" s="107"/>
      <c r="D63" s="107" t="str">
        <f ca="1">IFERROR(__xludf.DUMMYFUNCTION("OFFSET(INDIRECT(CONCAT(""VRMUpdate!E"",to_text(match(J63,plant_sci_names,0)))),0,-1)"),"Black Cottonwood")</f>
        <v>Black Cottonwood</v>
      </c>
      <c r="E63" s="107"/>
      <c r="F63" s="107"/>
      <c r="G63" s="107" t="s">
        <v>255</v>
      </c>
      <c r="H63" s="107"/>
      <c r="I63" s="107"/>
      <c r="J63" s="107" t="s">
        <v>255</v>
      </c>
      <c r="K63" s="284"/>
      <c r="L63" s="284"/>
      <c r="M63" s="107"/>
      <c r="N63" s="107"/>
      <c r="O63" s="107"/>
      <c r="P63" s="107"/>
      <c r="Q63" s="107"/>
      <c r="R63" s="107"/>
      <c r="S63" s="262" t="s">
        <v>214</v>
      </c>
      <c r="T63" s="28" t="s">
        <v>214</v>
      </c>
      <c r="U63" s="274" t="s">
        <v>214</v>
      </c>
      <c r="V63" s="262" t="s">
        <v>214</v>
      </c>
      <c r="W63" s="283" t="s">
        <v>263</v>
      </c>
      <c r="X63" s="250"/>
      <c r="Y63" s="107"/>
      <c r="Z63" s="107"/>
      <c r="AA63" s="107"/>
      <c r="AB63" s="107"/>
      <c r="AC63" s="107"/>
      <c r="AD63" s="107"/>
      <c r="AE63" s="107"/>
      <c r="AF63" s="107"/>
      <c r="AG63" s="107"/>
      <c r="AH63" s="107"/>
      <c r="AI63" s="107"/>
      <c r="AJ63" s="107"/>
      <c r="AK63" s="107"/>
      <c r="AL63" s="107"/>
      <c r="AM63" s="107"/>
      <c r="AN63" s="107"/>
      <c r="AO63" s="107"/>
      <c r="AP63" s="107"/>
      <c r="AQ63" s="276" t="s">
        <v>260</v>
      </c>
      <c r="AR63" s="272" t="s">
        <v>824</v>
      </c>
      <c r="AS63" s="260" t="s">
        <v>827</v>
      </c>
      <c r="AT63" s="261" t="s">
        <v>1615</v>
      </c>
    </row>
    <row r="64" spans="1:46">
      <c r="A64" s="107" t="str">
        <f ca="1">IFERROR(__xludf.DUMMYFUNCTION("OFFSET(INDIRECT(CONCAT(""VRMUpdate!E"",to_text(match(G64,plant_sci_names,0)))),0,-1)"),"Japanese Apricot")</f>
        <v>Japanese Apricot</v>
      </c>
      <c r="B64" s="107"/>
      <c r="C64" s="107"/>
      <c r="D64" s="107" t="str">
        <f ca="1">IFERROR(__xludf.DUMMYFUNCTION("OFFSET(INDIRECT(CONCAT(""VRMUpdate!E"",to_text(match(J64,plant_sci_names,0)))),0,-1)"),"Japanese Apricot")</f>
        <v>Japanese Apricot</v>
      </c>
      <c r="E64" s="107"/>
      <c r="F64" s="107"/>
      <c r="G64" s="107" t="s">
        <v>259</v>
      </c>
      <c r="H64" s="107"/>
      <c r="I64" s="107"/>
      <c r="J64" s="107" t="s">
        <v>259</v>
      </c>
      <c r="K64" s="284"/>
      <c r="L64" s="284"/>
      <c r="M64" s="107"/>
      <c r="N64" s="107"/>
      <c r="O64" s="107"/>
      <c r="P64" s="107"/>
      <c r="Q64" s="107"/>
      <c r="R64" s="107"/>
      <c r="S64" s="255" t="s">
        <v>216</v>
      </c>
      <c r="T64" s="255" t="s">
        <v>216</v>
      </c>
      <c r="U64" s="255" t="s">
        <v>216</v>
      </c>
      <c r="V64" s="255" t="s">
        <v>216</v>
      </c>
      <c r="W64" s="283" t="s">
        <v>265</v>
      </c>
      <c r="X64" s="250"/>
      <c r="Y64" s="107"/>
      <c r="Z64" s="107"/>
      <c r="AA64" s="107"/>
      <c r="AB64" s="107"/>
      <c r="AC64" s="107"/>
      <c r="AD64" s="107"/>
      <c r="AE64" s="107"/>
      <c r="AF64" s="107"/>
      <c r="AG64" s="107"/>
      <c r="AH64" s="107"/>
      <c r="AI64" s="107"/>
      <c r="AJ64" s="107"/>
      <c r="AK64" s="107"/>
      <c r="AL64" s="107"/>
      <c r="AM64" s="107"/>
      <c r="AN64" s="107"/>
      <c r="AO64" s="107"/>
      <c r="AP64" s="107"/>
      <c r="AQ64" s="276" t="s">
        <v>262</v>
      </c>
      <c r="AR64" s="272" t="s">
        <v>824</v>
      </c>
      <c r="AS64" s="260" t="s">
        <v>829</v>
      </c>
      <c r="AT64" s="261" t="s">
        <v>1615</v>
      </c>
    </row>
    <row r="65" spans="1:46">
      <c r="A65" s="107" t="str">
        <f ca="1">IFERROR(__xludf.DUMMYFUNCTION("OFFSET(INDIRECT(CONCAT(""VRMUpdate!E"",to_text(match(G65,plant_sci_names,0)))),0,-1)"),"Chinese White Pear")</f>
        <v>Chinese White Pear</v>
      </c>
      <c r="B65" s="107"/>
      <c r="C65" s="107"/>
      <c r="D65" s="107" t="str">
        <f ca="1">IFERROR(__xludf.DUMMYFUNCTION("OFFSET(INDIRECT(CONCAT(""VRMUpdate!E"",to_text(match(J65,plant_sci_names,0)))),0,-1)"),"Chinese White Pear")</f>
        <v>Chinese White Pear</v>
      </c>
      <c r="E65" s="107"/>
      <c r="F65" s="107"/>
      <c r="G65" s="107" t="s">
        <v>263</v>
      </c>
      <c r="H65" s="107"/>
      <c r="I65" s="107"/>
      <c r="J65" s="107" t="s">
        <v>263</v>
      </c>
      <c r="K65" s="284"/>
      <c r="L65" s="284"/>
      <c r="M65" s="107"/>
      <c r="N65" s="107"/>
      <c r="O65" s="107"/>
      <c r="P65" s="107"/>
      <c r="Q65" s="107"/>
      <c r="R65" s="107"/>
      <c r="S65" s="255" t="s">
        <v>217</v>
      </c>
      <c r="T65" s="27" t="s">
        <v>217</v>
      </c>
      <c r="U65" s="267" t="s">
        <v>217</v>
      </c>
      <c r="V65" s="27" t="s">
        <v>217</v>
      </c>
      <c r="W65" s="283" t="s">
        <v>273</v>
      </c>
      <c r="X65" s="250"/>
      <c r="Y65" s="107"/>
      <c r="Z65" s="107"/>
      <c r="AA65" s="107"/>
      <c r="AB65" s="107"/>
      <c r="AC65" s="107"/>
      <c r="AD65" s="107"/>
      <c r="AE65" s="107"/>
      <c r="AF65" s="107"/>
      <c r="AG65" s="107"/>
      <c r="AH65" s="107"/>
      <c r="AI65" s="107"/>
      <c r="AJ65" s="107"/>
      <c r="AK65" s="107"/>
      <c r="AL65" s="107"/>
      <c r="AM65" s="107"/>
      <c r="AN65" s="107"/>
      <c r="AO65" s="107"/>
      <c r="AP65" s="107"/>
      <c r="AQ65" s="276" t="s">
        <v>264</v>
      </c>
      <c r="AR65" s="272" t="s">
        <v>831</v>
      </c>
      <c r="AS65" s="260" t="s">
        <v>832</v>
      </c>
      <c r="AT65" s="261" t="s">
        <v>1615</v>
      </c>
    </row>
    <row r="66" spans="1:46">
      <c r="A66" s="107" t="str">
        <f ca="1">IFERROR(__xludf.DUMMYFUNCTION("OFFSET(INDIRECT(CONCAT(""VRMUpdate!E"",to_text(match(G66,plant_sci_names,0)))),0,-1)"),"Cork Oak")</f>
        <v>Cork Oak</v>
      </c>
      <c r="B66" s="107"/>
      <c r="C66" s="107"/>
      <c r="D66" s="107" t="str">
        <f ca="1">IFERROR(__xludf.DUMMYFUNCTION("OFFSET(INDIRECT(CONCAT(""VRMUpdate!E"",to_text(match(J66,plant_sci_names,0)))),0,-1)"),"Cork Oak")</f>
        <v>Cork Oak</v>
      </c>
      <c r="E66" s="107"/>
      <c r="F66" s="107"/>
      <c r="G66" s="107" t="s">
        <v>265</v>
      </c>
      <c r="H66" s="107"/>
      <c r="I66" s="107"/>
      <c r="J66" s="107" t="s">
        <v>265</v>
      </c>
      <c r="K66" s="284"/>
      <c r="L66" s="284"/>
      <c r="M66" s="107"/>
      <c r="N66" s="107"/>
      <c r="O66" s="107"/>
      <c r="P66" s="107"/>
      <c r="Q66" s="107"/>
      <c r="R66" s="107"/>
      <c r="S66" s="28" t="s">
        <v>219</v>
      </c>
      <c r="T66" s="28" t="s">
        <v>219</v>
      </c>
      <c r="U66" s="28" t="s">
        <v>219</v>
      </c>
      <c r="V66" s="28" t="s">
        <v>219</v>
      </c>
      <c r="W66" s="28" t="s">
        <v>219</v>
      </c>
      <c r="X66" s="250"/>
      <c r="Y66" s="107"/>
      <c r="Z66" s="107"/>
      <c r="AA66" s="107"/>
      <c r="AB66" s="107"/>
      <c r="AC66" s="107"/>
      <c r="AD66" s="107"/>
      <c r="AE66" s="107"/>
      <c r="AF66" s="107"/>
      <c r="AG66" s="107"/>
      <c r="AH66" s="107"/>
      <c r="AI66" s="107"/>
      <c r="AJ66" s="107"/>
      <c r="AK66" s="107"/>
      <c r="AL66" s="107"/>
      <c r="AM66" s="107"/>
      <c r="AN66" s="107"/>
      <c r="AO66" s="107"/>
      <c r="AP66" s="107"/>
      <c r="AQ66" s="276" t="s">
        <v>266</v>
      </c>
      <c r="AR66" s="273" t="s">
        <v>762</v>
      </c>
      <c r="AS66" s="260" t="s">
        <v>763</v>
      </c>
      <c r="AT66" s="261" t="s">
        <v>1615</v>
      </c>
    </row>
    <row r="67" spans="1:46">
      <c r="A67" s="107" t="str">
        <f ca="1">IFERROR(__xludf.DUMMYFUNCTION("OFFSET(INDIRECT(CONCAT(""VRMUpdate!E"",to_text(match(G67,plant_sci_names,0)))),0,-1)"),"Castor Bean")</f>
        <v>Castor Bean</v>
      </c>
      <c r="B67" s="107"/>
      <c r="C67" s="107"/>
      <c r="D67" s="107" t="str">
        <f ca="1">IFERROR(__xludf.DUMMYFUNCTION("OFFSET(INDIRECT(CONCAT(""VRMUpdate!E"",to_text(match(J67,plant_sci_names,0)))),0,-1)"),"Castor Bean")</f>
        <v>Castor Bean</v>
      </c>
      <c r="E67" s="107"/>
      <c r="F67" s="107"/>
      <c r="G67" s="107" t="s">
        <v>269</v>
      </c>
      <c r="H67" s="107"/>
      <c r="I67" s="107"/>
      <c r="J67" s="107" t="s">
        <v>269</v>
      </c>
      <c r="K67" s="284"/>
      <c r="L67" s="284"/>
      <c r="M67" s="107"/>
      <c r="N67" s="107"/>
      <c r="O67" s="107"/>
      <c r="P67" s="107"/>
      <c r="Q67" s="107"/>
      <c r="R67" s="107"/>
      <c r="S67" s="262" t="s">
        <v>222</v>
      </c>
      <c r="T67" s="274" t="s">
        <v>222</v>
      </c>
      <c r="U67" s="274" t="s">
        <v>222</v>
      </c>
      <c r="V67" s="262" t="s">
        <v>222</v>
      </c>
      <c r="W67" s="283" t="s">
        <v>275</v>
      </c>
      <c r="X67" s="250"/>
      <c r="Y67" s="107"/>
      <c r="Z67" s="107"/>
      <c r="AA67" s="107"/>
      <c r="AB67" s="107"/>
      <c r="AC67" s="107"/>
      <c r="AD67" s="107"/>
      <c r="AE67" s="107"/>
      <c r="AF67" s="107"/>
      <c r="AG67" s="107"/>
      <c r="AH67" s="107"/>
      <c r="AI67" s="107"/>
      <c r="AJ67" s="107"/>
      <c r="AK67" s="107"/>
      <c r="AL67" s="107"/>
      <c r="AM67" s="107"/>
      <c r="AN67" s="107"/>
      <c r="AO67" s="107"/>
      <c r="AP67" s="107"/>
      <c r="AQ67" s="276" t="s">
        <v>268</v>
      </c>
      <c r="AR67" s="260" t="s">
        <v>687</v>
      </c>
      <c r="AS67" s="260" t="s">
        <v>688</v>
      </c>
      <c r="AT67" s="261" t="s">
        <v>1615</v>
      </c>
    </row>
    <row r="68" spans="1:46">
      <c r="A68" s="107" t="str">
        <f ca="1">IFERROR(__xludf.DUMMYFUNCTION("OFFSET(INDIRECT(CONCAT(""VRMUpdate!E"",to_text(match(G68,plant_sci_names,0)))),0,-1)"),"China Rose")</f>
        <v>China Rose</v>
      </c>
      <c r="B68" s="107"/>
      <c r="C68" s="107"/>
      <c r="D68" s="107" t="str">
        <f ca="1">IFERROR(__xludf.DUMMYFUNCTION("OFFSET(INDIRECT(CONCAT(""VRMUpdate!E"",to_text(match(J68,plant_sci_names,0)))),0,-1)"),"China Rose")</f>
        <v>China Rose</v>
      </c>
      <c r="E68" s="107"/>
      <c r="F68" s="107"/>
      <c r="G68" s="107" t="s">
        <v>271</v>
      </c>
      <c r="H68" s="107"/>
      <c r="I68" s="107"/>
      <c r="J68" s="107" t="s">
        <v>271</v>
      </c>
      <c r="K68" s="284"/>
      <c r="L68" s="284"/>
      <c r="M68" s="107"/>
      <c r="N68" s="107"/>
      <c r="O68" s="107"/>
      <c r="P68" s="107"/>
      <c r="Q68" s="107"/>
      <c r="R68" s="107"/>
      <c r="S68" s="262" t="s">
        <v>225</v>
      </c>
      <c r="T68" s="274" t="s">
        <v>225</v>
      </c>
      <c r="U68" s="28" t="s">
        <v>225</v>
      </c>
      <c r="V68" s="262" t="s">
        <v>225</v>
      </c>
      <c r="W68" s="283" t="s">
        <v>279</v>
      </c>
      <c r="X68" s="250"/>
      <c r="Y68" s="107"/>
      <c r="Z68" s="107"/>
      <c r="AA68" s="107"/>
      <c r="AB68" s="107"/>
      <c r="AC68" s="107"/>
      <c r="AD68" s="107"/>
      <c r="AE68" s="107"/>
      <c r="AF68" s="107"/>
      <c r="AG68" s="107"/>
      <c r="AH68" s="107"/>
      <c r="AI68" s="107"/>
      <c r="AJ68" s="107"/>
      <c r="AK68" s="107"/>
      <c r="AL68" s="107"/>
      <c r="AM68" s="107"/>
      <c r="AN68" s="107"/>
      <c r="AO68" s="107"/>
      <c r="AP68" s="107"/>
      <c r="AQ68" s="276" t="s">
        <v>270</v>
      </c>
      <c r="AR68" s="272" t="s">
        <v>777</v>
      </c>
      <c r="AS68" s="260" t="s">
        <v>778</v>
      </c>
      <c r="AT68" s="261" t="s">
        <v>1615</v>
      </c>
    </row>
    <row r="69" spans="1:46">
      <c r="A69" s="107" t="str">
        <f ca="1">IFERROR(__xludf.DUMMYFUNCTION("OFFSET(INDIRECT(CONCAT(""VRMUpdate!E"",to_text(match(G69,plant_sci_names,0)))),0,-1)"),"Spikemoss")</f>
        <v>Spikemoss</v>
      </c>
      <c r="B69" s="107"/>
      <c r="C69" s="107"/>
      <c r="D69" s="107" t="str">
        <f ca="1">IFERROR(__xludf.DUMMYFUNCTION("OFFSET(INDIRECT(CONCAT(""VRMUpdate!E"",to_text(match(J69,plant_sci_names,0)))),0,-1)"),"Spikemoss")</f>
        <v>Spikemoss</v>
      </c>
      <c r="E69" s="107"/>
      <c r="F69" s="107"/>
      <c r="G69" s="107" t="s">
        <v>273</v>
      </c>
      <c r="H69" s="107"/>
      <c r="I69" s="107"/>
      <c r="J69" s="107" t="s">
        <v>273</v>
      </c>
      <c r="K69" s="284"/>
      <c r="L69" s="284"/>
      <c r="M69" s="107"/>
      <c r="N69" s="107"/>
      <c r="O69" s="107"/>
      <c r="P69" s="107"/>
      <c r="Q69" s="107"/>
      <c r="R69" s="107"/>
      <c r="S69" s="262" t="s">
        <v>227</v>
      </c>
      <c r="T69" s="28" t="s">
        <v>227</v>
      </c>
      <c r="U69" s="274" t="s">
        <v>227</v>
      </c>
      <c r="V69" s="262" t="s">
        <v>227</v>
      </c>
      <c r="W69" s="283" t="s">
        <v>281</v>
      </c>
      <c r="X69" s="250"/>
      <c r="Y69" s="107"/>
      <c r="Z69" s="107"/>
      <c r="AA69" s="107"/>
      <c r="AB69" s="107"/>
      <c r="AC69" s="107"/>
      <c r="AD69" s="107"/>
      <c r="AE69" s="107"/>
      <c r="AF69" s="107"/>
      <c r="AG69" s="107"/>
      <c r="AH69" s="107"/>
      <c r="AI69" s="107"/>
      <c r="AJ69" s="107"/>
      <c r="AK69" s="107"/>
      <c r="AL69" s="107"/>
      <c r="AM69" s="107"/>
      <c r="AN69" s="107"/>
      <c r="AO69" s="107"/>
      <c r="AP69" s="107"/>
      <c r="AQ69" s="276" t="s">
        <v>272</v>
      </c>
      <c r="AR69" s="272" t="s">
        <v>834</v>
      </c>
      <c r="AS69" s="260" t="s">
        <v>835</v>
      </c>
      <c r="AT69" s="261" t="s">
        <v>1615</v>
      </c>
    </row>
    <row r="70" spans="1:46">
      <c r="A70" s="107" t="str">
        <f ca="1">IFERROR(__xludf.DUMMYFUNCTION("OFFSET(INDIRECT(CONCAT(""VRMUpdate!E"",to_text(match(G70,plant_sci_names,0)))),0,-1)"),"Sesame")</f>
        <v>Sesame</v>
      </c>
      <c r="B70" s="107"/>
      <c r="C70" s="107"/>
      <c r="D70" s="107" t="str">
        <f ca="1">IFERROR(__xludf.DUMMYFUNCTION("OFFSET(INDIRECT(CONCAT(""VRMUpdate!E"",to_text(match(J70,plant_sci_names,0)))),0,-1)"),"Sesame")</f>
        <v>Sesame</v>
      </c>
      <c r="E70" s="107"/>
      <c r="F70" s="107"/>
      <c r="G70" s="107" t="s">
        <v>275</v>
      </c>
      <c r="H70" s="107"/>
      <c r="I70" s="107"/>
      <c r="J70" s="107" t="s">
        <v>275</v>
      </c>
      <c r="K70" s="284"/>
      <c r="L70" s="284"/>
      <c r="M70" s="107"/>
      <c r="N70" s="107"/>
      <c r="O70" s="107"/>
      <c r="P70" s="107"/>
      <c r="Q70" s="107"/>
      <c r="R70" s="107"/>
      <c r="S70" s="262" t="s">
        <v>229</v>
      </c>
      <c r="T70" s="274" t="s">
        <v>229</v>
      </c>
      <c r="U70" s="262" t="s">
        <v>229</v>
      </c>
      <c r="V70" s="262" t="s">
        <v>229</v>
      </c>
      <c r="W70" s="283" t="s">
        <v>285</v>
      </c>
      <c r="X70" s="250"/>
      <c r="Y70" s="107"/>
      <c r="Z70" s="107"/>
      <c r="AA70" s="107"/>
      <c r="AB70" s="107"/>
      <c r="AC70" s="107"/>
      <c r="AD70" s="107"/>
      <c r="AE70" s="107"/>
      <c r="AF70" s="107"/>
      <c r="AG70" s="107"/>
      <c r="AH70" s="107"/>
      <c r="AI70" s="107"/>
      <c r="AJ70" s="107"/>
      <c r="AK70" s="107"/>
      <c r="AL70" s="107"/>
      <c r="AM70" s="107"/>
      <c r="AN70" s="107"/>
      <c r="AO70" s="107"/>
      <c r="AP70" s="107"/>
      <c r="AQ70" s="276" t="s">
        <v>276</v>
      </c>
      <c r="AR70" s="273" t="s">
        <v>515</v>
      </c>
      <c r="AS70" s="260" t="s">
        <v>516</v>
      </c>
      <c r="AT70" s="261" t="s">
        <v>1615</v>
      </c>
    </row>
    <row r="71" spans="1:46">
      <c r="A71" s="107" t="str">
        <f ca="1">IFERROR(__xludf.DUMMYFUNCTION("OFFSET(INDIRECT(CONCAT(""VRMUpdate!E"",to_text(match(G71,plant_sci_names,0)))),0,-1)"),"Foxtail Millet")</f>
        <v>Foxtail Millet</v>
      </c>
      <c r="B71" s="107"/>
      <c r="C71" s="107"/>
      <c r="D71" s="107" t="str">
        <f ca="1">IFERROR(__xludf.DUMMYFUNCTION("OFFSET(INDIRECT(CONCAT(""VRMUpdate!E"",to_text(match(J71,plant_sci_names,0)))),0,-1)"),"Foxtail Millet")</f>
        <v>Foxtail Millet</v>
      </c>
      <c r="E71" s="107"/>
      <c r="F71" s="107"/>
      <c r="G71" s="107" t="s">
        <v>277</v>
      </c>
      <c r="H71" s="107"/>
      <c r="I71" s="107"/>
      <c r="J71" s="107" t="s">
        <v>277</v>
      </c>
      <c r="K71" s="284"/>
      <c r="L71" s="284"/>
      <c r="M71" s="107"/>
      <c r="N71" s="107"/>
      <c r="O71" s="107"/>
      <c r="P71" s="107"/>
      <c r="Q71" s="107"/>
      <c r="R71" s="107"/>
      <c r="S71" s="27" t="s">
        <v>231</v>
      </c>
      <c r="T71" s="255" t="s">
        <v>231</v>
      </c>
      <c r="U71" s="255" t="s">
        <v>231</v>
      </c>
      <c r="V71" s="27" t="s">
        <v>231</v>
      </c>
      <c r="W71" s="27" t="s">
        <v>231</v>
      </c>
      <c r="X71" s="250"/>
      <c r="Y71" s="107"/>
      <c r="Z71" s="107"/>
      <c r="AA71" s="107"/>
      <c r="AB71" s="107"/>
      <c r="AC71" s="107"/>
      <c r="AD71" s="107"/>
      <c r="AE71" s="107"/>
      <c r="AF71" s="107"/>
      <c r="AG71" s="107"/>
      <c r="AH71" s="107"/>
      <c r="AI71" s="107"/>
      <c r="AJ71" s="107"/>
      <c r="AK71" s="107"/>
      <c r="AL71" s="107"/>
      <c r="AM71" s="107"/>
      <c r="AN71" s="107"/>
      <c r="AO71" s="107"/>
      <c r="AP71" s="107"/>
      <c r="AQ71" s="276" t="s">
        <v>278</v>
      </c>
      <c r="AR71" s="272" t="s">
        <v>633</v>
      </c>
      <c r="AS71" s="260" t="s">
        <v>634</v>
      </c>
      <c r="AT71" s="261" t="s">
        <v>1615</v>
      </c>
    </row>
    <row r="72" spans="1:46">
      <c r="A72" s="107" t="str">
        <f ca="1">IFERROR(__xludf.DUMMYFUNCTION("OFFSET(INDIRECT(CONCAT(""VRMUpdate!E"",to_text(match(G72,plant_sci_names,0)))),0,-1)"),"Tomato")</f>
        <v>Tomato</v>
      </c>
      <c r="B72" s="107"/>
      <c r="C72" s="107"/>
      <c r="D72" s="107" t="str">
        <f ca="1">IFERROR(__xludf.DUMMYFUNCTION("OFFSET(INDIRECT(CONCAT(""VRMUpdate!E"",to_text(match(J72,plant_sci_names,0)))),0,-1)"),"Tomato")</f>
        <v>Tomato</v>
      </c>
      <c r="E72" s="107"/>
      <c r="F72" s="107"/>
      <c r="G72" s="107" t="s">
        <v>279</v>
      </c>
      <c r="H72" s="107"/>
      <c r="I72" s="107"/>
      <c r="J72" s="107" t="s">
        <v>279</v>
      </c>
      <c r="K72" s="284"/>
      <c r="L72" s="284"/>
      <c r="M72" s="107"/>
      <c r="N72" s="107"/>
      <c r="O72" s="107"/>
      <c r="P72" s="107"/>
      <c r="Q72" s="107"/>
      <c r="R72" s="107"/>
      <c r="S72" s="262" t="s">
        <v>233</v>
      </c>
      <c r="T72" s="262" t="s">
        <v>233</v>
      </c>
      <c r="U72" s="262" t="s">
        <v>233</v>
      </c>
      <c r="V72" s="262" t="s">
        <v>233</v>
      </c>
      <c r="W72" s="283" t="s">
        <v>290</v>
      </c>
      <c r="X72" s="250"/>
      <c r="Y72" s="107"/>
      <c r="Z72" s="107"/>
      <c r="AA72" s="107"/>
      <c r="AB72" s="107"/>
      <c r="AC72" s="107"/>
      <c r="AD72" s="107"/>
      <c r="AE72" s="107"/>
      <c r="AF72" s="107"/>
      <c r="AG72" s="107"/>
      <c r="AH72" s="107"/>
      <c r="AI72" s="107"/>
      <c r="AJ72" s="107"/>
      <c r="AK72" s="107"/>
      <c r="AL72" s="107"/>
      <c r="AM72" s="107"/>
      <c r="AN72" s="107"/>
      <c r="AO72" s="107"/>
      <c r="AP72" s="107"/>
      <c r="AQ72" s="270" t="s">
        <v>284</v>
      </c>
      <c r="AR72" s="272" t="s">
        <v>545</v>
      </c>
      <c r="AS72" s="260" t="s">
        <v>554</v>
      </c>
      <c r="AT72" s="261" t="s">
        <v>1615</v>
      </c>
    </row>
    <row r="73" spans="1:46">
      <c r="A73" s="107" t="str">
        <f ca="1">IFERROR(__xludf.DUMMYFUNCTION("OFFSET(INDIRECT(CONCAT(""VRMUpdate!E"",to_text(match(G73,plant_sci_names,0)))),0,-1)"),"Stress-Tolerant Wild Tomato")</f>
        <v>Stress-Tolerant Wild Tomato</v>
      </c>
      <c r="B73" s="107"/>
      <c r="C73" s="107"/>
      <c r="D73" s="107" t="str">
        <f ca="1">IFERROR(__xludf.DUMMYFUNCTION("OFFSET(INDIRECT(CONCAT(""VRMUpdate!E"",to_text(match(J73,plant_sci_names,0)))),0,-1)"),"Stress-Tolerant Wild Tomato")</f>
        <v>Stress-Tolerant Wild Tomato</v>
      </c>
      <c r="E73" s="107"/>
      <c r="F73" s="107"/>
      <c r="G73" s="107" t="s">
        <v>281</v>
      </c>
      <c r="H73" s="107"/>
      <c r="I73" s="107"/>
      <c r="J73" s="107" t="s">
        <v>281</v>
      </c>
      <c r="K73" s="284"/>
      <c r="L73" s="284"/>
      <c r="M73" s="107"/>
      <c r="N73" s="107"/>
      <c r="O73" s="107"/>
      <c r="P73" s="107"/>
      <c r="Q73" s="107"/>
      <c r="R73" s="107"/>
      <c r="S73" s="255" t="s">
        <v>235</v>
      </c>
      <c r="T73" s="267" t="s">
        <v>235</v>
      </c>
      <c r="U73" s="255" t="s">
        <v>235</v>
      </c>
      <c r="V73" s="255" t="s">
        <v>235</v>
      </c>
      <c r="W73" s="283" t="s">
        <v>294</v>
      </c>
      <c r="X73" s="250"/>
      <c r="Y73" s="107"/>
      <c r="Z73" s="107"/>
      <c r="AA73" s="107"/>
      <c r="AB73" s="107"/>
      <c r="AC73" s="107"/>
      <c r="AD73" s="107"/>
      <c r="AE73" s="107"/>
      <c r="AF73" s="107"/>
      <c r="AG73" s="107"/>
      <c r="AH73" s="107"/>
      <c r="AI73" s="107"/>
      <c r="AJ73" s="107"/>
      <c r="AK73" s="107"/>
      <c r="AL73" s="107"/>
      <c r="AM73" s="107"/>
      <c r="AN73" s="107"/>
      <c r="AO73" s="107"/>
      <c r="AP73" s="107"/>
      <c r="AQ73" s="276" t="s">
        <v>286</v>
      </c>
      <c r="AR73" s="273" t="s">
        <v>286</v>
      </c>
      <c r="AS73" s="260" t="s">
        <v>636</v>
      </c>
      <c r="AT73" s="261" t="s">
        <v>1615</v>
      </c>
    </row>
    <row r="74" spans="1:46">
      <c r="A74" s="107" t="str">
        <f ca="1">IFERROR(__xludf.DUMMYFUNCTION("OFFSET(INDIRECT(CONCAT(""VRMUpdate!E"",to_text(match(G74,plant_sci_names,0)))),0,-1)"),"Sorghum")</f>
        <v>Sorghum</v>
      </c>
      <c r="B74" s="107"/>
      <c r="C74" s="107"/>
      <c r="D74" s="107" t="str">
        <f ca="1">IFERROR(__xludf.DUMMYFUNCTION("OFFSET(INDIRECT(CONCAT(""VRMUpdate!E"",to_text(match(J74,plant_sci_names,0)))),0,-1)"),"Sorghum")</f>
        <v>Sorghum</v>
      </c>
      <c r="E74" s="107"/>
      <c r="F74" s="107"/>
      <c r="G74" s="107" t="s">
        <v>285</v>
      </c>
      <c r="H74" s="107"/>
      <c r="I74" s="107"/>
      <c r="J74" s="107" t="s">
        <v>285</v>
      </c>
      <c r="K74" s="284"/>
      <c r="L74" s="284"/>
      <c r="M74" s="107"/>
      <c r="N74" s="107"/>
      <c r="O74" s="107"/>
      <c r="P74" s="107"/>
      <c r="Q74" s="107"/>
      <c r="R74" s="107"/>
      <c r="S74" s="255" t="s">
        <v>237</v>
      </c>
      <c r="T74" s="255" t="s">
        <v>237</v>
      </c>
      <c r="U74" s="255" t="s">
        <v>237</v>
      </c>
      <c r="V74" s="255" t="s">
        <v>237</v>
      </c>
      <c r="W74" s="283" t="s">
        <v>303</v>
      </c>
      <c r="X74" s="250"/>
      <c r="Y74" s="107"/>
      <c r="Z74" s="107"/>
      <c r="AA74" s="107"/>
      <c r="AB74" s="107"/>
      <c r="AC74" s="107"/>
      <c r="AD74" s="107"/>
      <c r="AE74" s="107"/>
      <c r="AF74" s="107"/>
      <c r="AG74" s="107"/>
      <c r="AH74" s="107"/>
      <c r="AI74" s="107"/>
      <c r="AJ74" s="107"/>
      <c r="AK74" s="107"/>
      <c r="AL74" s="107"/>
      <c r="AM74" s="107"/>
      <c r="AN74" s="107"/>
      <c r="AO74" s="107"/>
      <c r="AP74" s="107"/>
      <c r="AQ74" s="276" t="s">
        <v>288</v>
      </c>
      <c r="AR74" s="273" t="s">
        <v>2601</v>
      </c>
      <c r="AS74" s="260" t="s">
        <v>568</v>
      </c>
      <c r="AT74" s="261" t="s">
        <v>1615</v>
      </c>
    </row>
    <row r="75" spans="1:46">
      <c r="A75" s="107" t="str">
        <f ca="1">IFERROR(__xludf.DUMMYFUNCTION("OFFSET(INDIRECT(CONCAT(""VRMUpdate!E"",to_text(match(G75,plant_sci_names,0)))),0,-1)"),"Spider Flower")</f>
        <v>Spider Flower</v>
      </c>
      <c r="B75" s="107"/>
      <c r="C75" s="107"/>
      <c r="D75" s="107" t="str">
        <f ca="1">IFERROR(__xludf.DUMMYFUNCTION("OFFSET(INDIRECT(CONCAT(""VRMUpdate!E"",to_text(match(J75,plant_sci_names,0)))),0,-1)"),"Spider Flower")</f>
        <v>Spider Flower</v>
      </c>
      <c r="E75" s="107"/>
      <c r="F75" s="107"/>
      <c r="G75" s="107" t="s">
        <v>290</v>
      </c>
      <c r="H75" s="107"/>
      <c r="I75" s="107"/>
      <c r="J75" s="107" t="s">
        <v>290</v>
      </c>
      <c r="K75" s="284"/>
      <c r="L75" s="284"/>
      <c r="M75" s="107"/>
      <c r="N75" s="107"/>
      <c r="O75" s="107"/>
      <c r="P75" s="107"/>
      <c r="Q75" s="107"/>
      <c r="R75" s="107"/>
      <c r="S75" s="255" t="s">
        <v>239</v>
      </c>
      <c r="T75" s="255" t="s">
        <v>239</v>
      </c>
      <c r="U75" s="255" t="s">
        <v>239</v>
      </c>
      <c r="V75" s="255" t="s">
        <v>239</v>
      </c>
      <c r="W75" s="283" t="s">
        <v>307</v>
      </c>
      <c r="X75" s="250"/>
      <c r="Y75" s="107"/>
      <c r="Z75" s="107"/>
      <c r="AA75" s="107"/>
      <c r="AB75" s="107"/>
      <c r="AC75" s="107"/>
      <c r="AD75" s="107"/>
      <c r="AE75" s="107"/>
      <c r="AF75" s="107"/>
      <c r="AG75" s="107"/>
      <c r="AH75" s="107"/>
      <c r="AI75" s="107"/>
      <c r="AJ75" s="107"/>
      <c r="AK75" s="107"/>
      <c r="AL75" s="107"/>
      <c r="AM75" s="107"/>
      <c r="AN75" s="107"/>
      <c r="AO75" s="107"/>
      <c r="AP75" s="107"/>
      <c r="AQ75" s="276" t="s">
        <v>293</v>
      </c>
      <c r="AR75" s="272" t="s">
        <v>799</v>
      </c>
      <c r="AS75" s="260" t="s">
        <v>800</v>
      </c>
      <c r="AT75" s="261" t="s">
        <v>1615</v>
      </c>
    </row>
    <row r="76" spans="1:46">
      <c r="A76" s="107" t="str">
        <f ca="1">IFERROR(__xludf.DUMMYFUNCTION("OFFSET(INDIRECT(CONCAT(""VRMUpdate!E"",to_text(match(G76,plant_sci_names,0)))),0,-1)"),"Cacao")</f>
        <v>Cacao</v>
      </c>
      <c r="B76" s="107"/>
      <c r="C76" s="107"/>
      <c r="D76" s="107" t="str">
        <f ca="1">IFERROR(__xludf.DUMMYFUNCTION("OFFSET(INDIRECT(CONCAT(""VRMUpdate!E"",to_text(match(J76,plant_sci_names,0)))),0,-1)"),"Cacao")</f>
        <v>Cacao</v>
      </c>
      <c r="E76" s="107"/>
      <c r="F76" s="107"/>
      <c r="G76" s="107" t="s">
        <v>292</v>
      </c>
      <c r="H76" s="107"/>
      <c r="I76" s="107"/>
      <c r="J76" s="107" t="s">
        <v>292</v>
      </c>
      <c r="K76" s="284"/>
      <c r="L76" s="284"/>
      <c r="M76" s="107"/>
      <c r="N76" s="107"/>
      <c r="O76" s="107"/>
      <c r="P76" s="107"/>
      <c r="Q76" s="107"/>
      <c r="R76" s="107"/>
      <c r="S76" s="262" t="s">
        <v>241</v>
      </c>
      <c r="T76" s="28" t="s">
        <v>241</v>
      </c>
      <c r="U76" s="274" t="s">
        <v>241</v>
      </c>
      <c r="V76" s="262" t="s">
        <v>241</v>
      </c>
      <c r="W76" s="27" t="s">
        <v>85</v>
      </c>
      <c r="X76" s="250"/>
      <c r="Y76" s="107"/>
      <c r="Z76" s="107"/>
      <c r="AA76" s="107"/>
      <c r="AB76" s="107"/>
      <c r="AC76" s="107"/>
      <c r="AD76" s="107"/>
      <c r="AE76" s="107"/>
      <c r="AF76" s="107"/>
      <c r="AG76" s="107"/>
      <c r="AH76" s="107"/>
      <c r="AI76" s="107"/>
      <c r="AJ76" s="107"/>
      <c r="AK76" s="107"/>
      <c r="AL76" s="107"/>
      <c r="AM76" s="107"/>
      <c r="AN76" s="107"/>
      <c r="AO76" s="107"/>
      <c r="AP76" s="107"/>
      <c r="AQ76" s="276" t="s">
        <v>295</v>
      </c>
      <c r="AR76" s="272" t="s">
        <v>754</v>
      </c>
      <c r="AS76" s="260" t="s">
        <v>755</v>
      </c>
      <c r="AT76" s="261" t="s">
        <v>1615</v>
      </c>
    </row>
    <row r="77" spans="1:46">
      <c r="A77" s="107" t="str">
        <f ca="1">IFERROR(__xludf.DUMMYFUNCTION("OFFSET(INDIRECT(CONCAT(""VRMUpdate!E"",to_text(match(G77,plant_sci_names,0)))),0,-1)"),"Adzuki Bean")</f>
        <v>Adzuki Bean</v>
      </c>
      <c r="B77" s="107"/>
      <c r="C77" s="107"/>
      <c r="D77" s="107" t="str">
        <f ca="1">IFERROR(__xludf.DUMMYFUNCTION("OFFSET(INDIRECT(CONCAT(""VRMUpdate!E"",to_text(match(J77,plant_sci_names,0)))),0,-1)"),"Adzuki Bean")</f>
        <v>Adzuki Bean</v>
      </c>
      <c r="E77" s="107"/>
      <c r="F77" s="107"/>
      <c r="G77" s="107" t="s">
        <v>294</v>
      </c>
      <c r="H77" s="107"/>
      <c r="I77" s="107"/>
      <c r="J77" s="107" t="s">
        <v>294</v>
      </c>
      <c r="K77" s="284"/>
      <c r="L77" s="284"/>
      <c r="M77" s="107"/>
      <c r="N77" s="107"/>
      <c r="O77" s="107"/>
      <c r="P77" s="107"/>
      <c r="Q77" s="107"/>
      <c r="R77" s="107"/>
      <c r="S77" s="255" t="s">
        <v>244</v>
      </c>
      <c r="T77" s="27" t="s">
        <v>244</v>
      </c>
      <c r="U77" s="267" t="s">
        <v>244</v>
      </c>
      <c r="V77" s="255" t="s">
        <v>244</v>
      </c>
      <c r="W77" s="267" t="s">
        <v>103</v>
      </c>
      <c r="X77" s="250"/>
      <c r="Y77" s="107"/>
      <c r="Z77" s="107"/>
      <c r="AA77" s="107"/>
      <c r="AB77" s="107"/>
      <c r="AC77" s="107"/>
      <c r="AD77" s="107"/>
      <c r="AE77" s="107"/>
      <c r="AF77" s="107"/>
      <c r="AG77" s="107"/>
      <c r="AH77" s="107"/>
      <c r="AI77" s="107"/>
      <c r="AJ77" s="107"/>
      <c r="AK77" s="107"/>
      <c r="AL77" s="107"/>
      <c r="AM77" s="107"/>
      <c r="AN77" s="107"/>
      <c r="AO77" s="107"/>
      <c r="AP77" s="107"/>
      <c r="AQ77" s="276" t="s">
        <v>297</v>
      </c>
      <c r="AR77" s="272" t="s">
        <v>754</v>
      </c>
      <c r="AS77" s="260" t="s">
        <v>757</v>
      </c>
      <c r="AT77" s="261" t="s">
        <v>1615</v>
      </c>
    </row>
    <row r="78" spans="1:46">
      <c r="A78" s="107" t="str">
        <f ca="1">IFERROR(__xludf.DUMMYFUNCTION("OFFSET(INDIRECT(CONCAT(""VRMUpdate!E"",to_text(match(G78,plant_sci_names,0)))),0,-1)"),"Fierce Roller")</f>
        <v>Fierce Roller</v>
      </c>
      <c r="B78" s="107"/>
      <c r="C78" s="107"/>
      <c r="D78" s="107" t="str">
        <f ca="1">IFERROR(__xludf.DUMMYFUNCTION("OFFSET(INDIRECT(CONCAT(""VRMUpdate!E"",to_text(match(J78,plant_sci_names,0)))),0,-1)"),"Fierce Roller")</f>
        <v>Fierce Roller</v>
      </c>
      <c r="E78" s="107"/>
      <c r="F78" s="107"/>
      <c r="G78" s="107" t="s">
        <v>303</v>
      </c>
      <c r="H78" s="107"/>
      <c r="I78" s="107"/>
      <c r="J78" s="107" t="s">
        <v>303</v>
      </c>
      <c r="K78" s="284"/>
      <c r="L78" s="284"/>
      <c r="M78" s="107"/>
      <c r="N78" s="107"/>
      <c r="O78" s="107"/>
      <c r="P78" s="107"/>
      <c r="Q78" s="107"/>
      <c r="R78" s="107"/>
      <c r="S78" s="27" t="s">
        <v>246</v>
      </c>
      <c r="T78" s="27" t="s">
        <v>246</v>
      </c>
      <c r="U78" s="27" t="s">
        <v>246</v>
      </c>
      <c r="V78" s="267" t="s">
        <v>246</v>
      </c>
      <c r="W78" s="27" t="s">
        <v>246</v>
      </c>
      <c r="X78" s="250"/>
      <c r="Y78" s="107"/>
      <c r="Z78" s="107"/>
      <c r="AA78" s="107"/>
      <c r="AB78" s="107"/>
      <c r="AC78" s="107"/>
      <c r="AD78" s="107"/>
      <c r="AE78" s="107"/>
      <c r="AF78" s="107"/>
      <c r="AG78" s="107"/>
      <c r="AH78" s="107"/>
      <c r="AI78" s="107"/>
      <c r="AJ78" s="107"/>
      <c r="AK78" s="107"/>
      <c r="AL78" s="107"/>
      <c r="AM78" s="107"/>
      <c r="AN78" s="107"/>
      <c r="AO78" s="107"/>
      <c r="AP78" s="107"/>
      <c r="AQ78" s="276" t="s">
        <v>299</v>
      </c>
      <c r="AR78" s="272" t="s">
        <v>754</v>
      </c>
      <c r="AS78" s="260" t="s">
        <v>760</v>
      </c>
      <c r="AT78" s="261" t="s">
        <v>1615</v>
      </c>
    </row>
    <row r="79" spans="1:46">
      <c r="A79" s="107" t="str">
        <f ca="1">IFERROR(__xludf.DUMMYFUNCTION("OFFSET(INDIRECT(CONCAT(""VRMUpdate!E"",to_text(match(G79,plant_sci_names,0)))),0,-1)"),"Maize")</f>
        <v>Maize</v>
      </c>
      <c r="B79" s="107"/>
      <c r="C79" s="107"/>
      <c r="D79" s="107" t="str">
        <f ca="1">IFERROR(__xludf.DUMMYFUNCTION("OFFSET(INDIRECT(CONCAT(""VRMUpdate!E"",to_text(match(J79,plant_sci_names,0)))),0,-1)"),"Maize")</f>
        <v>Maize</v>
      </c>
      <c r="E79" s="107"/>
      <c r="F79" s="107"/>
      <c r="G79" s="107" t="s">
        <v>305</v>
      </c>
      <c r="H79" s="107"/>
      <c r="I79" s="107"/>
      <c r="J79" s="107" t="s">
        <v>305</v>
      </c>
      <c r="K79" s="284"/>
      <c r="L79" s="284"/>
      <c r="M79" s="107"/>
      <c r="N79" s="107"/>
      <c r="O79" s="107"/>
      <c r="P79" s="107"/>
      <c r="Q79" s="107"/>
      <c r="R79" s="107"/>
      <c r="S79" s="255" t="s">
        <v>248</v>
      </c>
      <c r="T79" s="267" t="s">
        <v>248</v>
      </c>
      <c r="U79" s="267" t="s">
        <v>248</v>
      </c>
      <c r="V79" s="27" t="s">
        <v>248</v>
      </c>
      <c r="W79" s="27" t="s">
        <v>248</v>
      </c>
      <c r="X79" s="250"/>
      <c r="Y79" s="107"/>
      <c r="Z79" s="107"/>
      <c r="AA79" s="107"/>
      <c r="AB79" s="107"/>
      <c r="AC79" s="107"/>
      <c r="AD79" s="107"/>
      <c r="AE79" s="107"/>
      <c r="AF79" s="107"/>
      <c r="AG79" s="107"/>
      <c r="AH79" s="107"/>
      <c r="AI79" s="107"/>
      <c r="AJ79" s="107"/>
      <c r="AK79" s="107"/>
      <c r="AL79" s="107"/>
      <c r="AM79" s="107"/>
      <c r="AN79" s="107"/>
      <c r="AO79" s="107"/>
      <c r="AP79" s="107"/>
      <c r="AQ79" s="276" t="s">
        <v>301</v>
      </c>
      <c r="AR79" s="273" t="s">
        <v>842</v>
      </c>
      <c r="AS79" s="260" t="s">
        <v>843</v>
      </c>
      <c r="AT79" s="261" t="s">
        <v>1615</v>
      </c>
    </row>
    <row r="80" spans="1:46">
      <c r="A80" s="107"/>
      <c r="B80" s="107"/>
      <c r="C80" s="107"/>
      <c r="D80" s="107"/>
      <c r="E80" s="107"/>
      <c r="F80" s="107"/>
      <c r="G80" s="107"/>
      <c r="H80" s="107"/>
      <c r="I80" s="107"/>
      <c r="J80" s="107"/>
      <c r="K80" s="284"/>
      <c r="L80" s="284"/>
      <c r="M80" s="107"/>
      <c r="N80" s="107"/>
      <c r="O80" s="107"/>
      <c r="P80" s="107"/>
      <c r="Q80" s="107"/>
      <c r="R80" s="107"/>
      <c r="S80" s="255" t="s">
        <v>250</v>
      </c>
      <c r="T80" s="255" t="s">
        <v>250</v>
      </c>
      <c r="U80" s="255" t="s">
        <v>250</v>
      </c>
      <c r="V80" s="255" t="s">
        <v>250</v>
      </c>
      <c r="W80" s="267" t="s">
        <v>132</v>
      </c>
      <c r="X80" s="250"/>
      <c r="Y80" s="107"/>
      <c r="Z80" s="107"/>
      <c r="AA80" s="107"/>
      <c r="AB80" s="107"/>
      <c r="AC80" s="107"/>
      <c r="AD80" s="107"/>
      <c r="AE80" s="107"/>
      <c r="AF80" s="107"/>
      <c r="AG80" s="107"/>
      <c r="AH80" s="107"/>
      <c r="AI80" s="107"/>
      <c r="AJ80" s="107"/>
      <c r="AK80" s="107"/>
      <c r="AL80" s="107"/>
      <c r="AM80" s="107"/>
      <c r="AN80" s="107"/>
      <c r="AO80" s="107"/>
      <c r="AP80" s="107"/>
      <c r="AQ80" s="276" t="s">
        <v>306</v>
      </c>
      <c r="AR80" s="272" t="s">
        <v>640</v>
      </c>
      <c r="AS80" s="260" t="s">
        <v>641</v>
      </c>
      <c r="AT80" s="261" t="s">
        <v>1615</v>
      </c>
    </row>
    <row r="81" spans="1:46">
      <c r="A81" s="107"/>
      <c r="B81" s="107"/>
      <c r="C81" s="107"/>
      <c r="D81" s="107"/>
      <c r="E81" s="107"/>
      <c r="F81" s="107"/>
      <c r="G81" s="107"/>
      <c r="H81" s="107"/>
      <c r="I81" s="107"/>
      <c r="J81" s="107"/>
      <c r="K81" s="284"/>
      <c r="L81" s="284"/>
      <c r="M81" s="107"/>
      <c r="N81" s="107"/>
      <c r="O81" s="107"/>
      <c r="P81" s="107"/>
      <c r="Q81" s="107"/>
      <c r="R81" s="107"/>
      <c r="S81" s="262" t="s">
        <v>252</v>
      </c>
      <c r="T81" s="262" t="s">
        <v>252</v>
      </c>
      <c r="U81" s="274" t="s">
        <v>252</v>
      </c>
      <c r="V81" s="262" t="s">
        <v>252</v>
      </c>
      <c r="W81" s="274" t="s">
        <v>144</v>
      </c>
      <c r="X81" s="250"/>
      <c r="Y81" s="107"/>
      <c r="Z81" s="107"/>
      <c r="AA81" s="107"/>
      <c r="AB81" s="107"/>
      <c r="AC81" s="107"/>
      <c r="AD81" s="107"/>
      <c r="AE81" s="107"/>
      <c r="AF81" s="107"/>
      <c r="AG81" s="107"/>
      <c r="AH81" s="107"/>
      <c r="AI81" s="107"/>
      <c r="AJ81" s="107"/>
      <c r="AK81" s="107"/>
      <c r="AL81" s="107"/>
      <c r="AM81" s="107"/>
      <c r="AN81" s="107"/>
      <c r="AO81" s="107"/>
      <c r="AP81" s="107"/>
      <c r="AQ81" s="276" t="s">
        <v>308</v>
      </c>
      <c r="AR81" s="272" t="s">
        <v>813</v>
      </c>
      <c r="AS81" s="260" t="s">
        <v>814</v>
      </c>
      <c r="AT81" s="261" t="s">
        <v>1615</v>
      </c>
    </row>
    <row r="82" spans="1:46">
      <c r="A82" s="107"/>
      <c r="B82" s="107"/>
      <c r="C82" s="107"/>
      <c r="D82" s="107"/>
      <c r="E82" s="107"/>
      <c r="F82" s="107"/>
      <c r="G82" s="107"/>
      <c r="H82" s="107"/>
      <c r="I82" s="107"/>
      <c r="J82" s="107"/>
      <c r="K82" s="284"/>
      <c r="L82" s="284"/>
      <c r="M82" s="107"/>
      <c r="N82" s="107"/>
      <c r="O82" s="107"/>
      <c r="P82" s="107"/>
      <c r="Q82" s="107"/>
      <c r="R82" s="107"/>
      <c r="S82" s="255" t="s">
        <v>255</v>
      </c>
      <c r="T82" s="267" t="s">
        <v>255</v>
      </c>
      <c r="U82" s="267" t="s">
        <v>255</v>
      </c>
      <c r="V82" s="255" t="s">
        <v>255</v>
      </c>
      <c r="W82" s="267" t="s">
        <v>149</v>
      </c>
      <c r="X82" s="250"/>
      <c r="Y82" s="107"/>
      <c r="Z82" s="107"/>
      <c r="AA82" s="107"/>
      <c r="AB82" s="107"/>
      <c r="AC82" s="107"/>
      <c r="AD82" s="107"/>
      <c r="AE82" s="107"/>
      <c r="AF82" s="107"/>
      <c r="AG82" s="107"/>
      <c r="AH82" s="107"/>
      <c r="AI82" s="107"/>
      <c r="AJ82" s="107"/>
      <c r="AK82" s="107"/>
      <c r="AL82" s="107"/>
      <c r="AM82" s="107"/>
      <c r="AN82" s="107"/>
      <c r="AO82" s="107"/>
      <c r="AP82" s="107"/>
      <c r="AQ82" s="270" t="s">
        <v>77</v>
      </c>
      <c r="AR82" s="260" t="s">
        <v>615</v>
      </c>
      <c r="AS82" s="260" t="s">
        <v>616</v>
      </c>
      <c r="AT82" s="261" t="s">
        <v>1591</v>
      </c>
    </row>
    <row r="83" spans="1:46">
      <c r="A83" s="107"/>
      <c r="B83" s="107"/>
      <c r="C83" s="107"/>
      <c r="D83" s="107"/>
      <c r="E83" s="107"/>
      <c r="F83" s="107"/>
      <c r="G83" s="107"/>
      <c r="H83" s="107"/>
      <c r="I83" s="107"/>
      <c r="J83" s="107"/>
      <c r="K83" s="284"/>
      <c r="L83" s="284"/>
      <c r="M83" s="107"/>
      <c r="N83" s="107"/>
      <c r="O83" s="107"/>
      <c r="P83" s="107"/>
      <c r="Q83" s="107"/>
      <c r="R83" s="107"/>
      <c r="S83" s="27" t="s">
        <v>257</v>
      </c>
      <c r="T83" s="27" t="s">
        <v>257</v>
      </c>
      <c r="U83" s="267" t="s">
        <v>257</v>
      </c>
      <c r="V83" s="27" t="s">
        <v>257</v>
      </c>
      <c r="W83" s="27" t="s">
        <v>257</v>
      </c>
      <c r="X83" s="250"/>
      <c r="Y83" s="107"/>
      <c r="Z83" s="107"/>
      <c r="AA83" s="107"/>
      <c r="AB83" s="107"/>
      <c r="AC83" s="107"/>
      <c r="AD83" s="107"/>
      <c r="AE83" s="107"/>
      <c r="AF83" s="107"/>
      <c r="AG83" s="107"/>
      <c r="AH83" s="107"/>
      <c r="AI83" s="107"/>
      <c r="AJ83" s="107"/>
      <c r="AK83" s="107"/>
      <c r="AL83" s="107"/>
      <c r="AM83" s="107"/>
      <c r="AN83" s="107"/>
      <c r="AO83" s="107"/>
      <c r="AP83" s="107"/>
      <c r="AQ83" s="270" t="s">
        <v>83</v>
      </c>
      <c r="AR83" s="260" t="s">
        <v>661</v>
      </c>
      <c r="AS83" s="260" t="s">
        <v>662</v>
      </c>
      <c r="AT83" s="261" t="s">
        <v>1591</v>
      </c>
    </row>
    <row r="84" spans="1:46">
      <c r="A84" s="107"/>
      <c r="B84" s="107"/>
      <c r="C84" s="107"/>
      <c r="D84" s="107"/>
      <c r="E84" s="107"/>
      <c r="F84" s="107"/>
      <c r="G84" s="107"/>
      <c r="H84" s="107"/>
      <c r="I84" s="107"/>
      <c r="J84" s="107"/>
      <c r="K84" s="284"/>
      <c r="L84" s="284"/>
      <c r="M84" s="107"/>
      <c r="N84" s="107"/>
      <c r="O84" s="107"/>
      <c r="P84" s="107"/>
      <c r="Q84" s="107"/>
      <c r="R84" s="107"/>
      <c r="S84" s="255" t="s">
        <v>259</v>
      </c>
      <c r="T84" s="27" t="s">
        <v>259</v>
      </c>
      <c r="U84" s="27" t="s">
        <v>259</v>
      </c>
      <c r="V84" s="255" t="s">
        <v>259</v>
      </c>
      <c r="W84" s="267" t="s">
        <v>151</v>
      </c>
      <c r="X84" s="250"/>
      <c r="Y84" s="107"/>
      <c r="Z84" s="107"/>
      <c r="AA84" s="107"/>
      <c r="AB84" s="107"/>
      <c r="AC84" s="107"/>
      <c r="AD84" s="107"/>
      <c r="AE84" s="107"/>
      <c r="AF84" s="107"/>
      <c r="AG84" s="107"/>
      <c r="AH84" s="107"/>
      <c r="AI84" s="107"/>
      <c r="AJ84" s="107"/>
      <c r="AK84" s="107"/>
      <c r="AL84" s="107"/>
      <c r="AM84" s="107"/>
      <c r="AN84" s="107"/>
      <c r="AO84" s="107"/>
      <c r="AP84" s="107"/>
      <c r="AQ84" s="285" t="s">
        <v>89</v>
      </c>
      <c r="AR84" s="259" t="s">
        <v>723</v>
      </c>
      <c r="AS84" s="260" t="s">
        <v>724</v>
      </c>
      <c r="AT84" s="261" t="s">
        <v>1591</v>
      </c>
    </row>
    <row r="85" spans="1:46">
      <c r="A85" s="107"/>
      <c r="B85" s="107"/>
      <c r="C85" s="107"/>
      <c r="D85" s="107"/>
      <c r="E85" s="107"/>
      <c r="F85" s="107"/>
      <c r="G85" s="107"/>
      <c r="H85" s="107"/>
      <c r="I85" s="107"/>
      <c r="J85" s="107"/>
      <c r="K85" s="284"/>
      <c r="L85" s="284"/>
      <c r="M85" s="107"/>
      <c r="N85" s="107"/>
      <c r="O85" s="107"/>
      <c r="P85" s="107"/>
      <c r="Q85" s="107"/>
      <c r="R85" s="107"/>
      <c r="S85" s="28" t="s">
        <v>261</v>
      </c>
      <c r="T85" s="28" t="s">
        <v>261</v>
      </c>
      <c r="U85" s="28" t="s">
        <v>261</v>
      </c>
      <c r="V85" s="28" t="s">
        <v>261</v>
      </c>
      <c r="W85" s="28" t="s">
        <v>261</v>
      </c>
      <c r="X85" s="250"/>
      <c r="Y85" s="107"/>
      <c r="Z85" s="107"/>
      <c r="AA85" s="107"/>
      <c r="AB85" s="107"/>
      <c r="AC85" s="107"/>
      <c r="AD85" s="107"/>
      <c r="AE85" s="107"/>
      <c r="AF85" s="107"/>
      <c r="AG85" s="107"/>
      <c r="AH85" s="107"/>
      <c r="AI85" s="107"/>
      <c r="AJ85" s="107"/>
      <c r="AK85" s="107"/>
      <c r="AL85" s="107"/>
      <c r="AM85" s="107"/>
      <c r="AN85" s="107"/>
      <c r="AO85" s="107"/>
      <c r="AP85" s="107"/>
      <c r="AQ85" s="285" t="s">
        <v>89</v>
      </c>
      <c r="AR85" s="259" t="s">
        <v>723</v>
      </c>
      <c r="AS85" s="260" t="s">
        <v>726</v>
      </c>
      <c r="AT85" s="261" t="s">
        <v>1591</v>
      </c>
    </row>
    <row r="86" spans="1:46">
      <c r="A86" s="107"/>
      <c r="B86" s="107"/>
      <c r="C86" s="107"/>
      <c r="D86" s="107"/>
      <c r="E86" s="107"/>
      <c r="F86" s="107"/>
      <c r="G86" s="107"/>
      <c r="H86" s="107"/>
      <c r="I86" s="107"/>
      <c r="J86" s="107"/>
      <c r="K86" s="284"/>
      <c r="L86" s="284"/>
      <c r="M86" s="107"/>
      <c r="N86" s="107"/>
      <c r="O86" s="107"/>
      <c r="P86" s="107"/>
      <c r="Q86" s="107"/>
      <c r="R86" s="107"/>
      <c r="S86" s="255" t="s">
        <v>263</v>
      </c>
      <c r="T86" s="267" t="s">
        <v>263</v>
      </c>
      <c r="U86" s="267" t="s">
        <v>263</v>
      </c>
      <c r="V86" s="255" t="s">
        <v>263</v>
      </c>
      <c r="W86" s="274" t="s">
        <v>163</v>
      </c>
      <c r="X86" s="250"/>
      <c r="Y86" s="107"/>
      <c r="Z86" s="107"/>
      <c r="AA86" s="107"/>
      <c r="AB86" s="107"/>
      <c r="AC86" s="107"/>
      <c r="AD86" s="107"/>
      <c r="AE86" s="107"/>
      <c r="AF86" s="107"/>
      <c r="AG86" s="107"/>
      <c r="AH86" s="107"/>
      <c r="AI86" s="107"/>
      <c r="AJ86" s="107"/>
      <c r="AK86" s="107"/>
      <c r="AL86" s="107"/>
      <c r="AM86" s="107"/>
      <c r="AN86" s="107"/>
      <c r="AO86" s="107"/>
      <c r="AP86" s="107"/>
      <c r="AQ86" s="270" t="s">
        <v>98</v>
      </c>
      <c r="AR86" s="260" t="s">
        <v>405</v>
      </c>
      <c r="AS86" s="260" t="s">
        <v>406</v>
      </c>
      <c r="AT86" s="261" t="s">
        <v>1591</v>
      </c>
    </row>
    <row r="87" spans="1:46">
      <c r="A87" s="107"/>
      <c r="B87" s="107"/>
      <c r="C87" s="107"/>
      <c r="D87" s="107"/>
      <c r="E87" s="107"/>
      <c r="F87" s="107"/>
      <c r="G87" s="107"/>
      <c r="H87" s="107"/>
      <c r="I87" s="107"/>
      <c r="J87" s="107"/>
      <c r="K87" s="284"/>
      <c r="L87" s="284"/>
      <c r="M87" s="107"/>
      <c r="N87" s="107"/>
      <c r="O87" s="107"/>
      <c r="P87" s="107"/>
      <c r="Q87" s="107"/>
      <c r="R87" s="107"/>
      <c r="S87" s="262" t="s">
        <v>265</v>
      </c>
      <c r="T87" s="28" t="s">
        <v>265</v>
      </c>
      <c r="U87" s="28" t="s">
        <v>265</v>
      </c>
      <c r="V87" s="262" t="s">
        <v>265</v>
      </c>
      <c r="W87" s="274" t="s">
        <v>179</v>
      </c>
      <c r="X87" s="250"/>
      <c r="Y87" s="107"/>
      <c r="Z87" s="107"/>
      <c r="AA87" s="107"/>
      <c r="AB87" s="107"/>
      <c r="AC87" s="107"/>
      <c r="AD87" s="107"/>
      <c r="AE87" s="107"/>
      <c r="AF87" s="107"/>
      <c r="AG87" s="107"/>
      <c r="AH87" s="107"/>
      <c r="AI87" s="107"/>
      <c r="AJ87" s="107"/>
      <c r="AK87" s="107"/>
      <c r="AL87" s="107"/>
      <c r="AM87" s="107"/>
      <c r="AN87" s="107"/>
      <c r="AO87" s="107"/>
      <c r="AP87" s="107"/>
      <c r="AQ87" s="270" t="s">
        <v>107</v>
      </c>
      <c r="AR87" s="260" t="s">
        <v>620</v>
      </c>
      <c r="AS87" s="260" t="s">
        <v>621</v>
      </c>
      <c r="AT87" s="261" t="s">
        <v>1591</v>
      </c>
    </row>
    <row r="88" spans="1:46">
      <c r="A88" s="107"/>
      <c r="B88" s="107"/>
      <c r="C88" s="107"/>
      <c r="D88" s="107"/>
      <c r="E88" s="107"/>
      <c r="F88" s="107"/>
      <c r="G88" s="107"/>
      <c r="H88" s="107"/>
      <c r="I88" s="107"/>
      <c r="J88" s="107"/>
      <c r="K88" s="284"/>
      <c r="L88" s="284"/>
      <c r="M88" s="107"/>
      <c r="N88" s="107"/>
      <c r="O88" s="107"/>
      <c r="P88" s="107"/>
      <c r="Q88" s="107"/>
      <c r="R88" s="107"/>
      <c r="S88" s="27" t="s">
        <v>267</v>
      </c>
      <c r="T88" s="27" t="s">
        <v>267</v>
      </c>
      <c r="U88" s="267" t="s">
        <v>267</v>
      </c>
      <c r="V88" s="27" t="s">
        <v>267</v>
      </c>
      <c r="W88" s="267" t="s">
        <v>186</v>
      </c>
      <c r="X88" s="250"/>
      <c r="Y88" s="107"/>
      <c r="Z88" s="107"/>
      <c r="AA88" s="107"/>
      <c r="AB88" s="107"/>
      <c r="AC88" s="107"/>
      <c r="AD88" s="107"/>
      <c r="AE88" s="107"/>
      <c r="AF88" s="107"/>
      <c r="AG88" s="107"/>
      <c r="AH88" s="107"/>
      <c r="AI88" s="107"/>
      <c r="AJ88" s="107"/>
      <c r="AK88" s="107"/>
      <c r="AL88" s="107"/>
      <c r="AM88" s="107"/>
      <c r="AN88" s="107"/>
      <c r="AO88" s="107"/>
      <c r="AP88" s="107"/>
      <c r="AQ88" s="270" t="s">
        <v>120</v>
      </c>
      <c r="AR88" s="260" t="s">
        <v>679</v>
      </c>
      <c r="AS88" s="260" t="s">
        <v>680</v>
      </c>
      <c r="AT88" s="261" t="s">
        <v>1591</v>
      </c>
    </row>
    <row r="89" spans="1:46">
      <c r="A89" s="107"/>
      <c r="B89" s="107"/>
      <c r="C89" s="107"/>
      <c r="D89" s="107"/>
      <c r="E89" s="107"/>
      <c r="F89" s="107"/>
      <c r="G89" s="107"/>
      <c r="H89" s="107"/>
      <c r="I89" s="107"/>
      <c r="J89" s="107"/>
      <c r="K89" s="284"/>
      <c r="L89" s="284"/>
      <c r="M89" s="107"/>
      <c r="N89" s="107"/>
      <c r="O89" s="107"/>
      <c r="P89" s="107"/>
      <c r="Q89" s="107"/>
      <c r="R89" s="107"/>
      <c r="S89" s="255" t="s">
        <v>269</v>
      </c>
      <c r="T89" s="27" t="s">
        <v>269</v>
      </c>
      <c r="U89" s="267" t="s">
        <v>269</v>
      </c>
      <c r="V89" s="255" t="s">
        <v>269</v>
      </c>
      <c r="W89" s="267" t="s">
        <v>190</v>
      </c>
      <c r="X89" s="250"/>
      <c r="Y89" s="107"/>
      <c r="Z89" s="107"/>
      <c r="AA89" s="107"/>
      <c r="AB89" s="107"/>
      <c r="AC89" s="107"/>
      <c r="AD89" s="107"/>
      <c r="AE89" s="107"/>
      <c r="AF89" s="107"/>
      <c r="AG89" s="107"/>
      <c r="AH89" s="107"/>
      <c r="AI89" s="107"/>
      <c r="AJ89" s="107"/>
      <c r="AK89" s="107"/>
      <c r="AL89" s="107"/>
      <c r="AM89" s="107"/>
      <c r="AN89" s="107"/>
      <c r="AO89" s="107"/>
      <c r="AP89" s="107"/>
      <c r="AQ89" s="285" t="s">
        <v>131</v>
      </c>
      <c r="AR89" s="272" t="s">
        <v>408</v>
      </c>
      <c r="AS89" s="260" t="s">
        <v>409</v>
      </c>
      <c r="AT89" s="261" t="s">
        <v>1591</v>
      </c>
    </row>
    <row r="90" spans="1:46">
      <c r="A90" s="107"/>
      <c r="B90" s="107"/>
      <c r="C90" s="107"/>
      <c r="D90" s="107"/>
      <c r="E90" s="107"/>
      <c r="F90" s="107"/>
      <c r="G90" s="107"/>
      <c r="H90" s="107"/>
      <c r="I90" s="107"/>
      <c r="J90" s="107"/>
      <c r="K90" s="284"/>
      <c r="L90" s="284"/>
      <c r="M90" s="107"/>
      <c r="N90" s="107"/>
      <c r="O90" s="107"/>
      <c r="P90" s="107"/>
      <c r="Q90" s="107"/>
      <c r="R90" s="107"/>
      <c r="S90" s="255" t="s">
        <v>271</v>
      </c>
      <c r="T90" s="267" t="s">
        <v>271</v>
      </c>
      <c r="U90" s="27" t="s">
        <v>271</v>
      </c>
      <c r="V90" s="255" t="s">
        <v>271</v>
      </c>
      <c r="W90" s="274" t="s">
        <v>192</v>
      </c>
      <c r="X90" s="250"/>
      <c r="Y90" s="107"/>
      <c r="Z90" s="107"/>
      <c r="AA90" s="107"/>
      <c r="AB90" s="107"/>
      <c r="AC90" s="107"/>
      <c r="AD90" s="107"/>
      <c r="AE90" s="107"/>
      <c r="AF90" s="107"/>
      <c r="AG90" s="107"/>
      <c r="AH90" s="107"/>
      <c r="AI90" s="107"/>
      <c r="AJ90" s="107"/>
      <c r="AK90" s="107"/>
      <c r="AL90" s="107"/>
      <c r="AM90" s="107"/>
      <c r="AN90" s="107"/>
      <c r="AO90" s="107"/>
      <c r="AP90" s="107"/>
      <c r="AQ90" s="270" t="s">
        <v>133</v>
      </c>
      <c r="AR90" s="272" t="s">
        <v>367</v>
      </c>
      <c r="AS90" s="260" t="s">
        <v>368</v>
      </c>
      <c r="AT90" s="261" t="s">
        <v>1591</v>
      </c>
    </row>
    <row r="91" spans="1:46">
      <c r="A91" s="107"/>
      <c r="B91" s="107"/>
      <c r="C91" s="107"/>
      <c r="D91" s="107"/>
      <c r="E91" s="107"/>
      <c r="F91" s="107"/>
      <c r="G91" s="107"/>
      <c r="H91" s="107"/>
      <c r="I91" s="107"/>
      <c r="J91" s="107"/>
      <c r="K91" s="284"/>
      <c r="L91" s="284"/>
      <c r="M91" s="107"/>
      <c r="N91" s="107"/>
      <c r="O91" s="107"/>
      <c r="P91" s="107"/>
      <c r="Q91" s="107"/>
      <c r="R91" s="107"/>
      <c r="S91" s="255" t="s">
        <v>273</v>
      </c>
      <c r="T91" s="267" t="s">
        <v>273</v>
      </c>
      <c r="U91" s="267" t="s">
        <v>273</v>
      </c>
      <c r="V91" s="255" t="s">
        <v>273</v>
      </c>
      <c r="W91" s="27" t="s">
        <v>197</v>
      </c>
      <c r="X91" s="250"/>
      <c r="Y91" s="107"/>
      <c r="Z91" s="107"/>
      <c r="AA91" s="107"/>
      <c r="AB91" s="107"/>
      <c r="AC91" s="107"/>
      <c r="AD91" s="107"/>
      <c r="AE91" s="107"/>
      <c r="AF91" s="107"/>
      <c r="AG91" s="107"/>
      <c r="AH91" s="107"/>
      <c r="AI91" s="107"/>
      <c r="AJ91" s="107"/>
      <c r="AK91" s="107"/>
      <c r="AL91" s="107"/>
      <c r="AM91" s="107"/>
      <c r="AN91" s="107"/>
      <c r="AO91" s="107"/>
      <c r="AP91" s="107"/>
      <c r="AQ91" s="285" t="s">
        <v>143</v>
      </c>
      <c r="AR91" s="272" t="s">
        <v>392</v>
      </c>
      <c r="AS91" s="260" t="s">
        <v>393</v>
      </c>
      <c r="AT91" s="261" t="s">
        <v>1591</v>
      </c>
    </row>
    <row r="92" spans="1:46">
      <c r="A92" s="107"/>
      <c r="B92" s="107"/>
      <c r="C92" s="107"/>
      <c r="D92" s="107"/>
      <c r="E92" s="107"/>
      <c r="F92" s="107"/>
      <c r="G92" s="107"/>
      <c r="H92" s="107"/>
      <c r="I92" s="107"/>
      <c r="J92" s="107"/>
      <c r="K92" s="284"/>
      <c r="L92" s="284"/>
      <c r="M92" s="107"/>
      <c r="N92" s="107"/>
      <c r="O92" s="107"/>
      <c r="P92" s="107"/>
      <c r="Q92" s="107"/>
      <c r="R92" s="107"/>
      <c r="S92" s="262" t="s">
        <v>275</v>
      </c>
      <c r="T92" s="28" t="s">
        <v>275</v>
      </c>
      <c r="U92" s="28" t="s">
        <v>275</v>
      </c>
      <c r="V92" s="262" t="s">
        <v>275</v>
      </c>
      <c r="W92" s="286" t="s">
        <v>202</v>
      </c>
      <c r="X92" s="250"/>
      <c r="Y92" s="107"/>
      <c r="Z92" s="107"/>
      <c r="AA92" s="107"/>
      <c r="AB92" s="107"/>
      <c r="AC92" s="107"/>
      <c r="AD92" s="107"/>
      <c r="AE92" s="107"/>
      <c r="AF92" s="107"/>
      <c r="AG92" s="107"/>
      <c r="AH92" s="107"/>
      <c r="AI92" s="107"/>
      <c r="AJ92" s="107"/>
      <c r="AK92" s="107"/>
      <c r="AL92" s="107"/>
      <c r="AM92" s="107"/>
      <c r="AN92" s="107"/>
      <c r="AO92" s="107"/>
      <c r="AP92" s="107"/>
      <c r="AQ92" s="285" t="s">
        <v>156</v>
      </c>
      <c r="AR92" s="272" t="s">
        <v>353</v>
      </c>
      <c r="AS92" s="260" t="s">
        <v>354</v>
      </c>
      <c r="AT92" s="261" t="s">
        <v>1591</v>
      </c>
    </row>
    <row r="93" spans="1:46">
      <c r="A93" s="107"/>
      <c r="B93" s="107"/>
      <c r="C93" s="107"/>
      <c r="D93" s="107"/>
      <c r="E93" s="107"/>
      <c r="F93" s="107"/>
      <c r="G93" s="107"/>
      <c r="H93" s="107"/>
      <c r="I93" s="107"/>
      <c r="J93" s="107"/>
      <c r="K93" s="284"/>
      <c r="L93" s="284"/>
      <c r="M93" s="107"/>
      <c r="N93" s="107"/>
      <c r="O93" s="107"/>
      <c r="P93" s="107"/>
      <c r="Q93" s="107"/>
      <c r="R93" s="107"/>
      <c r="S93" s="255" t="s">
        <v>277</v>
      </c>
      <c r="T93" s="27" t="s">
        <v>277</v>
      </c>
      <c r="U93" s="267" t="s">
        <v>277</v>
      </c>
      <c r="V93" s="255" t="s">
        <v>277</v>
      </c>
      <c r="W93" s="267" t="s">
        <v>207</v>
      </c>
      <c r="X93" s="250"/>
      <c r="Y93" s="107"/>
      <c r="Z93" s="107"/>
      <c r="AA93" s="107"/>
      <c r="AB93" s="107"/>
      <c r="AC93" s="107"/>
      <c r="AD93" s="107"/>
      <c r="AE93" s="107"/>
      <c r="AF93" s="107"/>
      <c r="AG93" s="107"/>
      <c r="AH93" s="107"/>
      <c r="AI93" s="107"/>
      <c r="AJ93" s="107"/>
      <c r="AK93" s="107"/>
      <c r="AL93" s="107"/>
      <c r="AM93" s="107"/>
      <c r="AN93" s="107"/>
      <c r="AO93" s="107"/>
      <c r="AP93" s="107"/>
      <c r="AQ93" s="276" t="s">
        <v>162</v>
      </c>
      <c r="AR93" s="272" t="s">
        <v>606</v>
      </c>
      <c r="AS93" s="260" t="s">
        <v>607</v>
      </c>
      <c r="AT93" s="261" t="s">
        <v>1591</v>
      </c>
    </row>
    <row r="94" spans="1:46">
      <c r="A94" s="107"/>
      <c r="B94" s="107"/>
      <c r="C94" s="107"/>
      <c r="D94" s="107"/>
      <c r="E94" s="107"/>
      <c r="F94" s="107"/>
      <c r="G94" s="107"/>
      <c r="H94" s="107"/>
      <c r="I94" s="107"/>
      <c r="J94" s="107"/>
      <c r="K94" s="284"/>
      <c r="L94" s="284"/>
      <c r="M94" s="107"/>
      <c r="N94" s="107"/>
      <c r="O94" s="107"/>
      <c r="P94" s="107"/>
      <c r="Q94" s="107"/>
      <c r="R94" s="107"/>
      <c r="S94" s="255" t="s">
        <v>279</v>
      </c>
      <c r="T94" s="27" t="s">
        <v>279</v>
      </c>
      <c r="U94" s="27" t="s">
        <v>279</v>
      </c>
      <c r="V94" s="255" t="s">
        <v>279</v>
      </c>
      <c r="W94" s="28" t="s">
        <v>214</v>
      </c>
      <c r="X94" s="250"/>
      <c r="Y94" s="107"/>
      <c r="Z94" s="107"/>
      <c r="AA94" s="107"/>
      <c r="AB94" s="107"/>
      <c r="AC94" s="107"/>
      <c r="AD94" s="107"/>
      <c r="AE94" s="107"/>
      <c r="AF94" s="107"/>
      <c r="AG94" s="107"/>
      <c r="AH94" s="107"/>
      <c r="AI94" s="107"/>
      <c r="AJ94" s="107"/>
      <c r="AK94" s="107"/>
      <c r="AL94" s="107"/>
      <c r="AM94" s="107"/>
      <c r="AN94" s="107"/>
      <c r="AO94" s="107"/>
      <c r="AP94" s="107"/>
      <c r="AQ94" s="276" t="s">
        <v>170</v>
      </c>
      <c r="AR94" s="260" t="s">
        <v>684</v>
      </c>
      <c r="AS94" s="260" t="s">
        <v>685</v>
      </c>
      <c r="AT94" s="261" t="s">
        <v>1591</v>
      </c>
    </row>
    <row r="95" spans="1:46">
      <c r="A95" s="107"/>
      <c r="B95" s="107"/>
      <c r="C95" s="107"/>
      <c r="D95" s="107"/>
      <c r="E95" s="107"/>
      <c r="F95" s="107"/>
      <c r="G95" s="107"/>
      <c r="H95" s="107"/>
      <c r="I95" s="107"/>
      <c r="J95" s="107"/>
      <c r="K95" s="284"/>
      <c r="L95" s="284"/>
      <c r="M95" s="107"/>
      <c r="N95" s="107"/>
      <c r="O95" s="107"/>
      <c r="P95" s="107"/>
      <c r="Q95" s="107"/>
      <c r="R95" s="107"/>
      <c r="S95" s="255" t="s">
        <v>281</v>
      </c>
      <c r="T95" s="27" t="s">
        <v>281</v>
      </c>
      <c r="U95" s="267" t="s">
        <v>281</v>
      </c>
      <c r="V95" s="255" t="s">
        <v>281</v>
      </c>
      <c r="W95" s="274" t="s">
        <v>227</v>
      </c>
      <c r="X95" s="250"/>
      <c r="Y95" s="107"/>
      <c r="Z95" s="107"/>
      <c r="AA95" s="107"/>
      <c r="AB95" s="107"/>
      <c r="AC95" s="107"/>
      <c r="AD95" s="107"/>
      <c r="AE95" s="107"/>
      <c r="AF95" s="107"/>
      <c r="AG95" s="107"/>
      <c r="AH95" s="107"/>
      <c r="AI95" s="107"/>
      <c r="AJ95" s="107"/>
      <c r="AK95" s="107"/>
      <c r="AL95" s="107"/>
      <c r="AM95" s="107"/>
      <c r="AN95" s="107"/>
      <c r="AO95" s="107"/>
      <c r="AP95" s="107"/>
      <c r="AQ95" s="276" t="s">
        <v>174</v>
      </c>
      <c r="AR95" s="272" t="s">
        <v>358</v>
      </c>
      <c r="AS95" s="260" t="s">
        <v>359</v>
      </c>
      <c r="AT95" s="261" t="s">
        <v>1591</v>
      </c>
    </row>
    <row r="96" spans="1:46">
      <c r="A96" s="107"/>
      <c r="B96" s="107"/>
      <c r="C96" s="107"/>
      <c r="D96" s="107"/>
      <c r="E96" s="107"/>
      <c r="F96" s="107"/>
      <c r="G96" s="107"/>
      <c r="H96" s="107"/>
      <c r="I96" s="107"/>
      <c r="J96" s="107"/>
      <c r="K96" s="284"/>
      <c r="L96" s="284"/>
      <c r="M96" s="107"/>
      <c r="N96" s="107"/>
      <c r="O96" s="107"/>
      <c r="P96" s="107"/>
      <c r="Q96" s="107"/>
      <c r="R96" s="107"/>
      <c r="S96" s="28" t="s">
        <v>283</v>
      </c>
      <c r="T96" s="28" t="s">
        <v>283</v>
      </c>
      <c r="U96" s="274" t="s">
        <v>283</v>
      </c>
      <c r="V96" s="28" t="s">
        <v>283</v>
      </c>
      <c r="W96" s="28" t="s">
        <v>241</v>
      </c>
      <c r="X96" s="250"/>
      <c r="Y96" s="107"/>
      <c r="Z96" s="107"/>
      <c r="AA96" s="107"/>
      <c r="AB96" s="107"/>
      <c r="AC96" s="107"/>
      <c r="AD96" s="107"/>
      <c r="AE96" s="107"/>
      <c r="AF96" s="107"/>
      <c r="AG96" s="107"/>
      <c r="AH96" s="107"/>
      <c r="AI96" s="107"/>
      <c r="AJ96" s="107"/>
      <c r="AK96" s="107"/>
      <c r="AL96" s="107"/>
      <c r="AM96" s="107"/>
      <c r="AN96" s="107"/>
      <c r="AO96" s="107"/>
      <c r="AP96" s="107"/>
      <c r="AQ96" s="276" t="s">
        <v>178</v>
      </c>
      <c r="AR96" s="272" t="s">
        <v>737</v>
      </c>
      <c r="AS96" s="260" t="s">
        <v>741</v>
      </c>
      <c r="AT96" s="261" t="s">
        <v>1591</v>
      </c>
    </row>
    <row r="97" spans="1:46">
      <c r="A97" s="107"/>
      <c r="B97" s="107"/>
      <c r="C97" s="107"/>
      <c r="D97" s="107"/>
      <c r="E97" s="107"/>
      <c r="F97" s="107"/>
      <c r="G97" s="107"/>
      <c r="H97" s="107"/>
      <c r="I97" s="107"/>
      <c r="J97" s="107"/>
      <c r="K97" s="284"/>
      <c r="L97" s="284"/>
      <c r="M97" s="107"/>
      <c r="N97" s="107"/>
      <c r="O97" s="107"/>
      <c r="P97" s="107"/>
      <c r="Q97" s="107"/>
      <c r="R97" s="107"/>
      <c r="S97" s="262" t="s">
        <v>285</v>
      </c>
      <c r="T97" s="28" t="s">
        <v>285</v>
      </c>
      <c r="U97" s="274" t="s">
        <v>285</v>
      </c>
      <c r="V97" s="262" t="s">
        <v>285</v>
      </c>
      <c r="W97" s="27" t="s">
        <v>267</v>
      </c>
      <c r="X97" s="250"/>
      <c r="Y97" s="107"/>
      <c r="Z97" s="107"/>
      <c r="AA97" s="107"/>
      <c r="AB97" s="107"/>
      <c r="AC97" s="107"/>
      <c r="AD97" s="107"/>
      <c r="AE97" s="107"/>
      <c r="AF97" s="107"/>
      <c r="AG97" s="107"/>
      <c r="AH97" s="107"/>
      <c r="AI97" s="107"/>
      <c r="AJ97" s="107"/>
      <c r="AK97" s="107"/>
      <c r="AL97" s="107"/>
      <c r="AM97" s="107"/>
      <c r="AN97" s="107"/>
      <c r="AO97" s="107"/>
      <c r="AP97" s="107"/>
      <c r="AQ97" s="258" t="s">
        <v>200</v>
      </c>
      <c r="AR97" s="273" t="s">
        <v>743</v>
      </c>
      <c r="AS97" s="260" t="s">
        <v>744</v>
      </c>
      <c r="AT97" s="261" t="s">
        <v>1591</v>
      </c>
    </row>
    <row r="98" spans="1:46">
      <c r="A98" s="107"/>
      <c r="B98" s="107"/>
      <c r="C98" s="107"/>
      <c r="D98" s="107"/>
      <c r="E98" s="107"/>
      <c r="F98" s="107"/>
      <c r="G98" s="107"/>
      <c r="H98" s="107"/>
      <c r="I98" s="107"/>
      <c r="J98" s="107"/>
      <c r="K98" s="284"/>
      <c r="L98" s="284"/>
      <c r="M98" s="107"/>
      <c r="N98" s="107"/>
      <c r="O98" s="107"/>
      <c r="P98" s="107"/>
      <c r="Q98" s="107"/>
      <c r="R98" s="107"/>
      <c r="S98" s="28" t="s">
        <v>287</v>
      </c>
      <c r="T98" s="28" t="s">
        <v>287</v>
      </c>
      <c r="U98" s="274" t="s">
        <v>287</v>
      </c>
      <c r="V98" s="28" t="s">
        <v>287</v>
      </c>
      <c r="W98" s="27" t="s">
        <v>269</v>
      </c>
      <c r="X98" s="250"/>
      <c r="Y98" s="107"/>
      <c r="Z98" s="107"/>
      <c r="AA98" s="107"/>
      <c r="AB98" s="107"/>
      <c r="AC98" s="107"/>
      <c r="AD98" s="107"/>
      <c r="AE98" s="107"/>
      <c r="AF98" s="107"/>
      <c r="AG98" s="107"/>
      <c r="AH98" s="107"/>
      <c r="AI98" s="107"/>
      <c r="AJ98" s="107"/>
      <c r="AK98" s="107"/>
      <c r="AL98" s="107"/>
      <c r="AM98" s="107"/>
      <c r="AN98" s="107"/>
      <c r="AO98" s="107"/>
      <c r="AP98" s="107"/>
      <c r="AQ98" s="276" t="s">
        <v>212</v>
      </c>
      <c r="AR98" s="272" t="s">
        <v>428</v>
      </c>
      <c r="AS98" s="260" t="s">
        <v>429</v>
      </c>
      <c r="AT98" s="261" t="s">
        <v>1591</v>
      </c>
    </row>
    <row r="99" spans="1:46">
      <c r="A99" s="107"/>
      <c r="B99" s="107"/>
      <c r="C99" s="107"/>
      <c r="D99" s="107"/>
      <c r="E99" s="107"/>
      <c r="F99" s="107"/>
      <c r="G99" s="107"/>
      <c r="H99" s="107"/>
      <c r="I99" s="107"/>
      <c r="J99" s="107"/>
      <c r="K99" s="284"/>
      <c r="L99" s="284"/>
      <c r="M99" s="107"/>
      <c r="N99" s="107"/>
      <c r="O99" s="107"/>
      <c r="P99" s="107"/>
      <c r="Q99" s="107"/>
      <c r="R99" s="107"/>
      <c r="S99" s="255" t="s">
        <v>290</v>
      </c>
      <c r="T99" s="255" t="s">
        <v>290</v>
      </c>
      <c r="U99" s="255" t="s">
        <v>290</v>
      </c>
      <c r="V99" s="255" t="s">
        <v>290</v>
      </c>
      <c r="W99" s="267" t="s">
        <v>271</v>
      </c>
      <c r="X99" s="250"/>
      <c r="Y99" s="107"/>
      <c r="Z99" s="107"/>
      <c r="AA99" s="107"/>
      <c r="AB99" s="107"/>
      <c r="AC99" s="107"/>
      <c r="AD99" s="107"/>
      <c r="AE99" s="107"/>
      <c r="AF99" s="107"/>
      <c r="AG99" s="107"/>
      <c r="AH99" s="107"/>
      <c r="AI99" s="107"/>
      <c r="AJ99" s="107"/>
      <c r="AK99" s="107"/>
      <c r="AL99" s="107"/>
      <c r="AM99" s="107"/>
      <c r="AN99" s="107"/>
      <c r="AO99" s="107"/>
      <c r="AP99" s="107"/>
      <c r="AQ99" s="276" t="s">
        <v>131</v>
      </c>
      <c r="AR99" s="272" t="s">
        <v>399</v>
      </c>
      <c r="AS99" s="260" t="s">
        <v>400</v>
      </c>
      <c r="AT99" s="261" t="s">
        <v>1591</v>
      </c>
    </row>
    <row r="100" spans="1:46">
      <c r="A100" s="107"/>
      <c r="B100" s="107"/>
      <c r="C100" s="107"/>
      <c r="D100" s="107"/>
      <c r="E100" s="107"/>
      <c r="F100" s="107"/>
      <c r="G100" s="107"/>
      <c r="H100" s="107"/>
      <c r="I100" s="107"/>
      <c r="J100" s="107"/>
      <c r="K100" s="284"/>
      <c r="L100" s="284"/>
      <c r="M100" s="107"/>
      <c r="N100" s="107"/>
      <c r="O100" s="107"/>
      <c r="P100" s="107"/>
      <c r="Q100" s="107"/>
      <c r="R100" s="107"/>
      <c r="S100" s="255" t="s">
        <v>292</v>
      </c>
      <c r="T100" s="27" t="s">
        <v>292</v>
      </c>
      <c r="U100" s="27" t="s">
        <v>292</v>
      </c>
      <c r="V100" s="255" t="s">
        <v>292</v>
      </c>
      <c r="W100" s="27" t="s">
        <v>292</v>
      </c>
      <c r="X100" s="250"/>
      <c r="Y100" s="107"/>
      <c r="Z100" s="107"/>
      <c r="AA100" s="107"/>
      <c r="AB100" s="107"/>
      <c r="AC100" s="107"/>
      <c r="AD100" s="107"/>
      <c r="AE100" s="107"/>
      <c r="AF100" s="107"/>
      <c r="AG100" s="107"/>
      <c r="AH100" s="107"/>
      <c r="AI100" s="107"/>
      <c r="AJ100" s="107"/>
      <c r="AK100" s="107"/>
      <c r="AL100" s="107"/>
      <c r="AM100" s="107"/>
      <c r="AN100" s="107"/>
      <c r="AO100" s="107"/>
      <c r="AP100" s="107"/>
      <c r="AQ100" s="276" t="s">
        <v>226</v>
      </c>
      <c r="AR100" s="273" t="s">
        <v>533</v>
      </c>
      <c r="AS100" s="260" t="s">
        <v>511</v>
      </c>
      <c r="AT100" s="261" t="s">
        <v>1591</v>
      </c>
    </row>
    <row r="101" spans="1:46">
      <c r="A101" s="107"/>
      <c r="B101" s="107"/>
      <c r="C101" s="107"/>
      <c r="D101" s="107"/>
      <c r="E101" s="107"/>
      <c r="F101" s="107"/>
      <c r="G101" s="107"/>
      <c r="H101" s="107"/>
      <c r="I101" s="107"/>
      <c r="J101" s="107"/>
      <c r="K101" s="284"/>
      <c r="L101" s="284"/>
      <c r="M101" s="107"/>
      <c r="N101" s="107"/>
      <c r="O101" s="107"/>
      <c r="P101" s="107"/>
      <c r="Q101" s="107"/>
      <c r="R101" s="107"/>
      <c r="S101" s="255" t="s">
        <v>294</v>
      </c>
      <c r="T101" s="27" t="s">
        <v>294</v>
      </c>
      <c r="U101" s="27" t="s">
        <v>294</v>
      </c>
      <c r="V101" s="255" t="s">
        <v>294</v>
      </c>
      <c r="W101" s="267" t="s">
        <v>277</v>
      </c>
      <c r="X101" s="250"/>
      <c r="Y101" s="107"/>
      <c r="Z101" s="107"/>
      <c r="AA101" s="107"/>
      <c r="AB101" s="107"/>
      <c r="AC101" s="107"/>
      <c r="AD101" s="107"/>
      <c r="AE101" s="107"/>
      <c r="AF101" s="107"/>
      <c r="AG101" s="107"/>
      <c r="AH101" s="107"/>
      <c r="AI101" s="107"/>
      <c r="AJ101" s="107"/>
      <c r="AK101" s="107"/>
      <c r="AL101" s="107"/>
      <c r="AM101" s="107"/>
      <c r="AN101" s="107"/>
      <c r="AO101" s="107"/>
      <c r="AP101" s="107"/>
      <c r="AQ101" s="276" t="s">
        <v>238</v>
      </c>
      <c r="AR101" s="272" t="s">
        <v>422</v>
      </c>
      <c r="AS101" s="260" t="s">
        <v>423</v>
      </c>
      <c r="AT101" s="261" t="s">
        <v>1591</v>
      </c>
    </row>
    <row r="102" spans="1:46">
      <c r="A102" s="107"/>
      <c r="B102" s="107"/>
      <c r="C102" s="107"/>
      <c r="D102" s="107"/>
      <c r="E102" s="107"/>
      <c r="F102" s="107"/>
      <c r="G102" s="107"/>
      <c r="H102" s="107"/>
      <c r="I102" s="107"/>
      <c r="J102" s="107"/>
      <c r="K102" s="284"/>
      <c r="L102" s="284"/>
      <c r="M102" s="107"/>
      <c r="N102" s="107"/>
      <c r="O102" s="107"/>
      <c r="P102" s="107"/>
      <c r="Q102" s="107"/>
      <c r="R102" s="107"/>
      <c r="S102" s="27" t="s">
        <v>296</v>
      </c>
      <c r="T102" s="27" t="s">
        <v>296</v>
      </c>
      <c r="U102" s="267" t="s">
        <v>296</v>
      </c>
      <c r="V102" s="27" t="s">
        <v>296</v>
      </c>
      <c r="W102" s="27" t="s">
        <v>296</v>
      </c>
      <c r="X102" s="250"/>
      <c r="Y102" s="107"/>
      <c r="Z102" s="107"/>
      <c r="AA102" s="107"/>
      <c r="AB102" s="107"/>
      <c r="AC102" s="107"/>
      <c r="AD102" s="107"/>
      <c r="AE102" s="107"/>
      <c r="AF102" s="107"/>
      <c r="AG102" s="107"/>
      <c r="AH102" s="107"/>
      <c r="AI102" s="107"/>
      <c r="AJ102" s="107"/>
      <c r="AK102" s="107"/>
      <c r="AL102" s="107"/>
      <c r="AM102" s="107"/>
      <c r="AN102" s="107"/>
      <c r="AO102" s="107"/>
      <c r="AP102" s="107"/>
      <c r="AQ102" s="276" t="s">
        <v>240</v>
      </c>
      <c r="AR102" s="272" t="s">
        <v>422</v>
      </c>
      <c r="AS102" s="260" t="s">
        <v>425</v>
      </c>
      <c r="AT102" s="261" t="s">
        <v>1591</v>
      </c>
    </row>
    <row r="103" spans="1:46">
      <c r="A103" s="107"/>
      <c r="B103" s="107"/>
      <c r="C103" s="107"/>
      <c r="D103" s="107"/>
      <c r="E103" s="107"/>
      <c r="F103" s="107"/>
      <c r="G103" s="107"/>
      <c r="H103" s="107"/>
      <c r="I103" s="107"/>
      <c r="J103" s="107"/>
      <c r="K103" s="284"/>
      <c r="L103" s="284"/>
      <c r="M103" s="107"/>
      <c r="N103" s="107"/>
      <c r="O103" s="107"/>
      <c r="P103" s="107"/>
      <c r="Q103" s="107"/>
      <c r="R103" s="107"/>
      <c r="S103" s="27" t="s">
        <v>298</v>
      </c>
      <c r="T103" s="267" t="s">
        <v>298</v>
      </c>
      <c r="U103" s="267" t="s">
        <v>298</v>
      </c>
      <c r="V103" s="27" t="s">
        <v>298</v>
      </c>
      <c r="W103" s="27" t="s">
        <v>298</v>
      </c>
      <c r="X103" s="250"/>
      <c r="Y103" s="107"/>
      <c r="Z103" s="107"/>
      <c r="AA103" s="107"/>
      <c r="AB103" s="107"/>
      <c r="AC103" s="107"/>
      <c r="AD103" s="107"/>
      <c r="AE103" s="107"/>
      <c r="AF103" s="107"/>
      <c r="AG103" s="107"/>
      <c r="AH103" s="107"/>
      <c r="AI103" s="107"/>
      <c r="AJ103" s="107"/>
      <c r="AK103" s="107"/>
      <c r="AL103" s="107"/>
      <c r="AM103" s="107"/>
      <c r="AN103" s="107"/>
      <c r="AO103" s="107"/>
      <c r="AP103" s="107"/>
      <c r="AQ103" s="276" t="s">
        <v>251</v>
      </c>
      <c r="AR103" s="272" t="s">
        <v>450</v>
      </c>
      <c r="AS103" s="260" t="s">
        <v>451</v>
      </c>
      <c r="AT103" s="261" t="s">
        <v>1591</v>
      </c>
    </row>
    <row r="104" spans="1:46">
      <c r="A104" s="107"/>
      <c r="B104" s="107"/>
      <c r="C104" s="107"/>
      <c r="D104" s="107"/>
      <c r="E104" s="107"/>
      <c r="F104" s="107"/>
      <c r="G104" s="107"/>
      <c r="H104" s="107"/>
      <c r="I104" s="107"/>
      <c r="J104" s="107"/>
      <c r="K104" s="284"/>
      <c r="L104" s="284"/>
      <c r="M104" s="107"/>
      <c r="N104" s="107"/>
      <c r="O104" s="107"/>
      <c r="P104" s="107"/>
      <c r="Q104" s="107"/>
      <c r="R104" s="107"/>
      <c r="S104" s="28" t="s">
        <v>300</v>
      </c>
      <c r="T104" s="28" t="s">
        <v>300</v>
      </c>
      <c r="U104" s="28" t="s">
        <v>300</v>
      </c>
      <c r="V104" s="28" t="s">
        <v>300</v>
      </c>
      <c r="W104" s="28" t="s">
        <v>300</v>
      </c>
      <c r="X104" s="250"/>
      <c r="Y104" s="107"/>
      <c r="Z104" s="107"/>
      <c r="AA104" s="107"/>
      <c r="AB104" s="107"/>
      <c r="AC104" s="107"/>
      <c r="AD104" s="107"/>
      <c r="AE104" s="107"/>
      <c r="AF104" s="107"/>
      <c r="AG104" s="107"/>
      <c r="AH104" s="107"/>
      <c r="AI104" s="107"/>
      <c r="AJ104" s="107"/>
      <c r="AK104" s="107"/>
      <c r="AL104" s="107"/>
      <c r="AM104" s="107"/>
      <c r="AN104" s="107"/>
      <c r="AO104" s="107"/>
      <c r="AP104" s="107"/>
      <c r="AQ104" s="276" t="s">
        <v>274</v>
      </c>
      <c r="AR104" s="272" t="s">
        <v>459</v>
      </c>
      <c r="AS104" s="260" t="s">
        <v>460</v>
      </c>
      <c r="AT104" s="261" t="s">
        <v>1591</v>
      </c>
    </row>
    <row r="105" spans="1:46">
      <c r="A105" s="107"/>
      <c r="B105" s="107"/>
      <c r="C105" s="107"/>
      <c r="D105" s="107"/>
      <c r="E105" s="107"/>
      <c r="F105" s="107"/>
      <c r="G105" s="107"/>
      <c r="H105" s="107"/>
      <c r="I105" s="107"/>
      <c r="J105" s="107"/>
      <c r="K105" s="284"/>
      <c r="L105" s="284"/>
      <c r="M105" s="107"/>
      <c r="N105" s="107"/>
      <c r="O105" s="107"/>
      <c r="P105" s="107"/>
      <c r="Q105" s="107"/>
      <c r="R105" s="107"/>
      <c r="S105" s="255" t="s">
        <v>303</v>
      </c>
      <c r="T105" s="255" t="s">
        <v>303</v>
      </c>
      <c r="U105" s="283" t="s">
        <v>303</v>
      </c>
      <c r="V105" s="255" t="s">
        <v>303</v>
      </c>
      <c r="W105" s="28" t="s">
        <v>283</v>
      </c>
      <c r="X105" s="250"/>
      <c r="Y105" s="107"/>
      <c r="Z105" s="107"/>
      <c r="AA105" s="107"/>
      <c r="AB105" s="107"/>
      <c r="AC105" s="107"/>
      <c r="AD105" s="107"/>
      <c r="AE105" s="107"/>
      <c r="AF105" s="107"/>
      <c r="AG105" s="107"/>
      <c r="AH105" s="107"/>
      <c r="AI105" s="107"/>
      <c r="AJ105" s="107"/>
      <c r="AK105" s="107"/>
      <c r="AL105" s="107"/>
      <c r="AM105" s="107"/>
      <c r="AN105" s="107"/>
      <c r="AO105" s="107"/>
      <c r="AP105" s="107"/>
      <c r="AQ105" s="276" t="s">
        <v>280</v>
      </c>
      <c r="AR105" s="272" t="s">
        <v>545</v>
      </c>
      <c r="AS105" s="260" t="s">
        <v>546</v>
      </c>
      <c r="AT105" s="261" t="s">
        <v>1591</v>
      </c>
    </row>
    <row r="106" spans="1:46">
      <c r="A106" s="107"/>
      <c r="B106" s="107"/>
      <c r="C106" s="107"/>
      <c r="D106" s="107"/>
      <c r="E106" s="107"/>
      <c r="F106" s="107"/>
      <c r="G106" s="107"/>
      <c r="H106" s="107"/>
      <c r="I106" s="107"/>
      <c r="J106" s="107"/>
      <c r="K106" s="284"/>
      <c r="L106" s="284"/>
      <c r="M106" s="107"/>
      <c r="N106" s="107"/>
      <c r="O106" s="107"/>
      <c r="P106" s="107"/>
      <c r="Q106" s="107"/>
      <c r="R106" s="107"/>
      <c r="S106" s="255" t="s">
        <v>305</v>
      </c>
      <c r="T106" s="27" t="s">
        <v>305</v>
      </c>
      <c r="U106" s="267" t="s">
        <v>305</v>
      </c>
      <c r="V106" s="255" t="s">
        <v>305</v>
      </c>
      <c r="W106" s="27" t="s">
        <v>305</v>
      </c>
      <c r="X106" s="250"/>
      <c r="Y106" s="107"/>
      <c r="Z106" s="107"/>
      <c r="AA106" s="107"/>
      <c r="AB106" s="107"/>
      <c r="AC106" s="107"/>
      <c r="AD106" s="107"/>
      <c r="AE106" s="107"/>
      <c r="AF106" s="107"/>
      <c r="AG106" s="107"/>
      <c r="AH106" s="107"/>
      <c r="AI106" s="107"/>
      <c r="AJ106" s="107"/>
      <c r="AK106" s="107"/>
      <c r="AL106" s="107"/>
      <c r="AM106" s="107"/>
      <c r="AN106" s="107"/>
      <c r="AO106" s="107"/>
      <c r="AP106" s="107"/>
      <c r="AQ106" s="276" t="s">
        <v>282</v>
      </c>
      <c r="AR106" s="272" t="s">
        <v>545</v>
      </c>
      <c r="AS106" s="260" t="s">
        <v>552</v>
      </c>
      <c r="AT106" s="261" t="s">
        <v>1591</v>
      </c>
    </row>
    <row r="107" spans="1:46">
      <c r="A107" s="107"/>
      <c r="B107" s="107"/>
      <c r="C107" s="107"/>
      <c r="D107" s="107"/>
      <c r="E107" s="107"/>
      <c r="F107" s="107"/>
      <c r="G107" s="107"/>
      <c r="H107" s="107"/>
      <c r="I107" s="107"/>
      <c r="J107" s="107"/>
      <c r="K107" s="284"/>
      <c r="L107" s="284"/>
      <c r="M107" s="107"/>
      <c r="N107" s="107"/>
      <c r="O107" s="107"/>
      <c r="P107" s="107"/>
      <c r="Q107" s="107"/>
      <c r="R107" s="107"/>
      <c r="S107" s="27" t="s">
        <v>307</v>
      </c>
      <c r="T107" s="27" t="s">
        <v>307</v>
      </c>
      <c r="U107" s="27" t="s">
        <v>307</v>
      </c>
      <c r="V107" s="27" t="s">
        <v>307</v>
      </c>
      <c r="W107" s="274" t="s">
        <v>287</v>
      </c>
      <c r="X107" s="250"/>
      <c r="Y107" s="107"/>
      <c r="Z107" s="107"/>
      <c r="AA107" s="107"/>
      <c r="AB107" s="107"/>
      <c r="AC107" s="107"/>
      <c r="AD107" s="107"/>
      <c r="AE107" s="107"/>
      <c r="AF107" s="107"/>
      <c r="AG107" s="107"/>
      <c r="AH107" s="107"/>
      <c r="AI107" s="107"/>
      <c r="AJ107" s="107"/>
      <c r="AK107" s="107"/>
      <c r="AL107" s="107"/>
      <c r="AM107" s="107"/>
      <c r="AN107" s="107"/>
      <c r="AO107" s="107"/>
      <c r="AP107" s="107"/>
      <c r="AQ107" s="276" t="s">
        <v>291</v>
      </c>
      <c r="AR107" s="260" t="s">
        <v>696</v>
      </c>
      <c r="AS107" s="260" t="s">
        <v>697</v>
      </c>
      <c r="AT107" s="261" t="s">
        <v>1591</v>
      </c>
    </row>
    <row r="108" spans="1:46">
      <c r="A108" s="107"/>
      <c r="B108" s="107"/>
      <c r="C108" s="107"/>
      <c r="D108" s="107"/>
      <c r="E108" s="107"/>
      <c r="F108" s="107"/>
      <c r="G108" s="107"/>
      <c r="H108" s="107"/>
      <c r="I108" s="107"/>
      <c r="J108" s="107"/>
      <c r="K108" s="284"/>
      <c r="L108" s="284"/>
      <c r="M108" s="107"/>
      <c r="N108" s="107"/>
      <c r="O108" s="107"/>
      <c r="P108" s="107"/>
      <c r="Q108" s="107"/>
      <c r="R108" s="107"/>
      <c r="S108" s="287"/>
      <c r="T108" s="287"/>
      <c r="U108" s="287"/>
      <c r="V108" s="287"/>
      <c r="W108" s="288"/>
      <c r="X108" s="250"/>
      <c r="Y108" s="107"/>
      <c r="Z108" s="107"/>
      <c r="AA108" s="107"/>
      <c r="AB108" s="107"/>
      <c r="AC108" s="107"/>
      <c r="AD108" s="107"/>
      <c r="AE108" s="107"/>
      <c r="AF108" s="107"/>
      <c r="AG108" s="107"/>
      <c r="AH108" s="107"/>
      <c r="AI108" s="107"/>
      <c r="AJ108" s="107"/>
      <c r="AK108" s="107"/>
      <c r="AL108" s="107"/>
      <c r="AM108" s="107"/>
      <c r="AN108" s="107"/>
      <c r="AO108" s="107"/>
      <c r="AP108" s="107"/>
      <c r="AQ108" s="276" t="s">
        <v>304</v>
      </c>
      <c r="AR108" s="272" t="s">
        <v>386</v>
      </c>
      <c r="AS108" s="260" t="s">
        <v>387</v>
      </c>
      <c r="AT108" s="261" t="s">
        <v>1591</v>
      </c>
    </row>
  </sheetData>
  <customSheetViews>
    <customSheetView guid="{BD72E895-A183-49A4-ADE7-D00B0C195968}" filter="1" showAutoFilter="1">
      <pageMargins left="0.7" right="0.7" top="0.75" bottom="0.75" header="0.3" footer="0.3"/>
      <autoFilter ref="U2:U107" xr:uid="{15B2B548-1E6D-4747-97CC-64B1205AEF79}"/>
    </customSheetView>
  </customSheetViews>
  <mergeCells count="8">
    <mergeCell ref="AE1:AI1"/>
    <mergeCell ref="AK1:AO1"/>
    <mergeCell ref="AQ1:AT1"/>
    <mergeCell ref="A1:E1"/>
    <mergeCell ref="G1:K1"/>
    <mergeCell ref="M1:Q1"/>
    <mergeCell ref="S1:W1"/>
    <mergeCell ref="Y1:AC1"/>
  </mergeCells>
  <conditionalFormatting sqref="Y3:Y19">
    <cfRule type="expression" dxfId="19" priority="1">
      <formula>ISERROR(MATCH(Y3,$AK$3:$AK108,0))</formula>
    </cfRule>
  </conditionalFormatting>
  <conditionalFormatting sqref="Z3:Z19">
    <cfRule type="expression" dxfId="18" priority="2">
      <formula>ISERROR(MATCH(Y3,$AL$3:$AL108,0))</formula>
    </cfRule>
  </conditionalFormatting>
  <conditionalFormatting sqref="AC3:AC19 AD3:AD22">
    <cfRule type="expression" dxfId="17" priority="3">
      <formula>ISERROR(MATCH(AC3,$AO$3:$AO108,0))</formula>
    </cfRule>
  </conditionalFormatting>
  <conditionalFormatting sqref="S3:S108">
    <cfRule type="expression" dxfId="16" priority="4">
      <formula>ISERROR(MATCH(S3,$AE$3:$AE108,0))</formula>
    </cfRule>
  </conditionalFormatting>
  <conditionalFormatting sqref="T3:T108">
    <cfRule type="expression" dxfId="15" priority="5">
      <formula>ISERROR(MATCH(T3,$AF$3:$AF108,0))</formula>
    </cfRule>
  </conditionalFormatting>
  <conditionalFormatting sqref="U3:U108">
    <cfRule type="expression" dxfId="14" priority="6">
      <formula>ISERROR(MATCH(U3,$AG$3:$AG108,0))</formula>
    </cfRule>
  </conditionalFormatting>
  <conditionalFormatting sqref="V3:V108">
    <cfRule type="expression" dxfId="13" priority="7">
      <formula>ISERROR(MATCH(V3,$AH$3:$AH108,0))</formula>
    </cfRule>
  </conditionalFormatting>
  <conditionalFormatting sqref="W3:W108">
    <cfRule type="expression" dxfId="12" priority="8">
      <formula>ISERROR(MATCH(W3,$AI$3:$AI108,0))</formula>
    </cfRule>
  </conditionalFormatting>
  <conditionalFormatting sqref="AA3:AA19">
    <cfRule type="expression" dxfId="11" priority="9">
      <formula>ISERROR(MATCH(AA3,$AM$3:$AM108,0))</formula>
    </cfRule>
  </conditionalFormatting>
  <conditionalFormatting sqref="AB3:AB19">
    <cfRule type="expression" dxfId="10" priority="10">
      <formula>ISERROR(MATCH(AB3,$AN$3:$AN108,0))</formula>
    </cfRule>
  </conditionalFormatting>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xr:uid="{00000000-0002-0000-0900-000000000000}">
          <x14:formula1>
            <xm:f>VRMUpdate!$B:$B</xm:f>
          </x14:formula1>
          <xm:sqref>L3:L50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X433"/>
  <sheetViews>
    <sheetView workbookViewId="0"/>
  </sheetViews>
  <sheetFormatPr defaultColWidth="12.625" defaultRowHeight="15" customHeight="1"/>
  <cols>
    <col min="1" max="1" width="15.125" customWidth="1"/>
    <col min="2" max="2" width="15.875" customWidth="1"/>
    <col min="3" max="3" width="39.5" customWidth="1"/>
    <col min="4" max="4" width="13.75" customWidth="1"/>
    <col min="7" max="7" width="22.25" customWidth="1"/>
    <col min="8" max="8" width="27.25" customWidth="1"/>
  </cols>
  <sheetData>
    <row r="1" spans="1:24" ht="15" customHeight="1">
      <c r="A1" s="439" t="s">
        <v>2602</v>
      </c>
      <c r="B1" s="393"/>
      <c r="C1" s="393"/>
      <c r="D1" s="393"/>
      <c r="E1" s="393"/>
      <c r="F1" s="290"/>
      <c r="G1" s="291" t="s">
        <v>2603</v>
      </c>
      <c r="H1" s="291"/>
      <c r="I1" s="290"/>
      <c r="J1" s="290"/>
      <c r="K1" s="292"/>
      <c r="L1" s="290"/>
      <c r="M1" s="293" t="s">
        <v>85</v>
      </c>
      <c r="N1" s="290"/>
      <c r="O1" s="290"/>
      <c r="P1" s="290"/>
      <c r="Q1" s="290"/>
      <c r="R1" s="290"/>
      <c r="S1" s="290"/>
      <c r="T1" s="290"/>
      <c r="U1" s="290"/>
      <c r="V1" s="290"/>
      <c r="W1" s="290"/>
      <c r="X1" s="290"/>
    </row>
    <row r="2" spans="1:24" ht="15" customHeight="1">
      <c r="A2" s="289" t="s">
        <v>1571</v>
      </c>
      <c r="B2" s="289" t="s">
        <v>2604</v>
      </c>
      <c r="C2" s="289" t="s">
        <v>2605</v>
      </c>
      <c r="D2" s="291" t="s">
        <v>2586</v>
      </c>
      <c r="E2" s="292" t="s">
        <v>2606</v>
      </c>
      <c r="F2" s="290"/>
      <c r="G2" s="291" t="s">
        <v>85</v>
      </c>
      <c r="H2" s="291" t="s">
        <v>2607</v>
      </c>
      <c r="I2" s="290"/>
      <c r="J2" s="290"/>
      <c r="K2" s="292"/>
      <c r="L2" s="290"/>
      <c r="M2" s="293" t="s">
        <v>94</v>
      </c>
      <c r="N2" s="290"/>
      <c r="O2" s="290"/>
      <c r="P2" s="290"/>
      <c r="Q2" s="290"/>
      <c r="R2" s="290"/>
      <c r="S2" s="290"/>
      <c r="T2" s="290"/>
      <c r="U2" s="290"/>
      <c r="V2" s="290"/>
      <c r="W2" s="290"/>
      <c r="X2" s="290"/>
    </row>
    <row r="3" spans="1:24" ht="15" customHeight="1">
      <c r="A3" s="292" t="s">
        <v>85</v>
      </c>
      <c r="B3" s="292" t="s">
        <v>2608</v>
      </c>
      <c r="C3" s="292" t="s">
        <v>2588</v>
      </c>
      <c r="D3" s="291" t="s">
        <v>2583</v>
      </c>
      <c r="E3" s="294" t="s">
        <v>2609</v>
      </c>
      <c r="F3" s="290"/>
      <c r="G3" s="291" t="s">
        <v>85</v>
      </c>
      <c r="H3" s="291" t="s">
        <v>2607</v>
      </c>
      <c r="I3" s="290"/>
      <c r="J3" s="290"/>
      <c r="K3" s="292"/>
      <c r="L3" s="290"/>
      <c r="M3" s="293" t="s">
        <v>103</v>
      </c>
      <c r="N3" s="290"/>
      <c r="O3" s="290"/>
      <c r="P3" s="290"/>
      <c r="Q3" s="290"/>
      <c r="R3" s="290"/>
      <c r="S3" s="290"/>
      <c r="T3" s="290"/>
      <c r="U3" s="290"/>
      <c r="V3" s="290"/>
      <c r="W3" s="290"/>
      <c r="X3" s="290"/>
    </row>
    <row r="4" spans="1:24" ht="15" customHeight="1">
      <c r="A4" s="292" t="s">
        <v>85</v>
      </c>
      <c r="B4" s="292" t="s">
        <v>2610</v>
      </c>
      <c r="C4" s="292" t="s">
        <v>2591</v>
      </c>
      <c r="D4" s="291" t="s">
        <v>2588</v>
      </c>
      <c r="E4" s="294" t="s">
        <v>2608</v>
      </c>
      <c r="F4" s="290"/>
      <c r="G4" s="291" t="s">
        <v>94</v>
      </c>
      <c r="H4" s="291" t="s">
        <v>2611</v>
      </c>
      <c r="I4" s="290"/>
      <c r="J4" s="290"/>
      <c r="K4" s="292"/>
      <c r="L4" s="290"/>
      <c r="M4" s="293" t="s">
        <v>108</v>
      </c>
      <c r="N4" s="290"/>
      <c r="O4" s="290"/>
      <c r="P4" s="290"/>
      <c r="Q4" s="290"/>
      <c r="R4" s="290"/>
      <c r="S4" s="290"/>
      <c r="T4" s="290"/>
      <c r="U4" s="290"/>
      <c r="V4" s="290"/>
      <c r="W4" s="290"/>
      <c r="X4" s="290"/>
    </row>
    <row r="5" spans="1:24" ht="15" customHeight="1">
      <c r="A5" s="292" t="s">
        <v>85</v>
      </c>
      <c r="B5" s="292" t="s">
        <v>2612</v>
      </c>
      <c r="C5" s="292" t="s">
        <v>2599</v>
      </c>
      <c r="D5" s="291" t="s">
        <v>2589</v>
      </c>
      <c r="E5" s="294" t="s">
        <v>2613</v>
      </c>
      <c r="F5" s="290"/>
      <c r="G5" s="291" t="s">
        <v>103</v>
      </c>
      <c r="H5" s="291" t="s">
        <v>2614</v>
      </c>
      <c r="I5" s="290"/>
      <c r="J5" s="290"/>
      <c r="K5" s="292"/>
      <c r="L5" s="290"/>
      <c r="M5" s="293" t="s">
        <v>110</v>
      </c>
      <c r="N5" s="290"/>
      <c r="O5" s="290"/>
      <c r="P5" s="290"/>
      <c r="Q5" s="290"/>
      <c r="R5" s="290"/>
      <c r="S5" s="290"/>
      <c r="T5" s="290"/>
      <c r="U5" s="290"/>
      <c r="V5" s="290"/>
      <c r="W5" s="290"/>
      <c r="X5" s="290"/>
    </row>
    <row r="6" spans="1:24" ht="15" customHeight="1">
      <c r="A6" s="295" t="s">
        <v>85</v>
      </c>
      <c r="B6" s="291" t="s">
        <v>2615</v>
      </c>
      <c r="C6" s="291" t="s">
        <v>2590</v>
      </c>
      <c r="D6" s="295" t="s">
        <v>2616</v>
      </c>
      <c r="E6" s="294" t="s">
        <v>2617</v>
      </c>
      <c r="F6" s="290"/>
      <c r="G6" s="291" t="s">
        <v>103</v>
      </c>
      <c r="H6" s="291" t="s">
        <v>2618</v>
      </c>
      <c r="I6" s="290"/>
      <c r="J6" s="290"/>
      <c r="K6" s="292"/>
      <c r="L6" s="290"/>
      <c r="M6" s="293" t="s">
        <v>113</v>
      </c>
      <c r="N6" s="290"/>
      <c r="O6" s="290"/>
      <c r="P6" s="290"/>
      <c r="Q6" s="290"/>
      <c r="R6" s="290"/>
      <c r="S6" s="290"/>
      <c r="T6" s="290"/>
      <c r="U6" s="290"/>
      <c r="V6" s="290"/>
      <c r="W6" s="290"/>
      <c r="X6" s="290"/>
    </row>
    <row r="7" spans="1:24" ht="15" customHeight="1">
      <c r="A7" s="292" t="s">
        <v>85</v>
      </c>
      <c r="B7" s="292" t="s">
        <v>2619</v>
      </c>
      <c r="C7" s="292" t="s">
        <v>2595</v>
      </c>
      <c r="D7" s="295" t="s">
        <v>2591</v>
      </c>
      <c r="E7" s="294" t="s">
        <v>2610</v>
      </c>
      <c r="F7" s="290"/>
      <c r="G7" s="291" t="s">
        <v>103</v>
      </c>
      <c r="H7" s="291" t="s">
        <v>2595</v>
      </c>
      <c r="I7" s="290"/>
      <c r="J7" s="290"/>
      <c r="K7" s="292"/>
      <c r="L7" s="290"/>
      <c r="M7" s="293" t="s">
        <v>115</v>
      </c>
      <c r="N7" s="290"/>
      <c r="O7" s="290"/>
      <c r="P7" s="290"/>
      <c r="Q7" s="290"/>
      <c r="R7" s="290"/>
      <c r="S7" s="290"/>
      <c r="T7" s="290"/>
      <c r="U7" s="290"/>
      <c r="V7" s="290"/>
      <c r="W7" s="290"/>
      <c r="X7" s="290"/>
    </row>
    <row r="8" spans="1:24" ht="15" customHeight="1">
      <c r="A8" s="292" t="s">
        <v>85</v>
      </c>
      <c r="B8" s="292" t="s">
        <v>2620</v>
      </c>
      <c r="C8" s="292" t="s">
        <v>2600</v>
      </c>
      <c r="D8" s="295" t="s">
        <v>2585</v>
      </c>
      <c r="E8" s="294" t="s">
        <v>2621</v>
      </c>
      <c r="F8" s="290"/>
      <c r="G8" s="291" t="s">
        <v>103</v>
      </c>
      <c r="H8" s="291" t="s">
        <v>2600</v>
      </c>
      <c r="I8" s="290"/>
      <c r="J8" s="290"/>
      <c r="K8" s="295"/>
      <c r="L8" s="290"/>
      <c r="M8" s="293" t="s">
        <v>121</v>
      </c>
      <c r="N8" s="290"/>
      <c r="O8" s="290"/>
      <c r="P8" s="290"/>
      <c r="Q8" s="290"/>
      <c r="R8" s="290"/>
      <c r="S8" s="290"/>
      <c r="T8" s="290"/>
      <c r="U8" s="290"/>
      <c r="V8" s="290"/>
      <c r="W8" s="290"/>
      <c r="X8" s="290"/>
    </row>
    <row r="9" spans="1:24" ht="15" customHeight="1">
      <c r="A9" s="292" t="s">
        <v>85</v>
      </c>
      <c r="B9" s="292" t="s">
        <v>2622</v>
      </c>
      <c r="C9" s="292" t="s">
        <v>2623</v>
      </c>
      <c r="D9" s="295" t="s">
        <v>2593</v>
      </c>
      <c r="E9" s="294" t="s">
        <v>2624</v>
      </c>
      <c r="F9" s="290"/>
      <c r="G9" s="291" t="s">
        <v>121</v>
      </c>
      <c r="H9" s="291" t="s">
        <v>2625</v>
      </c>
      <c r="I9" s="290"/>
      <c r="J9" s="290"/>
      <c r="K9" s="292"/>
      <c r="L9" s="290"/>
      <c r="M9" s="293" t="s">
        <v>124</v>
      </c>
      <c r="N9" s="290"/>
      <c r="O9" s="290"/>
      <c r="P9" s="290"/>
      <c r="Q9" s="290"/>
      <c r="R9" s="290"/>
      <c r="S9" s="290"/>
      <c r="T9" s="290"/>
      <c r="U9" s="290"/>
      <c r="V9" s="290"/>
      <c r="W9" s="290"/>
      <c r="X9" s="290"/>
    </row>
    <row r="10" spans="1:24" ht="15" customHeight="1">
      <c r="A10" s="292" t="s">
        <v>85</v>
      </c>
      <c r="B10" s="292" t="s">
        <v>2626</v>
      </c>
      <c r="C10" s="292" t="s">
        <v>2627</v>
      </c>
      <c r="D10" s="295" t="s">
        <v>2590</v>
      </c>
      <c r="E10" s="294" t="s">
        <v>2615</v>
      </c>
      <c r="F10" s="290"/>
      <c r="G10" s="291" t="s">
        <v>121</v>
      </c>
      <c r="H10" s="291" t="s">
        <v>2596</v>
      </c>
      <c r="I10" s="290"/>
      <c r="J10" s="290"/>
      <c r="K10" s="292"/>
      <c r="L10" s="290"/>
      <c r="M10" s="293" t="s">
        <v>126</v>
      </c>
      <c r="N10" s="290"/>
      <c r="O10" s="290"/>
      <c r="P10" s="290"/>
      <c r="Q10" s="290"/>
      <c r="R10" s="290"/>
      <c r="S10" s="290"/>
      <c r="T10" s="290"/>
      <c r="U10" s="290"/>
      <c r="V10" s="290"/>
      <c r="W10" s="290"/>
      <c r="X10" s="290"/>
    </row>
    <row r="11" spans="1:24" ht="15" customHeight="1">
      <c r="A11" s="292" t="s">
        <v>85</v>
      </c>
      <c r="B11" s="292" t="s">
        <v>2628</v>
      </c>
      <c r="C11" s="292" t="s">
        <v>2629</v>
      </c>
      <c r="D11" s="295" t="s">
        <v>2595</v>
      </c>
      <c r="E11" s="294" t="s">
        <v>2619</v>
      </c>
      <c r="F11" s="290"/>
      <c r="G11" s="291" t="s">
        <v>121</v>
      </c>
      <c r="H11" s="291" t="s">
        <v>2600</v>
      </c>
      <c r="I11" s="290"/>
      <c r="J11" s="290"/>
      <c r="K11" s="292"/>
      <c r="L11" s="290"/>
      <c r="M11" s="293" t="s">
        <v>134</v>
      </c>
      <c r="N11" s="290"/>
      <c r="O11" s="290"/>
      <c r="P11" s="290"/>
      <c r="Q11" s="290"/>
      <c r="R11" s="290"/>
      <c r="S11" s="290"/>
      <c r="T11" s="290"/>
      <c r="U11" s="290"/>
      <c r="V11" s="290"/>
      <c r="W11" s="290"/>
      <c r="X11" s="290"/>
    </row>
    <row r="12" spans="1:24" ht="15" customHeight="1">
      <c r="A12" s="292" t="s">
        <v>85</v>
      </c>
      <c r="B12" s="292" t="s">
        <v>2630</v>
      </c>
      <c r="C12" s="292" t="s">
        <v>2631</v>
      </c>
      <c r="D12" s="295" t="s">
        <v>2584</v>
      </c>
      <c r="E12" s="294" t="s">
        <v>2632</v>
      </c>
      <c r="F12" s="290"/>
      <c r="G12" s="291" t="s">
        <v>121</v>
      </c>
      <c r="H12" s="291" t="s">
        <v>2633</v>
      </c>
      <c r="I12" s="290"/>
      <c r="J12" s="290"/>
      <c r="K12" s="292"/>
      <c r="L12" s="290"/>
      <c r="M12" s="293" t="s">
        <v>140</v>
      </c>
      <c r="N12" s="290"/>
      <c r="O12" s="290"/>
      <c r="P12" s="290"/>
      <c r="Q12" s="290"/>
      <c r="R12" s="290"/>
      <c r="S12" s="290"/>
      <c r="T12" s="290"/>
      <c r="U12" s="290"/>
      <c r="V12" s="290"/>
      <c r="W12" s="290"/>
      <c r="X12" s="290"/>
    </row>
    <row r="13" spans="1:24" ht="15" customHeight="1">
      <c r="A13" s="292" t="s">
        <v>85</v>
      </c>
      <c r="B13" s="292" t="s">
        <v>2613</v>
      </c>
      <c r="C13" s="292" t="s">
        <v>2589</v>
      </c>
      <c r="D13" s="295" t="s">
        <v>2596</v>
      </c>
      <c r="E13" s="294" t="s">
        <v>2634</v>
      </c>
      <c r="F13" s="290"/>
      <c r="G13" s="291" t="s">
        <v>124</v>
      </c>
      <c r="H13" s="291" t="s">
        <v>2614</v>
      </c>
      <c r="I13" s="290"/>
      <c r="J13" s="290"/>
      <c r="K13" s="295"/>
      <c r="L13" s="290"/>
      <c r="M13" s="293" t="s">
        <v>147</v>
      </c>
      <c r="N13" s="290"/>
      <c r="O13" s="290"/>
      <c r="P13" s="290"/>
      <c r="Q13" s="290"/>
      <c r="R13" s="290"/>
      <c r="S13" s="290"/>
      <c r="T13" s="290"/>
      <c r="U13" s="290"/>
      <c r="V13" s="290"/>
      <c r="W13" s="290"/>
      <c r="X13" s="290"/>
    </row>
    <row r="14" spans="1:24" ht="15" customHeight="1">
      <c r="A14" s="292" t="s">
        <v>85</v>
      </c>
      <c r="B14" s="292" t="s">
        <v>2635</v>
      </c>
      <c r="C14" s="292" t="s">
        <v>2636</v>
      </c>
      <c r="D14" s="295" t="s">
        <v>2598</v>
      </c>
      <c r="E14" s="294" t="s">
        <v>2637</v>
      </c>
      <c r="F14" s="290"/>
      <c r="G14" s="291" t="s">
        <v>134</v>
      </c>
      <c r="H14" s="291" t="s">
        <v>2584</v>
      </c>
      <c r="I14" s="290"/>
      <c r="J14" s="290"/>
      <c r="K14" s="292"/>
      <c r="L14" s="290"/>
      <c r="M14" s="293" t="s">
        <v>159</v>
      </c>
      <c r="N14" s="290"/>
      <c r="O14" s="290"/>
      <c r="P14" s="290"/>
      <c r="Q14" s="290"/>
      <c r="R14" s="290"/>
      <c r="S14" s="290"/>
      <c r="T14" s="290"/>
      <c r="U14" s="290"/>
      <c r="V14" s="290"/>
      <c r="W14" s="290"/>
      <c r="X14" s="290"/>
    </row>
    <row r="15" spans="1:24" ht="15" customHeight="1">
      <c r="A15" s="292" t="s">
        <v>85</v>
      </c>
      <c r="B15" s="292" t="s">
        <v>2632</v>
      </c>
      <c r="C15" s="292" t="s">
        <v>2584</v>
      </c>
      <c r="D15" s="295" t="s">
        <v>2599</v>
      </c>
      <c r="E15" s="294" t="s">
        <v>2612</v>
      </c>
      <c r="F15" s="290"/>
      <c r="G15" s="291" t="s">
        <v>140</v>
      </c>
      <c r="H15" s="291" t="s">
        <v>2587</v>
      </c>
      <c r="I15" s="290"/>
      <c r="J15" s="290"/>
      <c r="K15" s="292"/>
      <c r="L15" s="290"/>
      <c r="M15" s="293" t="s">
        <v>171</v>
      </c>
      <c r="N15" s="290"/>
      <c r="O15" s="290"/>
      <c r="P15" s="290"/>
      <c r="Q15" s="290"/>
      <c r="R15" s="290"/>
      <c r="S15" s="290"/>
      <c r="T15" s="290"/>
      <c r="U15" s="290"/>
      <c r="V15" s="290"/>
      <c r="W15" s="290"/>
      <c r="X15" s="290"/>
    </row>
    <row r="16" spans="1:24" ht="15" customHeight="1">
      <c r="A16" s="292" t="s">
        <v>85</v>
      </c>
      <c r="B16" s="292" t="s">
        <v>2638</v>
      </c>
      <c r="C16" s="292" t="s">
        <v>2639</v>
      </c>
      <c r="D16" s="295" t="s">
        <v>2600</v>
      </c>
      <c r="E16" s="294" t="s">
        <v>2620</v>
      </c>
      <c r="F16" s="290"/>
      <c r="G16" s="291" t="s">
        <v>140</v>
      </c>
      <c r="H16" s="291" t="s">
        <v>2599</v>
      </c>
      <c r="I16" s="290"/>
      <c r="J16" s="290"/>
      <c r="K16" s="292"/>
      <c r="L16" s="290"/>
      <c r="M16" s="293" t="s">
        <v>175</v>
      </c>
      <c r="N16" s="290"/>
      <c r="O16" s="290"/>
      <c r="P16" s="290"/>
      <c r="Q16" s="290"/>
      <c r="R16" s="290"/>
      <c r="S16" s="290"/>
      <c r="T16" s="290"/>
      <c r="U16" s="290"/>
      <c r="V16" s="290"/>
      <c r="W16" s="290"/>
      <c r="X16" s="290"/>
    </row>
    <row r="17" spans="1:24" ht="15" customHeight="1">
      <c r="A17" s="292" t="s">
        <v>85</v>
      </c>
      <c r="B17" s="292" t="s">
        <v>2640</v>
      </c>
      <c r="C17" s="292" t="s">
        <v>2641</v>
      </c>
      <c r="D17" s="290"/>
      <c r="E17" s="290"/>
      <c r="F17" s="290"/>
      <c r="G17" s="291" t="s">
        <v>140</v>
      </c>
      <c r="H17" s="291" t="s">
        <v>2600</v>
      </c>
      <c r="I17" s="290"/>
      <c r="J17" s="290"/>
      <c r="K17" s="295"/>
      <c r="L17" s="290"/>
      <c r="M17" s="293" t="s">
        <v>179</v>
      </c>
      <c r="N17" s="290"/>
      <c r="O17" s="290"/>
      <c r="P17" s="290"/>
      <c r="Q17" s="290"/>
      <c r="R17" s="290"/>
      <c r="S17" s="290"/>
      <c r="T17" s="290"/>
      <c r="U17" s="290"/>
      <c r="V17" s="290"/>
      <c r="W17" s="290"/>
      <c r="X17" s="290"/>
    </row>
    <row r="18" spans="1:24" ht="15" customHeight="1">
      <c r="A18" s="292" t="s">
        <v>85</v>
      </c>
      <c r="B18" s="292" t="s">
        <v>2642</v>
      </c>
      <c r="C18" s="292" t="s">
        <v>2643</v>
      </c>
      <c r="D18" s="290"/>
      <c r="E18" s="290"/>
      <c r="F18" s="290"/>
      <c r="G18" s="291" t="s">
        <v>140</v>
      </c>
      <c r="H18" s="291" t="s">
        <v>2644</v>
      </c>
      <c r="I18" s="290"/>
      <c r="J18" s="290"/>
      <c r="K18" s="292"/>
      <c r="L18" s="290"/>
      <c r="M18" s="293" t="s">
        <v>182</v>
      </c>
      <c r="N18" s="290"/>
      <c r="O18" s="290"/>
      <c r="P18" s="290"/>
      <c r="Q18" s="290"/>
      <c r="R18" s="290"/>
      <c r="S18" s="290"/>
      <c r="T18" s="290"/>
      <c r="U18" s="290"/>
      <c r="V18" s="290"/>
      <c r="W18" s="290"/>
      <c r="X18" s="290"/>
    </row>
    <row r="19" spans="1:24" ht="15" customHeight="1">
      <c r="A19" s="292" t="s">
        <v>85</v>
      </c>
      <c r="B19" s="292" t="s">
        <v>2645</v>
      </c>
      <c r="C19" s="292" t="s">
        <v>2646</v>
      </c>
      <c r="D19" s="290"/>
      <c r="E19" s="290"/>
      <c r="F19" s="290"/>
      <c r="G19" s="291" t="s">
        <v>151</v>
      </c>
      <c r="H19" s="291" t="s">
        <v>2586</v>
      </c>
      <c r="I19" s="290"/>
      <c r="J19" s="290"/>
      <c r="K19" s="292"/>
      <c r="L19" s="290"/>
      <c r="M19" s="293" t="s">
        <v>186</v>
      </c>
      <c r="N19" s="290"/>
      <c r="O19" s="290"/>
      <c r="P19" s="290"/>
      <c r="Q19" s="290"/>
      <c r="R19" s="290"/>
      <c r="S19" s="290"/>
      <c r="T19" s="290"/>
      <c r="U19" s="290"/>
      <c r="V19" s="290"/>
      <c r="W19" s="290"/>
      <c r="X19" s="290"/>
    </row>
    <row r="20" spans="1:24" ht="15" customHeight="1">
      <c r="A20" s="295" t="s">
        <v>85</v>
      </c>
      <c r="B20" s="291" t="s">
        <v>2647</v>
      </c>
      <c r="C20" s="291" t="s">
        <v>2648</v>
      </c>
      <c r="D20" s="290"/>
      <c r="E20" s="290"/>
      <c r="F20" s="290"/>
      <c r="G20" s="291" t="s">
        <v>161</v>
      </c>
      <c r="H20" s="291" t="s">
        <v>2599</v>
      </c>
      <c r="I20" s="290"/>
      <c r="J20" s="290"/>
      <c r="K20" s="292"/>
      <c r="L20" s="290"/>
      <c r="M20" s="293" t="s">
        <v>190</v>
      </c>
      <c r="N20" s="290"/>
      <c r="O20" s="290"/>
      <c r="P20" s="290"/>
      <c r="Q20" s="290"/>
      <c r="R20" s="290"/>
      <c r="S20" s="290"/>
      <c r="T20" s="290"/>
      <c r="U20" s="290"/>
      <c r="V20" s="290"/>
      <c r="W20" s="290"/>
      <c r="X20" s="290"/>
    </row>
    <row r="21" spans="1:24" ht="15" customHeight="1">
      <c r="A21" s="292" t="s">
        <v>85</v>
      </c>
      <c r="B21" s="292" t="s">
        <v>2649</v>
      </c>
      <c r="C21" s="292" t="s">
        <v>2650</v>
      </c>
      <c r="D21" s="291"/>
      <c r="E21" s="290"/>
      <c r="F21" s="290"/>
      <c r="G21" s="291" t="s">
        <v>171</v>
      </c>
      <c r="H21" s="291" t="s">
        <v>2586</v>
      </c>
      <c r="I21" s="290"/>
      <c r="J21" s="290"/>
      <c r="K21" s="292"/>
      <c r="L21" s="290"/>
      <c r="M21" s="293" t="s">
        <v>197</v>
      </c>
      <c r="N21" s="290"/>
      <c r="O21" s="290"/>
      <c r="P21" s="290"/>
      <c r="Q21" s="290"/>
      <c r="R21" s="290"/>
      <c r="S21" s="290"/>
      <c r="T21" s="290"/>
      <c r="U21" s="290"/>
      <c r="V21" s="290"/>
      <c r="W21" s="290"/>
      <c r="X21" s="290"/>
    </row>
    <row r="22" spans="1:24" ht="15" customHeight="1">
      <c r="A22" s="292" t="s">
        <v>85</v>
      </c>
      <c r="B22" s="292" t="s">
        <v>2651</v>
      </c>
      <c r="C22" s="292" t="s">
        <v>2652</v>
      </c>
      <c r="D22" s="290"/>
      <c r="E22" s="290"/>
      <c r="F22" s="290"/>
      <c r="G22" s="291" t="s">
        <v>171</v>
      </c>
      <c r="H22" s="291" t="s">
        <v>2589</v>
      </c>
      <c r="I22" s="290"/>
      <c r="J22" s="290"/>
      <c r="K22" s="292"/>
      <c r="L22" s="290"/>
      <c r="M22" s="293" t="s">
        <v>199</v>
      </c>
      <c r="N22" s="290"/>
      <c r="O22" s="290"/>
      <c r="P22" s="290"/>
      <c r="Q22" s="290"/>
      <c r="R22" s="290"/>
      <c r="S22" s="290"/>
      <c r="T22" s="290"/>
      <c r="U22" s="290"/>
      <c r="V22" s="290"/>
      <c r="W22" s="290"/>
      <c r="X22" s="290"/>
    </row>
    <row r="23" spans="1:24" ht="15" customHeight="1">
      <c r="A23" s="292" t="s">
        <v>85</v>
      </c>
      <c r="B23" s="292" t="s">
        <v>2653</v>
      </c>
      <c r="C23" s="292" t="s">
        <v>2654</v>
      </c>
      <c r="D23" s="290"/>
      <c r="E23" s="290"/>
      <c r="F23" s="290"/>
      <c r="G23" s="291" t="s">
        <v>171</v>
      </c>
      <c r="H23" s="291" t="s">
        <v>2625</v>
      </c>
      <c r="I23" s="290"/>
      <c r="J23" s="290"/>
      <c r="L23" s="290"/>
      <c r="M23" s="291" t="s">
        <v>202</v>
      </c>
      <c r="N23" s="290"/>
      <c r="O23" s="290"/>
      <c r="P23" s="290"/>
      <c r="Q23" s="290"/>
      <c r="R23" s="290"/>
      <c r="S23" s="290"/>
      <c r="T23" s="290"/>
      <c r="U23" s="290"/>
      <c r="V23" s="290"/>
      <c r="W23" s="290"/>
      <c r="X23" s="290"/>
    </row>
    <row r="24" spans="1:24" ht="15" customHeight="1">
      <c r="A24" s="292" t="s">
        <v>85</v>
      </c>
      <c r="B24" s="292" t="s">
        <v>2655</v>
      </c>
      <c r="C24" s="292" t="s">
        <v>2656</v>
      </c>
      <c r="D24" s="290"/>
      <c r="E24" s="290"/>
      <c r="F24" s="290"/>
      <c r="G24" s="291" t="s">
        <v>171</v>
      </c>
      <c r="H24" s="291" t="s">
        <v>2596</v>
      </c>
      <c r="I24" s="290"/>
      <c r="J24" s="290"/>
      <c r="L24" s="290"/>
      <c r="M24" s="293" t="s">
        <v>214</v>
      </c>
      <c r="N24" s="290"/>
      <c r="O24" s="290"/>
      <c r="P24" s="290"/>
      <c r="Q24" s="290"/>
      <c r="R24" s="290"/>
      <c r="S24" s="290"/>
      <c r="T24" s="290"/>
      <c r="U24" s="290"/>
      <c r="V24" s="290"/>
      <c r="W24" s="290"/>
      <c r="X24" s="290"/>
    </row>
    <row r="25" spans="1:24" ht="15" customHeight="1">
      <c r="A25" s="292" t="s">
        <v>85</v>
      </c>
      <c r="B25" s="292" t="s">
        <v>2657</v>
      </c>
      <c r="C25" s="292" t="s">
        <v>2658</v>
      </c>
      <c r="D25" s="290"/>
      <c r="E25" s="290"/>
      <c r="F25" s="290"/>
      <c r="G25" s="291" t="s">
        <v>171</v>
      </c>
      <c r="H25" s="291" t="s">
        <v>2659</v>
      </c>
      <c r="I25" s="290"/>
      <c r="J25" s="290"/>
      <c r="L25" s="290"/>
      <c r="M25" s="293" t="s">
        <v>217</v>
      </c>
      <c r="N25" s="290"/>
      <c r="O25" s="290"/>
      <c r="P25" s="290"/>
      <c r="Q25" s="290"/>
      <c r="R25" s="290"/>
      <c r="S25" s="290"/>
      <c r="T25" s="290"/>
      <c r="U25" s="290"/>
      <c r="V25" s="290"/>
      <c r="W25" s="290"/>
      <c r="X25" s="290"/>
    </row>
    <row r="26" spans="1:24" ht="14.25">
      <c r="A26" s="292" t="s">
        <v>85</v>
      </c>
      <c r="B26" s="292" t="s">
        <v>2660</v>
      </c>
      <c r="C26" s="292" t="s">
        <v>2661</v>
      </c>
      <c r="D26" s="290"/>
      <c r="E26" s="290"/>
      <c r="F26" s="290"/>
      <c r="G26" s="291" t="s">
        <v>171</v>
      </c>
      <c r="H26" s="291" t="s">
        <v>2662</v>
      </c>
      <c r="I26" s="290"/>
      <c r="J26" s="290"/>
      <c r="L26" s="290"/>
      <c r="M26" s="293" t="s">
        <v>219</v>
      </c>
      <c r="N26" s="290"/>
      <c r="O26" s="290"/>
      <c r="P26" s="290"/>
      <c r="Q26" s="290"/>
      <c r="R26" s="290"/>
      <c r="S26" s="290"/>
      <c r="T26" s="290"/>
      <c r="U26" s="290"/>
      <c r="V26" s="290"/>
      <c r="W26" s="290"/>
      <c r="X26" s="290"/>
    </row>
    <row r="27" spans="1:24" ht="14.25">
      <c r="A27" s="292" t="s">
        <v>85</v>
      </c>
      <c r="B27" s="292" t="s">
        <v>2663</v>
      </c>
      <c r="C27" s="292" t="s">
        <v>2664</v>
      </c>
      <c r="D27" s="290"/>
      <c r="E27" s="290"/>
      <c r="F27" s="290"/>
      <c r="G27" s="291" t="s">
        <v>171</v>
      </c>
      <c r="H27" s="291" t="s">
        <v>2662</v>
      </c>
      <c r="I27" s="290"/>
      <c r="J27" s="290"/>
      <c r="L27" s="290"/>
      <c r="M27" s="293" t="s">
        <v>227</v>
      </c>
      <c r="N27" s="290"/>
      <c r="O27" s="290"/>
      <c r="P27" s="290"/>
      <c r="Q27" s="290"/>
      <c r="R27" s="290"/>
      <c r="S27" s="290"/>
      <c r="T27" s="290"/>
      <c r="U27" s="290"/>
      <c r="V27" s="290"/>
      <c r="W27" s="290"/>
      <c r="X27" s="290"/>
    </row>
    <row r="28" spans="1:24" ht="14.25">
      <c r="A28" s="292" t="s">
        <v>94</v>
      </c>
      <c r="B28" s="292" t="s">
        <v>2634</v>
      </c>
      <c r="C28" s="292" t="s">
        <v>2596</v>
      </c>
      <c r="D28" s="290"/>
      <c r="E28" s="290"/>
      <c r="F28" s="290"/>
      <c r="G28" s="291" t="s">
        <v>175</v>
      </c>
      <c r="H28" s="291" t="s">
        <v>2586</v>
      </c>
      <c r="I28" s="290"/>
      <c r="J28" s="290"/>
      <c r="L28" s="290"/>
      <c r="M28" s="293" t="s">
        <v>241</v>
      </c>
      <c r="N28" s="290"/>
      <c r="O28" s="290"/>
      <c r="P28" s="290"/>
      <c r="Q28" s="290"/>
      <c r="R28" s="290"/>
      <c r="S28" s="290"/>
      <c r="T28" s="290"/>
      <c r="U28" s="290"/>
      <c r="V28" s="290"/>
      <c r="W28" s="290"/>
      <c r="X28" s="290"/>
    </row>
    <row r="29" spans="1:24" ht="14.25">
      <c r="A29" s="292" t="s">
        <v>94</v>
      </c>
      <c r="B29" s="292" t="s">
        <v>2665</v>
      </c>
      <c r="C29" s="292" t="s">
        <v>2666</v>
      </c>
      <c r="D29" s="290"/>
      <c r="E29" s="290"/>
      <c r="F29" s="290"/>
      <c r="G29" s="291" t="s">
        <v>175</v>
      </c>
      <c r="H29" s="291" t="s">
        <v>2589</v>
      </c>
      <c r="I29" s="290"/>
      <c r="J29" s="290"/>
      <c r="L29" s="290"/>
      <c r="M29" s="293" t="s">
        <v>244</v>
      </c>
      <c r="N29" s="290"/>
      <c r="O29" s="290"/>
      <c r="P29" s="290"/>
      <c r="Q29" s="290"/>
      <c r="R29" s="290"/>
      <c r="S29" s="290"/>
      <c r="T29" s="290"/>
      <c r="U29" s="290"/>
      <c r="V29" s="290"/>
      <c r="W29" s="290"/>
      <c r="X29" s="290"/>
    </row>
    <row r="30" spans="1:24" ht="14.25">
      <c r="A30" s="292" t="s">
        <v>94</v>
      </c>
      <c r="B30" s="292" t="s">
        <v>2608</v>
      </c>
      <c r="C30" s="292" t="s">
        <v>2588</v>
      </c>
      <c r="D30" s="290"/>
      <c r="E30" s="290"/>
      <c r="F30" s="290"/>
      <c r="G30" s="291" t="s">
        <v>175</v>
      </c>
      <c r="H30" s="291" t="s">
        <v>2667</v>
      </c>
      <c r="I30" s="290"/>
      <c r="J30" s="290"/>
      <c r="L30" s="290"/>
      <c r="M30" s="293" t="s">
        <v>246</v>
      </c>
      <c r="N30" s="290"/>
      <c r="O30" s="290"/>
      <c r="P30" s="290"/>
      <c r="Q30" s="290"/>
      <c r="R30" s="290"/>
      <c r="S30" s="290"/>
      <c r="T30" s="290"/>
      <c r="U30" s="290"/>
      <c r="V30" s="290"/>
      <c r="W30" s="290"/>
      <c r="X30" s="290"/>
    </row>
    <row r="31" spans="1:24" ht="14.25">
      <c r="A31" s="292" t="s">
        <v>94</v>
      </c>
      <c r="B31" s="292" t="s">
        <v>2612</v>
      </c>
      <c r="C31" s="292" t="s">
        <v>2599</v>
      </c>
      <c r="D31" s="290"/>
      <c r="E31" s="290"/>
      <c r="F31" s="290"/>
      <c r="G31" s="291" t="s">
        <v>175</v>
      </c>
      <c r="H31" s="291" t="s">
        <v>2590</v>
      </c>
      <c r="I31" s="290"/>
      <c r="J31" s="290"/>
      <c r="L31" s="290"/>
      <c r="M31" s="293" t="s">
        <v>257</v>
      </c>
      <c r="N31" s="290"/>
      <c r="O31" s="290"/>
      <c r="P31" s="290"/>
      <c r="Q31" s="290"/>
      <c r="R31" s="290"/>
      <c r="S31" s="290"/>
      <c r="T31" s="290"/>
      <c r="U31" s="290"/>
      <c r="V31" s="290"/>
      <c r="W31" s="290"/>
      <c r="X31" s="290"/>
    </row>
    <row r="32" spans="1:24" ht="14.25">
      <c r="A32" s="292" t="s">
        <v>94</v>
      </c>
      <c r="B32" s="292" t="s">
        <v>2637</v>
      </c>
      <c r="C32" s="292" t="s">
        <v>2598</v>
      </c>
      <c r="D32" s="290"/>
      <c r="E32" s="290"/>
      <c r="F32" s="290"/>
      <c r="G32" s="291" t="s">
        <v>175</v>
      </c>
      <c r="H32" s="291" t="s">
        <v>2590</v>
      </c>
      <c r="I32" s="290"/>
      <c r="J32" s="290"/>
      <c r="L32" s="290"/>
      <c r="M32" s="293" t="s">
        <v>259</v>
      </c>
      <c r="N32" s="290"/>
      <c r="O32" s="290"/>
      <c r="P32" s="290"/>
      <c r="Q32" s="290"/>
      <c r="R32" s="290"/>
      <c r="S32" s="290"/>
      <c r="T32" s="290"/>
      <c r="U32" s="290"/>
      <c r="V32" s="290"/>
      <c r="W32" s="290"/>
      <c r="X32" s="290"/>
    </row>
    <row r="33" spans="1:24" ht="14.25">
      <c r="A33" s="292" t="s">
        <v>94</v>
      </c>
      <c r="B33" s="292" t="s">
        <v>2606</v>
      </c>
      <c r="C33" s="292" t="s">
        <v>2586</v>
      </c>
      <c r="D33" s="290"/>
      <c r="E33" s="290"/>
      <c r="F33" s="290"/>
      <c r="G33" s="291" t="s">
        <v>175</v>
      </c>
      <c r="H33" s="291" t="s">
        <v>2590</v>
      </c>
      <c r="I33" s="290"/>
      <c r="J33" s="290"/>
      <c r="L33" s="290"/>
      <c r="M33" s="293" t="s">
        <v>261</v>
      </c>
      <c r="N33" s="290"/>
      <c r="O33" s="290"/>
      <c r="P33" s="290"/>
      <c r="Q33" s="290"/>
      <c r="R33" s="290"/>
      <c r="S33" s="290"/>
      <c r="T33" s="290"/>
      <c r="U33" s="290"/>
      <c r="V33" s="290"/>
      <c r="W33" s="290"/>
      <c r="X33" s="290"/>
    </row>
    <row r="34" spans="1:24" ht="14.25">
      <c r="A34" s="292" t="s">
        <v>94</v>
      </c>
      <c r="B34" s="292" t="s">
        <v>2619</v>
      </c>
      <c r="C34" s="292" t="s">
        <v>2595</v>
      </c>
      <c r="D34" s="290"/>
      <c r="E34" s="290"/>
      <c r="F34" s="290"/>
      <c r="G34" s="291" t="s">
        <v>175</v>
      </c>
      <c r="H34" s="291" t="s">
        <v>2584</v>
      </c>
      <c r="I34" s="290"/>
      <c r="J34" s="290"/>
      <c r="L34" s="290"/>
      <c r="M34" s="293" t="s">
        <v>265</v>
      </c>
      <c r="N34" s="290"/>
      <c r="O34" s="290"/>
      <c r="P34" s="290"/>
      <c r="Q34" s="290"/>
      <c r="R34" s="290"/>
      <c r="S34" s="290"/>
      <c r="T34" s="290"/>
      <c r="U34" s="290"/>
      <c r="V34" s="290"/>
      <c r="W34" s="290"/>
      <c r="X34" s="290"/>
    </row>
    <row r="35" spans="1:24" ht="14.25">
      <c r="A35" s="292" t="s">
        <v>94</v>
      </c>
      <c r="B35" s="292" t="s">
        <v>2620</v>
      </c>
      <c r="C35" s="292" t="s">
        <v>2600</v>
      </c>
      <c r="D35" s="290"/>
      <c r="E35" s="290"/>
      <c r="F35" s="290"/>
      <c r="G35" s="291" t="s">
        <v>740</v>
      </c>
      <c r="H35" s="291" t="s">
        <v>2583</v>
      </c>
      <c r="I35" s="290"/>
      <c r="J35" s="290"/>
      <c r="L35" s="290"/>
      <c r="M35" s="293" t="s">
        <v>269</v>
      </c>
      <c r="N35" s="290"/>
      <c r="O35" s="290"/>
      <c r="P35" s="290"/>
      <c r="Q35" s="290"/>
      <c r="R35" s="290"/>
      <c r="S35" s="290"/>
      <c r="T35" s="290"/>
      <c r="U35" s="290"/>
      <c r="V35" s="290"/>
      <c r="W35" s="290"/>
      <c r="X35" s="290"/>
    </row>
    <row r="36" spans="1:24" ht="14.25">
      <c r="A36" s="292" t="s">
        <v>94</v>
      </c>
      <c r="B36" s="292" t="s">
        <v>2668</v>
      </c>
      <c r="C36" s="292" t="s">
        <v>2669</v>
      </c>
      <c r="D36" s="290"/>
      <c r="E36" s="290"/>
      <c r="F36" s="290"/>
      <c r="G36" s="291" t="s">
        <v>740</v>
      </c>
      <c r="H36" s="291" t="s">
        <v>2670</v>
      </c>
      <c r="I36" s="290"/>
      <c r="J36" s="290"/>
      <c r="L36" s="290"/>
      <c r="M36" s="293" t="s">
        <v>275</v>
      </c>
      <c r="N36" s="290"/>
      <c r="O36" s="290"/>
      <c r="P36" s="290"/>
      <c r="Q36" s="290"/>
      <c r="R36" s="290"/>
      <c r="S36" s="290"/>
      <c r="T36" s="290"/>
      <c r="U36" s="290"/>
      <c r="V36" s="290"/>
      <c r="W36" s="290"/>
      <c r="X36" s="290"/>
    </row>
    <row r="37" spans="1:24" ht="14.25">
      <c r="A37" s="292" t="s">
        <v>94</v>
      </c>
      <c r="B37" s="292" t="s">
        <v>2638</v>
      </c>
      <c r="C37" s="292" t="s">
        <v>2639</v>
      </c>
      <c r="D37" s="290"/>
      <c r="E37" s="290"/>
      <c r="F37" s="290"/>
      <c r="G37" s="291" t="s">
        <v>740</v>
      </c>
      <c r="H37" s="291" t="s">
        <v>2616</v>
      </c>
      <c r="I37" s="290"/>
      <c r="J37" s="290"/>
      <c r="L37" s="290"/>
      <c r="M37" s="293" t="s">
        <v>277</v>
      </c>
      <c r="N37" s="290"/>
      <c r="O37" s="290"/>
      <c r="P37" s="290"/>
      <c r="Q37" s="290"/>
      <c r="R37" s="290"/>
      <c r="S37" s="290"/>
      <c r="T37" s="290"/>
      <c r="U37" s="290"/>
      <c r="V37" s="290"/>
      <c r="W37" s="290"/>
      <c r="X37" s="290"/>
    </row>
    <row r="38" spans="1:24" ht="14.25">
      <c r="A38" s="292" t="s">
        <v>94</v>
      </c>
      <c r="B38" s="292" t="s">
        <v>2640</v>
      </c>
      <c r="C38" s="292" t="s">
        <v>2641</v>
      </c>
      <c r="D38" s="290"/>
      <c r="E38" s="290"/>
      <c r="F38" s="290"/>
      <c r="G38" s="291" t="s">
        <v>199</v>
      </c>
      <c r="H38" s="291" t="s">
        <v>2671</v>
      </c>
      <c r="I38" s="290"/>
      <c r="J38" s="290"/>
      <c r="L38" s="290"/>
      <c r="M38" s="293" t="s">
        <v>279</v>
      </c>
      <c r="N38" s="290"/>
      <c r="O38" s="290"/>
      <c r="P38" s="290"/>
      <c r="Q38" s="290"/>
      <c r="R38" s="290"/>
      <c r="S38" s="290"/>
      <c r="T38" s="290"/>
      <c r="U38" s="290"/>
      <c r="V38" s="290"/>
      <c r="W38" s="290"/>
      <c r="X38" s="290"/>
    </row>
    <row r="39" spans="1:24" ht="14.25">
      <c r="A39" s="292" t="s">
        <v>103</v>
      </c>
      <c r="B39" s="292" t="s">
        <v>2672</v>
      </c>
      <c r="C39" s="292" t="s">
        <v>2673</v>
      </c>
      <c r="D39" s="290"/>
      <c r="E39" s="290"/>
      <c r="F39" s="290"/>
      <c r="G39" s="291" t="s">
        <v>199</v>
      </c>
      <c r="H39" s="291" t="s">
        <v>2589</v>
      </c>
      <c r="I39" s="290"/>
      <c r="J39" s="290"/>
      <c r="L39" s="290"/>
      <c r="M39" s="293" t="s">
        <v>281</v>
      </c>
      <c r="N39" s="290"/>
      <c r="O39" s="290"/>
      <c r="P39" s="290"/>
      <c r="Q39" s="290"/>
      <c r="R39" s="290"/>
      <c r="S39" s="290"/>
      <c r="T39" s="290"/>
      <c r="U39" s="290"/>
      <c r="V39" s="290"/>
      <c r="W39" s="290"/>
      <c r="X39" s="290"/>
    </row>
    <row r="40" spans="1:24" ht="14.25">
      <c r="A40" s="292" t="s">
        <v>108</v>
      </c>
      <c r="B40" s="292" t="s">
        <v>2674</v>
      </c>
      <c r="C40" s="292" t="s">
        <v>2675</v>
      </c>
      <c r="D40" s="290"/>
      <c r="E40" s="290"/>
      <c r="F40" s="290"/>
      <c r="G40" s="291" t="s">
        <v>199</v>
      </c>
      <c r="H40" s="291" t="s">
        <v>2592</v>
      </c>
      <c r="I40" s="290"/>
      <c r="J40" s="290"/>
      <c r="L40" s="290"/>
      <c r="M40" s="293" t="s">
        <v>283</v>
      </c>
      <c r="N40" s="290"/>
      <c r="O40" s="290"/>
      <c r="P40" s="290"/>
      <c r="Q40" s="290"/>
      <c r="R40" s="290"/>
      <c r="S40" s="290"/>
      <c r="T40" s="290"/>
      <c r="U40" s="290"/>
      <c r="V40" s="290"/>
      <c r="W40" s="290"/>
      <c r="X40" s="290"/>
    </row>
    <row r="41" spans="1:24" ht="14.25">
      <c r="A41" s="295" t="s">
        <v>108</v>
      </c>
      <c r="B41" s="291" t="s">
        <v>2676</v>
      </c>
      <c r="C41" s="291" t="s">
        <v>2677</v>
      </c>
      <c r="D41" s="290"/>
      <c r="E41" s="290"/>
      <c r="F41" s="290"/>
      <c r="G41" s="291" t="s">
        <v>199</v>
      </c>
      <c r="H41" s="291" t="s">
        <v>2678</v>
      </c>
      <c r="I41" s="290"/>
      <c r="J41" s="290"/>
      <c r="L41" s="290"/>
      <c r="M41" s="293" t="s">
        <v>285</v>
      </c>
      <c r="N41" s="290"/>
      <c r="O41" s="290"/>
      <c r="P41" s="290"/>
      <c r="Q41" s="290"/>
      <c r="R41" s="290"/>
      <c r="S41" s="290"/>
      <c r="T41" s="290"/>
      <c r="U41" s="290"/>
      <c r="V41" s="290"/>
      <c r="W41" s="290"/>
      <c r="X41" s="290"/>
    </row>
    <row r="42" spans="1:24" ht="14.25">
      <c r="A42" s="292" t="s">
        <v>108</v>
      </c>
      <c r="B42" s="292" t="s">
        <v>2679</v>
      </c>
      <c r="C42" s="292" t="s">
        <v>2680</v>
      </c>
      <c r="D42" s="290"/>
      <c r="E42" s="290"/>
      <c r="F42" s="290"/>
      <c r="G42" s="291" t="s">
        <v>199</v>
      </c>
      <c r="H42" s="291" t="s">
        <v>2595</v>
      </c>
      <c r="I42" s="290"/>
      <c r="J42" s="290"/>
      <c r="L42" s="290"/>
      <c r="M42" s="293" t="s">
        <v>287</v>
      </c>
      <c r="N42" s="290"/>
      <c r="O42" s="290"/>
      <c r="P42" s="290"/>
      <c r="Q42" s="290"/>
      <c r="R42" s="290"/>
      <c r="S42" s="290"/>
      <c r="T42" s="290"/>
      <c r="U42" s="290"/>
      <c r="V42" s="290"/>
      <c r="W42" s="290"/>
      <c r="X42" s="290"/>
    </row>
    <row r="43" spans="1:24" ht="14.25">
      <c r="A43" s="292" t="s">
        <v>108</v>
      </c>
      <c r="B43" s="292" t="s">
        <v>2681</v>
      </c>
      <c r="C43" s="292" t="s">
        <v>2682</v>
      </c>
      <c r="D43" s="290"/>
      <c r="E43" s="290"/>
      <c r="F43" s="290"/>
      <c r="G43" s="291" t="s">
        <v>199</v>
      </c>
      <c r="H43" s="291" t="s">
        <v>2598</v>
      </c>
      <c r="I43" s="290"/>
      <c r="J43" s="290"/>
      <c r="L43" s="290"/>
      <c r="M43" s="293" t="s">
        <v>292</v>
      </c>
      <c r="N43" s="290"/>
      <c r="O43" s="290"/>
      <c r="P43" s="290"/>
      <c r="Q43" s="290"/>
      <c r="R43" s="290"/>
      <c r="S43" s="290"/>
      <c r="T43" s="290"/>
      <c r="U43" s="290"/>
      <c r="V43" s="290"/>
      <c r="W43" s="290"/>
      <c r="X43" s="290"/>
    </row>
    <row r="44" spans="1:24" ht="14.25">
      <c r="A44" s="292" t="s">
        <v>108</v>
      </c>
      <c r="B44" s="292" t="s">
        <v>2683</v>
      </c>
      <c r="C44" s="292" t="s">
        <v>2684</v>
      </c>
      <c r="D44" s="290"/>
      <c r="E44" s="290"/>
      <c r="F44" s="290"/>
      <c r="G44" s="291" t="s">
        <v>199</v>
      </c>
      <c r="H44" s="291" t="s">
        <v>2600</v>
      </c>
      <c r="I44" s="290"/>
      <c r="J44" s="290"/>
      <c r="L44" s="290"/>
      <c r="M44" s="293" t="s">
        <v>294</v>
      </c>
      <c r="N44" s="290"/>
      <c r="O44" s="290"/>
      <c r="P44" s="290"/>
      <c r="Q44" s="290"/>
      <c r="R44" s="290"/>
      <c r="S44" s="290"/>
      <c r="T44" s="290"/>
      <c r="U44" s="290"/>
      <c r="V44" s="290"/>
      <c r="W44" s="290"/>
      <c r="X44" s="290"/>
    </row>
    <row r="45" spans="1:24" ht="14.25">
      <c r="A45" s="292" t="s">
        <v>108</v>
      </c>
      <c r="B45" s="292" t="s">
        <v>2685</v>
      </c>
      <c r="C45" s="292" t="s">
        <v>2686</v>
      </c>
      <c r="D45" s="290"/>
      <c r="E45" s="290"/>
      <c r="F45" s="290"/>
      <c r="G45" s="291" t="s">
        <v>219</v>
      </c>
      <c r="H45" s="291" t="s">
        <v>2687</v>
      </c>
      <c r="I45" s="290"/>
      <c r="J45" s="290"/>
      <c r="L45" s="290"/>
      <c r="M45" s="293" t="s">
        <v>296</v>
      </c>
      <c r="N45" s="290"/>
      <c r="O45" s="290"/>
      <c r="P45" s="290"/>
      <c r="Q45" s="290"/>
      <c r="R45" s="290"/>
      <c r="S45" s="290"/>
      <c r="T45" s="290"/>
      <c r="U45" s="290"/>
      <c r="V45" s="290"/>
      <c r="W45" s="290"/>
      <c r="X45" s="290"/>
    </row>
    <row r="46" spans="1:24" ht="14.25">
      <c r="A46" s="292" t="s">
        <v>108</v>
      </c>
      <c r="B46" s="292" t="s">
        <v>2638</v>
      </c>
      <c r="C46" s="292" t="s">
        <v>2639</v>
      </c>
      <c r="D46" s="290"/>
      <c r="E46" s="290"/>
      <c r="F46" s="290"/>
      <c r="G46" s="291" t="s">
        <v>219</v>
      </c>
      <c r="H46" s="291" t="s">
        <v>2687</v>
      </c>
      <c r="I46" s="290"/>
      <c r="J46" s="290"/>
      <c r="L46" s="290"/>
      <c r="M46" s="293" t="s">
        <v>300</v>
      </c>
      <c r="N46" s="290"/>
      <c r="O46" s="290"/>
      <c r="P46" s="290"/>
      <c r="Q46" s="290"/>
      <c r="R46" s="290"/>
      <c r="S46" s="290"/>
      <c r="T46" s="290"/>
      <c r="U46" s="290"/>
      <c r="V46" s="290"/>
      <c r="W46" s="290"/>
      <c r="X46" s="290"/>
    </row>
    <row r="47" spans="1:24" ht="14.25">
      <c r="A47" s="292" t="s">
        <v>108</v>
      </c>
      <c r="B47" s="292" t="s">
        <v>2642</v>
      </c>
      <c r="C47" s="292" t="s">
        <v>2643</v>
      </c>
      <c r="D47" s="290"/>
      <c r="E47" s="290"/>
      <c r="F47" s="290"/>
      <c r="G47" s="291" t="s">
        <v>219</v>
      </c>
      <c r="H47" s="291" t="s">
        <v>2687</v>
      </c>
      <c r="I47" s="290"/>
      <c r="J47" s="290"/>
      <c r="L47" s="290"/>
      <c r="M47" s="293" t="s">
        <v>305</v>
      </c>
      <c r="N47" s="290"/>
      <c r="O47" s="290"/>
      <c r="P47" s="290"/>
      <c r="Q47" s="290"/>
      <c r="R47" s="290"/>
      <c r="S47" s="290"/>
      <c r="T47" s="290"/>
      <c r="U47" s="290"/>
      <c r="V47" s="290"/>
      <c r="W47" s="290"/>
      <c r="X47" s="290"/>
    </row>
    <row r="48" spans="1:24" ht="14.25">
      <c r="A48" s="292" t="s">
        <v>110</v>
      </c>
      <c r="B48" s="292" t="s">
        <v>2634</v>
      </c>
      <c r="C48" s="292" t="s">
        <v>2596</v>
      </c>
      <c r="D48" s="290"/>
      <c r="E48" s="290"/>
      <c r="F48" s="290"/>
      <c r="G48" s="291" t="s">
        <v>219</v>
      </c>
      <c r="H48" s="291" t="s">
        <v>2687</v>
      </c>
      <c r="I48" s="290"/>
      <c r="J48" s="290"/>
      <c r="L48" s="290"/>
      <c r="M48" s="293" t="s">
        <v>307</v>
      </c>
      <c r="N48" s="290"/>
      <c r="O48" s="290"/>
      <c r="P48" s="290"/>
      <c r="Q48" s="290"/>
      <c r="R48" s="290"/>
      <c r="S48" s="290"/>
      <c r="T48" s="290"/>
      <c r="U48" s="290"/>
      <c r="V48" s="290"/>
      <c r="W48" s="290"/>
      <c r="X48" s="290"/>
    </row>
    <row r="49" spans="1:24" ht="14.25">
      <c r="A49" s="292" t="s">
        <v>110</v>
      </c>
      <c r="B49" s="292" t="s">
        <v>2612</v>
      </c>
      <c r="C49" s="292" t="s">
        <v>2599</v>
      </c>
      <c r="D49" s="290"/>
      <c r="E49" s="290"/>
      <c r="F49" s="290"/>
      <c r="G49" s="291" t="s">
        <v>219</v>
      </c>
      <c r="H49" s="291" t="s">
        <v>2687</v>
      </c>
      <c r="I49" s="290"/>
      <c r="J49" s="290"/>
      <c r="L49" s="290"/>
      <c r="N49" s="290"/>
      <c r="O49" s="290"/>
      <c r="P49" s="290"/>
      <c r="Q49" s="290"/>
      <c r="R49" s="290"/>
      <c r="S49" s="290"/>
      <c r="T49" s="290"/>
      <c r="U49" s="290"/>
      <c r="V49" s="290"/>
      <c r="W49" s="290"/>
      <c r="X49" s="290"/>
    </row>
    <row r="50" spans="1:24" ht="14.25">
      <c r="A50" s="292" t="s">
        <v>110</v>
      </c>
      <c r="B50" s="292" t="s">
        <v>2615</v>
      </c>
      <c r="C50" s="292" t="s">
        <v>2590</v>
      </c>
      <c r="D50" s="290"/>
      <c r="E50" s="290"/>
      <c r="F50" s="290"/>
      <c r="G50" s="291" t="s">
        <v>219</v>
      </c>
      <c r="H50" s="291" t="s">
        <v>2688</v>
      </c>
      <c r="I50" s="290"/>
      <c r="J50" s="290"/>
      <c r="L50" s="290"/>
      <c r="N50" s="290"/>
      <c r="O50" s="290"/>
      <c r="P50" s="290"/>
      <c r="Q50" s="290"/>
      <c r="R50" s="290"/>
      <c r="S50" s="290"/>
      <c r="T50" s="290"/>
      <c r="U50" s="290"/>
      <c r="V50" s="290"/>
      <c r="W50" s="290"/>
      <c r="X50" s="290"/>
    </row>
    <row r="51" spans="1:24" ht="14.25">
      <c r="A51" s="292" t="s">
        <v>110</v>
      </c>
      <c r="B51" s="292" t="s">
        <v>2606</v>
      </c>
      <c r="C51" s="292" t="s">
        <v>2586</v>
      </c>
      <c r="D51" s="290"/>
      <c r="E51" s="290"/>
      <c r="F51" s="290"/>
      <c r="G51" s="291" t="s">
        <v>219</v>
      </c>
      <c r="H51" s="291" t="s">
        <v>2688</v>
      </c>
      <c r="I51" s="290"/>
      <c r="J51" s="290"/>
      <c r="L51" s="290"/>
      <c r="N51" s="290"/>
      <c r="O51" s="290"/>
      <c r="P51" s="290"/>
      <c r="Q51" s="290"/>
      <c r="R51" s="290"/>
      <c r="S51" s="290"/>
      <c r="T51" s="290"/>
      <c r="U51" s="290"/>
      <c r="V51" s="290"/>
      <c r="W51" s="290"/>
      <c r="X51" s="290"/>
    </row>
    <row r="52" spans="1:24" ht="14.25">
      <c r="A52" s="292" t="s">
        <v>110</v>
      </c>
      <c r="B52" s="292" t="s">
        <v>2619</v>
      </c>
      <c r="C52" s="292" t="s">
        <v>2595</v>
      </c>
      <c r="D52" s="290"/>
      <c r="E52" s="290"/>
      <c r="F52" s="290"/>
      <c r="G52" s="291" t="s">
        <v>219</v>
      </c>
      <c r="H52" s="291" t="s">
        <v>2588</v>
      </c>
      <c r="I52" s="290"/>
      <c r="J52" s="290"/>
      <c r="L52" s="290"/>
      <c r="N52" s="290"/>
      <c r="O52" s="290"/>
      <c r="P52" s="290"/>
      <c r="Q52" s="290"/>
      <c r="R52" s="290"/>
      <c r="S52" s="290"/>
      <c r="T52" s="290"/>
      <c r="U52" s="290"/>
      <c r="V52" s="290"/>
      <c r="W52" s="290"/>
      <c r="X52" s="290"/>
    </row>
    <row r="53" spans="1:24" ht="14.25">
      <c r="A53" s="292" t="s">
        <v>110</v>
      </c>
      <c r="B53" s="292" t="s">
        <v>2620</v>
      </c>
      <c r="C53" s="292" t="s">
        <v>2600</v>
      </c>
      <c r="D53" s="290"/>
      <c r="E53" s="290"/>
      <c r="F53" s="290"/>
      <c r="G53" s="291" t="s">
        <v>219</v>
      </c>
      <c r="H53" s="291" t="s">
        <v>2588</v>
      </c>
      <c r="I53" s="290"/>
      <c r="J53" s="290"/>
      <c r="L53" s="290"/>
      <c r="N53" s="290"/>
      <c r="O53" s="290"/>
      <c r="P53" s="290"/>
      <c r="Q53" s="290"/>
      <c r="R53" s="290"/>
      <c r="S53" s="290"/>
      <c r="T53" s="290"/>
      <c r="U53" s="290"/>
      <c r="V53" s="290"/>
      <c r="W53" s="290"/>
      <c r="X53" s="290"/>
    </row>
    <row r="54" spans="1:24" ht="14.25">
      <c r="A54" s="292" t="s">
        <v>110</v>
      </c>
      <c r="B54" s="292" t="s">
        <v>2689</v>
      </c>
      <c r="C54" s="292" t="s">
        <v>2690</v>
      </c>
      <c r="D54" s="290"/>
      <c r="E54" s="290"/>
      <c r="F54" s="290"/>
      <c r="G54" s="291" t="s">
        <v>219</v>
      </c>
      <c r="H54" s="291" t="s">
        <v>2588</v>
      </c>
      <c r="I54" s="290"/>
      <c r="J54" s="290"/>
      <c r="L54" s="290"/>
      <c r="N54" s="290"/>
      <c r="O54" s="290"/>
      <c r="P54" s="290"/>
      <c r="Q54" s="290"/>
      <c r="R54" s="290"/>
      <c r="S54" s="290"/>
      <c r="T54" s="290"/>
      <c r="U54" s="290"/>
      <c r="V54" s="290"/>
      <c r="W54" s="290"/>
      <c r="X54" s="290"/>
    </row>
    <row r="55" spans="1:24" ht="14.25">
      <c r="A55" s="292" t="s">
        <v>110</v>
      </c>
      <c r="B55" s="292" t="s">
        <v>2674</v>
      </c>
      <c r="C55" s="292" t="s">
        <v>2675</v>
      </c>
      <c r="D55" s="290"/>
      <c r="E55" s="290"/>
      <c r="F55" s="290"/>
      <c r="G55" s="291" t="s">
        <v>219</v>
      </c>
      <c r="H55" s="291" t="s">
        <v>2588</v>
      </c>
      <c r="I55" s="290"/>
      <c r="J55" s="290"/>
      <c r="L55" s="290"/>
      <c r="N55" s="290"/>
      <c r="O55" s="290"/>
      <c r="P55" s="290"/>
      <c r="Q55" s="290"/>
      <c r="R55" s="290"/>
      <c r="S55" s="290"/>
      <c r="T55" s="290"/>
      <c r="U55" s="290"/>
      <c r="V55" s="290"/>
      <c r="W55" s="290"/>
      <c r="X55" s="290"/>
    </row>
    <row r="56" spans="1:24" ht="14.25">
      <c r="A56" s="292" t="s">
        <v>110</v>
      </c>
      <c r="B56" s="292" t="s">
        <v>2691</v>
      </c>
      <c r="C56" s="292" t="s">
        <v>2692</v>
      </c>
      <c r="D56" s="290"/>
      <c r="E56" s="290"/>
      <c r="F56" s="290"/>
      <c r="G56" s="291" t="s">
        <v>219</v>
      </c>
      <c r="H56" s="291" t="s">
        <v>2588</v>
      </c>
      <c r="I56" s="290"/>
      <c r="J56" s="290"/>
      <c r="L56" s="290"/>
      <c r="N56" s="290"/>
      <c r="O56" s="290"/>
      <c r="P56" s="290"/>
      <c r="Q56" s="290"/>
      <c r="R56" s="290"/>
      <c r="S56" s="290"/>
      <c r="T56" s="290"/>
      <c r="U56" s="290"/>
      <c r="V56" s="290"/>
      <c r="W56" s="290"/>
      <c r="X56" s="290"/>
    </row>
    <row r="57" spans="1:24" ht="14.25">
      <c r="A57" s="295" t="s">
        <v>110</v>
      </c>
      <c r="B57" s="291" t="s">
        <v>2691</v>
      </c>
      <c r="C57" s="291" t="s">
        <v>2692</v>
      </c>
      <c r="D57" s="290"/>
      <c r="E57" s="290"/>
      <c r="F57" s="290"/>
      <c r="G57" s="291" t="s">
        <v>219</v>
      </c>
      <c r="H57" s="291" t="s">
        <v>2588</v>
      </c>
      <c r="I57" s="290"/>
      <c r="J57" s="290"/>
      <c r="L57" s="290"/>
      <c r="N57" s="290"/>
      <c r="O57" s="290"/>
      <c r="P57" s="290"/>
      <c r="Q57" s="290"/>
      <c r="R57" s="290"/>
      <c r="S57" s="290"/>
      <c r="T57" s="290"/>
      <c r="U57" s="290"/>
      <c r="V57" s="290"/>
      <c r="W57" s="290"/>
      <c r="X57" s="290"/>
    </row>
    <row r="58" spans="1:24" ht="14.25">
      <c r="A58" s="292" t="s">
        <v>110</v>
      </c>
      <c r="B58" s="292" t="s">
        <v>2691</v>
      </c>
      <c r="C58" s="292" t="s">
        <v>2692</v>
      </c>
      <c r="D58" s="290"/>
      <c r="E58" s="290"/>
      <c r="F58" s="290"/>
      <c r="G58" s="291" t="s">
        <v>219</v>
      </c>
      <c r="H58" s="291" t="s">
        <v>2693</v>
      </c>
      <c r="I58" s="290"/>
      <c r="J58" s="290"/>
      <c r="L58" s="290"/>
      <c r="N58" s="290"/>
      <c r="O58" s="290"/>
      <c r="P58" s="290"/>
      <c r="Q58" s="290"/>
      <c r="R58" s="290"/>
      <c r="S58" s="290"/>
      <c r="T58" s="290"/>
      <c r="U58" s="290"/>
      <c r="V58" s="290"/>
      <c r="W58" s="290"/>
      <c r="X58" s="290"/>
    </row>
    <row r="59" spans="1:24" ht="14.25">
      <c r="A59" s="292" t="s">
        <v>110</v>
      </c>
      <c r="B59" s="292" t="s">
        <v>2676</v>
      </c>
      <c r="C59" s="292" t="s">
        <v>2677</v>
      </c>
      <c r="D59" s="290"/>
      <c r="E59" s="290"/>
      <c r="F59" s="290"/>
      <c r="G59" s="291" t="s">
        <v>219</v>
      </c>
      <c r="H59" s="291" t="s">
        <v>2694</v>
      </c>
      <c r="I59" s="290"/>
      <c r="J59" s="290"/>
      <c r="L59" s="290"/>
      <c r="N59" s="290"/>
      <c r="O59" s="290"/>
      <c r="P59" s="290"/>
      <c r="Q59" s="290"/>
      <c r="R59" s="290"/>
      <c r="S59" s="290"/>
      <c r="T59" s="290"/>
      <c r="U59" s="290"/>
      <c r="V59" s="290"/>
      <c r="W59" s="290"/>
      <c r="X59" s="290"/>
    </row>
    <row r="60" spans="1:24" ht="14.25">
      <c r="A60" s="295" t="s">
        <v>110</v>
      </c>
      <c r="B60" s="291" t="s">
        <v>2695</v>
      </c>
      <c r="C60" s="291" t="s">
        <v>2696</v>
      </c>
      <c r="D60" s="290"/>
      <c r="E60" s="290"/>
      <c r="F60" s="290"/>
      <c r="G60" s="291" t="s">
        <v>219</v>
      </c>
      <c r="H60" s="291" t="s">
        <v>2697</v>
      </c>
      <c r="I60" s="290"/>
      <c r="J60" s="290"/>
      <c r="L60" s="290"/>
      <c r="N60" s="290"/>
      <c r="O60" s="290"/>
      <c r="P60" s="290"/>
      <c r="Q60" s="290"/>
      <c r="R60" s="290"/>
      <c r="S60" s="290"/>
      <c r="T60" s="290"/>
      <c r="U60" s="290"/>
      <c r="V60" s="290"/>
      <c r="W60" s="290"/>
      <c r="X60" s="290"/>
    </row>
    <row r="61" spans="1:24" ht="14.25">
      <c r="A61" s="292" t="s">
        <v>110</v>
      </c>
      <c r="B61" s="292" t="s">
        <v>2698</v>
      </c>
      <c r="C61" s="292" t="s">
        <v>2699</v>
      </c>
      <c r="D61" s="290"/>
      <c r="E61" s="290"/>
      <c r="F61" s="290"/>
      <c r="G61" s="291" t="s">
        <v>219</v>
      </c>
      <c r="H61" s="291" t="s">
        <v>2592</v>
      </c>
      <c r="I61" s="290"/>
      <c r="J61" s="290"/>
      <c r="L61" s="290"/>
      <c r="N61" s="290"/>
      <c r="O61" s="290"/>
      <c r="P61" s="290"/>
      <c r="Q61" s="290"/>
      <c r="R61" s="290"/>
      <c r="S61" s="290"/>
      <c r="T61" s="290"/>
      <c r="U61" s="290"/>
      <c r="V61" s="290"/>
      <c r="W61" s="290"/>
      <c r="X61" s="290"/>
    </row>
    <row r="62" spans="1:24" ht="14.25">
      <c r="A62" s="292" t="s">
        <v>110</v>
      </c>
      <c r="B62" s="292" t="s">
        <v>2700</v>
      </c>
      <c r="C62" s="292" t="s">
        <v>2701</v>
      </c>
      <c r="D62" s="290"/>
      <c r="E62" s="290"/>
      <c r="F62" s="290"/>
      <c r="G62" s="291" t="s">
        <v>219</v>
      </c>
      <c r="H62" s="291" t="s">
        <v>2625</v>
      </c>
      <c r="I62" s="290"/>
      <c r="J62" s="290"/>
      <c r="L62" s="290"/>
      <c r="N62" s="290"/>
      <c r="O62" s="290"/>
      <c r="P62" s="290"/>
      <c r="Q62" s="290"/>
      <c r="R62" s="290"/>
      <c r="S62" s="290"/>
      <c r="T62" s="290"/>
      <c r="U62" s="290"/>
      <c r="V62" s="290"/>
      <c r="W62" s="290"/>
      <c r="X62" s="290"/>
    </row>
    <row r="63" spans="1:24" ht="14.25">
      <c r="A63" s="292" t="s">
        <v>110</v>
      </c>
      <c r="B63" s="292" t="s">
        <v>2702</v>
      </c>
      <c r="C63" s="292" t="s">
        <v>2703</v>
      </c>
      <c r="D63" s="290"/>
      <c r="E63" s="290"/>
      <c r="F63" s="290"/>
      <c r="G63" s="291" t="s">
        <v>219</v>
      </c>
      <c r="H63" s="291" t="s">
        <v>2611</v>
      </c>
      <c r="I63" s="290"/>
      <c r="J63" s="290"/>
      <c r="L63" s="290"/>
      <c r="N63" s="290"/>
      <c r="O63" s="290"/>
      <c r="P63" s="290"/>
      <c r="Q63" s="290"/>
      <c r="R63" s="290"/>
      <c r="S63" s="290"/>
      <c r="T63" s="290"/>
      <c r="U63" s="290"/>
      <c r="V63" s="290"/>
      <c r="W63" s="290"/>
      <c r="X63" s="290"/>
    </row>
    <row r="64" spans="1:24" ht="14.25">
      <c r="A64" s="292" t="s">
        <v>110</v>
      </c>
      <c r="B64" s="292" t="s">
        <v>2704</v>
      </c>
      <c r="C64" s="292" t="s">
        <v>2705</v>
      </c>
      <c r="D64" s="290"/>
      <c r="E64" s="290"/>
      <c r="F64" s="290"/>
      <c r="G64" s="291" t="s">
        <v>219</v>
      </c>
      <c r="H64" s="291" t="s">
        <v>2611</v>
      </c>
      <c r="I64" s="290"/>
      <c r="J64" s="290"/>
      <c r="L64" s="290"/>
      <c r="N64" s="290"/>
      <c r="O64" s="290"/>
      <c r="P64" s="290"/>
      <c r="Q64" s="290"/>
      <c r="R64" s="290"/>
      <c r="S64" s="290"/>
      <c r="T64" s="290"/>
      <c r="U64" s="290"/>
      <c r="V64" s="290"/>
      <c r="W64" s="290"/>
      <c r="X64" s="290"/>
    </row>
    <row r="65" spans="1:24" ht="14.25">
      <c r="A65" s="292" t="s">
        <v>110</v>
      </c>
      <c r="B65" s="292" t="s">
        <v>2613</v>
      </c>
      <c r="C65" s="292" t="s">
        <v>2589</v>
      </c>
      <c r="D65" s="290"/>
      <c r="E65" s="290"/>
      <c r="F65" s="290"/>
      <c r="G65" s="291" t="s">
        <v>219</v>
      </c>
      <c r="H65" s="291" t="s">
        <v>2611</v>
      </c>
      <c r="I65" s="290"/>
      <c r="J65" s="290"/>
      <c r="L65" s="290"/>
      <c r="N65" s="290"/>
      <c r="O65" s="290"/>
      <c r="P65" s="290"/>
      <c r="Q65" s="290"/>
      <c r="R65" s="290"/>
      <c r="S65" s="290"/>
      <c r="T65" s="290"/>
      <c r="U65" s="290"/>
      <c r="V65" s="290"/>
      <c r="W65" s="290"/>
      <c r="X65" s="290"/>
    </row>
    <row r="66" spans="1:24" ht="14.25">
      <c r="A66" s="292" t="s">
        <v>110</v>
      </c>
      <c r="B66" s="292" t="s">
        <v>2706</v>
      </c>
      <c r="C66" s="292" t="s">
        <v>2707</v>
      </c>
      <c r="D66" s="290"/>
      <c r="E66" s="290"/>
      <c r="F66" s="290"/>
      <c r="G66" s="291" t="s">
        <v>219</v>
      </c>
      <c r="H66" s="291" t="s">
        <v>2611</v>
      </c>
      <c r="I66" s="290"/>
      <c r="J66" s="290"/>
      <c r="L66" s="290"/>
      <c r="N66" s="290"/>
      <c r="O66" s="290"/>
      <c r="P66" s="290"/>
      <c r="Q66" s="290"/>
      <c r="R66" s="290"/>
      <c r="S66" s="290"/>
      <c r="T66" s="290"/>
      <c r="U66" s="290"/>
      <c r="V66" s="290"/>
      <c r="W66" s="290"/>
      <c r="X66" s="290"/>
    </row>
    <row r="67" spans="1:24" ht="14.25">
      <c r="A67" s="292" t="s">
        <v>110</v>
      </c>
      <c r="B67" s="292" t="s">
        <v>2708</v>
      </c>
      <c r="C67" s="292" t="s">
        <v>2709</v>
      </c>
      <c r="D67" s="290"/>
      <c r="E67" s="290"/>
      <c r="F67" s="290"/>
      <c r="G67" s="291" t="s">
        <v>219</v>
      </c>
      <c r="H67" s="291" t="s">
        <v>2611</v>
      </c>
      <c r="I67" s="290"/>
      <c r="J67" s="290"/>
      <c r="L67" s="290"/>
      <c r="N67" s="290"/>
      <c r="O67" s="290"/>
      <c r="P67" s="290"/>
      <c r="Q67" s="290"/>
      <c r="R67" s="290"/>
      <c r="S67" s="290"/>
      <c r="T67" s="290"/>
      <c r="U67" s="290"/>
      <c r="V67" s="290"/>
      <c r="W67" s="290"/>
      <c r="X67" s="290"/>
    </row>
    <row r="68" spans="1:24" ht="14.25">
      <c r="A68" s="292" t="s">
        <v>110</v>
      </c>
      <c r="B68" s="292" t="s">
        <v>2710</v>
      </c>
      <c r="C68" s="292" t="s">
        <v>2711</v>
      </c>
      <c r="D68" s="290"/>
      <c r="E68" s="290"/>
      <c r="F68" s="290"/>
      <c r="G68" s="291" t="s">
        <v>219</v>
      </c>
      <c r="H68" s="291" t="s">
        <v>2611</v>
      </c>
      <c r="I68" s="290"/>
      <c r="J68" s="290"/>
      <c r="L68" s="290"/>
      <c r="N68" s="290"/>
      <c r="O68" s="290"/>
      <c r="P68" s="290"/>
      <c r="Q68" s="290"/>
      <c r="R68" s="290"/>
      <c r="S68" s="290"/>
      <c r="T68" s="290"/>
      <c r="U68" s="290"/>
      <c r="V68" s="290"/>
      <c r="W68" s="290"/>
      <c r="X68" s="290"/>
    </row>
    <row r="69" spans="1:24" ht="14.25">
      <c r="A69" s="292" t="s">
        <v>110</v>
      </c>
      <c r="B69" s="292" t="s">
        <v>2712</v>
      </c>
      <c r="C69" s="292" t="s">
        <v>2713</v>
      </c>
      <c r="D69" s="290"/>
      <c r="E69" s="290"/>
      <c r="F69" s="290"/>
      <c r="G69" s="291" t="s">
        <v>219</v>
      </c>
      <c r="H69" s="291" t="s">
        <v>2611</v>
      </c>
      <c r="I69" s="290"/>
      <c r="J69" s="290"/>
      <c r="L69" s="290"/>
      <c r="N69" s="290"/>
      <c r="O69" s="290"/>
      <c r="P69" s="290"/>
      <c r="Q69" s="290"/>
      <c r="R69" s="290"/>
      <c r="S69" s="290"/>
      <c r="T69" s="290"/>
      <c r="U69" s="290"/>
      <c r="V69" s="290"/>
      <c r="W69" s="290"/>
      <c r="X69" s="290"/>
    </row>
    <row r="70" spans="1:24" ht="14.25">
      <c r="A70" s="292" t="s">
        <v>110</v>
      </c>
      <c r="B70" s="292" t="s">
        <v>2714</v>
      </c>
      <c r="C70" s="292" t="s">
        <v>2715</v>
      </c>
      <c r="D70" s="290"/>
      <c r="E70" s="290"/>
      <c r="F70" s="290"/>
      <c r="G70" s="291" t="s">
        <v>219</v>
      </c>
      <c r="H70" s="291" t="s">
        <v>2611</v>
      </c>
      <c r="I70" s="290"/>
      <c r="J70" s="290"/>
      <c r="L70" s="290"/>
      <c r="N70" s="290"/>
      <c r="O70" s="290"/>
      <c r="P70" s="290"/>
      <c r="Q70" s="290"/>
      <c r="R70" s="290"/>
      <c r="S70" s="290"/>
      <c r="T70" s="290"/>
      <c r="U70" s="290"/>
      <c r="V70" s="290"/>
      <c r="W70" s="290"/>
      <c r="X70" s="290"/>
    </row>
    <row r="71" spans="1:24" ht="14.25">
      <c r="A71" s="292" t="s">
        <v>110</v>
      </c>
      <c r="B71" s="292" t="s">
        <v>2716</v>
      </c>
      <c r="C71" s="292" t="s">
        <v>2717</v>
      </c>
      <c r="D71" s="290"/>
      <c r="E71" s="290"/>
      <c r="F71" s="290"/>
      <c r="G71" s="291" t="s">
        <v>219</v>
      </c>
      <c r="H71" s="291" t="s">
        <v>2611</v>
      </c>
      <c r="I71" s="290"/>
      <c r="J71" s="290"/>
      <c r="L71" s="290"/>
      <c r="N71" s="290"/>
      <c r="O71" s="290"/>
      <c r="P71" s="290"/>
      <c r="Q71" s="290"/>
      <c r="R71" s="290"/>
      <c r="S71" s="290"/>
      <c r="T71" s="290"/>
      <c r="U71" s="290"/>
      <c r="V71" s="290"/>
      <c r="W71" s="290"/>
      <c r="X71" s="290"/>
    </row>
    <row r="72" spans="1:24" ht="14.25">
      <c r="A72" s="292" t="s">
        <v>113</v>
      </c>
      <c r="B72" s="292" t="s">
        <v>2674</v>
      </c>
      <c r="C72" s="292" t="s">
        <v>2675</v>
      </c>
      <c r="D72" s="290"/>
      <c r="E72" s="290"/>
      <c r="F72" s="290"/>
      <c r="G72" s="291" t="s">
        <v>219</v>
      </c>
      <c r="H72" s="291" t="s">
        <v>2595</v>
      </c>
      <c r="I72" s="290"/>
      <c r="J72" s="290"/>
      <c r="L72" s="290"/>
      <c r="N72" s="290"/>
      <c r="O72" s="290"/>
      <c r="P72" s="290"/>
      <c r="Q72" s="290"/>
      <c r="R72" s="290"/>
      <c r="S72" s="290"/>
      <c r="T72" s="290"/>
      <c r="U72" s="290"/>
      <c r="V72" s="290"/>
      <c r="W72" s="290"/>
      <c r="X72" s="290"/>
    </row>
    <row r="73" spans="1:24" ht="14.25">
      <c r="A73" s="292" t="s">
        <v>113</v>
      </c>
      <c r="B73" s="292" t="s">
        <v>2718</v>
      </c>
      <c r="C73" s="292" t="s">
        <v>2719</v>
      </c>
      <c r="D73" s="290"/>
      <c r="E73" s="290"/>
      <c r="F73" s="290"/>
      <c r="G73" s="291" t="s">
        <v>219</v>
      </c>
      <c r="H73" s="291" t="s">
        <v>2595</v>
      </c>
      <c r="I73" s="290"/>
      <c r="J73" s="290"/>
      <c r="L73" s="290"/>
      <c r="N73" s="290"/>
      <c r="O73" s="290"/>
      <c r="P73" s="290"/>
      <c r="Q73" s="290"/>
      <c r="R73" s="290"/>
      <c r="S73" s="290"/>
      <c r="T73" s="290"/>
      <c r="U73" s="290"/>
      <c r="V73" s="290"/>
      <c r="W73" s="290"/>
      <c r="X73" s="290"/>
    </row>
    <row r="74" spans="1:24" ht="14.25">
      <c r="A74" s="292" t="s">
        <v>115</v>
      </c>
      <c r="B74" s="292" t="s">
        <v>2615</v>
      </c>
      <c r="C74" s="292" t="s">
        <v>2590</v>
      </c>
      <c r="D74" s="290"/>
      <c r="E74" s="290"/>
      <c r="F74" s="290"/>
      <c r="G74" s="291" t="s">
        <v>219</v>
      </c>
      <c r="H74" s="291" t="s">
        <v>2595</v>
      </c>
      <c r="I74" s="290"/>
      <c r="J74" s="290"/>
      <c r="L74" s="290"/>
      <c r="N74" s="290"/>
      <c r="O74" s="290"/>
      <c r="P74" s="290"/>
      <c r="Q74" s="290"/>
      <c r="R74" s="290"/>
      <c r="S74" s="290"/>
      <c r="T74" s="290"/>
      <c r="U74" s="290"/>
      <c r="V74" s="290"/>
      <c r="W74" s="290"/>
      <c r="X74" s="290"/>
    </row>
    <row r="75" spans="1:24" ht="14.25">
      <c r="A75" s="292" t="s">
        <v>115</v>
      </c>
      <c r="B75" s="292" t="s">
        <v>2720</v>
      </c>
      <c r="C75" s="292" t="s">
        <v>2721</v>
      </c>
      <c r="D75" s="290"/>
      <c r="E75" s="290"/>
      <c r="F75" s="290"/>
      <c r="G75" s="291" t="s">
        <v>219</v>
      </c>
      <c r="H75" s="291" t="s">
        <v>2595</v>
      </c>
      <c r="I75" s="290"/>
      <c r="J75" s="290"/>
      <c r="L75" s="290"/>
      <c r="N75" s="290"/>
      <c r="O75" s="290"/>
      <c r="P75" s="290"/>
      <c r="Q75" s="290"/>
      <c r="R75" s="290"/>
      <c r="S75" s="290"/>
      <c r="T75" s="290"/>
      <c r="U75" s="290"/>
      <c r="V75" s="290"/>
      <c r="W75" s="290"/>
      <c r="X75" s="290"/>
    </row>
    <row r="76" spans="1:24" ht="14.25">
      <c r="A76" s="292" t="s">
        <v>115</v>
      </c>
      <c r="B76" s="292" t="s">
        <v>2722</v>
      </c>
      <c r="C76" s="292" t="s">
        <v>2723</v>
      </c>
      <c r="D76" s="290"/>
      <c r="E76" s="290"/>
      <c r="F76" s="290"/>
      <c r="G76" s="291" t="s">
        <v>219</v>
      </c>
      <c r="H76" s="291" t="s">
        <v>2724</v>
      </c>
      <c r="I76" s="290"/>
      <c r="J76" s="290"/>
      <c r="L76" s="290"/>
      <c r="N76" s="290"/>
      <c r="O76" s="290"/>
      <c r="P76" s="290"/>
      <c r="Q76" s="290"/>
      <c r="R76" s="290"/>
      <c r="S76" s="290"/>
      <c r="T76" s="290"/>
      <c r="U76" s="290"/>
      <c r="V76" s="290"/>
      <c r="W76" s="290"/>
      <c r="X76" s="290"/>
    </row>
    <row r="77" spans="1:24" ht="14.25">
      <c r="A77" s="292" t="s">
        <v>121</v>
      </c>
      <c r="B77" s="292" t="s">
        <v>2634</v>
      </c>
      <c r="C77" s="292" t="s">
        <v>2596</v>
      </c>
      <c r="D77" s="290"/>
      <c r="E77" s="290"/>
      <c r="F77" s="290"/>
      <c r="G77" s="291" t="s">
        <v>219</v>
      </c>
      <c r="H77" s="291" t="s">
        <v>2724</v>
      </c>
      <c r="I77" s="290"/>
      <c r="J77" s="290"/>
      <c r="L77" s="290"/>
      <c r="N77" s="290"/>
      <c r="O77" s="290"/>
      <c r="P77" s="290"/>
      <c r="Q77" s="290"/>
      <c r="R77" s="290"/>
      <c r="S77" s="290"/>
      <c r="T77" s="290"/>
      <c r="U77" s="290"/>
      <c r="V77" s="290"/>
      <c r="W77" s="290"/>
      <c r="X77" s="290"/>
    </row>
    <row r="78" spans="1:24" ht="14.25">
      <c r="A78" s="292" t="s">
        <v>121</v>
      </c>
      <c r="B78" s="292" t="s">
        <v>2665</v>
      </c>
      <c r="C78" s="292" t="s">
        <v>2666</v>
      </c>
      <c r="D78" s="290"/>
      <c r="E78" s="290"/>
      <c r="F78" s="290"/>
      <c r="G78" s="291" t="s">
        <v>219</v>
      </c>
      <c r="H78" s="291" t="s">
        <v>2724</v>
      </c>
      <c r="I78" s="290"/>
      <c r="J78" s="290"/>
      <c r="L78" s="290"/>
      <c r="N78" s="290"/>
      <c r="O78" s="290"/>
      <c r="P78" s="290"/>
      <c r="Q78" s="290"/>
      <c r="R78" s="290"/>
      <c r="S78" s="290"/>
      <c r="T78" s="290"/>
      <c r="U78" s="290"/>
      <c r="V78" s="290"/>
      <c r="W78" s="290"/>
      <c r="X78" s="290"/>
    </row>
    <row r="79" spans="1:24" ht="14.25">
      <c r="A79" s="292" t="s">
        <v>121</v>
      </c>
      <c r="B79" s="292" t="s">
        <v>2612</v>
      </c>
      <c r="C79" s="292" t="s">
        <v>2599</v>
      </c>
      <c r="D79" s="290"/>
      <c r="E79" s="290"/>
      <c r="F79" s="290"/>
      <c r="G79" s="291" t="s">
        <v>219</v>
      </c>
      <c r="H79" s="291" t="s">
        <v>2724</v>
      </c>
      <c r="I79" s="290"/>
      <c r="J79" s="290"/>
      <c r="L79" s="290"/>
      <c r="N79" s="290"/>
      <c r="O79" s="290"/>
      <c r="P79" s="290"/>
      <c r="Q79" s="290"/>
      <c r="R79" s="290"/>
      <c r="S79" s="290"/>
      <c r="T79" s="290"/>
      <c r="U79" s="290"/>
      <c r="V79" s="290"/>
      <c r="W79" s="290"/>
      <c r="X79" s="290"/>
    </row>
    <row r="80" spans="1:24" ht="14.25">
      <c r="A80" s="292" t="s">
        <v>121</v>
      </c>
      <c r="B80" s="292" t="s">
        <v>2725</v>
      </c>
      <c r="C80" s="292" t="s">
        <v>2726</v>
      </c>
      <c r="D80" s="290"/>
      <c r="E80" s="290"/>
      <c r="F80" s="290"/>
      <c r="G80" s="291" t="s">
        <v>219</v>
      </c>
      <c r="H80" s="291" t="s">
        <v>2724</v>
      </c>
      <c r="I80" s="290"/>
      <c r="J80" s="290"/>
      <c r="L80" s="290"/>
      <c r="N80" s="290"/>
      <c r="O80" s="290"/>
      <c r="P80" s="290"/>
      <c r="Q80" s="290"/>
      <c r="R80" s="290"/>
      <c r="S80" s="290"/>
      <c r="T80" s="290"/>
      <c r="U80" s="290"/>
      <c r="V80" s="290"/>
      <c r="W80" s="290"/>
      <c r="X80" s="290"/>
    </row>
    <row r="81" spans="1:24" ht="14.25">
      <c r="A81" s="292" t="s">
        <v>121</v>
      </c>
      <c r="B81" s="292" t="s">
        <v>2619</v>
      </c>
      <c r="C81" s="292" t="s">
        <v>2595</v>
      </c>
      <c r="D81" s="290"/>
      <c r="E81" s="290"/>
      <c r="F81" s="290"/>
      <c r="G81" s="291" t="s">
        <v>219</v>
      </c>
      <c r="H81" s="291" t="s">
        <v>2724</v>
      </c>
      <c r="I81" s="290"/>
      <c r="J81" s="290"/>
      <c r="L81" s="290"/>
      <c r="N81" s="290"/>
      <c r="O81" s="290"/>
      <c r="P81" s="290"/>
      <c r="Q81" s="290"/>
      <c r="R81" s="290"/>
      <c r="S81" s="290"/>
      <c r="T81" s="290"/>
      <c r="U81" s="290"/>
      <c r="V81" s="290"/>
      <c r="W81" s="290"/>
      <c r="X81" s="290"/>
    </row>
    <row r="82" spans="1:24" ht="14.25">
      <c r="A82" s="295" t="s">
        <v>121</v>
      </c>
      <c r="B82" s="291" t="s">
        <v>2620</v>
      </c>
      <c r="C82" s="291" t="s">
        <v>2600</v>
      </c>
      <c r="D82" s="290"/>
      <c r="E82" s="290"/>
      <c r="F82" s="290"/>
      <c r="G82" s="291" t="s">
        <v>219</v>
      </c>
      <c r="H82" s="291" t="s">
        <v>2727</v>
      </c>
      <c r="I82" s="290"/>
      <c r="J82" s="290"/>
      <c r="L82" s="290"/>
      <c r="N82" s="290"/>
      <c r="O82" s="290"/>
      <c r="P82" s="290"/>
      <c r="Q82" s="290"/>
      <c r="R82" s="290"/>
      <c r="S82" s="290"/>
      <c r="T82" s="290"/>
      <c r="U82" s="290"/>
      <c r="V82" s="290"/>
      <c r="W82" s="290"/>
      <c r="X82" s="290"/>
    </row>
    <row r="83" spans="1:24" ht="14.25">
      <c r="A83" s="292" t="s">
        <v>121</v>
      </c>
      <c r="B83" s="292" t="s">
        <v>2728</v>
      </c>
      <c r="C83" s="292" t="s">
        <v>2729</v>
      </c>
      <c r="D83" s="290"/>
      <c r="E83" s="290"/>
      <c r="F83" s="290"/>
      <c r="G83" s="291" t="s">
        <v>219</v>
      </c>
      <c r="H83" s="291" t="s">
        <v>2727</v>
      </c>
      <c r="I83" s="290"/>
      <c r="J83" s="290"/>
      <c r="L83" s="290"/>
      <c r="N83" s="290"/>
      <c r="O83" s="290"/>
      <c r="P83" s="290"/>
      <c r="Q83" s="290"/>
      <c r="R83" s="290"/>
      <c r="S83" s="290"/>
      <c r="T83" s="290"/>
      <c r="U83" s="290"/>
      <c r="V83" s="290"/>
      <c r="W83" s="290"/>
      <c r="X83" s="290"/>
    </row>
    <row r="84" spans="1:24" ht="14.25">
      <c r="A84" s="292" t="s">
        <v>121</v>
      </c>
      <c r="B84" s="292" t="s">
        <v>2730</v>
      </c>
      <c r="C84" s="292" t="s">
        <v>2731</v>
      </c>
      <c r="D84" s="290"/>
      <c r="E84" s="290"/>
      <c r="F84" s="290"/>
      <c r="G84" s="291" t="s">
        <v>219</v>
      </c>
      <c r="H84" s="291" t="s">
        <v>2732</v>
      </c>
      <c r="I84" s="290"/>
      <c r="J84" s="290"/>
      <c r="L84" s="290"/>
      <c r="N84" s="290"/>
      <c r="O84" s="290"/>
      <c r="P84" s="290"/>
      <c r="Q84" s="290"/>
      <c r="R84" s="290"/>
      <c r="S84" s="290"/>
      <c r="T84" s="290"/>
      <c r="U84" s="290"/>
      <c r="V84" s="290"/>
      <c r="W84" s="290"/>
      <c r="X84" s="290"/>
    </row>
    <row r="85" spans="1:24" ht="14.25">
      <c r="A85" s="292" t="s">
        <v>121</v>
      </c>
      <c r="B85" s="292" t="s">
        <v>2733</v>
      </c>
      <c r="C85" s="292" t="s">
        <v>2734</v>
      </c>
      <c r="D85" s="290"/>
      <c r="E85" s="290"/>
      <c r="F85" s="290"/>
      <c r="G85" s="291" t="s">
        <v>219</v>
      </c>
      <c r="H85" s="291" t="s">
        <v>2732</v>
      </c>
      <c r="I85" s="290"/>
      <c r="J85" s="290"/>
      <c r="L85" s="290"/>
      <c r="N85" s="290"/>
      <c r="O85" s="290"/>
      <c r="P85" s="290"/>
      <c r="Q85" s="290"/>
      <c r="R85" s="290"/>
      <c r="S85" s="290"/>
      <c r="T85" s="290"/>
      <c r="U85" s="290"/>
      <c r="V85" s="290"/>
      <c r="W85" s="290"/>
      <c r="X85" s="290"/>
    </row>
    <row r="86" spans="1:24" ht="14.25">
      <c r="A86" s="292" t="s">
        <v>121</v>
      </c>
      <c r="B86" s="292" t="s">
        <v>2733</v>
      </c>
      <c r="C86" s="292" t="s">
        <v>2734</v>
      </c>
      <c r="D86" s="290"/>
      <c r="E86" s="290"/>
      <c r="F86" s="290"/>
      <c r="G86" s="291" t="s">
        <v>219</v>
      </c>
      <c r="H86" s="291" t="s">
        <v>2596</v>
      </c>
      <c r="I86" s="290"/>
      <c r="J86" s="290"/>
      <c r="L86" s="290"/>
      <c r="N86" s="290"/>
      <c r="O86" s="290"/>
      <c r="P86" s="290"/>
      <c r="Q86" s="290"/>
      <c r="R86" s="290"/>
      <c r="S86" s="290"/>
      <c r="T86" s="290"/>
      <c r="U86" s="290"/>
      <c r="V86" s="290"/>
      <c r="W86" s="290"/>
      <c r="X86" s="290"/>
    </row>
    <row r="87" spans="1:24" ht="14.25">
      <c r="A87" s="292" t="s">
        <v>121</v>
      </c>
      <c r="B87" s="292" t="s">
        <v>2613</v>
      </c>
      <c r="C87" s="292" t="s">
        <v>2589</v>
      </c>
      <c r="D87" s="290"/>
      <c r="E87" s="290"/>
      <c r="F87" s="290"/>
      <c r="G87" s="291" t="s">
        <v>219</v>
      </c>
      <c r="H87" s="291" t="s">
        <v>2598</v>
      </c>
      <c r="I87" s="290"/>
      <c r="J87" s="290"/>
      <c r="L87" s="290"/>
      <c r="N87" s="290"/>
      <c r="O87" s="290"/>
      <c r="P87" s="290"/>
      <c r="Q87" s="290"/>
      <c r="R87" s="290"/>
      <c r="S87" s="290"/>
      <c r="T87" s="290"/>
      <c r="U87" s="290"/>
      <c r="V87" s="290"/>
      <c r="W87" s="290"/>
      <c r="X87" s="290"/>
    </row>
    <row r="88" spans="1:24" ht="14.25">
      <c r="A88" s="292" t="s">
        <v>121</v>
      </c>
      <c r="B88" s="292" t="s">
        <v>2638</v>
      </c>
      <c r="C88" s="292" t="s">
        <v>2639</v>
      </c>
      <c r="D88" s="290"/>
      <c r="E88" s="290"/>
      <c r="F88" s="290"/>
      <c r="G88" s="291" t="s">
        <v>219</v>
      </c>
      <c r="H88" s="291" t="s">
        <v>2598</v>
      </c>
      <c r="I88" s="290"/>
      <c r="J88" s="290"/>
      <c r="L88" s="290"/>
      <c r="N88" s="290"/>
      <c r="O88" s="290"/>
      <c r="P88" s="290"/>
      <c r="Q88" s="290"/>
      <c r="R88" s="290"/>
      <c r="S88" s="290"/>
      <c r="T88" s="290"/>
      <c r="U88" s="290"/>
      <c r="V88" s="290"/>
      <c r="W88" s="290"/>
      <c r="X88" s="290"/>
    </row>
    <row r="89" spans="1:24" ht="14.25">
      <c r="A89" s="292" t="s">
        <v>121</v>
      </c>
      <c r="B89" s="292" t="s">
        <v>2642</v>
      </c>
      <c r="C89" s="292" t="s">
        <v>2643</v>
      </c>
      <c r="D89" s="290"/>
      <c r="E89" s="290"/>
      <c r="F89" s="290"/>
      <c r="G89" s="291" t="s">
        <v>219</v>
      </c>
      <c r="H89" s="291" t="s">
        <v>2735</v>
      </c>
      <c r="I89" s="290"/>
      <c r="J89" s="290"/>
      <c r="L89" s="290"/>
      <c r="N89" s="290"/>
      <c r="O89" s="290"/>
      <c r="P89" s="290"/>
      <c r="Q89" s="290"/>
      <c r="R89" s="290"/>
      <c r="S89" s="290"/>
      <c r="T89" s="290"/>
      <c r="U89" s="290"/>
      <c r="V89" s="290"/>
      <c r="W89" s="290"/>
      <c r="X89" s="290"/>
    </row>
    <row r="90" spans="1:24" ht="14.25">
      <c r="A90" s="292" t="s">
        <v>121</v>
      </c>
      <c r="B90" s="292" t="s">
        <v>2736</v>
      </c>
      <c r="C90" s="292" t="s">
        <v>2737</v>
      </c>
      <c r="D90" s="290"/>
      <c r="E90" s="290"/>
      <c r="F90" s="290"/>
      <c r="G90" s="291" t="s">
        <v>219</v>
      </c>
      <c r="H90" s="291" t="s">
        <v>2735</v>
      </c>
      <c r="I90" s="290"/>
      <c r="J90" s="290"/>
      <c r="L90" s="290"/>
      <c r="N90" s="290"/>
      <c r="O90" s="290"/>
      <c r="P90" s="290"/>
      <c r="Q90" s="290"/>
      <c r="R90" s="290"/>
      <c r="S90" s="290"/>
      <c r="T90" s="290"/>
      <c r="U90" s="290"/>
      <c r="V90" s="290"/>
      <c r="W90" s="290"/>
      <c r="X90" s="290"/>
    </row>
    <row r="91" spans="1:24" ht="14.25">
      <c r="A91" s="292" t="s">
        <v>124</v>
      </c>
      <c r="B91" s="292" t="s">
        <v>2612</v>
      </c>
      <c r="C91" s="292" t="s">
        <v>2599</v>
      </c>
      <c r="D91" s="290"/>
      <c r="E91" s="290"/>
      <c r="F91" s="290"/>
      <c r="G91" s="291" t="s">
        <v>219</v>
      </c>
      <c r="H91" s="291" t="s">
        <v>2738</v>
      </c>
      <c r="I91" s="290"/>
      <c r="J91" s="290"/>
      <c r="L91" s="290"/>
      <c r="N91" s="290"/>
      <c r="O91" s="290"/>
      <c r="P91" s="290"/>
      <c r="Q91" s="290"/>
      <c r="R91" s="290"/>
      <c r="S91" s="290"/>
      <c r="T91" s="290"/>
      <c r="U91" s="290"/>
      <c r="V91" s="290"/>
      <c r="W91" s="290"/>
      <c r="X91" s="290"/>
    </row>
    <row r="92" spans="1:24" ht="14.25">
      <c r="A92" s="292" t="s">
        <v>124</v>
      </c>
      <c r="B92" s="292" t="s">
        <v>2619</v>
      </c>
      <c r="C92" s="292" t="s">
        <v>2595</v>
      </c>
      <c r="D92" s="290"/>
      <c r="E92" s="290"/>
      <c r="F92" s="290"/>
      <c r="G92" s="291" t="s">
        <v>219</v>
      </c>
      <c r="H92" s="291" t="s">
        <v>2738</v>
      </c>
      <c r="I92" s="290"/>
      <c r="J92" s="290"/>
      <c r="L92" s="290"/>
      <c r="N92" s="290"/>
      <c r="O92" s="290"/>
      <c r="P92" s="290"/>
      <c r="Q92" s="290"/>
      <c r="R92" s="290"/>
      <c r="S92" s="290"/>
      <c r="T92" s="290"/>
      <c r="U92" s="290"/>
      <c r="V92" s="290"/>
      <c r="W92" s="290"/>
      <c r="X92" s="290"/>
    </row>
    <row r="93" spans="1:24" ht="14.25">
      <c r="A93" s="292" t="s">
        <v>124</v>
      </c>
      <c r="B93" s="292" t="s">
        <v>2620</v>
      </c>
      <c r="C93" s="292" t="s">
        <v>2600</v>
      </c>
      <c r="D93" s="290"/>
      <c r="E93" s="290"/>
      <c r="F93" s="290"/>
      <c r="G93" s="291" t="s">
        <v>219</v>
      </c>
      <c r="H93" s="291" t="s">
        <v>2738</v>
      </c>
      <c r="I93" s="290"/>
      <c r="J93" s="290"/>
      <c r="L93" s="290"/>
      <c r="N93" s="290"/>
      <c r="O93" s="290"/>
      <c r="P93" s="290"/>
      <c r="Q93" s="290"/>
      <c r="R93" s="290"/>
      <c r="S93" s="290"/>
      <c r="T93" s="290"/>
      <c r="U93" s="290"/>
      <c r="V93" s="290"/>
      <c r="W93" s="290"/>
      <c r="X93" s="290"/>
    </row>
    <row r="94" spans="1:24" ht="14.25">
      <c r="A94" s="292" t="s">
        <v>124</v>
      </c>
      <c r="B94" s="292" t="s">
        <v>2668</v>
      </c>
      <c r="C94" s="292" t="s">
        <v>2669</v>
      </c>
      <c r="D94" s="290"/>
      <c r="E94" s="290"/>
      <c r="F94" s="290"/>
      <c r="G94" s="291" t="s">
        <v>219</v>
      </c>
      <c r="H94" s="291" t="s">
        <v>2738</v>
      </c>
      <c r="I94" s="290"/>
      <c r="J94" s="290"/>
      <c r="L94" s="290"/>
      <c r="N94" s="290"/>
      <c r="O94" s="290"/>
      <c r="P94" s="290"/>
      <c r="Q94" s="290"/>
      <c r="R94" s="290"/>
      <c r="S94" s="290"/>
      <c r="T94" s="290"/>
      <c r="U94" s="290"/>
      <c r="V94" s="290"/>
      <c r="W94" s="290"/>
      <c r="X94" s="290"/>
    </row>
    <row r="95" spans="1:24" ht="14.25">
      <c r="A95" s="292" t="s">
        <v>126</v>
      </c>
      <c r="B95" s="292" t="s">
        <v>2739</v>
      </c>
      <c r="C95" s="292" t="s">
        <v>2740</v>
      </c>
      <c r="D95" s="290"/>
      <c r="E95" s="290"/>
      <c r="F95" s="290"/>
      <c r="G95" s="291" t="s">
        <v>219</v>
      </c>
      <c r="H95" s="291" t="s">
        <v>2741</v>
      </c>
      <c r="I95" s="290"/>
      <c r="J95" s="290"/>
      <c r="L95" s="290"/>
      <c r="N95" s="290"/>
      <c r="O95" s="290"/>
      <c r="P95" s="290"/>
      <c r="Q95" s="290"/>
      <c r="R95" s="290"/>
      <c r="S95" s="290"/>
      <c r="T95" s="290"/>
      <c r="U95" s="290"/>
      <c r="V95" s="290"/>
      <c r="W95" s="290"/>
      <c r="X95" s="290"/>
    </row>
    <row r="96" spans="1:24" ht="14.25">
      <c r="A96" s="295" t="s">
        <v>126</v>
      </c>
      <c r="B96" s="291" t="s">
        <v>2742</v>
      </c>
      <c r="C96" s="291" t="s">
        <v>2743</v>
      </c>
      <c r="D96" s="290"/>
      <c r="E96" s="290"/>
      <c r="F96" s="290"/>
      <c r="G96" s="291" t="s">
        <v>219</v>
      </c>
      <c r="H96" s="291" t="s">
        <v>2741</v>
      </c>
      <c r="I96" s="290"/>
      <c r="J96" s="290"/>
      <c r="L96" s="290"/>
      <c r="N96" s="290"/>
      <c r="O96" s="290"/>
      <c r="P96" s="290"/>
      <c r="Q96" s="290"/>
      <c r="R96" s="290"/>
      <c r="S96" s="290"/>
      <c r="T96" s="290"/>
      <c r="U96" s="290"/>
      <c r="V96" s="290"/>
      <c r="W96" s="290"/>
      <c r="X96" s="290"/>
    </row>
    <row r="97" spans="1:24" ht="14.25">
      <c r="A97" s="292" t="s">
        <v>134</v>
      </c>
      <c r="B97" s="292" t="s">
        <v>2615</v>
      </c>
      <c r="C97" s="292" t="s">
        <v>2590</v>
      </c>
      <c r="D97" s="290"/>
      <c r="E97" s="290"/>
      <c r="F97" s="290"/>
      <c r="G97" s="291" t="s">
        <v>219</v>
      </c>
      <c r="H97" s="291" t="s">
        <v>2662</v>
      </c>
      <c r="I97" s="290"/>
      <c r="J97" s="290"/>
      <c r="L97" s="290"/>
      <c r="N97" s="290"/>
      <c r="O97" s="290"/>
      <c r="P97" s="290"/>
      <c r="Q97" s="290"/>
      <c r="R97" s="290"/>
      <c r="S97" s="290"/>
      <c r="T97" s="290"/>
      <c r="U97" s="290"/>
      <c r="V97" s="290"/>
      <c r="W97" s="290"/>
      <c r="X97" s="290"/>
    </row>
    <row r="98" spans="1:24" ht="14.25">
      <c r="A98" s="292" t="s">
        <v>134</v>
      </c>
      <c r="B98" s="292" t="s">
        <v>2744</v>
      </c>
      <c r="C98" s="292" t="s">
        <v>2745</v>
      </c>
      <c r="D98" s="290"/>
      <c r="E98" s="290"/>
      <c r="F98" s="290"/>
      <c r="G98" s="291" t="s">
        <v>219</v>
      </c>
      <c r="H98" s="291" t="s">
        <v>2746</v>
      </c>
      <c r="I98" s="290"/>
      <c r="J98" s="290"/>
      <c r="L98" s="290"/>
      <c r="N98" s="290"/>
      <c r="O98" s="290"/>
      <c r="P98" s="290"/>
      <c r="Q98" s="290"/>
      <c r="R98" s="290"/>
      <c r="S98" s="290"/>
      <c r="T98" s="290"/>
      <c r="U98" s="290"/>
      <c r="V98" s="290"/>
      <c r="W98" s="290"/>
      <c r="X98" s="290"/>
    </row>
    <row r="99" spans="1:24" ht="14.25">
      <c r="A99" s="292" t="s">
        <v>134</v>
      </c>
      <c r="B99" s="292" t="s">
        <v>2689</v>
      </c>
      <c r="C99" s="292" t="s">
        <v>2690</v>
      </c>
      <c r="D99" s="290"/>
      <c r="E99" s="290"/>
      <c r="F99" s="290"/>
      <c r="G99" s="291" t="s">
        <v>219</v>
      </c>
      <c r="H99" s="291" t="s">
        <v>2747</v>
      </c>
      <c r="I99" s="290"/>
      <c r="J99" s="290"/>
      <c r="L99" s="290"/>
      <c r="N99" s="290"/>
      <c r="O99" s="290"/>
      <c r="P99" s="290"/>
      <c r="Q99" s="290"/>
      <c r="R99" s="290"/>
      <c r="S99" s="290"/>
      <c r="T99" s="290"/>
      <c r="U99" s="290"/>
      <c r="V99" s="290"/>
      <c r="W99" s="290"/>
      <c r="X99" s="290"/>
    </row>
    <row r="100" spans="1:24" ht="14.25">
      <c r="A100" s="292" t="s">
        <v>134</v>
      </c>
      <c r="B100" s="292" t="s">
        <v>2748</v>
      </c>
      <c r="C100" s="292" t="s">
        <v>2749</v>
      </c>
      <c r="D100" s="290"/>
      <c r="E100" s="290"/>
      <c r="F100" s="290"/>
      <c r="G100" s="291" t="s">
        <v>219</v>
      </c>
      <c r="H100" s="291" t="s">
        <v>2600</v>
      </c>
      <c r="I100" s="290"/>
      <c r="J100" s="290"/>
      <c r="L100" s="290"/>
      <c r="N100" s="290"/>
      <c r="O100" s="290"/>
      <c r="P100" s="290"/>
      <c r="Q100" s="290"/>
      <c r="R100" s="290"/>
      <c r="S100" s="290"/>
      <c r="T100" s="290"/>
      <c r="U100" s="290"/>
      <c r="V100" s="290"/>
      <c r="W100" s="290"/>
      <c r="X100" s="290"/>
    </row>
    <row r="101" spans="1:24" ht="14.25">
      <c r="A101" s="292" t="s">
        <v>134</v>
      </c>
      <c r="B101" s="292" t="s">
        <v>2632</v>
      </c>
      <c r="C101" s="292" t="s">
        <v>2584</v>
      </c>
      <c r="D101" s="290"/>
      <c r="E101" s="290"/>
      <c r="F101" s="290"/>
      <c r="G101" s="291" t="s">
        <v>219</v>
      </c>
      <c r="H101" s="291" t="s">
        <v>2600</v>
      </c>
      <c r="I101" s="290"/>
      <c r="J101" s="290"/>
      <c r="L101" s="290"/>
      <c r="N101" s="290"/>
      <c r="O101" s="290"/>
      <c r="P101" s="290"/>
      <c r="Q101" s="290"/>
      <c r="R101" s="290"/>
      <c r="S101" s="290"/>
      <c r="T101" s="290"/>
      <c r="U101" s="290"/>
      <c r="V101" s="290"/>
      <c r="W101" s="290"/>
      <c r="X101" s="290"/>
    </row>
    <row r="102" spans="1:24" ht="14.25">
      <c r="A102" s="292" t="s">
        <v>134</v>
      </c>
      <c r="B102" s="292" t="s">
        <v>2750</v>
      </c>
      <c r="C102" s="292" t="s">
        <v>2751</v>
      </c>
      <c r="D102" s="290"/>
      <c r="E102" s="290"/>
      <c r="F102" s="290"/>
      <c r="G102" s="291" t="s">
        <v>219</v>
      </c>
      <c r="H102" s="291" t="s">
        <v>2600</v>
      </c>
      <c r="I102" s="290"/>
      <c r="J102" s="290"/>
      <c r="L102" s="290"/>
      <c r="N102" s="290"/>
      <c r="O102" s="290"/>
      <c r="P102" s="290"/>
      <c r="Q102" s="290"/>
      <c r="R102" s="290"/>
      <c r="S102" s="290"/>
      <c r="T102" s="290"/>
      <c r="U102" s="290"/>
      <c r="V102" s="290"/>
      <c r="W102" s="290"/>
      <c r="X102" s="290"/>
    </row>
    <row r="103" spans="1:24" ht="14.25">
      <c r="A103" s="292" t="s">
        <v>140</v>
      </c>
      <c r="B103" s="292" t="s">
        <v>2752</v>
      </c>
      <c r="C103" s="292" t="s">
        <v>2753</v>
      </c>
      <c r="D103" s="290"/>
      <c r="E103" s="290"/>
      <c r="F103" s="290"/>
      <c r="G103" s="291" t="s">
        <v>219</v>
      </c>
      <c r="H103" s="291" t="s">
        <v>2600</v>
      </c>
      <c r="I103" s="290"/>
      <c r="J103" s="290"/>
      <c r="L103" s="290"/>
      <c r="N103" s="290"/>
      <c r="O103" s="290"/>
      <c r="P103" s="290"/>
      <c r="Q103" s="290"/>
      <c r="R103" s="290"/>
      <c r="S103" s="290"/>
      <c r="T103" s="290"/>
      <c r="U103" s="290"/>
      <c r="V103" s="290"/>
      <c r="W103" s="290"/>
      <c r="X103" s="290"/>
    </row>
    <row r="104" spans="1:24" ht="14.25">
      <c r="A104" s="292" t="s">
        <v>140</v>
      </c>
      <c r="B104" s="292" t="s">
        <v>2752</v>
      </c>
      <c r="C104" s="292" t="s">
        <v>2753</v>
      </c>
      <c r="D104" s="290"/>
      <c r="E104" s="290"/>
      <c r="F104" s="290"/>
      <c r="G104" s="291" t="s">
        <v>219</v>
      </c>
      <c r="H104" s="291" t="s">
        <v>2600</v>
      </c>
      <c r="I104" s="290"/>
      <c r="J104" s="290"/>
      <c r="L104" s="290"/>
      <c r="N104" s="290"/>
      <c r="O104" s="290"/>
      <c r="P104" s="290"/>
      <c r="Q104" s="290"/>
      <c r="R104" s="290"/>
      <c r="S104" s="290"/>
      <c r="T104" s="290"/>
      <c r="U104" s="290"/>
      <c r="V104" s="290"/>
      <c r="W104" s="290"/>
      <c r="X104" s="290"/>
    </row>
    <row r="105" spans="1:24" ht="14.25">
      <c r="A105" s="292" t="s">
        <v>140</v>
      </c>
      <c r="B105" s="292" t="s">
        <v>2754</v>
      </c>
      <c r="C105" s="292" t="s">
        <v>2755</v>
      </c>
      <c r="D105" s="290"/>
      <c r="E105" s="290"/>
      <c r="F105" s="290"/>
      <c r="G105" s="291" t="s">
        <v>219</v>
      </c>
      <c r="H105" s="291" t="s">
        <v>2600</v>
      </c>
      <c r="I105" s="290"/>
      <c r="J105" s="290"/>
      <c r="L105" s="290"/>
      <c r="N105" s="290"/>
      <c r="O105" s="290"/>
      <c r="P105" s="290"/>
      <c r="Q105" s="290"/>
      <c r="R105" s="290"/>
      <c r="S105" s="290"/>
      <c r="T105" s="290"/>
      <c r="U105" s="290"/>
      <c r="V105" s="290"/>
      <c r="W105" s="290"/>
      <c r="X105" s="290"/>
    </row>
    <row r="106" spans="1:24" ht="14.25">
      <c r="A106" s="292" t="s">
        <v>140</v>
      </c>
      <c r="B106" s="292" t="s">
        <v>2756</v>
      </c>
      <c r="C106" s="292" t="s">
        <v>2757</v>
      </c>
      <c r="D106" s="290"/>
      <c r="E106" s="290"/>
      <c r="F106" s="290"/>
      <c r="G106" s="291" t="s">
        <v>219</v>
      </c>
      <c r="H106" s="291" t="s">
        <v>2600</v>
      </c>
      <c r="I106" s="290"/>
      <c r="J106" s="290"/>
      <c r="L106" s="290"/>
      <c r="N106" s="290"/>
      <c r="O106" s="290"/>
      <c r="P106" s="290"/>
      <c r="Q106" s="290"/>
      <c r="R106" s="290"/>
      <c r="S106" s="290"/>
      <c r="T106" s="290"/>
      <c r="U106" s="290"/>
      <c r="V106" s="290"/>
      <c r="W106" s="290"/>
      <c r="X106" s="290"/>
    </row>
    <row r="107" spans="1:24" ht="14.25">
      <c r="A107" s="292" t="s">
        <v>140</v>
      </c>
      <c r="B107" s="292" t="s">
        <v>2758</v>
      </c>
      <c r="C107" s="292" t="s">
        <v>2759</v>
      </c>
      <c r="D107" s="290"/>
      <c r="E107" s="290"/>
      <c r="F107" s="290"/>
      <c r="G107" s="291" t="s">
        <v>219</v>
      </c>
      <c r="H107" s="291" t="s">
        <v>2760</v>
      </c>
      <c r="I107" s="290"/>
      <c r="J107" s="290"/>
      <c r="L107" s="290"/>
      <c r="N107" s="290"/>
      <c r="O107" s="290"/>
      <c r="P107" s="290"/>
      <c r="Q107" s="290"/>
      <c r="R107" s="290"/>
      <c r="S107" s="290"/>
      <c r="T107" s="290"/>
      <c r="U107" s="290"/>
      <c r="V107" s="290"/>
      <c r="W107" s="290"/>
      <c r="X107" s="290"/>
    </row>
    <row r="108" spans="1:24" ht="14.25">
      <c r="A108" s="292" t="s">
        <v>147</v>
      </c>
      <c r="B108" s="292" t="s">
        <v>2761</v>
      </c>
      <c r="C108" s="292" t="s">
        <v>2762</v>
      </c>
      <c r="D108" s="290"/>
      <c r="E108" s="290"/>
      <c r="F108" s="290"/>
      <c r="G108" s="291" t="s">
        <v>219</v>
      </c>
      <c r="H108" s="291" t="s">
        <v>2760</v>
      </c>
      <c r="I108" s="290"/>
      <c r="J108" s="290"/>
      <c r="L108" s="290"/>
      <c r="N108" s="290"/>
      <c r="O108" s="290"/>
      <c r="P108" s="290"/>
      <c r="Q108" s="290"/>
      <c r="R108" s="290"/>
      <c r="S108" s="290"/>
      <c r="T108" s="290"/>
      <c r="U108" s="290"/>
      <c r="V108" s="290"/>
      <c r="W108" s="290"/>
      <c r="X108" s="290"/>
    </row>
    <row r="109" spans="1:24" ht="14.25">
      <c r="A109" s="292" t="s">
        <v>147</v>
      </c>
      <c r="B109" s="292" t="s">
        <v>2761</v>
      </c>
      <c r="C109" s="292" t="s">
        <v>2762</v>
      </c>
      <c r="D109" s="290"/>
      <c r="E109" s="290"/>
      <c r="F109" s="290"/>
      <c r="G109" s="291" t="s">
        <v>219</v>
      </c>
      <c r="H109" s="291" t="s">
        <v>2760</v>
      </c>
      <c r="I109" s="290"/>
      <c r="J109" s="290"/>
      <c r="L109" s="290"/>
      <c r="N109" s="290"/>
      <c r="O109" s="290"/>
      <c r="P109" s="290"/>
      <c r="Q109" s="290"/>
      <c r="R109" s="290"/>
      <c r="S109" s="290"/>
      <c r="T109" s="290"/>
      <c r="U109" s="290"/>
      <c r="V109" s="290"/>
      <c r="W109" s="290"/>
      <c r="X109" s="290"/>
    </row>
    <row r="110" spans="1:24" ht="14.25">
      <c r="A110" s="295" t="s">
        <v>147</v>
      </c>
      <c r="B110" s="291" t="s">
        <v>2763</v>
      </c>
      <c r="C110" s="291" t="s">
        <v>2764</v>
      </c>
      <c r="D110" s="290"/>
      <c r="E110" s="290"/>
      <c r="F110" s="290"/>
      <c r="G110" s="291" t="s">
        <v>219</v>
      </c>
      <c r="H110" s="291" t="s">
        <v>2760</v>
      </c>
      <c r="I110" s="290"/>
      <c r="J110" s="290"/>
      <c r="L110" s="290"/>
      <c r="N110" s="290"/>
      <c r="O110" s="290"/>
      <c r="P110" s="290"/>
      <c r="Q110" s="290"/>
      <c r="R110" s="290"/>
      <c r="S110" s="290"/>
      <c r="T110" s="290"/>
      <c r="U110" s="290"/>
      <c r="V110" s="290"/>
      <c r="W110" s="290"/>
      <c r="X110" s="290"/>
    </row>
    <row r="111" spans="1:24" ht="14.25">
      <c r="A111" s="292" t="s">
        <v>147</v>
      </c>
      <c r="B111" s="292" t="s">
        <v>2765</v>
      </c>
      <c r="C111" s="292" t="s">
        <v>2766</v>
      </c>
      <c r="D111" s="290"/>
      <c r="E111" s="290"/>
      <c r="F111" s="290"/>
      <c r="G111" s="291" t="s">
        <v>219</v>
      </c>
      <c r="H111" s="291" t="s">
        <v>2767</v>
      </c>
      <c r="I111" s="290"/>
      <c r="J111" s="290"/>
      <c r="L111" s="290"/>
      <c r="N111" s="290"/>
      <c r="O111" s="290"/>
      <c r="P111" s="290"/>
      <c r="Q111" s="290"/>
      <c r="R111" s="290"/>
      <c r="S111" s="290"/>
      <c r="T111" s="290"/>
      <c r="U111" s="290"/>
      <c r="V111" s="290"/>
      <c r="W111" s="290"/>
      <c r="X111" s="290"/>
    </row>
    <row r="112" spans="1:24" ht="14.25">
      <c r="A112" s="292" t="s">
        <v>147</v>
      </c>
      <c r="B112" s="292" t="s">
        <v>2768</v>
      </c>
      <c r="C112" s="292" t="s">
        <v>2769</v>
      </c>
      <c r="D112" s="290"/>
      <c r="E112" s="290"/>
      <c r="F112" s="290"/>
      <c r="G112" s="291" t="s">
        <v>219</v>
      </c>
      <c r="H112" s="291" t="s">
        <v>2767</v>
      </c>
      <c r="I112" s="290"/>
      <c r="J112" s="290"/>
      <c r="L112" s="290"/>
      <c r="N112" s="290"/>
      <c r="O112" s="290"/>
      <c r="P112" s="290"/>
      <c r="Q112" s="290"/>
      <c r="R112" s="290"/>
      <c r="S112" s="290"/>
      <c r="T112" s="290"/>
      <c r="U112" s="290"/>
      <c r="V112" s="290"/>
      <c r="W112" s="290"/>
      <c r="X112" s="290"/>
    </row>
    <row r="113" spans="1:24" ht="14.25">
      <c r="A113" s="292" t="s">
        <v>147</v>
      </c>
      <c r="B113" s="292" t="s">
        <v>2768</v>
      </c>
      <c r="C113" s="292" t="s">
        <v>2769</v>
      </c>
      <c r="D113" s="290"/>
      <c r="E113" s="290"/>
      <c r="F113" s="290"/>
      <c r="G113" s="291" t="s">
        <v>219</v>
      </c>
      <c r="H113" s="291" t="s">
        <v>2767</v>
      </c>
      <c r="I113" s="290"/>
      <c r="J113" s="290"/>
      <c r="L113" s="290"/>
      <c r="N113" s="290"/>
      <c r="O113" s="290"/>
      <c r="P113" s="290"/>
      <c r="Q113" s="290"/>
      <c r="R113" s="290"/>
      <c r="S113" s="290"/>
      <c r="T113" s="290"/>
      <c r="U113" s="290"/>
      <c r="V113" s="290"/>
      <c r="W113" s="290"/>
      <c r="X113" s="290"/>
    </row>
    <row r="114" spans="1:24" ht="14.25">
      <c r="A114" s="292" t="s">
        <v>147</v>
      </c>
      <c r="B114" s="292" t="s">
        <v>2770</v>
      </c>
      <c r="C114" s="292" t="s">
        <v>2771</v>
      </c>
      <c r="D114" s="290"/>
      <c r="E114" s="290"/>
      <c r="F114" s="290"/>
      <c r="G114" s="291" t="s">
        <v>225</v>
      </c>
      <c r="H114" s="291" t="s">
        <v>2772</v>
      </c>
      <c r="I114" s="290"/>
      <c r="J114" s="290"/>
      <c r="L114" s="290"/>
      <c r="N114" s="290"/>
      <c r="O114" s="290"/>
      <c r="P114" s="290"/>
      <c r="Q114" s="290"/>
      <c r="R114" s="290"/>
      <c r="S114" s="290"/>
      <c r="T114" s="290"/>
      <c r="U114" s="290"/>
      <c r="V114" s="290"/>
      <c r="W114" s="290"/>
      <c r="X114" s="290"/>
    </row>
    <row r="115" spans="1:24" ht="14.25">
      <c r="A115" s="292" t="s">
        <v>147</v>
      </c>
      <c r="B115" s="292" t="s">
        <v>2770</v>
      </c>
      <c r="C115" s="292" t="s">
        <v>2771</v>
      </c>
      <c r="D115" s="290"/>
      <c r="E115" s="290"/>
      <c r="F115" s="290"/>
      <c r="G115" s="291" t="s">
        <v>225</v>
      </c>
      <c r="H115" s="291" t="s">
        <v>2773</v>
      </c>
      <c r="I115" s="290"/>
      <c r="J115" s="290"/>
      <c r="L115" s="290"/>
      <c r="N115" s="290"/>
      <c r="O115" s="290"/>
      <c r="P115" s="290"/>
      <c r="Q115" s="290"/>
      <c r="R115" s="290"/>
      <c r="S115" s="290"/>
      <c r="T115" s="290"/>
      <c r="U115" s="290"/>
      <c r="V115" s="290"/>
      <c r="W115" s="290"/>
      <c r="X115" s="290"/>
    </row>
    <row r="116" spans="1:24" ht="14.25">
      <c r="A116" s="292" t="s">
        <v>147</v>
      </c>
      <c r="B116" s="292" t="s">
        <v>2774</v>
      </c>
      <c r="C116" s="292" t="s">
        <v>2775</v>
      </c>
      <c r="D116" s="290"/>
      <c r="E116" s="290"/>
      <c r="F116" s="290"/>
      <c r="G116" s="291" t="s">
        <v>225</v>
      </c>
      <c r="H116" s="291" t="s">
        <v>2776</v>
      </c>
      <c r="I116" s="290"/>
      <c r="J116" s="290"/>
      <c r="L116" s="290"/>
      <c r="N116" s="290"/>
      <c r="O116" s="290"/>
      <c r="P116" s="290"/>
      <c r="Q116" s="290"/>
      <c r="R116" s="290"/>
      <c r="S116" s="290"/>
      <c r="T116" s="290"/>
      <c r="U116" s="290"/>
      <c r="V116" s="290"/>
      <c r="W116" s="290"/>
      <c r="X116" s="290"/>
    </row>
    <row r="117" spans="1:24" ht="14.25">
      <c r="A117" s="292" t="s">
        <v>147</v>
      </c>
      <c r="B117" s="292" t="s">
        <v>2774</v>
      </c>
      <c r="C117" s="292" t="s">
        <v>2775</v>
      </c>
      <c r="D117" s="290"/>
      <c r="E117" s="290"/>
      <c r="F117" s="290"/>
      <c r="G117" s="291" t="s">
        <v>225</v>
      </c>
      <c r="H117" s="291" t="s">
        <v>2746</v>
      </c>
      <c r="I117" s="290"/>
      <c r="J117" s="290"/>
      <c r="L117" s="290"/>
      <c r="N117" s="290"/>
      <c r="O117" s="290"/>
      <c r="P117" s="290"/>
      <c r="Q117" s="290"/>
      <c r="R117" s="290"/>
      <c r="S117" s="290"/>
      <c r="T117" s="290"/>
      <c r="U117" s="290"/>
      <c r="V117" s="290"/>
      <c r="W117" s="290"/>
      <c r="X117" s="290"/>
    </row>
    <row r="118" spans="1:24" ht="14.25">
      <c r="A118" s="292" t="s">
        <v>147</v>
      </c>
      <c r="B118" s="292" t="s">
        <v>2777</v>
      </c>
      <c r="C118" s="292" t="s">
        <v>2778</v>
      </c>
      <c r="D118" s="290"/>
      <c r="E118" s="290"/>
      <c r="F118" s="290"/>
      <c r="G118" s="291" t="s">
        <v>225</v>
      </c>
      <c r="H118" s="291" t="s">
        <v>2779</v>
      </c>
      <c r="I118" s="290"/>
      <c r="J118" s="290"/>
      <c r="L118" s="290"/>
      <c r="N118" s="290"/>
      <c r="O118" s="290"/>
      <c r="P118" s="290"/>
      <c r="Q118" s="290"/>
      <c r="R118" s="290"/>
      <c r="S118" s="290"/>
      <c r="T118" s="290"/>
      <c r="U118" s="290"/>
      <c r="V118" s="290"/>
      <c r="W118" s="290"/>
      <c r="X118" s="290"/>
    </row>
    <row r="119" spans="1:24" ht="14.25">
      <c r="A119" s="295" t="s">
        <v>147</v>
      </c>
      <c r="B119" s="291" t="s">
        <v>2777</v>
      </c>
      <c r="C119" s="291" t="s">
        <v>2778</v>
      </c>
      <c r="D119" s="290"/>
      <c r="E119" s="290"/>
      <c r="F119" s="290"/>
      <c r="G119" s="291" t="s">
        <v>246</v>
      </c>
      <c r="H119" s="291" t="s">
        <v>2760</v>
      </c>
      <c r="I119" s="290"/>
      <c r="J119" s="290"/>
      <c r="L119" s="290"/>
      <c r="N119" s="290"/>
      <c r="O119" s="290"/>
      <c r="P119" s="290"/>
      <c r="Q119" s="290"/>
      <c r="R119" s="290"/>
      <c r="S119" s="290"/>
      <c r="T119" s="290"/>
      <c r="U119" s="290"/>
      <c r="V119" s="290"/>
      <c r="W119" s="290"/>
      <c r="X119" s="290"/>
    </row>
    <row r="120" spans="1:24" ht="14.25">
      <c r="A120" s="295" t="s">
        <v>159</v>
      </c>
      <c r="B120" s="291" t="s">
        <v>2634</v>
      </c>
      <c r="C120" s="291" t="s">
        <v>2596</v>
      </c>
      <c r="D120" s="290"/>
      <c r="E120" s="290"/>
      <c r="F120" s="290"/>
      <c r="G120" s="291" t="s">
        <v>259</v>
      </c>
      <c r="H120" s="291" t="s">
        <v>2772</v>
      </c>
      <c r="I120" s="290"/>
      <c r="J120" s="290"/>
      <c r="L120" s="290"/>
      <c r="N120" s="290"/>
      <c r="O120" s="290"/>
      <c r="P120" s="290"/>
      <c r="Q120" s="290"/>
      <c r="R120" s="290"/>
      <c r="S120" s="290"/>
      <c r="T120" s="290"/>
      <c r="U120" s="290"/>
      <c r="V120" s="290"/>
      <c r="W120" s="290"/>
      <c r="X120" s="290"/>
    </row>
    <row r="121" spans="1:24" ht="14.25">
      <c r="A121" s="292" t="s">
        <v>159</v>
      </c>
      <c r="B121" s="292" t="s">
        <v>2612</v>
      </c>
      <c r="C121" s="292" t="s">
        <v>2599</v>
      </c>
      <c r="D121" s="290"/>
      <c r="E121" s="290"/>
      <c r="F121" s="290"/>
      <c r="G121" s="291" t="s">
        <v>259</v>
      </c>
      <c r="H121" s="291" t="s">
        <v>2772</v>
      </c>
      <c r="I121" s="290"/>
      <c r="J121" s="290"/>
      <c r="L121" s="290"/>
      <c r="N121" s="290"/>
      <c r="O121" s="290"/>
      <c r="P121" s="290"/>
      <c r="Q121" s="290"/>
      <c r="R121" s="290"/>
      <c r="S121" s="290"/>
      <c r="T121" s="290"/>
      <c r="U121" s="290"/>
      <c r="V121" s="290"/>
      <c r="W121" s="290"/>
      <c r="X121" s="290"/>
    </row>
    <row r="122" spans="1:24" ht="14.25">
      <c r="A122" s="292" t="s">
        <v>159</v>
      </c>
      <c r="B122" s="292" t="s">
        <v>2780</v>
      </c>
      <c r="C122" s="292" t="s">
        <v>2781</v>
      </c>
      <c r="D122" s="290"/>
      <c r="E122" s="290"/>
      <c r="F122" s="290"/>
      <c r="G122" s="291" t="s">
        <v>259</v>
      </c>
      <c r="H122" s="291" t="s">
        <v>2688</v>
      </c>
      <c r="I122" s="290"/>
      <c r="J122" s="290"/>
      <c r="L122" s="290"/>
      <c r="N122" s="290"/>
      <c r="O122" s="290"/>
      <c r="P122" s="290"/>
      <c r="Q122" s="290"/>
      <c r="R122" s="290"/>
      <c r="S122" s="290"/>
      <c r="T122" s="290"/>
      <c r="U122" s="290"/>
      <c r="V122" s="290"/>
      <c r="W122" s="290"/>
      <c r="X122" s="290"/>
    </row>
    <row r="123" spans="1:24" ht="14.25">
      <c r="A123" s="292" t="s">
        <v>159</v>
      </c>
      <c r="B123" s="292" t="s">
        <v>2754</v>
      </c>
      <c r="C123" s="292" t="s">
        <v>2755</v>
      </c>
      <c r="D123" s="290"/>
      <c r="E123" s="290"/>
      <c r="F123" s="290"/>
      <c r="G123" s="291" t="s">
        <v>259</v>
      </c>
      <c r="H123" s="291" t="s">
        <v>2782</v>
      </c>
      <c r="I123" s="290"/>
      <c r="J123" s="290"/>
      <c r="L123" s="290"/>
      <c r="N123" s="290"/>
      <c r="O123" s="290"/>
      <c r="P123" s="290"/>
      <c r="Q123" s="290"/>
      <c r="R123" s="290"/>
      <c r="S123" s="290"/>
      <c r="T123" s="290"/>
      <c r="U123" s="290"/>
      <c r="V123" s="290"/>
      <c r="W123" s="290"/>
      <c r="X123" s="290"/>
    </row>
    <row r="124" spans="1:24" ht="14.25">
      <c r="A124" s="295" t="s">
        <v>159</v>
      </c>
      <c r="B124" s="291" t="s">
        <v>2606</v>
      </c>
      <c r="C124" s="291" t="s">
        <v>2586</v>
      </c>
      <c r="D124" s="290"/>
      <c r="E124" s="290"/>
      <c r="F124" s="290"/>
      <c r="G124" s="291" t="s">
        <v>259</v>
      </c>
      <c r="H124" s="291" t="s">
        <v>2783</v>
      </c>
      <c r="I124" s="290"/>
      <c r="J124" s="290"/>
      <c r="L124" s="290"/>
      <c r="N124" s="290"/>
      <c r="O124" s="290"/>
      <c r="P124" s="290"/>
      <c r="Q124" s="290"/>
      <c r="R124" s="290"/>
      <c r="S124" s="290"/>
      <c r="T124" s="290"/>
      <c r="U124" s="290"/>
      <c r="V124" s="290"/>
      <c r="W124" s="290"/>
      <c r="X124" s="290"/>
    </row>
    <row r="125" spans="1:24" ht="14.25">
      <c r="A125" s="292" t="s">
        <v>159</v>
      </c>
      <c r="B125" s="292" t="s">
        <v>2784</v>
      </c>
      <c r="C125" s="292" t="s">
        <v>2785</v>
      </c>
      <c r="D125" s="290"/>
      <c r="E125" s="290"/>
      <c r="F125" s="290"/>
      <c r="G125" s="291" t="s">
        <v>259</v>
      </c>
      <c r="H125" s="291" t="s">
        <v>2786</v>
      </c>
      <c r="I125" s="290"/>
      <c r="J125" s="290"/>
      <c r="L125" s="290"/>
      <c r="N125" s="290"/>
      <c r="O125" s="290"/>
      <c r="P125" s="290"/>
      <c r="Q125" s="290"/>
      <c r="R125" s="290"/>
      <c r="S125" s="290"/>
      <c r="T125" s="290"/>
      <c r="U125" s="290"/>
      <c r="V125" s="290"/>
      <c r="W125" s="290"/>
      <c r="X125" s="290"/>
    </row>
    <row r="126" spans="1:24" ht="14.25">
      <c r="A126" s="292" t="s">
        <v>159</v>
      </c>
      <c r="B126" s="292" t="s">
        <v>2787</v>
      </c>
      <c r="C126" s="292" t="s">
        <v>2788</v>
      </c>
      <c r="D126" s="290"/>
      <c r="E126" s="290"/>
      <c r="F126" s="290"/>
      <c r="G126" s="291" t="s">
        <v>259</v>
      </c>
      <c r="H126" s="291" t="s">
        <v>2786</v>
      </c>
      <c r="I126" s="290"/>
      <c r="J126" s="290"/>
      <c r="L126" s="290"/>
      <c r="N126" s="290"/>
      <c r="O126" s="290"/>
      <c r="P126" s="290"/>
      <c r="Q126" s="290"/>
      <c r="R126" s="290"/>
      <c r="S126" s="290"/>
      <c r="T126" s="290"/>
      <c r="U126" s="290"/>
      <c r="V126" s="290"/>
      <c r="W126" s="290"/>
      <c r="X126" s="290"/>
    </row>
    <row r="127" spans="1:24" ht="14.25">
      <c r="A127" s="292" t="s">
        <v>159</v>
      </c>
      <c r="B127" s="292" t="s">
        <v>2789</v>
      </c>
      <c r="C127" s="292" t="s">
        <v>2790</v>
      </c>
      <c r="D127" s="290"/>
      <c r="E127" s="290"/>
      <c r="F127" s="290"/>
      <c r="G127" s="291" t="s">
        <v>259</v>
      </c>
      <c r="H127" s="291" t="s">
        <v>2588</v>
      </c>
      <c r="I127" s="290"/>
      <c r="J127" s="290"/>
      <c r="L127" s="290"/>
      <c r="N127" s="290"/>
      <c r="O127" s="290"/>
      <c r="P127" s="290"/>
      <c r="Q127" s="290"/>
      <c r="R127" s="290"/>
      <c r="S127" s="290"/>
      <c r="T127" s="290"/>
      <c r="U127" s="290"/>
      <c r="V127" s="290"/>
      <c r="W127" s="290"/>
      <c r="X127" s="290"/>
    </row>
    <row r="128" spans="1:24" ht="14.25">
      <c r="A128" s="292" t="s">
        <v>159</v>
      </c>
      <c r="B128" s="292" t="s">
        <v>2791</v>
      </c>
      <c r="C128" s="292" t="s">
        <v>2792</v>
      </c>
      <c r="D128" s="290"/>
      <c r="E128" s="290"/>
      <c r="F128" s="290"/>
      <c r="G128" s="291" t="s">
        <v>259</v>
      </c>
      <c r="H128" s="291" t="s">
        <v>2625</v>
      </c>
      <c r="I128" s="290"/>
      <c r="J128" s="290"/>
      <c r="L128" s="290"/>
      <c r="N128" s="290"/>
      <c r="O128" s="290"/>
      <c r="P128" s="290"/>
      <c r="Q128" s="290"/>
      <c r="R128" s="290"/>
      <c r="S128" s="290"/>
      <c r="T128" s="290"/>
      <c r="U128" s="290"/>
      <c r="V128" s="290"/>
      <c r="W128" s="290"/>
      <c r="X128" s="290"/>
    </row>
    <row r="129" spans="1:24" ht="14.25">
      <c r="A129" s="292" t="s">
        <v>159</v>
      </c>
      <c r="B129" s="292" t="s">
        <v>2613</v>
      </c>
      <c r="C129" s="292" t="s">
        <v>2589</v>
      </c>
      <c r="D129" s="290"/>
      <c r="E129" s="290"/>
      <c r="F129" s="290"/>
      <c r="G129" s="291" t="s">
        <v>259</v>
      </c>
      <c r="H129" s="291" t="s">
        <v>2611</v>
      </c>
      <c r="I129" s="290"/>
      <c r="J129" s="290"/>
      <c r="L129" s="290"/>
      <c r="N129" s="290"/>
      <c r="O129" s="290"/>
      <c r="P129" s="290"/>
      <c r="Q129" s="290"/>
      <c r="R129" s="290"/>
      <c r="S129" s="290"/>
      <c r="T129" s="290"/>
      <c r="U129" s="290"/>
      <c r="V129" s="290"/>
      <c r="W129" s="290"/>
      <c r="X129" s="290"/>
    </row>
    <row r="130" spans="1:24" ht="14.25">
      <c r="A130" s="292" t="s">
        <v>159</v>
      </c>
      <c r="B130" s="292" t="s">
        <v>2793</v>
      </c>
      <c r="C130" s="292" t="s">
        <v>2794</v>
      </c>
      <c r="D130" s="290"/>
      <c r="E130" s="290"/>
      <c r="F130" s="290"/>
      <c r="G130" s="291" t="s">
        <v>259</v>
      </c>
      <c r="H130" s="291" t="s">
        <v>2599</v>
      </c>
      <c r="I130" s="290"/>
      <c r="J130" s="290"/>
      <c r="L130" s="290"/>
      <c r="N130" s="290"/>
      <c r="O130" s="290"/>
      <c r="P130" s="290"/>
      <c r="Q130" s="290"/>
      <c r="R130" s="290"/>
      <c r="S130" s="290"/>
      <c r="T130" s="290"/>
      <c r="U130" s="290"/>
      <c r="V130" s="290"/>
      <c r="W130" s="290"/>
      <c r="X130" s="290"/>
    </row>
    <row r="131" spans="1:24" ht="14.25">
      <c r="A131" s="292" t="s">
        <v>159</v>
      </c>
      <c r="B131" s="292" t="s">
        <v>2795</v>
      </c>
      <c r="C131" s="292" t="s">
        <v>2796</v>
      </c>
      <c r="D131" s="290"/>
      <c r="E131" s="290"/>
      <c r="F131" s="290"/>
      <c r="G131" s="291" t="s">
        <v>259</v>
      </c>
      <c r="H131" s="291" t="s">
        <v>2600</v>
      </c>
      <c r="I131" s="290"/>
      <c r="J131" s="290"/>
      <c r="L131" s="290"/>
      <c r="N131" s="290"/>
      <c r="O131" s="290"/>
      <c r="P131" s="290"/>
      <c r="Q131" s="290"/>
      <c r="R131" s="290"/>
      <c r="S131" s="290"/>
      <c r="T131" s="290"/>
      <c r="U131" s="290"/>
      <c r="V131" s="290"/>
      <c r="W131" s="290"/>
      <c r="X131" s="290"/>
    </row>
    <row r="132" spans="1:24" ht="14.25">
      <c r="A132" s="292" t="s">
        <v>159</v>
      </c>
      <c r="B132" s="292" t="s">
        <v>2797</v>
      </c>
      <c r="C132" s="292" t="s">
        <v>2798</v>
      </c>
      <c r="D132" s="290"/>
      <c r="E132" s="290"/>
      <c r="F132" s="290"/>
      <c r="G132" s="291" t="s">
        <v>259</v>
      </c>
      <c r="H132" s="291" t="s">
        <v>2799</v>
      </c>
      <c r="I132" s="290"/>
      <c r="J132" s="290"/>
      <c r="L132" s="290"/>
      <c r="N132" s="290"/>
      <c r="O132" s="290"/>
      <c r="P132" s="290"/>
      <c r="Q132" s="290"/>
      <c r="R132" s="290"/>
      <c r="S132" s="290"/>
      <c r="T132" s="290"/>
      <c r="U132" s="290"/>
      <c r="V132" s="290"/>
      <c r="W132" s="290"/>
      <c r="X132" s="290"/>
    </row>
    <row r="133" spans="1:24" ht="14.25">
      <c r="A133" s="292" t="s">
        <v>159</v>
      </c>
      <c r="B133" s="292" t="s">
        <v>2800</v>
      </c>
      <c r="C133" s="292" t="s">
        <v>2801</v>
      </c>
      <c r="D133" s="290"/>
      <c r="E133" s="290"/>
      <c r="F133" s="290"/>
      <c r="G133" s="291" t="s">
        <v>259</v>
      </c>
      <c r="H133" s="291" t="s">
        <v>2799</v>
      </c>
      <c r="I133" s="290"/>
      <c r="J133" s="290"/>
      <c r="L133" s="290"/>
      <c r="N133" s="290"/>
      <c r="O133" s="290"/>
      <c r="P133" s="290"/>
      <c r="Q133" s="290"/>
      <c r="R133" s="290"/>
      <c r="S133" s="290"/>
      <c r="T133" s="290"/>
      <c r="U133" s="290"/>
      <c r="V133" s="290"/>
      <c r="W133" s="290"/>
      <c r="X133" s="290"/>
    </row>
    <row r="134" spans="1:24" ht="14.25">
      <c r="A134" s="292" t="s">
        <v>159</v>
      </c>
      <c r="B134" s="292" t="s">
        <v>2802</v>
      </c>
      <c r="C134" s="292" t="s">
        <v>2803</v>
      </c>
      <c r="D134" s="290"/>
      <c r="E134" s="290"/>
      <c r="F134" s="290"/>
      <c r="G134" s="291" t="s">
        <v>261</v>
      </c>
      <c r="H134" s="291" t="s">
        <v>2804</v>
      </c>
      <c r="I134" s="290"/>
      <c r="J134" s="290"/>
      <c r="L134" s="290"/>
      <c r="N134" s="290"/>
      <c r="O134" s="290"/>
      <c r="P134" s="290"/>
      <c r="Q134" s="290"/>
      <c r="R134" s="290"/>
      <c r="S134" s="290"/>
      <c r="T134" s="290"/>
      <c r="U134" s="290"/>
      <c r="V134" s="290"/>
      <c r="W134" s="290"/>
      <c r="X134" s="290"/>
    </row>
    <row r="135" spans="1:24" ht="14.25">
      <c r="A135" s="292" t="s">
        <v>159</v>
      </c>
      <c r="B135" s="292" t="s">
        <v>2805</v>
      </c>
      <c r="C135" s="292" t="s">
        <v>2806</v>
      </c>
      <c r="D135" s="290"/>
      <c r="E135" s="290"/>
      <c r="F135" s="290"/>
      <c r="G135" s="291" t="s">
        <v>261</v>
      </c>
      <c r="H135" s="291" t="s">
        <v>2807</v>
      </c>
      <c r="I135" s="290"/>
      <c r="J135" s="290"/>
      <c r="L135" s="290"/>
      <c r="N135" s="290"/>
      <c r="O135" s="290"/>
      <c r="P135" s="290"/>
      <c r="Q135" s="290"/>
      <c r="R135" s="290"/>
      <c r="S135" s="290"/>
      <c r="T135" s="290"/>
      <c r="U135" s="290"/>
      <c r="V135" s="290"/>
      <c r="W135" s="290"/>
      <c r="X135" s="290"/>
    </row>
    <row r="136" spans="1:24" ht="14.25">
      <c r="A136" s="292" t="s">
        <v>159</v>
      </c>
      <c r="B136" s="292" t="s">
        <v>2638</v>
      </c>
      <c r="C136" s="292" t="s">
        <v>2639</v>
      </c>
      <c r="D136" s="290"/>
      <c r="E136" s="290"/>
      <c r="F136" s="290"/>
      <c r="G136" s="291" t="s">
        <v>265</v>
      </c>
      <c r="H136" s="291" t="s">
        <v>2611</v>
      </c>
      <c r="I136" s="290"/>
      <c r="J136" s="290"/>
      <c r="L136" s="290"/>
      <c r="N136" s="290"/>
      <c r="O136" s="290"/>
      <c r="P136" s="290"/>
      <c r="Q136" s="290"/>
      <c r="R136" s="290"/>
      <c r="S136" s="290"/>
      <c r="T136" s="290"/>
      <c r="U136" s="290"/>
      <c r="V136" s="290"/>
      <c r="W136" s="290"/>
      <c r="X136" s="290"/>
    </row>
    <row r="137" spans="1:24" ht="14.25">
      <c r="A137" s="292" t="s">
        <v>159</v>
      </c>
      <c r="B137" s="292" t="s">
        <v>2640</v>
      </c>
      <c r="C137" s="292" t="s">
        <v>2641</v>
      </c>
      <c r="D137" s="290"/>
      <c r="E137" s="290"/>
      <c r="F137" s="290"/>
      <c r="G137" s="291" t="s">
        <v>265</v>
      </c>
      <c r="H137" s="291" t="s">
        <v>2808</v>
      </c>
      <c r="I137" s="290"/>
      <c r="J137" s="290"/>
      <c r="L137" s="290"/>
      <c r="N137" s="290"/>
      <c r="O137" s="290"/>
      <c r="P137" s="290"/>
      <c r="Q137" s="290"/>
      <c r="R137" s="290"/>
      <c r="S137" s="290"/>
      <c r="T137" s="290"/>
      <c r="U137" s="290"/>
      <c r="V137" s="290"/>
      <c r="W137" s="290"/>
      <c r="X137" s="290"/>
    </row>
    <row r="138" spans="1:24" ht="14.25">
      <c r="A138" s="292" t="s">
        <v>159</v>
      </c>
      <c r="B138" s="292" t="s">
        <v>2809</v>
      </c>
      <c r="C138" s="292" t="s">
        <v>2810</v>
      </c>
      <c r="D138" s="290"/>
      <c r="E138" s="290"/>
      <c r="F138" s="290"/>
      <c r="G138" s="291" t="s">
        <v>265</v>
      </c>
      <c r="H138" s="291" t="s">
        <v>2811</v>
      </c>
      <c r="I138" s="290"/>
      <c r="J138" s="290"/>
      <c r="L138" s="290"/>
      <c r="N138" s="290"/>
      <c r="O138" s="290"/>
      <c r="P138" s="290"/>
      <c r="Q138" s="290"/>
      <c r="R138" s="290"/>
      <c r="S138" s="290"/>
      <c r="T138" s="290"/>
      <c r="U138" s="290"/>
      <c r="V138" s="290"/>
      <c r="W138" s="290"/>
      <c r="X138" s="290"/>
    </row>
    <row r="139" spans="1:24" ht="14.25">
      <c r="A139" s="292" t="s">
        <v>171</v>
      </c>
      <c r="B139" s="292" t="s">
        <v>2812</v>
      </c>
      <c r="C139" s="292" t="s">
        <v>2813</v>
      </c>
      <c r="D139" s="290"/>
      <c r="E139" s="290"/>
      <c r="F139" s="290"/>
      <c r="G139" s="291" t="s">
        <v>265</v>
      </c>
      <c r="H139" s="291" t="s">
        <v>2600</v>
      </c>
      <c r="I139" s="290"/>
      <c r="J139" s="290"/>
      <c r="L139" s="290"/>
      <c r="N139" s="290"/>
      <c r="O139" s="290"/>
      <c r="P139" s="290"/>
      <c r="Q139" s="290"/>
      <c r="R139" s="290"/>
      <c r="S139" s="290"/>
      <c r="T139" s="290"/>
      <c r="U139" s="290"/>
      <c r="V139" s="290"/>
      <c r="W139" s="290"/>
      <c r="X139" s="290"/>
    </row>
    <row r="140" spans="1:24" ht="14.25">
      <c r="A140" s="292" t="s">
        <v>175</v>
      </c>
      <c r="B140" s="292" t="s">
        <v>2612</v>
      </c>
      <c r="C140" s="292" t="s">
        <v>2599</v>
      </c>
      <c r="D140" s="290"/>
      <c r="E140" s="290"/>
      <c r="F140" s="290"/>
      <c r="G140" s="291" t="s">
        <v>271</v>
      </c>
      <c r="H140" s="291" t="s">
        <v>2611</v>
      </c>
      <c r="I140" s="290"/>
      <c r="J140" s="290"/>
      <c r="L140" s="290"/>
      <c r="N140" s="290"/>
      <c r="O140" s="290"/>
      <c r="P140" s="290"/>
      <c r="Q140" s="290"/>
      <c r="R140" s="290"/>
      <c r="S140" s="290"/>
      <c r="T140" s="290"/>
      <c r="U140" s="290"/>
      <c r="V140" s="290"/>
      <c r="W140" s="290"/>
      <c r="X140" s="290"/>
    </row>
    <row r="141" spans="1:24" ht="14.25">
      <c r="A141" s="292" t="s">
        <v>175</v>
      </c>
      <c r="B141" s="292" t="s">
        <v>2763</v>
      </c>
      <c r="C141" s="292" t="s">
        <v>2764</v>
      </c>
      <c r="D141" s="290"/>
      <c r="E141" s="290"/>
      <c r="F141" s="290"/>
      <c r="G141" s="291" t="s">
        <v>271</v>
      </c>
      <c r="H141" s="291" t="s">
        <v>2611</v>
      </c>
      <c r="I141" s="290"/>
      <c r="J141" s="290"/>
      <c r="L141" s="290"/>
      <c r="N141" s="290"/>
      <c r="O141" s="290"/>
      <c r="P141" s="290"/>
      <c r="Q141" s="290"/>
      <c r="R141" s="290"/>
      <c r="S141" s="290"/>
      <c r="T141" s="290"/>
      <c r="U141" s="290"/>
      <c r="V141" s="290"/>
      <c r="W141" s="290"/>
      <c r="X141" s="290"/>
    </row>
    <row r="142" spans="1:24" ht="14.25">
      <c r="A142" s="292" t="s">
        <v>175</v>
      </c>
      <c r="B142" s="292" t="s">
        <v>2754</v>
      </c>
      <c r="C142" s="292" t="s">
        <v>2755</v>
      </c>
      <c r="D142" s="290"/>
      <c r="E142" s="290"/>
      <c r="F142" s="290"/>
      <c r="G142" s="291" t="s">
        <v>271</v>
      </c>
      <c r="H142" s="291" t="s">
        <v>2595</v>
      </c>
      <c r="I142" s="290"/>
      <c r="J142" s="290"/>
      <c r="L142" s="290"/>
      <c r="N142" s="290"/>
      <c r="O142" s="290"/>
      <c r="P142" s="290"/>
      <c r="Q142" s="290"/>
      <c r="R142" s="290"/>
      <c r="S142" s="290"/>
      <c r="T142" s="290"/>
      <c r="U142" s="290"/>
      <c r="V142" s="290"/>
      <c r="W142" s="290"/>
      <c r="X142" s="290"/>
    </row>
    <row r="143" spans="1:24" ht="14.25">
      <c r="A143" s="292" t="s">
        <v>175</v>
      </c>
      <c r="B143" s="292" t="s">
        <v>2615</v>
      </c>
      <c r="C143" s="292" t="s">
        <v>2590</v>
      </c>
      <c r="D143" s="290"/>
      <c r="E143" s="290"/>
      <c r="F143" s="290"/>
      <c r="G143" s="291" t="s">
        <v>271</v>
      </c>
      <c r="H143" s="291" t="s">
        <v>2724</v>
      </c>
      <c r="I143" s="290"/>
      <c r="J143" s="290"/>
      <c r="L143" s="290"/>
      <c r="N143" s="290"/>
      <c r="O143" s="290"/>
      <c r="P143" s="290"/>
      <c r="Q143" s="290"/>
      <c r="R143" s="290"/>
      <c r="S143" s="290"/>
      <c r="T143" s="290"/>
      <c r="U143" s="290"/>
      <c r="V143" s="290"/>
      <c r="W143" s="290"/>
      <c r="X143" s="290"/>
    </row>
    <row r="144" spans="1:24" ht="14.25">
      <c r="A144" s="292" t="s">
        <v>175</v>
      </c>
      <c r="B144" s="292" t="s">
        <v>2619</v>
      </c>
      <c r="C144" s="292" t="s">
        <v>2595</v>
      </c>
      <c r="D144" s="290"/>
      <c r="E144" s="290"/>
      <c r="F144" s="290"/>
      <c r="G144" s="291" t="s">
        <v>271</v>
      </c>
      <c r="H144" s="291" t="s">
        <v>2724</v>
      </c>
      <c r="I144" s="290"/>
      <c r="J144" s="290"/>
      <c r="L144" s="290"/>
      <c r="N144" s="290"/>
      <c r="O144" s="290"/>
      <c r="P144" s="290"/>
      <c r="Q144" s="290"/>
      <c r="R144" s="290"/>
      <c r="S144" s="290"/>
      <c r="T144" s="290"/>
      <c r="U144" s="290"/>
      <c r="V144" s="290"/>
      <c r="W144" s="290"/>
      <c r="X144" s="290"/>
    </row>
    <row r="145" spans="1:24" ht="14.25">
      <c r="A145" s="292" t="s">
        <v>175</v>
      </c>
      <c r="B145" s="292" t="s">
        <v>2814</v>
      </c>
      <c r="C145" s="292" t="s">
        <v>2815</v>
      </c>
      <c r="D145" s="290"/>
      <c r="E145" s="290"/>
      <c r="F145" s="290"/>
      <c r="G145" s="291" t="s">
        <v>271</v>
      </c>
      <c r="H145" s="291" t="s">
        <v>2816</v>
      </c>
      <c r="I145" s="290"/>
      <c r="J145" s="290"/>
      <c r="L145" s="290"/>
      <c r="N145" s="290"/>
      <c r="O145" s="290"/>
      <c r="P145" s="290"/>
      <c r="Q145" s="290"/>
      <c r="R145" s="290"/>
      <c r="S145" s="290"/>
      <c r="T145" s="290"/>
      <c r="U145" s="290"/>
      <c r="V145" s="290"/>
      <c r="W145" s="290"/>
      <c r="X145" s="290"/>
    </row>
    <row r="146" spans="1:24" ht="14.25">
      <c r="A146" s="292" t="s">
        <v>175</v>
      </c>
      <c r="B146" s="292" t="s">
        <v>2817</v>
      </c>
      <c r="C146" s="292" t="s">
        <v>2818</v>
      </c>
      <c r="D146" s="290"/>
      <c r="E146" s="290"/>
      <c r="F146" s="290"/>
      <c r="G146" s="291" t="s">
        <v>271</v>
      </c>
      <c r="H146" s="291" t="s">
        <v>2819</v>
      </c>
      <c r="I146" s="290"/>
      <c r="J146" s="290"/>
      <c r="L146" s="290"/>
      <c r="N146" s="290"/>
      <c r="O146" s="290"/>
      <c r="P146" s="290"/>
      <c r="Q146" s="290"/>
      <c r="R146" s="290"/>
      <c r="S146" s="290"/>
      <c r="T146" s="290"/>
      <c r="U146" s="290"/>
      <c r="V146" s="290"/>
      <c r="W146" s="290"/>
      <c r="X146" s="290"/>
    </row>
    <row r="147" spans="1:24" ht="14.25">
      <c r="A147" s="292" t="s">
        <v>175</v>
      </c>
      <c r="B147" s="292" t="s">
        <v>2820</v>
      </c>
      <c r="C147" s="292" t="s">
        <v>2821</v>
      </c>
      <c r="D147" s="290"/>
      <c r="E147" s="290"/>
      <c r="F147" s="290"/>
      <c r="G147" s="291" t="s">
        <v>271</v>
      </c>
      <c r="H147" s="291" t="s">
        <v>2600</v>
      </c>
      <c r="I147" s="290"/>
      <c r="J147" s="290"/>
      <c r="L147" s="290"/>
      <c r="N147" s="290"/>
      <c r="O147" s="290"/>
      <c r="P147" s="290"/>
      <c r="Q147" s="290"/>
      <c r="R147" s="290"/>
      <c r="S147" s="290"/>
      <c r="T147" s="290"/>
      <c r="U147" s="290"/>
      <c r="V147" s="290"/>
      <c r="W147" s="290"/>
      <c r="X147" s="290"/>
    </row>
    <row r="148" spans="1:24" ht="14.25">
      <c r="A148" s="292" t="s">
        <v>175</v>
      </c>
      <c r="B148" s="292" t="s">
        <v>2822</v>
      </c>
      <c r="C148" s="292" t="s">
        <v>2823</v>
      </c>
      <c r="D148" s="290"/>
      <c r="E148" s="290"/>
      <c r="F148" s="290"/>
      <c r="G148" s="291" t="s">
        <v>271</v>
      </c>
      <c r="H148" s="291" t="s">
        <v>2600</v>
      </c>
      <c r="I148" s="290"/>
      <c r="J148" s="290"/>
      <c r="L148" s="290"/>
      <c r="N148" s="290"/>
      <c r="O148" s="290"/>
      <c r="P148" s="290"/>
      <c r="Q148" s="290"/>
      <c r="R148" s="290"/>
      <c r="S148" s="290"/>
      <c r="T148" s="290"/>
      <c r="U148" s="290"/>
      <c r="V148" s="290"/>
      <c r="W148" s="290"/>
      <c r="X148" s="290"/>
    </row>
    <row r="149" spans="1:24" ht="14.25">
      <c r="A149" s="292" t="s">
        <v>175</v>
      </c>
      <c r="B149" s="292" t="s">
        <v>2824</v>
      </c>
      <c r="C149" s="292" t="s">
        <v>2825</v>
      </c>
      <c r="D149" s="290"/>
      <c r="E149" s="290"/>
      <c r="F149" s="290"/>
      <c r="G149" s="291" t="s">
        <v>271</v>
      </c>
      <c r="H149" s="291" t="s">
        <v>2826</v>
      </c>
      <c r="I149" s="290"/>
      <c r="J149" s="290"/>
      <c r="L149" s="290"/>
      <c r="N149" s="290"/>
      <c r="O149" s="290"/>
      <c r="P149" s="290"/>
      <c r="Q149" s="290"/>
      <c r="R149" s="290"/>
      <c r="S149" s="290"/>
      <c r="T149" s="290"/>
      <c r="U149" s="290"/>
      <c r="V149" s="290"/>
      <c r="W149" s="290"/>
      <c r="X149" s="290"/>
    </row>
    <row r="150" spans="1:24" ht="14.25">
      <c r="A150" s="292" t="s">
        <v>175</v>
      </c>
      <c r="B150" s="292" t="s">
        <v>2827</v>
      </c>
      <c r="C150" s="292" t="s">
        <v>2828</v>
      </c>
      <c r="D150" s="290"/>
      <c r="E150" s="290"/>
      <c r="F150" s="290"/>
      <c r="G150" s="291" t="s">
        <v>271</v>
      </c>
      <c r="H150" s="291" t="s">
        <v>2826</v>
      </c>
      <c r="I150" s="290"/>
      <c r="J150" s="290"/>
      <c r="L150" s="290"/>
      <c r="N150" s="290"/>
      <c r="O150" s="290"/>
      <c r="P150" s="290"/>
      <c r="Q150" s="290"/>
      <c r="R150" s="290"/>
      <c r="S150" s="290"/>
      <c r="T150" s="290"/>
      <c r="U150" s="290"/>
      <c r="V150" s="290"/>
      <c r="W150" s="290"/>
      <c r="X150" s="290"/>
    </row>
    <row r="151" spans="1:24" ht="14.25">
      <c r="A151" s="292" t="s">
        <v>175</v>
      </c>
      <c r="B151" s="292" t="s">
        <v>2691</v>
      </c>
      <c r="C151" s="292" t="s">
        <v>2692</v>
      </c>
      <c r="D151" s="290"/>
      <c r="E151" s="290"/>
      <c r="F151" s="290"/>
      <c r="G151" s="291" t="s">
        <v>271</v>
      </c>
      <c r="H151" s="291" t="s">
        <v>2633</v>
      </c>
      <c r="I151" s="290"/>
      <c r="J151" s="290"/>
      <c r="L151" s="290"/>
      <c r="N151" s="290"/>
      <c r="O151" s="290"/>
      <c r="P151" s="290"/>
      <c r="Q151" s="290"/>
      <c r="R151" s="290"/>
      <c r="S151" s="290"/>
      <c r="T151" s="290"/>
      <c r="U151" s="290"/>
      <c r="V151" s="290"/>
      <c r="W151" s="290"/>
      <c r="X151" s="290"/>
    </row>
    <row r="152" spans="1:24" ht="14.25">
      <c r="A152" s="292" t="s">
        <v>175</v>
      </c>
      <c r="B152" s="292" t="s">
        <v>2829</v>
      </c>
      <c r="C152" s="292" t="s">
        <v>2830</v>
      </c>
      <c r="D152" s="290"/>
      <c r="E152" s="290"/>
      <c r="F152" s="290"/>
      <c r="G152" s="291" t="s">
        <v>271</v>
      </c>
      <c r="H152" s="291" t="s">
        <v>2767</v>
      </c>
      <c r="I152" s="290"/>
      <c r="J152" s="290"/>
      <c r="L152" s="290"/>
      <c r="N152" s="290"/>
      <c r="O152" s="290"/>
      <c r="P152" s="290"/>
      <c r="Q152" s="290"/>
      <c r="R152" s="290"/>
      <c r="S152" s="290"/>
      <c r="T152" s="290"/>
      <c r="U152" s="290"/>
      <c r="V152" s="290"/>
      <c r="W152" s="290"/>
      <c r="X152" s="290"/>
    </row>
    <row r="153" spans="1:24" ht="14.25">
      <c r="A153" s="295" t="s">
        <v>175</v>
      </c>
      <c r="B153" s="291" t="s">
        <v>2831</v>
      </c>
      <c r="C153" s="291" t="s">
        <v>2832</v>
      </c>
      <c r="D153" s="290"/>
      <c r="E153" s="290"/>
      <c r="F153" s="290"/>
      <c r="G153" s="291" t="s">
        <v>275</v>
      </c>
      <c r="H153" s="291" t="s">
        <v>2760</v>
      </c>
      <c r="I153" s="290"/>
      <c r="J153" s="290"/>
      <c r="L153" s="290"/>
      <c r="N153" s="290"/>
      <c r="O153" s="290"/>
      <c r="P153" s="290"/>
      <c r="Q153" s="290"/>
      <c r="R153" s="290"/>
      <c r="S153" s="290"/>
      <c r="T153" s="290"/>
      <c r="U153" s="290"/>
      <c r="V153" s="290"/>
      <c r="W153" s="290"/>
      <c r="X153" s="290"/>
    </row>
    <row r="154" spans="1:24" ht="14.25">
      <c r="A154" s="292" t="s">
        <v>175</v>
      </c>
      <c r="B154" s="292" t="s">
        <v>2833</v>
      </c>
      <c r="C154" s="292" t="s">
        <v>2834</v>
      </c>
      <c r="D154" s="290"/>
      <c r="E154" s="290"/>
      <c r="F154" s="290"/>
      <c r="G154" s="291" t="s">
        <v>279</v>
      </c>
      <c r="H154" s="291" t="s">
        <v>2835</v>
      </c>
      <c r="I154" s="290"/>
      <c r="J154" s="290"/>
      <c r="L154" s="290"/>
      <c r="N154" s="290"/>
      <c r="O154" s="290"/>
      <c r="P154" s="290"/>
      <c r="Q154" s="290"/>
      <c r="R154" s="290"/>
      <c r="S154" s="290"/>
      <c r="T154" s="290"/>
      <c r="U154" s="290"/>
      <c r="V154" s="290"/>
      <c r="W154" s="290"/>
      <c r="X154" s="290"/>
    </row>
    <row r="155" spans="1:24" ht="14.25">
      <c r="A155" s="292" t="s">
        <v>175</v>
      </c>
      <c r="B155" s="292" t="s">
        <v>2836</v>
      </c>
      <c r="C155" s="292" t="s">
        <v>2837</v>
      </c>
      <c r="D155" s="290"/>
      <c r="E155" s="290"/>
      <c r="F155" s="290"/>
      <c r="G155" s="291" t="s">
        <v>279</v>
      </c>
      <c r="H155" s="291" t="s">
        <v>2838</v>
      </c>
      <c r="I155" s="290"/>
      <c r="J155" s="290"/>
      <c r="L155" s="290"/>
      <c r="N155" s="290"/>
      <c r="O155" s="290"/>
      <c r="P155" s="290"/>
      <c r="Q155" s="290"/>
      <c r="R155" s="290"/>
      <c r="S155" s="290"/>
      <c r="T155" s="290"/>
      <c r="U155" s="290"/>
      <c r="V155" s="290"/>
      <c r="W155" s="290"/>
      <c r="X155" s="290"/>
    </row>
    <row r="156" spans="1:24" ht="14.25">
      <c r="A156" s="292" t="s">
        <v>175</v>
      </c>
      <c r="B156" s="292" t="s">
        <v>2839</v>
      </c>
      <c r="C156" s="292" t="s">
        <v>2840</v>
      </c>
      <c r="D156" s="290"/>
      <c r="E156" s="290"/>
      <c r="F156" s="290"/>
      <c r="G156" s="291" t="s">
        <v>279</v>
      </c>
      <c r="H156" s="291" t="s">
        <v>2841</v>
      </c>
      <c r="I156" s="290"/>
      <c r="J156" s="290"/>
      <c r="L156" s="290"/>
      <c r="N156" s="290"/>
      <c r="O156" s="290"/>
      <c r="P156" s="290"/>
      <c r="Q156" s="290"/>
      <c r="R156" s="290"/>
      <c r="S156" s="290"/>
      <c r="T156" s="290"/>
      <c r="U156" s="290"/>
      <c r="V156" s="290"/>
      <c r="W156" s="290"/>
      <c r="X156" s="290"/>
    </row>
    <row r="157" spans="1:24" ht="14.25">
      <c r="A157" s="292" t="s">
        <v>175</v>
      </c>
      <c r="B157" s="292" t="s">
        <v>2842</v>
      </c>
      <c r="C157" s="292" t="s">
        <v>2843</v>
      </c>
      <c r="D157" s="290"/>
      <c r="E157" s="290"/>
      <c r="F157" s="290"/>
      <c r="G157" s="291" t="s">
        <v>292</v>
      </c>
      <c r="H157" s="291" t="s">
        <v>2772</v>
      </c>
      <c r="I157" s="290"/>
      <c r="J157" s="290"/>
      <c r="L157" s="290"/>
      <c r="N157" s="290"/>
      <c r="O157" s="290"/>
      <c r="P157" s="290"/>
      <c r="Q157" s="290"/>
      <c r="R157" s="290"/>
      <c r="S157" s="290"/>
      <c r="T157" s="290"/>
      <c r="U157" s="290"/>
      <c r="V157" s="290"/>
      <c r="W157" s="290"/>
      <c r="X157" s="290"/>
    </row>
    <row r="158" spans="1:24" ht="14.25">
      <c r="A158" s="292" t="s">
        <v>175</v>
      </c>
      <c r="B158" s="292" t="s">
        <v>2632</v>
      </c>
      <c r="C158" s="292" t="s">
        <v>2584</v>
      </c>
      <c r="D158" s="290"/>
      <c r="E158" s="290"/>
      <c r="F158" s="290"/>
      <c r="G158" s="291" t="s">
        <v>292</v>
      </c>
      <c r="H158" s="291" t="s">
        <v>2773</v>
      </c>
      <c r="I158" s="290"/>
      <c r="J158" s="290"/>
      <c r="L158" s="290"/>
      <c r="N158" s="290"/>
      <c r="O158" s="290"/>
      <c r="P158" s="290"/>
      <c r="Q158" s="290"/>
      <c r="R158" s="290"/>
      <c r="S158" s="290"/>
      <c r="T158" s="290"/>
      <c r="U158" s="290"/>
      <c r="V158" s="290"/>
      <c r="W158" s="290"/>
      <c r="X158" s="290"/>
    </row>
    <row r="159" spans="1:24" ht="14.25">
      <c r="A159" s="292" t="s">
        <v>175</v>
      </c>
      <c r="B159" s="292" t="s">
        <v>2750</v>
      </c>
      <c r="C159" s="292" t="s">
        <v>2751</v>
      </c>
      <c r="D159" s="290"/>
      <c r="E159" s="290"/>
      <c r="F159" s="290"/>
      <c r="G159" s="291" t="s">
        <v>292</v>
      </c>
      <c r="H159" s="291" t="s">
        <v>2776</v>
      </c>
      <c r="I159" s="290"/>
      <c r="J159" s="290"/>
      <c r="L159" s="290"/>
      <c r="N159" s="290"/>
      <c r="O159" s="290"/>
      <c r="P159" s="290"/>
      <c r="Q159" s="290"/>
      <c r="R159" s="290"/>
      <c r="S159" s="290"/>
      <c r="T159" s="290"/>
      <c r="U159" s="290"/>
      <c r="V159" s="290"/>
      <c r="W159" s="290"/>
      <c r="X159" s="290"/>
    </row>
    <row r="160" spans="1:24" ht="14.25">
      <c r="A160" s="292" t="s">
        <v>175</v>
      </c>
      <c r="B160" s="292" t="s">
        <v>2638</v>
      </c>
      <c r="C160" s="292" t="s">
        <v>2639</v>
      </c>
      <c r="D160" s="290"/>
      <c r="E160" s="290"/>
      <c r="F160" s="290"/>
      <c r="G160" s="291" t="s">
        <v>292</v>
      </c>
      <c r="H160" s="291" t="s">
        <v>2662</v>
      </c>
      <c r="I160" s="290"/>
      <c r="J160" s="290"/>
      <c r="L160" s="290"/>
      <c r="N160" s="290"/>
      <c r="O160" s="290"/>
      <c r="P160" s="290"/>
      <c r="Q160" s="290"/>
      <c r="R160" s="290"/>
      <c r="S160" s="290"/>
      <c r="T160" s="290"/>
      <c r="U160" s="290"/>
      <c r="V160" s="290"/>
      <c r="W160" s="290"/>
      <c r="X160" s="290"/>
    </row>
    <row r="161" spans="1:24" ht="14.25">
      <c r="A161" s="292" t="s">
        <v>175</v>
      </c>
      <c r="B161" s="292" t="s">
        <v>2844</v>
      </c>
      <c r="C161" s="292" t="s">
        <v>2845</v>
      </c>
      <c r="D161" s="290"/>
      <c r="E161" s="290"/>
      <c r="F161" s="290"/>
      <c r="G161" s="291" t="s">
        <v>292</v>
      </c>
      <c r="H161" s="291" t="s">
        <v>2662</v>
      </c>
      <c r="I161" s="290"/>
      <c r="J161" s="290"/>
      <c r="L161" s="290"/>
      <c r="N161" s="290"/>
      <c r="O161" s="290"/>
      <c r="P161" s="290"/>
      <c r="Q161" s="290"/>
      <c r="R161" s="290"/>
      <c r="S161" s="290"/>
      <c r="T161" s="290"/>
      <c r="U161" s="290"/>
      <c r="V161" s="290"/>
      <c r="W161" s="290"/>
      <c r="X161" s="290"/>
    </row>
    <row r="162" spans="1:24" ht="14.25">
      <c r="A162" s="292" t="s">
        <v>179</v>
      </c>
      <c r="B162" s="292" t="s">
        <v>2846</v>
      </c>
      <c r="C162" s="292" t="s">
        <v>2847</v>
      </c>
      <c r="D162" s="290"/>
      <c r="E162" s="290"/>
      <c r="F162" s="290"/>
      <c r="G162" s="291" t="s">
        <v>292</v>
      </c>
      <c r="H162" s="291" t="s">
        <v>2662</v>
      </c>
      <c r="I162" s="290"/>
      <c r="J162" s="290"/>
      <c r="L162" s="290"/>
      <c r="N162" s="290"/>
      <c r="O162" s="290"/>
      <c r="P162" s="290"/>
      <c r="Q162" s="290"/>
      <c r="R162" s="290"/>
      <c r="S162" s="290"/>
      <c r="T162" s="290"/>
      <c r="U162" s="290"/>
      <c r="V162" s="290"/>
      <c r="W162" s="290"/>
      <c r="X162" s="290"/>
    </row>
    <row r="163" spans="1:24" ht="14.25">
      <c r="A163" s="292" t="s">
        <v>182</v>
      </c>
      <c r="B163" s="292" t="s">
        <v>2848</v>
      </c>
      <c r="C163" s="292" t="s">
        <v>2849</v>
      </c>
      <c r="D163" s="290"/>
      <c r="E163" s="290"/>
      <c r="F163" s="290"/>
      <c r="G163" s="291" t="s">
        <v>292</v>
      </c>
      <c r="H163" s="291" t="s">
        <v>2746</v>
      </c>
      <c r="I163" s="290"/>
      <c r="J163" s="290"/>
      <c r="L163" s="290"/>
      <c r="N163" s="290"/>
      <c r="O163" s="290"/>
      <c r="P163" s="290"/>
      <c r="Q163" s="290"/>
      <c r="R163" s="290"/>
      <c r="S163" s="290"/>
      <c r="T163" s="290"/>
      <c r="U163" s="290"/>
      <c r="V163" s="290"/>
      <c r="W163" s="290"/>
      <c r="X163" s="290"/>
    </row>
    <row r="164" spans="1:24" ht="14.25">
      <c r="A164" s="292" t="s">
        <v>182</v>
      </c>
      <c r="B164" s="292" t="s">
        <v>2850</v>
      </c>
      <c r="C164" s="292" t="s">
        <v>2851</v>
      </c>
      <c r="D164" s="290"/>
      <c r="E164" s="290"/>
      <c r="F164" s="290"/>
      <c r="G164" s="291" t="s">
        <v>292</v>
      </c>
      <c r="H164" s="291" t="s">
        <v>2779</v>
      </c>
      <c r="I164" s="290"/>
      <c r="J164" s="290"/>
      <c r="L164" s="290"/>
      <c r="N164" s="290"/>
      <c r="O164" s="290"/>
      <c r="P164" s="290"/>
      <c r="Q164" s="290"/>
      <c r="R164" s="290"/>
      <c r="S164" s="290"/>
      <c r="T164" s="290"/>
      <c r="U164" s="290"/>
      <c r="V164" s="290"/>
      <c r="W164" s="290"/>
      <c r="X164" s="290"/>
    </row>
    <row r="165" spans="1:24" ht="14.25">
      <c r="A165" s="292" t="s">
        <v>182</v>
      </c>
      <c r="B165" s="292" t="s">
        <v>2852</v>
      </c>
      <c r="C165" s="292" t="s">
        <v>2853</v>
      </c>
      <c r="D165" s="290"/>
      <c r="E165" s="290"/>
      <c r="F165" s="290"/>
      <c r="G165" s="291" t="s">
        <v>292</v>
      </c>
      <c r="H165" s="291" t="s">
        <v>2854</v>
      </c>
      <c r="I165" s="290"/>
      <c r="J165" s="290"/>
      <c r="L165" s="290"/>
      <c r="N165" s="290"/>
      <c r="O165" s="290"/>
      <c r="P165" s="290"/>
      <c r="Q165" s="290"/>
      <c r="R165" s="290"/>
      <c r="S165" s="290"/>
      <c r="T165" s="290"/>
      <c r="U165" s="290"/>
      <c r="V165" s="290"/>
      <c r="W165" s="290"/>
      <c r="X165" s="290"/>
    </row>
    <row r="166" spans="1:24" ht="14.25">
      <c r="A166" s="292" t="s">
        <v>182</v>
      </c>
      <c r="B166" s="292" t="s">
        <v>2846</v>
      </c>
      <c r="C166" s="292" t="s">
        <v>2847</v>
      </c>
      <c r="D166" s="290"/>
      <c r="E166" s="290"/>
      <c r="F166" s="290"/>
      <c r="G166" s="291" t="s">
        <v>294</v>
      </c>
      <c r="H166" s="291" t="s">
        <v>2687</v>
      </c>
      <c r="I166" s="290"/>
      <c r="J166" s="290"/>
      <c r="L166" s="290"/>
      <c r="N166" s="290"/>
      <c r="O166" s="290"/>
      <c r="P166" s="290"/>
      <c r="Q166" s="290"/>
      <c r="R166" s="290"/>
      <c r="S166" s="290"/>
      <c r="T166" s="290"/>
      <c r="U166" s="290"/>
      <c r="V166" s="290"/>
      <c r="W166" s="290"/>
      <c r="X166" s="290"/>
    </row>
    <row r="167" spans="1:24" ht="14.25">
      <c r="A167" s="295" t="s">
        <v>186</v>
      </c>
      <c r="B167" s="291" t="s">
        <v>2754</v>
      </c>
      <c r="C167" s="291" t="s">
        <v>2755</v>
      </c>
      <c r="D167" s="290"/>
      <c r="E167" s="290"/>
      <c r="F167" s="290"/>
      <c r="G167" s="291" t="s">
        <v>294</v>
      </c>
      <c r="H167" s="291" t="s">
        <v>2772</v>
      </c>
      <c r="I167" s="290"/>
      <c r="J167" s="290"/>
      <c r="L167" s="290"/>
      <c r="N167" s="290"/>
      <c r="O167" s="290"/>
      <c r="P167" s="290"/>
      <c r="Q167" s="290"/>
      <c r="R167" s="290"/>
      <c r="S167" s="290"/>
      <c r="T167" s="290"/>
      <c r="U167" s="290"/>
      <c r="V167" s="290"/>
      <c r="W167" s="290"/>
      <c r="X167" s="290"/>
    </row>
    <row r="168" spans="1:24" ht="14.25">
      <c r="A168" s="292" t="s">
        <v>186</v>
      </c>
      <c r="B168" s="292" t="s">
        <v>2855</v>
      </c>
      <c r="C168" s="292" t="s">
        <v>2856</v>
      </c>
      <c r="D168" s="290"/>
      <c r="E168" s="290"/>
      <c r="F168" s="290"/>
      <c r="G168" s="291" t="s">
        <v>294</v>
      </c>
      <c r="H168" s="291" t="s">
        <v>2688</v>
      </c>
      <c r="I168" s="290"/>
      <c r="J168" s="290"/>
      <c r="L168" s="290"/>
      <c r="N168" s="290"/>
      <c r="O168" s="290"/>
      <c r="P168" s="290"/>
      <c r="Q168" s="290"/>
      <c r="R168" s="290"/>
      <c r="S168" s="290"/>
      <c r="T168" s="290"/>
      <c r="U168" s="290"/>
      <c r="V168" s="290"/>
      <c r="W168" s="290"/>
      <c r="X168" s="290"/>
    </row>
    <row r="169" spans="1:24" ht="14.25">
      <c r="A169" s="292" t="s">
        <v>190</v>
      </c>
      <c r="B169" s="292" t="s">
        <v>2857</v>
      </c>
      <c r="C169" s="292" t="s">
        <v>2858</v>
      </c>
      <c r="D169" s="290"/>
      <c r="E169" s="290"/>
      <c r="F169" s="290"/>
      <c r="G169" s="291" t="s">
        <v>294</v>
      </c>
      <c r="H169" s="291" t="s">
        <v>2588</v>
      </c>
      <c r="I169" s="290"/>
      <c r="J169" s="290"/>
      <c r="L169" s="290"/>
      <c r="N169" s="290"/>
      <c r="O169" s="290"/>
      <c r="P169" s="290"/>
      <c r="Q169" s="290"/>
      <c r="R169" s="290"/>
      <c r="S169" s="290"/>
      <c r="T169" s="290"/>
      <c r="U169" s="290"/>
      <c r="V169" s="290"/>
      <c r="W169" s="290"/>
      <c r="X169" s="290"/>
    </row>
    <row r="170" spans="1:24" ht="14.25">
      <c r="A170" s="292" t="s">
        <v>190</v>
      </c>
      <c r="B170" s="292" t="s">
        <v>2859</v>
      </c>
      <c r="C170" s="292" t="s">
        <v>2860</v>
      </c>
      <c r="D170" s="290"/>
      <c r="E170" s="290"/>
      <c r="F170" s="290"/>
      <c r="G170" s="291" t="s">
        <v>294</v>
      </c>
      <c r="H170" s="291" t="s">
        <v>2662</v>
      </c>
      <c r="I170" s="290"/>
      <c r="J170" s="290"/>
      <c r="L170" s="290"/>
      <c r="N170" s="290"/>
      <c r="O170" s="290"/>
      <c r="P170" s="290"/>
      <c r="Q170" s="290"/>
      <c r="R170" s="290"/>
      <c r="S170" s="290"/>
      <c r="T170" s="290"/>
      <c r="U170" s="290"/>
      <c r="V170" s="290"/>
      <c r="W170" s="290"/>
      <c r="X170" s="290"/>
    </row>
    <row r="171" spans="1:24" ht="14.25">
      <c r="A171" s="292" t="s">
        <v>197</v>
      </c>
      <c r="B171" s="292" t="s">
        <v>2758</v>
      </c>
      <c r="C171" s="292" t="s">
        <v>2759</v>
      </c>
      <c r="D171" s="290"/>
      <c r="E171" s="290"/>
      <c r="F171" s="290"/>
      <c r="G171" s="291" t="s">
        <v>294</v>
      </c>
      <c r="H171" s="291" t="s">
        <v>2662</v>
      </c>
      <c r="I171" s="290"/>
      <c r="J171" s="290"/>
      <c r="L171" s="290"/>
      <c r="N171" s="290"/>
      <c r="O171" s="290"/>
      <c r="P171" s="290"/>
      <c r="Q171" s="290"/>
      <c r="R171" s="290"/>
      <c r="S171" s="290"/>
      <c r="T171" s="290"/>
      <c r="U171" s="290"/>
      <c r="V171" s="290"/>
      <c r="W171" s="290"/>
      <c r="X171" s="290"/>
    </row>
    <row r="172" spans="1:24" ht="14.25">
      <c r="A172" s="292" t="s">
        <v>197</v>
      </c>
      <c r="B172" s="292" t="s">
        <v>2861</v>
      </c>
      <c r="C172" s="292" t="s">
        <v>2862</v>
      </c>
      <c r="D172" s="290"/>
      <c r="E172" s="290"/>
      <c r="F172" s="290"/>
      <c r="G172" s="291" t="s">
        <v>294</v>
      </c>
      <c r="H172" s="291" t="s">
        <v>2600</v>
      </c>
      <c r="I172" s="290"/>
      <c r="J172" s="290"/>
      <c r="L172" s="290"/>
      <c r="N172" s="290"/>
      <c r="O172" s="290"/>
      <c r="P172" s="290"/>
      <c r="Q172" s="290"/>
      <c r="R172" s="290"/>
      <c r="S172" s="290"/>
      <c r="T172" s="290"/>
      <c r="U172" s="290"/>
      <c r="V172" s="290"/>
      <c r="W172" s="290"/>
      <c r="X172" s="290"/>
    </row>
    <row r="173" spans="1:24" ht="14.25">
      <c r="A173" s="292" t="s">
        <v>199</v>
      </c>
      <c r="B173" s="292" t="s">
        <v>2863</v>
      </c>
      <c r="C173" s="292" t="s">
        <v>2864</v>
      </c>
      <c r="D173" s="290"/>
      <c r="E173" s="290"/>
      <c r="F173" s="290"/>
      <c r="G173" s="291" t="s">
        <v>300</v>
      </c>
      <c r="H173" s="291" t="s">
        <v>2687</v>
      </c>
      <c r="I173" s="290"/>
      <c r="J173" s="290"/>
      <c r="L173" s="290"/>
      <c r="N173" s="290"/>
      <c r="O173" s="290"/>
      <c r="P173" s="290"/>
      <c r="Q173" s="290"/>
      <c r="R173" s="290"/>
      <c r="S173" s="290"/>
      <c r="T173" s="290"/>
      <c r="U173" s="290"/>
      <c r="V173" s="290"/>
      <c r="W173" s="290"/>
      <c r="X173" s="290"/>
    </row>
    <row r="174" spans="1:24" ht="14.25">
      <c r="A174" s="292" t="s">
        <v>199</v>
      </c>
      <c r="B174" s="292" t="s">
        <v>2863</v>
      </c>
      <c r="C174" s="292" t="s">
        <v>2864</v>
      </c>
      <c r="D174" s="290"/>
      <c r="E174" s="290"/>
      <c r="F174" s="290"/>
      <c r="G174" s="291" t="s">
        <v>300</v>
      </c>
      <c r="H174" s="291" t="s">
        <v>2865</v>
      </c>
      <c r="I174" s="290"/>
      <c r="J174" s="290"/>
      <c r="L174" s="290"/>
      <c r="N174" s="290"/>
      <c r="O174" s="290"/>
      <c r="P174" s="290"/>
      <c r="Q174" s="290"/>
      <c r="R174" s="290"/>
      <c r="S174" s="290"/>
      <c r="T174" s="290"/>
      <c r="U174" s="290"/>
      <c r="V174" s="290"/>
      <c r="W174" s="290"/>
      <c r="X174" s="290"/>
    </row>
    <row r="175" spans="1:24" ht="14.25">
      <c r="A175" s="292" t="s">
        <v>199</v>
      </c>
      <c r="B175" s="292" t="s">
        <v>2866</v>
      </c>
      <c r="C175" s="292" t="s">
        <v>2867</v>
      </c>
      <c r="D175" s="290"/>
      <c r="E175" s="290"/>
      <c r="F175" s="290"/>
      <c r="G175" s="291" t="s">
        <v>300</v>
      </c>
      <c r="H175" s="291" t="s">
        <v>2772</v>
      </c>
      <c r="I175" s="290"/>
      <c r="J175" s="290"/>
      <c r="L175" s="290"/>
      <c r="N175" s="290"/>
      <c r="O175" s="290"/>
      <c r="P175" s="290"/>
      <c r="Q175" s="290"/>
      <c r="R175" s="290"/>
      <c r="S175" s="290"/>
      <c r="T175" s="290"/>
      <c r="U175" s="290"/>
      <c r="V175" s="290"/>
      <c r="W175" s="290"/>
      <c r="X175" s="290"/>
    </row>
    <row r="176" spans="1:24" ht="14.25">
      <c r="A176" s="292" t="s">
        <v>199</v>
      </c>
      <c r="B176" s="292" t="s">
        <v>2728</v>
      </c>
      <c r="C176" s="292" t="s">
        <v>2729</v>
      </c>
      <c r="D176" s="290"/>
      <c r="E176" s="290"/>
      <c r="F176" s="290"/>
      <c r="G176" s="291" t="s">
        <v>300</v>
      </c>
      <c r="H176" s="291" t="s">
        <v>2868</v>
      </c>
      <c r="I176" s="290"/>
      <c r="J176" s="290"/>
      <c r="L176" s="290"/>
      <c r="N176" s="290"/>
      <c r="O176" s="290"/>
      <c r="P176" s="290"/>
      <c r="Q176" s="290"/>
      <c r="R176" s="290"/>
      <c r="S176" s="290"/>
      <c r="T176" s="290"/>
      <c r="U176" s="290"/>
      <c r="V176" s="290"/>
      <c r="W176" s="290"/>
      <c r="X176" s="290"/>
    </row>
    <row r="177" spans="1:24" ht="14.25">
      <c r="A177" s="292" t="s">
        <v>199</v>
      </c>
      <c r="B177" s="292" t="s">
        <v>2668</v>
      </c>
      <c r="C177" s="292" t="s">
        <v>2669</v>
      </c>
      <c r="D177" s="290"/>
      <c r="E177" s="290"/>
      <c r="F177" s="290"/>
      <c r="G177" s="291" t="s">
        <v>300</v>
      </c>
      <c r="H177" s="291" t="s">
        <v>2693</v>
      </c>
      <c r="I177" s="290"/>
      <c r="J177" s="290"/>
      <c r="L177" s="290"/>
      <c r="N177" s="290"/>
      <c r="O177" s="290"/>
      <c r="P177" s="290"/>
      <c r="Q177" s="290"/>
      <c r="R177" s="290"/>
      <c r="S177" s="290"/>
      <c r="T177" s="290"/>
      <c r="U177" s="290"/>
      <c r="V177" s="290"/>
      <c r="W177" s="290"/>
      <c r="X177" s="290"/>
    </row>
    <row r="178" spans="1:24" ht="14.25">
      <c r="A178" s="292" t="s">
        <v>199</v>
      </c>
      <c r="B178" s="292" t="s">
        <v>2869</v>
      </c>
      <c r="C178" s="292" t="s">
        <v>2870</v>
      </c>
      <c r="D178" s="290"/>
      <c r="E178" s="290"/>
      <c r="F178" s="290"/>
      <c r="G178" s="291" t="s">
        <v>300</v>
      </c>
      <c r="H178" s="291" t="s">
        <v>2694</v>
      </c>
      <c r="I178" s="290"/>
      <c r="J178" s="290"/>
      <c r="L178" s="290"/>
      <c r="N178" s="290"/>
      <c r="O178" s="290"/>
      <c r="P178" s="290"/>
      <c r="Q178" s="290"/>
      <c r="R178" s="290"/>
      <c r="S178" s="290"/>
      <c r="T178" s="290"/>
      <c r="U178" s="290"/>
      <c r="V178" s="290"/>
      <c r="W178" s="290"/>
      <c r="X178" s="290"/>
    </row>
    <row r="179" spans="1:24" ht="14.25">
      <c r="A179" s="292" t="s">
        <v>199</v>
      </c>
      <c r="B179" s="292" t="s">
        <v>2869</v>
      </c>
      <c r="C179" s="292" t="s">
        <v>2870</v>
      </c>
      <c r="D179" s="290"/>
      <c r="E179" s="290"/>
      <c r="F179" s="290"/>
      <c r="G179" s="291" t="s">
        <v>300</v>
      </c>
      <c r="H179" s="291" t="s">
        <v>2697</v>
      </c>
      <c r="I179" s="290"/>
      <c r="J179" s="290"/>
      <c r="L179" s="290"/>
      <c r="N179" s="290"/>
      <c r="O179" s="290"/>
      <c r="P179" s="290"/>
      <c r="Q179" s="290"/>
      <c r="R179" s="290"/>
      <c r="S179" s="290"/>
      <c r="T179" s="290"/>
      <c r="U179" s="290"/>
      <c r="V179" s="290"/>
      <c r="W179" s="290"/>
      <c r="X179" s="290"/>
    </row>
    <row r="180" spans="1:24" ht="14.25">
      <c r="A180" s="295" t="s">
        <v>199</v>
      </c>
      <c r="B180" s="291" t="s">
        <v>2871</v>
      </c>
      <c r="C180" s="291" t="s">
        <v>2872</v>
      </c>
      <c r="D180" s="290"/>
      <c r="E180" s="290"/>
      <c r="F180" s="290"/>
      <c r="G180" s="291" t="s">
        <v>300</v>
      </c>
      <c r="H180" s="291" t="s">
        <v>2592</v>
      </c>
      <c r="I180" s="290"/>
      <c r="J180" s="290"/>
      <c r="L180" s="290"/>
      <c r="N180" s="290"/>
      <c r="O180" s="290"/>
      <c r="P180" s="290"/>
      <c r="Q180" s="290"/>
      <c r="R180" s="290"/>
      <c r="S180" s="290"/>
      <c r="T180" s="290"/>
      <c r="U180" s="290"/>
      <c r="V180" s="290"/>
      <c r="W180" s="290"/>
      <c r="X180" s="290"/>
    </row>
    <row r="181" spans="1:24" ht="14.25">
      <c r="A181" s="292" t="s">
        <v>199</v>
      </c>
      <c r="B181" s="292" t="s">
        <v>2871</v>
      </c>
      <c r="C181" s="292" t="s">
        <v>2872</v>
      </c>
      <c r="D181" s="290"/>
      <c r="E181" s="290"/>
      <c r="F181" s="290"/>
      <c r="G181" s="291" t="s">
        <v>300</v>
      </c>
      <c r="H181" s="291" t="s">
        <v>2873</v>
      </c>
      <c r="I181" s="290"/>
      <c r="J181" s="290"/>
      <c r="L181" s="290"/>
      <c r="N181" s="290"/>
      <c r="O181" s="290"/>
      <c r="P181" s="290"/>
      <c r="Q181" s="290"/>
      <c r="R181" s="290"/>
      <c r="S181" s="290"/>
      <c r="T181" s="290"/>
      <c r="U181" s="290"/>
      <c r="V181" s="290"/>
      <c r="W181" s="290"/>
      <c r="X181" s="290"/>
    </row>
    <row r="182" spans="1:24" ht="14.25">
      <c r="A182" s="292" t="s">
        <v>199</v>
      </c>
      <c r="B182" s="292" t="s">
        <v>2871</v>
      </c>
      <c r="C182" s="292" t="s">
        <v>2872</v>
      </c>
      <c r="D182" s="290"/>
      <c r="E182" s="290"/>
      <c r="F182" s="290"/>
      <c r="G182" s="291" t="s">
        <v>300</v>
      </c>
      <c r="H182" s="291" t="s">
        <v>2611</v>
      </c>
      <c r="I182" s="290"/>
      <c r="J182" s="290"/>
      <c r="L182" s="290"/>
      <c r="N182" s="290"/>
      <c r="O182" s="290"/>
      <c r="P182" s="290"/>
      <c r="Q182" s="290"/>
      <c r="R182" s="290"/>
      <c r="S182" s="290"/>
      <c r="T182" s="290"/>
      <c r="U182" s="290"/>
      <c r="V182" s="290"/>
      <c r="W182" s="290"/>
      <c r="X182" s="290"/>
    </row>
    <row r="183" spans="1:24" ht="14.25">
      <c r="A183" s="292" t="s">
        <v>199</v>
      </c>
      <c r="B183" s="292" t="s">
        <v>2874</v>
      </c>
      <c r="C183" s="292" t="s">
        <v>2875</v>
      </c>
      <c r="D183" s="290"/>
      <c r="E183" s="290"/>
      <c r="F183" s="290"/>
      <c r="G183" s="291" t="s">
        <v>300</v>
      </c>
      <c r="H183" s="291" t="s">
        <v>2611</v>
      </c>
      <c r="I183" s="290"/>
      <c r="J183" s="290"/>
      <c r="L183" s="290"/>
      <c r="N183" s="290"/>
      <c r="O183" s="290"/>
      <c r="P183" s="290"/>
      <c r="Q183" s="290"/>
      <c r="R183" s="290"/>
      <c r="S183" s="290"/>
      <c r="T183" s="290"/>
      <c r="U183" s="290"/>
      <c r="V183" s="290"/>
      <c r="W183" s="290"/>
      <c r="X183" s="290"/>
    </row>
    <row r="184" spans="1:24" ht="14.25">
      <c r="A184" s="292" t="s">
        <v>199</v>
      </c>
      <c r="B184" s="292" t="s">
        <v>2874</v>
      </c>
      <c r="C184" s="292" t="s">
        <v>2875</v>
      </c>
      <c r="D184" s="290"/>
      <c r="E184" s="290"/>
      <c r="F184" s="290"/>
      <c r="G184" s="291" t="s">
        <v>300</v>
      </c>
      <c r="H184" s="291" t="s">
        <v>2611</v>
      </c>
      <c r="I184" s="290"/>
      <c r="J184" s="290"/>
      <c r="L184" s="290"/>
      <c r="N184" s="290"/>
      <c r="O184" s="290"/>
      <c r="P184" s="290"/>
      <c r="Q184" s="290"/>
      <c r="R184" s="290"/>
      <c r="S184" s="290"/>
      <c r="T184" s="290"/>
      <c r="U184" s="290"/>
      <c r="V184" s="290"/>
      <c r="W184" s="290"/>
      <c r="X184" s="290"/>
    </row>
    <row r="185" spans="1:24" ht="14.25">
      <c r="A185" s="295" t="s">
        <v>199</v>
      </c>
      <c r="B185" s="291" t="s">
        <v>2874</v>
      </c>
      <c r="C185" s="291" t="s">
        <v>2875</v>
      </c>
      <c r="D185" s="290"/>
      <c r="E185" s="290"/>
      <c r="F185" s="290"/>
      <c r="G185" s="291" t="s">
        <v>300</v>
      </c>
      <c r="H185" s="291" t="s">
        <v>2598</v>
      </c>
      <c r="I185" s="290"/>
      <c r="J185" s="290"/>
      <c r="L185" s="290"/>
      <c r="N185" s="290"/>
      <c r="O185" s="290"/>
      <c r="P185" s="290"/>
      <c r="Q185" s="290"/>
      <c r="R185" s="290"/>
      <c r="S185" s="290"/>
      <c r="T185" s="290"/>
      <c r="U185" s="290"/>
      <c r="V185" s="290"/>
      <c r="W185" s="290"/>
      <c r="X185" s="290"/>
    </row>
    <row r="186" spans="1:24" ht="14.25">
      <c r="A186" s="292" t="s">
        <v>202</v>
      </c>
      <c r="B186" s="292" t="s">
        <v>2876</v>
      </c>
      <c r="C186" s="292" t="s">
        <v>2877</v>
      </c>
      <c r="D186" s="290"/>
      <c r="E186" s="290"/>
      <c r="F186" s="290"/>
      <c r="G186" s="291" t="s">
        <v>300</v>
      </c>
      <c r="H186" s="291" t="s">
        <v>2735</v>
      </c>
      <c r="I186" s="290"/>
      <c r="J186" s="290"/>
      <c r="L186" s="290"/>
      <c r="N186" s="290"/>
      <c r="O186" s="290"/>
      <c r="P186" s="290"/>
      <c r="Q186" s="290"/>
      <c r="R186" s="290"/>
      <c r="S186" s="290"/>
      <c r="T186" s="290"/>
      <c r="U186" s="290"/>
      <c r="V186" s="290"/>
      <c r="W186" s="290"/>
      <c r="X186" s="290"/>
    </row>
    <row r="187" spans="1:24" ht="14.25">
      <c r="A187" s="292" t="s">
        <v>202</v>
      </c>
      <c r="B187" s="292" t="s">
        <v>2876</v>
      </c>
      <c r="C187" s="292" t="s">
        <v>2877</v>
      </c>
      <c r="D187" s="290"/>
      <c r="E187" s="290"/>
      <c r="F187" s="290"/>
      <c r="G187" s="291" t="s">
        <v>300</v>
      </c>
      <c r="H187" s="291" t="s">
        <v>2878</v>
      </c>
      <c r="I187" s="290"/>
      <c r="J187" s="290"/>
      <c r="L187" s="290"/>
      <c r="N187" s="290"/>
      <c r="O187" s="290"/>
      <c r="P187" s="290"/>
      <c r="Q187" s="290"/>
      <c r="R187" s="290"/>
      <c r="S187" s="290"/>
      <c r="T187" s="290"/>
      <c r="U187" s="290"/>
      <c r="V187" s="290"/>
      <c r="W187" s="290"/>
      <c r="X187" s="290"/>
    </row>
    <row r="188" spans="1:24" ht="14.25">
      <c r="A188" s="292" t="s">
        <v>202</v>
      </c>
      <c r="B188" s="292" t="s">
        <v>2879</v>
      </c>
      <c r="C188" s="292" t="s">
        <v>2880</v>
      </c>
      <c r="D188" s="290"/>
      <c r="E188" s="290"/>
      <c r="F188" s="290"/>
      <c r="G188" s="291" t="s">
        <v>300</v>
      </c>
      <c r="H188" s="291" t="s">
        <v>2662</v>
      </c>
      <c r="I188" s="290"/>
      <c r="J188" s="290"/>
      <c r="L188" s="290"/>
      <c r="N188" s="290"/>
      <c r="O188" s="290"/>
      <c r="P188" s="290"/>
      <c r="Q188" s="290"/>
      <c r="R188" s="290"/>
      <c r="S188" s="290"/>
      <c r="T188" s="290"/>
      <c r="U188" s="290"/>
      <c r="V188" s="290"/>
      <c r="W188" s="290"/>
      <c r="X188" s="290"/>
    </row>
    <row r="189" spans="1:24" ht="14.25">
      <c r="A189" s="292" t="s">
        <v>202</v>
      </c>
      <c r="B189" s="292" t="s">
        <v>2720</v>
      </c>
      <c r="C189" s="292" t="s">
        <v>2721</v>
      </c>
      <c r="D189" s="290"/>
      <c r="E189" s="290"/>
      <c r="F189" s="290"/>
      <c r="G189" s="291" t="s">
        <v>300</v>
      </c>
      <c r="H189" s="291" t="s">
        <v>2662</v>
      </c>
      <c r="I189" s="290"/>
      <c r="J189" s="290"/>
      <c r="L189" s="290"/>
      <c r="N189" s="290"/>
      <c r="O189" s="290"/>
      <c r="P189" s="290"/>
      <c r="Q189" s="290"/>
      <c r="R189" s="290"/>
      <c r="S189" s="290"/>
      <c r="T189" s="290"/>
      <c r="U189" s="290"/>
      <c r="V189" s="290"/>
      <c r="W189" s="290"/>
      <c r="X189" s="290"/>
    </row>
    <row r="190" spans="1:24" ht="14.25">
      <c r="A190" s="292" t="s">
        <v>214</v>
      </c>
      <c r="B190" s="292" t="s">
        <v>2608</v>
      </c>
      <c r="C190" s="292" t="s">
        <v>2588</v>
      </c>
      <c r="D190" s="290"/>
      <c r="E190" s="290"/>
      <c r="F190" s="290"/>
      <c r="G190" s="291" t="s">
        <v>300</v>
      </c>
      <c r="H190" s="291" t="s">
        <v>2662</v>
      </c>
      <c r="I190" s="290"/>
      <c r="J190" s="290"/>
      <c r="L190" s="290"/>
      <c r="N190" s="290"/>
      <c r="O190" s="290"/>
      <c r="P190" s="290"/>
      <c r="Q190" s="290"/>
      <c r="R190" s="290"/>
      <c r="S190" s="290"/>
      <c r="T190" s="290"/>
      <c r="U190" s="290"/>
      <c r="V190" s="290"/>
      <c r="W190" s="290"/>
      <c r="X190" s="290"/>
    </row>
    <row r="191" spans="1:24" ht="14.25">
      <c r="A191" s="292" t="s">
        <v>214</v>
      </c>
      <c r="B191" s="292" t="s">
        <v>2610</v>
      </c>
      <c r="C191" s="292" t="s">
        <v>2591</v>
      </c>
      <c r="D191" s="290"/>
      <c r="E191" s="290"/>
      <c r="F191" s="290"/>
      <c r="G191" s="291" t="s">
        <v>300</v>
      </c>
      <c r="H191" s="291" t="s">
        <v>2746</v>
      </c>
      <c r="I191" s="290"/>
      <c r="J191" s="290"/>
      <c r="L191" s="290"/>
      <c r="N191" s="290"/>
      <c r="O191" s="290"/>
      <c r="P191" s="290"/>
      <c r="Q191" s="290"/>
      <c r="R191" s="290"/>
      <c r="S191" s="290"/>
      <c r="T191" s="290"/>
      <c r="U191" s="290"/>
      <c r="V191" s="290"/>
      <c r="W191" s="290"/>
      <c r="X191" s="290"/>
    </row>
    <row r="192" spans="1:24" ht="14.25">
      <c r="A192" s="292" t="s">
        <v>214</v>
      </c>
      <c r="B192" s="292" t="s">
        <v>2612</v>
      </c>
      <c r="C192" s="292" t="s">
        <v>2599</v>
      </c>
      <c r="D192" s="290"/>
      <c r="E192" s="290"/>
      <c r="F192" s="290"/>
      <c r="G192" s="291" t="s">
        <v>300</v>
      </c>
      <c r="H192" s="291" t="s">
        <v>2746</v>
      </c>
      <c r="I192" s="290"/>
      <c r="J192" s="290"/>
      <c r="L192" s="290"/>
      <c r="N192" s="290"/>
      <c r="O192" s="290"/>
      <c r="P192" s="290"/>
      <c r="Q192" s="290"/>
      <c r="R192" s="290"/>
      <c r="S192" s="290"/>
      <c r="T192" s="290"/>
      <c r="U192" s="290"/>
      <c r="V192" s="290"/>
      <c r="W192" s="290"/>
      <c r="X192" s="290"/>
    </row>
    <row r="193" spans="1:24" ht="14.25">
      <c r="A193" s="292" t="s">
        <v>214</v>
      </c>
      <c r="B193" s="292" t="s">
        <v>2619</v>
      </c>
      <c r="C193" s="292" t="s">
        <v>2595</v>
      </c>
      <c r="D193" s="290"/>
      <c r="E193" s="290"/>
      <c r="F193" s="290"/>
      <c r="G193" s="291" t="s">
        <v>300</v>
      </c>
      <c r="H193" s="291" t="s">
        <v>2746</v>
      </c>
      <c r="I193" s="290"/>
      <c r="J193" s="290"/>
      <c r="L193" s="290"/>
      <c r="N193" s="290"/>
      <c r="O193" s="290"/>
      <c r="P193" s="290"/>
      <c r="Q193" s="290"/>
      <c r="R193" s="290"/>
      <c r="S193" s="290"/>
      <c r="T193" s="290"/>
      <c r="U193" s="290"/>
      <c r="V193" s="290"/>
      <c r="W193" s="290"/>
      <c r="X193" s="290"/>
    </row>
    <row r="194" spans="1:24" ht="14.25">
      <c r="A194" s="295" t="s">
        <v>214</v>
      </c>
      <c r="B194" s="291" t="s">
        <v>2620</v>
      </c>
      <c r="C194" s="291" t="s">
        <v>2600</v>
      </c>
      <c r="D194" s="290"/>
      <c r="E194" s="290"/>
      <c r="F194" s="290"/>
      <c r="G194" s="291" t="s">
        <v>300</v>
      </c>
      <c r="H194" s="291" t="s">
        <v>2747</v>
      </c>
      <c r="I194" s="290"/>
      <c r="J194" s="290"/>
      <c r="L194" s="290"/>
      <c r="N194" s="290"/>
      <c r="O194" s="290"/>
      <c r="P194" s="290"/>
      <c r="Q194" s="290"/>
      <c r="R194" s="290"/>
      <c r="S194" s="290"/>
      <c r="T194" s="290"/>
      <c r="U194" s="290"/>
      <c r="V194" s="290"/>
      <c r="W194" s="290"/>
      <c r="X194" s="290"/>
    </row>
    <row r="195" spans="1:24" ht="14.25">
      <c r="A195" s="292" t="s">
        <v>214</v>
      </c>
      <c r="B195" s="292" t="s">
        <v>2668</v>
      </c>
      <c r="C195" s="292" t="s">
        <v>2669</v>
      </c>
      <c r="D195" s="290"/>
      <c r="E195" s="290"/>
      <c r="F195" s="290"/>
      <c r="G195" s="291" t="s">
        <v>300</v>
      </c>
      <c r="H195" s="291" t="s">
        <v>2747</v>
      </c>
      <c r="I195" s="290"/>
      <c r="J195" s="290"/>
      <c r="L195" s="290"/>
      <c r="N195" s="290"/>
      <c r="O195" s="290"/>
      <c r="P195" s="290"/>
      <c r="Q195" s="290"/>
      <c r="R195" s="290"/>
      <c r="S195" s="290"/>
      <c r="T195" s="290"/>
      <c r="U195" s="290"/>
      <c r="V195" s="290"/>
      <c r="W195" s="290"/>
      <c r="X195" s="290"/>
    </row>
    <row r="196" spans="1:24" ht="14.25">
      <c r="A196" s="292" t="s">
        <v>214</v>
      </c>
      <c r="B196" s="292" t="s">
        <v>2638</v>
      </c>
      <c r="C196" s="292" t="s">
        <v>2639</v>
      </c>
      <c r="D196" s="290"/>
      <c r="E196" s="290"/>
      <c r="F196" s="290"/>
      <c r="G196" s="291" t="s">
        <v>300</v>
      </c>
      <c r="H196" s="291" t="s">
        <v>2747</v>
      </c>
      <c r="I196" s="290"/>
      <c r="J196" s="290"/>
      <c r="L196" s="290"/>
      <c r="N196" s="290"/>
      <c r="O196" s="290"/>
      <c r="P196" s="290"/>
      <c r="Q196" s="290"/>
      <c r="R196" s="290"/>
      <c r="S196" s="290"/>
      <c r="T196" s="290"/>
      <c r="U196" s="290"/>
      <c r="V196" s="290"/>
      <c r="W196" s="290"/>
      <c r="X196" s="290"/>
    </row>
    <row r="197" spans="1:24" ht="14.25">
      <c r="A197" s="292" t="s">
        <v>214</v>
      </c>
      <c r="B197" s="292" t="s">
        <v>2640</v>
      </c>
      <c r="C197" s="292" t="s">
        <v>2641</v>
      </c>
      <c r="D197" s="290"/>
      <c r="E197" s="290"/>
      <c r="F197" s="290"/>
      <c r="G197" s="291" t="s">
        <v>300</v>
      </c>
      <c r="H197" s="291" t="s">
        <v>2779</v>
      </c>
      <c r="I197" s="290"/>
      <c r="J197" s="290"/>
      <c r="L197" s="290"/>
      <c r="N197" s="290"/>
      <c r="O197" s="290"/>
      <c r="P197" s="290"/>
      <c r="Q197" s="290"/>
      <c r="R197" s="290"/>
      <c r="S197" s="290"/>
      <c r="T197" s="290"/>
      <c r="U197" s="290"/>
      <c r="V197" s="290"/>
      <c r="W197" s="290"/>
      <c r="X197" s="290"/>
    </row>
    <row r="198" spans="1:24" ht="14.25">
      <c r="A198" s="292" t="s">
        <v>214</v>
      </c>
      <c r="B198" s="292" t="s">
        <v>2642</v>
      </c>
      <c r="C198" s="292" t="s">
        <v>2643</v>
      </c>
      <c r="D198" s="290"/>
      <c r="E198" s="290"/>
      <c r="F198" s="290"/>
      <c r="G198" s="291" t="s">
        <v>300</v>
      </c>
      <c r="H198" s="291" t="s">
        <v>2854</v>
      </c>
      <c r="I198" s="290"/>
      <c r="J198" s="290"/>
      <c r="L198" s="290"/>
      <c r="N198" s="290"/>
      <c r="O198" s="290"/>
      <c r="P198" s="290"/>
      <c r="Q198" s="290"/>
      <c r="R198" s="290"/>
      <c r="S198" s="290"/>
      <c r="T198" s="290"/>
      <c r="U198" s="290"/>
      <c r="V198" s="290"/>
      <c r="W198" s="290"/>
      <c r="X198" s="290"/>
    </row>
    <row r="199" spans="1:24" ht="14.25">
      <c r="A199" s="292" t="s">
        <v>217</v>
      </c>
      <c r="B199" s="292" t="s">
        <v>2608</v>
      </c>
      <c r="C199" s="292" t="s">
        <v>2588</v>
      </c>
      <c r="D199" s="290"/>
      <c r="E199" s="290"/>
      <c r="F199" s="290"/>
      <c r="G199" s="291" t="s">
        <v>300</v>
      </c>
      <c r="H199" s="291" t="s">
        <v>2600</v>
      </c>
      <c r="I199" s="290"/>
      <c r="J199" s="290"/>
      <c r="L199" s="290"/>
      <c r="N199" s="290"/>
      <c r="O199" s="290"/>
      <c r="P199" s="290"/>
      <c r="Q199" s="290"/>
      <c r="R199" s="290"/>
      <c r="S199" s="290"/>
      <c r="T199" s="290"/>
      <c r="U199" s="290"/>
      <c r="V199" s="290"/>
      <c r="W199" s="290"/>
      <c r="X199" s="290"/>
    </row>
    <row r="200" spans="1:24" ht="14.25">
      <c r="A200" s="292" t="s">
        <v>217</v>
      </c>
      <c r="B200" s="292" t="s">
        <v>2610</v>
      </c>
      <c r="C200" s="292" t="s">
        <v>2591</v>
      </c>
      <c r="D200" s="290"/>
      <c r="E200" s="290"/>
      <c r="F200" s="290"/>
      <c r="G200" s="291" t="s">
        <v>300</v>
      </c>
      <c r="H200" s="291" t="s">
        <v>2760</v>
      </c>
      <c r="I200" s="290"/>
      <c r="J200" s="290"/>
      <c r="L200" s="290"/>
      <c r="N200" s="290"/>
      <c r="O200" s="290"/>
      <c r="P200" s="290"/>
      <c r="Q200" s="290"/>
      <c r="R200" s="290"/>
      <c r="S200" s="290"/>
      <c r="T200" s="290"/>
      <c r="U200" s="290"/>
      <c r="V200" s="290"/>
      <c r="W200" s="290"/>
      <c r="X200" s="290"/>
    </row>
    <row r="201" spans="1:24" ht="14.25">
      <c r="A201" s="292" t="s">
        <v>217</v>
      </c>
      <c r="B201" s="292" t="s">
        <v>2612</v>
      </c>
      <c r="C201" s="292" t="s">
        <v>2599</v>
      </c>
      <c r="D201" s="290"/>
      <c r="E201" s="290"/>
      <c r="F201" s="290"/>
      <c r="G201" s="291" t="s">
        <v>307</v>
      </c>
      <c r="H201" s="291" t="s">
        <v>2687</v>
      </c>
      <c r="I201" s="290"/>
      <c r="J201" s="290"/>
      <c r="L201" s="290"/>
      <c r="N201" s="290"/>
      <c r="O201" s="290"/>
      <c r="P201" s="290"/>
      <c r="Q201" s="290"/>
      <c r="R201" s="290"/>
      <c r="S201" s="290"/>
      <c r="T201" s="290"/>
      <c r="U201" s="290"/>
      <c r="V201" s="290"/>
      <c r="W201" s="290"/>
      <c r="X201" s="290"/>
    </row>
    <row r="202" spans="1:24" ht="14.25">
      <c r="A202" s="292" t="s">
        <v>217</v>
      </c>
      <c r="B202" s="292" t="s">
        <v>2619</v>
      </c>
      <c r="C202" s="292" t="s">
        <v>2595</v>
      </c>
      <c r="D202" s="290"/>
      <c r="E202" s="290"/>
      <c r="F202" s="290"/>
      <c r="G202" s="291" t="s">
        <v>307</v>
      </c>
      <c r="H202" s="291" t="s">
        <v>2687</v>
      </c>
      <c r="I202" s="290"/>
      <c r="J202" s="290"/>
      <c r="L202" s="290"/>
      <c r="N202" s="290"/>
      <c r="O202" s="290"/>
      <c r="P202" s="290"/>
      <c r="Q202" s="290"/>
      <c r="R202" s="290"/>
      <c r="S202" s="290"/>
      <c r="T202" s="290"/>
      <c r="U202" s="290"/>
      <c r="V202" s="290"/>
      <c r="W202" s="290"/>
      <c r="X202" s="290"/>
    </row>
    <row r="203" spans="1:24" ht="14.25">
      <c r="A203" s="292" t="s">
        <v>217</v>
      </c>
      <c r="B203" s="292" t="s">
        <v>2620</v>
      </c>
      <c r="C203" s="292" t="s">
        <v>2600</v>
      </c>
      <c r="D203" s="290"/>
      <c r="E203" s="290"/>
      <c r="F203" s="290"/>
      <c r="G203" s="291" t="s">
        <v>307</v>
      </c>
      <c r="H203" s="291" t="s">
        <v>2772</v>
      </c>
      <c r="I203" s="290"/>
      <c r="J203" s="290"/>
      <c r="L203" s="290"/>
      <c r="N203" s="290"/>
      <c r="O203" s="290"/>
      <c r="P203" s="290"/>
      <c r="Q203" s="290"/>
      <c r="R203" s="290"/>
      <c r="S203" s="290"/>
      <c r="T203" s="290"/>
      <c r="U203" s="290"/>
      <c r="V203" s="290"/>
      <c r="W203" s="290"/>
      <c r="X203" s="290"/>
    </row>
    <row r="204" spans="1:24" ht="14.25">
      <c r="A204" s="292" t="s">
        <v>217</v>
      </c>
      <c r="B204" s="292" t="s">
        <v>2866</v>
      </c>
      <c r="C204" s="292" t="s">
        <v>2867</v>
      </c>
      <c r="D204" s="290"/>
      <c r="E204" s="290"/>
      <c r="F204" s="290"/>
      <c r="G204" s="291" t="s">
        <v>307</v>
      </c>
      <c r="H204" s="291" t="s">
        <v>2772</v>
      </c>
      <c r="I204" s="290"/>
      <c r="J204" s="290"/>
      <c r="L204" s="290"/>
      <c r="N204" s="290"/>
      <c r="O204" s="290"/>
      <c r="P204" s="290"/>
      <c r="Q204" s="290"/>
      <c r="R204" s="290"/>
      <c r="S204" s="290"/>
      <c r="T204" s="290"/>
      <c r="U204" s="290"/>
      <c r="V204" s="290"/>
      <c r="W204" s="290"/>
      <c r="X204" s="290"/>
    </row>
    <row r="205" spans="1:24" ht="14.25">
      <c r="A205" s="292" t="s">
        <v>217</v>
      </c>
      <c r="B205" s="292" t="s">
        <v>2668</v>
      </c>
      <c r="C205" s="292" t="s">
        <v>2669</v>
      </c>
      <c r="D205" s="290"/>
      <c r="E205" s="290"/>
      <c r="F205" s="290"/>
      <c r="G205" s="291" t="s">
        <v>307</v>
      </c>
      <c r="H205" s="291" t="s">
        <v>2688</v>
      </c>
      <c r="I205" s="290"/>
      <c r="J205" s="290"/>
      <c r="L205" s="290"/>
      <c r="N205" s="290"/>
      <c r="O205" s="290"/>
      <c r="P205" s="290"/>
      <c r="Q205" s="290"/>
      <c r="R205" s="290"/>
      <c r="S205" s="290"/>
      <c r="T205" s="290"/>
      <c r="U205" s="290"/>
      <c r="V205" s="290"/>
      <c r="W205" s="290"/>
      <c r="X205" s="290"/>
    </row>
    <row r="206" spans="1:24" ht="14.25">
      <c r="A206" s="292" t="s">
        <v>217</v>
      </c>
      <c r="B206" s="292" t="s">
        <v>2881</v>
      </c>
      <c r="C206" s="292" t="s">
        <v>2882</v>
      </c>
      <c r="D206" s="290"/>
      <c r="E206" s="290"/>
      <c r="F206" s="290"/>
      <c r="G206" s="291" t="s">
        <v>307</v>
      </c>
      <c r="H206" s="291" t="s">
        <v>2688</v>
      </c>
      <c r="I206" s="290"/>
      <c r="J206" s="290"/>
      <c r="L206" s="290"/>
      <c r="N206" s="290"/>
      <c r="O206" s="290"/>
      <c r="P206" s="290"/>
      <c r="Q206" s="290"/>
      <c r="R206" s="290"/>
      <c r="S206" s="290"/>
      <c r="T206" s="290"/>
      <c r="U206" s="290"/>
      <c r="V206" s="290"/>
      <c r="W206" s="290"/>
      <c r="X206" s="290"/>
    </row>
    <row r="207" spans="1:24" ht="14.25">
      <c r="A207" s="292" t="s">
        <v>217</v>
      </c>
      <c r="B207" s="292" t="s">
        <v>2883</v>
      </c>
      <c r="C207" s="292" t="s">
        <v>2884</v>
      </c>
      <c r="D207" s="290"/>
      <c r="E207" s="290"/>
      <c r="F207" s="290"/>
      <c r="G207" s="291" t="s">
        <v>307</v>
      </c>
      <c r="H207" s="291" t="s">
        <v>2588</v>
      </c>
      <c r="I207" s="290"/>
      <c r="J207" s="290"/>
      <c r="L207" s="290"/>
      <c r="N207" s="290"/>
      <c r="O207" s="290"/>
      <c r="P207" s="290"/>
      <c r="Q207" s="290"/>
      <c r="R207" s="290"/>
      <c r="S207" s="290"/>
      <c r="T207" s="290"/>
      <c r="U207" s="290"/>
      <c r="V207" s="290"/>
      <c r="W207" s="290"/>
      <c r="X207" s="290"/>
    </row>
    <row r="208" spans="1:24" ht="14.25">
      <c r="A208" s="295" t="s">
        <v>217</v>
      </c>
      <c r="B208" s="291" t="s">
        <v>2885</v>
      </c>
      <c r="C208" s="291" t="s">
        <v>2886</v>
      </c>
      <c r="D208" s="290"/>
      <c r="E208" s="290"/>
      <c r="F208" s="290"/>
      <c r="G208" s="291" t="s">
        <v>307</v>
      </c>
      <c r="H208" s="291" t="s">
        <v>2588</v>
      </c>
      <c r="I208" s="290"/>
      <c r="J208" s="290"/>
      <c r="L208" s="290"/>
      <c r="N208" s="290"/>
      <c r="O208" s="290"/>
      <c r="P208" s="290"/>
      <c r="Q208" s="290"/>
      <c r="R208" s="290"/>
      <c r="S208" s="290"/>
      <c r="T208" s="290"/>
      <c r="U208" s="290"/>
      <c r="V208" s="290"/>
      <c r="W208" s="290"/>
      <c r="X208" s="290"/>
    </row>
    <row r="209" spans="1:24" ht="14.25">
      <c r="A209" s="292" t="s">
        <v>219</v>
      </c>
      <c r="B209" s="292" t="s">
        <v>2887</v>
      </c>
      <c r="C209" s="292" t="s">
        <v>2888</v>
      </c>
      <c r="D209" s="290"/>
      <c r="E209" s="290"/>
      <c r="F209" s="290"/>
      <c r="G209" s="291" t="s">
        <v>307</v>
      </c>
      <c r="H209" s="291" t="s">
        <v>2611</v>
      </c>
      <c r="I209" s="290"/>
      <c r="J209" s="290"/>
      <c r="L209" s="290"/>
      <c r="N209" s="290"/>
      <c r="O209" s="290"/>
      <c r="P209" s="290"/>
      <c r="Q209" s="290"/>
      <c r="R209" s="290"/>
      <c r="S209" s="290"/>
      <c r="T209" s="290"/>
      <c r="U209" s="290"/>
      <c r="V209" s="290"/>
      <c r="W209" s="290"/>
      <c r="X209" s="290"/>
    </row>
    <row r="210" spans="1:24" ht="14.25">
      <c r="A210" s="292" t="s">
        <v>219</v>
      </c>
      <c r="B210" s="292" t="s">
        <v>2866</v>
      </c>
      <c r="C210" s="292" t="s">
        <v>2867</v>
      </c>
      <c r="D210" s="290"/>
      <c r="E210" s="290"/>
      <c r="F210" s="290"/>
      <c r="G210" s="291" t="s">
        <v>307</v>
      </c>
      <c r="H210" s="291" t="s">
        <v>2611</v>
      </c>
      <c r="I210" s="290"/>
      <c r="J210" s="290"/>
      <c r="L210" s="290"/>
      <c r="N210" s="290"/>
      <c r="O210" s="290"/>
      <c r="P210" s="290"/>
      <c r="Q210" s="290"/>
      <c r="R210" s="290"/>
      <c r="S210" s="290"/>
      <c r="T210" s="290"/>
      <c r="U210" s="290"/>
      <c r="V210" s="290"/>
      <c r="W210" s="290"/>
      <c r="X210" s="290"/>
    </row>
    <row r="211" spans="1:24" ht="14.25">
      <c r="A211" s="292" t="s">
        <v>219</v>
      </c>
      <c r="B211" s="292" t="s">
        <v>2642</v>
      </c>
      <c r="C211" s="292" t="s">
        <v>2643</v>
      </c>
      <c r="D211" s="290"/>
      <c r="E211" s="290"/>
      <c r="F211" s="290"/>
      <c r="G211" s="291" t="s">
        <v>307</v>
      </c>
      <c r="H211" s="291" t="s">
        <v>2746</v>
      </c>
      <c r="I211" s="290"/>
      <c r="J211" s="290"/>
      <c r="L211" s="290"/>
      <c r="N211" s="290"/>
      <c r="O211" s="290"/>
      <c r="P211" s="290"/>
      <c r="Q211" s="290"/>
      <c r="R211" s="290"/>
      <c r="S211" s="290"/>
      <c r="T211" s="290"/>
      <c r="U211" s="290"/>
      <c r="V211" s="290"/>
      <c r="W211" s="290"/>
      <c r="X211" s="290"/>
    </row>
    <row r="212" spans="1:24" ht="14.25">
      <c r="A212" s="292" t="s">
        <v>227</v>
      </c>
      <c r="B212" s="292" t="s">
        <v>2889</v>
      </c>
      <c r="C212" s="292" t="s">
        <v>2890</v>
      </c>
      <c r="D212" s="290"/>
      <c r="E212" s="290"/>
      <c r="F212" s="290"/>
      <c r="G212" s="291" t="s">
        <v>307</v>
      </c>
      <c r="H212" s="291" t="s">
        <v>2746</v>
      </c>
      <c r="I212" s="290"/>
      <c r="J212" s="290"/>
      <c r="L212" s="290"/>
      <c r="N212" s="290"/>
      <c r="O212" s="290"/>
      <c r="P212" s="290"/>
      <c r="Q212" s="290"/>
      <c r="R212" s="290"/>
      <c r="S212" s="290"/>
      <c r="T212" s="290"/>
      <c r="U212" s="290"/>
      <c r="V212" s="290"/>
      <c r="W212" s="290"/>
      <c r="X212" s="290"/>
    </row>
    <row r="213" spans="1:24" ht="14.25">
      <c r="A213" s="292" t="s">
        <v>227</v>
      </c>
      <c r="B213" s="292" t="s">
        <v>2891</v>
      </c>
      <c r="C213" s="292" t="s">
        <v>2892</v>
      </c>
      <c r="D213" s="290"/>
      <c r="E213" s="290"/>
      <c r="F213" s="290"/>
      <c r="G213" s="291" t="s">
        <v>307</v>
      </c>
      <c r="H213" s="291" t="s">
        <v>2600</v>
      </c>
      <c r="I213" s="290"/>
      <c r="J213" s="290"/>
      <c r="L213" s="290"/>
      <c r="N213" s="290"/>
      <c r="O213" s="290"/>
      <c r="P213" s="290"/>
      <c r="Q213" s="290"/>
      <c r="R213" s="290"/>
      <c r="S213" s="290"/>
      <c r="T213" s="290"/>
      <c r="U213" s="290"/>
      <c r="V213" s="290"/>
      <c r="W213" s="290"/>
      <c r="X213" s="290"/>
    </row>
    <row r="214" spans="1:24" ht="14.25">
      <c r="A214" s="292" t="s">
        <v>241</v>
      </c>
      <c r="B214" s="292" t="s">
        <v>2829</v>
      </c>
      <c r="C214" s="292" t="s">
        <v>2830</v>
      </c>
      <c r="D214" s="290"/>
      <c r="E214" s="290"/>
      <c r="F214" s="290"/>
      <c r="G214" s="291" t="s">
        <v>307</v>
      </c>
      <c r="H214" s="291" t="s">
        <v>2600</v>
      </c>
      <c r="I214" s="290"/>
      <c r="J214" s="290"/>
      <c r="L214" s="290"/>
      <c r="N214" s="290"/>
      <c r="O214" s="290"/>
      <c r="P214" s="290"/>
      <c r="Q214" s="290"/>
      <c r="R214" s="290"/>
      <c r="S214" s="290"/>
      <c r="T214" s="290"/>
      <c r="U214" s="290"/>
      <c r="V214" s="290"/>
      <c r="W214" s="290"/>
      <c r="X214" s="290"/>
    </row>
    <row r="215" spans="1:24" ht="14.25">
      <c r="A215" s="295" t="s">
        <v>244</v>
      </c>
      <c r="B215" s="291" t="s">
        <v>2893</v>
      </c>
      <c r="C215" s="291" t="s">
        <v>2894</v>
      </c>
      <c r="D215" s="290"/>
      <c r="E215" s="290"/>
      <c r="F215" s="290"/>
      <c r="G215" s="291" t="s">
        <v>307</v>
      </c>
      <c r="H215" s="291" t="s">
        <v>2767</v>
      </c>
      <c r="I215" s="290"/>
      <c r="J215" s="290"/>
      <c r="L215" s="290"/>
      <c r="N215" s="290"/>
      <c r="O215" s="290"/>
      <c r="P215" s="290"/>
      <c r="Q215" s="290"/>
      <c r="R215" s="290"/>
      <c r="S215" s="290"/>
      <c r="T215" s="290"/>
      <c r="U215" s="290"/>
      <c r="V215" s="290"/>
      <c r="W215" s="290"/>
      <c r="X215" s="290"/>
    </row>
    <row r="216" spans="1:24" ht="14.25">
      <c r="A216" s="292" t="s">
        <v>244</v>
      </c>
      <c r="B216" s="292" t="s">
        <v>2895</v>
      </c>
      <c r="C216" s="292" t="s">
        <v>2896</v>
      </c>
      <c r="D216" s="290"/>
      <c r="E216" s="290"/>
      <c r="F216" s="290"/>
      <c r="G216" s="291" t="s">
        <v>307</v>
      </c>
      <c r="H216" s="291" t="s">
        <v>2767</v>
      </c>
      <c r="I216" s="290"/>
      <c r="J216" s="290"/>
      <c r="L216" s="290"/>
      <c r="N216" s="290"/>
      <c r="O216" s="290"/>
      <c r="P216" s="290"/>
      <c r="Q216" s="290"/>
      <c r="R216" s="290"/>
      <c r="S216" s="290"/>
      <c r="T216" s="290"/>
      <c r="U216" s="290"/>
      <c r="V216" s="290"/>
      <c r="W216" s="290"/>
      <c r="X216" s="290"/>
    </row>
    <row r="217" spans="1:24" ht="14.25">
      <c r="A217" s="292" t="s">
        <v>246</v>
      </c>
      <c r="B217" s="292" t="s">
        <v>2615</v>
      </c>
      <c r="C217" s="292" t="s">
        <v>2590</v>
      </c>
      <c r="D217" s="290"/>
      <c r="E217" s="290"/>
      <c r="F217" s="290"/>
      <c r="G217" s="290"/>
      <c r="H217" s="290"/>
      <c r="I217" s="290"/>
      <c r="J217" s="290"/>
      <c r="L217" s="290"/>
      <c r="N217" s="290"/>
      <c r="O217" s="290"/>
      <c r="P217" s="290"/>
      <c r="Q217" s="290"/>
      <c r="R217" s="290"/>
      <c r="S217" s="290"/>
      <c r="T217" s="290"/>
      <c r="U217" s="290"/>
      <c r="V217" s="290"/>
      <c r="W217" s="290"/>
      <c r="X217" s="290"/>
    </row>
    <row r="218" spans="1:24" ht="14.25">
      <c r="A218" s="292" t="s">
        <v>246</v>
      </c>
      <c r="B218" s="292" t="s">
        <v>2897</v>
      </c>
      <c r="C218" s="292" t="s">
        <v>2898</v>
      </c>
      <c r="D218" s="290"/>
      <c r="E218" s="290"/>
      <c r="F218" s="290"/>
      <c r="G218" s="290"/>
      <c r="H218" s="290"/>
      <c r="I218" s="290"/>
      <c r="J218" s="290"/>
      <c r="L218" s="290"/>
      <c r="N218" s="290"/>
      <c r="O218" s="290"/>
      <c r="P218" s="290"/>
      <c r="Q218" s="290"/>
      <c r="R218" s="290"/>
      <c r="S218" s="290"/>
      <c r="T218" s="290"/>
      <c r="U218" s="290"/>
      <c r="V218" s="290"/>
      <c r="W218" s="290"/>
      <c r="X218" s="290"/>
    </row>
    <row r="219" spans="1:24" ht="14.25">
      <c r="A219" s="292" t="s">
        <v>246</v>
      </c>
      <c r="B219" s="292" t="s">
        <v>2899</v>
      </c>
      <c r="C219" s="292" t="s">
        <v>2900</v>
      </c>
      <c r="D219" s="290"/>
      <c r="E219" s="290"/>
      <c r="F219" s="290"/>
      <c r="G219" s="290"/>
      <c r="H219" s="290"/>
      <c r="I219" s="290"/>
      <c r="J219" s="290"/>
      <c r="L219" s="290"/>
      <c r="N219" s="290"/>
      <c r="O219" s="290"/>
      <c r="P219" s="290"/>
      <c r="Q219" s="290"/>
      <c r="R219" s="290"/>
      <c r="S219" s="290"/>
      <c r="T219" s="290"/>
      <c r="U219" s="290"/>
      <c r="V219" s="290"/>
      <c r="W219" s="290"/>
      <c r="X219" s="290"/>
    </row>
    <row r="220" spans="1:24" ht="14.25">
      <c r="A220" s="292" t="s">
        <v>246</v>
      </c>
      <c r="B220" s="292" t="s">
        <v>2901</v>
      </c>
      <c r="C220" s="292" t="s">
        <v>2902</v>
      </c>
      <c r="D220" s="290"/>
      <c r="E220" s="290"/>
      <c r="F220" s="290"/>
      <c r="G220" s="290"/>
      <c r="H220" s="290"/>
      <c r="I220" s="290"/>
      <c r="J220" s="290"/>
      <c r="L220" s="290"/>
      <c r="N220" s="290"/>
      <c r="O220" s="290"/>
      <c r="P220" s="290"/>
      <c r="Q220" s="290"/>
      <c r="R220" s="290"/>
      <c r="S220" s="290"/>
      <c r="T220" s="290"/>
      <c r="U220" s="290"/>
      <c r="V220" s="290"/>
      <c r="W220" s="290"/>
      <c r="X220" s="290"/>
    </row>
    <row r="221" spans="1:24" ht="14.25">
      <c r="A221" s="292" t="s">
        <v>246</v>
      </c>
      <c r="B221" s="292" t="s">
        <v>2642</v>
      </c>
      <c r="C221" s="292" t="s">
        <v>2643</v>
      </c>
      <c r="D221" s="290"/>
      <c r="E221" s="290"/>
      <c r="F221" s="290"/>
      <c r="G221" s="290"/>
      <c r="H221" s="290"/>
      <c r="I221" s="290"/>
      <c r="J221" s="290"/>
      <c r="L221" s="290"/>
      <c r="N221" s="290"/>
      <c r="O221" s="290"/>
      <c r="P221" s="290"/>
      <c r="Q221" s="290"/>
      <c r="R221" s="290"/>
      <c r="S221" s="290"/>
      <c r="T221" s="290"/>
      <c r="U221" s="290"/>
      <c r="V221" s="290"/>
      <c r="W221" s="290"/>
      <c r="X221" s="290"/>
    </row>
    <row r="222" spans="1:24" ht="14.25">
      <c r="A222" s="295" t="s">
        <v>246</v>
      </c>
      <c r="B222" s="291" t="s">
        <v>2720</v>
      </c>
      <c r="C222" s="291" t="s">
        <v>2721</v>
      </c>
      <c r="D222" s="290"/>
      <c r="E222" s="290"/>
      <c r="F222" s="290"/>
      <c r="G222" s="290"/>
      <c r="H222" s="290"/>
      <c r="I222" s="290"/>
      <c r="J222" s="290"/>
      <c r="L222" s="290"/>
      <c r="N222" s="290"/>
      <c r="O222" s="290"/>
      <c r="P222" s="290"/>
      <c r="Q222" s="290"/>
      <c r="R222" s="290"/>
      <c r="S222" s="290"/>
      <c r="T222" s="290"/>
      <c r="U222" s="290"/>
      <c r="V222" s="290"/>
      <c r="W222" s="290"/>
      <c r="X222" s="290"/>
    </row>
    <row r="223" spans="1:24" ht="14.25">
      <c r="A223" s="292" t="s">
        <v>257</v>
      </c>
      <c r="B223" s="292" t="s">
        <v>2608</v>
      </c>
      <c r="C223" s="292" t="s">
        <v>2588</v>
      </c>
      <c r="D223" s="290"/>
      <c r="E223" s="290"/>
      <c r="F223" s="290"/>
      <c r="G223" s="290"/>
      <c r="H223" s="290"/>
      <c r="I223" s="290"/>
      <c r="J223" s="290"/>
      <c r="L223" s="290"/>
      <c r="N223" s="290"/>
      <c r="O223" s="290"/>
      <c r="P223" s="290"/>
      <c r="Q223" s="290"/>
      <c r="R223" s="290"/>
      <c r="S223" s="290"/>
      <c r="T223" s="290"/>
      <c r="U223" s="290"/>
      <c r="V223" s="290"/>
      <c r="W223" s="290"/>
      <c r="X223" s="290"/>
    </row>
    <row r="224" spans="1:24" ht="14.25">
      <c r="A224" s="292" t="s">
        <v>257</v>
      </c>
      <c r="B224" s="292" t="s">
        <v>2610</v>
      </c>
      <c r="C224" s="292" t="s">
        <v>2591</v>
      </c>
      <c r="D224" s="290"/>
      <c r="E224" s="290"/>
      <c r="F224" s="290"/>
      <c r="G224" s="290"/>
      <c r="H224" s="290"/>
      <c r="I224" s="290"/>
      <c r="J224" s="290"/>
      <c r="L224" s="290"/>
      <c r="N224" s="290"/>
      <c r="O224" s="290"/>
      <c r="P224" s="290"/>
      <c r="Q224" s="290"/>
      <c r="R224" s="290"/>
      <c r="S224" s="290"/>
      <c r="T224" s="290"/>
      <c r="U224" s="290"/>
      <c r="V224" s="290"/>
      <c r="W224" s="290"/>
      <c r="X224" s="290"/>
    </row>
    <row r="225" spans="1:24" ht="14.25">
      <c r="A225" s="292" t="s">
        <v>257</v>
      </c>
      <c r="B225" s="292" t="s">
        <v>2617</v>
      </c>
      <c r="C225" s="292" t="s">
        <v>2616</v>
      </c>
      <c r="D225" s="290"/>
      <c r="E225" s="290"/>
      <c r="F225" s="290"/>
      <c r="G225" s="290"/>
      <c r="H225" s="290"/>
      <c r="I225" s="290"/>
      <c r="J225" s="290"/>
      <c r="L225" s="290"/>
      <c r="N225" s="290"/>
      <c r="O225" s="290"/>
      <c r="P225" s="290"/>
      <c r="Q225" s="290"/>
      <c r="R225" s="290"/>
      <c r="S225" s="290"/>
      <c r="T225" s="290"/>
      <c r="U225" s="290"/>
      <c r="V225" s="290"/>
      <c r="W225" s="290"/>
      <c r="X225" s="290"/>
    </row>
    <row r="226" spans="1:24" ht="14.25">
      <c r="A226" s="292" t="s">
        <v>257</v>
      </c>
      <c r="B226" s="292" t="s">
        <v>2612</v>
      </c>
      <c r="C226" s="292" t="s">
        <v>2599</v>
      </c>
      <c r="D226" s="290"/>
      <c r="E226" s="290"/>
      <c r="F226" s="290"/>
      <c r="G226" s="290"/>
      <c r="H226" s="290"/>
      <c r="I226" s="290"/>
      <c r="J226" s="290"/>
      <c r="L226" s="290"/>
      <c r="N226" s="290"/>
      <c r="O226" s="290"/>
      <c r="P226" s="290"/>
      <c r="Q226" s="290"/>
      <c r="R226" s="290"/>
      <c r="S226" s="290"/>
      <c r="T226" s="290"/>
      <c r="U226" s="290"/>
      <c r="V226" s="290"/>
      <c r="W226" s="290"/>
      <c r="X226" s="290"/>
    </row>
    <row r="227" spans="1:24" ht="14.25">
      <c r="A227" s="292" t="s">
        <v>257</v>
      </c>
      <c r="B227" s="292" t="s">
        <v>2606</v>
      </c>
      <c r="C227" s="292" t="s">
        <v>2586</v>
      </c>
      <c r="D227" s="290"/>
      <c r="E227" s="290"/>
      <c r="F227" s="290"/>
      <c r="G227" s="290"/>
      <c r="H227" s="290"/>
      <c r="I227" s="290"/>
      <c r="J227" s="290"/>
      <c r="L227" s="290"/>
      <c r="N227" s="290"/>
      <c r="O227" s="290"/>
      <c r="P227" s="290"/>
      <c r="Q227" s="290"/>
      <c r="R227" s="290"/>
      <c r="S227" s="290"/>
      <c r="T227" s="290"/>
      <c r="U227" s="290"/>
      <c r="V227" s="290"/>
      <c r="W227" s="290"/>
      <c r="X227" s="290"/>
    </row>
    <row r="228" spans="1:24" ht="14.25">
      <c r="A228" s="292" t="s">
        <v>257</v>
      </c>
      <c r="B228" s="292" t="s">
        <v>2903</v>
      </c>
      <c r="C228" s="292" t="s">
        <v>2904</v>
      </c>
      <c r="D228" s="290"/>
      <c r="E228" s="290"/>
      <c r="F228" s="290"/>
      <c r="G228" s="290"/>
      <c r="H228" s="290"/>
      <c r="I228" s="290"/>
      <c r="J228" s="290"/>
      <c r="L228" s="290"/>
      <c r="N228" s="290"/>
      <c r="O228" s="290"/>
      <c r="P228" s="290"/>
      <c r="Q228" s="290"/>
      <c r="R228" s="290"/>
      <c r="S228" s="290"/>
      <c r="T228" s="290"/>
      <c r="U228" s="290"/>
      <c r="V228" s="290"/>
      <c r="W228" s="290"/>
      <c r="X228" s="290"/>
    </row>
    <row r="229" spans="1:24" ht="14.25">
      <c r="A229" s="292" t="s">
        <v>257</v>
      </c>
      <c r="B229" s="292" t="s">
        <v>2620</v>
      </c>
      <c r="C229" s="292" t="s">
        <v>2600</v>
      </c>
      <c r="D229" s="290"/>
      <c r="E229" s="290"/>
      <c r="F229" s="290"/>
      <c r="G229" s="290"/>
      <c r="H229" s="290"/>
      <c r="I229" s="290"/>
      <c r="J229" s="290"/>
      <c r="L229" s="290"/>
      <c r="N229" s="290"/>
      <c r="O229" s="290"/>
      <c r="P229" s="290"/>
      <c r="Q229" s="290"/>
      <c r="R229" s="290"/>
      <c r="S229" s="290"/>
      <c r="T229" s="290"/>
      <c r="U229" s="290"/>
      <c r="V229" s="290"/>
      <c r="W229" s="290"/>
      <c r="X229" s="290"/>
    </row>
    <row r="230" spans="1:24" ht="14.25">
      <c r="A230" s="292" t="s">
        <v>257</v>
      </c>
      <c r="B230" s="292" t="s">
        <v>2905</v>
      </c>
      <c r="C230" s="292" t="s">
        <v>2906</v>
      </c>
      <c r="D230" s="290"/>
      <c r="E230" s="290"/>
      <c r="F230" s="290"/>
      <c r="G230" s="290"/>
      <c r="H230" s="290"/>
      <c r="I230" s="290"/>
      <c r="J230" s="290"/>
      <c r="L230" s="290"/>
      <c r="N230" s="290"/>
      <c r="O230" s="290"/>
      <c r="P230" s="290"/>
      <c r="Q230" s="290"/>
      <c r="R230" s="290"/>
      <c r="S230" s="290"/>
      <c r="T230" s="290"/>
      <c r="U230" s="290"/>
      <c r="V230" s="290"/>
      <c r="W230" s="290"/>
      <c r="X230" s="290"/>
    </row>
    <row r="231" spans="1:24" ht="14.25">
      <c r="A231" s="292" t="s">
        <v>257</v>
      </c>
      <c r="B231" s="292" t="s">
        <v>2907</v>
      </c>
      <c r="C231" s="292" t="s">
        <v>2908</v>
      </c>
      <c r="D231" s="290"/>
      <c r="E231" s="290"/>
      <c r="F231" s="290"/>
      <c r="G231" s="290"/>
      <c r="H231" s="290"/>
      <c r="I231" s="290"/>
      <c r="J231" s="290"/>
      <c r="L231" s="290"/>
      <c r="N231" s="290"/>
      <c r="O231" s="290"/>
      <c r="P231" s="290"/>
      <c r="Q231" s="290"/>
      <c r="R231" s="290"/>
      <c r="S231" s="290"/>
      <c r="T231" s="290"/>
      <c r="U231" s="290"/>
      <c r="V231" s="290"/>
      <c r="W231" s="290"/>
      <c r="X231" s="290"/>
    </row>
    <row r="232" spans="1:24" ht="14.25">
      <c r="A232" s="292" t="s">
        <v>257</v>
      </c>
      <c r="B232" s="292" t="s">
        <v>2909</v>
      </c>
      <c r="C232" s="292" t="s">
        <v>2910</v>
      </c>
      <c r="D232" s="290"/>
      <c r="E232" s="290"/>
      <c r="F232" s="290"/>
      <c r="G232" s="290"/>
      <c r="H232" s="290"/>
      <c r="I232" s="290"/>
      <c r="J232" s="290"/>
      <c r="L232" s="290"/>
      <c r="N232" s="290"/>
      <c r="O232" s="290"/>
      <c r="P232" s="290"/>
      <c r="Q232" s="290"/>
      <c r="R232" s="290"/>
      <c r="S232" s="290"/>
      <c r="T232" s="290"/>
      <c r="U232" s="290"/>
      <c r="V232" s="290"/>
      <c r="W232" s="290"/>
      <c r="X232" s="290"/>
    </row>
    <row r="233" spans="1:24" ht="14.25">
      <c r="A233" s="292" t="s">
        <v>257</v>
      </c>
      <c r="B233" s="292" t="s">
        <v>2824</v>
      </c>
      <c r="C233" s="292" t="s">
        <v>2825</v>
      </c>
      <c r="D233" s="290"/>
      <c r="E233" s="290"/>
      <c r="F233" s="290"/>
      <c r="G233" s="290"/>
      <c r="H233" s="290"/>
      <c r="I233" s="290"/>
      <c r="J233" s="290"/>
      <c r="L233" s="290"/>
      <c r="N233" s="290"/>
      <c r="O233" s="290"/>
      <c r="P233" s="290"/>
      <c r="Q233" s="290"/>
      <c r="R233" s="290"/>
      <c r="S233" s="290"/>
      <c r="T233" s="290"/>
      <c r="U233" s="290"/>
      <c r="V233" s="290"/>
      <c r="W233" s="290"/>
      <c r="X233" s="290"/>
    </row>
    <row r="234" spans="1:24" ht="14.25">
      <c r="A234" s="292" t="s">
        <v>257</v>
      </c>
      <c r="B234" s="292" t="s">
        <v>2911</v>
      </c>
      <c r="C234" s="292" t="s">
        <v>2912</v>
      </c>
      <c r="D234" s="290"/>
      <c r="E234" s="290"/>
      <c r="F234" s="290"/>
      <c r="G234" s="290"/>
      <c r="H234" s="290"/>
      <c r="I234" s="290"/>
      <c r="J234" s="290"/>
      <c r="L234" s="290"/>
      <c r="N234" s="290"/>
      <c r="O234" s="290"/>
      <c r="P234" s="290"/>
      <c r="Q234" s="290"/>
      <c r="R234" s="290"/>
      <c r="S234" s="290"/>
      <c r="T234" s="290"/>
      <c r="U234" s="290"/>
      <c r="V234" s="290"/>
      <c r="W234" s="290"/>
      <c r="X234" s="290"/>
    </row>
    <row r="235" spans="1:24" ht="14.25">
      <c r="A235" s="292" t="s">
        <v>257</v>
      </c>
      <c r="B235" s="292" t="s">
        <v>2913</v>
      </c>
      <c r="C235" s="292" t="s">
        <v>2914</v>
      </c>
      <c r="D235" s="290"/>
      <c r="E235" s="290"/>
      <c r="F235" s="290"/>
      <c r="G235" s="290"/>
      <c r="H235" s="290"/>
      <c r="I235" s="290"/>
      <c r="J235" s="290"/>
      <c r="L235" s="290"/>
      <c r="N235" s="290"/>
      <c r="O235" s="290"/>
      <c r="P235" s="290"/>
      <c r="Q235" s="290"/>
      <c r="R235" s="290"/>
      <c r="S235" s="290"/>
      <c r="T235" s="290"/>
      <c r="U235" s="290"/>
      <c r="V235" s="290"/>
      <c r="W235" s="290"/>
      <c r="X235" s="290"/>
    </row>
    <row r="236" spans="1:24" ht="14.25">
      <c r="A236" s="292" t="s">
        <v>257</v>
      </c>
      <c r="B236" s="292" t="s">
        <v>2915</v>
      </c>
      <c r="C236" s="292" t="s">
        <v>2916</v>
      </c>
      <c r="D236" s="290"/>
      <c r="E236" s="290"/>
      <c r="F236" s="290"/>
      <c r="G236" s="290"/>
      <c r="H236" s="290"/>
      <c r="I236" s="290"/>
      <c r="J236" s="290"/>
      <c r="L236" s="290"/>
      <c r="N236" s="290"/>
      <c r="O236" s="290"/>
      <c r="P236" s="290"/>
      <c r="Q236" s="290"/>
      <c r="R236" s="290"/>
      <c r="S236" s="290"/>
      <c r="T236" s="290"/>
      <c r="U236" s="290"/>
      <c r="V236" s="290"/>
      <c r="W236" s="290"/>
      <c r="X236" s="290"/>
    </row>
    <row r="237" spans="1:24" ht="14.25">
      <c r="A237" s="292" t="s">
        <v>257</v>
      </c>
      <c r="B237" s="292" t="s">
        <v>2613</v>
      </c>
      <c r="C237" s="292" t="s">
        <v>2589</v>
      </c>
      <c r="D237" s="290"/>
      <c r="E237" s="290"/>
      <c r="F237" s="290"/>
      <c r="G237" s="290"/>
      <c r="H237" s="290"/>
      <c r="I237" s="290"/>
      <c r="J237" s="290"/>
      <c r="L237" s="290"/>
      <c r="N237" s="290"/>
      <c r="O237" s="290"/>
      <c r="P237" s="290"/>
      <c r="Q237" s="290"/>
      <c r="R237" s="290"/>
      <c r="S237" s="290"/>
      <c r="T237" s="290"/>
      <c r="U237" s="290"/>
      <c r="V237" s="290"/>
      <c r="W237" s="290"/>
      <c r="X237" s="290"/>
    </row>
    <row r="238" spans="1:24" ht="14.25">
      <c r="A238" s="292" t="s">
        <v>257</v>
      </c>
      <c r="B238" s="292" t="s">
        <v>2640</v>
      </c>
      <c r="C238" s="292" t="s">
        <v>2641</v>
      </c>
      <c r="D238" s="290"/>
      <c r="E238" s="290"/>
      <c r="F238" s="290"/>
      <c r="G238" s="290"/>
      <c r="H238" s="290"/>
      <c r="I238" s="290"/>
      <c r="J238" s="290"/>
      <c r="L238" s="290"/>
      <c r="N238" s="290"/>
      <c r="O238" s="290"/>
      <c r="P238" s="290"/>
      <c r="Q238" s="290"/>
      <c r="R238" s="290"/>
      <c r="S238" s="290"/>
      <c r="T238" s="290"/>
      <c r="U238" s="290"/>
      <c r="V238" s="290"/>
      <c r="W238" s="290"/>
      <c r="X238" s="290"/>
    </row>
    <row r="239" spans="1:24" ht="14.25">
      <c r="A239" s="292" t="s">
        <v>257</v>
      </c>
      <c r="B239" s="292" t="s">
        <v>2642</v>
      </c>
      <c r="C239" s="292" t="s">
        <v>2643</v>
      </c>
      <c r="D239" s="290"/>
      <c r="E239" s="290"/>
      <c r="F239" s="290"/>
      <c r="G239" s="290"/>
      <c r="H239" s="290"/>
      <c r="I239" s="290"/>
      <c r="J239" s="290"/>
      <c r="L239" s="290"/>
      <c r="N239" s="290"/>
      <c r="O239" s="290"/>
      <c r="P239" s="290"/>
      <c r="Q239" s="290"/>
      <c r="R239" s="290"/>
      <c r="S239" s="290"/>
      <c r="T239" s="290"/>
      <c r="U239" s="290"/>
      <c r="V239" s="290"/>
      <c r="W239" s="290"/>
      <c r="X239" s="290"/>
    </row>
    <row r="240" spans="1:24" ht="14.25">
      <c r="A240" s="292" t="s">
        <v>257</v>
      </c>
      <c r="B240" s="292" t="s">
        <v>2917</v>
      </c>
      <c r="C240" s="292" t="s">
        <v>2599</v>
      </c>
      <c r="D240" s="290"/>
      <c r="E240" s="290"/>
      <c r="F240" s="290"/>
      <c r="G240" s="290"/>
      <c r="H240" s="290"/>
      <c r="I240" s="290"/>
      <c r="J240" s="290"/>
      <c r="L240" s="290"/>
      <c r="N240" s="290"/>
      <c r="O240" s="290"/>
      <c r="P240" s="290"/>
      <c r="Q240" s="290"/>
      <c r="R240" s="290"/>
      <c r="S240" s="290"/>
      <c r="T240" s="290"/>
      <c r="U240" s="290"/>
      <c r="V240" s="290"/>
      <c r="W240" s="290"/>
      <c r="X240" s="290"/>
    </row>
    <row r="241" spans="1:24" ht="14.25">
      <c r="A241" s="292" t="s">
        <v>259</v>
      </c>
      <c r="B241" s="292" t="s">
        <v>2612</v>
      </c>
      <c r="C241" s="292" t="s">
        <v>2599</v>
      </c>
      <c r="D241" s="290"/>
      <c r="E241" s="290"/>
      <c r="F241" s="290"/>
      <c r="G241" s="290"/>
      <c r="H241" s="290"/>
      <c r="I241" s="290"/>
      <c r="J241" s="290"/>
      <c r="L241" s="290"/>
      <c r="N241" s="290"/>
      <c r="O241" s="290"/>
      <c r="P241" s="290"/>
      <c r="Q241" s="290"/>
      <c r="R241" s="290"/>
      <c r="S241" s="290"/>
      <c r="T241" s="290"/>
      <c r="U241" s="290"/>
      <c r="V241" s="290"/>
      <c r="W241" s="290"/>
      <c r="X241" s="290"/>
    </row>
    <row r="242" spans="1:24" ht="14.25">
      <c r="A242" s="292" t="s">
        <v>259</v>
      </c>
      <c r="B242" s="292" t="s">
        <v>2831</v>
      </c>
      <c r="C242" s="292" t="s">
        <v>2832</v>
      </c>
      <c r="D242" s="290"/>
      <c r="E242" s="290"/>
      <c r="F242" s="290"/>
      <c r="G242" s="290"/>
      <c r="H242" s="290"/>
      <c r="I242" s="290"/>
      <c r="J242" s="290"/>
      <c r="L242" s="290"/>
      <c r="N242" s="290"/>
      <c r="O242" s="290"/>
      <c r="P242" s="290"/>
      <c r="Q242" s="290"/>
      <c r="R242" s="290"/>
      <c r="S242" s="290"/>
      <c r="T242" s="290"/>
      <c r="U242" s="290"/>
      <c r="V242" s="290"/>
      <c r="W242" s="290"/>
      <c r="X242" s="290"/>
    </row>
    <row r="243" spans="1:24" ht="14.25">
      <c r="A243" s="292" t="s">
        <v>259</v>
      </c>
      <c r="B243" s="292" t="s">
        <v>2668</v>
      </c>
      <c r="C243" s="292" t="s">
        <v>2669</v>
      </c>
      <c r="D243" s="290"/>
      <c r="E243" s="290"/>
      <c r="F243" s="290"/>
      <c r="G243" s="290"/>
      <c r="H243" s="290"/>
      <c r="I243" s="290"/>
      <c r="J243" s="290"/>
      <c r="L243" s="290"/>
      <c r="N243" s="290"/>
      <c r="O243" s="290"/>
      <c r="P243" s="290"/>
      <c r="Q243" s="290"/>
      <c r="R243" s="290"/>
      <c r="S243" s="290"/>
      <c r="T243" s="290"/>
      <c r="U243" s="290"/>
      <c r="V243" s="290"/>
      <c r="W243" s="290"/>
      <c r="X243" s="290"/>
    </row>
    <row r="244" spans="1:24" ht="14.25">
      <c r="A244" s="292" t="s">
        <v>259</v>
      </c>
      <c r="B244" s="292" t="s">
        <v>2918</v>
      </c>
      <c r="C244" s="292" t="s">
        <v>2919</v>
      </c>
      <c r="D244" s="290"/>
      <c r="E244" s="290"/>
      <c r="F244" s="290"/>
      <c r="G244" s="290"/>
      <c r="H244" s="290"/>
      <c r="I244" s="290"/>
      <c r="J244" s="290"/>
      <c r="L244" s="290"/>
      <c r="N244" s="290"/>
      <c r="O244" s="290"/>
      <c r="P244" s="290"/>
      <c r="Q244" s="290"/>
      <c r="R244" s="290"/>
      <c r="S244" s="290"/>
      <c r="T244" s="290"/>
      <c r="U244" s="290"/>
      <c r="V244" s="290"/>
      <c r="W244" s="290"/>
      <c r="X244" s="290"/>
    </row>
    <row r="245" spans="1:24" ht="14.25">
      <c r="A245" s="292" t="s">
        <v>259</v>
      </c>
      <c r="B245" s="292" t="s">
        <v>2920</v>
      </c>
      <c r="C245" s="292" t="s">
        <v>2921</v>
      </c>
      <c r="D245" s="290"/>
      <c r="E245" s="290"/>
      <c r="F245" s="290"/>
      <c r="G245" s="290"/>
      <c r="H245" s="290"/>
      <c r="I245" s="290"/>
      <c r="J245" s="290"/>
      <c r="L245" s="290"/>
      <c r="N245" s="290"/>
      <c r="O245" s="290"/>
      <c r="P245" s="290"/>
      <c r="Q245" s="290"/>
      <c r="R245" s="290"/>
      <c r="S245" s="290"/>
      <c r="T245" s="290"/>
      <c r="U245" s="290"/>
      <c r="V245" s="290"/>
      <c r="W245" s="290"/>
      <c r="X245" s="290"/>
    </row>
    <row r="246" spans="1:24" ht="14.25">
      <c r="A246" s="292" t="s">
        <v>259</v>
      </c>
      <c r="B246" s="292" t="s">
        <v>2922</v>
      </c>
      <c r="C246" s="292" t="s">
        <v>2923</v>
      </c>
      <c r="D246" s="290"/>
      <c r="E246" s="290"/>
      <c r="F246" s="290"/>
      <c r="G246" s="290"/>
      <c r="H246" s="290"/>
      <c r="I246" s="290"/>
      <c r="J246" s="290"/>
      <c r="L246" s="290"/>
      <c r="N246" s="290"/>
      <c r="O246" s="290"/>
      <c r="P246" s="290"/>
      <c r="Q246" s="290"/>
      <c r="R246" s="290"/>
      <c r="S246" s="290"/>
      <c r="T246" s="290"/>
      <c r="U246" s="290"/>
      <c r="V246" s="290"/>
      <c r="W246" s="290"/>
      <c r="X246" s="290"/>
    </row>
    <row r="247" spans="1:24" ht="14.25">
      <c r="A247" s="292" t="s">
        <v>261</v>
      </c>
      <c r="B247" s="292" t="s">
        <v>2608</v>
      </c>
      <c r="C247" s="292" t="s">
        <v>2588</v>
      </c>
      <c r="D247" s="290"/>
      <c r="E247" s="290"/>
      <c r="F247" s="290"/>
      <c r="G247" s="290"/>
      <c r="H247" s="290"/>
      <c r="I247" s="290"/>
      <c r="J247" s="290"/>
      <c r="L247" s="290"/>
      <c r="N247" s="290"/>
      <c r="O247" s="290"/>
      <c r="P247" s="290"/>
      <c r="Q247" s="290"/>
      <c r="R247" s="290"/>
      <c r="S247" s="290"/>
      <c r="T247" s="290"/>
      <c r="U247" s="290"/>
      <c r="V247" s="290"/>
      <c r="W247" s="290"/>
      <c r="X247" s="290"/>
    </row>
    <row r="248" spans="1:24" ht="14.25">
      <c r="A248" s="292" t="s">
        <v>261</v>
      </c>
      <c r="B248" s="292" t="s">
        <v>2612</v>
      </c>
      <c r="C248" s="292" t="s">
        <v>2599</v>
      </c>
      <c r="D248" s="290"/>
      <c r="E248" s="290"/>
      <c r="F248" s="290"/>
      <c r="G248" s="290"/>
      <c r="H248" s="290"/>
      <c r="I248" s="290"/>
      <c r="J248" s="290"/>
      <c r="L248" s="290"/>
      <c r="N248" s="290"/>
      <c r="O248" s="290"/>
      <c r="P248" s="290"/>
      <c r="Q248" s="290"/>
      <c r="R248" s="290"/>
      <c r="S248" s="290"/>
      <c r="T248" s="290"/>
      <c r="U248" s="290"/>
      <c r="V248" s="290"/>
      <c r="W248" s="290"/>
      <c r="X248" s="290"/>
    </row>
    <row r="249" spans="1:24" ht="14.25">
      <c r="A249" s="292" t="s">
        <v>261</v>
      </c>
      <c r="B249" s="292" t="s">
        <v>2924</v>
      </c>
      <c r="C249" s="292" t="s">
        <v>2925</v>
      </c>
      <c r="D249" s="290"/>
      <c r="E249" s="290"/>
      <c r="F249" s="290"/>
      <c r="G249" s="290"/>
      <c r="H249" s="290"/>
      <c r="I249" s="290"/>
      <c r="J249" s="290"/>
      <c r="L249" s="290"/>
      <c r="N249" s="290"/>
      <c r="O249" s="290"/>
      <c r="P249" s="290"/>
      <c r="Q249" s="290"/>
      <c r="R249" s="290"/>
      <c r="S249" s="290"/>
      <c r="T249" s="290"/>
      <c r="U249" s="290"/>
      <c r="V249" s="290"/>
      <c r="W249" s="290"/>
      <c r="X249" s="290"/>
    </row>
    <row r="250" spans="1:24" ht="14.25">
      <c r="A250" s="292" t="s">
        <v>261</v>
      </c>
      <c r="B250" s="292" t="s">
        <v>2887</v>
      </c>
      <c r="C250" s="292" t="s">
        <v>2888</v>
      </c>
      <c r="D250" s="290"/>
      <c r="E250" s="290"/>
      <c r="F250" s="290"/>
      <c r="G250" s="290"/>
      <c r="H250" s="290"/>
      <c r="I250" s="290"/>
      <c r="J250" s="290"/>
      <c r="L250" s="290"/>
      <c r="N250" s="290"/>
      <c r="O250" s="290"/>
      <c r="P250" s="290"/>
      <c r="Q250" s="290"/>
      <c r="R250" s="290"/>
      <c r="S250" s="290"/>
      <c r="T250" s="290"/>
      <c r="U250" s="290"/>
      <c r="V250" s="290"/>
      <c r="W250" s="290"/>
      <c r="X250" s="290"/>
    </row>
    <row r="251" spans="1:24" ht="14.25">
      <c r="A251" s="292" t="s">
        <v>261</v>
      </c>
      <c r="B251" s="292" t="s">
        <v>2619</v>
      </c>
      <c r="C251" s="292" t="s">
        <v>2595</v>
      </c>
      <c r="D251" s="290"/>
      <c r="E251" s="290"/>
      <c r="F251" s="290"/>
      <c r="G251" s="290"/>
      <c r="H251" s="290"/>
      <c r="I251" s="290"/>
      <c r="J251" s="290"/>
      <c r="L251" s="290"/>
      <c r="N251" s="290"/>
      <c r="O251" s="290"/>
      <c r="P251" s="290"/>
      <c r="Q251" s="290"/>
      <c r="R251" s="290"/>
      <c r="S251" s="290"/>
      <c r="T251" s="290"/>
      <c r="U251" s="290"/>
      <c r="V251" s="290"/>
      <c r="W251" s="290"/>
      <c r="X251" s="290"/>
    </row>
    <row r="252" spans="1:24" ht="14.25">
      <c r="A252" s="295" t="s">
        <v>261</v>
      </c>
      <c r="B252" s="291" t="s">
        <v>2640</v>
      </c>
      <c r="C252" s="291" t="s">
        <v>2641</v>
      </c>
      <c r="D252" s="290"/>
      <c r="E252" s="290"/>
      <c r="F252" s="290"/>
      <c r="G252" s="290"/>
      <c r="H252" s="290"/>
      <c r="I252" s="290"/>
      <c r="J252" s="290"/>
      <c r="L252" s="290"/>
      <c r="N252" s="290"/>
      <c r="O252" s="290"/>
      <c r="P252" s="290"/>
      <c r="Q252" s="290"/>
      <c r="R252" s="290"/>
      <c r="S252" s="290"/>
      <c r="T252" s="290"/>
      <c r="U252" s="290"/>
      <c r="V252" s="290"/>
      <c r="W252" s="290"/>
      <c r="X252" s="290"/>
    </row>
    <row r="253" spans="1:24" ht="14.25">
      <c r="A253" s="292" t="s">
        <v>261</v>
      </c>
      <c r="B253" s="292" t="s">
        <v>2926</v>
      </c>
      <c r="C253" s="292" t="s">
        <v>2927</v>
      </c>
      <c r="D253" s="290"/>
      <c r="E253" s="290"/>
      <c r="F253" s="290"/>
      <c r="G253" s="290"/>
      <c r="H253" s="290"/>
      <c r="I253" s="290"/>
      <c r="J253" s="290"/>
      <c r="L253" s="290"/>
      <c r="N253" s="290"/>
      <c r="O253" s="290"/>
      <c r="P253" s="290"/>
      <c r="Q253" s="290"/>
      <c r="R253" s="290"/>
      <c r="S253" s="290"/>
      <c r="T253" s="290"/>
      <c r="U253" s="290"/>
      <c r="V253" s="290"/>
      <c r="W253" s="290"/>
      <c r="X253" s="290"/>
    </row>
    <row r="254" spans="1:24" ht="14.25">
      <c r="A254" s="292" t="s">
        <v>265</v>
      </c>
      <c r="B254" s="292" t="s">
        <v>2928</v>
      </c>
      <c r="C254" s="292" t="s">
        <v>2929</v>
      </c>
      <c r="D254" s="290"/>
      <c r="E254" s="290"/>
      <c r="F254" s="290"/>
      <c r="G254" s="290"/>
      <c r="H254" s="290"/>
      <c r="I254" s="290"/>
      <c r="J254" s="290"/>
      <c r="L254" s="290"/>
      <c r="N254" s="290"/>
      <c r="O254" s="290"/>
      <c r="P254" s="290"/>
      <c r="Q254" s="290"/>
      <c r="R254" s="290"/>
      <c r="S254" s="290"/>
      <c r="T254" s="290"/>
      <c r="U254" s="290"/>
      <c r="V254" s="290"/>
      <c r="W254" s="290"/>
      <c r="X254" s="290"/>
    </row>
    <row r="255" spans="1:24" ht="14.25">
      <c r="A255" s="292" t="s">
        <v>265</v>
      </c>
      <c r="B255" s="292" t="s">
        <v>2930</v>
      </c>
      <c r="C255" s="292" t="s">
        <v>2931</v>
      </c>
      <c r="D255" s="290"/>
      <c r="E255" s="290"/>
      <c r="F255" s="290"/>
      <c r="G255" s="290"/>
      <c r="H255" s="290"/>
      <c r="I255" s="290"/>
      <c r="J255" s="290"/>
      <c r="L255" s="290"/>
      <c r="N255" s="290"/>
      <c r="O255" s="290"/>
      <c r="P255" s="290"/>
      <c r="Q255" s="290"/>
      <c r="R255" s="290"/>
      <c r="S255" s="290"/>
      <c r="T255" s="290"/>
      <c r="U255" s="290"/>
      <c r="V255" s="290"/>
      <c r="W255" s="290"/>
      <c r="X255" s="290"/>
    </row>
    <row r="256" spans="1:24" ht="14.25">
      <c r="A256" s="292" t="s">
        <v>265</v>
      </c>
      <c r="B256" s="292" t="s">
        <v>2932</v>
      </c>
      <c r="C256" s="292" t="s">
        <v>2933</v>
      </c>
      <c r="D256" s="290"/>
      <c r="E256" s="290"/>
      <c r="F256" s="290"/>
      <c r="G256" s="290"/>
      <c r="H256" s="290"/>
      <c r="I256" s="290"/>
      <c r="J256" s="290"/>
      <c r="L256" s="290"/>
      <c r="N256" s="290"/>
      <c r="O256" s="290"/>
      <c r="P256" s="290"/>
      <c r="Q256" s="290"/>
      <c r="R256" s="290"/>
      <c r="S256" s="290"/>
      <c r="T256" s="290"/>
      <c r="U256" s="290"/>
      <c r="V256" s="290"/>
      <c r="W256" s="290"/>
      <c r="X256" s="290"/>
    </row>
    <row r="257" spans="1:24" ht="14.25">
      <c r="A257" s="292" t="s">
        <v>265</v>
      </c>
      <c r="B257" s="292" t="s">
        <v>2934</v>
      </c>
      <c r="C257" s="292" t="s">
        <v>2935</v>
      </c>
      <c r="D257" s="290"/>
      <c r="E257" s="290"/>
      <c r="F257" s="290"/>
      <c r="G257" s="290"/>
      <c r="H257" s="290"/>
      <c r="I257" s="290"/>
      <c r="J257" s="290"/>
      <c r="L257" s="290"/>
      <c r="N257" s="290"/>
      <c r="O257" s="290"/>
      <c r="P257" s="290"/>
      <c r="Q257" s="290"/>
      <c r="R257" s="290"/>
      <c r="S257" s="290"/>
      <c r="T257" s="290"/>
      <c r="U257" s="290"/>
      <c r="V257" s="290"/>
      <c r="W257" s="290"/>
      <c r="X257" s="290"/>
    </row>
    <row r="258" spans="1:24" ht="14.25">
      <c r="A258" s="292" t="s">
        <v>269</v>
      </c>
      <c r="B258" s="292" t="s">
        <v>2936</v>
      </c>
      <c r="C258" s="292" t="s">
        <v>2937</v>
      </c>
      <c r="D258" s="290"/>
      <c r="E258" s="290"/>
      <c r="F258" s="290"/>
      <c r="G258" s="290"/>
      <c r="H258" s="290"/>
      <c r="I258" s="290"/>
      <c r="J258" s="290"/>
      <c r="L258" s="290"/>
      <c r="N258" s="290"/>
      <c r="O258" s="290"/>
      <c r="P258" s="290"/>
      <c r="Q258" s="290"/>
      <c r="R258" s="290"/>
      <c r="S258" s="290"/>
      <c r="T258" s="290"/>
      <c r="U258" s="290"/>
      <c r="V258" s="290"/>
      <c r="W258" s="290"/>
      <c r="X258" s="290"/>
    </row>
    <row r="259" spans="1:24" ht="14.25">
      <c r="A259" s="292" t="s">
        <v>269</v>
      </c>
      <c r="B259" s="292" t="s">
        <v>2938</v>
      </c>
      <c r="C259" s="292" t="s">
        <v>2939</v>
      </c>
      <c r="D259" s="290"/>
      <c r="E259" s="290"/>
      <c r="F259" s="290"/>
      <c r="G259" s="290"/>
      <c r="H259" s="290"/>
      <c r="I259" s="290"/>
      <c r="J259" s="290"/>
      <c r="L259" s="290"/>
      <c r="N259" s="290"/>
      <c r="O259" s="290"/>
      <c r="P259" s="290"/>
      <c r="Q259" s="290"/>
      <c r="R259" s="290"/>
      <c r="S259" s="290"/>
      <c r="T259" s="290"/>
      <c r="U259" s="290"/>
      <c r="V259" s="290"/>
      <c r="W259" s="290"/>
      <c r="X259" s="290"/>
    </row>
    <row r="260" spans="1:24" ht="14.25">
      <c r="A260" s="292" t="s">
        <v>269</v>
      </c>
      <c r="B260" s="292" t="s">
        <v>2940</v>
      </c>
      <c r="C260" s="292" t="s">
        <v>2941</v>
      </c>
      <c r="D260" s="290"/>
      <c r="E260" s="290"/>
      <c r="F260" s="290"/>
      <c r="G260" s="290"/>
      <c r="H260" s="290"/>
      <c r="I260" s="290"/>
      <c r="J260" s="290"/>
      <c r="L260" s="290"/>
      <c r="N260" s="290"/>
      <c r="O260" s="290"/>
      <c r="P260" s="290"/>
      <c r="Q260" s="290"/>
      <c r="R260" s="290"/>
      <c r="S260" s="290"/>
      <c r="T260" s="290"/>
      <c r="U260" s="290"/>
      <c r="V260" s="290"/>
      <c r="W260" s="290"/>
      <c r="X260" s="290"/>
    </row>
    <row r="261" spans="1:24" ht="14.25">
      <c r="A261" s="292" t="s">
        <v>275</v>
      </c>
      <c r="B261" s="292" t="s">
        <v>2942</v>
      </c>
      <c r="C261" s="292" t="s">
        <v>2943</v>
      </c>
      <c r="D261" s="290"/>
      <c r="E261" s="290"/>
      <c r="F261" s="290"/>
      <c r="G261" s="290"/>
      <c r="H261" s="290"/>
      <c r="I261" s="290"/>
      <c r="J261" s="290"/>
      <c r="L261" s="290"/>
      <c r="N261" s="290"/>
      <c r="O261" s="290"/>
      <c r="P261" s="290"/>
      <c r="Q261" s="290"/>
      <c r="R261" s="290"/>
      <c r="S261" s="290"/>
      <c r="T261" s="290"/>
      <c r="U261" s="290"/>
      <c r="V261" s="290"/>
      <c r="W261" s="290"/>
      <c r="X261" s="290"/>
    </row>
    <row r="262" spans="1:24" ht="14.25">
      <c r="A262" s="292" t="s">
        <v>277</v>
      </c>
      <c r="B262" s="292" t="s">
        <v>2944</v>
      </c>
      <c r="C262" s="292" t="s">
        <v>2945</v>
      </c>
      <c r="D262" s="290"/>
      <c r="E262" s="290"/>
      <c r="F262" s="290"/>
      <c r="G262" s="290"/>
      <c r="H262" s="290"/>
      <c r="I262" s="290"/>
      <c r="J262" s="290"/>
      <c r="L262" s="290"/>
      <c r="N262" s="290"/>
      <c r="O262" s="290"/>
      <c r="P262" s="290"/>
      <c r="Q262" s="290"/>
      <c r="R262" s="290"/>
      <c r="S262" s="290"/>
      <c r="T262" s="290"/>
      <c r="U262" s="290"/>
      <c r="V262" s="290"/>
      <c r="W262" s="290"/>
      <c r="X262" s="290"/>
    </row>
    <row r="263" spans="1:24" ht="14.25">
      <c r="A263" s="292" t="s">
        <v>279</v>
      </c>
      <c r="B263" s="292" t="s">
        <v>2924</v>
      </c>
      <c r="C263" s="292" t="s">
        <v>2925</v>
      </c>
      <c r="D263" s="290"/>
      <c r="E263" s="290"/>
      <c r="F263" s="290"/>
      <c r="G263" s="290"/>
      <c r="H263" s="290"/>
      <c r="I263" s="290"/>
      <c r="J263" s="290"/>
      <c r="L263" s="290"/>
      <c r="N263" s="290"/>
      <c r="O263" s="290"/>
      <c r="P263" s="290"/>
      <c r="Q263" s="290"/>
      <c r="R263" s="290"/>
      <c r="S263" s="290"/>
      <c r="T263" s="290"/>
      <c r="U263" s="290"/>
      <c r="V263" s="290"/>
      <c r="W263" s="290"/>
      <c r="X263" s="290"/>
    </row>
    <row r="264" spans="1:24" ht="14.25">
      <c r="A264" s="292" t="s">
        <v>279</v>
      </c>
      <c r="B264" s="292" t="s">
        <v>2619</v>
      </c>
      <c r="C264" s="292" t="s">
        <v>2595</v>
      </c>
      <c r="D264" s="290"/>
      <c r="E264" s="290"/>
      <c r="F264" s="290"/>
      <c r="G264" s="290"/>
      <c r="H264" s="290"/>
      <c r="I264" s="290"/>
      <c r="J264" s="290"/>
      <c r="L264" s="290"/>
      <c r="N264" s="290"/>
      <c r="O264" s="290"/>
      <c r="P264" s="290"/>
      <c r="Q264" s="290"/>
      <c r="R264" s="290"/>
      <c r="S264" s="290"/>
      <c r="T264" s="290"/>
      <c r="U264" s="290"/>
      <c r="V264" s="290"/>
      <c r="W264" s="290"/>
      <c r="X264" s="290"/>
    </row>
    <row r="265" spans="1:24" ht="14.25">
      <c r="A265" s="292" t="s">
        <v>279</v>
      </c>
      <c r="B265" s="292" t="s">
        <v>2728</v>
      </c>
      <c r="C265" s="292" t="s">
        <v>2729</v>
      </c>
      <c r="D265" s="290"/>
      <c r="E265" s="290"/>
      <c r="F265" s="290"/>
      <c r="G265" s="290"/>
      <c r="H265" s="290"/>
      <c r="I265" s="290"/>
      <c r="J265" s="290"/>
      <c r="L265" s="290"/>
      <c r="N265" s="290"/>
      <c r="O265" s="290"/>
      <c r="P265" s="290"/>
      <c r="Q265" s="290"/>
      <c r="R265" s="290"/>
      <c r="S265" s="290"/>
      <c r="T265" s="290"/>
      <c r="U265" s="290"/>
      <c r="V265" s="290"/>
      <c r="W265" s="290"/>
      <c r="X265" s="290"/>
    </row>
    <row r="266" spans="1:24" ht="14.25">
      <c r="A266" s="292" t="s">
        <v>279</v>
      </c>
      <c r="B266" s="292" t="s">
        <v>2668</v>
      </c>
      <c r="C266" s="292" t="s">
        <v>2669</v>
      </c>
      <c r="D266" s="290"/>
      <c r="E266" s="290"/>
      <c r="F266" s="290"/>
      <c r="G266" s="290"/>
      <c r="H266" s="290"/>
      <c r="I266" s="290"/>
      <c r="J266" s="290"/>
      <c r="L266" s="290"/>
      <c r="N266" s="290"/>
      <c r="O266" s="290"/>
      <c r="P266" s="290"/>
      <c r="Q266" s="290"/>
      <c r="R266" s="290"/>
      <c r="S266" s="290"/>
      <c r="T266" s="290"/>
      <c r="U266" s="290"/>
      <c r="V266" s="290"/>
      <c r="W266" s="290"/>
      <c r="X266" s="290"/>
    </row>
    <row r="267" spans="1:24" ht="14.25">
      <c r="A267" s="292" t="s">
        <v>279</v>
      </c>
      <c r="B267" s="292" t="s">
        <v>2638</v>
      </c>
      <c r="C267" s="292" t="s">
        <v>2639</v>
      </c>
      <c r="D267" s="290"/>
      <c r="E267" s="290"/>
      <c r="F267" s="290"/>
      <c r="G267" s="290"/>
      <c r="H267" s="290"/>
      <c r="I267" s="290"/>
      <c r="J267" s="290"/>
      <c r="L267" s="290"/>
      <c r="N267" s="290"/>
      <c r="O267" s="290"/>
      <c r="P267" s="290"/>
      <c r="Q267" s="290"/>
      <c r="R267" s="290"/>
      <c r="S267" s="290"/>
      <c r="T267" s="290"/>
      <c r="U267" s="290"/>
      <c r="V267" s="290"/>
      <c r="W267" s="290"/>
      <c r="X267" s="290"/>
    </row>
    <row r="268" spans="1:24" ht="14.25">
      <c r="A268" s="292" t="s">
        <v>281</v>
      </c>
      <c r="B268" s="292" t="s">
        <v>2946</v>
      </c>
      <c r="C268" s="292" t="s">
        <v>2947</v>
      </c>
      <c r="D268" s="290"/>
      <c r="E268" s="290"/>
      <c r="F268" s="290"/>
      <c r="G268" s="290"/>
      <c r="H268" s="290"/>
      <c r="I268" s="290"/>
      <c r="J268" s="290"/>
      <c r="L268" s="290"/>
      <c r="N268" s="290"/>
      <c r="O268" s="290"/>
      <c r="P268" s="290"/>
      <c r="Q268" s="290"/>
      <c r="R268" s="290"/>
      <c r="S268" s="290"/>
      <c r="T268" s="290"/>
      <c r="U268" s="290"/>
      <c r="V268" s="290"/>
      <c r="W268" s="290"/>
      <c r="X268" s="290"/>
    </row>
    <row r="269" spans="1:24" ht="14.25">
      <c r="A269" s="292" t="s">
        <v>281</v>
      </c>
      <c r="B269" s="292" t="s">
        <v>2948</v>
      </c>
      <c r="C269" s="292" t="s">
        <v>2949</v>
      </c>
      <c r="D269" s="290"/>
      <c r="E269" s="290"/>
      <c r="F269" s="290"/>
      <c r="G269" s="290"/>
      <c r="H269" s="290"/>
      <c r="I269" s="290"/>
      <c r="J269" s="290"/>
      <c r="L269" s="290"/>
      <c r="N269" s="290"/>
      <c r="O269" s="290"/>
      <c r="P269" s="290"/>
      <c r="Q269" s="290"/>
      <c r="R269" s="290"/>
      <c r="S269" s="290"/>
      <c r="T269" s="290"/>
      <c r="U269" s="290"/>
      <c r="V269" s="290"/>
      <c r="W269" s="290"/>
      <c r="X269" s="290"/>
    </row>
    <row r="270" spans="1:24" ht="14.25">
      <c r="A270" s="292" t="s">
        <v>283</v>
      </c>
      <c r="B270" s="292" t="s">
        <v>2610</v>
      </c>
      <c r="C270" s="292" t="s">
        <v>2591</v>
      </c>
      <c r="D270" s="290"/>
      <c r="E270" s="290"/>
      <c r="F270" s="290"/>
      <c r="G270" s="290"/>
      <c r="H270" s="290"/>
      <c r="I270" s="290"/>
      <c r="J270" s="290"/>
      <c r="L270" s="290"/>
      <c r="N270" s="290"/>
      <c r="O270" s="290"/>
      <c r="P270" s="290"/>
      <c r="Q270" s="290"/>
      <c r="R270" s="290"/>
      <c r="S270" s="290"/>
      <c r="T270" s="290"/>
      <c r="U270" s="290"/>
      <c r="V270" s="290"/>
      <c r="W270" s="290"/>
      <c r="X270" s="290"/>
    </row>
    <row r="271" spans="1:24" ht="14.25">
      <c r="A271" s="295" t="s">
        <v>283</v>
      </c>
      <c r="B271" s="291" t="s">
        <v>2950</v>
      </c>
      <c r="C271" s="291" t="s">
        <v>2951</v>
      </c>
      <c r="D271" s="290"/>
      <c r="E271" s="290"/>
      <c r="F271" s="290"/>
      <c r="G271" s="290"/>
      <c r="H271" s="290"/>
      <c r="I271" s="290"/>
      <c r="J271" s="290"/>
      <c r="L271" s="290"/>
      <c r="N271" s="290"/>
      <c r="O271" s="290"/>
      <c r="P271" s="290"/>
      <c r="Q271" s="290"/>
      <c r="R271" s="290"/>
      <c r="S271" s="290"/>
      <c r="T271" s="290"/>
      <c r="U271" s="290"/>
      <c r="V271" s="290"/>
      <c r="W271" s="290"/>
      <c r="X271" s="290"/>
    </row>
    <row r="272" spans="1:24" ht="14.25">
      <c r="A272" s="292" t="s">
        <v>283</v>
      </c>
      <c r="B272" s="292" t="s">
        <v>2952</v>
      </c>
      <c r="C272" s="292" t="s">
        <v>2953</v>
      </c>
      <c r="D272" s="290"/>
      <c r="E272" s="290"/>
      <c r="F272" s="290"/>
      <c r="G272" s="290"/>
      <c r="H272" s="290"/>
      <c r="I272" s="290"/>
      <c r="J272" s="290"/>
      <c r="L272" s="290"/>
      <c r="N272" s="290"/>
      <c r="O272" s="290"/>
      <c r="P272" s="290"/>
      <c r="Q272" s="290"/>
      <c r="R272" s="290"/>
      <c r="S272" s="290"/>
      <c r="T272" s="290"/>
      <c r="U272" s="290"/>
      <c r="V272" s="290"/>
      <c r="W272" s="290"/>
      <c r="X272" s="290"/>
    </row>
    <row r="273" spans="1:24" ht="14.25">
      <c r="A273" s="292" t="s">
        <v>283</v>
      </c>
      <c r="B273" s="292" t="s">
        <v>2668</v>
      </c>
      <c r="C273" s="292" t="s">
        <v>2669</v>
      </c>
      <c r="D273" s="290"/>
      <c r="E273" s="290"/>
      <c r="F273" s="290"/>
      <c r="G273" s="290"/>
      <c r="H273" s="290"/>
      <c r="I273" s="290"/>
      <c r="J273" s="290"/>
      <c r="L273" s="290"/>
      <c r="N273" s="290"/>
      <c r="O273" s="290"/>
      <c r="P273" s="290"/>
      <c r="Q273" s="290"/>
      <c r="R273" s="290"/>
      <c r="S273" s="290"/>
      <c r="T273" s="290"/>
      <c r="U273" s="290"/>
      <c r="V273" s="290"/>
      <c r="W273" s="290"/>
      <c r="X273" s="290"/>
    </row>
    <row r="274" spans="1:24" ht="14.25">
      <c r="A274" s="295" t="s">
        <v>283</v>
      </c>
      <c r="B274" s="291" t="s">
        <v>2836</v>
      </c>
      <c r="C274" s="291" t="s">
        <v>2837</v>
      </c>
      <c r="D274" s="290"/>
      <c r="E274" s="290"/>
      <c r="F274" s="290"/>
      <c r="G274" s="290"/>
      <c r="H274" s="290"/>
      <c r="I274" s="290"/>
      <c r="J274" s="290"/>
      <c r="L274" s="290"/>
      <c r="N274" s="290"/>
      <c r="O274" s="290"/>
      <c r="P274" s="290"/>
      <c r="Q274" s="290"/>
      <c r="R274" s="290"/>
      <c r="S274" s="290"/>
      <c r="T274" s="290"/>
      <c r="U274" s="290"/>
      <c r="V274" s="290"/>
      <c r="W274" s="290"/>
      <c r="X274" s="290"/>
    </row>
    <row r="275" spans="1:24" ht="14.25">
      <c r="A275" s="292" t="s">
        <v>283</v>
      </c>
      <c r="B275" s="292" t="s">
        <v>2613</v>
      </c>
      <c r="C275" s="292" t="s">
        <v>2589</v>
      </c>
      <c r="D275" s="290"/>
      <c r="E275" s="290"/>
      <c r="F275" s="290"/>
      <c r="G275" s="290"/>
      <c r="H275" s="290"/>
      <c r="I275" s="290"/>
      <c r="J275" s="290"/>
      <c r="L275" s="290"/>
      <c r="N275" s="290"/>
      <c r="O275" s="290"/>
      <c r="P275" s="290"/>
      <c r="Q275" s="290"/>
      <c r="R275" s="290"/>
      <c r="S275" s="290"/>
      <c r="T275" s="290"/>
      <c r="U275" s="290"/>
      <c r="V275" s="290"/>
      <c r="W275" s="290"/>
      <c r="X275" s="290"/>
    </row>
    <row r="276" spans="1:24" ht="14.25">
      <c r="A276" s="295" t="s">
        <v>283</v>
      </c>
      <c r="B276" s="291" t="s">
        <v>2954</v>
      </c>
      <c r="C276" s="291" t="s">
        <v>2955</v>
      </c>
      <c r="D276" s="290"/>
      <c r="E276" s="290"/>
      <c r="F276" s="290"/>
      <c r="G276" s="290"/>
      <c r="H276" s="290"/>
      <c r="I276" s="290"/>
      <c r="J276" s="290"/>
      <c r="L276" s="290"/>
      <c r="N276" s="290"/>
      <c r="O276" s="290"/>
      <c r="P276" s="290"/>
      <c r="Q276" s="290"/>
      <c r="R276" s="290"/>
      <c r="S276" s="290"/>
      <c r="T276" s="290"/>
      <c r="U276" s="290"/>
      <c r="V276" s="290"/>
      <c r="W276" s="290"/>
      <c r="X276" s="290"/>
    </row>
    <row r="277" spans="1:24" ht="14.25">
      <c r="A277" s="292" t="s">
        <v>283</v>
      </c>
      <c r="B277" s="292" t="s">
        <v>2956</v>
      </c>
      <c r="C277" s="292" t="s">
        <v>2957</v>
      </c>
      <c r="D277" s="290"/>
      <c r="E277" s="290"/>
      <c r="F277" s="290"/>
      <c r="G277" s="290"/>
      <c r="H277" s="290"/>
      <c r="I277" s="290"/>
      <c r="J277" s="290"/>
      <c r="L277" s="290"/>
      <c r="N277" s="290"/>
      <c r="O277" s="290"/>
      <c r="P277" s="290"/>
      <c r="Q277" s="290"/>
      <c r="R277" s="290"/>
      <c r="S277" s="290"/>
      <c r="T277" s="290"/>
      <c r="U277" s="290"/>
      <c r="V277" s="290"/>
      <c r="W277" s="290"/>
      <c r="X277" s="290"/>
    </row>
    <row r="278" spans="1:24" ht="14.25">
      <c r="A278" s="292" t="s">
        <v>283</v>
      </c>
      <c r="B278" s="292" t="s">
        <v>2958</v>
      </c>
      <c r="C278" s="292" t="s">
        <v>2959</v>
      </c>
      <c r="D278" s="290"/>
      <c r="E278" s="290"/>
      <c r="F278" s="290"/>
      <c r="G278" s="290"/>
      <c r="H278" s="290"/>
      <c r="I278" s="290"/>
      <c r="J278" s="290"/>
      <c r="L278" s="290"/>
      <c r="N278" s="290"/>
      <c r="O278" s="290"/>
      <c r="P278" s="290"/>
      <c r="Q278" s="290"/>
      <c r="R278" s="290"/>
      <c r="S278" s="290"/>
      <c r="T278" s="290"/>
      <c r="U278" s="290"/>
      <c r="V278" s="290"/>
      <c r="W278" s="290"/>
      <c r="X278" s="290"/>
    </row>
    <row r="279" spans="1:24" ht="14.25">
      <c r="A279" s="292" t="s">
        <v>283</v>
      </c>
      <c r="B279" s="292" t="s">
        <v>2960</v>
      </c>
      <c r="C279" s="292" t="s">
        <v>2961</v>
      </c>
      <c r="D279" s="290"/>
      <c r="E279" s="290"/>
      <c r="F279" s="290"/>
      <c r="G279" s="290"/>
      <c r="H279" s="290"/>
      <c r="I279" s="290"/>
      <c r="J279" s="290"/>
      <c r="L279" s="290"/>
      <c r="N279" s="290"/>
      <c r="O279" s="290"/>
      <c r="P279" s="290"/>
      <c r="Q279" s="290"/>
      <c r="R279" s="290"/>
      <c r="S279" s="290"/>
      <c r="T279" s="290"/>
      <c r="U279" s="290"/>
      <c r="V279" s="290"/>
      <c r="W279" s="290"/>
      <c r="X279" s="290"/>
    </row>
    <row r="280" spans="1:24" ht="14.25">
      <c r="A280" s="292" t="s">
        <v>285</v>
      </c>
      <c r="B280" s="292" t="s">
        <v>2962</v>
      </c>
      <c r="C280" s="292" t="s">
        <v>2963</v>
      </c>
      <c r="D280" s="290"/>
      <c r="E280" s="290"/>
      <c r="F280" s="290"/>
      <c r="G280" s="290"/>
      <c r="H280" s="290"/>
      <c r="I280" s="290"/>
      <c r="J280" s="290"/>
      <c r="L280" s="290"/>
      <c r="N280" s="290"/>
      <c r="O280" s="290"/>
      <c r="P280" s="290"/>
      <c r="Q280" s="290"/>
      <c r="R280" s="290"/>
      <c r="S280" s="290"/>
      <c r="T280" s="290"/>
      <c r="U280" s="290"/>
      <c r="V280" s="290"/>
      <c r="W280" s="290"/>
      <c r="X280" s="290"/>
    </row>
    <row r="281" spans="1:24" ht="14.25">
      <c r="A281" s="292" t="s">
        <v>285</v>
      </c>
      <c r="B281" s="292" t="s">
        <v>2964</v>
      </c>
      <c r="C281" s="292" t="s">
        <v>2965</v>
      </c>
      <c r="D281" s="290"/>
      <c r="E281" s="290"/>
      <c r="F281" s="290"/>
      <c r="G281" s="290"/>
      <c r="H281" s="290"/>
      <c r="I281" s="290"/>
      <c r="J281" s="290"/>
      <c r="L281" s="290"/>
      <c r="N281" s="290"/>
      <c r="O281" s="290"/>
      <c r="P281" s="290"/>
      <c r="Q281" s="290"/>
      <c r="R281" s="290"/>
      <c r="S281" s="290"/>
      <c r="T281" s="290"/>
      <c r="U281" s="290"/>
      <c r="V281" s="290"/>
      <c r="W281" s="290"/>
      <c r="X281" s="290"/>
    </row>
    <row r="282" spans="1:24" ht="14.25">
      <c r="A282" s="295" t="s">
        <v>287</v>
      </c>
      <c r="B282" s="291" t="s">
        <v>2683</v>
      </c>
      <c r="C282" s="291" t="s">
        <v>2684</v>
      </c>
      <c r="D282" s="290"/>
      <c r="E282" s="290"/>
      <c r="F282" s="290"/>
      <c r="G282" s="290"/>
      <c r="H282" s="290"/>
      <c r="I282" s="290"/>
      <c r="J282" s="290"/>
      <c r="L282" s="290"/>
      <c r="N282" s="290"/>
      <c r="O282" s="290"/>
      <c r="P282" s="290"/>
      <c r="Q282" s="290"/>
      <c r="R282" s="290"/>
      <c r="S282" s="290"/>
      <c r="T282" s="290"/>
      <c r="U282" s="290"/>
      <c r="V282" s="290"/>
      <c r="W282" s="290"/>
      <c r="X282" s="290"/>
    </row>
    <row r="283" spans="1:24" ht="14.25">
      <c r="A283" s="292" t="s">
        <v>292</v>
      </c>
      <c r="B283" s="292" t="s">
        <v>2634</v>
      </c>
      <c r="C283" s="292" t="s">
        <v>2596</v>
      </c>
      <c r="D283" s="290"/>
      <c r="E283" s="290"/>
      <c r="F283" s="290"/>
      <c r="G283" s="290"/>
      <c r="H283" s="290"/>
      <c r="I283" s="290"/>
      <c r="J283" s="290"/>
      <c r="L283" s="290"/>
      <c r="N283" s="290"/>
      <c r="O283" s="290"/>
      <c r="P283" s="290"/>
      <c r="Q283" s="290"/>
      <c r="R283" s="290"/>
      <c r="S283" s="290"/>
      <c r="T283" s="290"/>
      <c r="U283" s="290"/>
      <c r="V283" s="290"/>
      <c r="W283" s="290"/>
      <c r="X283" s="290"/>
    </row>
    <row r="284" spans="1:24" ht="14.25">
      <c r="A284" s="292" t="s">
        <v>292</v>
      </c>
      <c r="B284" s="292" t="s">
        <v>2608</v>
      </c>
      <c r="C284" s="292" t="s">
        <v>2588</v>
      </c>
      <c r="D284" s="290"/>
      <c r="E284" s="290"/>
      <c r="F284" s="290"/>
      <c r="G284" s="290"/>
      <c r="H284" s="290"/>
      <c r="I284" s="290"/>
      <c r="J284" s="290"/>
      <c r="L284" s="290"/>
      <c r="N284" s="290"/>
      <c r="O284" s="290"/>
      <c r="P284" s="290"/>
      <c r="Q284" s="290"/>
      <c r="R284" s="290"/>
      <c r="S284" s="290"/>
      <c r="T284" s="290"/>
      <c r="U284" s="290"/>
      <c r="V284" s="290"/>
      <c r="W284" s="290"/>
      <c r="X284" s="290"/>
    </row>
    <row r="285" spans="1:24" ht="14.25">
      <c r="A285" s="292" t="s">
        <v>292</v>
      </c>
      <c r="B285" s="292" t="s">
        <v>2610</v>
      </c>
      <c r="C285" s="292" t="s">
        <v>2591</v>
      </c>
      <c r="D285" s="290"/>
      <c r="E285" s="290"/>
      <c r="F285" s="290"/>
      <c r="G285" s="290"/>
      <c r="H285" s="290"/>
      <c r="I285" s="290"/>
      <c r="J285" s="290"/>
      <c r="L285" s="290"/>
      <c r="N285" s="290"/>
      <c r="O285" s="290"/>
      <c r="P285" s="290"/>
      <c r="Q285" s="290"/>
      <c r="R285" s="290"/>
      <c r="S285" s="290"/>
      <c r="T285" s="290"/>
      <c r="U285" s="290"/>
      <c r="V285" s="290"/>
      <c r="W285" s="290"/>
      <c r="X285" s="290"/>
    </row>
    <row r="286" spans="1:24" ht="14.25">
      <c r="A286" s="292" t="s">
        <v>292</v>
      </c>
      <c r="B286" s="292" t="s">
        <v>2612</v>
      </c>
      <c r="C286" s="292" t="s">
        <v>2599</v>
      </c>
      <c r="D286" s="290"/>
      <c r="E286" s="290"/>
      <c r="F286" s="290"/>
      <c r="G286" s="290"/>
      <c r="H286" s="290"/>
      <c r="I286" s="290"/>
      <c r="J286" s="290"/>
      <c r="L286" s="290"/>
      <c r="N286" s="290"/>
      <c r="O286" s="290"/>
      <c r="P286" s="290"/>
      <c r="Q286" s="290"/>
      <c r="R286" s="290"/>
      <c r="S286" s="290"/>
      <c r="T286" s="290"/>
      <c r="U286" s="290"/>
      <c r="V286" s="290"/>
      <c r="W286" s="290"/>
      <c r="X286" s="290"/>
    </row>
    <row r="287" spans="1:24" ht="14.25">
      <c r="A287" s="292" t="s">
        <v>292</v>
      </c>
      <c r="B287" s="292" t="s">
        <v>2924</v>
      </c>
      <c r="C287" s="292" t="s">
        <v>2925</v>
      </c>
      <c r="D287" s="290"/>
      <c r="E287" s="290"/>
      <c r="F287" s="290"/>
      <c r="G287" s="290"/>
      <c r="H287" s="290"/>
      <c r="I287" s="290"/>
      <c r="J287" s="290"/>
      <c r="L287" s="290"/>
      <c r="N287" s="290"/>
      <c r="O287" s="290"/>
      <c r="P287" s="290"/>
      <c r="Q287" s="290"/>
      <c r="R287" s="290"/>
      <c r="S287" s="290"/>
      <c r="T287" s="290"/>
      <c r="U287" s="290"/>
      <c r="V287" s="290"/>
      <c r="W287" s="290"/>
      <c r="X287" s="290"/>
    </row>
    <row r="288" spans="1:24" ht="14.25">
      <c r="A288" s="292" t="s">
        <v>292</v>
      </c>
      <c r="B288" s="292" t="s">
        <v>2761</v>
      </c>
      <c r="C288" s="292" t="s">
        <v>2762</v>
      </c>
      <c r="D288" s="290"/>
      <c r="E288" s="290"/>
      <c r="F288" s="290"/>
      <c r="G288" s="290"/>
      <c r="H288" s="290"/>
      <c r="I288" s="290"/>
      <c r="J288" s="290"/>
      <c r="L288" s="290"/>
      <c r="N288" s="290"/>
      <c r="O288" s="290"/>
      <c r="P288" s="290"/>
      <c r="Q288" s="290"/>
      <c r="R288" s="290"/>
      <c r="S288" s="290"/>
      <c r="T288" s="290"/>
      <c r="U288" s="290"/>
      <c r="V288" s="290"/>
      <c r="W288" s="290"/>
      <c r="X288" s="290"/>
    </row>
    <row r="289" spans="1:24" ht="14.25">
      <c r="A289" s="292" t="s">
        <v>292</v>
      </c>
      <c r="B289" s="292" t="s">
        <v>2761</v>
      </c>
      <c r="C289" s="292" t="s">
        <v>2762</v>
      </c>
      <c r="D289" s="290"/>
      <c r="E289" s="290"/>
      <c r="F289" s="290"/>
      <c r="G289" s="290"/>
      <c r="H289" s="290"/>
      <c r="I289" s="290"/>
      <c r="J289" s="290"/>
      <c r="L289" s="290"/>
      <c r="N289" s="290"/>
      <c r="O289" s="290"/>
      <c r="P289" s="290"/>
      <c r="Q289" s="290"/>
      <c r="R289" s="290"/>
      <c r="S289" s="290"/>
      <c r="T289" s="290"/>
      <c r="U289" s="290"/>
      <c r="V289" s="290"/>
      <c r="W289" s="290"/>
      <c r="X289" s="290"/>
    </row>
    <row r="290" spans="1:24" ht="14.25">
      <c r="A290" s="292" t="s">
        <v>292</v>
      </c>
      <c r="B290" s="292" t="s">
        <v>2763</v>
      </c>
      <c r="C290" s="292" t="s">
        <v>2764</v>
      </c>
      <c r="D290" s="290"/>
      <c r="E290" s="290"/>
      <c r="F290" s="290"/>
      <c r="G290" s="290"/>
      <c r="H290" s="290"/>
      <c r="I290" s="290"/>
      <c r="J290" s="290"/>
      <c r="L290" s="290"/>
      <c r="N290" s="290"/>
      <c r="O290" s="290"/>
      <c r="P290" s="290"/>
      <c r="Q290" s="290"/>
      <c r="R290" s="290"/>
      <c r="S290" s="290"/>
      <c r="T290" s="290"/>
      <c r="U290" s="290"/>
      <c r="V290" s="290"/>
      <c r="W290" s="290"/>
      <c r="X290" s="290"/>
    </row>
    <row r="291" spans="1:24" ht="14.25">
      <c r="A291" s="295" t="s">
        <v>292</v>
      </c>
      <c r="B291" s="291" t="s">
        <v>2966</v>
      </c>
      <c r="C291" s="291" t="s">
        <v>2967</v>
      </c>
      <c r="D291" s="290"/>
      <c r="E291" s="290"/>
      <c r="F291" s="290"/>
      <c r="G291" s="290"/>
      <c r="H291" s="290"/>
      <c r="I291" s="290"/>
      <c r="J291" s="290"/>
      <c r="L291" s="290"/>
      <c r="N291" s="290"/>
      <c r="O291" s="290"/>
      <c r="P291" s="290"/>
      <c r="Q291" s="290"/>
      <c r="R291" s="290"/>
      <c r="S291" s="290"/>
      <c r="T291" s="290"/>
      <c r="U291" s="290"/>
      <c r="V291" s="290"/>
      <c r="W291" s="290"/>
      <c r="X291" s="290"/>
    </row>
    <row r="292" spans="1:24" ht="14.25">
      <c r="A292" s="292" t="s">
        <v>292</v>
      </c>
      <c r="B292" s="292" t="s">
        <v>2606</v>
      </c>
      <c r="C292" s="292" t="s">
        <v>2586</v>
      </c>
      <c r="D292" s="290"/>
      <c r="E292" s="290"/>
      <c r="F292" s="290"/>
      <c r="G292" s="290"/>
      <c r="H292" s="290"/>
      <c r="I292" s="290"/>
      <c r="J292" s="290"/>
      <c r="L292" s="290"/>
      <c r="N292" s="290"/>
      <c r="O292" s="290"/>
      <c r="P292" s="290"/>
      <c r="Q292" s="290"/>
      <c r="R292" s="290"/>
      <c r="S292" s="290"/>
      <c r="T292" s="290"/>
      <c r="U292" s="290"/>
      <c r="V292" s="290"/>
      <c r="W292" s="290"/>
      <c r="X292" s="290"/>
    </row>
    <row r="293" spans="1:24" ht="14.25">
      <c r="A293" s="295" t="s">
        <v>292</v>
      </c>
      <c r="B293" s="291" t="s">
        <v>2866</v>
      </c>
      <c r="C293" s="291" t="s">
        <v>2867</v>
      </c>
      <c r="D293" s="290"/>
      <c r="E293" s="290"/>
      <c r="F293" s="290"/>
      <c r="G293" s="290"/>
      <c r="H293" s="290"/>
      <c r="I293" s="290"/>
      <c r="J293" s="290"/>
      <c r="L293" s="290"/>
      <c r="N293" s="290"/>
      <c r="O293" s="290"/>
      <c r="P293" s="290"/>
      <c r="Q293" s="290"/>
      <c r="R293" s="290"/>
      <c r="S293" s="290"/>
      <c r="T293" s="290"/>
      <c r="U293" s="290"/>
      <c r="V293" s="290"/>
      <c r="W293" s="290"/>
      <c r="X293" s="290"/>
    </row>
    <row r="294" spans="1:24" ht="14.25">
      <c r="A294" s="292" t="s">
        <v>292</v>
      </c>
      <c r="B294" s="292" t="s">
        <v>2968</v>
      </c>
      <c r="C294" s="292" t="s">
        <v>2969</v>
      </c>
      <c r="D294" s="290"/>
      <c r="E294" s="290"/>
      <c r="F294" s="290"/>
      <c r="G294" s="290"/>
      <c r="H294" s="290"/>
      <c r="I294" s="290"/>
      <c r="J294" s="290"/>
      <c r="L294" s="290"/>
      <c r="N294" s="290"/>
      <c r="O294" s="290"/>
      <c r="P294" s="290"/>
      <c r="Q294" s="290"/>
      <c r="R294" s="290"/>
      <c r="S294" s="290"/>
      <c r="T294" s="290"/>
      <c r="U294" s="290"/>
      <c r="V294" s="290"/>
      <c r="W294" s="290"/>
      <c r="X294" s="290"/>
    </row>
    <row r="295" spans="1:24" ht="14.25">
      <c r="A295" s="292" t="s">
        <v>292</v>
      </c>
      <c r="B295" s="292" t="s">
        <v>2812</v>
      </c>
      <c r="C295" s="292" t="s">
        <v>2813</v>
      </c>
      <c r="D295" s="290"/>
      <c r="E295" s="290"/>
      <c r="F295" s="290"/>
      <c r="G295" s="290"/>
      <c r="H295" s="290"/>
      <c r="I295" s="290"/>
      <c r="J295" s="290"/>
      <c r="L295" s="290"/>
      <c r="N295" s="290"/>
      <c r="O295" s="290"/>
      <c r="P295" s="290"/>
      <c r="Q295" s="290"/>
      <c r="R295" s="290"/>
      <c r="S295" s="290"/>
      <c r="T295" s="290"/>
      <c r="U295" s="290"/>
      <c r="V295" s="290"/>
      <c r="W295" s="290"/>
      <c r="X295" s="290"/>
    </row>
    <row r="296" spans="1:24" ht="14.25">
      <c r="A296" s="295" t="s">
        <v>292</v>
      </c>
      <c r="B296" s="291" t="s">
        <v>2970</v>
      </c>
      <c r="C296" s="291" t="s">
        <v>2971</v>
      </c>
      <c r="D296" s="290"/>
      <c r="E296" s="290"/>
      <c r="F296" s="290"/>
      <c r="G296" s="290"/>
      <c r="H296" s="290"/>
      <c r="I296" s="290"/>
      <c r="J296" s="290"/>
      <c r="L296" s="290"/>
      <c r="N296" s="290"/>
      <c r="O296" s="290"/>
      <c r="P296" s="290"/>
      <c r="Q296" s="290"/>
      <c r="R296" s="290"/>
      <c r="S296" s="290"/>
      <c r="T296" s="290"/>
      <c r="U296" s="290"/>
      <c r="V296" s="290"/>
      <c r="W296" s="290"/>
      <c r="X296" s="290"/>
    </row>
    <row r="297" spans="1:24" ht="14.25">
      <c r="A297" s="292" t="s">
        <v>292</v>
      </c>
      <c r="B297" s="292" t="s">
        <v>2972</v>
      </c>
      <c r="C297" s="292" t="s">
        <v>2973</v>
      </c>
      <c r="D297" s="290"/>
      <c r="E297" s="290"/>
      <c r="F297" s="290"/>
      <c r="G297" s="290"/>
      <c r="H297" s="290"/>
      <c r="I297" s="290"/>
      <c r="J297" s="290"/>
      <c r="L297" s="290"/>
      <c r="N297" s="290"/>
      <c r="O297" s="290"/>
      <c r="P297" s="290"/>
      <c r="Q297" s="290"/>
      <c r="R297" s="290"/>
      <c r="S297" s="290"/>
      <c r="T297" s="290"/>
      <c r="U297" s="290"/>
      <c r="V297" s="290"/>
      <c r="W297" s="290"/>
      <c r="X297" s="290"/>
    </row>
    <row r="298" spans="1:24" ht="14.25">
      <c r="A298" s="292" t="s">
        <v>292</v>
      </c>
      <c r="B298" s="292" t="s">
        <v>2974</v>
      </c>
      <c r="C298" s="292" t="s">
        <v>2975</v>
      </c>
      <c r="D298" s="290"/>
      <c r="E298" s="290"/>
      <c r="F298" s="290"/>
      <c r="G298" s="290"/>
      <c r="H298" s="290"/>
      <c r="I298" s="290"/>
      <c r="J298" s="290"/>
      <c r="L298" s="290"/>
      <c r="N298" s="290"/>
      <c r="O298" s="290"/>
      <c r="P298" s="290"/>
      <c r="Q298" s="290"/>
      <c r="R298" s="290"/>
      <c r="S298" s="290"/>
      <c r="T298" s="290"/>
      <c r="U298" s="290"/>
      <c r="V298" s="290"/>
      <c r="W298" s="290"/>
      <c r="X298" s="290"/>
    </row>
    <row r="299" spans="1:24" ht="14.25">
      <c r="A299" s="292" t="s">
        <v>292</v>
      </c>
      <c r="B299" s="292" t="s">
        <v>2976</v>
      </c>
      <c r="C299" s="292" t="s">
        <v>2977</v>
      </c>
      <c r="D299" s="290"/>
      <c r="E299" s="290"/>
      <c r="F299" s="290"/>
      <c r="G299" s="290"/>
      <c r="H299" s="290"/>
      <c r="I299" s="290"/>
      <c r="J299" s="290"/>
      <c r="L299" s="290"/>
      <c r="N299" s="290"/>
      <c r="O299" s="290"/>
      <c r="P299" s="290"/>
      <c r="Q299" s="290"/>
      <c r="R299" s="290"/>
      <c r="S299" s="290"/>
      <c r="T299" s="290"/>
      <c r="U299" s="290"/>
      <c r="V299" s="290"/>
      <c r="W299" s="290"/>
      <c r="X299" s="290"/>
    </row>
    <row r="300" spans="1:24" ht="14.25">
      <c r="A300" s="292" t="s">
        <v>292</v>
      </c>
      <c r="B300" s="292" t="s">
        <v>2879</v>
      </c>
      <c r="C300" s="292" t="s">
        <v>2880</v>
      </c>
      <c r="D300" s="290"/>
      <c r="E300" s="290"/>
      <c r="F300" s="290"/>
      <c r="G300" s="290"/>
      <c r="H300" s="290"/>
      <c r="I300" s="290"/>
      <c r="J300" s="290"/>
      <c r="L300" s="290"/>
      <c r="N300" s="290"/>
      <c r="O300" s="290"/>
      <c r="P300" s="290"/>
      <c r="Q300" s="290"/>
      <c r="R300" s="290"/>
      <c r="S300" s="290"/>
      <c r="T300" s="290"/>
      <c r="U300" s="290"/>
      <c r="V300" s="290"/>
      <c r="W300" s="290"/>
      <c r="X300" s="290"/>
    </row>
    <row r="301" spans="1:24" ht="14.25">
      <c r="A301" s="292" t="s">
        <v>292</v>
      </c>
      <c r="B301" s="292" t="s">
        <v>2978</v>
      </c>
      <c r="C301" s="292" t="s">
        <v>2979</v>
      </c>
      <c r="D301" s="290"/>
      <c r="E301" s="290"/>
      <c r="F301" s="290"/>
      <c r="G301" s="290"/>
      <c r="H301" s="290"/>
      <c r="I301" s="290"/>
      <c r="J301" s="290"/>
      <c r="L301" s="290"/>
      <c r="N301" s="290"/>
      <c r="O301" s="290"/>
      <c r="P301" s="290"/>
      <c r="Q301" s="290"/>
      <c r="R301" s="290"/>
      <c r="S301" s="290"/>
      <c r="T301" s="290"/>
      <c r="U301" s="290"/>
      <c r="V301" s="290"/>
      <c r="W301" s="290"/>
      <c r="X301" s="290"/>
    </row>
    <row r="302" spans="1:24" ht="14.25">
      <c r="A302" s="292" t="s">
        <v>292</v>
      </c>
      <c r="B302" s="292" t="s">
        <v>2978</v>
      </c>
      <c r="C302" s="292" t="s">
        <v>2979</v>
      </c>
      <c r="D302" s="290"/>
      <c r="E302" s="290"/>
      <c r="F302" s="290"/>
      <c r="G302" s="290"/>
      <c r="H302" s="290"/>
      <c r="I302" s="290"/>
      <c r="J302" s="290"/>
      <c r="L302" s="290"/>
      <c r="N302" s="290"/>
      <c r="O302" s="290"/>
      <c r="P302" s="290"/>
      <c r="Q302" s="290"/>
      <c r="R302" s="290"/>
      <c r="S302" s="290"/>
      <c r="T302" s="290"/>
      <c r="U302" s="290"/>
      <c r="V302" s="290"/>
      <c r="W302" s="290"/>
      <c r="X302" s="290"/>
    </row>
    <row r="303" spans="1:24" ht="14.25">
      <c r="A303" s="292" t="s">
        <v>292</v>
      </c>
      <c r="B303" s="292" t="s">
        <v>2980</v>
      </c>
      <c r="C303" s="292" t="s">
        <v>2981</v>
      </c>
      <c r="D303" s="290"/>
      <c r="E303" s="290"/>
      <c r="F303" s="290"/>
      <c r="G303" s="290"/>
      <c r="H303" s="290"/>
      <c r="I303" s="290"/>
      <c r="J303" s="290"/>
      <c r="L303" s="290"/>
      <c r="N303" s="290"/>
      <c r="O303" s="290"/>
      <c r="P303" s="290"/>
      <c r="Q303" s="290"/>
      <c r="R303" s="290"/>
      <c r="S303" s="290"/>
      <c r="T303" s="290"/>
      <c r="U303" s="290"/>
      <c r="V303" s="290"/>
      <c r="W303" s="290"/>
      <c r="X303" s="290"/>
    </row>
    <row r="304" spans="1:24" ht="14.25">
      <c r="A304" s="292" t="s">
        <v>292</v>
      </c>
      <c r="B304" s="292" t="s">
        <v>2980</v>
      </c>
      <c r="C304" s="292" t="s">
        <v>2981</v>
      </c>
      <c r="D304" s="290"/>
      <c r="E304" s="290"/>
      <c r="F304" s="290"/>
      <c r="G304" s="290"/>
      <c r="H304" s="290"/>
      <c r="I304" s="290"/>
      <c r="J304" s="290"/>
      <c r="L304" s="290"/>
      <c r="N304" s="290"/>
      <c r="O304" s="290"/>
      <c r="P304" s="290"/>
      <c r="Q304" s="290"/>
      <c r="R304" s="290"/>
      <c r="S304" s="290"/>
      <c r="T304" s="290"/>
      <c r="U304" s="290"/>
      <c r="V304" s="290"/>
      <c r="W304" s="290"/>
      <c r="X304" s="290"/>
    </row>
    <row r="305" spans="1:24" ht="14.25">
      <c r="A305" s="292" t="s">
        <v>292</v>
      </c>
      <c r="B305" s="292" t="s">
        <v>2982</v>
      </c>
      <c r="C305" s="292" t="s">
        <v>2983</v>
      </c>
      <c r="D305" s="290"/>
      <c r="E305" s="290"/>
      <c r="F305" s="290"/>
      <c r="G305" s="290"/>
      <c r="H305" s="290"/>
      <c r="I305" s="290"/>
      <c r="J305" s="290"/>
      <c r="L305" s="290"/>
      <c r="N305" s="290"/>
      <c r="O305" s="290"/>
      <c r="P305" s="290"/>
      <c r="Q305" s="290"/>
      <c r="R305" s="290"/>
      <c r="S305" s="290"/>
      <c r="T305" s="290"/>
      <c r="U305" s="290"/>
      <c r="V305" s="290"/>
      <c r="W305" s="290"/>
      <c r="X305" s="290"/>
    </row>
    <row r="306" spans="1:24" ht="14.25">
      <c r="A306" s="292" t="s">
        <v>292</v>
      </c>
      <c r="B306" s="292" t="s">
        <v>2982</v>
      </c>
      <c r="C306" s="292" t="s">
        <v>2983</v>
      </c>
      <c r="D306" s="290"/>
      <c r="E306" s="290"/>
      <c r="F306" s="290"/>
      <c r="G306" s="290"/>
      <c r="H306" s="290"/>
      <c r="I306" s="290"/>
      <c r="J306" s="290"/>
      <c r="L306" s="290"/>
      <c r="N306" s="290"/>
      <c r="O306" s="290"/>
      <c r="P306" s="290"/>
      <c r="Q306" s="290"/>
      <c r="R306" s="290"/>
      <c r="S306" s="290"/>
      <c r="T306" s="290"/>
      <c r="U306" s="290"/>
      <c r="V306" s="290"/>
      <c r="W306" s="290"/>
      <c r="X306" s="290"/>
    </row>
    <row r="307" spans="1:24" ht="14.25">
      <c r="A307" s="292" t="s">
        <v>292</v>
      </c>
      <c r="B307" s="292" t="s">
        <v>2984</v>
      </c>
      <c r="C307" s="292" t="s">
        <v>2985</v>
      </c>
      <c r="D307" s="290"/>
      <c r="E307" s="290"/>
      <c r="F307" s="290"/>
      <c r="G307" s="290"/>
      <c r="H307" s="290"/>
      <c r="I307" s="290"/>
      <c r="J307" s="290"/>
      <c r="L307" s="290"/>
      <c r="N307" s="290"/>
      <c r="O307" s="290"/>
      <c r="P307" s="290"/>
      <c r="Q307" s="290"/>
      <c r="R307" s="290"/>
      <c r="S307" s="290"/>
      <c r="T307" s="290"/>
      <c r="U307" s="290"/>
      <c r="V307" s="290"/>
      <c r="W307" s="290"/>
      <c r="X307" s="290"/>
    </row>
    <row r="308" spans="1:24" ht="14.25">
      <c r="A308" s="292" t="s">
        <v>294</v>
      </c>
      <c r="B308" s="292" t="s">
        <v>2608</v>
      </c>
      <c r="C308" s="292" t="s">
        <v>2588</v>
      </c>
      <c r="D308" s="290"/>
      <c r="E308" s="290"/>
      <c r="F308" s="290"/>
      <c r="G308" s="290"/>
      <c r="H308" s="290"/>
      <c r="I308" s="290"/>
      <c r="J308" s="290"/>
      <c r="L308" s="290"/>
      <c r="N308" s="290"/>
      <c r="O308" s="290"/>
      <c r="P308" s="290"/>
      <c r="Q308" s="290"/>
      <c r="R308" s="290"/>
      <c r="S308" s="290"/>
      <c r="T308" s="290"/>
      <c r="U308" s="290"/>
      <c r="V308" s="290"/>
      <c r="W308" s="290"/>
      <c r="X308" s="290"/>
    </row>
    <row r="309" spans="1:24" ht="14.25">
      <c r="A309" s="292" t="s">
        <v>294</v>
      </c>
      <c r="B309" s="292" t="s">
        <v>2615</v>
      </c>
      <c r="C309" s="292" t="s">
        <v>2590</v>
      </c>
      <c r="D309" s="290"/>
      <c r="E309" s="290"/>
      <c r="F309" s="290"/>
      <c r="G309" s="290"/>
      <c r="H309" s="290"/>
      <c r="I309" s="290"/>
      <c r="J309" s="290"/>
      <c r="L309" s="290"/>
      <c r="N309" s="290"/>
      <c r="O309" s="290"/>
      <c r="P309" s="290"/>
      <c r="Q309" s="290"/>
      <c r="R309" s="290"/>
      <c r="S309" s="290"/>
      <c r="T309" s="290"/>
      <c r="U309" s="290"/>
      <c r="V309" s="290"/>
      <c r="W309" s="290"/>
      <c r="X309" s="290"/>
    </row>
    <row r="310" spans="1:24" ht="14.25">
      <c r="A310" s="292" t="s">
        <v>294</v>
      </c>
      <c r="B310" s="292" t="s">
        <v>2613</v>
      </c>
      <c r="C310" s="292" t="s">
        <v>2589</v>
      </c>
      <c r="D310" s="290"/>
      <c r="E310" s="290"/>
      <c r="F310" s="290"/>
      <c r="G310" s="290"/>
      <c r="H310" s="290"/>
      <c r="I310" s="290"/>
      <c r="J310" s="290"/>
      <c r="L310" s="290"/>
      <c r="N310" s="290"/>
      <c r="O310" s="290"/>
      <c r="P310" s="290"/>
      <c r="Q310" s="290"/>
      <c r="R310" s="290"/>
      <c r="S310" s="290"/>
      <c r="T310" s="290"/>
      <c r="U310" s="290"/>
      <c r="V310" s="290"/>
      <c r="W310" s="290"/>
      <c r="X310" s="290"/>
    </row>
    <row r="311" spans="1:24" ht="14.25">
      <c r="A311" s="292" t="s">
        <v>294</v>
      </c>
      <c r="B311" s="292" t="s">
        <v>2624</v>
      </c>
      <c r="C311" s="292" t="s">
        <v>2593</v>
      </c>
      <c r="D311" s="290"/>
      <c r="E311" s="290"/>
      <c r="F311" s="290"/>
      <c r="G311" s="290"/>
      <c r="H311" s="290"/>
      <c r="I311" s="290"/>
      <c r="J311" s="290"/>
      <c r="L311" s="290"/>
      <c r="N311" s="290"/>
      <c r="O311" s="290"/>
      <c r="P311" s="290"/>
      <c r="Q311" s="290"/>
      <c r="R311" s="290"/>
      <c r="S311" s="290"/>
      <c r="T311" s="290"/>
      <c r="U311" s="290"/>
      <c r="V311" s="290"/>
      <c r="W311" s="290"/>
      <c r="X311" s="290"/>
    </row>
    <row r="312" spans="1:24" ht="14.25">
      <c r="A312" s="292" t="s">
        <v>294</v>
      </c>
      <c r="B312" s="292" t="s">
        <v>2986</v>
      </c>
      <c r="C312" s="292" t="s">
        <v>2987</v>
      </c>
      <c r="D312" s="290"/>
      <c r="E312" s="290"/>
      <c r="F312" s="290"/>
      <c r="G312" s="290"/>
      <c r="H312" s="290"/>
      <c r="I312" s="290"/>
      <c r="J312" s="290"/>
      <c r="L312" s="290"/>
      <c r="N312" s="290"/>
      <c r="O312" s="290"/>
      <c r="P312" s="290"/>
      <c r="Q312" s="290"/>
      <c r="R312" s="290"/>
      <c r="S312" s="290"/>
      <c r="T312" s="290"/>
      <c r="U312" s="290"/>
      <c r="V312" s="290"/>
      <c r="W312" s="290"/>
      <c r="X312" s="290"/>
    </row>
    <row r="313" spans="1:24" ht="14.25">
      <c r="A313" s="292" t="s">
        <v>294</v>
      </c>
      <c r="B313" s="292" t="s">
        <v>2988</v>
      </c>
      <c r="C313" s="292" t="s">
        <v>2989</v>
      </c>
      <c r="D313" s="290"/>
      <c r="E313" s="290"/>
      <c r="F313" s="290"/>
      <c r="G313" s="290"/>
      <c r="H313" s="290"/>
      <c r="I313" s="290"/>
      <c r="J313" s="290"/>
      <c r="L313" s="290"/>
      <c r="N313" s="290"/>
      <c r="O313" s="290"/>
      <c r="P313" s="290"/>
      <c r="Q313" s="290"/>
      <c r="R313" s="290"/>
      <c r="S313" s="290"/>
      <c r="T313" s="290"/>
      <c r="U313" s="290"/>
      <c r="V313" s="290"/>
      <c r="W313" s="290"/>
      <c r="X313" s="290"/>
    </row>
    <row r="314" spans="1:24" ht="14.25">
      <c r="A314" s="292" t="s">
        <v>294</v>
      </c>
      <c r="B314" s="292" t="s">
        <v>2812</v>
      </c>
      <c r="C314" s="292" t="s">
        <v>2813</v>
      </c>
      <c r="D314" s="290"/>
      <c r="E314" s="290"/>
      <c r="F314" s="290"/>
      <c r="G314" s="290"/>
      <c r="H314" s="290"/>
      <c r="I314" s="290"/>
      <c r="J314" s="290"/>
      <c r="L314" s="290"/>
      <c r="N314" s="290"/>
      <c r="O314" s="290"/>
      <c r="P314" s="290"/>
      <c r="Q314" s="290"/>
      <c r="R314" s="290"/>
      <c r="S314" s="290"/>
      <c r="T314" s="290"/>
      <c r="U314" s="290"/>
      <c r="V314" s="290"/>
      <c r="W314" s="290"/>
      <c r="X314" s="290"/>
    </row>
    <row r="315" spans="1:24" ht="14.25">
      <c r="A315" s="292" t="s">
        <v>294</v>
      </c>
      <c r="B315" s="292" t="s">
        <v>2720</v>
      </c>
      <c r="C315" s="292" t="s">
        <v>2721</v>
      </c>
      <c r="D315" s="290"/>
      <c r="E315" s="290"/>
      <c r="F315" s="290"/>
      <c r="G315" s="290"/>
      <c r="H315" s="290"/>
      <c r="I315" s="290"/>
      <c r="J315" s="290"/>
      <c r="L315" s="290"/>
      <c r="N315" s="290"/>
      <c r="O315" s="290"/>
      <c r="P315" s="290"/>
      <c r="Q315" s="290"/>
      <c r="R315" s="290"/>
      <c r="S315" s="290"/>
      <c r="T315" s="290"/>
      <c r="U315" s="290"/>
      <c r="V315" s="290"/>
      <c r="W315" s="290"/>
      <c r="X315" s="290"/>
    </row>
    <row r="316" spans="1:24" ht="14.25">
      <c r="A316" s="292" t="s">
        <v>296</v>
      </c>
      <c r="B316" s="292" t="s">
        <v>2761</v>
      </c>
      <c r="C316" s="292" t="s">
        <v>2762</v>
      </c>
      <c r="D316" s="290"/>
      <c r="E316" s="290"/>
      <c r="F316" s="290"/>
      <c r="G316" s="290"/>
      <c r="H316" s="290"/>
      <c r="I316" s="290"/>
      <c r="J316" s="290"/>
      <c r="L316" s="290"/>
      <c r="N316" s="290"/>
      <c r="O316" s="290"/>
      <c r="P316" s="290"/>
      <c r="Q316" s="290"/>
      <c r="R316" s="290"/>
      <c r="S316" s="290"/>
      <c r="T316" s="290"/>
      <c r="U316" s="290"/>
      <c r="V316" s="290"/>
      <c r="W316" s="290"/>
      <c r="X316" s="290"/>
    </row>
    <row r="317" spans="1:24" ht="14.25">
      <c r="A317" s="292" t="s">
        <v>296</v>
      </c>
      <c r="B317" s="292" t="s">
        <v>2761</v>
      </c>
      <c r="C317" s="292" t="s">
        <v>2762</v>
      </c>
      <c r="D317" s="290"/>
      <c r="E317" s="290"/>
      <c r="F317" s="290"/>
      <c r="G317" s="290"/>
      <c r="H317" s="290"/>
      <c r="I317" s="290"/>
      <c r="J317" s="290"/>
      <c r="L317" s="290"/>
      <c r="N317" s="290"/>
      <c r="O317" s="290"/>
      <c r="P317" s="290"/>
      <c r="Q317" s="290"/>
      <c r="R317" s="290"/>
      <c r="S317" s="290"/>
      <c r="T317" s="290"/>
      <c r="U317" s="290"/>
      <c r="V317" s="290"/>
      <c r="W317" s="290"/>
      <c r="X317" s="290"/>
    </row>
    <row r="318" spans="1:24" ht="14.25">
      <c r="A318" s="292" t="s">
        <v>296</v>
      </c>
      <c r="B318" s="292" t="s">
        <v>2763</v>
      </c>
      <c r="C318" s="292" t="s">
        <v>2764</v>
      </c>
      <c r="D318" s="290"/>
      <c r="E318" s="290"/>
      <c r="F318" s="290"/>
      <c r="G318" s="290"/>
      <c r="H318" s="290"/>
      <c r="I318" s="290"/>
      <c r="J318" s="290"/>
      <c r="L318" s="290"/>
      <c r="N318" s="290"/>
      <c r="O318" s="290"/>
      <c r="P318" s="290"/>
      <c r="Q318" s="290"/>
      <c r="R318" s="290"/>
      <c r="S318" s="290"/>
      <c r="T318" s="290"/>
      <c r="U318" s="290"/>
      <c r="V318" s="290"/>
      <c r="W318" s="290"/>
      <c r="X318" s="290"/>
    </row>
    <row r="319" spans="1:24" ht="14.25">
      <c r="A319" s="295" t="s">
        <v>296</v>
      </c>
      <c r="B319" s="291" t="s">
        <v>2615</v>
      </c>
      <c r="C319" s="291" t="s">
        <v>2590</v>
      </c>
      <c r="D319" s="290"/>
      <c r="E319" s="290"/>
      <c r="F319" s="290"/>
      <c r="G319" s="290"/>
      <c r="H319" s="290"/>
      <c r="I319" s="290"/>
      <c r="J319" s="290"/>
      <c r="L319" s="290"/>
      <c r="N319" s="290"/>
      <c r="O319" s="290"/>
      <c r="P319" s="290"/>
      <c r="Q319" s="290"/>
      <c r="R319" s="290"/>
      <c r="S319" s="290"/>
      <c r="T319" s="290"/>
      <c r="U319" s="290"/>
      <c r="V319" s="290"/>
      <c r="W319" s="290"/>
      <c r="X319" s="290"/>
    </row>
    <row r="320" spans="1:24" ht="14.25">
      <c r="A320" s="292" t="s">
        <v>296</v>
      </c>
      <c r="B320" s="292" t="s">
        <v>2897</v>
      </c>
      <c r="C320" s="292" t="s">
        <v>2898</v>
      </c>
      <c r="D320" s="290"/>
      <c r="E320" s="290"/>
      <c r="F320" s="290"/>
      <c r="G320" s="290"/>
      <c r="H320" s="290"/>
      <c r="I320" s="290"/>
      <c r="J320" s="290"/>
      <c r="L320" s="290"/>
      <c r="N320" s="290"/>
      <c r="O320" s="290"/>
      <c r="P320" s="290"/>
      <c r="Q320" s="290"/>
      <c r="R320" s="290"/>
      <c r="S320" s="290"/>
      <c r="T320" s="290"/>
      <c r="U320" s="290"/>
      <c r="V320" s="290"/>
      <c r="W320" s="290"/>
      <c r="X320" s="290"/>
    </row>
    <row r="321" spans="1:24" ht="14.25">
      <c r="A321" s="292" t="s">
        <v>296</v>
      </c>
      <c r="B321" s="292" t="s">
        <v>2691</v>
      </c>
      <c r="C321" s="292" t="s">
        <v>2692</v>
      </c>
      <c r="D321" s="290"/>
      <c r="E321" s="290"/>
      <c r="F321" s="290"/>
      <c r="G321" s="290"/>
      <c r="H321" s="290"/>
      <c r="I321" s="290"/>
      <c r="J321" s="290"/>
      <c r="L321" s="290"/>
      <c r="N321" s="290"/>
      <c r="O321" s="290"/>
      <c r="P321" s="290"/>
      <c r="Q321" s="290"/>
      <c r="R321" s="290"/>
      <c r="S321" s="290"/>
      <c r="T321" s="290"/>
      <c r="U321" s="290"/>
      <c r="V321" s="290"/>
      <c r="W321" s="290"/>
      <c r="X321" s="290"/>
    </row>
    <row r="322" spans="1:24" ht="14.25">
      <c r="A322" s="292" t="s">
        <v>296</v>
      </c>
      <c r="B322" s="292" t="s">
        <v>2624</v>
      </c>
      <c r="C322" s="292" t="s">
        <v>2593</v>
      </c>
      <c r="D322" s="290"/>
      <c r="E322" s="290"/>
      <c r="F322" s="290"/>
      <c r="G322" s="290"/>
      <c r="H322" s="290"/>
      <c r="I322" s="290"/>
      <c r="J322" s="290"/>
      <c r="L322" s="290"/>
      <c r="N322" s="290"/>
      <c r="O322" s="290"/>
      <c r="P322" s="290"/>
      <c r="Q322" s="290"/>
      <c r="R322" s="290"/>
      <c r="S322" s="290"/>
      <c r="T322" s="290"/>
      <c r="U322" s="290"/>
      <c r="V322" s="290"/>
      <c r="W322" s="290"/>
      <c r="X322" s="290"/>
    </row>
    <row r="323" spans="1:24" ht="14.25">
      <c r="A323" s="292" t="s">
        <v>296</v>
      </c>
      <c r="B323" s="292" t="s">
        <v>2990</v>
      </c>
      <c r="C323" s="292" t="s">
        <v>2991</v>
      </c>
      <c r="D323" s="290"/>
      <c r="E323" s="290"/>
      <c r="F323" s="290"/>
      <c r="G323" s="290"/>
      <c r="H323" s="290"/>
      <c r="I323" s="290"/>
      <c r="J323" s="290"/>
      <c r="L323" s="290"/>
      <c r="N323" s="290"/>
      <c r="O323" s="290"/>
      <c r="P323" s="290"/>
      <c r="Q323" s="290"/>
      <c r="R323" s="290"/>
      <c r="S323" s="290"/>
      <c r="T323" s="290"/>
      <c r="U323" s="290"/>
      <c r="V323" s="290"/>
      <c r="W323" s="290"/>
      <c r="X323" s="290"/>
    </row>
    <row r="324" spans="1:24" ht="14.25">
      <c r="A324" s="292" t="s">
        <v>296</v>
      </c>
      <c r="B324" s="292" t="s">
        <v>2990</v>
      </c>
      <c r="C324" s="292" t="s">
        <v>2991</v>
      </c>
      <c r="D324" s="290"/>
      <c r="E324" s="290"/>
      <c r="F324" s="290"/>
      <c r="G324" s="290"/>
      <c r="H324" s="290"/>
      <c r="I324" s="290"/>
      <c r="J324" s="290"/>
      <c r="L324" s="290"/>
      <c r="N324" s="290"/>
      <c r="O324" s="290"/>
      <c r="P324" s="290"/>
      <c r="Q324" s="290"/>
      <c r="R324" s="290"/>
      <c r="S324" s="290"/>
      <c r="T324" s="290"/>
      <c r="U324" s="290"/>
      <c r="V324" s="290"/>
      <c r="W324" s="290"/>
      <c r="X324" s="290"/>
    </row>
    <row r="325" spans="1:24" ht="14.25">
      <c r="A325" s="295" t="s">
        <v>300</v>
      </c>
      <c r="B325" s="291" t="s">
        <v>2608</v>
      </c>
      <c r="C325" s="291" t="s">
        <v>2588</v>
      </c>
      <c r="D325" s="290"/>
      <c r="E325" s="290"/>
      <c r="F325" s="290"/>
      <c r="G325" s="290"/>
      <c r="H325" s="290"/>
      <c r="I325" s="290"/>
      <c r="J325" s="290"/>
      <c r="L325" s="290"/>
      <c r="N325" s="290"/>
      <c r="O325" s="290"/>
      <c r="P325" s="290"/>
      <c r="Q325" s="290"/>
      <c r="R325" s="290"/>
      <c r="S325" s="290"/>
      <c r="T325" s="290"/>
      <c r="U325" s="290"/>
      <c r="V325" s="290"/>
      <c r="W325" s="290"/>
      <c r="X325" s="290"/>
    </row>
    <row r="326" spans="1:24" ht="14.25">
      <c r="A326" s="295" t="s">
        <v>300</v>
      </c>
      <c r="B326" s="291" t="s">
        <v>2610</v>
      </c>
      <c r="C326" s="291" t="s">
        <v>2591</v>
      </c>
      <c r="D326" s="290"/>
      <c r="E326" s="290"/>
      <c r="F326" s="290"/>
      <c r="G326" s="290"/>
      <c r="H326" s="290"/>
      <c r="I326" s="290"/>
      <c r="J326" s="290"/>
      <c r="L326" s="290"/>
      <c r="N326" s="290"/>
      <c r="O326" s="290"/>
      <c r="P326" s="290"/>
      <c r="Q326" s="290"/>
      <c r="R326" s="290"/>
      <c r="S326" s="290"/>
      <c r="T326" s="290"/>
      <c r="U326" s="290"/>
      <c r="V326" s="290"/>
      <c r="W326" s="290"/>
      <c r="X326" s="290"/>
    </row>
    <row r="327" spans="1:24" ht="14.25">
      <c r="A327" s="292" t="s">
        <v>300</v>
      </c>
      <c r="B327" s="292" t="s">
        <v>2863</v>
      </c>
      <c r="C327" s="292" t="s">
        <v>2864</v>
      </c>
      <c r="D327" s="290"/>
      <c r="E327" s="290"/>
      <c r="F327" s="290"/>
      <c r="G327" s="290"/>
      <c r="H327" s="290"/>
      <c r="I327" s="290"/>
      <c r="J327" s="290"/>
      <c r="L327" s="290"/>
      <c r="N327" s="290"/>
      <c r="O327" s="290"/>
      <c r="P327" s="290"/>
      <c r="Q327" s="290"/>
      <c r="R327" s="290"/>
      <c r="S327" s="290"/>
      <c r="T327" s="290"/>
      <c r="U327" s="290"/>
      <c r="V327" s="290"/>
      <c r="W327" s="290"/>
      <c r="X327" s="290"/>
    </row>
    <row r="328" spans="1:24" ht="14.25">
      <c r="A328" s="292" t="s">
        <v>300</v>
      </c>
      <c r="B328" s="292" t="s">
        <v>2863</v>
      </c>
      <c r="C328" s="292" t="s">
        <v>2864</v>
      </c>
      <c r="D328" s="290"/>
      <c r="E328" s="290"/>
      <c r="F328" s="290"/>
      <c r="G328" s="290"/>
      <c r="H328" s="290"/>
      <c r="I328" s="290"/>
      <c r="J328" s="290"/>
      <c r="L328" s="290"/>
      <c r="N328" s="290"/>
      <c r="O328" s="290"/>
      <c r="P328" s="290"/>
      <c r="Q328" s="290"/>
      <c r="R328" s="290"/>
      <c r="S328" s="290"/>
      <c r="T328" s="290"/>
      <c r="U328" s="290"/>
      <c r="V328" s="290"/>
      <c r="W328" s="290"/>
      <c r="X328" s="290"/>
    </row>
    <row r="329" spans="1:24" ht="14.25">
      <c r="A329" s="292" t="s">
        <v>300</v>
      </c>
      <c r="B329" s="292" t="s">
        <v>2754</v>
      </c>
      <c r="C329" s="292" t="s">
        <v>2755</v>
      </c>
      <c r="D329" s="290"/>
      <c r="E329" s="290"/>
      <c r="F329" s="290"/>
      <c r="G329" s="290"/>
      <c r="H329" s="290"/>
      <c r="I329" s="290"/>
      <c r="J329" s="290"/>
      <c r="L329" s="290"/>
      <c r="N329" s="290"/>
      <c r="O329" s="290"/>
      <c r="P329" s="290"/>
      <c r="Q329" s="290"/>
      <c r="R329" s="290"/>
      <c r="S329" s="290"/>
      <c r="T329" s="290"/>
      <c r="U329" s="290"/>
      <c r="V329" s="290"/>
      <c r="W329" s="290"/>
      <c r="X329" s="290"/>
    </row>
    <row r="330" spans="1:24" ht="14.25">
      <c r="A330" s="292" t="s">
        <v>300</v>
      </c>
      <c r="B330" s="292" t="s">
        <v>2887</v>
      </c>
      <c r="C330" s="292" t="s">
        <v>2888</v>
      </c>
      <c r="D330" s="290"/>
      <c r="E330" s="290"/>
      <c r="F330" s="290"/>
      <c r="G330" s="290"/>
      <c r="H330" s="290"/>
      <c r="I330" s="290"/>
      <c r="J330" s="290"/>
      <c r="L330" s="290"/>
      <c r="N330" s="290"/>
      <c r="O330" s="290"/>
      <c r="P330" s="290"/>
      <c r="Q330" s="290"/>
      <c r="R330" s="290"/>
      <c r="S330" s="290"/>
      <c r="T330" s="290"/>
      <c r="U330" s="290"/>
      <c r="V330" s="290"/>
      <c r="W330" s="290"/>
      <c r="X330" s="290"/>
    </row>
    <row r="331" spans="1:24" ht="14.25">
      <c r="A331" s="292" t="s">
        <v>300</v>
      </c>
      <c r="B331" s="292" t="s">
        <v>2966</v>
      </c>
      <c r="C331" s="292" t="s">
        <v>2967</v>
      </c>
      <c r="D331" s="290"/>
      <c r="E331" s="290"/>
      <c r="F331" s="290"/>
      <c r="G331" s="290"/>
      <c r="H331" s="290"/>
      <c r="I331" s="290"/>
      <c r="J331" s="290"/>
      <c r="L331" s="290"/>
      <c r="N331" s="290"/>
      <c r="O331" s="290"/>
      <c r="P331" s="290"/>
      <c r="Q331" s="290"/>
      <c r="R331" s="290"/>
      <c r="S331" s="290"/>
      <c r="T331" s="290"/>
      <c r="U331" s="290"/>
      <c r="V331" s="290"/>
      <c r="W331" s="290"/>
      <c r="X331" s="290"/>
    </row>
    <row r="332" spans="1:24" ht="14.25">
      <c r="A332" s="295" t="s">
        <v>300</v>
      </c>
      <c r="B332" s="291" t="s">
        <v>2613</v>
      </c>
      <c r="C332" s="291" t="s">
        <v>2589</v>
      </c>
      <c r="D332" s="290"/>
      <c r="E332" s="290"/>
      <c r="F332" s="290"/>
      <c r="G332" s="290"/>
      <c r="H332" s="290"/>
      <c r="I332" s="290"/>
      <c r="J332" s="290"/>
      <c r="L332" s="290"/>
      <c r="N332" s="290"/>
      <c r="O332" s="290"/>
      <c r="P332" s="290"/>
      <c r="Q332" s="290"/>
      <c r="R332" s="290"/>
      <c r="S332" s="290"/>
      <c r="T332" s="290"/>
      <c r="U332" s="290"/>
      <c r="V332" s="290"/>
      <c r="W332" s="290"/>
      <c r="X332" s="290"/>
    </row>
    <row r="333" spans="1:24" ht="14.25">
      <c r="A333" s="292" t="s">
        <v>300</v>
      </c>
      <c r="B333" s="292" t="s">
        <v>2992</v>
      </c>
      <c r="C333" s="292" t="s">
        <v>2993</v>
      </c>
      <c r="D333" s="290"/>
      <c r="E333" s="290"/>
      <c r="F333" s="290"/>
      <c r="G333" s="290"/>
      <c r="H333" s="290"/>
      <c r="I333" s="290"/>
      <c r="J333" s="290"/>
      <c r="L333" s="290"/>
      <c r="N333" s="290"/>
      <c r="O333" s="290"/>
      <c r="P333" s="290"/>
      <c r="Q333" s="290"/>
      <c r="R333" s="290"/>
      <c r="S333" s="290"/>
      <c r="T333" s="290"/>
      <c r="U333" s="290"/>
      <c r="V333" s="290"/>
      <c r="W333" s="290"/>
      <c r="X333" s="290"/>
    </row>
    <row r="334" spans="1:24" ht="14.25">
      <c r="A334" s="292" t="s">
        <v>300</v>
      </c>
      <c r="B334" s="292" t="s">
        <v>2994</v>
      </c>
      <c r="C334" s="292" t="s">
        <v>2995</v>
      </c>
      <c r="D334" s="290"/>
      <c r="E334" s="290"/>
      <c r="F334" s="290"/>
      <c r="G334" s="290"/>
      <c r="H334" s="290"/>
      <c r="I334" s="290"/>
      <c r="J334" s="290"/>
      <c r="L334" s="290"/>
      <c r="N334" s="290"/>
      <c r="O334" s="290"/>
      <c r="P334" s="290"/>
      <c r="Q334" s="290"/>
      <c r="R334" s="290"/>
      <c r="S334" s="290"/>
      <c r="T334" s="290"/>
      <c r="U334" s="290"/>
      <c r="V334" s="290"/>
      <c r="W334" s="290"/>
      <c r="X334" s="290"/>
    </row>
    <row r="335" spans="1:24" ht="14.25">
      <c r="A335" s="292" t="s">
        <v>300</v>
      </c>
      <c r="B335" s="292" t="s">
        <v>2624</v>
      </c>
      <c r="C335" s="292" t="s">
        <v>2593</v>
      </c>
      <c r="D335" s="290"/>
      <c r="E335" s="290"/>
      <c r="F335" s="290"/>
      <c r="G335" s="290"/>
      <c r="H335" s="290"/>
      <c r="I335" s="290"/>
      <c r="J335" s="290"/>
      <c r="L335" s="290"/>
      <c r="N335" s="290"/>
      <c r="O335" s="290"/>
      <c r="P335" s="290"/>
      <c r="Q335" s="290"/>
      <c r="R335" s="290"/>
      <c r="S335" s="290"/>
      <c r="T335" s="290"/>
      <c r="U335" s="290"/>
      <c r="V335" s="290"/>
      <c r="W335" s="290"/>
      <c r="X335" s="290"/>
    </row>
    <row r="336" spans="1:24" ht="14.25">
      <c r="A336" s="292" t="s">
        <v>300</v>
      </c>
      <c r="B336" s="292" t="s">
        <v>2996</v>
      </c>
      <c r="C336" s="292" t="s">
        <v>2997</v>
      </c>
      <c r="D336" s="290"/>
      <c r="E336" s="290"/>
      <c r="F336" s="290"/>
      <c r="G336" s="290"/>
      <c r="H336" s="290"/>
      <c r="I336" s="290"/>
      <c r="J336" s="290"/>
      <c r="L336" s="290"/>
      <c r="N336" s="290"/>
      <c r="O336" s="290"/>
      <c r="P336" s="290"/>
      <c r="Q336" s="290"/>
      <c r="R336" s="290"/>
      <c r="S336" s="290"/>
      <c r="T336" s="290"/>
      <c r="U336" s="290"/>
      <c r="V336" s="290"/>
      <c r="W336" s="290"/>
      <c r="X336" s="290"/>
    </row>
    <row r="337" spans="1:24" ht="14.25">
      <c r="A337" s="292" t="s">
        <v>300</v>
      </c>
      <c r="B337" s="292" t="s">
        <v>2996</v>
      </c>
      <c r="C337" s="292" t="s">
        <v>2997</v>
      </c>
      <c r="D337" s="290"/>
      <c r="E337" s="290"/>
      <c r="F337" s="290"/>
      <c r="G337" s="290"/>
      <c r="H337" s="290"/>
      <c r="I337" s="290"/>
      <c r="J337" s="290"/>
      <c r="L337" s="290"/>
      <c r="N337" s="290"/>
      <c r="O337" s="290"/>
      <c r="P337" s="290"/>
      <c r="Q337" s="290"/>
      <c r="R337" s="290"/>
      <c r="S337" s="290"/>
      <c r="T337" s="290"/>
      <c r="U337" s="290"/>
      <c r="V337" s="290"/>
      <c r="W337" s="290"/>
      <c r="X337" s="290"/>
    </row>
    <row r="338" spans="1:24" ht="14.25">
      <c r="A338" s="292" t="s">
        <v>300</v>
      </c>
      <c r="B338" s="292" t="s">
        <v>2996</v>
      </c>
      <c r="C338" s="292" t="s">
        <v>2997</v>
      </c>
      <c r="D338" s="290"/>
      <c r="E338" s="290"/>
      <c r="F338" s="290"/>
      <c r="G338" s="290"/>
      <c r="H338" s="290"/>
      <c r="I338" s="290"/>
      <c r="J338" s="290"/>
      <c r="L338" s="290"/>
      <c r="N338" s="290"/>
      <c r="O338" s="290"/>
      <c r="P338" s="290"/>
      <c r="Q338" s="290"/>
      <c r="R338" s="290"/>
      <c r="S338" s="290"/>
      <c r="T338" s="290"/>
      <c r="U338" s="290"/>
      <c r="V338" s="290"/>
      <c r="W338" s="290"/>
      <c r="X338" s="290"/>
    </row>
    <row r="339" spans="1:24" ht="14.25">
      <c r="A339" s="292" t="s">
        <v>300</v>
      </c>
      <c r="B339" s="292" t="s">
        <v>2998</v>
      </c>
      <c r="C339" s="292" t="s">
        <v>2999</v>
      </c>
      <c r="D339" s="290"/>
      <c r="E339" s="290"/>
      <c r="F339" s="290"/>
      <c r="G339" s="290"/>
      <c r="H339" s="290"/>
      <c r="I339" s="290"/>
      <c r="J339" s="290"/>
      <c r="L339" s="290"/>
      <c r="N339" s="290"/>
      <c r="O339" s="290"/>
      <c r="P339" s="290"/>
      <c r="Q339" s="290"/>
      <c r="R339" s="290"/>
      <c r="S339" s="290"/>
      <c r="T339" s="290"/>
      <c r="U339" s="290"/>
      <c r="V339" s="290"/>
      <c r="W339" s="290"/>
      <c r="X339" s="290"/>
    </row>
    <row r="340" spans="1:24" ht="14.25">
      <c r="A340" s="292" t="s">
        <v>300</v>
      </c>
      <c r="B340" s="292" t="s">
        <v>2998</v>
      </c>
      <c r="C340" s="292" t="s">
        <v>2999</v>
      </c>
      <c r="D340" s="291" t="s">
        <v>2586</v>
      </c>
      <c r="E340" s="291" t="s">
        <v>2606</v>
      </c>
      <c r="F340" s="290"/>
      <c r="G340" s="290"/>
      <c r="H340" s="290"/>
      <c r="I340" s="290"/>
      <c r="J340" s="290"/>
      <c r="L340" s="290"/>
      <c r="N340" s="290"/>
      <c r="O340" s="290"/>
      <c r="P340" s="290"/>
      <c r="Q340" s="290"/>
      <c r="R340" s="290"/>
      <c r="S340" s="290"/>
      <c r="T340" s="290"/>
      <c r="U340" s="290"/>
      <c r="V340" s="290"/>
      <c r="W340" s="290"/>
      <c r="X340" s="290"/>
    </row>
    <row r="341" spans="1:24" ht="14.25">
      <c r="A341" s="292" t="s">
        <v>300</v>
      </c>
      <c r="B341" s="292" t="s">
        <v>3000</v>
      </c>
      <c r="C341" s="292" t="s">
        <v>3001</v>
      </c>
      <c r="D341" s="291"/>
      <c r="E341" s="291"/>
      <c r="F341" s="290"/>
      <c r="G341" s="290"/>
      <c r="H341" s="290"/>
      <c r="I341" s="290"/>
      <c r="J341" s="290"/>
      <c r="L341" s="290"/>
      <c r="N341" s="290"/>
      <c r="O341" s="290"/>
      <c r="P341" s="290"/>
      <c r="Q341" s="290"/>
      <c r="R341" s="290"/>
      <c r="S341" s="290"/>
      <c r="T341" s="290"/>
      <c r="U341" s="290"/>
      <c r="V341" s="290"/>
      <c r="W341" s="290"/>
      <c r="X341" s="290"/>
    </row>
    <row r="342" spans="1:24" ht="14.25">
      <c r="A342" s="292" t="s">
        <v>300</v>
      </c>
      <c r="B342" s="292" t="s">
        <v>3002</v>
      </c>
      <c r="C342" s="292" t="s">
        <v>3003</v>
      </c>
      <c r="D342" s="291"/>
      <c r="E342" s="291"/>
      <c r="F342" s="290"/>
      <c r="G342" s="290"/>
      <c r="H342" s="290"/>
      <c r="I342" s="290"/>
      <c r="J342" s="290"/>
      <c r="L342" s="290"/>
      <c r="N342" s="290"/>
      <c r="O342" s="290"/>
      <c r="P342" s="290"/>
      <c r="Q342" s="290"/>
      <c r="R342" s="290"/>
      <c r="S342" s="290"/>
      <c r="T342" s="290"/>
      <c r="U342" s="290"/>
      <c r="V342" s="290"/>
      <c r="W342" s="290"/>
      <c r="X342" s="290"/>
    </row>
    <row r="343" spans="1:24" ht="14.25">
      <c r="A343" s="292" t="s">
        <v>300</v>
      </c>
      <c r="B343" s="292" t="s">
        <v>3004</v>
      </c>
      <c r="C343" s="292" t="s">
        <v>3005</v>
      </c>
      <c r="D343" s="291"/>
      <c r="E343" s="291"/>
      <c r="F343" s="290"/>
      <c r="G343" s="290"/>
      <c r="H343" s="290"/>
      <c r="I343" s="290"/>
      <c r="J343" s="290"/>
      <c r="L343" s="290"/>
      <c r="N343" s="290"/>
      <c r="O343" s="290"/>
      <c r="P343" s="290"/>
      <c r="Q343" s="290"/>
      <c r="R343" s="290"/>
      <c r="S343" s="290"/>
      <c r="T343" s="290"/>
      <c r="U343" s="290"/>
      <c r="V343" s="290"/>
      <c r="W343" s="290"/>
      <c r="X343" s="290"/>
    </row>
    <row r="344" spans="1:24" ht="14.25">
      <c r="A344" s="292" t="s">
        <v>300</v>
      </c>
      <c r="B344" s="292" t="s">
        <v>3006</v>
      </c>
      <c r="C344" s="292" t="s">
        <v>3007</v>
      </c>
      <c r="D344" s="291"/>
      <c r="E344" s="291"/>
      <c r="F344" s="290"/>
      <c r="G344" s="290"/>
      <c r="H344" s="290"/>
      <c r="I344" s="290"/>
      <c r="J344" s="290"/>
      <c r="L344" s="290"/>
      <c r="N344" s="290"/>
      <c r="O344" s="290"/>
      <c r="P344" s="290"/>
      <c r="Q344" s="290"/>
      <c r="R344" s="290"/>
      <c r="S344" s="290"/>
      <c r="T344" s="290"/>
      <c r="U344" s="290"/>
      <c r="V344" s="290"/>
      <c r="W344" s="290"/>
      <c r="X344" s="290"/>
    </row>
    <row r="345" spans="1:24" ht="14.25">
      <c r="A345" s="292" t="s">
        <v>300</v>
      </c>
      <c r="B345" s="292" t="s">
        <v>2812</v>
      </c>
      <c r="C345" s="292" t="s">
        <v>2813</v>
      </c>
      <c r="D345" s="291"/>
      <c r="E345" s="291"/>
      <c r="F345" s="290"/>
      <c r="G345" s="290"/>
      <c r="H345" s="290"/>
      <c r="I345" s="290"/>
      <c r="J345" s="290"/>
      <c r="L345" s="290"/>
      <c r="N345" s="290"/>
      <c r="O345" s="290"/>
      <c r="P345" s="290"/>
      <c r="Q345" s="290"/>
      <c r="R345" s="290"/>
      <c r="S345" s="290"/>
      <c r="T345" s="290"/>
      <c r="U345" s="290"/>
      <c r="V345" s="290"/>
      <c r="W345" s="290"/>
      <c r="X345" s="290"/>
    </row>
    <row r="346" spans="1:24" ht="14.25">
      <c r="A346" s="292" t="s">
        <v>300</v>
      </c>
      <c r="B346" s="292" t="s">
        <v>2970</v>
      </c>
      <c r="C346" s="292" t="s">
        <v>2971</v>
      </c>
      <c r="D346" s="291"/>
      <c r="E346" s="291"/>
      <c r="F346" s="290"/>
      <c r="G346" s="290"/>
      <c r="H346" s="290"/>
      <c r="I346" s="290"/>
      <c r="J346" s="290"/>
      <c r="L346" s="290"/>
      <c r="N346" s="290"/>
      <c r="O346" s="290"/>
      <c r="P346" s="290"/>
      <c r="Q346" s="290"/>
      <c r="R346" s="290"/>
      <c r="S346" s="290"/>
      <c r="T346" s="290"/>
      <c r="U346" s="290"/>
      <c r="V346" s="290"/>
      <c r="W346" s="290"/>
      <c r="X346" s="290"/>
    </row>
    <row r="347" spans="1:24" ht="14.25">
      <c r="A347" s="292" t="s">
        <v>300</v>
      </c>
      <c r="B347" s="292" t="s">
        <v>2972</v>
      </c>
      <c r="C347" s="292" t="s">
        <v>2973</v>
      </c>
      <c r="D347" s="291"/>
      <c r="E347" s="291"/>
      <c r="F347" s="290"/>
      <c r="G347" s="290"/>
      <c r="H347" s="290"/>
      <c r="I347" s="290"/>
      <c r="J347" s="290"/>
      <c r="L347" s="290"/>
      <c r="N347" s="290"/>
      <c r="O347" s="290"/>
      <c r="P347" s="290"/>
      <c r="Q347" s="290"/>
      <c r="R347" s="290"/>
      <c r="S347" s="290"/>
      <c r="T347" s="290"/>
      <c r="U347" s="290"/>
      <c r="V347" s="290"/>
      <c r="W347" s="290"/>
      <c r="X347" s="290"/>
    </row>
    <row r="348" spans="1:24" ht="14.25">
      <c r="A348" s="292" t="s">
        <v>300</v>
      </c>
      <c r="B348" s="292" t="s">
        <v>3008</v>
      </c>
      <c r="C348" s="292" t="s">
        <v>3009</v>
      </c>
      <c r="D348" s="291"/>
      <c r="E348" s="291"/>
      <c r="F348" s="290"/>
      <c r="G348" s="290"/>
      <c r="H348" s="290"/>
      <c r="I348" s="290"/>
      <c r="J348" s="290"/>
      <c r="L348" s="290"/>
      <c r="N348" s="290"/>
      <c r="O348" s="290"/>
      <c r="P348" s="290"/>
      <c r="Q348" s="290"/>
      <c r="R348" s="290"/>
      <c r="S348" s="290"/>
      <c r="T348" s="290"/>
      <c r="U348" s="290"/>
      <c r="V348" s="290"/>
      <c r="W348" s="290"/>
      <c r="X348" s="290"/>
    </row>
    <row r="349" spans="1:24" ht="14.25">
      <c r="A349" s="292" t="s">
        <v>300</v>
      </c>
      <c r="B349" s="292" t="s">
        <v>3008</v>
      </c>
      <c r="C349" s="292" t="s">
        <v>3009</v>
      </c>
      <c r="D349" s="291"/>
      <c r="E349" s="291"/>
      <c r="F349" s="290"/>
      <c r="G349" s="290"/>
      <c r="H349" s="290"/>
      <c r="I349" s="290"/>
      <c r="J349" s="290"/>
      <c r="L349" s="290"/>
      <c r="N349" s="290"/>
      <c r="O349" s="290"/>
      <c r="P349" s="290"/>
      <c r="Q349" s="290"/>
      <c r="R349" s="290"/>
      <c r="S349" s="290"/>
      <c r="T349" s="290"/>
      <c r="U349" s="290"/>
      <c r="V349" s="290"/>
      <c r="W349" s="290"/>
      <c r="X349" s="290"/>
    </row>
    <row r="350" spans="1:24" ht="14.25">
      <c r="A350" s="292" t="s">
        <v>300</v>
      </c>
      <c r="B350" s="292" t="s">
        <v>3010</v>
      </c>
      <c r="C350" s="292" t="s">
        <v>3011</v>
      </c>
      <c r="D350" s="291"/>
      <c r="E350" s="291"/>
      <c r="F350" s="290"/>
      <c r="G350" s="290"/>
      <c r="H350" s="290"/>
      <c r="I350" s="290"/>
      <c r="J350" s="290"/>
      <c r="L350" s="290"/>
      <c r="N350" s="290"/>
      <c r="O350" s="290"/>
      <c r="P350" s="290"/>
      <c r="Q350" s="290"/>
      <c r="R350" s="290"/>
      <c r="S350" s="290"/>
      <c r="T350" s="290"/>
      <c r="U350" s="290"/>
      <c r="V350" s="290"/>
      <c r="W350" s="290"/>
      <c r="X350" s="290"/>
    </row>
    <row r="351" spans="1:24" ht="14.25">
      <c r="A351" s="295" t="s">
        <v>300</v>
      </c>
      <c r="B351" s="291" t="s">
        <v>3010</v>
      </c>
      <c r="C351" s="291" t="s">
        <v>3011</v>
      </c>
      <c r="D351" s="291"/>
      <c r="E351" s="291"/>
      <c r="F351" s="290"/>
      <c r="G351" s="290"/>
      <c r="H351" s="290"/>
      <c r="I351" s="290"/>
      <c r="J351" s="290"/>
      <c r="L351" s="290"/>
      <c r="N351" s="290"/>
      <c r="O351" s="290"/>
      <c r="P351" s="290"/>
      <c r="Q351" s="290"/>
      <c r="R351" s="290"/>
      <c r="S351" s="290"/>
      <c r="T351" s="290"/>
      <c r="U351" s="290"/>
      <c r="V351" s="290"/>
      <c r="W351" s="290"/>
      <c r="X351" s="290"/>
    </row>
    <row r="352" spans="1:24" ht="14.25">
      <c r="A352" s="292" t="s">
        <v>300</v>
      </c>
      <c r="B352" s="292" t="s">
        <v>3012</v>
      </c>
      <c r="C352" s="292" t="s">
        <v>3013</v>
      </c>
      <c r="D352" s="291"/>
      <c r="E352" s="291"/>
      <c r="F352" s="290"/>
      <c r="G352" s="290"/>
      <c r="H352" s="290"/>
      <c r="I352" s="290"/>
      <c r="J352" s="290"/>
      <c r="L352" s="290"/>
      <c r="N352" s="290"/>
      <c r="O352" s="290"/>
      <c r="P352" s="290"/>
      <c r="Q352" s="290"/>
      <c r="R352" s="290"/>
      <c r="S352" s="290"/>
      <c r="T352" s="290"/>
      <c r="U352" s="290"/>
      <c r="V352" s="290"/>
      <c r="W352" s="290"/>
      <c r="X352" s="290"/>
    </row>
    <row r="353" spans="1:24" ht="14.25">
      <c r="A353" s="292" t="s">
        <v>300</v>
      </c>
      <c r="B353" s="292" t="s">
        <v>3012</v>
      </c>
      <c r="C353" s="292" t="s">
        <v>3013</v>
      </c>
      <c r="D353" s="291"/>
      <c r="E353" s="291"/>
      <c r="F353" s="290"/>
      <c r="G353" s="290"/>
      <c r="H353" s="290"/>
      <c r="I353" s="290"/>
      <c r="J353" s="290"/>
      <c r="L353" s="290"/>
      <c r="N353" s="290"/>
      <c r="O353" s="290"/>
      <c r="P353" s="290"/>
      <c r="Q353" s="290"/>
      <c r="R353" s="290"/>
      <c r="S353" s="290"/>
      <c r="T353" s="290"/>
      <c r="U353" s="290"/>
      <c r="V353" s="290"/>
      <c r="W353" s="290"/>
      <c r="X353" s="290"/>
    </row>
    <row r="354" spans="1:24" ht="14.25">
      <c r="A354" s="292" t="s">
        <v>300</v>
      </c>
      <c r="B354" s="292" t="s">
        <v>2974</v>
      </c>
      <c r="C354" s="292" t="s">
        <v>2975</v>
      </c>
      <c r="D354" s="291"/>
      <c r="E354" s="291"/>
      <c r="F354" s="290"/>
      <c r="G354" s="290"/>
      <c r="H354" s="290"/>
      <c r="I354" s="290"/>
      <c r="J354" s="290"/>
      <c r="L354" s="290"/>
      <c r="N354" s="290"/>
      <c r="O354" s="290"/>
      <c r="P354" s="290"/>
      <c r="Q354" s="290"/>
      <c r="R354" s="290"/>
      <c r="S354" s="290"/>
      <c r="T354" s="290"/>
      <c r="U354" s="290"/>
      <c r="V354" s="290"/>
      <c r="W354" s="290"/>
      <c r="X354" s="290"/>
    </row>
    <row r="355" spans="1:24" ht="14.25">
      <c r="A355" s="292" t="s">
        <v>300</v>
      </c>
      <c r="B355" s="292" t="s">
        <v>3014</v>
      </c>
      <c r="C355" s="292" t="s">
        <v>3015</v>
      </c>
      <c r="D355" s="291"/>
      <c r="E355" s="291"/>
      <c r="F355" s="290"/>
      <c r="G355" s="290"/>
      <c r="H355" s="290"/>
      <c r="I355" s="290"/>
      <c r="J355" s="290"/>
      <c r="L355" s="290"/>
      <c r="N355" s="290"/>
      <c r="O355" s="290"/>
      <c r="P355" s="290"/>
      <c r="Q355" s="290"/>
      <c r="R355" s="290"/>
      <c r="S355" s="290"/>
      <c r="T355" s="290"/>
      <c r="U355" s="290"/>
      <c r="V355" s="290"/>
      <c r="W355" s="290"/>
      <c r="X355" s="290"/>
    </row>
    <row r="356" spans="1:24" ht="14.25">
      <c r="A356" s="292" t="s">
        <v>300</v>
      </c>
      <c r="B356" s="292" t="s">
        <v>3014</v>
      </c>
      <c r="C356" s="292" t="s">
        <v>3015</v>
      </c>
      <c r="D356" s="291"/>
      <c r="E356" s="291"/>
      <c r="F356" s="290"/>
      <c r="G356" s="290"/>
      <c r="H356" s="290"/>
      <c r="I356" s="290"/>
      <c r="J356" s="290"/>
      <c r="L356" s="290"/>
      <c r="N356" s="290"/>
      <c r="O356" s="290"/>
      <c r="P356" s="290"/>
      <c r="Q356" s="290"/>
      <c r="R356" s="290"/>
      <c r="S356" s="290"/>
      <c r="T356" s="290"/>
      <c r="U356" s="290"/>
      <c r="V356" s="290"/>
      <c r="W356" s="290"/>
      <c r="X356" s="290"/>
    </row>
    <row r="357" spans="1:24" ht="14.25">
      <c r="A357" s="295" t="s">
        <v>300</v>
      </c>
      <c r="B357" s="291" t="s">
        <v>3016</v>
      </c>
      <c r="C357" s="291" t="s">
        <v>3017</v>
      </c>
      <c r="D357" s="291"/>
      <c r="E357" s="291"/>
      <c r="F357" s="290"/>
      <c r="G357" s="290"/>
      <c r="H357" s="290"/>
      <c r="I357" s="290"/>
      <c r="J357" s="290"/>
      <c r="L357" s="290"/>
      <c r="N357" s="290"/>
      <c r="O357" s="290"/>
      <c r="P357" s="290"/>
      <c r="Q357" s="290"/>
      <c r="R357" s="290"/>
      <c r="S357" s="290"/>
      <c r="T357" s="290"/>
      <c r="U357" s="290"/>
      <c r="V357" s="290"/>
      <c r="W357" s="290"/>
      <c r="X357" s="290"/>
    </row>
    <row r="358" spans="1:24" ht="14.25">
      <c r="A358" s="295" t="s">
        <v>300</v>
      </c>
      <c r="B358" s="291" t="s">
        <v>3016</v>
      </c>
      <c r="C358" s="291" t="s">
        <v>3017</v>
      </c>
      <c r="D358" s="291"/>
      <c r="E358" s="291"/>
      <c r="F358" s="290"/>
      <c r="G358" s="290"/>
      <c r="H358" s="290"/>
      <c r="I358" s="290"/>
      <c r="J358" s="290"/>
      <c r="L358" s="290"/>
      <c r="N358" s="290"/>
      <c r="O358" s="290"/>
      <c r="P358" s="290"/>
      <c r="Q358" s="290"/>
      <c r="R358" s="290"/>
      <c r="S358" s="290"/>
      <c r="T358" s="290"/>
      <c r="U358" s="290"/>
      <c r="V358" s="290"/>
      <c r="W358" s="290"/>
      <c r="X358" s="290"/>
    </row>
    <row r="359" spans="1:24" ht="14.25">
      <c r="A359" s="292" t="s">
        <v>300</v>
      </c>
      <c r="B359" s="292" t="s">
        <v>2869</v>
      </c>
      <c r="C359" s="292" t="s">
        <v>2870</v>
      </c>
      <c r="D359" s="291"/>
      <c r="E359" s="291"/>
      <c r="F359" s="290"/>
      <c r="G359" s="290"/>
      <c r="H359" s="290"/>
      <c r="I359" s="290"/>
      <c r="J359" s="290"/>
      <c r="L359" s="290"/>
      <c r="N359" s="290"/>
      <c r="O359" s="290"/>
      <c r="P359" s="290"/>
      <c r="Q359" s="290"/>
      <c r="R359" s="290"/>
      <c r="S359" s="290"/>
      <c r="T359" s="290"/>
      <c r="U359" s="290"/>
      <c r="V359" s="290"/>
      <c r="W359" s="290"/>
      <c r="X359" s="290"/>
    </row>
    <row r="360" spans="1:24" ht="14.25">
      <c r="A360" s="292" t="s">
        <v>300</v>
      </c>
      <c r="B360" s="292" t="s">
        <v>2869</v>
      </c>
      <c r="C360" s="292" t="s">
        <v>2870</v>
      </c>
      <c r="D360" s="291"/>
      <c r="E360" s="291"/>
      <c r="F360" s="290"/>
      <c r="G360" s="290"/>
      <c r="H360" s="290"/>
      <c r="I360" s="290"/>
      <c r="J360" s="290"/>
      <c r="L360" s="290"/>
      <c r="N360" s="290"/>
      <c r="O360" s="290"/>
      <c r="P360" s="290"/>
      <c r="Q360" s="290"/>
      <c r="R360" s="290"/>
      <c r="S360" s="290"/>
      <c r="T360" s="290"/>
      <c r="U360" s="290"/>
      <c r="V360" s="290"/>
      <c r="W360" s="290"/>
      <c r="X360" s="290"/>
    </row>
    <row r="361" spans="1:24" ht="14.25">
      <c r="A361" s="292" t="s">
        <v>300</v>
      </c>
      <c r="B361" s="292" t="s">
        <v>3018</v>
      </c>
      <c r="C361" s="292" t="s">
        <v>3019</v>
      </c>
      <c r="D361" s="291"/>
      <c r="E361" s="291"/>
      <c r="F361" s="290"/>
      <c r="G361" s="290"/>
      <c r="H361" s="290"/>
      <c r="I361" s="290"/>
      <c r="J361" s="290"/>
      <c r="L361" s="290"/>
      <c r="N361" s="290"/>
      <c r="O361" s="290"/>
      <c r="P361" s="290"/>
      <c r="Q361" s="290"/>
      <c r="R361" s="290"/>
      <c r="S361" s="290"/>
      <c r="T361" s="290"/>
      <c r="U361" s="290"/>
      <c r="V361" s="290"/>
      <c r="W361" s="290"/>
      <c r="X361" s="290"/>
    </row>
    <row r="362" spans="1:24" ht="14.25">
      <c r="A362" s="292" t="s">
        <v>300</v>
      </c>
      <c r="B362" s="292" t="s">
        <v>3018</v>
      </c>
      <c r="C362" s="292" t="s">
        <v>3019</v>
      </c>
      <c r="D362" s="291"/>
      <c r="E362" s="291"/>
      <c r="F362" s="290"/>
      <c r="G362" s="290"/>
      <c r="H362" s="290"/>
      <c r="I362" s="290"/>
      <c r="J362" s="290"/>
      <c r="L362" s="290"/>
      <c r="N362" s="290"/>
      <c r="O362" s="290"/>
      <c r="P362" s="290"/>
      <c r="Q362" s="290"/>
      <c r="R362" s="290"/>
      <c r="S362" s="290"/>
      <c r="T362" s="290"/>
      <c r="U362" s="290"/>
      <c r="V362" s="290"/>
      <c r="W362" s="290"/>
      <c r="X362" s="290"/>
    </row>
    <row r="363" spans="1:24" ht="14.25">
      <c r="A363" s="292" t="s">
        <v>300</v>
      </c>
      <c r="B363" s="292" t="s">
        <v>3020</v>
      </c>
      <c r="C363" s="292" t="s">
        <v>3021</v>
      </c>
      <c r="D363" s="291"/>
      <c r="E363" s="291"/>
      <c r="F363" s="290"/>
      <c r="G363" s="290"/>
      <c r="H363" s="290"/>
      <c r="I363" s="290"/>
      <c r="J363" s="290"/>
      <c r="L363" s="290"/>
      <c r="N363" s="290"/>
      <c r="O363" s="290"/>
      <c r="P363" s="290"/>
      <c r="Q363" s="290"/>
      <c r="R363" s="290"/>
      <c r="S363" s="290"/>
      <c r="T363" s="290"/>
      <c r="U363" s="290"/>
      <c r="V363" s="290"/>
      <c r="W363" s="290"/>
      <c r="X363" s="290"/>
    </row>
    <row r="364" spans="1:24" ht="14.25">
      <c r="A364" s="292" t="s">
        <v>300</v>
      </c>
      <c r="B364" s="292" t="s">
        <v>3020</v>
      </c>
      <c r="C364" s="292" t="s">
        <v>3021</v>
      </c>
      <c r="D364" s="291"/>
      <c r="E364" s="291"/>
      <c r="F364" s="290"/>
      <c r="G364" s="290"/>
      <c r="H364" s="290"/>
      <c r="I364" s="290"/>
      <c r="J364" s="290"/>
      <c r="L364" s="290"/>
      <c r="N364" s="290"/>
      <c r="O364" s="290"/>
      <c r="P364" s="290"/>
      <c r="Q364" s="290"/>
      <c r="R364" s="290"/>
      <c r="S364" s="290"/>
      <c r="T364" s="290"/>
      <c r="U364" s="290"/>
      <c r="V364" s="290"/>
      <c r="W364" s="290"/>
      <c r="X364" s="290"/>
    </row>
    <row r="365" spans="1:24" ht="14.25">
      <c r="A365" s="292" t="s">
        <v>300</v>
      </c>
      <c r="B365" s="292" t="s">
        <v>3022</v>
      </c>
      <c r="C365" s="292" t="s">
        <v>3023</v>
      </c>
      <c r="D365" s="291"/>
      <c r="E365" s="291"/>
      <c r="F365" s="290"/>
      <c r="G365" s="290"/>
      <c r="H365" s="290"/>
      <c r="I365" s="290"/>
      <c r="J365" s="290"/>
      <c r="L365" s="290"/>
      <c r="N365" s="290"/>
      <c r="O365" s="290"/>
      <c r="P365" s="290"/>
      <c r="Q365" s="290"/>
      <c r="R365" s="290"/>
      <c r="S365" s="290"/>
      <c r="T365" s="290"/>
      <c r="U365" s="290"/>
      <c r="V365" s="290"/>
      <c r="W365" s="290"/>
      <c r="X365" s="290"/>
    </row>
    <row r="366" spans="1:24" ht="14.25">
      <c r="A366" s="292" t="s">
        <v>300</v>
      </c>
      <c r="B366" s="292" t="s">
        <v>3022</v>
      </c>
      <c r="C366" s="292" t="s">
        <v>3023</v>
      </c>
      <c r="D366" s="291"/>
      <c r="E366" s="291"/>
      <c r="F366" s="290"/>
      <c r="G366" s="290"/>
      <c r="H366" s="290"/>
      <c r="I366" s="290"/>
      <c r="J366" s="290"/>
      <c r="L366" s="290"/>
      <c r="N366" s="290"/>
      <c r="O366" s="290"/>
      <c r="P366" s="290"/>
      <c r="Q366" s="290"/>
      <c r="R366" s="290"/>
      <c r="S366" s="290"/>
      <c r="T366" s="290"/>
      <c r="U366" s="290"/>
      <c r="V366" s="290"/>
      <c r="W366" s="290"/>
      <c r="X366" s="290"/>
    </row>
    <row r="367" spans="1:24" ht="14.25">
      <c r="A367" s="292" t="s">
        <v>300</v>
      </c>
      <c r="B367" s="292" t="s">
        <v>3024</v>
      </c>
      <c r="C367" s="292" t="s">
        <v>3025</v>
      </c>
      <c r="D367" s="291"/>
      <c r="E367" s="291"/>
      <c r="F367" s="290"/>
      <c r="G367" s="290"/>
      <c r="H367" s="290"/>
      <c r="I367" s="290"/>
      <c r="J367" s="290"/>
      <c r="L367" s="290"/>
      <c r="N367" s="290"/>
      <c r="O367" s="290"/>
      <c r="P367" s="290"/>
      <c r="Q367" s="290"/>
      <c r="R367" s="290"/>
      <c r="S367" s="290"/>
      <c r="T367" s="290"/>
      <c r="U367" s="290"/>
      <c r="V367" s="290"/>
      <c r="W367" s="290"/>
      <c r="X367" s="290"/>
    </row>
    <row r="368" spans="1:24" ht="14.25">
      <c r="A368" s="292" t="s">
        <v>300</v>
      </c>
      <c r="B368" s="292" t="s">
        <v>3024</v>
      </c>
      <c r="C368" s="292" t="s">
        <v>3025</v>
      </c>
      <c r="D368" s="291"/>
      <c r="E368" s="291"/>
      <c r="F368" s="290"/>
      <c r="G368" s="290"/>
      <c r="H368" s="290"/>
      <c r="I368" s="290"/>
      <c r="J368" s="290"/>
      <c r="L368" s="290"/>
      <c r="N368" s="290"/>
      <c r="O368" s="290"/>
      <c r="P368" s="290"/>
      <c r="Q368" s="290"/>
      <c r="R368" s="290"/>
      <c r="S368" s="290"/>
      <c r="T368" s="290"/>
      <c r="U368" s="290"/>
      <c r="V368" s="290"/>
      <c r="W368" s="290"/>
      <c r="X368" s="290"/>
    </row>
    <row r="369" spans="1:24" ht="14.25">
      <c r="A369" s="292" t="s">
        <v>300</v>
      </c>
      <c r="B369" s="292" t="s">
        <v>3026</v>
      </c>
      <c r="C369" s="292" t="s">
        <v>3027</v>
      </c>
      <c r="D369" s="291"/>
      <c r="E369" s="291"/>
      <c r="F369" s="290"/>
      <c r="G369" s="290"/>
      <c r="H369" s="290"/>
      <c r="I369" s="290"/>
      <c r="J369" s="290"/>
      <c r="L369" s="290"/>
      <c r="N369" s="290"/>
      <c r="O369" s="290"/>
      <c r="P369" s="290"/>
      <c r="Q369" s="290"/>
      <c r="R369" s="290"/>
      <c r="S369" s="290"/>
      <c r="T369" s="290"/>
      <c r="U369" s="290"/>
      <c r="V369" s="290"/>
      <c r="W369" s="290"/>
      <c r="X369" s="290"/>
    </row>
    <row r="370" spans="1:24" ht="14.25">
      <c r="A370" s="292" t="s">
        <v>300</v>
      </c>
      <c r="B370" s="292" t="s">
        <v>3026</v>
      </c>
      <c r="C370" s="292" t="s">
        <v>3027</v>
      </c>
      <c r="D370" s="291"/>
      <c r="E370" s="291"/>
      <c r="F370" s="290"/>
      <c r="G370" s="290"/>
      <c r="H370" s="290"/>
      <c r="I370" s="290"/>
      <c r="J370" s="290"/>
      <c r="L370" s="290"/>
      <c r="N370" s="290"/>
      <c r="O370" s="290"/>
      <c r="P370" s="290"/>
      <c r="Q370" s="290"/>
      <c r="R370" s="290"/>
      <c r="S370" s="290"/>
      <c r="T370" s="290"/>
      <c r="U370" s="290"/>
      <c r="V370" s="290"/>
      <c r="W370" s="290"/>
      <c r="X370" s="290"/>
    </row>
    <row r="371" spans="1:24" ht="14.25">
      <c r="A371" s="292" t="s">
        <v>300</v>
      </c>
      <c r="B371" s="292" t="s">
        <v>3028</v>
      </c>
      <c r="C371" s="292" t="s">
        <v>3029</v>
      </c>
      <c r="D371" s="291"/>
      <c r="E371" s="291"/>
      <c r="F371" s="290"/>
      <c r="G371" s="290"/>
      <c r="H371" s="290"/>
      <c r="I371" s="290"/>
      <c r="J371" s="290"/>
      <c r="L371" s="290"/>
      <c r="N371" s="290"/>
      <c r="O371" s="290"/>
      <c r="P371" s="290"/>
      <c r="Q371" s="290"/>
      <c r="R371" s="290"/>
      <c r="S371" s="290"/>
      <c r="T371" s="290"/>
      <c r="U371" s="290"/>
      <c r="V371" s="290"/>
      <c r="W371" s="290"/>
      <c r="X371" s="290"/>
    </row>
    <row r="372" spans="1:24" ht="14.25">
      <c r="A372" s="292" t="s">
        <v>300</v>
      </c>
      <c r="B372" s="292" t="s">
        <v>3028</v>
      </c>
      <c r="C372" s="292" t="s">
        <v>3029</v>
      </c>
      <c r="D372" s="291"/>
      <c r="E372" s="291"/>
      <c r="F372" s="290"/>
      <c r="G372" s="290"/>
      <c r="H372" s="290"/>
      <c r="I372" s="290"/>
      <c r="J372" s="290"/>
      <c r="L372" s="290"/>
      <c r="N372" s="290"/>
      <c r="O372" s="290"/>
      <c r="P372" s="290"/>
      <c r="Q372" s="290"/>
      <c r="R372" s="290"/>
      <c r="S372" s="290"/>
      <c r="T372" s="290"/>
      <c r="U372" s="290"/>
      <c r="V372" s="290"/>
      <c r="W372" s="290"/>
      <c r="X372" s="290"/>
    </row>
    <row r="373" spans="1:24" ht="14.25">
      <c r="A373" s="292" t="s">
        <v>305</v>
      </c>
      <c r="B373" s="292" t="s">
        <v>2634</v>
      </c>
      <c r="C373" s="292" t="s">
        <v>2596</v>
      </c>
      <c r="D373" s="291"/>
      <c r="E373" s="291"/>
      <c r="F373" s="290"/>
      <c r="G373" s="290"/>
      <c r="H373" s="290"/>
      <c r="I373" s="290"/>
      <c r="J373" s="290"/>
      <c r="L373" s="290"/>
      <c r="N373" s="290"/>
      <c r="O373" s="290"/>
      <c r="P373" s="290"/>
      <c r="Q373" s="290"/>
      <c r="R373" s="290"/>
      <c r="S373" s="290"/>
      <c r="T373" s="290"/>
      <c r="U373" s="290"/>
      <c r="V373" s="290"/>
      <c r="W373" s="290"/>
      <c r="X373" s="290"/>
    </row>
    <row r="374" spans="1:24" ht="14.25">
      <c r="A374" s="292" t="s">
        <v>305</v>
      </c>
      <c r="B374" s="292" t="s">
        <v>2665</v>
      </c>
      <c r="C374" s="292" t="s">
        <v>2666</v>
      </c>
      <c r="D374" s="291"/>
      <c r="E374" s="291"/>
      <c r="F374" s="290"/>
      <c r="G374" s="290"/>
      <c r="H374" s="290"/>
      <c r="I374" s="290"/>
      <c r="J374" s="290"/>
      <c r="L374" s="290"/>
      <c r="N374" s="290"/>
      <c r="O374" s="290"/>
      <c r="P374" s="290"/>
      <c r="Q374" s="290"/>
      <c r="R374" s="290"/>
      <c r="S374" s="290"/>
      <c r="T374" s="290"/>
      <c r="U374" s="290"/>
      <c r="V374" s="290"/>
      <c r="W374" s="290"/>
      <c r="X374" s="290"/>
    </row>
    <row r="375" spans="1:24" ht="14.25">
      <c r="A375" s="292" t="s">
        <v>305</v>
      </c>
      <c r="B375" s="292" t="s">
        <v>2612</v>
      </c>
      <c r="C375" s="289" t="s">
        <v>2599</v>
      </c>
      <c r="D375" s="291"/>
      <c r="E375" s="291"/>
      <c r="F375" s="290"/>
      <c r="G375" s="290"/>
      <c r="H375" s="290"/>
      <c r="I375" s="290"/>
      <c r="J375" s="290"/>
      <c r="L375" s="290"/>
      <c r="N375" s="290"/>
      <c r="O375" s="290"/>
      <c r="P375" s="290"/>
      <c r="Q375" s="290"/>
      <c r="R375" s="290"/>
      <c r="S375" s="290"/>
      <c r="T375" s="290"/>
      <c r="U375" s="290"/>
      <c r="V375" s="290"/>
      <c r="W375" s="290"/>
      <c r="X375" s="290"/>
    </row>
    <row r="376" spans="1:24" ht="14.25">
      <c r="A376" s="295" t="s">
        <v>305</v>
      </c>
      <c r="B376" s="291" t="s">
        <v>2761</v>
      </c>
      <c r="C376" s="291" t="s">
        <v>2762</v>
      </c>
      <c r="D376" s="291"/>
      <c r="E376" s="291"/>
      <c r="F376" s="290"/>
      <c r="G376" s="290"/>
      <c r="H376" s="290"/>
      <c r="I376" s="290"/>
      <c r="J376" s="290"/>
      <c r="L376" s="290"/>
      <c r="N376" s="290"/>
      <c r="O376" s="290"/>
      <c r="P376" s="290"/>
      <c r="Q376" s="290"/>
      <c r="R376" s="290"/>
      <c r="S376" s="290"/>
      <c r="T376" s="290"/>
      <c r="U376" s="290"/>
      <c r="V376" s="290"/>
      <c r="W376" s="290"/>
      <c r="X376" s="290"/>
    </row>
    <row r="377" spans="1:24" ht="14.25">
      <c r="A377" s="295" t="s">
        <v>305</v>
      </c>
      <c r="B377" s="291" t="s">
        <v>2761</v>
      </c>
      <c r="C377" s="291" t="s">
        <v>2762</v>
      </c>
      <c r="D377" s="291"/>
      <c r="E377" s="291"/>
      <c r="F377" s="290"/>
      <c r="G377" s="290"/>
      <c r="H377" s="290"/>
      <c r="I377" s="290"/>
      <c r="J377" s="290"/>
      <c r="L377" s="290"/>
      <c r="N377" s="290"/>
      <c r="O377" s="290"/>
      <c r="P377" s="290"/>
      <c r="Q377" s="290"/>
      <c r="R377" s="290"/>
      <c r="S377" s="290"/>
      <c r="T377" s="290"/>
      <c r="U377" s="290"/>
      <c r="V377" s="290"/>
      <c r="W377" s="290"/>
      <c r="X377" s="290"/>
    </row>
    <row r="378" spans="1:24" ht="14.25">
      <c r="A378" s="292" t="s">
        <v>305</v>
      </c>
      <c r="B378" s="292" t="s">
        <v>2754</v>
      </c>
      <c r="C378" s="292" t="s">
        <v>2755</v>
      </c>
      <c r="D378" s="291"/>
      <c r="E378" s="291"/>
      <c r="F378" s="290"/>
      <c r="G378" s="290"/>
      <c r="H378" s="290"/>
      <c r="I378" s="290"/>
      <c r="J378" s="290"/>
      <c r="L378" s="290"/>
      <c r="N378" s="290"/>
      <c r="O378" s="290"/>
      <c r="P378" s="290"/>
      <c r="Q378" s="290"/>
      <c r="R378" s="290"/>
      <c r="S378" s="290"/>
      <c r="T378" s="290"/>
      <c r="U378" s="290"/>
      <c r="V378" s="290"/>
      <c r="W378" s="290"/>
      <c r="X378" s="290"/>
    </row>
    <row r="379" spans="1:24" ht="14.25">
      <c r="A379" s="292" t="s">
        <v>305</v>
      </c>
      <c r="B379" s="292" t="s">
        <v>2615</v>
      </c>
      <c r="C379" s="292" t="s">
        <v>2590</v>
      </c>
      <c r="D379" s="291"/>
      <c r="E379" s="291"/>
      <c r="F379" s="290"/>
      <c r="G379" s="290"/>
      <c r="H379" s="290"/>
      <c r="I379" s="290"/>
      <c r="J379" s="290"/>
      <c r="L379" s="290"/>
      <c r="N379" s="290"/>
      <c r="O379" s="290"/>
      <c r="P379" s="290"/>
      <c r="Q379" s="290"/>
      <c r="R379" s="290"/>
      <c r="S379" s="290"/>
      <c r="T379" s="290"/>
      <c r="U379" s="290"/>
      <c r="V379" s="290"/>
      <c r="W379" s="290"/>
      <c r="X379" s="290"/>
    </row>
    <row r="380" spans="1:24" ht="14.25">
      <c r="A380" s="295" t="s">
        <v>305</v>
      </c>
      <c r="B380" s="291" t="s">
        <v>2606</v>
      </c>
      <c r="C380" s="291" t="s">
        <v>2586</v>
      </c>
      <c r="D380" s="291"/>
      <c r="E380" s="291"/>
      <c r="F380" s="290"/>
      <c r="G380" s="290"/>
      <c r="H380" s="290"/>
      <c r="I380" s="290"/>
      <c r="J380" s="290"/>
      <c r="L380" s="290"/>
      <c r="N380" s="290"/>
      <c r="O380" s="290"/>
      <c r="P380" s="290"/>
      <c r="Q380" s="290"/>
      <c r="R380" s="290"/>
      <c r="S380" s="290"/>
      <c r="T380" s="290"/>
      <c r="U380" s="290"/>
      <c r="V380" s="290"/>
      <c r="W380" s="290"/>
      <c r="X380" s="290"/>
    </row>
    <row r="381" spans="1:24" ht="14.25">
      <c r="A381" s="292" t="s">
        <v>305</v>
      </c>
      <c r="B381" s="292" t="s">
        <v>2619</v>
      </c>
      <c r="C381" s="292" t="s">
        <v>2595</v>
      </c>
      <c r="D381" s="291"/>
      <c r="E381" s="291"/>
      <c r="F381" s="290"/>
      <c r="G381" s="290"/>
      <c r="H381" s="290"/>
      <c r="I381" s="290"/>
      <c r="J381" s="290"/>
      <c r="L381" s="290"/>
      <c r="N381" s="290"/>
      <c r="O381" s="290"/>
      <c r="P381" s="290"/>
      <c r="Q381" s="290"/>
      <c r="R381" s="290"/>
      <c r="S381" s="290"/>
      <c r="T381" s="290"/>
      <c r="U381" s="290"/>
      <c r="V381" s="290"/>
      <c r="W381" s="290"/>
      <c r="X381" s="290"/>
    </row>
    <row r="382" spans="1:24" ht="14.25">
      <c r="A382" s="292" t="s">
        <v>305</v>
      </c>
      <c r="B382" s="292" t="s">
        <v>2620</v>
      </c>
      <c r="C382" s="292" t="s">
        <v>2600</v>
      </c>
      <c r="D382" s="291"/>
      <c r="E382" s="291"/>
      <c r="F382" s="290"/>
      <c r="G382" s="290"/>
      <c r="H382" s="290"/>
      <c r="I382" s="290"/>
      <c r="J382" s="290"/>
      <c r="L382" s="290"/>
      <c r="N382" s="290"/>
      <c r="O382" s="290"/>
      <c r="P382" s="290"/>
      <c r="Q382" s="290"/>
      <c r="R382" s="290"/>
      <c r="S382" s="290"/>
      <c r="T382" s="290"/>
      <c r="U382" s="290"/>
      <c r="V382" s="290"/>
      <c r="W382" s="290"/>
      <c r="X382" s="290"/>
    </row>
    <row r="383" spans="1:24" ht="14.25">
      <c r="A383" s="295" t="s">
        <v>305</v>
      </c>
      <c r="B383" s="291" t="s">
        <v>2831</v>
      </c>
      <c r="C383" s="291" t="s">
        <v>2832</v>
      </c>
      <c r="D383" s="291"/>
      <c r="E383" s="291"/>
      <c r="F383" s="290"/>
      <c r="G383" s="290"/>
      <c r="H383" s="290"/>
      <c r="I383" s="290"/>
      <c r="J383" s="290"/>
      <c r="L383" s="290"/>
      <c r="N383" s="290"/>
      <c r="O383" s="290"/>
      <c r="P383" s="290"/>
      <c r="Q383" s="290"/>
      <c r="R383" s="290"/>
      <c r="S383" s="290"/>
      <c r="T383" s="290"/>
      <c r="U383" s="290"/>
      <c r="V383" s="290"/>
      <c r="W383" s="290"/>
      <c r="X383" s="290"/>
    </row>
    <row r="384" spans="1:24" ht="14.25">
      <c r="A384" s="292" t="s">
        <v>305</v>
      </c>
      <c r="B384" s="292" t="s">
        <v>3030</v>
      </c>
      <c r="C384" s="292" t="s">
        <v>3031</v>
      </c>
      <c r="D384" s="291"/>
      <c r="E384" s="291"/>
      <c r="F384" s="290"/>
      <c r="G384" s="290"/>
      <c r="H384" s="290"/>
      <c r="I384" s="290"/>
      <c r="J384" s="290"/>
      <c r="L384" s="290"/>
      <c r="N384" s="290"/>
      <c r="O384" s="290"/>
      <c r="P384" s="290"/>
      <c r="Q384" s="290"/>
      <c r="R384" s="290"/>
      <c r="S384" s="290"/>
      <c r="T384" s="290"/>
      <c r="U384" s="290"/>
      <c r="V384" s="290"/>
      <c r="W384" s="290"/>
      <c r="X384" s="290"/>
    </row>
    <row r="385" spans="1:24" ht="14.25">
      <c r="A385" s="292" t="s">
        <v>305</v>
      </c>
      <c r="B385" s="292" t="s">
        <v>3032</v>
      </c>
      <c r="C385" s="292" t="s">
        <v>3033</v>
      </c>
      <c r="D385" s="291"/>
      <c r="E385" s="291"/>
      <c r="F385" s="290"/>
      <c r="G385" s="290"/>
      <c r="H385" s="290"/>
      <c r="I385" s="290"/>
      <c r="J385" s="290"/>
      <c r="L385" s="290"/>
      <c r="N385" s="290"/>
      <c r="O385" s="290"/>
      <c r="P385" s="290"/>
      <c r="Q385" s="290"/>
      <c r="R385" s="290"/>
      <c r="S385" s="290"/>
      <c r="T385" s="290"/>
      <c r="U385" s="290"/>
      <c r="V385" s="290"/>
      <c r="W385" s="290"/>
      <c r="X385" s="290"/>
    </row>
    <row r="386" spans="1:24" ht="14.25">
      <c r="A386" s="292" t="s">
        <v>305</v>
      </c>
      <c r="B386" s="292" t="s">
        <v>3034</v>
      </c>
      <c r="C386" s="292" t="s">
        <v>3035</v>
      </c>
      <c r="D386" s="291"/>
      <c r="E386" s="291"/>
      <c r="F386" s="290"/>
      <c r="G386" s="290"/>
      <c r="H386" s="290"/>
      <c r="I386" s="290"/>
      <c r="J386" s="290"/>
      <c r="L386" s="290"/>
      <c r="N386" s="290"/>
      <c r="O386" s="290"/>
      <c r="P386" s="290"/>
      <c r="Q386" s="290"/>
      <c r="R386" s="290"/>
      <c r="S386" s="290"/>
      <c r="T386" s="290"/>
      <c r="U386" s="290"/>
      <c r="V386" s="290"/>
      <c r="W386" s="290"/>
      <c r="X386" s="290"/>
    </row>
    <row r="387" spans="1:24" ht="14.25">
      <c r="A387" s="292" t="s">
        <v>305</v>
      </c>
      <c r="B387" s="292" t="s">
        <v>3036</v>
      </c>
      <c r="C387" s="292" t="s">
        <v>3037</v>
      </c>
      <c r="D387" s="291"/>
      <c r="E387" s="291"/>
      <c r="F387" s="290"/>
      <c r="G387" s="290"/>
      <c r="H387" s="290"/>
      <c r="I387" s="290"/>
      <c r="J387" s="290"/>
      <c r="L387" s="290"/>
      <c r="N387" s="290"/>
      <c r="O387" s="290"/>
      <c r="P387" s="290"/>
      <c r="Q387" s="290"/>
      <c r="R387" s="290"/>
      <c r="S387" s="290"/>
      <c r="T387" s="290"/>
      <c r="U387" s="290"/>
      <c r="V387" s="290"/>
      <c r="W387" s="290"/>
      <c r="X387" s="290"/>
    </row>
    <row r="388" spans="1:24" ht="14.25">
      <c r="A388" s="292" t="s">
        <v>305</v>
      </c>
      <c r="B388" s="292" t="s">
        <v>3038</v>
      </c>
      <c r="C388" s="292" t="s">
        <v>3039</v>
      </c>
      <c r="D388" s="291"/>
      <c r="E388" s="291"/>
      <c r="F388" s="290"/>
      <c r="G388" s="290"/>
      <c r="H388" s="290"/>
      <c r="I388" s="290"/>
      <c r="J388" s="290"/>
      <c r="L388" s="290"/>
      <c r="N388" s="290"/>
      <c r="O388" s="290"/>
      <c r="P388" s="290"/>
      <c r="Q388" s="290"/>
      <c r="R388" s="290"/>
      <c r="S388" s="290"/>
      <c r="T388" s="290"/>
      <c r="U388" s="290"/>
      <c r="V388" s="290"/>
      <c r="W388" s="290"/>
      <c r="X388" s="290"/>
    </row>
    <row r="389" spans="1:24" ht="14.25">
      <c r="A389" s="292" t="s">
        <v>305</v>
      </c>
      <c r="B389" s="292" t="s">
        <v>3040</v>
      </c>
      <c r="C389" s="292" t="s">
        <v>3041</v>
      </c>
      <c r="D389" s="291"/>
      <c r="E389" s="291"/>
      <c r="F389" s="290"/>
      <c r="G389" s="290"/>
      <c r="H389" s="290"/>
      <c r="I389" s="290"/>
      <c r="J389" s="290"/>
      <c r="L389" s="290"/>
      <c r="N389" s="290"/>
      <c r="O389" s="290"/>
      <c r="P389" s="290"/>
      <c r="Q389" s="290"/>
      <c r="R389" s="290"/>
      <c r="S389" s="290"/>
      <c r="T389" s="290"/>
      <c r="U389" s="290"/>
      <c r="V389" s="290"/>
      <c r="W389" s="290"/>
      <c r="X389" s="290"/>
    </row>
    <row r="390" spans="1:24" ht="14.25">
      <c r="A390" s="292" t="s">
        <v>305</v>
      </c>
      <c r="B390" s="292" t="s">
        <v>2613</v>
      </c>
      <c r="C390" s="292" t="s">
        <v>2589</v>
      </c>
      <c r="D390" s="291"/>
      <c r="E390" s="291"/>
      <c r="F390" s="290"/>
      <c r="G390" s="290"/>
      <c r="H390" s="290"/>
      <c r="I390" s="290"/>
      <c r="J390" s="290"/>
      <c r="L390" s="290"/>
      <c r="M390" s="290"/>
      <c r="N390" s="290"/>
      <c r="O390" s="290"/>
      <c r="P390" s="290"/>
      <c r="Q390" s="290"/>
      <c r="R390" s="290"/>
      <c r="S390" s="290"/>
      <c r="T390" s="290"/>
      <c r="U390" s="290"/>
      <c r="V390" s="290"/>
      <c r="W390" s="290"/>
      <c r="X390" s="290"/>
    </row>
    <row r="391" spans="1:24" ht="14.25">
      <c r="A391" s="292" t="s">
        <v>305</v>
      </c>
      <c r="B391" s="292" t="s">
        <v>2758</v>
      </c>
      <c r="C391" s="292" t="s">
        <v>2759</v>
      </c>
      <c r="D391" s="291"/>
      <c r="E391" s="291"/>
      <c r="F391" s="290"/>
      <c r="G391" s="290"/>
      <c r="H391" s="290"/>
      <c r="I391" s="290"/>
      <c r="J391" s="290"/>
      <c r="L391" s="290"/>
      <c r="M391" s="290"/>
      <c r="N391" s="290"/>
      <c r="O391" s="290"/>
      <c r="P391" s="290"/>
      <c r="Q391" s="290"/>
      <c r="R391" s="290"/>
      <c r="S391" s="290"/>
      <c r="T391" s="290"/>
      <c r="U391" s="290"/>
      <c r="V391" s="290"/>
      <c r="W391" s="290"/>
      <c r="X391" s="290"/>
    </row>
    <row r="392" spans="1:24" ht="14.25">
      <c r="A392" s="292" t="s">
        <v>305</v>
      </c>
      <c r="B392" s="292" t="s">
        <v>3042</v>
      </c>
      <c r="C392" s="292" t="s">
        <v>3043</v>
      </c>
      <c r="D392" s="291"/>
      <c r="E392" s="291"/>
      <c r="F392" s="290"/>
      <c r="G392" s="290"/>
      <c r="H392" s="290"/>
      <c r="I392" s="290"/>
      <c r="J392" s="290"/>
      <c r="L392" s="290"/>
      <c r="M392" s="290"/>
      <c r="N392" s="290"/>
      <c r="O392" s="290"/>
      <c r="P392" s="290"/>
      <c r="Q392" s="290"/>
      <c r="R392" s="290"/>
      <c r="S392" s="290"/>
      <c r="T392" s="290"/>
      <c r="U392" s="290"/>
      <c r="V392" s="290"/>
      <c r="W392" s="290"/>
      <c r="X392" s="290"/>
    </row>
    <row r="393" spans="1:24" ht="14.25">
      <c r="A393" s="292" t="s">
        <v>305</v>
      </c>
      <c r="B393" s="292" t="s">
        <v>2640</v>
      </c>
      <c r="C393" s="292" t="s">
        <v>2641</v>
      </c>
      <c r="D393" s="291"/>
      <c r="E393" s="291"/>
      <c r="F393" s="290"/>
      <c r="G393" s="290"/>
      <c r="H393" s="290"/>
      <c r="I393" s="290"/>
      <c r="J393" s="290"/>
      <c r="L393" s="290"/>
      <c r="M393" s="290"/>
      <c r="N393" s="290"/>
      <c r="O393" s="290"/>
      <c r="P393" s="290"/>
      <c r="Q393" s="290"/>
      <c r="R393" s="290"/>
      <c r="S393" s="290"/>
      <c r="T393" s="290"/>
      <c r="U393" s="290"/>
      <c r="V393" s="290"/>
      <c r="W393" s="290"/>
      <c r="X393" s="290"/>
    </row>
    <row r="394" spans="1:24" ht="14.25">
      <c r="A394" s="292" t="s">
        <v>305</v>
      </c>
      <c r="B394" s="292" t="s">
        <v>3044</v>
      </c>
      <c r="C394" s="292" t="s">
        <v>3045</v>
      </c>
      <c r="D394" s="291"/>
      <c r="E394" s="291"/>
      <c r="F394" s="290"/>
      <c r="G394" s="290"/>
      <c r="H394" s="290"/>
      <c r="I394" s="290"/>
      <c r="J394" s="290"/>
      <c r="L394" s="290"/>
      <c r="M394" s="290"/>
      <c r="N394" s="290"/>
      <c r="O394" s="290"/>
      <c r="P394" s="290"/>
      <c r="Q394" s="290"/>
      <c r="R394" s="290"/>
      <c r="S394" s="290"/>
      <c r="T394" s="290"/>
      <c r="U394" s="290"/>
      <c r="V394" s="290"/>
      <c r="W394" s="290"/>
      <c r="X394" s="290"/>
    </row>
    <row r="395" spans="1:24" ht="14.25">
      <c r="A395" s="292" t="s">
        <v>305</v>
      </c>
      <c r="B395" s="292" t="s">
        <v>3046</v>
      </c>
      <c r="C395" s="292" t="s">
        <v>3047</v>
      </c>
      <c r="D395" s="291"/>
      <c r="E395" s="291"/>
      <c r="F395" s="290"/>
      <c r="G395" s="290"/>
      <c r="H395" s="290"/>
      <c r="I395" s="290"/>
      <c r="J395" s="290"/>
      <c r="L395" s="290"/>
      <c r="M395" s="290"/>
      <c r="N395" s="290"/>
      <c r="O395" s="290"/>
      <c r="P395" s="290"/>
      <c r="Q395" s="290"/>
      <c r="R395" s="290"/>
      <c r="S395" s="290"/>
      <c r="T395" s="290"/>
      <c r="U395" s="290"/>
      <c r="V395" s="290"/>
      <c r="W395" s="290"/>
      <c r="X395" s="290"/>
    </row>
    <row r="396" spans="1:24" ht="14.25">
      <c r="A396" s="292" t="s">
        <v>305</v>
      </c>
      <c r="B396" s="292" t="s">
        <v>3048</v>
      </c>
      <c r="C396" s="292" t="s">
        <v>3049</v>
      </c>
      <c r="D396" s="291"/>
      <c r="E396" s="291"/>
      <c r="F396" s="290"/>
      <c r="G396" s="290"/>
      <c r="H396" s="290"/>
      <c r="I396" s="290"/>
      <c r="J396" s="290"/>
      <c r="L396" s="290"/>
      <c r="M396" s="290"/>
      <c r="N396" s="290"/>
      <c r="O396" s="290"/>
      <c r="P396" s="290"/>
      <c r="Q396" s="290"/>
      <c r="R396" s="290"/>
      <c r="S396" s="290"/>
      <c r="T396" s="290"/>
      <c r="U396" s="290"/>
      <c r="V396" s="290"/>
      <c r="W396" s="290"/>
      <c r="X396" s="290"/>
    </row>
    <row r="397" spans="1:24" ht="14.25">
      <c r="A397" s="292" t="s">
        <v>307</v>
      </c>
      <c r="B397" s="292" t="s">
        <v>2608</v>
      </c>
      <c r="C397" s="292" t="s">
        <v>2588</v>
      </c>
      <c r="D397" s="291"/>
      <c r="E397" s="291"/>
      <c r="F397" s="290"/>
      <c r="G397" s="290"/>
      <c r="H397" s="290"/>
      <c r="I397" s="290"/>
      <c r="J397" s="290"/>
      <c r="L397" s="290"/>
      <c r="M397" s="290"/>
      <c r="N397" s="290"/>
      <c r="O397" s="290"/>
      <c r="P397" s="290"/>
      <c r="Q397" s="290"/>
      <c r="R397" s="290"/>
      <c r="S397" s="290"/>
      <c r="T397" s="290"/>
      <c r="U397" s="290"/>
      <c r="V397" s="290"/>
      <c r="W397" s="290"/>
      <c r="X397" s="290"/>
    </row>
    <row r="398" spans="1:24" ht="14.25">
      <c r="A398" s="292" t="s">
        <v>307</v>
      </c>
      <c r="B398" s="292" t="s">
        <v>2887</v>
      </c>
      <c r="C398" s="292" t="s">
        <v>2888</v>
      </c>
      <c r="D398" s="291"/>
      <c r="E398" s="291"/>
      <c r="F398" s="290"/>
      <c r="G398" s="290"/>
      <c r="H398" s="290"/>
      <c r="I398" s="290"/>
      <c r="J398" s="290"/>
      <c r="L398" s="290"/>
      <c r="M398" s="290"/>
      <c r="N398" s="290"/>
      <c r="O398" s="290"/>
      <c r="P398" s="290"/>
      <c r="Q398" s="290"/>
      <c r="R398" s="290"/>
      <c r="S398" s="290"/>
      <c r="T398" s="290"/>
      <c r="U398" s="290"/>
      <c r="V398" s="290"/>
      <c r="W398" s="290"/>
      <c r="X398" s="290"/>
    </row>
    <row r="399" spans="1:24" ht="14.25">
      <c r="A399" s="292" t="s">
        <v>307</v>
      </c>
      <c r="B399" s="292" t="s">
        <v>2668</v>
      </c>
      <c r="C399" s="292" t="s">
        <v>2669</v>
      </c>
      <c r="D399" s="291"/>
      <c r="E399" s="291"/>
      <c r="F399" s="290"/>
      <c r="G399" s="290"/>
      <c r="H399" s="290"/>
      <c r="I399" s="290"/>
      <c r="J399" s="290"/>
      <c r="L399" s="290"/>
      <c r="M399" s="290"/>
      <c r="N399" s="290"/>
      <c r="O399" s="290"/>
      <c r="P399" s="290"/>
      <c r="Q399" s="290"/>
      <c r="R399" s="290"/>
      <c r="S399" s="290"/>
      <c r="T399" s="290"/>
      <c r="U399" s="290"/>
      <c r="V399" s="290"/>
      <c r="W399" s="290"/>
      <c r="X399" s="290"/>
    </row>
    <row r="400" spans="1:24" ht="14.25">
      <c r="A400" s="292" t="s">
        <v>307</v>
      </c>
      <c r="B400" s="292" t="s">
        <v>3050</v>
      </c>
      <c r="C400" s="292" t="s">
        <v>3051</v>
      </c>
      <c r="D400" s="291"/>
      <c r="E400" s="291"/>
      <c r="F400" s="290"/>
      <c r="G400" s="290"/>
      <c r="H400" s="290"/>
      <c r="I400" s="290"/>
      <c r="J400" s="290"/>
      <c r="L400" s="290"/>
      <c r="M400" s="290"/>
      <c r="N400" s="290"/>
      <c r="O400" s="290"/>
      <c r="P400" s="290"/>
      <c r="Q400" s="290"/>
      <c r="R400" s="290"/>
      <c r="S400" s="290"/>
      <c r="T400" s="290"/>
      <c r="U400" s="290"/>
      <c r="V400" s="290"/>
      <c r="W400" s="290"/>
      <c r="X400" s="290"/>
    </row>
    <row r="401" spans="1:24" ht="14.25">
      <c r="A401" s="292" t="s">
        <v>307</v>
      </c>
      <c r="B401" s="292" t="s">
        <v>3052</v>
      </c>
      <c r="C401" s="292" t="s">
        <v>3053</v>
      </c>
      <c r="D401" s="291"/>
      <c r="E401" s="291"/>
      <c r="F401" s="290"/>
      <c r="G401" s="290"/>
      <c r="H401" s="290"/>
      <c r="I401" s="290"/>
      <c r="J401" s="290"/>
      <c r="L401" s="290"/>
      <c r="M401" s="290"/>
      <c r="N401" s="290"/>
      <c r="O401" s="290"/>
      <c r="P401" s="290"/>
      <c r="Q401" s="290"/>
      <c r="R401" s="290"/>
      <c r="S401" s="290"/>
      <c r="T401" s="290"/>
      <c r="U401" s="290"/>
      <c r="V401" s="290"/>
      <c r="W401" s="290"/>
      <c r="X401" s="290"/>
    </row>
    <row r="402" spans="1:24" ht="14.25">
      <c r="A402" s="292" t="s">
        <v>209</v>
      </c>
      <c r="B402" s="292" t="s">
        <v>2634</v>
      </c>
      <c r="C402" s="292" t="s">
        <v>2596</v>
      </c>
      <c r="D402" s="291"/>
      <c r="E402" s="291"/>
      <c r="F402" s="290"/>
      <c r="G402" s="290"/>
      <c r="H402" s="290"/>
      <c r="I402" s="290"/>
      <c r="J402" s="290"/>
      <c r="L402" s="290"/>
      <c r="M402" s="290"/>
      <c r="N402" s="290"/>
      <c r="O402" s="290"/>
      <c r="P402" s="290"/>
      <c r="Q402" s="290"/>
      <c r="R402" s="290"/>
      <c r="S402" s="290"/>
      <c r="T402" s="290"/>
      <c r="U402" s="290"/>
      <c r="V402" s="290"/>
      <c r="W402" s="290"/>
      <c r="X402" s="290"/>
    </row>
    <row r="403" spans="1:24" ht="14.25">
      <c r="A403" s="292" t="s">
        <v>209</v>
      </c>
      <c r="B403" s="292" t="s">
        <v>2665</v>
      </c>
      <c r="C403" s="292" t="s">
        <v>2666</v>
      </c>
      <c r="D403" s="291"/>
      <c r="E403" s="291"/>
      <c r="F403" s="290"/>
      <c r="G403" s="290"/>
      <c r="H403" s="290"/>
      <c r="I403" s="290"/>
      <c r="J403" s="290"/>
      <c r="L403" s="290"/>
      <c r="M403" s="290"/>
      <c r="N403" s="290"/>
      <c r="O403" s="290"/>
      <c r="P403" s="290"/>
      <c r="Q403" s="290"/>
      <c r="R403" s="290"/>
      <c r="S403" s="290"/>
      <c r="T403" s="290"/>
      <c r="U403" s="290"/>
      <c r="V403" s="290"/>
      <c r="W403" s="290"/>
      <c r="X403" s="290"/>
    </row>
    <row r="404" spans="1:24" ht="14.25">
      <c r="A404" s="292" t="s">
        <v>209</v>
      </c>
      <c r="B404" s="292" t="s">
        <v>2608</v>
      </c>
      <c r="C404" s="292" t="s">
        <v>2588</v>
      </c>
      <c r="D404" s="291"/>
      <c r="E404" s="291"/>
      <c r="F404" s="290"/>
      <c r="G404" s="290"/>
      <c r="H404" s="290"/>
      <c r="I404" s="290"/>
      <c r="J404" s="290"/>
      <c r="L404" s="290"/>
      <c r="M404" s="290"/>
      <c r="N404" s="290"/>
      <c r="O404" s="290"/>
      <c r="P404" s="290"/>
      <c r="Q404" s="290"/>
      <c r="R404" s="290"/>
      <c r="S404" s="290"/>
      <c r="T404" s="290"/>
      <c r="U404" s="290"/>
      <c r="V404" s="290"/>
      <c r="W404" s="290"/>
      <c r="X404" s="290"/>
    </row>
    <row r="405" spans="1:24" ht="14.25">
      <c r="A405" s="292" t="s">
        <v>209</v>
      </c>
      <c r="B405" s="292" t="s">
        <v>2610</v>
      </c>
      <c r="C405" s="292" t="s">
        <v>2591</v>
      </c>
      <c r="D405" s="291"/>
      <c r="E405" s="291"/>
      <c r="F405" s="290"/>
      <c r="G405" s="290"/>
      <c r="H405" s="290"/>
      <c r="I405" s="290"/>
      <c r="J405" s="290"/>
      <c r="L405" s="290"/>
      <c r="M405" s="290"/>
      <c r="N405" s="290"/>
      <c r="O405" s="290"/>
      <c r="P405" s="290"/>
      <c r="Q405" s="290"/>
      <c r="R405" s="290"/>
      <c r="S405" s="290"/>
      <c r="T405" s="290"/>
      <c r="U405" s="290"/>
      <c r="V405" s="290"/>
      <c r="W405" s="290"/>
      <c r="X405" s="290"/>
    </row>
    <row r="406" spans="1:24" ht="14.25">
      <c r="A406" s="292" t="s">
        <v>209</v>
      </c>
      <c r="B406" s="292" t="s">
        <v>2612</v>
      </c>
      <c r="C406" s="292" t="s">
        <v>2599</v>
      </c>
      <c r="D406" s="291"/>
      <c r="E406" s="291"/>
      <c r="F406" s="290"/>
      <c r="G406" s="290"/>
      <c r="H406" s="290"/>
      <c r="I406" s="290"/>
      <c r="J406" s="290"/>
      <c r="L406" s="290"/>
      <c r="M406" s="290"/>
      <c r="N406" s="290"/>
      <c r="O406" s="290"/>
      <c r="P406" s="290"/>
      <c r="Q406" s="290"/>
      <c r="R406" s="290"/>
      <c r="S406" s="290"/>
      <c r="T406" s="290"/>
      <c r="U406" s="290"/>
      <c r="V406" s="290"/>
      <c r="W406" s="290"/>
      <c r="X406" s="290"/>
    </row>
    <row r="407" spans="1:24" ht="14.25">
      <c r="A407" s="292" t="s">
        <v>209</v>
      </c>
      <c r="B407" s="292" t="s">
        <v>2637</v>
      </c>
      <c r="C407" s="292" t="s">
        <v>2598</v>
      </c>
      <c r="D407" s="291"/>
      <c r="E407" s="291"/>
      <c r="F407" s="290"/>
      <c r="G407" s="290"/>
      <c r="H407" s="290"/>
      <c r="I407" s="290"/>
      <c r="J407" s="290"/>
      <c r="L407" s="290"/>
      <c r="M407" s="290"/>
      <c r="N407" s="290"/>
      <c r="O407" s="290"/>
      <c r="P407" s="290"/>
      <c r="Q407" s="290"/>
      <c r="R407" s="290"/>
      <c r="S407" s="290"/>
      <c r="T407" s="290"/>
      <c r="U407" s="290"/>
      <c r="V407" s="290"/>
      <c r="W407" s="290"/>
      <c r="X407" s="290"/>
    </row>
    <row r="408" spans="1:24" ht="14.25">
      <c r="A408" s="292" t="s">
        <v>209</v>
      </c>
      <c r="B408" s="292" t="s">
        <v>2615</v>
      </c>
      <c r="C408" s="292" t="s">
        <v>2590</v>
      </c>
      <c r="D408" s="291"/>
      <c r="E408" s="291"/>
      <c r="F408" s="290"/>
      <c r="G408" s="290"/>
      <c r="H408" s="290"/>
      <c r="I408" s="290"/>
      <c r="J408" s="290"/>
      <c r="L408" s="290"/>
      <c r="M408" s="290"/>
      <c r="N408" s="290"/>
      <c r="O408" s="290"/>
      <c r="P408" s="290"/>
      <c r="Q408" s="290"/>
      <c r="R408" s="290"/>
      <c r="S408" s="290"/>
      <c r="T408" s="290"/>
      <c r="U408" s="290"/>
      <c r="V408" s="290"/>
      <c r="W408" s="290"/>
      <c r="X408" s="290"/>
    </row>
    <row r="409" spans="1:24" ht="14.25">
      <c r="A409" s="292" t="s">
        <v>209</v>
      </c>
      <c r="B409" s="292" t="s">
        <v>2606</v>
      </c>
      <c r="C409" s="292" t="s">
        <v>2586</v>
      </c>
      <c r="D409" s="291"/>
      <c r="E409" s="291"/>
      <c r="F409" s="290"/>
      <c r="G409" s="290"/>
      <c r="H409" s="290"/>
      <c r="I409" s="290"/>
      <c r="J409" s="290"/>
      <c r="L409" s="290"/>
      <c r="M409" s="290"/>
      <c r="N409" s="290"/>
      <c r="O409" s="290"/>
      <c r="P409" s="290"/>
      <c r="Q409" s="290"/>
      <c r="R409" s="290"/>
      <c r="S409" s="290"/>
      <c r="T409" s="290"/>
      <c r="U409" s="290"/>
      <c r="V409" s="290"/>
      <c r="W409" s="290"/>
      <c r="X409" s="290"/>
    </row>
    <row r="410" spans="1:24" ht="14.25">
      <c r="A410" s="292" t="s">
        <v>209</v>
      </c>
      <c r="B410" s="292" t="s">
        <v>2619</v>
      </c>
      <c r="C410" s="292" t="s">
        <v>2595</v>
      </c>
      <c r="D410" s="291"/>
      <c r="E410" s="291"/>
      <c r="F410" s="290"/>
      <c r="G410" s="290"/>
      <c r="H410" s="290"/>
      <c r="I410" s="290"/>
      <c r="J410" s="290"/>
      <c r="L410" s="290"/>
      <c r="M410" s="290"/>
      <c r="N410" s="290"/>
      <c r="O410" s="290"/>
      <c r="P410" s="290"/>
      <c r="Q410" s="290"/>
      <c r="R410" s="290"/>
      <c r="S410" s="290"/>
      <c r="T410" s="290"/>
      <c r="U410" s="290"/>
      <c r="V410" s="290"/>
      <c r="W410" s="290"/>
      <c r="X410" s="290"/>
    </row>
    <row r="411" spans="1:24" ht="14.25">
      <c r="A411" s="292" t="s">
        <v>209</v>
      </c>
      <c r="B411" s="292" t="s">
        <v>2620</v>
      </c>
      <c r="C411" s="292" t="s">
        <v>2600</v>
      </c>
      <c r="D411" s="291"/>
      <c r="E411" s="291"/>
      <c r="F411" s="290"/>
      <c r="G411" s="290"/>
      <c r="H411" s="290"/>
      <c r="I411" s="290"/>
      <c r="J411" s="290"/>
      <c r="L411" s="290"/>
      <c r="M411" s="290"/>
      <c r="N411" s="290"/>
      <c r="O411" s="290"/>
      <c r="P411" s="290"/>
      <c r="Q411" s="290"/>
      <c r="R411" s="290"/>
      <c r="S411" s="290"/>
      <c r="T411" s="290"/>
      <c r="U411" s="290"/>
      <c r="V411" s="290"/>
      <c r="W411" s="290"/>
      <c r="X411" s="290"/>
    </row>
    <row r="412" spans="1:24" ht="14.25">
      <c r="A412" s="292" t="s">
        <v>209</v>
      </c>
      <c r="B412" s="292" t="s">
        <v>2613</v>
      </c>
      <c r="C412" s="292" t="s">
        <v>2589</v>
      </c>
      <c r="D412" s="291"/>
      <c r="E412" s="291"/>
      <c r="F412" s="290"/>
      <c r="G412" s="290"/>
      <c r="H412" s="290"/>
      <c r="I412" s="290"/>
      <c r="J412" s="290"/>
      <c r="L412" s="290"/>
      <c r="M412" s="290"/>
      <c r="N412" s="290"/>
      <c r="O412" s="290"/>
      <c r="P412" s="290"/>
      <c r="Q412" s="290"/>
      <c r="R412" s="290"/>
      <c r="S412" s="290"/>
      <c r="T412" s="290"/>
      <c r="U412" s="290"/>
      <c r="V412" s="290"/>
      <c r="W412" s="290"/>
      <c r="X412" s="290"/>
    </row>
    <row r="413" spans="1:24" ht="14.25">
      <c r="A413" s="292" t="s">
        <v>209</v>
      </c>
      <c r="B413" s="292" t="s">
        <v>2632</v>
      </c>
      <c r="C413" s="292" t="s">
        <v>2584</v>
      </c>
      <c r="D413" s="291"/>
      <c r="E413" s="291"/>
      <c r="F413" s="290"/>
      <c r="G413" s="290"/>
      <c r="H413" s="290"/>
      <c r="I413" s="290"/>
      <c r="J413" s="290"/>
      <c r="L413" s="290"/>
      <c r="M413" s="290"/>
      <c r="N413" s="290"/>
      <c r="O413" s="290"/>
      <c r="P413" s="290"/>
      <c r="Q413" s="290"/>
      <c r="R413" s="290"/>
      <c r="S413" s="290"/>
      <c r="T413" s="290"/>
      <c r="U413" s="290"/>
      <c r="V413" s="290"/>
      <c r="W413" s="290"/>
      <c r="X413" s="290"/>
    </row>
    <row r="414" spans="1:24" ht="14.25">
      <c r="A414" s="292" t="s">
        <v>209</v>
      </c>
      <c r="B414" s="292" t="s">
        <v>2638</v>
      </c>
      <c r="C414" s="292" t="s">
        <v>2639</v>
      </c>
      <c r="D414" s="291"/>
      <c r="E414" s="291"/>
      <c r="F414" s="290"/>
      <c r="G414" s="290"/>
      <c r="H414" s="290"/>
      <c r="I414" s="290"/>
      <c r="J414" s="290"/>
      <c r="L414" s="290"/>
      <c r="M414" s="290"/>
      <c r="N414" s="290"/>
      <c r="O414" s="290"/>
      <c r="P414" s="290"/>
      <c r="Q414" s="290"/>
      <c r="R414" s="290"/>
      <c r="S414" s="290"/>
      <c r="T414" s="290"/>
      <c r="U414" s="290"/>
      <c r="V414" s="290"/>
      <c r="W414" s="290"/>
      <c r="X414" s="290"/>
    </row>
    <row r="415" spans="1:24" ht="14.25">
      <c r="A415" s="292" t="s">
        <v>209</v>
      </c>
      <c r="B415" s="292" t="s">
        <v>2640</v>
      </c>
      <c r="C415" s="292" t="s">
        <v>2641</v>
      </c>
      <c r="D415" s="291"/>
      <c r="E415" s="291"/>
      <c r="F415" s="290"/>
      <c r="G415" s="290"/>
      <c r="H415" s="290"/>
      <c r="I415" s="290"/>
      <c r="J415" s="290"/>
      <c r="L415" s="290"/>
      <c r="M415" s="290"/>
      <c r="N415" s="290"/>
      <c r="O415" s="290"/>
      <c r="P415" s="290"/>
      <c r="Q415" s="290"/>
      <c r="R415" s="290"/>
      <c r="S415" s="290"/>
      <c r="T415" s="290"/>
      <c r="U415" s="290"/>
      <c r="V415" s="290"/>
      <c r="W415" s="290"/>
      <c r="X415" s="290"/>
    </row>
    <row r="416" spans="1:24" ht="14.25">
      <c r="A416" s="292" t="s">
        <v>209</v>
      </c>
      <c r="B416" s="292" t="s">
        <v>2642</v>
      </c>
      <c r="C416" s="292" t="s">
        <v>2643</v>
      </c>
      <c r="D416" s="291"/>
      <c r="E416" s="291"/>
      <c r="F416" s="290"/>
      <c r="G416" s="290"/>
      <c r="H416" s="290"/>
      <c r="I416" s="290"/>
      <c r="J416" s="290"/>
      <c r="L416" s="290"/>
      <c r="M416" s="290"/>
      <c r="N416" s="290"/>
      <c r="O416" s="290"/>
      <c r="P416" s="290"/>
      <c r="Q416" s="290"/>
      <c r="R416" s="290"/>
      <c r="S416" s="290"/>
      <c r="T416" s="290"/>
      <c r="U416" s="290"/>
      <c r="V416" s="290"/>
      <c r="W416" s="290"/>
      <c r="X416" s="290"/>
    </row>
    <row r="417" spans="1:24" ht="14.25">
      <c r="A417" s="292" t="s">
        <v>209</v>
      </c>
      <c r="B417" s="292" t="s">
        <v>2624</v>
      </c>
      <c r="C417" s="292" t="s">
        <v>2593</v>
      </c>
      <c r="D417" s="291"/>
      <c r="E417" s="291"/>
      <c r="F417" s="290"/>
      <c r="G417" s="290"/>
      <c r="H417" s="290"/>
      <c r="I417" s="290"/>
      <c r="J417" s="290"/>
      <c r="L417" s="290"/>
      <c r="M417" s="290"/>
      <c r="N417" s="290"/>
      <c r="O417" s="290"/>
      <c r="P417" s="290"/>
      <c r="Q417" s="290"/>
      <c r="R417" s="290"/>
      <c r="S417" s="290"/>
      <c r="T417" s="290"/>
      <c r="U417" s="290"/>
      <c r="V417" s="290"/>
      <c r="W417" s="290"/>
      <c r="X417" s="290"/>
    </row>
    <row r="418" spans="1:24" ht="14.25">
      <c r="A418" s="292" t="s">
        <v>209</v>
      </c>
      <c r="B418" s="292" t="s">
        <v>2621</v>
      </c>
      <c r="C418" s="292" t="s">
        <v>2585</v>
      </c>
      <c r="D418" s="291"/>
      <c r="E418" s="291"/>
      <c r="F418" s="290"/>
      <c r="G418" s="290"/>
      <c r="H418" s="290"/>
      <c r="I418" s="290"/>
      <c r="J418" s="290"/>
      <c r="L418" s="290"/>
      <c r="M418" s="290"/>
      <c r="N418" s="290"/>
      <c r="O418" s="290"/>
      <c r="P418" s="290"/>
      <c r="Q418" s="290"/>
      <c r="R418" s="290"/>
      <c r="S418" s="290"/>
      <c r="T418" s="290"/>
      <c r="U418" s="290"/>
      <c r="V418" s="290"/>
      <c r="W418" s="290"/>
      <c r="X418" s="290"/>
    </row>
    <row r="419" spans="1:24" ht="14.25">
      <c r="A419" s="292" t="s">
        <v>209</v>
      </c>
      <c r="B419" s="292" t="s">
        <v>2844</v>
      </c>
      <c r="C419" s="292" t="s">
        <v>2845</v>
      </c>
      <c r="D419" s="291"/>
      <c r="E419" s="291"/>
      <c r="F419" s="290"/>
      <c r="G419" s="290"/>
      <c r="H419" s="290"/>
      <c r="I419" s="290"/>
      <c r="J419" s="290"/>
      <c r="L419" s="290"/>
      <c r="M419" s="290"/>
      <c r="N419" s="290"/>
      <c r="O419" s="290"/>
      <c r="P419" s="290"/>
      <c r="Q419" s="290"/>
      <c r="R419" s="290"/>
      <c r="S419" s="290"/>
      <c r="T419" s="290"/>
      <c r="U419" s="290"/>
      <c r="V419" s="290"/>
      <c r="W419" s="290"/>
      <c r="X419" s="290"/>
    </row>
    <row r="420" spans="1:24" ht="14.25">
      <c r="A420" s="292" t="s">
        <v>267</v>
      </c>
      <c r="B420" s="292" t="s">
        <v>2634</v>
      </c>
      <c r="C420" s="292" t="s">
        <v>2596</v>
      </c>
      <c r="D420" s="291"/>
      <c r="E420" s="291"/>
      <c r="F420" s="290"/>
      <c r="G420" s="290"/>
      <c r="H420" s="290"/>
      <c r="I420" s="290"/>
      <c r="J420" s="290"/>
      <c r="L420" s="290"/>
      <c r="M420" s="290"/>
      <c r="N420" s="290"/>
      <c r="O420" s="290"/>
      <c r="P420" s="290"/>
      <c r="Q420" s="290"/>
      <c r="R420" s="290"/>
      <c r="S420" s="290"/>
      <c r="T420" s="290"/>
      <c r="U420" s="290"/>
      <c r="V420" s="290"/>
      <c r="W420" s="290"/>
      <c r="X420" s="290"/>
    </row>
    <row r="421" spans="1:24" ht="14.25">
      <c r="A421" s="292" t="s">
        <v>267</v>
      </c>
      <c r="B421" s="292" t="s">
        <v>2612</v>
      </c>
      <c r="C421" s="292" t="s">
        <v>2599</v>
      </c>
      <c r="D421" s="291"/>
      <c r="E421" s="291"/>
      <c r="F421" s="290"/>
      <c r="G421" s="290"/>
      <c r="H421" s="290"/>
      <c r="I421" s="290"/>
      <c r="J421" s="290"/>
      <c r="L421" s="290"/>
      <c r="M421" s="290"/>
      <c r="N421" s="290"/>
      <c r="O421" s="290"/>
      <c r="P421" s="290"/>
      <c r="Q421" s="290"/>
      <c r="R421" s="290"/>
      <c r="S421" s="290"/>
      <c r="T421" s="290"/>
      <c r="U421" s="290"/>
      <c r="V421" s="290"/>
      <c r="W421" s="290"/>
      <c r="X421" s="290"/>
    </row>
    <row r="422" spans="1:24" ht="14.25">
      <c r="A422" s="292" t="s">
        <v>267</v>
      </c>
      <c r="B422" s="292" t="s">
        <v>3054</v>
      </c>
      <c r="C422" s="292" t="s">
        <v>3055</v>
      </c>
      <c r="D422" s="291"/>
      <c r="E422" s="291"/>
      <c r="F422" s="290"/>
      <c r="G422" s="290"/>
      <c r="H422" s="290"/>
      <c r="I422" s="290"/>
      <c r="J422" s="290"/>
      <c r="L422" s="290"/>
      <c r="M422" s="290"/>
      <c r="N422" s="290"/>
      <c r="O422" s="290"/>
      <c r="P422" s="290"/>
      <c r="Q422" s="290"/>
      <c r="R422" s="290"/>
      <c r="S422" s="290"/>
      <c r="T422" s="290"/>
      <c r="U422" s="290"/>
      <c r="V422" s="290"/>
      <c r="W422" s="290"/>
      <c r="X422" s="290"/>
    </row>
    <row r="423" spans="1:24" ht="14.25">
      <c r="A423" s="292" t="s">
        <v>267</v>
      </c>
      <c r="B423" s="292" t="s">
        <v>2606</v>
      </c>
      <c r="C423" s="292" t="s">
        <v>2586</v>
      </c>
      <c r="D423" s="291"/>
      <c r="E423" s="291"/>
      <c r="F423" s="290"/>
      <c r="G423" s="290"/>
      <c r="H423" s="290"/>
      <c r="I423" s="290"/>
      <c r="J423" s="290"/>
      <c r="L423" s="290"/>
      <c r="M423" s="290"/>
      <c r="N423" s="290"/>
      <c r="O423" s="290"/>
      <c r="P423" s="290"/>
      <c r="Q423" s="290"/>
      <c r="R423" s="290"/>
      <c r="S423" s="290"/>
      <c r="T423" s="290"/>
      <c r="U423" s="290"/>
      <c r="V423" s="290"/>
      <c r="W423" s="290"/>
      <c r="X423" s="290"/>
    </row>
    <row r="424" spans="1:24" ht="14.25">
      <c r="A424" s="292" t="s">
        <v>267</v>
      </c>
      <c r="B424" s="292" t="s">
        <v>2619</v>
      </c>
      <c r="C424" s="292" t="s">
        <v>2595</v>
      </c>
      <c r="D424" s="291"/>
      <c r="E424" s="291"/>
      <c r="F424" s="290"/>
      <c r="G424" s="290"/>
      <c r="H424" s="290"/>
      <c r="I424" s="290"/>
      <c r="J424" s="290"/>
      <c r="L424" s="290"/>
      <c r="M424" s="290"/>
      <c r="N424" s="290"/>
      <c r="O424" s="290"/>
      <c r="P424" s="290"/>
      <c r="Q424" s="290"/>
      <c r="R424" s="290"/>
      <c r="S424" s="290"/>
      <c r="T424" s="290"/>
      <c r="U424" s="290"/>
      <c r="V424" s="290"/>
      <c r="W424" s="290"/>
      <c r="X424" s="290"/>
    </row>
    <row r="425" spans="1:24" ht="14.25">
      <c r="A425" s="292" t="s">
        <v>267</v>
      </c>
      <c r="B425" s="292" t="s">
        <v>2620</v>
      </c>
      <c r="C425" s="292" t="s">
        <v>2600</v>
      </c>
      <c r="D425" s="291"/>
      <c r="E425" s="291"/>
      <c r="F425" s="290"/>
      <c r="G425" s="290"/>
      <c r="H425" s="290"/>
      <c r="I425" s="290"/>
      <c r="J425" s="290"/>
      <c r="L425" s="290"/>
      <c r="M425" s="290"/>
      <c r="N425" s="290"/>
      <c r="O425" s="290"/>
      <c r="P425" s="290"/>
      <c r="Q425" s="290"/>
      <c r="R425" s="290"/>
      <c r="S425" s="290"/>
      <c r="T425" s="290"/>
      <c r="U425" s="290"/>
      <c r="V425" s="290"/>
      <c r="W425" s="290"/>
      <c r="X425" s="290"/>
    </row>
    <row r="426" spans="1:24" ht="14.25">
      <c r="A426" s="292" t="s">
        <v>267</v>
      </c>
      <c r="B426" s="292" t="s">
        <v>2689</v>
      </c>
      <c r="C426" s="292" t="s">
        <v>2690</v>
      </c>
      <c r="D426" s="291"/>
      <c r="E426" s="291"/>
      <c r="F426" s="290"/>
      <c r="G426" s="290"/>
      <c r="H426" s="290"/>
      <c r="I426" s="290"/>
      <c r="J426" s="290"/>
      <c r="L426" s="290"/>
      <c r="M426" s="290"/>
      <c r="N426" s="290"/>
      <c r="O426" s="290"/>
      <c r="P426" s="290"/>
      <c r="Q426" s="290"/>
      <c r="R426" s="290"/>
      <c r="S426" s="290"/>
      <c r="T426" s="290"/>
      <c r="U426" s="290"/>
      <c r="V426" s="290"/>
      <c r="W426" s="290"/>
      <c r="X426" s="290"/>
    </row>
    <row r="427" spans="1:24" ht="14.25">
      <c r="A427" s="292" t="s">
        <v>267</v>
      </c>
      <c r="B427" s="292" t="s">
        <v>2848</v>
      </c>
      <c r="C427" s="292" t="s">
        <v>2849</v>
      </c>
      <c r="D427" s="291"/>
      <c r="E427" s="291"/>
      <c r="F427" s="290"/>
      <c r="G427" s="290"/>
      <c r="H427" s="290"/>
      <c r="I427" s="290"/>
      <c r="J427" s="290"/>
      <c r="L427" s="290"/>
      <c r="M427" s="290"/>
      <c r="N427" s="290"/>
      <c r="O427" s="290"/>
      <c r="P427" s="290"/>
      <c r="Q427" s="290"/>
      <c r="R427" s="290"/>
      <c r="S427" s="290"/>
      <c r="T427" s="290"/>
      <c r="U427" s="290"/>
      <c r="V427" s="290"/>
      <c r="W427" s="290"/>
      <c r="X427" s="290"/>
    </row>
    <row r="428" spans="1:24" ht="14.25">
      <c r="A428" s="292" t="s">
        <v>267</v>
      </c>
      <c r="B428" s="292" t="s">
        <v>3056</v>
      </c>
      <c r="C428" s="292" t="s">
        <v>3057</v>
      </c>
      <c r="D428" s="291"/>
      <c r="E428" s="291"/>
      <c r="F428" s="290"/>
      <c r="G428" s="290"/>
      <c r="H428" s="290"/>
      <c r="I428" s="290"/>
      <c r="J428" s="290"/>
      <c r="L428" s="290"/>
      <c r="M428" s="290"/>
      <c r="N428" s="290"/>
      <c r="O428" s="290"/>
      <c r="P428" s="290"/>
      <c r="Q428" s="290"/>
      <c r="R428" s="290"/>
      <c r="S428" s="290"/>
      <c r="T428" s="290"/>
      <c r="U428" s="290"/>
      <c r="V428" s="290"/>
      <c r="W428" s="290"/>
      <c r="X428" s="290"/>
    </row>
    <row r="429" spans="1:24" ht="14.25">
      <c r="A429" s="292" t="s">
        <v>267</v>
      </c>
      <c r="B429" s="292" t="s">
        <v>2728</v>
      </c>
      <c r="C429" s="292" t="s">
        <v>2729</v>
      </c>
      <c r="D429" s="291"/>
      <c r="E429" s="291"/>
      <c r="F429" s="290"/>
      <c r="G429" s="290"/>
      <c r="H429" s="290"/>
      <c r="I429" s="290"/>
      <c r="J429" s="290"/>
      <c r="L429" s="290"/>
      <c r="M429" s="290"/>
      <c r="N429" s="290"/>
      <c r="O429" s="290"/>
      <c r="P429" s="290"/>
      <c r="Q429" s="290"/>
      <c r="R429" s="290"/>
      <c r="S429" s="290"/>
      <c r="T429" s="290"/>
      <c r="U429" s="290"/>
      <c r="V429" s="290"/>
      <c r="W429" s="290"/>
      <c r="X429" s="290"/>
    </row>
    <row r="430" spans="1:24" ht="14.25">
      <c r="A430" s="292" t="s">
        <v>267</v>
      </c>
      <c r="B430" s="292" t="s">
        <v>2718</v>
      </c>
      <c r="C430" s="292" t="s">
        <v>2719</v>
      </c>
      <c r="D430" s="291"/>
      <c r="E430" s="291"/>
      <c r="F430" s="290"/>
      <c r="G430" s="290"/>
      <c r="H430" s="290"/>
      <c r="I430" s="290"/>
      <c r="J430" s="290"/>
      <c r="L430" s="290"/>
      <c r="M430" s="290"/>
      <c r="N430" s="290"/>
      <c r="O430" s="290"/>
      <c r="P430" s="290"/>
      <c r="Q430" s="290"/>
      <c r="R430" s="290"/>
      <c r="S430" s="290"/>
      <c r="T430" s="290"/>
      <c r="U430" s="290"/>
      <c r="V430" s="290"/>
      <c r="W430" s="290"/>
      <c r="X430" s="290"/>
    </row>
    <row r="431" spans="1:24" ht="14.25">
      <c r="A431" s="292" t="s">
        <v>267</v>
      </c>
      <c r="B431" s="292" t="s">
        <v>2613</v>
      </c>
      <c r="C431" s="292" t="s">
        <v>2589</v>
      </c>
      <c r="D431" s="291"/>
      <c r="E431" s="291"/>
      <c r="F431" s="290"/>
      <c r="G431" s="290"/>
      <c r="H431" s="290"/>
      <c r="I431" s="290"/>
      <c r="J431" s="290"/>
      <c r="L431" s="290"/>
      <c r="M431" s="290"/>
      <c r="N431" s="290"/>
      <c r="O431" s="290"/>
      <c r="P431" s="290"/>
      <c r="Q431" s="290"/>
      <c r="R431" s="290"/>
      <c r="S431" s="290"/>
      <c r="T431" s="290"/>
      <c r="U431" s="290"/>
      <c r="V431" s="290"/>
      <c r="W431" s="290"/>
      <c r="X431" s="290"/>
    </row>
    <row r="432" spans="1:24" ht="14.25">
      <c r="A432" s="292" t="s">
        <v>267</v>
      </c>
      <c r="B432" s="292" t="s">
        <v>3058</v>
      </c>
      <c r="C432" s="292" t="s">
        <v>3059</v>
      </c>
      <c r="D432" s="291"/>
      <c r="E432" s="291"/>
      <c r="F432" s="290"/>
      <c r="G432" s="290"/>
      <c r="H432" s="290"/>
      <c r="I432" s="290"/>
      <c r="J432" s="290"/>
      <c r="L432" s="290"/>
      <c r="M432" s="290"/>
      <c r="N432" s="290"/>
      <c r="O432" s="290"/>
      <c r="P432" s="290"/>
      <c r="Q432" s="290"/>
      <c r="R432" s="290"/>
      <c r="S432" s="290"/>
      <c r="T432" s="290"/>
      <c r="U432" s="290"/>
      <c r="V432" s="290"/>
      <c r="W432" s="290"/>
      <c r="X432" s="290"/>
    </row>
    <row r="433" spans="1:24" ht="14.25">
      <c r="A433" s="292" t="s">
        <v>267</v>
      </c>
      <c r="B433" s="292" t="s">
        <v>2640</v>
      </c>
      <c r="C433" s="292" t="s">
        <v>2641</v>
      </c>
      <c r="D433" s="291"/>
      <c r="E433" s="291"/>
      <c r="F433" s="290"/>
      <c r="G433" s="290"/>
      <c r="H433" s="290"/>
      <c r="I433" s="290"/>
      <c r="J433" s="290"/>
      <c r="L433" s="290"/>
      <c r="M433" s="290"/>
      <c r="N433" s="290"/>
      <c r="O433" s="290"/>
      <c r="P433" s="290"/>
      <c r="Q433" s="290"/>
      <c r="R433" s="290"/>
      <c r="S433" s="290"/>
      <c r="T433" s="290"/>
      <c r="U433" s="290"/>
      <c r="V433" s="290"/>
      <c r="W433" s="290"/>
      <c r="X433" s="290"/>
    </row>
  </sheetData>
  <autoFilter ref="C2:C433" xr:uid="{00000000-0009-0000-0000-00000A000000}"/>
  <customSheetViews>
    <customSheetView guid="{BD72E895-A183-49A4-ADE7-D00B0C195968}" filter="1" showAutoFilter="1">
      <pageMargins left="0.7" right="0.7" top="0.75" bottom="0.75" header="0.3" footer="0.3"/>
      <autoFilter ref="C3:C433" xr:uid="{378C3C10-D5E7-4588-9DA1-46A563995EF1}"/>
    </customSheetView>
    <customSheetView guid="{E6252A6A-996A-49CD-867E-7ADAD8561075}" filter="1" showAutoFilter="1">
      <pageMargins left="0.7" right="0.7" top="0.75" bottom="0.75" header="0.3" footer="0.3"/>
      <autoFilter ref="B3:B433" xr:uid="{84306EF4-445D-49E3-B9EE-D4BA2E4D4CE2}"/>
    </customSheetView>
  </customSheetViews>
  <mergeCells count="1">
    <mergeCell ref="A1:E1"/>
  </mergeCells>
  <conditionalFormatting sqref="A1:A433 K1:K65">
    <cfRule type="expression" dxfId="9" priority="1">
      <formula>ISNUMBER(MATCH(A1,D$3:D$17,0))</formula>
    </cfRule>
  </conditionalFormatting>
  <conditionalFormatting sqref="A1:A433 K1:K65">
    <cfRule type="containsText" dxfId="8" priority="2" operator="containsText" text=": ">
      <formula>NOT(ISERROR(SEARCH((": "),(A1))))</formula>
    </cfRule>
  </conditionalFormatting>
  <conditionalFormatting sqref="B2:B433 E2">
    <cfRule type="expression" dxfId="7" priority="3">
      <formula>ISNUMBER(MATCH(B2,E$2:E$17,0))</formula>
    </cfRule>
  </conditionalFormatting>
  <conditionalFormatting sqref="C2:C433">
    <cfRule type="expression" dxfId="6" priority="4">
      <formula>ISNUMBER(MATCH(C2,D$2:D$17,0))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D1000"/>
  <sheetViews>
    <sheetView workbookViewId="0"/>
  </sheetViews>
  <sheetFormatPr defaultColWidth="12.625" defaultRowHeight="15" customHeight="1"/>
  <cols>
    <col min="1" max="15" width="10.125" customWidth="1"/>
    <col min="17" max="108" width="10.125" customWidth="1"/>
  </cols>
  <sheetData>
    <row r="1" spans="1:108" ht="15" customHeight="1">
      <c r="A1" s="296" t="s">
        <v>8</v>
      </c>
      <c r="B1" s="296" t="s">
        <v>12</v>
      </c>
      <c r="C1" s="296" t="s">
        <v>16</v>
      </c>
      <c r="D1" s="296" t="s">
        <v>20</v>
      </c>
      <c r="E1" s="297" t="s">
        <v>24</v>
      </c>
      <c r="F1" s="297" t="s">
        <v>30</v>
      </c>
      <c r="G1" s="297" t="s">
        <v>40</v>
      </c>
      <c r="H1" s="297" t="s">
        <v>44</v>
      </c>
      <c r="I1" s="297" t="s">
        <v>48</v>
      </c>
      <c r="J1" s="297" t="s">
        <v>52</v>
      </c>
      <c r="K1" s="297" t="s">
        <v>56</v>
      </c>
      <c r="L1" s="297" t="s">
        <v>60</v>
      </c>
      <c r="M1" s="297" t="s">
        <v>64</v>
      </c>
      <c r="N1" s="297" t="s">
        <v>68</v>
      </c>
      <c r="O1" s="297" t="s">
        <v>72</v>
      </c>
      <c r="P1" s="298"/>
      <c r="Q1" s="299"/>
      <c r="R1" s="299"/>
      <c r="S1" s="299"/>
      <c r="T1" s="299"/>
      <c r="U1" s="299"/>
      <c r="V1" s="299"/>
      <c r="W1" s="299"/>
      <c r="X1" s="299"/>
      <c r="Y1" s="299"/>
      <c r="Z1" s="299"/>
      <c r="AA1" s="299"/>
      <c r="AB1" s="299"/>
      <c r="AC1" s="299"/>
      <c r="AD1" s="299"/>
      <c r="AE1" s="299"/>
      <c r="AF1" s="299"/>
      <c r="AG1" s="299"/>
      <c r="AH1" s="299"/>
      <c r="AI1" s="299"/>
      <c r="AJ1" s="299"/>
      <c r="AK1" s="299"/>
      <c r="AL1" s="299"/>
      <c r="AM1" s="299"/>
      <c r="AN1" s="299"/>
      <c r="AO1" s="299"/>
      <c r="AP1" s="299"/>
      <c r="AQ1" s="299"/>
      <c r="AR1" s="299"/>
      <c r="AS1" s="299"/>
      <c r="AT1" s="299"/>
      <c r="AU1" s="299"/>
      <c r="AV1" s="299"/>
      <c r="AW1" s="299"/>
      <c r="AX1" s="299"/>
      <c r="AY1" s="299"/>
      <c r="AZ1" s="299"/>
      <c r="BA1" s="299"/>
      <c r="BB1" s="299"/>
      <c r="BC1" s="299"/>
      <c r="BD1" s="299"/>
      <c r="BE1" s="299"/>
      <c r="BF1" s="299"/>
      <c r="BG1" s="299"/>
      <c r="BH1" s="299"/>
      <c r="BI1" s="299"/>
      <c r="BJ1" s="299"/>
      <c r="BK1" s="299"/>
      <c r="BL1" s="299"/>
      <c r="BM1" s="299"/>
      <c r="BN1" s="299"/>
      <c r="BO1" s="299"/>
      <c r="BP1" s="299"/>
      <c r="BQ1" s="299"/>
      <c r="BR1" s="299"/>
      <c r="BS1" s="299"/>
      <c r="BT1" s="299"/>
      <c r="BU1" s="299"/>
      <c r="BV1" s="299"/>
      <c r="BW1" s="299"/>
      <c r="BX1" s="299"/>
      <c r="BY1" s="299"/>
      <c r="BZ1" s="299"/>
      <c r="CA1" s="299"/>
      <c r="CB1" s="299"/>
      <c r="CC1" s="299"/>
      <c r="CD1" s="299"/>
      <c r="CE1" s="299"/>
      <c r="CF1" s="299"/>
      <c r="CG1" s="299"/>
      <c r="CH1" s="299"/>
      <c r="CI1" s="299"/>
      <c r="CJ1" s="299"/>
      <c r="CK1" s="299"/>
      <c r="CL1" s="299"/>
      <c r="CM1" s="299"/>
      <c r="CN1" s="299"/>
      <c r="CO1" s="299"/>
      <c r="CP1" s="299"/>
      <c r="CQ1" s="299"/>
      <c r="CR1" s="299"/>
      <c r="CS1" s="299"/>
      <c r="CT1" s="299"/>
      <c r="CU1" s="299"/>
      <c r="CV1" s="299"/>
      <c r="CW1" s="299"/>
      <c r="CX1" s="299"/>
      <c r="CY1" s="299"/>
      <c r="CZ1" s="299"/>
      <c r="DA1" s="299"/>
      <c r="DB1" s="299"/>
      <c r="DC1" s="299"/>
      <c r="DD1" s="299"/>
    </row>
    <row r="2" spans="1:108" ht="15" customHeight="1">
      <c r="A2" s="300" t="s">
        <v>76</v>
      </c>
      <c r="B2" s="300" t="s">
        <v>76</v>
      </c>
      <c r="C2" s="300" t="s">
        <v>76</v>
      </c>
      <c r="D2" s="300" t="s">
        <v>76</v>
      </c>
      <c r="E2" s="300" t="s">
        <v>76</v>
      </c>
      <c r="F2" s="300" t="s">
        <v>76</v>
      </c>
      <c r="G2" s="300" t="s">
        <v>76</v>
      </c>
      <c r="H2" s="300" t="s">
        <v>76</v>
      </c>
      <c r="I2" s="300" t="s">
        <v>115</v>
      </c>
      <c r="J2" s="300" t="s">
        <v>76</v>
      </c>
      <c r="K2" s="300" t="s">
        <v>76</v>
      </c>
      <c r="L2" s="300" t="s">
        <v>76</v>
      </c>
      <c r="M2" s="300" t="s">
        <v>76</v>
      </c>
      <c r="N2" s="300" t="s">
        <v>76</v>
      </c>
      <c r="O2" s="300" t="s">
        <v>76</v>
      </c>
      <c r="P2" s="301"/>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2"/>
      <c r="BC2" s="302"/>
      <c r="BD2" s="302"/>
      <c r="BE2" s="302"/>
      <c r="BF2" s="302"/>
      <c r="BG2" s="302"/>
      <c r="BH2" s="302"/>
      <c r="BI2" s="302"/>
      <c r="BJ2" s="302"/>
      <c r="BK2" s="302"/>
      <c r="BL2" s="302"/>
      <c r="BM2" s="302"/>
      <c r="BN2" s="302"/>
      <c r="BO2" s="302"/>
      <c r="BP2" s="302"/>
      <c r="BQ2" s="302"/>
      <c r="BR2" s="302"/>
      <c r="BS2" s="302"/>
      <c r="BT2" s="302"/>
      <c r="BU2" s="302"/>
      <c r="BV2" s="302"/>
      <c r="BW2" s="302"/>
      <c r="BX2" s="302"/>
      <c r="BY2" s="302"/>
      <c r="BZ2" s="302"/>
      <c r="CA2" s="302"/>
      <c r="CB2" s="302"/>
      <c r="CC2" s="302"/>
      <c r="CD2" s="302"/>
      <c r="CE2" s="302"/>
      <c r="CF2" s="302"/>
      <c r="CG2" s="302"/>
      <c r="CH2" s="302"/>
      <c r="CI2" s="302"/>
      <c r="CJ2" s="302"/>
      <c r="CK2" s="302"/>
      <c r="CL2" s="302"/>
      <c r="CM2" s="302"/>
      <c r="CN2" s="302"/>
      <c r="CO2" s="302"/>
      <c r="CP2" s="302"/>
      <c r="CQ2" s="302"/>
      <c r="CR2" s="302"/>
      <c r="CS2" s="302"/>
      <c r="CT2" s="302"/>
      <c r="CU2" s="302"/>
      <c r="CV2" s="302"/>
      <c r="CW2" s="302"/>
      <c r="CX2" s="302"/>
      <c r="CY2" s="302"/>
      <c r="CZ2" s="302"/>
      <c r="DA2" s="302"/>
      <c r="DB2" s="302"/>
      <c r="DC2" s="302"/>
      <c r="DD2" s="302"/>
    </row>
    <row r="3" spans="1:108" ht="15" customHeight="1">
      <c r="A3" s="300" t="s">
        <v>88</v>
      </c>
      <c r="B3" s="300" t="s">
        <v>79</v>
      </c>
      <c r="C3" s="300" t="s">
        <v>79</v>
      </c>
      <c r="D3" s="300" t="s">
        <v>79</v>
      </c>
      <c r="E3" s="300" t="s">
        <v>79</v>
      </c>
      <c r="F3" s="300" t="s">
        <v>124</v>
      </c>
      <c r="G3" s="300" t="s">
        <v>79</v>
      </c>
      <c r="H3" s="300" t="s">
        <v>106</v>
      </c>
      <c r="I3" s="300" t="s">
        <v>134</v>
      </c>
      <c r="J3" s="300" t="s">
        <v>79</v>
      </c>
      <c r="K3" s="300" t="s">
        <v>79</v>
      </c>
      <c r="L3" s="300" t="s">
        <v>88</v>
      </c>
      <c r="M3" s="300" t="s">
        <v>106</v>
      </c>
      <c r="N3" s="300" t="s">
        <v>79</v>
      </c>
      <c r="O3" s="300" t="s">
        <v>79</v>
      </c>
      <c r="P3" s="301"/>
      <c r="Q3" s="302"/>
      <c r="R3" s="302"/>
      <c r="S3" s="302"/>
      <c r="T3" s="302"/>
      <c r="U3" s="302"/>
      <c r="V3" s="302"/>
      <c r="W3" s="302"/>
      <c r="X3" s="302"/>
      <c r="Y3" s="302"/>
      <c r="Z3" s="302"/>
      <c r="AA3" s="302"/>
      <c r="AB3" s="302"/>
      <c r="AC3" s="302"/>
      <c r="AD3" s="302"/>
      <c r="AE3" s="302"/>
      <c r="AF3" s="302"/>
      <c r="AG3" s="302"/>
      <c r="AH3" s="302"/>
      <c r="AI3" s="302"/>
      <c r="AJ3" s="302"/>
      <c r="AK3" s="302"/>
      <c r="AL3" s="302"/>
      <c r="AM3" s="302"/>
      <c r="AN3" s="302"/>
      <c r="AO3" s="302"/>
      <c r="AP3" s="302"/>
      <c r="AQ3" s="302"/>
      <c r="AR3" s="302"/>
      <c r="AS3" s="302"/>
      <c r="AT3" s="302"/>
      <c r="AU3" s="302"/>
      <c r="AV3" s="302"/>
      <c r="AW3" s="302"/>
      <c r="AX3" s="302"/>
      <c r="AY3" s="302"/>
      <c r="AZ3" s="302"/>
      <c r="BA3" s="302"/>
      <c r="BB3" s="302"/>
      <c r="BC3" s="302"/>
      <c r="BD3" s="302"/>
      <c r="BE3" s="302"/>
      <c r="BF3" s="302"/>
      <c r="BG3" s="302"/>
      <c r="BH3" s="302"/>
      <c r="BI3" s="302"/>
      <c r="BJ3" s="302"/>
      <c r="BK3" s="302"/>
      <c r="BL3" s="302"/>
      <c r="BM3" s="302"/>
      <c r="BN3" s="302"/>
      <c r="BO3" s="302"/>
      <c r="BP3" s="302"/>
      <c r="BQ3" s="302"/>
      <c r="BR3" s="302"/>
      <c r="BS3" s="302"/>
      <c r="BT3" s="302"/>
      <c r="BU3" s="302"/>
      <c r="BV3" s="302"/>
      <c r="BW3" s="302"/>
      <c r="BX3" s="302"/>
      <c r="BY3" s="302"/>
      <c r="BZ3" s="302"/>
      <c r="CA3" s="302"/>
      <c r="CB3" s="302"/>
      <c r="CC3" s="302"/>
      <c r="CD3" s="302"/>
      <c r="CE3" s="302"/>
      <c r="CF3" s="302"/>
      <c r="CG3" s="302"/>
      <c r="CH3" s="302"/>
      <c r="CI3" s="302"/>
      <c r="CJ3" s="302"/>
      <c r="CK3" s="302"/>
      <c r="CL3" s="302"/>
      <c r="CM3" s="302"/>
      <c r="CN3" s="302"/>
      <c r="CO3" s="302"/>
      <c r="CP3" s="302"/>
      <c r="CQ3" s="302"/>
      <c r="CR3" s="302"/>
      <c r="CS3" s="302"/>
      <c r="CT3" s="302"/>
      <c r="CU3" s="302"/>
      <c r="CV3" s="302"/>
      <c r="CW3" s="302"/>
      <c r="CX3" s="302"/>
      <c r="CY3" s="302"/>
      <c r="CZ3" s="302"/>
      <c r="DA3" s="302"/>
      <c r="DB3" s="302"/>
      <c r="DC3" s="302"/>
      <c r="DD3" s="302"/>
    </row>
    <row r="4" spans="1:108" ht="15" customHeight="1">
      <c r="A4" s="300" t="s">
        <v>92</v>
      </c>
      <c r="B4" s="300" t="s">
        <v>82</v>
      </c>
      <c r="C4" s="300" t="s">
        <v>88</v>
      </c>
      <c r="D4" s="300" t="s">
        <v>82</v>
      </c>
      <c r="E4" s="300" t="s">
        <v>82</v>
      </c>
      <c r="F4" s="300" t="s">
        <v>134</v>
      </c>
      <c r="G4" s="300" t="s">
        <v>82</v>
      </c>
      <c r="H4" s="300" t="s">
        <v>124</v>
      </c>
      <c r="I4" s="300" t="s">
        <v>175</v>
      </c>
      <c r="J4" s="300" t="s">
        <v>82</v>
      </c>
      <c r="K4" s="300" t="s">
        <v>82</v>
      </c>
      <c r="L4" s="300" t="s">
        <v>92</v>
      </c>
      <c r="M4" s="300" t="s">
        <v>121</v>
      </c>
      <c r="N4" s="300" t="s">
        <v>82</v>
      </c>
      <c r="O4" s="300" t="s">
        <v>82</v>
      </c>
      <c r="P4" s="301"/>
      <c r="Q4" s="302"/>
      <c r="R4" s="302"/>
      <c r="S4" s="302"/>
      <c r="T4" s="302"/>
      <c r="U4" s="302"/>
      <c r="V4" s="302"/>
      <c r="W4" s="302"/>
      <c r="X4" s="302"/>
      <c r="Y4" s="302"/>
      <c r="Z4" s="302"/>
      <c r="AA4" s="302"/>
      <c r="AB4" s="302"/>
      <c r="AC4" s="302"/>
      <c r="AD4" s="302"/>
      <c r="AE4" s="302"/>
      <c r="AF4" s="302"/>
      <c r="AG4" s="302"/>
      <c r="AH4" s="302"/>
      <c r="AI4" s="302"/>
      <c r="AJ4" s="302"/>
      <c r="AK4" s="302"/>
      <c r="AL4" s="302"/>
      <c r="AM4" s="302"/>
      <c r="AN4" s="302"/>
      <c r="AO4" s="302"/>
      <c r="AP4" s="302"/>
      <c r="AQ4" s="302"/>
      <c r="AR4" s="302"/>
      <c r="AS4" s="302"/>
      <c r="AT4" s="302"/>
      <c r="AU4" s="302"/>
      <c r="AV4" s="302"/>
      <c r="AW4" s="302"/>
      <c r="AX4" s="302"/>
      <c r="AY4" s="302"/>
      <c r="AZ4" s="302"/>
      <c r="BA4" s="302"/>
      <c r="BB4" s="302"/>
      <c r="BC4" s="302"/>
      <c r="BD4" s="302"/>
      <c r="BE4" s="302"/>
      <c r="BF4" s="302"/>
      <c r="BG4" s="302"/>
      <c r="BH4" s="302"/>
      <c r="BI4" s="302"/>
      <c r="BJ4" s="302"/>
      <c r="BK4" s="302"/>
      <c r="BL4" s="302"/>
      <c r="BM4" s="302"/>
      <c r="BN4" s="302"/>
      <c r="BO4" s="302"/>
      <c r="BP4" s="302"/>
      <c r="BQ4" s="302"/>
      <c r="BR4" s="302"/>
      <c r="BS4" s="302"/>
      <c r="BT4" s="302"/>
      <c r="BU4" s="302"/>
      <c r="BV4" s="302"/>
      <c r="BW4" s="302"/>
      <c r="BX4" s="302"/>
      <c r="BY4" s="302"/>
      <c r="BZ4" s="302"/>
      <c r="CA4" s="302"/>
      <c r="CB4" s="302"/>
      <c r="CC4" s="302"/>
      <c r="CD4" s="302"/>
      <c r="CE4" s="302"/>
      <c r="CF4" s="302"/>
      <c r="CG4" s="302"/>
      <c r="CH4" s="302"/>
      <c r="CI4" s="302"/>
      <c r="CJ4" s="302"/>
      <c r="CK4" s="302"/>
      <c r="CL4" s="302"/>
      <c r="CM4" s="302"/>
      <c r="CN4" s="302"/>
      <c r="CO4" s="302"/>
      <c r="CP4" s="302"/>
      <c r="CQ4" s="302"/>
      <c r="CR4" s="302"/>
      <c r="CS4" s="302"/>
      <c r="CT4" s="302"/>
      <c r="CU4" s="302"/>
      <c r="CV4" s="302"/>
      <c r="CW4" s="302"/>
      <c r="CX4" s="302"/>
      <c r="CY4" s="302"/>
      <c r="CZ4" s="302"/>
      <c r="DA4" s="302"/>
      <c r="DB4" s="302"/>
      <c r="DC4" s="302"/>
      <c r="DD4" s="302"/>
    </row>
    <row r="5" spans="1:108" ht="15" customHeight="1">
      <c r="A5" s="300" t="s">
        <v>106</v>
      </c>
      <c r="B5" s="300" t="s">
        <v>85</v>
      </c>
      <c r="C5" s="300" t="s">
        <v>94</v>
      </c>
      <c r="D5" s="300" t="s">
        <v>85</v>
      </c>
      <c r="E5" s="300" t="s">
        <v>85</v>
      </c>
      <c r="F5" s="300" t="s">
        <v>136</v>
      </c>
      <c r="G5" s="300" t="s">
        <v>85</v>
      </c>
      <c r="H5" s="300" t="s">
        <v>134</v>
      </c>
      <c r="I5" s="300" t="s">
        <v>202</v>
      </c>
      <c r="J5" s="300" t="s">
        <v>85</v>
      </c>
      <c r="K5" s="300" t="s">
        <v>85</v>
      </c>
      <c r="L5" s="300" t="s">
        <v>106</v>
      </c>
      <c r="M5" s="300" t="s">
        <v>124</v>
      </c>
      <c r="N5" s="300" t="s">
        <v>85</v>
      </c>
      <c r="O5" s="300" t="s">
        <v>85</v>
      </c>
      <c r="P5" s="301"/>
      <c r="Q5" s="302"/>
      <c r="R5" s="302"/>
      <c r="S5" s="302"/>
      <c r="T5" s="302"/>
      <c r="U5" s="302"/>
      <c r="V5" s="302"/>
      <c r="W5" s="302"/>
      <c r="X5" s="302"/>
      <c r="Y5" s="302"/>
      <c r="Z5" s="302"/>
      <c r="AA5" s="302"/>
      <c r="AB5" s="302"/>
      <c r="AC5" s="302"/>
      <c r="AD5" s="302"/>
      <c r="AE5" s="302"/>
      <c r="AF5" s="302"/>
      <c r="AG5" s="302"/>
      <c r="AH5" s="302"/>
      <c r="AI5" s="302"/>
      <c r="AJ5" s="302"/>
      <c r="AK5" s="302"/>
      <c r="AL5" s="302"/>
      <c r="AM5" s="302"/>
      <c r="AN5" s="302"/>
      <c r="AO5" s="302"/>
      <c r="AP5" s="302"/>
      <c r="AQ5" s="302"/>
      <c r="AR5" s="302"/>
      <c r="AS5" s="302"/>
      <c r="AT5" s="302"/>
      <c r="AU5" s="302"/>
      <c r="AV5" s="302"/>
      <c r="AW5" s="302"/>
      <c r="AX5" s="302"/>
      <c r="AY5" s="302"/>
      <c r="AZ5" s="302"/>
      <c r="BA5" s="302"/>
      <c r="BB5" s="302"/>
      <c r="BC5" s="302"/>
      <c r="BD5" s="302"/>
      <c r="BE5" s="302"/>
      <c r="BF5" s="302"/>
      <c r="BG5" s="302"/>
      <c r="BH5" s="302"/>
      <c r="BI5" s="302"/>
      <c r="BJ5" s="302"/>
      <c r="BK5" s="302"/>
      <c r="BL5" s="302"/>
      <c r="BM5" s="302"/>
      <c r="BN5" s="302"/>
      <c r="BO5" s="302"/>
      <c r="BP5" s="302"/>
      <c r="BQ5" s="302"/>
      <c r="BR5" s="302"/>
      <c r="BS5" s="302"/>
      <c r="BT5" s="302"/>
      <c r="BU5" s="302"/>
      <c r="BV5" s="302"/>
      <c r="BW5" s="302"/>
      <c r="BX5" s="302"/>
      <c r="BY5" s="302"/>
      <c r="BZ5" s="302"/>
      <c r="CA5" s="302"/>
      <c r="CB5" s="302"/>
      <c r="CC5" s="302"/>
      <c r="CD5" s="302"/>
      <c r="CE5" s="302"/>
      <c r="CF5" s="302"/>
      <c r="CG5" s="302"/>
      <c r="CH5" s="302"/>
      <c r="CI5" s="302"/>
      <c r="CJ5" s="302"/>
      <c r="CK5" s="302"/>
      <c r="CL5" s="302"/>
      <c r="CM5" s="302"/>
      <c r="CN5" s="302"/>
      <c r="CO5" s="302"/>
      <c r="CP5" s="302"/>
      <c r="CQ5" s="302"/>
      <c r="CR5" s="302"/>
      <c r="CS5" s="302"/>
      <c r="CT5" s="302"/>
      <c r="CU5" s="302"/>
      <c r="CV5" s="302"/>
      <c r="CW5" s="302"/>
      <c r="CX5" s="302"/>
      <c r="CY5" s="302"/>
      <c r="CZ5" s="302"/>
      <c r="DA5" s="302"/>
      <c r="DB5" s="302"/>
      <c r="DC5" s="302"/>
      <c r="DD5" s="302"/>
    </row>
    <row r="6" spans="1:108" ht="15" customHeight="1">
      <c r="A6" s="300" t="s">
        <v>115</v>
      </c>
      <c r="B6" s="300" t="s">
        <v>88</v>
      </c>
      <c r="C6" s="300" t="s">
        <v>103</v>
      </c>
      <c r="D6" s="300" t="s">
        <v>88</v>
      </c>
      <c r="E6" s="300" t="s">
        <v>88</v>
      </c>
      <c r="F6" s="300" t="s">
        <v>140</v>
      </c>
      <c r="G6" s="300" t="s">
        <v>88</v>
      </c>
      <c r="H6" s="300" t="s">
        <v>136</v>
      </c>
      <c r="I6" s="300" t="s">
        <v>246</v>
      </c>
      <c r="J6" s="300" t="s">
        <v>88</v>
      </c>
      <c r="K6" s="300" t="s">
        <v>88</v>
      </c>
      <c r="L6" s="300" t="s">
        <v>115</v>
      </c>
      <c r="M6" s="300" t="s">
        <v>134</v>
      </c>
      <c r="N6" s="300" t="s">
        <v>88</v>
      </c>
      <c r="O6" s="300" t="s">
        <v>88</v>
      </c>
      <c r="P6" s="301"/>
      <c r="Q6" s="302"/>
      <c r="R6" s="302"/>
      <c r="S6" s="302"/>
      <c r="T6" s="302"/>
      <c r="U6" s="302"/>
      <c r="V6" s="302"/>
      <c r="W6" s="302"/>
      <c r="X6" s="302"/>
      <c r="Y6" s="302"/>
      <c r="Z6" s="302"/>
      <c r="AA6" s="302"/>
      <c r="AB6" s="302"/>
      <c r="AC6" s="302"/>
      <c r="AD6" s="302"/>
      <c r="AE6" s="302"/>
      <c r="AF6" s="302"/>
      <c r="AG6" s="302"/>
      <c r="AH6" s="302"/>
      <c r="AI6" s="302"/>
      <c r="AJ6" s="302"/>
      <c r="AK6" s="302"/>
      <c r="AL6" s="302"/>
      <c r="AM6" s="302"/>
      <c r="AN6" s="302"/>
      <c r="AO6" s="302"/>
      <c r="AP6" s="302"/>
      <c r="AQ6" s="302"/>
      <c r="AR6" s="302"/>
      <c r="AS6" s="302"/>
      <c r="AT6" s="302"/>
      <c r="AU6" s="302"/>
      <c r="AV6" s="302"/>
      <c r="AW6" s="302"/>
      <c r="AX6" s="302"/>
      <c r="AY6" s="302"/>
      <c r="AZ6" s="302"/>
      <c r="BA6" s="302"/>
      <c r="BB6" s="302"/>
      <c r="BC6" s="302"/>
      <c r="BD6" s="302"/>
      <c r="BE6" s="302"/>
      <c r="BF6" s="302"/>
      <c r="BG6" s="302"/>
      <c r="BH6" s="302"/>
      <c r="BI6" s="302"/>
      <c r="BJ6" s="302"/>
      <c r="BK6" s="302"/>
      <c r="BL6" s="302"/>
      <c r="BM6" s="302"/>
      <c r="BN6" s="302"/>
      <c r="BO6" s="302"/>
      <c r="BP6" s="302"/>
      <c r="BQ6" s="302"/>
      <c r="BR6" s="302"/>
      <c r="BS6" s="302"/>
      <c r="BT6" s="302"/>
      <c r="BU6" s="302"/>
      <c r="BV6" s="302"/>
      <c r="BW6" s="302"/>
      <c r="BX6" s="302"/>
      <c r="BY6" s="302"/>
      <c r="BZ6" s="302"/>
      <c r="CA6" s="302"/>
      <c r="CB6" s="302"/>
      <c r="CC6" s="302"/>
      <c r="CD6" s="302"/>
      <c r="CE6" s="302"/>
      <c r="CF6" s="302"/>
      <c r="CG6" s="302"/>
      <c r="CH6" s="302"/>
      <c r="CI6" s="302"/>
      <c r="CJ6" s="302"/>
      <c r="CK6" s="302"/>
      <c r="CL6" s="302"/>
      <c r="CM6" s="302"/>
      <c r="CN6" s="302"/>
      <c r="CO6" s="302"/>
      <c r="CP6" s="302"/>
      <c r="CQ6" s="302"/>
      <c r="CR6" s="302"/>
      <c r="CS6" s="302"/>
      <c r="CT6" s="302"/>
      <c r="CU6" s="302"/>
      <c r="CV6" s="302"/>
      <c r="CW6" s="302"/>
      <c r="CX6" s="302"/>
      <c r="CY6" s="302"/>
      <c r="CZ6" s="302"/>
      <c r="DA6" s="302"/>
      <c r="DB6" s="302"/>
      <c r="DC6" s="302"/>
      <c r="DD6" s="302"/>
    </row>
    <row r="7" spans="1:108" ht="15" customHeight="1">
      <c r="A7" s="300" t="s">
        <v>134</v>
      </c>
      <c r="B7" s="300" t="s">
        <v>92</v>
      </c>
      <c r="C7" s="300" t="s">
        <v>106</v>
      </c>
      <c r="D7" s="300" t="s">
        <v>94</v>
      </c>
      <c r="E7" s="300" t="s">
        <v>94</v>
      </c>
      <c r="F7" s="300" t="s">
        <v>163</v>
      </c>
      <c r="G7" s="300" t="s">
        <v>92</v>
      </c>
      <c r="H7" s="300" t="s">
        <v>140</v>
      </c>
      <c r="I7" s="300" t="s">
        <v>294</v>
      </c>
      <c r="J7" s="300" t="s">
        <v>92</v>
      </c>
      <c r="K7" s="300" t="s">
        <v>92</v>
      </c>
      <c r="L7" s="300" t="s">
        <v>134</v>
      </c>
      <c r="M7" s="300" t="s">
        <v>136</v>
      </c>
      <c r="N7" s="300" t="s">
        <v>92</v>
      </c>
      <c r="O7" s="300" t="s">
        <v>92</v>
      </c>
      <c r="P7" s="301"/>
      <c r="Q7" s="302"/>
      <c r="R7" s="302"/>
      <c r="S7" s="302"/>
      <c r="T7" s="302"/>
      <c r="U7" s="302"/>
      <c r="V7" s="302"/>
      <c r="W7" s="302"/>
      <c r="X7" s="302"/>
      <c r="Y7" s="302"/>
      <c r="Z7" s="302"/>
      <c r="AA7" s="302"/>
      <c r="AB7" s="302"/>
      <c r="AC7" s="302"/>
      <c r="AD7" s="302"/>
      <c r="AE7" s="302"/>
      <c r="AF7" s="302"/>
      <c r="AG7" s="302"/>
      <c r="AH7" s="302"/>
      <c r="AI7" s="302"/>
      <c r="AJ7" s="302"/>
      <c r="AK7" s="302"/>
      <c r="AL7" s="302"/>
      <c r="AM7" s="302"/>
      <c r="AN7" s="302"/>
      <c r="AO7" s="302"/>
      <c r="AP7" s="302"/>
      <c r="AQ7" s="302"/>
      <c r="AR7" s="302"/>
      <c r="AS7" s="302"/>
      <c r="AT7" s="302"/>
      <c r="AU7" s="302"/>
      <c r="AV7" s="302"/>
      <c r="AW7" s="302"/>
      <c r="AX7" s="302"/>
      <c r="AY7" s="302"/>
      <c r="AZ7" s="302"/>
      <c r="BA7" s="302"/>
      <c r="BB7" s="302"/>
      <c r="BC7" s="302"/>
      <c r="BD7" s="302"/>
      <c r="BE7" s="302"/>
      <c r="BF7" s="302"/>
      <c r="BG7" s="302"/>
      <c r="BH7" s="302"/>
      <c r="BI7" s="302"/>
      <c r="BJ7" s="302"/>
      <c r="BK7" s="302"/>
      <c r="BL7" s="302"/>
      <c r="BM7" s="302"/>
      <c r="BN7" s="302"/>
      <c r="BO7" s="302"/>
      <c r="BP7" s="302"/>
      <c r="BQ7" s="302"/>
      <c r="BR7" s="302"/>
      <c r="BS7" s="302"/>
      <c r="BT7" s="302"/>
      <c r="BU7" s="302"/>
      <c r="BV7" s="302"/>
      <c r="BW7" s="302"/>
      <c r="BX7" s="302"/>
      <c r="BY7" s="302"/>
      <c r="BZ7" s="302"/>
      <c r="CA7" s="302"/>
      <c r="CB7" s="302"/>
      <c r="CC7" s="302"/>
      <c r="CD7" s="302"/>
      <c r="CE7" s="302"/>
      <c r="CF7" s="302"/>
      <c r="CG7" s="302"/>
      <c r="CH7" s="302"/>
      <c r="CI7" s="302"/>
      <c r="CJ7" s="302"/>
      <c r="CK7" s="302"/>
      <c r="CL7" s="302"/>
      <c r="CM7" s="302"/>
      <c r="CN7" s="302"/>
      <c r="CO7" s="302"/>
      <c r="CP7" s="302"/>
      <c r="CQ7" s="302"/>
      <c r="CR7" s="302"/>
      <c r="CS7" s="302"/>
      <c r="CT7" s="302"/>
      <c r="CU7" s="302"/>
      <c r="CV7" s="302"/>
      <c r="CW7" s="302"/>
      <c r="CX7" s="302"/>
      <c r="CY7" s="302"/>
      <c r="CZ7" s="302"/>
      <c r="DA7" s="302"/>
      <c r="DB7" s="302"/>
      <c r="DC7" s="302"/>
      <c r="DD7" s="302"/>
    </row>
    <row r="8" spans="1:108" ht="15" customHeight="1">
      <c r="A8" s="300" t="s">
        <v>136</v>
      </c>
      <c r="B8" s="300" t="s">
        <v>94</v>
      </c>
      <c r="C8" s="300" t="s">
        <v>124</v>
      </c>
      <c r="D8" s="300" t="s">
        <v>103</v>
      </c>
      <c r="E8" s="300" t="s">
        <v>103</v>
      </c>
      <c r="F8" s="300" t="s">
        <v>165</v>
      </c>
      <c r="G8" s="300" t="s">
        <v>94</v>
      </c>
      <c r="H8" s="300" t="s">
        <v>163</v>
      </c>
      <c r="I8" s="300" t="s">
        <v>296</v>
      </c>
      <c r="J8" s="300" t="s">
        <v>94</v>
      </c>
      <c r="K8" s="300" t="s">
        <v>94</v>
      </c>
      <c r="L8" s="300" t="s">
        <v>136</v>
      </c>
      <c r="M8" s="300" t="s">
        <v>140</v>
      </c>
      <c r="N8" s="300" t="s">
        <v>94</v>
      </c>
      <c r="O8" s="300" t="s">
        <v>94</v>
      </c>
      <c r="P8" s="301"/>
      <c r="Q8" s="302"/>
      <c r="R8" s="302"/>
      <c r="S8" s="302"/>
      <c r="T8" s="302"/>
      <c r="U8" s="302"/>
      <c r="V8" s="302"/>
      <c r="W8" s="302"/>
      <c r="X8" s="302"/>
      <c r="Y8" s="302"/>
      <c r="Z8" s="302"/>
      <c r="AA8" s="302"/>
      <c r="AB8" s="302"/>
      <c r="AC8" s="302"/>
      <c r="AD8" s="302"/>
      <c r="AE8" s="302"/>
      <c r="AF8" s="302"/>
      <c r="AG8" s="302"/>
      <c r="AH8" s="302"/>
      <c r="AI8" s="302"/>
      <c r="AJ8" s="302"/>
      <c r="AK8" s="302"/>
      <c r="AL8" s="302"/>
      <c r="AM8" s="302"/>
      <c r="AN8" s="302"/>
      <c r="AO8" s="302"/>
      <c r="AP8" s="302"/>
      <c r="AQ8" s="302"/>
      <c r="AR8" s="302"/>
      <c r="AS8" s="302"/>
      <c r="AT8" s="302"/>
      <c r="AU8" s="302"/>
      <c r="AV8" s="302"/>
      <c r="AW8" s="302"/>
      <c r="AX8" s="302"/>
      <c r="AY8" s="302"/>
      <c r="AZ8" s="302"/>
      <c r="BA8" s="302"/>
      <c r="BB8" s="302"/>
      <c r="BC8" s="302"/>
      <c r="BD8" s="302"/>
      <c r="BE8" s="302"/>
      <c r="BF8" s="302"/>
      <c r="BG8" s="302"/>
      <c r="BH8" s="302"/>
      <c r="BI8" s="302"/>
      <c r="BJ8" s="302"/>
      <c r="BK8" s="302"/>
      <c r="BL8" s="302"/>
      <c r="BM8" s="302"/>
      <c r="BN8" s="302"/>
      <c r="BO8" s="302"/>
      <c r="BP8" s="302"/>
      <c r="BQ8" s="302"/>
      <c r="BR8" s="302"/>
      <c r="BS8" s="302"/>
      <c r="BT8" s="302"/>
      <c r="BU8" s="302"/>
      <c r="BV8" s="302"/>
      <c r="BW8" s="302"/>
      <c r="BX8" s="302"/>
      <c r="BY8" s="302"/>
      <c r="BZ8" s="302"/>
      <c r="CA8" s="302"/>
      <c r="CB8" s="302"/>
      <c r="CC8" s="302"/>
      <c r="CD8" s="302"/>
      <c r="CE8" s="302"/>
      <c r="CF8" s="302"/>
      <c r="CG8" s="302"/>
      <c r="CH8" s="302"/>
      <c r="CI8" s="302"/>
      <c r="CJ8" s="302"/>
      <c r="CK8" s="302"/>
      <c r="CL8" s="302"/>
      <c r="CM8" s="302"/>
      <c r="CN8" s="302"/>
      <c r="CO8" s="302"/>
      <c r="CP8" s="302"/>
      <c r="CQ8" s="302"/>
      <c r="CR8" s="302"/>
      <c r="CS8" s="302"/>
      <c r="CT8" s="302"/>
      <c r="CU8" s="302"/>
      <c r="CV8" s="302"/>
      <c r="CW8" s="302"/>
      <c r="CX8" s="302"/>
      <c r="CY8" s="302"/>
      <c r="CZ8" s="302"/>
      <c r="DA8" s="302"/>
      <c r="DB8" s="302"/>
      <c r="DC8" s="302"/>
      <c r="DD8" s="302"/>
    </row>
    <row r="9" spans="1:108" ht="15" customHeight="1">
      <c r="A9" s="300" t="s">
        <v>140</v>
      </c>
      <c r="B9" s="300" t="s">
        <v>103</v>
      </c>
      <c r="C9" s="300" t="s">
        <v>126</v>
      </c>
      <c r="D9" s="300" t="s">
        <v>108</v>
      </c>
      <c r="E9" s="300" t="s">
        <v>108</v>
      </c>
      <c r="F9" s="300" t="s">
        <v>167</v>
      </c>
      <c r="G9" s="300" t="s">
        <v>103</v>
      </c>
      <c r="H9" s="300" t="s">
        <v>165</v>
      </c>
      <c r="I9" s="300" t="s">
        <v>740</v>
      </c>
      <c r="J9" s="300" t="s">
        <v>103</v>
      </c>
      <c r="K9" s="300" t="s">
        <v>103</v>
      </c>
      <c r="L9" s="300" t="s">
        <v>140</v>
      </c>
      <c r="M9" s="300" t="s">
        <v>163</v>
      </c>
      <c r="N9" s="300" t="s">
        <v>103</v>
      </c>
      <c r="O9" s="300" t="s">
        <v>103</v>
      </c>
      <c r="P9" s="301"/>
      <c r="Q9" s="302"/>
      <c r="R9" s="302"/>
      <c r="S9" s="302"/>
      <c r="T9" s="302"/>
      <c r="U9" s="302"/>
      <c r="V9" s="302"/>
      <c r="W9" s="302"/>
      <c r="X9" s="302"/>
      <c r="Y9" s="302"/>
      <c r="Z9" s="302"/>
      <c r="AA9" s="302"/>
      <c r="AB9" s="302"/>
      <c r="AC9" s="302"/>
      <c r="AD9" s="302"/>
      <c r="AE9" s="302"/>
      <c r="AF9" s="302"/>
      <c r="AG9" s="302"/>
      <c r="AH9" s="302"/>
      <c r="AI9" s="302"/>
      <c r="AJ9" s="302"/>
      <c r="AK9" s="302"/>
      <c r="AL9" s="302"/>
      <c r="AM9" s="302"/>
      <c r="AN9" s="302"/>
      <c r="AO9" s="302"/>
      <c r="AP9" s="302"/>
      <c r="AQ9" s="302"/>
      <c r="AR9" s="302"/>
      <c r="AS9" s="302"/>
      <c r="AT9" s="302"/>
      <c r="AU9" s="302"/>
      <c r="AV9" s="302"/>
      <c r="AW9" s="302"/>
      <c r="AX9" s="302"/>
      <c r="AY9" s="302"/>
      <c r="AZ9" s="302"/>
      <c r="BA9" s="302"/>
      <c r="BB9" s="302"/>
      <c r="BC9" s="302"/>
      <c r="BD9" s="302"/>
      <c r="BE9" s="302"/>
      <c r="BF9" s="302"/>
      <c r="BG9" s="302"/>
      <c r="BH9" s="302"/>
      <c r="BI9" s="302"/>
      <c r="BJ9" s="302"/>
      <c r="BK9" s="302"/>
      <c r="BL9" s="302"/>
      <c r="BM9" s="302"/>
      <c r="BN9" s="302"/>
      <c r="BO9" s="302"/>
      <c r="BP9" s="302"/>
      <c r="BQ9" s="302"/>
      <c r="BR9" s="302"/>
      <c r="BS9" s="302"/>
      <c r="BT9" s="302"/>
      <c r="BU9" s="302"/>
      <c r="BV9" s="302"/>
      <c r="BW9" s="302"/>
      <c r="BX9" s="302"/>
      <c r="BY9" s="302"/>
      <c r="BZ9" s="302"/>
      <c r="CA9" s="302"/>
      <c r="CB9" s="302"/>
      <c r="CC9" s="302"/>
      <c r="CD9" s="302"/>
      <c r="CE9" s="302"/>
      <c r="CF9" s="302"/>
      <c r="CG9" s="302"/>
      <c r="CH9" s="302"/>
      <c r="CI9" s="302"/>
      <c r="CJ9" s="302"/>
      <c r="CK9" s="302"/>
      <c r="CL9" s="302"/>
      <c r="CM9" s="302"/>
      <c r="CN9" s="302"/>
      <c r="CO9" s="302"/>
      <c r="CP9" s="302"/>
      <c r="CQ9" s="302"/>
      <c r="CR9" s="302"/>
      <c r="CS9" s="302"/>
      <c r="CT9" s="302"/>
      <c r="CU9" s="302"/>
      <c r="CV9" s="302"/>
      <c r="CW9" s="302"/>
      <c r="CX9" s="302"/>
      <c r="CY9" s="302"/>
      <c r="CZ9" s="302"/>
      <c r="DA9" s="302"/>
      <c r="DB9" s="302"/>
      <c r="DC9" s="302"/>
      <c r="DD9" s="302"/>
    </row>
    <row r="10" spans="1:108" ht="15" customHeight="1">
      <c r="A10" s="300" t="s">
        <v>157</v>
      </c>
      <c r="B10" s="300" t="s">
        <v>106</v>
      </c>
      <c r="C10" s="300" t="s">
        <v>134</v>
      </c>
      <c r="D10" s="300" t="s">
        <v>110</v>
      </c>
      <c r="E10" s="300" t="s">
        <v>110</v>
      </c>
      <c r="F10" s="300" t="s">
        <v>175</v>
      </c>
      <c r="G10" s="300" t="s">
        <v>106</v>
      </c>
      <c r="H10" s="300" t="s">
        <v>167</v>
      </c>
      <c r="I10" s="300" t="s">
        <v>759</v>
      </c>
      <c r="J10" s="300" t="s">
        <v>106</v>
      </c>
      <c r="K10" s="300" t="s">
        <v>106</v>
      </c>
      <c r="L10" s="300" t="s">
        <v>157</v>
      </c>
      <c r="M10" s="300" t="s">
        <v>165</v>
      </c>
      <c r="N10" s="300" t="s">
        <v>106</v>
      </c>
      <c r="O10" s="300" t="s">
        <v>106</v>
      </c>
      <c r="P10" s="301"/>
      <c r="Q10" s="302"/>
      <c r="R10" s="302"/>
      <c r="S10" s="302"/>
      <c r="T10" s="302"/>
      <c r="U10" s="302"/>
      <c r="V10" s="302"/>
      <c r="W10" s="302"/>
      <c r="X10" s="302"/>
      <c r="Y10" s="302"/>
      <c r="Z10" s="302"/>
      <c r="AA10" s="302"/>
      <c r="AB10" s="302"/>
      <c r="AC10" s="302"/>
      <c r="AD10" s="302"/>
      <c r="AE10" s="302"/>
      <c r="AF10" s="302"/>
      <c r="AG10" s="302"/>
      <c r="AH10" s="302"/>
      <c r="AI10" s="302"/>
      <c r="AJ10" s="302"/>
      <c r="AK10" s="302"/>
      <c r="AL10" s="302"/>
      <c r="AM10" s="302"/>
      <c r="AN10" s="302"/>
      <c r="AO10" s="302"/>
      <c r="AP10" s="302"/>
      <c r="AQ10" s="302"/>
      <c r="AR10" s="302"/>
      <c r="AS10" s="302"/>
      <c r="AT10" s="302"/>
      <c r="AU10" s="302"/>
      <c r="AV10" s="302"/>
      <c r="AW10" s="302"/>
      <c r="AX10" s="302"/>
      <c r="AY10" s="302"/>
      <c r="AZ10" s="302"/>
      <c r="BA10" s="302"/>
      <c r="BB10" s="302"/>
      <c r="BC10" s="302"/>
      <c r="BD10" s="302"/>
      <c r="BE10" s="302"/>
      <c r="BF10" s="302"/>
      <c r="BG10" s="302"/>
      <c r="BH10" s="302"/>
      <c r="BI10" s="302"/>
      <c r="BJ10" s="302"/>
      <c r="BK10" s="302"/>
      <c r="BL10" s="302"/>
      <c r="BM10" s="302"/>
      <c r="BN10" s="302"/>
      <c r="BO10" s="302"/>
      <c r="BP10" s="302"/>
      <c r="BQ10" s="302"/>
      <c r="BR10" s="302"/>
      <c r="BS10" s="302"/>
      <c r="BT10" s="302"/>
      <c r="BU10" s="302"/>
      <c r="BV10" s="302"/>
      <c r="BW10" s="302"/>
      <c r="BX10" s="302"/>
      <c r="BY10" s="302"/>
      <c r="BZ10" s="302"/>
      <c r="CA10" s="302"/>
      <c r="CB10" s="302"/>
      <c r="CC10" s="302"/>
      <c r="CD10" s="302"/>
      <c r="CE10" s="302"/>
      <c r="CF10" s="302"/>
      <c r="CG10" s="302"/>
      <c r="CH10" s="302"/>
      <c r="CI10" s="302"/>
      <c r="CJ10" s="302"/>
      <c r="CK10" s="302"/>
      <c r="CL10" s="302"/>
      <c r="CM10" s="302"/>
      <c r="CN10" s="302"/>
      <c r="CO10" s="302"/>
      <c r="CP10" s="302"/>
      <c r="CQ10" s="302"/>
      <c r="CR10" s="302"/>
      <c r="CS10" s="302"/>
      <c r="CT10" s="302"/>
      <c r="CU10" s="302"/>
      <c r="CV10" s="302"/>
      <c r="CW10" s="302"/>
      <c r="CX10" s="302"/>
      <c r="CY10" s="302"/>
      <c r="CZ10" s="302"/>
      <c r="DA10" s="302"/>
      <c r="DB10" s="302"/>
      <c r="DC10" s="302"/>
      <c r="DD10" s="302"/>
    </row>
    <row r="11" spans="1:108" ht="15" customHeight="1">
      <c r="A11" s="300" t="s">
        <v>159</v>
      </c>
      <c r="B11" s="300" t="s">
        <v>108</v>
      </c>
      <c r="C11" s="300" t="s">
        <v>136</v>
      </c>
      <c r="D11" s="300" t="s">
        <v>113</v>
      </c>
      <c r="E11" s="300" t="s">
        <v>113</v>
      </c>
      <c r="F11" s="300" t="s">
        <v>179</v>
      </c>
      <c r="G11" s="300" t="s">
        <v>108</v>
      </c>
      <c r="H11" s="300" t="s">
        <v>175</v>
      </c>
      <c r="I11" s="303"/>
      <c r="J11" s="300" t="s">
        <v>108</v>
      </c>
      <c r="K11" s="300" t="s">
        <v>108</v>
      </c>
      <c r="L11" s="300" t="s">
        <v>159</v>
      </c>
      <c r="M11" s="300" t="s">
        <v>167</v>
      </c>
      <c r="N11" s="300" t="s">
        <v>108</v>
      </c>
      <c r="O11" s="300" t="s">
        <v>108</v>
      </c>
      <c r="P11" s="304"/>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302"/>
      <c r="AS11" s="30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30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row>
    <row r="12" spans="1:108" ht="15" customHeight="1">
      <c r="A12" s="300" t="s">
        <v>163</v>
      </c>
      <c r="B12" s="300" t="s">
        <v>110</v>
      </c>
      <c r="C12" s="300" t="s">
        <v>140</v>
      </c>
      <c r="D12" s="300" t="s">
        <v>117</v>
      </c>
      <c r="E12" s="300" t="s">
        <v>117</v>
      </c>
      <c r="F12" s="300" t="s">
        <v>182</v>
      </c>
      <c r="G12" s="300" t="s">
        <v>110</v>
      </c>
      <c r="H12" s="300" t="s">
        <v>179</v>
      </c>
      <c r="I12" s="303"/>
      <c r="J12" s="300" t="s">
        <v>110</v>
      </c>
      <c r="K12" s="300" t="s">
        <v>110</v>
      </c>
      <c r="L12" s="300" t="s">
        <v>163</v>
      </c>
      <c r="M12" s="300" t="s">
        <v>175</v>
      </c>
      <c r="N12" s="300" t="s">
        <v>110</v>
      </c>
      <c r="O12" s="300" t="s">
        <v>110</v>
      </c>
      <c r="P12" s="304"/>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30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row>
    <row r="13" spans="1:108" ht="15" customHeight="1">
      <c r="A13" s="300" t="s">
        <v>167</v>
      </c>
      <c r="B13" s="300" t="s">
        <v>113</v>
      </c>
      <c r="C13" s="300" t="s">
        <v>163</v>
      </c>
      <c r="D13" s="300" t="s">
        <v>121</v>
      </c>
      <c r="E13" s="300" t="s">
        <v>124</v>
      </c>
      <c r="F13" s="300" t="s">
        <v>184</v>
      </c>
      <c r="G13" s="300" t="s">
        <v>113</v>
      </c>
      <c r="H13" s="300" t="s">
        <v>182</v>
      </c>
      <c r="I13" s="303"/>
      <c r="J13" s="300" t="s">
        <v>113</v>
      </c>
      <c r="K13" s="300" t="s">
        <v>113</v>
      </c>
      <c r="L13" s="300" t="s">
        <v>167</v>
      </c>
      <c r="M13" s="300" t="s">
        <v>179</v>
      </c>
      <c r="N13" s="300" t="s">
        <v>113</v>
      </c>
      <c r="O13" s="300" t="s">
        <v>113</v>
      </c>
      <c r="P13" s="304"/>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30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row>
    <row r="14" spans="1:108" ht="15" customHeight="1">
      <c r="A14" s="300" t="s">
        <v>175</v>
      </c>
      <c r="B14" s="300" t="s">
        <v>115</v>
      </c>
      <c r="C14" s="300" t="s">
        <v>165</v>
      </c>
      <c r="D14" s="300" t="s">
        <v>124</v>
      </c>
      <c r="E14" s="300" t="s">
        <v>126</v>
      </c>
      <c r="F14" s="300" t="s">
        <v>188</v>
      </c>
      <c r="G14" s="300" t="s">
        <v>115</v>
      </c>
      <c r="H14" s="300" t="s">
        <v>184</v>
      </c>
      <c r="I14" s="303"/>
      <c r="J14" s="300" t="s">
        <v>115</v>
      </c>
      <c r="K14" s="300" t="s">
        <v>117</v>
      </c>
      <c r="L14" s="300" t="s">
        <v>175</v>
      </c>
      <c r="M14" s="300" t="s">
        <v>182</v>
      </c>
      <c r="N14" s="300" t="s">
        <v>115</v>
      </c>
      <c r="O14" s="300" t="s">
        <v>117</v>
      </c>
      <c r="P14" s="304"/>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302"/>
      <c r="AT14" s="30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30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row>
    <row r="15" spans="1:108" ht="15" customHeight="1">
      <c r="A15" s="300" t="s">
        <v>179</v>
      </c>
      <c r="B15" s="300" t="s">
        <v>117</v>
      </c>
      <c r="C15" s="300" t="s">
        <v>167</v>
      </c>
      <c r="D15" s="300" t="s">
        <v>126</v>
      </c>
      <c r="E15" s="300" t="s">
        <v>134</v>
      </c>
      <c r="F15" s="300" t="s">
        <v>192</v>
      </c>
      <c r="G15" s="300" t="s">
        <v>117</v>
      </c>
      <c r="H15" s="300" t="s">
        <v>188</v>
      </c>
      <c r="I15" s="303"/>
      <c r="J15" s="300" t="s">
        <v>117</v>
      </c>
      <c r="K15" s="300" t="s">
        <v>121</v>
      </c>
      <c r="L15" s="300" t="s">
        <v>179</v>
      </c>
      <c r="M15" s="300" t="s">
        <v>184</v>
      </c>
      <c r="N15" s="300" t="s">
        <v>117</v>
      </c>
      <c r="O15" s="300" t="s">
        <v>121</v>
      </c>
      <c r="P15" s="304"/>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302"/>
      <c r="AS15" s="302"/>
      <c r="AT15" s="30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30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row>
    <row r="16" spans="1:108" ht="15" customHeight="1">
      <c r="A16" s="300" t="s">
        <v>182</v>
      </c>
      <c r="B16" s="300" t="s">
        <v>121</v>
      </c>
      <c r="C16" s="300" t="s">
        <v>175</v>
      </c>
      <c r="D16" s="300" t="s">
        <v>134</v>
      </c>
      <c r="E16" s="300" t="s">
        <v>136</v>
      </c>
      <c r="F16" s="300" t="s">
        <v>195</v>
      </c>
      <c r="G16" s="300" t="s">
        <v>121</v>
      </c>
      <c r="H16" s="300" t="s">
        <v>192</v>
      </c>
      <c r="I16" s="303"/>
      <c r="J16" s="300" t="s">
        <v>121</v>
      </c>
      <c r="K16" s="300" t="s">
        <v>124</v>
      </c>
      <c r="L16" s="300" t="s">
        <v>182</v>
      </c>
      <c r="M16" s="300" t="s">
        <v>188</v>
      </c>
      <c r="N16" s="300" t="s">
        <v>121</v>
      </c>
      <c r="O16" s="300" t="s">
        <v>124</v>
      </c>
      <c r="P16" s="304"/>
      <c r="Q16" s="304"/>
      <c r="R16" s="304"/>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row>
    <row r="17" spans="1:108" ht="15" customHeight="1">
      <c r="A17" s="300" t="s">
        <v>184</v>
      </c>
      <c r="B17" s="300" t="s">
        <v>124</v>
      </c>
      <c r="C17" s="300" t="s">
        <v>179</v>
      </c>
      <c r="D17" s="300" t="s">
        <v>136</v>
      </c>
      <c r="E17" s="300" t="s">
        <v>140</v>
      </c>
      <c r="F17" s="300" t="s">
        <v>199</v>
      </c>
      <c r="G17" s="300" t="s">
        <v>124</v>
      </c>
      <c r="H17" s="300" t="s">
        <v>195</v>
      </c>
      <c r="I17" s="303"/>
      <c r="J17" s="300" t="s">
        <v>124</v>
      </c>
      <c r="K17" s="300" t="s">
        <v>126</v>
      </c>
      <c r="L17" s="300" t="s">
        <v>184</v>
      </c>
      <c r="M17" s="300" t="s">
        <v>192</v>
      </c>
      <c r="N17" s="300" t="s">
        <v>124</v>
      </c>
      <c r="O17" s="300" t="s">
        <v>126</v>
      </c>
      <c r="P17" s="304"/>
      <c r="Q17" s="304"/>
      <c r="R17" s="304"/>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row>
    <row r="18" spans="1:108" ht="15" customHeight="1">
      <c r="A18" s="300" t="s">
        <v>186</v>
      </c>
      <c r="B18" s="300" t="s">
        <v>126</v>
      </c>
      <c r="C18" s="300" t="s">
        <v>182</v>
      </c>
      <c r="D18" s="300" t="s">
        <v>140</v>
      </c>
      <c r="E18" s="300" t="s">
        <v>163</v>
      </c>
      <c r="F18" s="300" t="s">
        <v>202</v>
      </c>
      <c r="G18" s="300" t="s">
        <v>126</v>
      </c>
      <c r="H18" s="300" t="s">
        <v>199</v>
      </c>
      <c r="I18" s="303"/>
      <c r="J18" s="300" t="s">
        <v>126</v>
      </c>
      <c r="K18" s="300" t="s">
        <v>134</v>
      </c>
      <c r="L18" s="300" t="s">
        <v>186</v>
      </c>
      <c r="M18" s="300" t="s">
        <v>195</v>
      </c>
      <c r="N18" s="300" t="s">
        <v>126</v>
      </c>
      <c r="O18" s="300" t="s">
        <v>134</v>
      </c>
      <c r="P18" s="304"/>
      <c r="Q18" s="304"/>
      <c r="R18" s="304"/>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row>
    <row r="19" spans="1:108" ht="15" customHeight="1">
      <c r="A19" s="300" t="s">
        <v>188</v>
      </c>
      <c r="B19" s="300" t="s">
        <v>134</v>
      </c>
      <c r="C19" s="300" t="s">
        <v>184</v>
      </c>
      <c r="D19" s="300" t="s">
        <v>157</v>
      </c>
      <c r="E19" s="300" t="s">
        <v>165</v>
      </c>
      <c r="F19" s="300" t="s">
        <v>207</v>
      </c>
      <c r="G19" s="300" t="s">
        <v>134</v>
      </c>
      <c r="H19" s="300" t="s">
        <v>202</v>
      </c>
      <c r="I19" s="303"/>
      <c r="J19" s="300" t="s">
        <v>134</v>
      </c>
      <c r="K19" s="300" t="s">
        <v>136</v>
      </c>
      <c r="L19" s="300" t="s">
        <v>188</v>
      </c>
      <c r="M19" s="300" t="s">
        <v>199</v>
      </c>
      <c r="N19" s="300" t="s">
        <v>134</v>
      </c>
      <c r="O19" s="300" t="s">
        <v>136</v>
      </c>
      <c r="P19" s="304"/>
      <c r="Q19" s="304"/>
      <c r="R19" s="304"/>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row>
    <row r="20" spans="1:108" ht="15" customHeight="1">
      <c r="A20" s="300" t="s">
        <v>192</v>
      </c>
      <c r="B20" s="300" t="s">
        <v>136</v>
      </c>
      <c r="C20" s="300" t="s">
        <v>186</v>
      </c>
      <c r="D20" s="300" t="s">
        <v>159</v>
      </c>
      <c r="E20" s="300" t="s">
        <v>167</v>
      </c>
      <c r="F20" s="300" t="s">
        <v>217</v>
      </c>
      <c r="G20" s="300" t="s">
        <v>136</v>
      </c>
      <c r="H20" s="300" t="s">
        <v>207</v>
      </c>
      <c r="I20" s="303"/>
      <c r="J20" s="300" t="s">
        <v>136</v>
      </c>
      <c r="K20" s="300" t="s">
        <v>140</v>
      </c>
      <c r="L20" s="300" t="s">
        <v>192</v>
      </c>
      <c r="M20" s="300" t="s">
        <v>202</v>
      </c>
      <c r="N20" s="300" t="s">
        <v>136</v>
      </c>
      <c r="O20" s="300" t="s">
        <v>140</v>
      </c>
      <c r="P20" s="304"/>
      <c r="Q20" s="304"/>
      <c r="R20" s="304"/>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row>
    <row r="21" spans="1:108" ht="15" customHeight="1">
      <c r="A21" s="300" t="s">
        <v>197</v>
      </c>
      <c r="B21" s="300" t="s">
        <v>140</v>
      </c>
      <c r="C21" s="300" t="s">
        <v>188</v>
      </c>
      <c r="D21" s="300" t="s">
        <v>161</v>
      </c>
      <c r="E21" s="300" t="s">
        <v>169</v>
      </c>
      <c r="F21" s="300" t="s">
        <v>219</v>
      </c>
      <c r="G21" s="300" t="s">
        <v>140</v>
      </c>
      <c r="H21" s="300" t="s">
        <v>217</v>
      </c>
      <c r="I21" s="303"/>
      <c r="J21" s="300" t="s">
        <v>140</v>
      </c>
      <c r="K21" s="300" t="s">
        <v>144</v>
      </c>
      <c r="L21" s="300" t="s">
        <v>197</v>
      </c>
      <c r="M21" s="300" t="s">
        <v>207</v>
      </c>
      <c r="N21" s="300" t="s">
        <v>140</v>
      </c>
      <c r="O21" s="300" t="s">
        <v>144</v>
      </c>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row>
    <row r="22" spans="1:108" ht="15" customHeight="1">
      <c r="A22" s="300" t="s">
        <v>202</v>
      </c>
      <c r="B22" s="300" t="s">
        <v>144</v>
      </c>
      <c r="C22" s="300" t="s">
        <v>192</v>
      </c>
      <c r="D22" s="300" t="s">
        <v>163</v>
      </c>
      <c r="E22" s="300" t="s">
        <v>175</v>
      </c>
      <c r="F22" s="300" t="s">
        <v>222</v>
      </c>
      <c r="G22" s="300" t="s">
        <v>144</v>
      </c>
      <c r="H22" s="300" t="s">
        <v>219</v>
      </c>
      <c r="I22" s="303"/>
      <c r="J22" s="300" t="s">
        <v>144</v>
      </c>
      <c r="K22" s="300" t="s">
        <v>147</v>
      </c>
      <c r="L22" s="300" t="s">
        <v>202</v>
      </c>
      <c r="M22" s="300" t="s">
        <v>217</v>
      </c>
      <c r="N22" s="300" t="s">
        <v>144</v>
      </c>
      <c r="O22" s="300" t="s">
        <v>147</v>
      </c>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row>
    <row r="23" spans="1:108" ht="15" customHeight="1">
      <c r="A23" s="300" t="s">
        <v>207</v>
      </c>
      <c r="B23" s="300" t="s">
        <v>147</v>
      </c>
      <c r="C23" s="300" t="s">
        <v>195</v>
      </c>
      <c r="D23" s="300" t="s">
        <v>165</v>
      </c>
      <c r="E23" s="300" t="s">
        <v>179</v>
      </c>
      <c r="F23" s="300" t="s">
        <v>225</v>
      </c>
      <c r="G23" s="300" t="s">
        <v>147</v>
      </c>
      <c r="H23" s="300" t="s">
        <v>222</v>
      </c>
      <c r="I23" s="303"/>
      <c r="J23" s="300" t="s">
        <v>147</v>
      </c>
      <c r="K23" s="300" t="s">
        <v>149</v>
      </c>
      <c r="L23" s="300" t="s">
        <v>207</v>
      </c>
      <c r="M23" s="300" t="s">
        <v>219</v>
      </c>
      <c r="N23" s="300" t="s">
        <v>147</v>
      </c>
      <c r="O23" s="300" t="s">
        <v>149</v>
      </c>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row>
    <row r="24" spans="1:108" ht="15" customHeight="1">
      <c r="A24" s="300" t="s">
        <v>3060</v>
      </c>
      <c r="B24" s="300" t="s">
        <v>149</v>
      </c>
      <c r="C24" s="300" t="s">
        <v>199</v>
      </c>
      <c r="D24" s="300" t="s">
        <v>167</v>
      </c>
      <c r="E24" s="300" t="s">
        <v>182</v>
      </c>
      <c r="F24" s="300" t="s">
        <v>227</v>
      </c>
      <c r="G24" s="300" t="s">
        <v>149</v>
      </c>
      <c r="H24" s="300" t="s">
        <v>225</v>
      </c>
      <c r="I24" s="303"/>
      <c r="J24" s="300" t="s">
        <v>149</v>
      </c>
      <c r="K24" s="300" t="s">
        <v>151</v>
      </c>
      <c r="L24" s="300" t="s">
        <v>3060</v>
      </c>
      <c r="M24" s="300" t="s">
        <v>222</v>
      </c>
      <c r="N24" s="300" t="s">
        <v>149</v>
      </c>
      <c r="O24" s="300" t="s">
        <v>151</v>
      </c>
      <c r="P24" s="304"/>
      <c r="Q24" s="304"/>
      <c r="R24" s="304"/>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row>
    <row r="25" spans="1:108" ht="15" customHeight="1">
      <c r="A25" s="300" t="s">
        <v>233</v>
      </c>
      <c r="B25" s="300" t="s">
        <v>151</v>
      </c>
      <c r="C25" s="300" t="s">
        <v>202</v>
      </c>
      <c r="D25" s="300" t="s">
        <v>169</v>
      </c>
      <c r="E25" s="300" t="s">
        <v>184</v>
      </c>
      <c r="F25" s="300" t="s">
        <v>229</v>
      </c>
      <c r="G25" s="300" t="s">
        <v>151</v>
      </c>
      <c r="H25" s="300" t="s">
        <v>227</v>
      </c>
      <c r="I25" s="303"/>
      <c r="J25" s="300" t="s">
        <v>151</v>
      </c>
      <c r="K25" s="300" t="s">
        <v>900</v>
      </c>
      <c r="L25" s="300" t="s">
        <v>233</v>
      </c>
      <c r="M25" s="300" t="s">
        <v>225</v>
      </c>
      <c r="N25" s="300" t="s">
        <v>151</v>
      </c>
      <c r="O25" s="300" t="s">
        <v>900</v>
      </c>
      <c r="P25" s="304"/>
      <c r="Q25" s="304"/>
      <c r="R25" s="304"/>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row>
    <row r="26" spans="1:108" ht="17.25">
      <c r="A26" s="300" t="s">
        <v>1566</v>
      </c>
      <c r="B26" s="300" t="s">
        <v>900</v>
      </c>
      <c r="C26" s="300" t="s">
        <v>205</v>
      </c>
      <c r="D26" s="300" t="s">
        <v>175</v>
      </c>
      <c r="E26" s="300" t="s">
        <v>188</v>
      </c>
      <c r="F26" s="300" t="s">
        <v>233</v>
      </c>
      <c r="G26" s="300" t="s">
        <v>900</v>
      </c>
      <c r="H26" s="300" t="s">
        <v>229</v>
      </c>
      <c r="I26" s="303"/>
      <c r="J26" s="300" t="s">
        <v>900</v>
      </c>
      <c r="K26" s="300" t="s">
        <v>157</v>
      </c>
      <c r="L26" s="300" t="s">
        <v>1566</v>
      </c>
      <c r="M26" s="300" t="s">
        <v>227</v>
      </c>
      <c r="N26" s="300" t="s">
        <v>900</v>
      </c>
      <c r="O26" s="300" t="s">
        <v>157</v>
      </c>
      <c r="P26" s="304"/>
      <c r="Q26" s="304"/>
      <c r="R26" s="304"/>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row>
    <row r="27" spans="1:108" ht="17.25">
      <c r="A27" s="300" t="s">
        <v>1567</v>
      </c>
      <c r="B27" s="300" t="s">
        <v>157</v>
      </c>
      <c r="C27" s="300" t="s">
        <v>207</v>
      </c>
      <c r="D27" s="300" t="s">
        <v>179</v>
      </c>
      <c r="E27" s="300" t="s">
        <v>192</v>
      </c>
      <c r="F27" s="300" t="s">
        <v>1566</v>
      </c>
      <c r="G27" s="300" t="s">
        <v>157</v>
      </c>
      <c r="H27" s="300" t="s">
        <v>233</v>
      </c>
      <c r="I27" s="303"/>
      <c r="J27" s="300" t="s">
        <v>157</v>
      </c>
      <c r="K27" s="300" t="s">
        <v>159</v>
      </c>
      <c r="L27" s="300" t="s">
        <v>1567</v>
      </c>
      <c r="M27" s="300" t="s">
        <v>229</v>
      </c>
      <c r="N27" s="300" t="s">
        <v>157</v>
      </c>
      <c r="O27" s="300" t="s">
        <v>159</v>
      </c>
      <c r="P27" s="304"/>
      <c r="Q27" s="304"/>
      <c r="R27" s="304"/>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row>
    <row r="28" spans="1:108" ht="17.25">
      <c r="A28" s="300" t="s">
        <v>246</v>
      </c>
      <c r="B28" s="300" t="s">
        <v>159</v>
      </c>
      <c r="C28" s="300" t="s">
        <v>217</v>
      </c>
      <c r="D28" s="300" t="s">
        <v>182</v>
      </c>
      <c r="E28" s="300" t="s">
        <v>195</v>
      </c>
      <c r="F28" s="300" t="s">
        <v>246</v>
      </c>
      <c r="G28" s="300" t="s">
        <v>159</v>
      </c>
      <c r="H28" s="300" t="s">
        <v>1566</v>
      </c>
      <c r="I28" s="303"/>
      <c r="J28" s="300" t="s">
        <v>159</v>
      </c>
      <c r="K28" s="300" t="s">
        <v>163</v>
      </c>
      <c r="L28" s="300" t="s">
        <v>246</v>
      </c>
      <c r="M28" s="300" t="s">
        <v>1566</v>
      </c>
      <c r="N28" s="300" t="s">
        <v>159</v>
      </c>
      <c r="O28" s="300" t="s">
        <v>163</v>
      </c>
      <c r="P28" s="304"/>
      <c r="Q28" s="304"/>
      <c r="R28" s="304"/>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row>
    <row r="29" spans="1:108" ht="17.25">
      <c r="A29" s="300" t="s">
        <v>255</v>
      </c>
      <c r="B29" s="300" t="s">
        <v>161</v>
      </c>
      <c r="C29" s="300" t="s">
        <v>219</v>
      </c>
      <c r="D29" s="300" t="s">
        <v>184</v>
      </c>
      <c r="E29" s="300" t="s">
        <v>199</v>
      </c>
      <c r="F29" s="300" t="s">
        <v>587</v>
      </c>
      <c r="G29" s="300" t="s">
        <v>161</v>
      </c>
      <c r="H29" s="300" t="s">
        <v>246</v>
      </c>
      <c r="I29" s="303"/>
      <c r="J29" s="300" t="s">
        <v>161</v>
      </c>
      <c r="K29" s="300" t="s">
        <v>165</v>
      </c>
      <c r="L29" s="300" t="s">
        <v>255</v>
      </c>
      <c r="M29" s="300" t="s">
        <v>1567</v>
      </c>
      <c r="N29" s="300" t="s">
        <v>161</v>
      </c>
      <c r="O29" s="300" t="s">
        <v>165</v>
      </c>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row>
    <row r="30" spans="1:108" ht="17.25">
      <c r="A30" s="300" t="s">
        <v>252</v>
      </c>
      <c r="B30" s="300" t="s">
        <v>163</v>
      </c>
      <c r="C30" s="300" t="s">
        <v>222</v>
      </c>
      <c r="D30" s="300" t="s">
        <v>186</v>
      </c>
      <c r="E30" s="300" t="s">
        <v>202</v>
      </c>
      <c r="F30" s="300" t="s">
        <v>255</v>
      </c>
      <c r="G30" s="300" t="s">
        <v>163</v>
      </c>
      <c r="H30" s="300" t="s">
        <v>587</v>
      </c>
      <c r="I30" s="303"/>
      <c r="J30" s="300" t="s">
        <v>163</v>
      </c>
      <c r="K30" s="300" t="s">
        <v>167</v>
      </c>
      <c r="L30" s="300" t="s">
        <v>252</v>
      </c>
      <c r="M30" s="300" t="s">
        <v>244</v>
      </c>
      <c r="N30" s="300" t="s">
        <v>163</v>
      </c>
      <c r="O30" s="300" t="s">
        <v>167</v>
      </c>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row>
    <row r="31" spans="1:108" ht="17.25">
      <c r="A31" s="300" t="s">
        <v>269</v>
      </c>
      <c r="B31" s="300" t="s">
        <v>165</v>
      </c>
      <c r="C31" s="300" t="s">
        <v>225</v>
      </c>
      <c r="D31" s="300" t="s">
        <v>188</v>
      </c>
      <c r="E31" s="300" t="s">
        <v>205</v>
      </c>
      <c r="F31" s="300" t="s">
        <v>252</v>
      </c>
      <c r="G31" s="300" t="s">
        <v>165</v>
      </c>
      <c r="H31" s="300" t="s">
        <v>255</v>
      </c>
      <c r="I31" s="303"/>
      <c r="J31" s="300" t="s">
        <v>165</v>
      </c>
      <c r="K31" s="300" t="s">
        <v>169</v>
      </c>
      <c r="L31" s="300" t="s">
        <v>269</v>
      </c>
      <c r="M31" s="300" t="s">
        <v>246</v>
      </c>
      <c r="N31" s="300" t="s">
        <v>165</v>
      </c>
      <c r="O31" s="300" t="s">
        <v>169</v>
      </c>
      <c r="P31" s="304"/>
      <c r="Q31" s="304"/>
      <c r="R31" s="304"/>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row>
    <row r="32" spans="1:108" ht="17.25">
      <c r="A32" s="300" t="s">
        <v>275</v>
      </c>
      <c r="B32" s="300" t="s">
        <v>167</v>
      </c>
      <c r="C32" s="300" t="s">
        <v>227</v>
      </c>
      <c r="D32" s="300" t="s">
        <v>190</v>
      </c>
      <c r="E32" s="300" t="s">
        <v>207</v>
      </c>
      <c r="F32" s="300" t="s">
        <v>265</v>
      </c>
      <c r="G32" s="300" t="s">
        <v>167</v>
      </c>
      <c r="H32" s="300" t="s">
        <v>252</v>
      </c>
      <c r="I32" s="303"/>
      <c r="J32" s="300" t="s">
        <v>167</v>
      </c>
      <c r="K32" s="300" t="s">
        <v>171</v>
      </c>
      <c r="L32" s="300" t="s">
        <v>275</v>
      </c>
      <c r="M32" s="300" t="s">
        <v>587</v>
      </c>
      <c r="N32" s="300" t="s">
        <v>167</v>
      </c>
      <c r="O32" s="300" t="s">
        <v>171</v>
      </c>
      <c r="P32" s="304"/>
      <c r="Q32" s="304"/>
      <c r="R32" s="304"/>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row>
    <row r="33" spans="1:108" ht="17.25">
      <c r="A33" s="300" t="s">
        <v>277</v>
      </c>
      <c r="B33" s="300" t="s">
        <v>169</v>
      </c>
      <c r="C33" s="300" t="s">
        <v>229</v>
      </c>
      <c r="D33" s="300" t="s">
        <v>192</v>
      </c>
      <c r="E33" s="300" t="s">
        <v>217</v>
      </c>
      <c r="F33" s="300" t="s">
        <v>277</v>
      </c>
      <c r="G33" s="300" t="s">
        <v>169</v>
      </c>
      <c r="H33" s="300" t="s">
        <v>265</v>
      </c>
      <c r="I33" s="303"/>
      <c r="J33" s="300" t="s">
        <v>169</v>
      </c>
      <c r="K33" s="300" t="s">
        <v>175</v>
      </c>
      <c r="L33" s="300" t="s">
        <v>277</v>
      </c>
      <c r="M33" s="300" t="s">
        <v>255</v>
      </c>
      <c r="N33" s="300" t="s">
        <v>169</v>
      </c>
      <c r="O33" s="300" t="s">
        <v>175</v>
      </c>
      <c r="P33" s="304"/>
      <c r="Q33" s="304"/>
      <c r="R33" s="304"/>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row>
    <row r="34" spans="1:108" ht="17.25">
      <c r="A34" s="300" t="s">
        <v>285</v>
      </c>
      <c r="B34" s="300" t="s">
        <v>171</v>
      </c>
      <c r="C34" s="300" t="s">
        <v>3060</v>
      </c>
      <c r="D34" s="300" t="s">
        <v>195</v>
      </c>
      <c r="E34" s="300" t="s">
        <v>219</v>
      </c>
      <c r="F34" s="300" t="s">
        <v>279</v>
      </c>
      <c r="G34" s="300" t="s">
        <v>171</v>
      </c>
      <c r="H34" s="300" t="s">
        <v>281</v>
      </c>
      <c r="I34" s="303"/>
      <c r="J34" s="300" t="s">
        <v>171</v>
      </c>
      <c r="K34" s="300" t="s">
        <v>179</v>
      </c>
      <c r="L34" s="300" t="s">
        <v>285</v>
      </c>
      <c r="M34" s="300" t="s">
        <v>252</v>
      </c>
      <c r="N34" s="300" t="s">
        <v>171</v>
      </c>
      <c r="O34" s="300" t="s">
        <v>179</v>
      </c>
      <c r="P34" s="304"/>
      <c r="Q34" s="304"/>
      <c r="R34" s="304"/>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row>
    <row r="35" spans="1:108" ht="17.25">
      <c r="A35" s="300" t="s">
        <v>292</v>
      </c>
      <c r="B35" s="300" t="s">
        <v>175</v>
      </c>
      <c r="C35" s="300" t="s">
        <v>233</v>
      </c>
      <c r="D35" s="300" t="s">
        <v>199</v>
      </c>
      <c r="E35" s="300" t="s">
        <v>222</v>
      </c>
      <c r="F35" s="300" t="s">
        <v>281</v>
      </c>
      <c r="G35" s="300" t="s">
        <v>175</v>
      </c>
      <c r="H35" s="300" t="s">
        <v>283</v>
      </c>
      <c r="I35" s="303"/>
      <c r="J35" s="300" t="s">
        <v>175</v>
      </c>
      <c r="K35" s="300" t="s">
        <v>182</v>
      </c>
      <c r="L35" s="300" t="s">
        <v>292</v>
      </c>
      <c r="M35" s="300" t="s">
        <v>265</v>
      </c>
      <c r="N35" s="300" t="s">
        <v>175</v>
      </c>
      <c r="O35" s="300" t="s">
        <v>182</v>
      </c>
      <c r="P35" s="304"/>
      <c r="Q35" s="304"/>
      <c r="R35" s="304"/>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row>
    <row r="36" spans="1:108" ht="17.25">
      <c r="A36" s="300" t="s">
        <v>294</v>
      </c>
      <c r="B36" s="300" t="s">
        <v>179</v>
      </c>
      <c r="C36" s="300" t="s">
        <v>1566</v>
      </c>
      <c r="D36" s="300" t="s">
        <v>202</v>
      </c>
      <c r="E36" s="300" t="s">
        <v>225</v>
      </c>
      <c r="F36" s="300" t="s">
        <v>283</v>
      </c>
      <c r="G36" s="300" t="s">
        <v>179</v>
      </c>
      <c r="H36" s="300" t="s">
        <v>292</v>
      </c>
      <c r="I36" s="303"/>
      <c r="J36" s="300" t="s">
        <v>179</v>
      </c>
      <c r="K36" s="300" t="s">
        <v>184</v>
      </c>
      <c r="L36" s="300" t="s">
        <v>294</v>
      </c>
      <c r="M36" s="300" t="s">
        <v>277</v>
      </c>
      <c r="N36" s="300" t="s">
        <v>179</v>
      </c>
      <c r="O36" s="300" t="s">
        <v>184</v>
      </c>
      <c r="P36" s="304"/>
      <c r="Q36" s="304"/>
      <c r="R36" s="304"/>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row>
    <row r="37" spans="1:108" ht="17.25">
      <c r="A37" s="300" t="s">
        <v>305</v>
      </c>
      <c r="B37" s="300" t="s">
        <v>182</v>
      </c>
      <c r="C37" s="300" t="s">
        <v>241</v>
      </c>
      <c r="D37" s="300" t="s">
        <v>205</v>
      </c>
      <c r="E37" s="300" t="s">
        <v>227</v>
      </c>
      <c r="F37" s="300" t="s">
        <v>292</v>
      </c>
      <c r="G37" s="300" t="s">
        <v>182</v>
      </c>
      <c r="H37" s="300" t="s">
        <v>294</v>
      </c>
      <c r="I37" s="303"/>
      <c r="J37" s="300" t="s">
        <v>182</v>
      </c>
      <c r="K37" s="300" t="s">
        <v>186</v>
      </c>
      <c r="L37" s="300" t="s">
        <v>305</v>
      </c>
      <c r="M37" s="300" t="s">
        <v>279</v>
      </c>
      <c r="N37" s="300" t="s">
        <v>182</v>
      </c>
      <c r="O37" s="300" t="s">
        <v>186</v>
      </c>
      <c r="P37" s="304"/>
      <c r="Q37" s="304"/>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row>
    <row r="38" spans="1:108" ht="17.25">
      <c r="A38" s="300" t="s">
        <v>740</v>
      </c>
      <c r="B38" s="300" t="s">
        <v>184</v>
      </c>
      <c r="C38" s="300" t="s">
        <v>246</v>
      </c>
      <c r="D38" s="300" t="s">
        <v>207</v>
      </c>
      <c r="E38" s="300" t="s">
        <v>229</v>
      </c>
      <c r="F38" s="300" t="s">
        <v>294</v>
      </c>
      <c r="G38" s="300" t="s">
        <v>184</v>
      </c>
      <c r="H38" s="300" t="s">
        <v>296</v>
      </c>
      <c r="I38" s="303"/>
      <c r="J38" s="300" t="s">
        <v>184</v>
      </c>
      <c r="K38" s="300" t="s">
        <v>188</v>
      </c>
      <c r="L38" s="300" t="s">
        <v>740</v>
      </c>
      <c r="M38" s="300" t="s">
        <v>281</v>
      </c>
      <c r="N38" s="300" t="s">
        <v>184</v>
      </c>
      <c r="O38" s="300" t="s">
        <v>188</v>
      </c>
      <c r="P38" s="304"/>
      <c r="Q38" s="304"/>
      <c r="R38" s="304"/>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row>
    <row r="39" spans="1:108" ht="17.25">
      <c r="A39" s="300" t="s">
        <v>209</v>
      </c>
      <c r="B39" s="300" t="s">
        <v>186</v>
      </c>
      <c r="C39" s="300" t="s">
        <v>587</v>
      </c>
      <c r="D39" s="300" t="s">
        <v>217</v>
      </c>
      <c r="E39" s="300" t="s">
        <v>233</v>
      </c>
      <c r="F39" s="300" t="s">
        <v>296</v>
      </c>
      <c r="G39" s="300" t="s">
        <v>186</v>
      </c>
      <c r="H39" s="300" t="s">
        <v>300</v>
      </c>
      <c r="I39" s="303"/>
      <c r="J39" s="300" t="s">
        <v>186</v>
      </c>
      <c r="K39" s="300" t="s">
        <v>190</v>
      </c>
      <c r="L39" s="300" t="s">
        <v>209</v>
      </c>
      <c r="M39" s="300" t="s">
        <v>283</v>
      </c>
      <c r="N39" s="300" t="s">
        <v>186</v>
      </c>
      <c r="O39" s="300" t="s">
        <v>190</v>
      </c>
      <c r="P39" s="304"/>
      <c r="Q39" s="304"/>
      <c r="R39" s="304"/>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row>
    <row r="40" spans="1:108" ht="17.25">
      <c r="A40" s="300" t="s">
        <v>759</v>
      </c>
      <c r="B40" s="300" t="s">
        <v>188</v>
      </c>
      <c r="C40" s="300" t="s">
        <v>255</v>
      </c>
      <c r="D40" s="300" t="s">
        <v>219</v>
      </c>
      <c r="E40" s="300" t="s">
        <v>1566</v>
      </c>
      <c r="F40" s="300" t="s">
        <v>305</v>
      </c>
      <c r="G40" s="300" t="s">
        <v>188</v>
      </c>
      <c r="H40" s="300" t="s">
        <v>307</v>
      </c>
      <c r="I40" s="303"/>
      <c r="J40" s="300" t="s">
        <v>188</v>
      </c>
      <c r="K40" s="300" t="s">
        <v>192</v>
      </c>
      <c r="L40" s="300" t="s">
        <v>759</v>
      </c>
      <c r="M40" s="300" t="s">
        <v>292</v>
      </c>
      <c r="N40" s="300" t="s">
        <v>188</v>
      </c>
      <c r="O40" s="300" t="s">
        <v>192</v>
      </c>
      <c r="P40" s="304"/>
      <c r="Q40" s="304"/>
      <c r="R40" s="304"/>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row>
    <row r="41" spans="1:108" ht="17.25">
      <c r="A41" s="304"/>
      <c r="B41" s="300" t="s">
        <v>190</v>
      </c>
      <c r="C41" s="300" t="s">
        <v>252</v>
      </c>
      <c r="D41" s="300" t="s">
        <v>222</v>
      </c>
      <c r="E41" s="300" t="s">
        <v>241</v>
      </c>
      <c r="F41" s="300" t="s">
        <v>307</v>
      </c>
      <c r="G41" s="300" t="s">
        <v>190</v>
      </c>
      <c r="H41" s="300" t="s">
        <v>740</v>
      </c>
      <c r="I41" s="303"/>
      <c r="J41" s="300" t="s">
        <v>190</v>
      </c>
      <c r="K41" s="300" t="s">
        <v>195</v>
      </c>
      <c r="L41" s="303"/>
      <c r="M41" s="300" t="s">
        <v>294</v>
      </c>
      <c r="N41" s="300" t="s">
        <v>190</v>
      </c>
      <c r="O41" s="300" t="s">
        <v>195</v>
      </c>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row>
    <row r="42" spans="1:108" ht="17.25">
      <c r="A42" s="304"/>
      <c r="B42" s="300" t="s">
        <v>192</v>
      </c>
      <c r="C42" s="300" t="s">
        <v>257</v>
      </c>
      <c r="D42" s="300" t="s">
        <v>225</v>
      </c>
      <c r="E42" s="300" t="s">
        <v>246</v>
      </c>
      <c r="F42" s="300" t="s">
        <v>740</v>
      </c>
      <c r="G42" s="300" t="s">
        <v>192</v>
      </c>
      <c r="H42" s="300" t="s">
        <v>209</v>
      </c>
      <c r="I42" s="303"/>
      <c r="J42" s="300" t="s">
        <v>192</v>
      </c>
      <c r="K42" s="300" t="s">
        <v>197</v>
      </c>
      <c r="L42" s="303"/>
      <c r="M42" s="300" t="s">
        <v>296</v>
      </c>
      <c r="N42" s="300" t="s">
        <v>192</v>
      </c>
      <c r="O42" s="300" t="s">
        <v>197</v>
      </c>
      <c r="P42" s="304"/>
      <c r="Q42" s="304"/>
      <c r="R42" s="304"/>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row>
    <row r="43" spans="1:108" ht="17.25">
      <c r="A43" s="304"/>
      <c r="B43" s="300" t="s">
        <v>195</v>
      </c>
      <c r="C43" s="300" t="s">
        <v>259</v>
      </c>
      <c r="D43" s="300" t="s">
        <v>227</v>
      </c>
      <c r="E43" s="300" t="s">
        <v>587</v>
      </c>
      <c r="F43" s="300" t="s">
        <v>209</v>
      </c>
      <c r="G43" s="300" t="s">
        <v>195</v>
      </c>
      <c r="H43" s="300" t="s">
        <v>759</v>
      </c>
      <c r="I43" s="303"/>
      <c r="J43" s="300" t="s">
        <v>195</v>
      </c>
      <c r="K43" s="300" t="s">
        <v>199</v>
      </c>
      <c r="L43" s="303"/>
      <c r="M43" s="300" t="s">
        <v>300</v>
      </c>
      <c r="N43" s="300" t="s">
        <v>195</v>
      </c>
      <c r="O43" s="300" t="s">
        <v>199</v>
      </c>
      <c r="P43" s="304"/>
      <c r="Q43" s="304"/>
      <c r="R43" s="304"/>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row>
    <row r="44" spans="1:108" ht="17.25">
      <c r="A44" s="304"/>
      <c r="B44" s="300" t="s">
        <v>197</v>
      </c>
      <c r="C44" s="300" t="s">
        <v>261</v>
      </c>
      <c r="D44" s="300" t="s">
        <v>229</v>
      </c>
      <c r="E44" s="300" t="s">
        <v>255</v>
      </c>
      <c r="F44" s="300" t="s">
        <v>759</v>
      </c>
      <c r="G44" s="300" t="s">
        <v>197</v>
      </c>
      <c r="H44" s="303"/>
      <c r="I44" s="303"/>
      <c r="J44" s="300" t="s">
        <v>197</v>
      </c>
      <c r="K44" s="300" t="s">
        <v>202</v>
      </c>
      <c r="L44" s="303"/>
      <c r="M44" s="300" t="s">
        <v>305</v>
      </c>
      <c r="N44" s="300" t="s">
        <v>197</v>
      </c>
      <c r="O44" s="300" t="s">
        <v>202</v>
      </c>
      <c r="P44" s="304"/>
      <c r="Q44" s="304"/>
      <c r="R44" s="304"/>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row>
    <row r="45" spans="1:108" ht="17.25">
      <c r="A45" s="304"/>
      <c r="B45" s="300" t="s">
        <v>199</v>
      </c>
      <c r="C45" s="300" t="s">
        <v>263</v>
      </c>
      <c r="D45" s="300" t="s">
        <v>3060</v>
      </c>
      <c r="E45" s="300" t="s">
        <v>252</v>
      </c>
      <c r="F45" s="303"/>
      <c r="G45" s="300" t="s">
        <v>199</v>
      </c>
      <c r="H45" s="303"/>
      <c r="I45" s="303"/>
      <c r="J45" s="300" t="s">
        <v>199</v>
      </c>
      <c r="K45" s="300" t="s">
        <v>205</v>
      </c>
      <c r="L45" s="303"/>
      <c r="M45" s="300" t="s">
        <v>307</v>
      </c>
      <c r="N45" s="300" t="s">
        <v>199</v>
      </c>
      <c r="O45" s="300" t="s">
        <v>205</v>
      </c>
      <c r="P45" s="304"/>
      <c r="Q45" s="304"/>
      <c r="R45" s="304"/>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row>
    <row r="46" spans="1:108" ht="17.25">
      <c r="A46" s="304"/>
      <c r="B46" s="300" t="s">
        <v>202</v>
      </c>
      <c r="C46" s="300" t="s">
        <v>265</v>
      </c>
      <c r="D46" s="300" t="s">
        <v>233</v>
      </c>
      <c r="E46" s="300" t="s">
        <v>257</v>
      </c>
      <c r="F46" s="303"/>
      <c r="G46" s="300" t="s">
        <v>202</v>
      </c>
      <c r="H46" s="303"/>
      <c r="I46" s="303"/>
      <c r="J46" s="300" t="s">
        <v>202</v>
      </c>
      <c r="K46" s="300" t="s">
        <v>207</v>
      </c>
      <c r="L46" s="303"/>
      <c r="M46" s="300" t="s">
        <v>740</v>
      </c>
      <c r="N46" s="300" t="s">
        <v>202</v>
      </c>
      <c r="O46" s="300" t="s">
        <v>207</v>
      </c>
      <c r="P46" s="304"/>
      <c r="Q46" s="304"/>
      <c r="R46" s="304"/>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row>
    <row r="47" spans="1:108" ht="17.25">
      <c r="A47" s="304"/>
      <c r="B47" s="300" t="s">
        <v>205</v>
      </c>
      <c r="C47" s="300" t="s">
        <v>269</v>
      </c>
      <c r="D47" s="300" t="s">
        <v>1566</v>
      </c>
      <c r="E47" s="300" t="s">
        <v>259</v>
      </c>
      <c r="F47" s="303"/>
      <c r="G47" s="300" t="s">
        <v>205</v>
      </c>
      <c r="H47" s="303"/>
      <c r="I47" s="303"/>
      <c r="J47" s="300" t="s">
        <v>205</v>
      </c>
      <c r="K47" s="300" t="s">
        <v>214</v>
      </c>
      <c r="L47" s="303"/>
      <c r="M47" s="300" t="s">
        <v>209</v>
      </c>
      <c r="N47" s="300" t="s">
        <v>205</v>
      </c>
      <c r="O47" s="300" t="s">
        <v>217</v>
      </c>
      <c r="P47" s="304"/>
      <c r="Q47" s="304"/>
      <c r="R47" s="304"/>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row>
    <row r="48" spans="1:108" ht="17.25">
      <c r="A48" s="304"/>
      <c r="B48" s="300" t="s">
        <v>207</v>
      </c>
      <c r="C48" s="300" t="s">
        <v>281</v>
      </c>
      <c r="D48" s="300" t="s">
        <v>241</v>
      </c>
      <c r="E48" s="300" t="s">
        <v>261</v>
      </c>
      <c r="F48" s="303"/>
      <c r="G48" s="300" t="s">
        <v>207</v>
      </c>
      <c r="H48" s="303"/>
      <c r="I48" s="303"/>
      <c r="J48" s="300" t="s">
        <v>207</v>
      </c>
      <c r="K48" s="300" t="s">
        <v>217</v>
      </c>
      <c r="L48" s="303"/>
      <c r="M48" s="300" t="s">
        <v>759</v>
      </c>
      <c r="N48" s="300" t="s">
        <v>207</v>
      </c>
      <c r="O48" s="300" t="s">
        <v>219</v>
      </c>
      <c r="P48" s="304"/>
      <c r="Q48" s="304"/>
      <c r="R48" s="304"/>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row>
    <row r="49" spans="1:108" ht="17.25">
      <c r="A49" s="304"/>
      <c r="B49" s="300" t="s">
        <v>214</v>
      </c>
      <c r="C49" s="300" t="s">
        <v>283</v>
      </c>
      <c r="D49" s="300" t="s">
        <v>244</v>
      </c>
      <c r="E49" s="300" t="s">
        <v>263</v>
      </c>
      <c r="F49" s="303"/>
      <c r="G49" s="300" t="s">
        <v>217</v>
      </c>
      <c r="H49" s="303"/>
      <c r="I49" s="303"/>
      <c r="J49" s="300" t="s">
        <v>214</v>
      </c>
      <c r="K49" s="300" t="s">
        <v>219</v>
      </c>
      <c r="L49" s="303"/>
      <c r="M49" s="305"/>
      <c r="N49" s="300" t="s">
        <v>214</v>
      </c>
      <c r="O49" s="300" t="s">
        <v>222</v>
      </c>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row>
    <row r="50" spans="1:108" ht="17.25">
      <c r="A50" s="304"/>
      <c r="B50" s="300" t="s">
        <v>217</v>
      </c>
      <c r="C50" s="300" t="s">
        <v>287</v>
      </c>
      <c r="D50" s="300" t="s">
        <v>246</v>
      </c>
      <c r="E50" s="300" t="s">
        <v>265</v>
      </c>
      <c r="F50" s="303"/>
      <c r="G50" s="300" t="s">
        <v>219</v>
      </c>
      <c r="H50" s="303"/>
      <c r="I50" s="303"/>
      <c r="J50" s="300" t="s">
        <v>217</v>
      </c>
      <c r="K50" s="300" t="s">
        <v>222</v>
      </c>
      <c r="L50" s="303"/>
      <c r="M50" s="303"/>
      <c r="N50" s="300" t="s">
        <v>217</v>
      </c>
      <c r="O50" s="300" t="s">
        <v>225</v>
      </c>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row>
    <row r="51" spans="1:108" ht="17.25">
      <c r="A51" s="304"/>
      <c r="B51" s="300" t="s">
        <v>219</v>
      </c>
      <c r="C51" s="300" t="s">
        <v>292</v>
      </c>
      <c r="D51" s="300" t="s">
        <v>587</v>
      </c>
      <c r="E51" s="300" t="s">
        <v>269</v>
      </c>
      <c r="F51" s="303"/>
      <c r="G51" s="300" t="s">
        <v>222</v>
      </c>
      <c r="H51" s="303"/>
      <c r="I51" s="303"/>
      <c r="J51" s="300" t="s">
        <v>219</v>
      </c>
      <c r="K51" s="300" t="s">
        <v>225</v>
      </c>
      <c r="L51" s="303"/>
      <c r="M51" s="303"/>
      <c r="N51" s="300" t="s">
        <v>219</v>
      </c>
      <c r="O51" s="300" t="s">
        <v>227</v>
      </c>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row>
    <row r="52" spans="1:108" ht="17.25">
      <c r="A52" s="304"/>
      <c r="B52" s="300" t="s">
        <v>222</v>
      </c>
      <c r="C52" s="300" t="s">
        <v>294</v>
      </c>
      <c r="D52" s="300" t="s">
        <v>255</v>
      </c>
      <c r="E52" s="300" t="s">
        <v>277</v>
      </c>
      <c r="F52" s="303"/>
      <c r="G52" s="300" t="s">
        <v>225</v>
      </c>
      <c r="H52" s="303"/>
      <c r="I52" s="303"/>
      <c r="J52" s="300" t="s">
        <v>222</v>
      </c>
      <c r="K52" s="300" t="s">
        <v>227</v>
      </c>
      <c r="L52" s="303"/>
      <c r="M52" s="303"/>
      <c r="N52" s="300" t="s">
        <v>222</v>
      </c>
      <c r="O52" s="300" t="s">
        <v>229</v>
      </c>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row>
    <row r="53" spans="1:108" ht="17.25">
      <c r="A53" s="304"/>
      <c r="B53" s="300" t="s">
        <v>225</v>
      </c>
      <c r="C53" s="300" t="s">
        <v>296</v>
      </c>
      <c r="D53" s="300" t="s">
        <v>252</v>
      </c>
      <c r="E53" s="300" t="s">
        <v>279</v>
      </c>
      <c r="F53" s="303"/>
      <c r="G53" s="300" t="s">
        <v>227</v>
      </c>
      <c r="H53" s="303"/>
      <c r="I53" s="303"/>
      <c r="J53" s="300" t="s">
        <v>225</v>
      </c>
      <c r="K53" s="300" t="s">
        <v>229</v>
      </c>
      <c r="L53" s="303"/>
      <c r="M53" s="303"/>
      <c r="N53" s="300" t="s">
        <v>225</v>
      </c>
      <c r="O53" s="300" t="s">
        <v>3060</v>
      </c>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row>
    <row r="54" spans="1:108" ht="17.25">
      <c r="A54" s="304"/>
      <c r="B54" s="300" t="s">
        <v>227</v>
      </c>
      <c r="C54" s="300" t="s">
        <v>300</v>
      </c>
      <c r="D54" s="300" t="s">
        <v>257</v>
      </c>
      <c r="E54" s="300" t="s">
        <v>281</v>
      </c>
      <c r="F54" s="303"/>
      <c r="G54" s="300" t="s">
        <v>229</v>
      </c>
      <c r="H54" s="303"/>
      <c r="I54" s="303"/>
      <c r="J54" s="300" t="s">
        <v>227</v>
      </c>
      <c r="K54" s="300" t="s">
        <v>3060</v>
      </c>
      <c r="L54" s="303"/>
      <c r="M54" s="303"/>
      <c r="N54" s="300" t="s">
        <v>227</v>
      </c>
      <c r="O54" s="300" t="s">
        <v>1566</v>
      </c>
      <c r="P54" s="304"/>
      <c r="Q54" s="304"/>
      <c r="R54" s="304"/>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row>
    <row r="55" spans="1:108" ht="17.25">
      <c r="A55" s="304"/>
      <c r="B55" s="300" t="s">
        <v>229</v>
      </c>
      <c r="C55" s="300" t="s">
        <v>307</v>
      </c>
      <c r="D55" s="300" t="s">
        <v>259</v>
      </c>
      <c r="E55" s="300" t="s">
        <v>283</v>
      </c>
      <c r="F55" s="303"/>
      <c r="G55" s="300" t="s">
        <v>3060</v>
      </c>
      <c r="H55" s="303"/>
      <c r="I55" s="303"/>
      <c r="J55" s="300" t="s">
        <v>229</v>
      </c>
      <c r="K55" s="300" t="s">
        <v>1566</v>
      </c>
      <c r="L55" s="303"/>
      <c r="M55" s="303"/>
      <c r="N55" s="300" t="s">
        <v>229</v>
      </c>
      <c r="O55" s="300" t="s">
        <v>1567</v>
      </c>
      <c r="P55" s="304"/>
      <c r="Q55" s="304"/>
      <c r="R55" s="304"/>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row>
    <row r="56" spans="1:108" ht="17.25">
      <c r="A56" s="304"/>
      <c r="B56" s="300" t="s">
        <v>3060</v>
      </c>
      <c r="C56" s="300" t="s">
        <v>740</v>
      </c>
      <c r="D56" s="300" t="s">
        <v>261</v>
      </c>
      <c r="E56" s="300" t="s">
        <v>290</v>
      </c>
      <c r="F56" s="303"/>
      <c r="G56" s="300" t="s">
        <v>233</v>
      </c>
      <c r="H56" s="303"/>
      <c r="I56" s="303"/>
      <c r="J56" s="300" t="s">
        <v>3060</v>
      </c>
      <c r="K56" s="300" t="s">
        <v>1567</v>
      </c>
      <c r="L56" s="303"/>
      <c r="M56" s="303"/>
      <c r="N56" s="300" t="s">
        <v>3060</v>
      </c>
      <c r="O56" s="300" t="s">
        <v>241</v>
      </c>
      <c r="P56" s="304"/>
      <c r="Q56" s="304"/>
      <c r="R56" s="304"/>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row>
    <row r="57" spans="1:108" ht="17.25">
      <c r="A57" s="304"/>
      <c r="B57" s="300" t="s">
        <v>233</v>
      </c>
      <c r="C57" s="300" t="s">
        <v>209</v>
      </c>
      <c r="D57" s="300" t="s">
        <v>263</v>
      </c>
      <c r="E57" s="300" t="s">
        <v>292</v>
      </c>
      <c r="F57" s="303"/>
      <c r="G57" s="300" t="s">
        <v>1566</v>
      </c>
      <c r="H57" s="303"/>
      <c r="I57" s="303"/>
      <c r="J57" s="300" t="s">
        <v>233</v>
      </c>
      <c r="K57" s="300" t="s">
        <v>241</v>
      </c>
      <c r="L57" s="303"/>
      <c r="M57" s="303"/>
      <c r="N57" s="300" t="s">
        <v>233</v>
      </c>
      <c r="O57" s="300" t="s">
        <v>244</v>
      </c>
      <c r="P57" s="304"/>
      <c r="Q57" s="304"/>
      <c r="R57" s="304"/>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row>
    <row r="58" spans="1:108" ht="17.25">
      <c r="A58" s="304"/>
      <c r="B58" s="300" t="s">
        <v>1566</v>
      </c>
      <c r="C58" s="300" t="s">
        <v>271</v>
      </c>
      <c r="D58" s="300" t="s">
        <v>265</v>
      </c>
      <c r="E58" s="300" t="s">
        <v>294</v>
      </c>
      <c r="F58" s="303"/>
      <c r="G58" s="300" t="s">
        <v>1567</v>
      </c>
      <c r="H58" s="303"/>
      <c r="I58" s="303"/>
      <c r="J58" s="300" t="s">
        <v>1566</v>
      </c>
      <c r="K58" s="300" t="s">
        <v>244</v>
      </c>
      <c r="L58" s="303"/>
      <c r="M58" s="303"/>
      <c r="N58" s="300" t="s">
        <v>1566</v>
      </c>
      <c r="O58" s="300" t="s">
        <v>246</v>
      </c>
      <c r="P58" s="304"/>
      <c r="Q58" s="304"/>
      <c r="R58" s="304"/>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row>
    <row r="59" spans="1:108" ht="17.25">
      <c r="A59" s="304"/>
      <c r="B59" s="300" t="s">
        <v>1567</v>
      </c>
      <c r="C59" s="300" t="s">
        <v>759</v>
      </c>
      <c r="D59" s="300" t="s">
        <v>269</v>
      </c>
      <c r="E59" s="300" t="s">
        <v>296</v>
      </c>
      <c r="F59" s="303"/>
      <c r="G59" s="300" t="s">
        <v>241</v>
      </c>
      <c r="H59" s="303"/>
      <c r="I59" s="303"/>
      <c r="J59" s="300" t="s">
        <v>1567</v>
      </c>
      <c r="K59" s="300" t="s">
        <v>246</v>
      </c>
      <c r="L59" s="303"/>
      <c r="M59" s="303"/>
      <c r="N59" s="300" t="s">
        <v>1567</v>
      </c>
      <c r="O59" s="300" t="s">
        <v>587</v>
      </c>
      <c r="P59" s="304"/>
      <c r="Q59" s="304"/>
      <c r="R59" s="304"/>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row>
    <row r="60" spans="1:108" ht="17.25">
      <c r="A60" s="304"/>
      <c r="B60" s="300" t="s">
        <v>241</v>
      </c>
      <c r="C60" s="304"/>
      <c r="D60" s="300" t="s">
        <v>275</v>
      </c>
      <c r="E60" s="300" t="s">
        <v>305</v>
      </c>
      <c r="F60" s="303"/>
      <c r="G60" s="300" t="s">
        <v>244</v>
      </c>
      <c r="H60" s="303"/>
      <c r="I60" s="303"/>
      <c r="J60" s="300" t="s">
        <v>241</v>
      </c>
      <c r="K60" s="300" t="s">
        <v>587</v>
      </c>
      <c r="L60" s="303"/>
      <c r="M60" s="303"/>
      <c r="N60" s="300" t="s">
        <v>241</v>
      </c>
      <c r="O60" s="300" t="s">
        <v>255</v>
      </c>
      <c r="P60" s="304"/>
      <c r="Q60" s="304"/>
      <c r="R60" s="304"/>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row>
    <row r="61" spans="1:108" ht="17.25">
      <c r="A61" s="304"/>
      <c r="B61" s="300" t="s">
        <v>244</v>
      </c>
      <c r="C61" s="304"/>
      <c r="D61" s="300" t="s">
        <v>277</v>
      </c>
      <c r="E61" s="300" t="s">
        <v>307</v>
      </c>
      <c r="F61" s="303"/>
      <c r="G61" s="300" t="s">
        <v>246</v>
      </c>
      <c r="H61" s="303"/>
      <c r="I61" s="303"/>
      <c r="J61" s="300" t="s">
        <v>244</v>
      </c>
      <c r="K61" s="300" t="s">
        <v>255</v>
      </c>
      <c r="L61" s="303"/>
      <c r="M61" s="303"/>
      <c r="N61" s="300" t="s">
        <v>244</v>
      </c>
      <c r="O61" s="300" t="s">
        <v>252</v>
      </c>
      <c r="P61" s="304"/>
      <c r="Q61" s="304"/>
      <c r="R61" s="304"/>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row>
    <row r="62" spans="1:108" ht="17.25">
      <c r="A62" s="304"/>
      <c r="B62" s="300" t="s">
        <v>246</v>
      </c>
      <c r="C62" s="304"/>
      <c r="D62" s="300" t="s">
        <v>279</v>
      </c>
      <c r="E62" s="300" t="s">
        <v>740</v>
      </c>
      <c r="F62" s="303"/>
      <c r="G62" s="300" t="s">
        <v>587</v>
      </c>
      <c r="H62" s="303"/>
      <c r="I62" s="303"/>
      <c r="J62" s="300" t="s">
        <v>246</v>
      </c>
      <c r="K62" s="300" t="s">
        <v>252</v>
      </c>
      <c r="L62" s="303"/>
      <c r="M62" s="303"/>
      <c r="N62" s="300" t="s">
        <v>246</v>
      </c>
      <c r="O62" s="300" t="s">
        <v>257</v>
      </c>
      <c r="P62" s="304"/>
      <c r="Q62" s="304"/>
      <c r="R62" s="304"/>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row>
    <row r="63" spans="1:108" ht="17.25">
      <c r="A63" s="304"/>
      <c r="B63" s="300" t="s">
        <v>587</v>
      </c>
      <c r="C63" s="304"/>
      <c r="D63" s="300" t="s">
        <v>281</v>
      </c>
      <c r="E63" s="300" t="s">
        <v>209</v>
      </c>
      <c r="F63" s="303"/>
      <c r="G63" s="306" t="s">
        <v>250</v>
      </c>
      <c r="H63" s="303"/>
      <c r="I63" s="303"/>
      <c r="J63" s="300" t="s">
        <v>587</v>
      </c>
      <c r="K63" s="300" t="s">
        <v>257</v>
      </c>
      <c r="L63" s="303"/>
      <c r="M63" s="303"/>
      <c r="N63" s="300" t="s">
        <v>587</v>
      </c>
      <c r="O63" s="300" t="s">
        <v>259</v>
      </c>
      <c r="P63" s="304"/>
      <c r="Q63" s="304"/>
      <c r="R63" s="304"/>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row>
    <row r="64" spans="1:108" ht="17.25">
      <c r="A64" s="304"/>
      <c r="B64" s="306" t="s">
        <v>250</v>
      </c>
      <c r="C64" s="304"/>
      <c r="D64" s="300" t="s">
        <v>283</v>
      </c>
      <c r="E64" s="300" t="s">
        <v>271</v>
      </c>
      <c r="F64" s="303"/>
      <c r="G64" s="300" t="s">
        <v>255</v>
      </c>
      <c r="H64" s="303"/>
      <c r="I64" s="303"/>
      <c r="J64" s="306" t="s">
        <v>250</v>
      </c>
      <c r="K64" s="300" t="s">
        <v>259</v>
      </c>
      <c r="L64" s="303"/>
      <c r="M64" s="303"/>
      <c r="N64" s="306" t="s">
        <v>250</v>
      </c>
      <c r="O64" s="300" t="s">
        <v>261</v>
      </c>
      <c r="P64" s="304"/>
      <c r="Q64" s="304"/>
      <c r="R64" s="304"/>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row>
    <row r="65" spans="1:108" ht="17.25">
      <c r="A65" s="304"/>
      <c r="B65" s="300" t="s">
        <v>255</v>
      </c>
      <c r="C65" s="304"/>
      <c r="D65" s="300" t="s">
        <v>287</v>
      </c>
      <c r="E65" s="300" t="s">
        <v>759</v>
      </c>
      <c r="F65" s="303"/>
      <c r="G65" s="300" t="s">
        <v>252</v>
      </c>
      <c r="H65" s="303"/>
      <c r="I65" s="303"/>
      <c r="J65" s="300" t="s">
        <v>255</v>
      </c>
      <c r="K65" s="300" t="s">
        <v>261</v>
      </c>
      <c r="L65" s="303"/>
      <c r="M65" s="303"/>
      <c r="N65" s="300" t="s">
        <v>255</v>
      </c>
      <c r="O65" s="300" t="s">
        <v>263</v>
      </c>
      <c r="P65" s="304"/>
      <c r="Q65" s="304"/>
      <c r="R65" s="304"/>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row>
    <row r="66" spans="1:108" ht="17.25">
      <c r="A66" s="304"/>
      <c r="B66" s="300" t="s">
        <v>252</v>
      </c>
      <c r="C66" s="304"/>
      <c r="D66" s="300" t="s">
        <v>290</v>
      </c>
      <c r="E66" s="300" t="s">
        <v>267</v>
      </c>
      <c r="F66" s="303"/>
      <c r="G66" s="300" t="s">
        <v>257</v>
      </c>
      <c r="H66" s="303"/>
      <c r="I66" s="303"/>
      <c r="J66" s="300" t="s">
        <v>252</v>
      </c>
      <c r="K66" s="300" t="s">
        <v>263</v>
      </c>
      <c r="L66" s="303"/>
      <c r="M66" s="303"/>
      <c r="N66" s="300" t="s">
        <v>252</v>
      </c>
      <c r="O66" s="300" t="s">
        <v>265</v>
      </c>
      <c r="P66" s="304"/>
      <c r="Q66" s="304"/>
      <c r="R66" s="304"/>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row>
    <row r="67" spans="1:108" ht="17.25">
      <c r="A67" s="304"/>
      <c r="B67" s="300" t="s">
        <v>257</v>
      </c>
      <c r="C67" s="304"/>
      <c r="D67" s="300" t="s">
        <v>292</v>
      </c>
      <c r="E67" s="303"/>
      <c r="F67" s="303"/>
      <c r="G67" s="300" t="s">
        <v>259</v>
      </c>
      <c r="H67" s="303"/>
      <c r="I67" s="303"/>
      <c r="J67" s="300" t="s">
        <v>257</v>
      </c>
      <c r="K67" s="300" t="s">
        <v>265</v>
      </c>
      <c r="L67" s="303"/>
      <c r="M67" s="303"/>
      <c r="N67" s="300" t="s">
        <v>257</v>
      </c>
      <c r="O67" s="300" t="s">
        <v>269</v>
      </c>
      <c r="P67" s="304"/>
      <c r="Q67" s="304"/>
      <c r="R67" s="304"/>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row>
    <row r="68" spans="1:108" ht="17.25">
      <c r="A68" s="304"/>
      <c r="B68" s="300" t="s">
        <v>259</v>
      </c>
      <c r="C68" s="304"/>
      <c r="D68" s="300" t="s">
        <v>294</v>
      </c>
      <c r="E68" s="303"/>
      <c r="F68" s="303"/>
      <c r="G68" s="300" t="s">
        <v>261</v>
      </c>
      <c r="H68" s="303"/>
      <c r="I68" s="303"/>
      <c r="J68" s="300" t="s">
        <v>259</v>
      </c>
      <c r="K68" s="300" t="s">
        <v>269</v>
      </c>
      <c r="L68" s="303"/>
      <c r="M68" s="303"/>
      <c r="N68" s="300" t="s">
        <v>259</v>
      </c>
      <c r="O68" s="300" t="s">
        <v>275</v>
      </c>
      <c r="P68" s="304"/>
      <c r="Q68" s="304"/>
      <c r="R68" s="304"/>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row>
    <row r="69" spans="1:108" ht="17.25">
      <c r="A69" s="304"/>
      <c r="B69" s="300" t="s">
        <v>261</v>
      </c>
      <c r="C69" s="304"/>
      <c r="D69" s="300" t="s">
        <v>296</v>
      </c>
      <c r="E69" s="303"/>
      <c r="F69" s="303"/>
      <c r="G69" s="300" t="s">
        <v>263</v>
      </c>
      <c r="H69" s="303"/>
      <c r="I69" s="303"/>
      <c r="J69" s="300" t="s">
        <v>261</v>
      </c>
      <c r="K69" s="300" t="s">
        <v>275</v>
      </c>
      <c r="L69" s="303"/>
      <c r="M69" s="303"/>
      <c r="N69" s="300" t="s">
        <v>261</v>
      </c>
      <c r="O69" s="300" t="s">
        <v>277</v>
      </c>
      <c r="P69" s="304"/>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row>
    <row r="70" spans="1:108" ht="17.25">
      <c r="A70" s="304"/>
      <c r="B70" s="300" t="s">
        <v>263</v>
      </c>
      <c r="C70" s="304"/>
      <c r="D70" s="300" t="s">
        <v>300</v>
      </c>
      <c r="E70" s="303"/>
      <c r="F70" s="303"/>
      <c r="G70" s="300" t="s">
        <v>265</v>
      </c>
      <c r="H70" s="303"/>
      <c r="I70" s="303"/>
      <c r="J70" s="300" t="s">
        <v>263</v>
      </c>
      <c r="K70" s="300" t="s">
        <v>277</v>
      </c>
      <c r="L70" s="303"/>
      <c r="M70" s="303"/>
      <c r="N70" s="300" t="s">
        <v>263</v>
      </c>
      <c r="O70" s="300" t="s">
        <v>279</v>
      </c>
      <c r="P70" s="304"/>
      <c r="Q70" s="304"/>
      <c r="R70" s="304"/>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row>
    <row r="71" spans="1:108" ht="17.25">
      <c r="A71" s="304"/>
      <c r="B71" s="300" t="s">
        <v>265</v>
      </c>
      <c r="C71" s="304"/>
      <c r="D71" s="300" t="s">
        <v>305</v>
      </c>
      <c r="E71" s="303"/>
      <c r="F71" s="303"/>
      <c r="G71" s="300" t="s">
        <v>269</v>
      </c>
      <c r="H71" s="303"/>
      <c r="I71" s="303"/>
      <c r="J71" s="300" t="s">
        <v>265</v>
      </c>
      <c r="K71" s="300" t="s">
        <v>279</v>
      </c>
      <c r="L71" s="303"/>
      <c r="M71" s="303"/>
      <c r="N71" s="300" t="s">
        <v>265</v>
      </c>
      <c r="O71" s="300" t="s">
        <v>281</v>
      </c>
      <c r="P71" s="304"/>
      <c r="Q71" s="304"/>
      <c r="R71" s="304"/>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row>
    <row r="72" spans="1:108" ht="17.25">
      <c r="A72" s="304"/>
      <c r="B72" s="300" t="s">
        <v>269</v>
      </c>
      <c r="C72" s="304"/>
      <c r="D72" s="300" t="s">
        <v>307</v>
      </c>
      <c r="E72" s="303"/>
      <c r="F72" s="303"/>
      <c r="G72" s="300" t="s">
        <v>273</v>
      </c>
      <c r="H72" s="303"/>
      <c r="I72" s="303"/>
      <c r="J72" s="300" t="s">
        <v>269</v>
      </c>
      <c r="K72" s="300" t="s">
        <v>281</v>
      </c>
      <c r="L72" s="303"/>
      <c r="M72" s="303"/>
      <c r="N72" s="300" t="s">
        <v>269</v>
      </c>
      <c r="O72" s="300" t="s">
        <v>283</v>
      </c>
      <c r="P72" s="304"/>
      <c r="Q72" s="304"/>
      <c r="R72" s="304"/>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row>
    <row r="73" spans="1:108" ht="17.25">
      <c r="A73" s="304"/>
      <c r="B73" s="300" t="s">
        <v>273</v>
      </c>
      <c r="C73" s="304"/>
      <c r="D73" s="300" t="s">
        <v>740</v>
      </c>
      <c r="E73" s="303"/>
      <c r="F73" s="303"/>
      <c r="G73" s="300" t="s">
        <v>275</v>
      </c>
      <c r="H73" s="303"/>
      <c r="I73" s="303"/>
      <c r="J73" s="300" t="s">
        <v>273</v>
      </c>
      <c r="K73" s="300" t="s">
        <v>283</v>
      </c>
      <c r="L73" s="303"/>
      <c r="M73" s="303"/>
      <c r="N73" s="300" t="s">
        <v>273</v>
      </c>
      <c r="O73" s="300" t="s">
        <v>287</v>
      </c>
      <c r="P73" s="304"/>
      <c r="Q73" s="304"/>
      <c r="R73" s="304"/>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row>
    <row r="74" spans="1:108" ht="17.25">
      <c r="A74" s="304"/>
      <c r="B74" s="300" t="s">
        <v>275</v>
      </c>
      <c r="C74" s="304"/>
      <c r="D74" s="300" t="s">
        <v>209</v>
      </c>
      <c r="E74" s="303"/>
      <c r="F74" s="303"/>
      <c r="G74" s="300" t="s">
        <v>277</v>
      </c>
      <c r="H74" s="303"/>
      <c r="I74" s="303"/>
      <c r="J74" s="300" t="s">
        <v>275</v>
      </c>
      <c r="K74" s="300" t="s">
        <v>287</v>
      </c>
      <c r="L74" s="303"/>
      <c r="M74" s="303"/>
      <c r="N74" s="300" t="s">
        <v>275</v>
      </c>
      <c r="O74" s="300" t="s">
        <v>290</v>
      </c>
      <c r="P74" s="304"/>
      <c r="Q74" s="304"/>
      <c r="R74" s="304"/>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row>
    <row r="75" spans="1:108" ht="17.25">
      <c r="A75" s="304"/>
      <c r="B75" s="300" t="s">
        <v>277</v>
      </c>
      <c r="C75" s="304"/>
      <c r="D75" s="300" t="s">
        <v>271</v>
      </c>
      <c r="E75" s="303"/>
      <c r="F75" s="303"/>
      <c r="G75" s="300" t="s">
        <v>279</v>
      </c>
      <c r="H75" s="303"/>
      <c r="I75" s="303"/>
      <c r="J75" s="300" t="s">
        <v>277</v>
      </c>
      <c r="K75" s="300" t="s">
        <v>290</v>
      </c>
      <c r="L75" s="303"/>
      <c r="M75" s="303"/>
      <c r="N75" s="300" t="s">
        <v>277</v>
      </c>
      <c r="O75" s="300" t="s">
        <v>292</v>
      </c>
      <c r="P75" s="304"/>
      <c r="Q75" s="304"/>
      <c r="R75" s="304"/>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row>
    <row r="76" spans="1:108" ht="17.25">
      <c r="A76" s="304"/>
      <c r="B76" s="300" t="s">
        <v>279</v>
      </c>
      <c r="C76" s="304"/>
      <c r="D76" s="300" t="s">
        <v>759</v>
      </c>
      <c r="E76" s="303"/>
      <c r="F76" s="303"/>
      <c r="G76" s="300" t="s">
        <v>281</v>
      </c>
      <c r="H76" s="303"/>
      <c r="I76" s="303"/>
      <c r="J76" s="300" t="s">
        <v>279</v>
      </c>
      <c r="K76" s="300" t="s">
        <v>292</v>
      </c>
      <c r="L76" s="303"/>
      <c r="M76" s="303"/>
      <c r="N76" s="300" t="s">
        <v>279</v>
      </c>
      <c r="O76" s="300" t="s">
        <v>294</v>
      </c>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row>
    <row r="77" spans="1:108" ht="17.25">
      <c r="A77" s="304"/>
      <c r="B77" s="300" t="s">
        <v>281</v>
      </c>
      <c r="C77" s="304"/>
      <c r="D77" s="300" t="s">
        <v>267</v>
      </c>
      <c r="E77" s="303"/>
      <c r="F77" s="303"/>
      <c r="G77" s="300" t="s">
        <v>283</v>
      </c>
      <c r="H77" s="303"/>
      <c r="I77" s="303"/>
      <c r="J77" s="300" t="s">
        <v>281</v>
      </c>
      <c r="K77" s="300" t="s">
        <v>294</v>
      </c>
      <c r="L77" s="303"/>
      <c r="M77" s="303"/>
      <c r="N77" s="300" t="s">
        <v>281</v>
      </c>
      <c r="O77" s="300" t="s">
        <v>296</v>
      </c>
      <c r="P77" s="304"/>
      <c r="Q77" s="304"/>
      <c r="R77" s="304"/>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row>
    <row r="78" spans="1:108" ht="17.25">
      <c r="A78" s="304"/>
      <c r="B78" s="300" t="s">
        <v>283</v>
      </c>
      <c r="C78" s="304"/>
      <c r="D78" s="304"/>
      <c r="E78" s="303"/>
      <c r="F78" s="303"/>
      <c r="G78" s="300" t="s">
        <v>285</v>
      </c>
      <c r="H78" s="303"/>
      <c r="I78" s="303"/>
      <c r="J78" s="300" t="s">
        <v>283</v>
      </c>
      <c r="K78" s="300" t="s">
        <v>296</v>
      </c>
      <c r="L78" s="303"/>
      <c r="M78" s="303"/>
      <c r="N78" s="300" t="s">
        <v>283</v>
      </c>
      <c r="O78" s="300" t="s">
        <v>300</v>
      </c>
      <c r="P78" s="304"/>
      <c r="Q78" s="304"/>
      <c r="R78" s="304"/>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row>
    <row r="79" spans="1:108" ht="17.25">
      <c r="A79" s="304"/>
      <c r="B79" s="300" t="s">
        <v>285</v>
      </c>
      <c r="C79" s="304"/>
      <c r="D79" s="304"/>
      <c r="E79" s="303"/>
      <c r="F79" s="303"/>
      <c r="G79" s="300" t="s">
        <v>287</v>
      </c>
      <c r="H79" s="303"/>
      <c r="I79" s="303"/>
      <c r="J79" s="300" t="s">
        <v>285</v>
      </c>
      <c r="K79" s="300" t="s">
        <v>300</v>
      </c>
      <c r="L79" s="303"/>
      <c r="M79" s="303"/>
      <c r="N79" s="300" t="s">
        <v>285</v>
      </c>
      <c r="O79" s="300" t="s">
        <v>305</v>
      </c>
      <c r="P79" s="304"/>
      <c r="Q79" s="304"/>
      <c r="R79" s="304"/>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row>
    <row r="80" spans="1:108" ht="17.25">
      <c r="A80" s="304"/>
      <c r="B80" s="300" t="s">
        <v>287</v>
      </c>
      <c r="C80" s="304"/>
      <c r="D80" s="304"/>
      <c r="E80" s="303"/>
      <c r="F80" s="303"/>
      <c r="G80" s="300" t="s">
        <v>290</v>
      </c>
      <c r="H80" s="303"/>
      <c r="I80" s="303"/>
      <c r="J80" s="300" t="s">
        <v>287</v>
      </c>
      <c r="K80" s="300" t="s">
        <v>305</v>
      </c>
      <c r="L80" s="303"/>
      <c r="M80" s="303"/>
      <c r="N80" s="300" t="s">
        <v>287</v>
      </c>
      <c r="O80" s="300" t="s">
        <v>307</v>
      </c>
      <c r="P80" s="304"/>
      <c r="Q80" s="304"/>
      <c r="R80" s="304"/>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row>
    <row r="81" spans="1:108" ht="17.25">
      <c r="A81" s="304"/>
      <c r="B81" s="300" t="s">
        <v>290</v>
      </c>
      <c r="C81" s="304"/>
      <c r="D81" s="304"/>
      <c r="E81" s="303"/>
      <c r="F81" s="303"/>
      <c r="G81" s="300" t="s">
        <v>292</v>
      </c>
      <c r="H81" s="303"/>
      <c r="I81" s="303"/>
      <c r="J81" s="300" t="s">
        <v>290</v>
      </c>
      <c r="K81" s="300" t="s">
        <v>307</v>
      </c>
      <c r="L81" s="303"/>
      <c r="M81" s="303"/>
      <c r="N81" s="300" t="s">
        <v>290</v>
      </c>
      <c r="O81" s="300" t="s">
        <v>740</v>
      </c>
      <c r="P81" s="304"/>
      <c r="Q81" s="304"/>
      <c r="R81" s="304"/>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row>
    <row r="82" spans="1:108" ht="17.25">
      <c r="A82" s="304"/>
      <c r="B82" s="300" t="s">
        <v>292</v>
      </c>
      <c r="C82" s="304"/>
      <c r="D82" s="304"/>
      <c r="E82" s="303"/>
      <c r="F82" s="303"/>
      <c r="G82" s="300" t="s">
        <v>294</v>
      </c>
      <c r="H82" s="303"/>
      <c r="I82" s="303"/>
      <c r="J82" s="300" t="s">
        <v>292</v>
      </c>
      <c r="K82" s="300" t="s">
        <v>740</v>
      </c>
      <c r="L82" s="303"/>
      <c r="M82" s="303"/>
      <c r="N82" s="300" t="s">
        <v>292</v>
      </c>
      <c r="O82" s="300" t="s">
        <v>209</v>
      </c>
      <c r="P82" s="304"/>
      <c r="Q82" s="304"/>
      <c r="R82" s="304"/>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row>
    <row r="83" spans="1:108" ht="17.25">
      <c r="A83" s="304"/>
      <c r="B83" s="300" t="s">
        <v>294</v>
      </c>
      <c r="C83" s="304"/>
      <c r="D83" s="304"/>
      <c r="E83" s="303"/>
      <c r="F83" s="303"/>
      <c r="G83" s="300" t="s">
        <v>296</v>
      </c>
      <c r="H83" s="303"/>
      <c r="I83" s="303"/>
      <c r="J83" s="300" t="s">
        <v>294</v>
      </c>
      <c r="K83" s="300" t="s">
        <v>209</v>
      </c>
      <c r="L83" s="303"/>
      <c r="M83" s="303"/>
      <c r="N83" s="300" t="s">
        <v>294</v>
      </c>
      <c r="O83" s="300" t="s">
        <v>271</v>
      </c>
      <c r="P83" s="304"/>
      <c r="Q83" s="304"/>
      <c r="R83" s="304"/>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row>
    <row r="84" spans="1:108" ht="17.25">
      <c r="A84" s="304"/>
      <c r="B84" s="300" t="s">
        <v>296</v>
      </c>
      <c r="C84" s="304"/>
      <c r="D84" s="304"/>
      <c r="E84" s="303"/>
      <c r="F84" s="303"/>
      <c r="G84" s="300" t="s">
        <v>300</v>
      </c>
      <c r="H84" s="303"/>
      <c r="I84" s="303"/>
      <c r="J84" s="300" t="s">
        <v>296</v>
      </c>
      <c r="K84" s="300" t="s">
        <v>271</v>
      </c>
      <c r="L84" s="303"/>
      <c r="M84" s="303"/>
      <c r="N84" s="300" t="s">
        <v>296</v>
      </c>
      <c r="O84" s="300" t="s">
        <v>759</v>
      </c>
      <c r="P84" s="304"/>
      <c r="Q84" s="304"/>
      <c r="R84" s="304"/>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row>
    <row r="85" spans="1:108" ht="17.25">
      <c r="A85" s="304"/>
      <c r="B85" s="300" t="s">
        <v>300</v>
      </c>
      <c r="C85" s="304"/>
      <c r="D85" s="304"/>
      <c r="E85" s="303"/>
      <c r="F85" s="303"/>
      <c r="G85" s="300" t="s">
        <v>305</v>
      </c>
      <c r="H85" s="303"/>
      <c r="I85" s="303"/>
      <c r="J85" s="300" t="s">
        <v>300</v>
      </c>
      <c r="K85" s="300" t="s">
        <v>759</v>
      </c>
      <c r="L85" s="303"/>
      <c r="M85" s="303"/>
      <c r="N85" s="300" t="s">
        <v>300</v>
      </c>
      <c r="O85" s="300" t="s">
        <v>267</v>
      </c>
      <c r="P85" s="304"/>
      <c r="Q85" s="304"/>
      <c r="R85" s="304"/>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row>
    <row r="86" spans="1:108" ht="17.25">
      <c r="A86" s="304"/>
      <c r="B86" s="300" t="s">
        <v>305</v>
      </c>
      <c r="C86" s="304"/>
      <c r="D86" s="304"/>
      <c r="E86" s="303"/>
      <c r="F86" s="303"/>
      <c r="G86" s="300" t="s">
        <v>307</v>
      </c>
      <c r="H86" s="303"/>
      <c r="I86" s="303"/>
      <c r="J86" s="300" t="s">
        <v>305</v>
      </c>
      <c r="K86" s="300" t="s">
        <v>267</v>
      </c>
      <c r="L86" s="303"/>
      <c r="M86" s="303"/>
      <c r="N86" s="300" t="s">
        <v>305</v>
      </c>
      <c r="O86" s="305"/>
      <c r="P86" s="304"/>
      <c r="Q86" s="304"/>
      <c r="R86" s="304"/>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row>
    <row r="87" spans="1:108" ht="17.25">
      <c r="A87" s="304"/>
      <c r="B87" s="300" t="s">
        <v>307</v>
      </c>
      <c r="C87" s="304"/>
      <c r="D87" s="304"/>
      <c r="E87" s="303"/>
      <c r="F87" s="303"/>
      <c r="G87" s="300" t="s">
        <v>740</v>
      </c>
      <c r="H87" s="303"/>
      <c r="I87" s="303"/>
      <c r="J87" s="300" t="s">
        <v>307</v>
      </c>
      <c r="K87" s="305"/>
      <c r="L87" s="303"/>
      <c r="M87" s="303"/>
      <c r="N87" s="300" t="s">
        <v>307</v>
      </c>
      <c r="O87" s="303"/>
      <c r="P87" s="304"/>
      <c r="Q87" s="304"/>
      <c r="R87" s="304"/>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row>
    <row r="88" spans="1:108" ht="17.25">
      <c r="A88" s="304"/>
      <c r="B88" s="300" t="s">
        <v>740</v>
      </c>
      <c r="C88" s="304"/>
      <c r="D88" s="304"/>
      <c r="E88" s="303"/>
      <c r="F88" s="303"/>
      <c r="G88" s="300" t="s">
        <v>209</v>
      </c>
      <c r="H88" s="303"/>
      <c r="I88" s="303"/>
      <c r="J88" s="300" t="s">
        <v>740</v>
      </c>
      <c r="K88" s="303"/>
      <c r="L88" s="303"/>
      <c r="M88" s="303"/>
      <c r="N88" s="300" t="s">
        <v>740</v>
      </c>
      <c r="O88" s="303"/>
      <c r="P88" s="304"/>
      <c r="Q88" s="304"/>
      <c r="R88" s="304"/>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row>
    <row r="89" spans="1:108" ht="17.25">
      <c r="A89" s="304"/>
      <c r="B89" s="300" t="s">
        <v>209</v>
      </c>
      <c r="C89" s="304"/>
      <c r="D89" s="304"/>
      <c r="E89" s="303"/>
      <c r="F89" s="303"/>
      <c r="G89" s="300" t="s">
        <v>271</v>
      </c>
      <c r="H89" s="303"/>
      <c r="I89" s="303"/>
      <c r="J89" s="300" t="s">
        <v>209</v>
      </c>
      <c r="K89" s="303"/>
      <c r="L89" s="303"/>
      <c r="M89" s="303"/>
      <c r="N89" s="300" t="s">
        <v>209</v>
      </c>
      <c r="O89" s="303"/>
      <c r="P89" s="304"/>
      <c r="Q89" s="304"/>
      <c r="R89" s="304"/>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row>
    <row r="90" spans="1:108" ht="17.25">
      <c r="A90" s="304"/>
      <c r="B90" s="300" t="s">
        <v>271</v>
      </c>
      <c r="C90" s="304"/>
      <c r="D90" s="304"/>
      <c r="E90" s="303"/>
      <c r="F90" s="303"/>
      <c r="G90" s="300" t="s">
        <v>759</v>
      </c>
      <c r="H90" s="303"/>
      <c r="I90" s="303"/>
      <c r="J90" s="300" t="s">
        <v>271</v>
      </c>
      <c r="K90" s="303"/>
      <c r="L90" s="303"/>
      <c r="M90" s="303"/>
      <c r="N90" s="300" t="s">
        <v>271</v>
      </c>
      <c r="O90" s="303"/>
      <c r="P90" s="304"/>
      <c r="Q90" s="304"/>
      <c r="R90" s="304"/>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row>
    <row r="91" spans="1:108" ht="17.25">
      <c r="A91" s="304"/>
      <c r="B91" s="300" t="s">
        <v>759</v>
      </c>
      <c r="C91" s="304"/>
      <c r="D91" s="304"/>
      <c r="E91" s="303"/>
      <c r="F91" s="303"/>
      <c r="G91" s="300" t="s">
        <v>267</v>
      </c>
      <c r="H91" s="303"/>
      <c r="I91" s="303"/>
      <c r="J91" s="300" t="s">
        <v>759</v>
      </c>
      <c r="K91" s="303"/>
      <c r="L91" s="303"/>
      <c r="M91" s="303"/>
      <c r="N91" s="300" t="s">
        <v>759</v>
      </c>
      <c r="O91" s="303"/>
      <c r="P91" s="304"/>
      <c r="Q91" s="304"/>
      <c r="R91" s="304"/>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row>
    <row r="92" spans="1:108" ht="17.25">
      <c r="A92" s="304"/>
      <c r="B92" s="300" t="s">
        <v>267</v>
      </c>
      <c r="C92" s="304"/>
      <c r="D92" s="304"/>
      <c r="E92" s="303"/>
      <c r="F92" s="303"/>
      <c r="G92" s="303"/>
      <c r="H92" s="303"/>
      <c r="I92" s="303"/>
      <c r="J92" s="300" t="s">
        <v>267</v>
      </c>
      <c r="K92" s="303"/>
      <c r="L92" s="303"/>
      <c r="M92" s="303"/>
      <c r="N92" s="300" t="s">
        <v>267</v>
      </c>
      <c r="O92" s="303"/>
      <c r="P92" s="304"/>
      <c r="Q92" s="304"/>
      <c r="R92" s="304"/>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row>
    <row r="93" spans="1:108" ht="17.25">
      <c r="A93" s="304"/>
      <c r="B93" s="300"/>
      <c r="C93" s="304"/>
      <c r="D93" s="304"/>
      <c r="E93" s="303"/>
      <c r="F93" s="303"/>
      <c r="G93" s="303"/>
      <c r="H93" s="303"/>
      <c r="I93" s="303"/>
      <c r="J93" s="305"/>
      <c r="K93" s="303"/>
      <c r="L93" s="303"/>
      <c r="M93" s="303"/>
      <c r="N93" s="305"/>
      <c r="O93" s="303"/>
      <c r="P93" s="304"/>
      <c r="Q93" s="304"/>
      <c r="R93" s="304"/>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row>
    <row r="94" spans="1:108" ht="17.25">
      <c r="A94" s="304"/>
      <c r="B94" s="300"/>
      <c r="C94" s="304"/>
      <c r="D94" s="304"/>
      <c r="E94" s="303"/>
      <c r="F94" s="303"/>
      <c r="G94" s="303"/>
      <c r="H94" s="303"/>
      <c r="I94" s="303"/>
      <c r="J94" s="305"/>
      <c r="K94" s="303"/>
      <c r="L94" s="303"/>
      <c r="M94" s="303"/>
      <c r="N94" s="305"/>
      <c r="O94" s="303"/>
      <c r="P94" s="304"/>
      <c r="Q94" s="304"/>
      <c r="R94" s="304"/>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row>
    <row r="95" spans="1:108" ht="17.25">
      <c r="A95" s="304"/>
      <c r="B95" s="300"/>
      <c r="C95" s="304"/>
      <c r="D95" s="304"/>
      <c r="E95" s="303"/>
      <c r="F95" s="303"/>
      <c r="G95" s="303"/>
      <c r="H95" s="303"/>
      <c r="I95" s="303"/>
      <c r="J95" s="305"/>
      <c r="K95" s="303"/>
      <c r="L95" s="303"/>
      <c r="M95" s="303"/>
      <c r="N95" s="305"/>
      <c r="O95" s="303"/>
      <c r="P95" s="304"/>
      <c r="Q95" s="304"/>
      <c r="R95" s="304"/>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row>
    <row r="96" spans="1:108" ht="17.25">
      <c r="A96" s="304"/>
      <c r="B96" s="300"/>
      <c r="C96" s="304"/>
      <c r="D96" s="304"/>
      <c r="E96" s="303"/>
      <c r="F96" s="303"/>
      <c r="G96" s="303"/>
      <c r="H96" s="303"/>
      <c r="I96" s="303"/>
      <c r="J96" s="305"/>
      <c r="K96" s="303"/>
      <c r="L96" s="303"/>
      <c r="M96" s="303"/>
      <c r="N96" s="305"/>
      <c r="O96" s="303"/>
      <c r="P96" s="304"/>
      <c r="Q96" s="304"/>
      <c r="R96" s="304"/>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row>
    <row r="97" spans="1:108" ht="17.25">
      <c r="A97" s="304"/>
      <c r="B97" s="300"/>
      <c r="C97" s="304"/>
      <c r="D97" s="304"/>
      <c r="E97" s="303"/>
      <c r="F97" s="303"/>
      <c r="G97" s="303"/>
      <c r="H97" s="303"/>
      <c r="I97" s="303"/>
      <c r="J97" s="305"/>
      <c r="K97" s="303"/>
      <c r="L97" s="303"/>
      <c r="M97" s="303"/>
      <c r="N97" s="305"/>
      <c r="O97" s="303"/>
      <c r="P97" s="304"/>
      <c r="Q97" s="304"/>
      <c r="R97" s="304"/>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row>
    <row r="98" spans="1:108" ht="17.25">
      <c r="A98" s="304"/>
      <c r="B98" s="300"/>
      <c r="C98" s="304"/>
      <c r="D98" s="304"/>
      <c r="E98" s="303"/>
      <c r="F98" s="303"/>
      <c r="G98" s="303"/>
      <c r="H98" s="303"/>
      <c r="I98" s="303"/>
      <c r="J98" s="305"/>
      <c r="K98" s="303"/>
      <c r="L98" s="303"/>
      <c r="M98" s="303"/>
      <c r="N98" s="305"/>
      <c r="O98" s="303"/>
      <c r="P98" s="304"/>
      <c r="Q98" s="304"/>
      <c r="R98" s="304"/>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row>
    <row r="99" spans="1:108" ht="17.25">
      <c r="A99" s="304"/>
      <c r="B99" s="300"/>
      <c r="C99" s="304"/>
      <c r="D99" s="304"/>
      <c r="E99" s="303"/>
      <c r="F99" s="303"/>
      <c r="G99" s="303"/>
      <c r="H99" s="303"/>
      <c r="I99" s="303"/>
      <c r="J99" s="305"/>
      <c r="K99" s="303"/>
      <c r="L99" s="303"/>
      <c r="M99" s="303"/>
      <c r="N99" s="305"/>
      <c r="O99" s="303"/>
      <c r="P99" s="304"/>
      <c r="Q99" s="304"/>
      <c r="R99" s="304"/>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row>
    <row r="100" spans="1:108" ht="17.25">
      <c r="A100" s="304"/>
      <c r="B100" s="300"/>
      <c r="C100" s="304"/>
      <c r="D100" s="304"/>
      <c r="E100" s="303"/>
      <c r="F100" s="303"/>
      <c r="G100" s="303"/>
      <c r="H100" s="303"/>
      <c r="I100" s="303"/>
      <c r="J100" s="305"/>
      <c r="K100" s="303"/>
      <c r="L100" s="303"/>
      <c r="M100" s="303"/>
      <c r="N100" s="305"/>
      <c r="O100" s="303"/>
      <c r="P100" s="304"/>
      <c r="Q100" s="304"/>
      <c r="R100" s="304"/>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row>
    <row r="101" spans="1:108" ht="17.25">
      <c r="A101" s="304"/>
      <c r="B101" s="300"/>
      <c r="C101" s="304"/>
      <c r="D101" s="304"/>
      <c r="E101" s="303"/>
      <c r="F101" s="303"/>
      <c r="G101" s="303"/>
      <c r="H101" s="303"/>
      <c r="I101" s="303"/>
      <c r="J101" s="305"/>
      <c r="K101" s="303"/>
      <c r="L101" s="303"/>
      <c r="M101" s="303"/>
      <c r="N101" s="305"/>
      <c r="O101" s="303"/>
      <c r="P101" s="304"/>
      <c r="Q101" s="304"/>
      <c r="R101" s="304"/>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row>
    <row r="102" spans="1:108" ht="17.25">
      <c r="A102" s="304"/>
      <c r="B102" s="300"/>
      <c r="C102" s="304"/>
      <c r="D102" s="304"/>
      <c r="E102" s="303"/>
      <c r="F102" s="303"/>
      <c r="G102" s="303"/>
      <c r="H102" s="303"/>
      <c r="I102" s="303"/>
      <c r="J102" s="305"/>
      <c r="K102" s="303"/>
      <c r="L102" s="303"/>
      <c r="M102" s="303"/>
      <c r="N102" s="305"/>
      <c r="O102" s="303"/>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row>
    <row r="103" spans="1:108" ht="17.25">
      <c r="A103" s="304"/>
      <c r="B103" s="300"/>
      <c r="C103" s="304"/>
      <c r="D103" s="304"/>
      <c r="E103" s="303"/>
      <c r="F103" s="303"/>
      <c r="G103" s="303"/>
      <c r="H103" s="303"/>
      <c r="I103" s="303"/>
      <c r="J103" s="305"/>
      <c r="K103" s="303"/>
      <c r="L103" s="303"/>
      <c r="M103" s="303"/>
      <c r="N103" s="305"/>
      <c r="O103" s="303"/>
      <c r="P103" s="304"/>
      <c r="Q103" s="304"/>
      <c r="R103" s="304"/>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row>
    <row r="104" spans="1:108" ht="17.25">
      <c r="A104" s="304"/>
      <c r="B104" s="300"/>
      <c r="C104" s="304"/>
      <c r="D104" s="304"/>
      <c r="E104" s="303"/>
      <c r="F104" s="303"/>
      <c r="G104" s="303"/>
      <c r="H104" s="303"/>
      <c r="I104" s="303"/>
      <c r="J104" s="305"/>
      <c r="K104" s="303"/>
      <c r="L104" s="303"/>
      <c r="M104" s="303"/>
      <c r="N104" s="305"/>
      <c r="O104" s="303"/>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row>
    <row r="105" spans="1:108" ht="17.25">
      <c r="A105" s="304"/>
      <c r="B105" s="300"/>
      <c r="C105" s="304"/>
      <c r="D105" s="304"/>
      <c r="E105" s="303"/>
      <c r="F105" s="303"/>
      <c r="G105" s="303"/>
      <c r="H105" s="303"/>
      <c r="I105" s="303"/>
      <c r="J105" s="305"/>
      <c r="K105" s="303"/>
      <c r="L105" s="303"/>
      <c r="M105" s="303"/>
      <c r="N105" s="305"/>
      <c r="O105" s="303"/>
      <c r="P105" s="304"/>
      <c r="Q105" s="304"/>
      <c r="R105" s="304"/>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row>
    <row r="106" spans="1:108" ht="17.25">
      <c r="A106" s="304"/>
      <c r="B106" s="300"/>
      <c r="C106" s="304"/>
      <c r="D106" s="304"/>
      <c r="E106" s="303"/>
      <c r="F106" s="303"/>
      <c r="G106" s="303"/>
      <c r="H106" s="303"/>
      <c r="I106" s="303"/>
      <c r="J106" s="305"/>
      <c r="K106" s="303"/>
      <c r="L106" s="303"/>
      <c r="M106" s="303"/>
      <c r="N106" s="305"/>
      <c r="O106" s="303"/>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row>
    <row r="107" spans="1:108" ht="17.25">
      <c r="A107" s="304"/>
      <c r="B107" s="300"/>
      <c r="C107" s="304"/>
      <c r="D107" s="304"/>
      <c r="E107" s="303"/>
      <c r="F107" s="303"/>
      <c r="G107" s="303"/>
      <c r="H107" s="303"/>
      <c r="I107" s="303"/>
      <c r="J107" s="305"/>
      <c r="K107" s="303"/>
      <c r="L107" s="303"/>
      <c r="M107" s="303"/>
      <c r="N107" s="305"/>
      <c r="O107" s="303"/>
      <c r="P107" s="304"/>
      <c r="Q107" s="304"/>
      <c r="R107" s="304"/>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row>
    <row r="108" spans="1:108" ht="17.25">
      <c r="A108" s="304"/>
      <c r="B108" s="300"/>
      <c r="C108" s="304"/>
      <c r="D108" s="304"/>
      <c r="E108" s="303"/>
      <c r="F108" s="303"/>
      <c r="G108" s="303"/>
      <c r="H108" s="303"/>
      <c r="I108" s="303"/>
      <c r="J108" s="305"/>
      <c r="K108" s="303"/>
      <c r="L108" s="303"/>
      <c r="M108" s="303"/>
      <c r="N108" s="305"/>
      <c r="O108" s="303"/>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row>
    <row r="109" spans="1:108" ht="17.25">
      <c r="A109" s="304"/>
      <c r="B109" s="300"/>
      <c r="C109" s="304"/>
      <c r="D109" s="304"/>
      <c r="E109" s="303"/>
      <c r="F109" s="303"/>
      <c r="G109" s="303"/>
      <c r="H109" s="303"/>
      <c r="I109" s="303"/>
      <c r="J109" s="305"/>
      <c r="K109" s="303"/>
      <c r="L109" s="303"/>
      <c r="M109" s="303"/>
      <c r="N109" s="305"/>
      <c r="O109" s="303"/>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row>
    <row r="110" spans="1:108" ht="17.25">
      <c r="A110" s="304"/>
      <c r="B110" s="300"/>
      <c r="C110" s="304"/>
      <c r="D110" s="304"/>
      <c r="E110" s="303"/>
      <c r="F110" s="303"/>
      <c r="G110" s="303"/>
      <c r="H110" s="303"/>
      <c r="I110" s="303"/>
      <c r="J110" s="305"/>
      <c r="K110" s="303"/>
      <c r="L110" s="303"/>
      <c r="M110" s="303"/>
      <c r="N110" s="305"/>
      <c r="O110" s="303"/>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row>
    <row r="111" spans="1:108" ht="17.25">
      <c r="A111" s="304"/>
      <c r="B111" s="300"/>
      <c r="C111" s="304"/>
      <c r="D111" s="304"/>
      <c r="E111" s="303"/>
      <c r="F111" s="303"/>
      <c r="G111" s="303"/>
      <c r="H111" s="303"/>
      <c r="I111" s="303"/>
      <c r="J111" s="305"/>
      <c r="K111" s="303"/>
      <c r="L111" s="303"/>
      <c r="M111" s="303"/>
      <c r="N111" s="305"/>
      <c r="O111" s="303"/>
      <c r="P111" s="304"/>
      <c r="Q111" s="304"/>
      <c r="R111" s="304"/>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row>
    <row r="112" spans="1:108" ht="17.25">
      <c r="A112" s="304"/>
      <c r="B112" s="300"/>
      <c r="C112" s="304"/>
      <c r="D112" s="304"/>
      <c r="E112" s="303"/>
      <c r="F112" s="303"/>
      <c r="G112" s="303"/>
      <c r="H112" s="303"/>
      <c r="I112" s="303"/>
      <c r="J112" s="305"/>
      <c r="K112" s="303"/>
      <c r="L112" s="303"/>
      <c r="M112" s="303"/>
      <c r="N112" s="305"/>
      <c r="O112" s="303"/>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row>
    <row r="113" spans="1:108" ht="17.25">
      <c r="A113" s="304"/>
      <c r="B113" s="300"/>
      <c r="C113" s="304"/>
      <c r="D113" s="304"/>
      <c r="E113" s="303"/>
      <c r="F113" s="303"/>
      <c r="G113" s="303"/>
      <c r="H113" s="303"/>
      <c r="I113" s="303"/>
      <c r="J113" s="305"/>
      <c r="K113" s="303"/>
      <c r="L113" s="303"/>
      <c r="M113" s="303"/>
      <c r="N113" s="305"/>
      <c r="O113" s="303"/>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row>
    <row r="114" spans="1:108" ht="17.25">
      <c r="A114" s="304"/>
      <c r="B114" s="300"/>
      <c r="C114" s="304"/>
      <c r="D114" s="304"/>
      <c r="E114" s="303"/>
      <c r="F114" s="303"/>
      <c r="G114" s="303"/>
      <c r="H114" s="303"/>
      <c r="I114" s="303"/>
      <c r="J114" s="305"/>
      <c r="K114" s="303"/>
      <c r="L114" s="303"/>
      <c r="M114" s="303"/>
      <c r="N114" s="305"/>
      <c r="O114" s="303"/>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row>
    <row r="115" spans="1:108" ht="17.25">
      <c r="A115" s="304"/>
      <c r="B115" s="300"/>
      <c r="C115" s="304"/>
      <c r="D115" s="304"/>
      <c r="E115" s="303"/>
      <c r="F115" s="303"/>
      <c r="G115" s="303"/>
      <c r="H115" s="303"/>
      <c r="I115" s="303"/>
      <c r="J115" s="305"/>
      <c r="K115" s="303"/>
      <c r="L115" s="303"/>
      <c r="M115" s="303"/>
      <c r="N115" s="305"/>
      <c r="O115" s="303"/>
      <c r="P115" s="304"/>
      <c r="Q115" s="304"/>
      <c r="R115" s="304"/>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row>
    <row r="116" spans="1:108" ht="17.25">
      <c r="A116" s="304"/>
      <c r="B116" s="300"/>
      <c r="C116" s="304"/>
      <c r="D116" s="304"/>
      <c r="E116" s="303"/>
      <c r="F116" s="303"/>
      <c r="G116" s="303"/>
      <c r="H116" s="303"/>
      <c r="I116" s="303"/>
      <c r="J116" s="305"/>
      <c r="K116" s="303"/>
      <c r="L116" s="303"/>
      <c r="M116" s="303"/>
      <c r="N116" s="305"/>
      <c r="O116" s="303"/>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row>
    <row r="117" spans="1:108" ht="17.25">
      <c r="A117" s="304"/>
      <c r="B117" s="300"/>
      <c r="C117" s="304"/>
      <c r="D117" s="304"/>
      <c r="E117" s="303"/>
      <c r="F117" s="303"/>
      <c r="G117" s="303"/>
      <c r="H117" s="303"/>
      <c r="I117" s="303"/>
      <c r="J117" s="305"/>
      <c r="K117" s="303"/>
      <c r="L117" s="303"/>
      <c r="M117" s="303"/>
      <c r="N117" s="305"/>
      <c r="O117" s="303"/>
      <c r="P117" s="304"/>
      <c r="Q117" s="304"/>
      <c r="R117" s="304"/>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row>
    <row r="118" spans="1:108" ht="17.25">
      <c r="A118" s="304"/>
      <c r="B118" s="300"/>
      <c r="C118" s="304"/>
      <c r="D118" s="304"/>
      <c r="E118" s="303"/>
      <c r="F118" s="303"/>
      <c r="G118" s="303"/>
      <c r="H118" s="303"/>
      <c r="I118" s="303"/>
      <c r="J118" s="305"/>
      <c r="K118" s="303"/>
      <c r="L118" s="303"/>
      <c r="M118" s="303"/>
      <c r="N118" s="305"/>
      <c r="O118" s="303"/>
      <c r="P118" s="304"/>
      <c r="Q118" s="304"/>
      <c r="R118" s="304"/>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row>
    <row r="119" spans="1:108" ht="17.25">
      <c r="A119" s="304"/>
      <c r="B119" s="300"/>
      <c r="C119" s="304"/>
      <c r="D119" s="304"/>
      <c r="E119" s="303"/>
      <c r="F119" s="303"/>
      <c r="G119" s="303"/>
      <c r="H119" s="303"/>
      <c r="I119" s="303"/>
      <c r="J119" s="305"/>
      <c r="K119" s="303"/>
      <c r="L119" s="303"/>
      <c r="M119" s="303"/>
      <c r="N119" s="305"/>
      <c r="O119" s="303"/>
      <c r="P119" s="304"/>
      <c r="Q119" s="304"/>
      <c r="R119" s="304"/>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row>
    <row r="120" spans="1:108" ht="17.25">
      <c r="A120" s="304"/>
      <c r="B120" s="300"/>
      <c r="C120" s="304"/>
      <c r="D120" s="304"/>
      <c r="E120" s="303"/>
      <c r="F120" s="303"/>
      <c r="G120" s="303"/>
      <c r="H120" s="303"/>
      <c r="I120" s="303"/>
      <c r="J120" s="305"/>
      <c r="K120" s="303"/>
      <c r="L120" s="303"/>
      <c r="M120" s="303"/>
      <c r="N120" s="305"/>
      <c r="O120" s="303"/>
      <c r="P120" s="304"/>
      <c r="Q120" s="304"/>
      <c r="R120" s="304"/>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row>
    <row r="121" spans="1:108" ht="17.25">
      <c r="A121" s="304"/>
      <c r="B121" s="300"/>
      <c r="C121" s="304"/>
      <c r="D121" s="304"/>
      <c r="E121" s="303"/>
      <c r="F121" s="303"/>
      <c r="G121" s="303"/>
      <c r="H121" s="303"/>
      <c r="I121" s="303"/>
      <c r="J121" s="305"/>
      <c r="K121" s="303"/>
      <c r="L121" s="303"/>
      <c r="M121" s="303"/>
      <c r="N121" s="305"/>
      <c r="O121" s="303"/>
      <c r="P121" s="304"/>
      <c r="Q121" s="304"/>
      <c r="R121" s="304"/>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row>
    <row r="122" spans="1:108" ht="17.25">
      <c r="A122" s="304"/>
      <c r="B122" s="300"/>
      <c r="C122" s="304"/>
      <c r="D122" s="304"/>
      <c r="E122" s="303"/>
      <c r="F122" s="303"/>
      <c r="G122" s="303"/>
      <c r="H122" s="303"/>
      <c r="I122" s="303"/>
      <c r="J122" s="305"/>
      <c r="K122" s="303"/>
      <c r="L122" s="303"/>
      <c r="M122" s="303"/>
      <c r="N122" s="305"/>
      <c r="O122" s="303"/>
      <c r="P122" s="304"/>
      <c r="Q122" s="304"/>
      <c r="R122" s="304"/>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row>
    <row r="123" spans="1:108" ht="17.25">
      <c r="A123" s="304"/>
      <c r="B123" s="300"/>
      <c r="C123" s="304"/>
      <c r="D123" s="304"/>
      <c r="E123" s="303"/>
      <c r="F123" s="303"/>
      <c r="G123" s="303"/>
      <c r="H123" s="303"/>
      <c r="I123" s="303"/>
      <c r="J123" s="305"/>
      <c r="K123" s="303"/>
      <c r="L123" s="303"/>
      <c r="M123" s="303"/>
      <c r="N123" s="305"/>
      <c r="O123" s="303"/>
      <c r="P123" s="304"/>
      <c r="Q123" s="304"/>
      <c r="R123" s="304"/>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row>
    <row r="124" spans="1:108" ht="17.25">
      <c r="A124" s="304"/>
      <c r="B124" s="300"/>
      <c r="C124" s="304"/>
      <c r="D124" s="304"/>
      <c r="E124" s="303"/>
      <c r="F124" s="303"/>
      <c r="G124" s="303"/>
      <c r="H124" s="303"/>
      <c r="I124" s="303"/>
      <c r="J124" s="305"/>
      <c r="K124" s="303"/>
      <c r="L124" s="303"/>
      <c r="M124" s="303"/>
      <c r="N124" s="305"/>
      <c r="O124" s="303"/>
      <c r="P124" s="304"/>
      <c r="Q124" s="304"/>
      <c r="R124" s="304"/>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row>
    <row r="125" spans="1:108" ht="17.25">
      <c r="A125" s="304"/>
      <c r="B125" s="300"/>
      <c r="C125" s="304"/>
      <c r="D125" s="304"/>
      <c r="E125" s="303"/>
      <c r="F125" s="303"/>
      <c r="G125" s="303"/>
      <c r="H125" s="303"/>
      <c r="I125" s="303"/>
      <c r="J125" s="305"/>
      <c r="K125" s="303"/>
      <c r="L125" s="303"/>
      <c r="M125" s="303"/>
      <c r="N125" s="305"/>
      <c r="O125" s="303"/>
      <c r="P125" s="304"/>
      <c r="Q125" s="304"/>
      <c r="R125" s="304"/>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row>
    <row r="126" spans="1:108" ht="17.25">
      <c r="A126" s="304"/>
      <c r="B126" s="300"/>
      <c r="C126" s="304"/>
      <c r="D126" s="304"/>
      <c r="E126" s="303"/>
      <c r="F126" s="303"/>
      <c r="G126" s="303"/>
      <c r="H126" s="303"/>
      <c r="I126" s="303"/>
      <c r="J126" s="305"/>
      <c r="K126" s="303"/>
      <c r="L126" s="303"/>
      <c r="M126" s="303"/>
      <c r="N126" s="305"/>
      <c r="O126" s="303"/>
      <c r="P126" s="304"/>
      <c r="Q126" s="304"/>
      <c r="R126" s="304"/>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row>
    <row r="127" spans="1:108" ht="17.25">
      <c r="A127" s="304"/>
      <c r="B127" s="300"/>
      <c r="C127" s="304"/>
      <c r="D127" s="304"/>
      <c r="E127" s="303"/>
      <c r="F127" s="303"/>
      <c r="G127" s="303"/>
      <c r="H127" s="303"/>
      <c r="I127" s="303"/>
      <c r="J127" s="305"/>
      <c r="K127" s="303"/>
      <c r="L127" s="303"/>
      <c r="M127" s="303"/>
      <c r="N127" s="305"/>
      <c r="O127" s="303"/>
      <c r="P127" s="304"/>
      <c r="Q127" s="304"/>
      <c r="R127" s="304"/>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row>
    <row r="128" spans="1:108" ht="17.25">
      <c r="A128" s="304"/>
      <c r="B128" s="300"/>
      <c r="C128" s="304"/>
      <c r="D128" s="304"/>
      <c r="E128" s="303"/>
      <c r="F128" s="303"/>
      <c r="G128" s="303"/>
      <c r="H128" s="303"/>
      <c r="I128" s="303"/>
      <c r="J128" s="305"/>
      <c r="K128" s="303"/>
      <c r="L128" s="303"/>
      <c r="M128" s="303"/>
      <c r="N128" s="305"/>
      <c r="O128" s="303"/>
      <c r="P128" s="304"/>
      <c r="Q128" s="304"/>
      <c r="R128" s="304"/>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row>
    <row r="129" spans="1:108" ht="17.25">
      <c r="A129" s="304"/>
      <c r="B129" s="300"/>
      <c r="C129" s="304"/>
      <c r="D129" s="304"/>
      <c r="E129" s="303"/>
      <c r="F129" s="303"/>
      <c r="G129" s="303"/>
      <c r="H129" s="303"/>
      <c r="I129" s="303"/>
      <c r="J129" s="305"/>
      <c r="K129" s="303"/>
      <c r="L129" s="303"/>
      <c r="M129" s="303"/>
      <c r="N129" s="305"/>
      <c r="O129" s="303"/>
      <c r="P129" s="304"/>
      <c r="Q129" s="304"/>
      <c r="R129" s="304"/>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row>
    <row r="130" spans="1:108" ht="17.25">
      <c r="A130" s="304"/>
      <c r="B130" s="300"/>
      <c r="C130" s="304"/>
      <c r="D130" s="304"/>
      <c r="E130" s="303"/>
      <c r="F130" s="303"/>
      <c r="G130" s="303"/>
      <c r="H130" s="303"/>
      <c r="I130" s="303"/>
      <c r="J130" s="305"/>
      <c r="K130" s="303"/>
      <c r="L130" s="303"/>
      <c r="M130" s="303"/>
      <c r="N130" s="305"/>
      <c r="O130" s="303"/>
      <c r="P130" s="304"/>
      <c r="Q130" s="304"/>
      <c r="R130" s="304"/>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row>
    <row r="131" spans="1:108" ht="17.25">
      <c r="A131" s="304"/>
      <c r="B131" s="300"/>
      <c r="C131" s="304"/>
      <c r="D131" s="304"/>
      <c r="E131" s="303"/>
      <c r="F131" s="303"/>
      <c r="G131" s="303"/>
      <c r="H131" s="303"/>
      <c r="I131" s="303"/>
      <c r="J131" s="305"/>
      <c r="K131" s="303"/>
      <c r="L131" s="303"/>
      <c r="M131" s="303"/>
      <c r="N131" s="305"/>
      <c r="O131" s="303"/>
      <c r="P131" s="304"/>
      <c r="Q131" s="304"/>
      <c r="R131" s="304"/>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row>
    <row r="132" spans="1:108" ht="17.25">
      <c r="A132" s="304"/>
      <c r="B132" s="300"/>
      <c r="C132" s="304"/>
      <c r="D132" s="304"/>
      <c r="E132" s="303"/>
      <c r="F132" s="303"/>
      <c r="G132" s="303"/>
      <c r="H132" s="303"/>
      <c r="I132" s="303"/>
      <c r="J132" s="305"/>
      <c r="K132" s="303"/>
      <c r="L132" s="303"/>
      <c r="M132" s="303"/>
      <c r="N132" s="305"/>
      <c r="O132" s="303"/>
      <c r="P132" s="304"/>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row>
    <row r="133" spans="1:108" ht="17.25">
      <c r="A133" s="304"/>
      <c r="B133" s="300"/>
      <c r="C133" s="304"/>
      <c r="D133" s="304"/>
      <c r="E133" s="303"/>
      <c r="F133" s="303"/>
      <c r="G133" s="303"/>
      <c r="H133" s="303"/>
      <c r="I133" s="303"/>
      <c r="J133" s="305"/>
      <c r="K133" s="303"/>
      <c r="L133" s="303"/>
      <c r="M133" s="303"/>
      <c r="N133" s="305"/>
      <c r="O133" s="303"/>
      <c r="P133" s="304"/>
      <c r="Q133" s="304"/>
      <c r="R133" s="304"/>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row>
    <row r="134" spans="1:108" ht="17.25">
      <c r="A134" s="304"/>
      <c r="B134" s="300"/>
      <c r="C134" s="304"/>
      <c r="D134" s="304"/>
      <c r="E134" s="303"/>
      <c r="F134" s="303"/>
      <c r="G134" s="303"/>
      <c r="H134" s="303"/>
      <c r="I134" s="303"/>
      <c r="J134" s="305"/>
      <c r="K134" s="303"/>
      <c r="L134" s="303"/>
      <c r="M134" s="303"/>
      <c r="N134" s="305"/>
      <c r="O134" s="303"/>
      <c r="P134" s="304"/>
      <c r="Q134" s="304"/>
      <c r="R134" s="304"/>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row>
    <row r="135" spans="1:108" ht="17.25">
      <c r="A135" s="304"/>
      <c r="B135" s="300"/>
      <c r="C135" s="304"/>
      <c r="D135" s="304"/>
      <c r="E135" s="303"/>
      <c r="F135" s="303"/>
      <c r="G135" s="303"/>
      <c r="H135" s="303"/>
      <c r="I135" s="303"/>
      <c r="J135" s="305"/>
      <c r="K135" s="303"/>
      <c r="L135" s="303"/>
      <c r="M135" s="303"/>
      <c r="N135" s="305"/>
      <c r="O135" s="303"/>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row>
    <row r="136" spans="1:108" ht="17.25">
      <c r="A136" s="304"/>
      <c r="B136" s="300"/>
      <c r="C136" s="304"/>
      <c r="D136" s="304"/>
      <c r="E136" s="303"/>
      <c r="F136" s="303"/>
      <c r="G136" s="303"/>
      <c r="H136" s="303"/>
      <c r="I136" s="303"/>
      <c r="J136" s="305"/>
      <c r="K136" s="303"/>
      <c r="L136" s="303"/>
      <c r="M136" s="303"/>
      <c r="N136" s="305"/>
      <c r="O136" s="303"/>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row>
    <row r="137" spans="1:108" ht="17.25">
      <c r="A137" s="304"/>
      <c r="B137" s="300"/>
      <c r="C137" s="304"/>
      <c r="D137" s="304"/>
      <c r="E137" s="303"/>
      <c r="F137" s="303"/>
      <c r="G137" s="303"/>
      <c r="H137" s="303"/>
      <c r="I137" s="303"/>
      <c r="J137" s="305"/>
      <c r="K137" s="303"/>
      <c r="L137" s="303"/>
      <c r="M137" s="303"/>
      <c r="N137" s="305"/>
      <c r="O137" s="303"/>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row>
    <row r="138" spans="1:108" ht="17.25">
      <c r="A138" s="304"/>
      <c r="B138" s="300"/>
      <c r="C138" s="304"/>
      <c r="D138" s="304"/>
      <c r="E138" s="303"/>
      <c r="F138" s="303"/>
      <c r="G138" s="303"/>
      <c r="H138" s="303"/>
      <c r="I138" s="303"/>
      <c r="J138" s="305"/>
      <c r="K138" s="303"/>
      <c r="L138" s="303"/>
      <c r="M138" s="303"/>
      <c r="N138" s="305"/>
      <c r="O138" s="303"/>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row>
    <row r="139" spans="1:108" ht="17.25">
      <c r="A139" s="304"/>
      <c r="B139" s="300"/>
      <c r="C139" s="304"/>
      <c r="D139" s="304"/>
      <c r="E139" s="303"/>
      <c r="F139" s="303"/>
      <c r="G139" s="303"/>
      <c r="H139" s="303"/>
      <c r="I139" s="303"/>
      <c r="J139" s="305"/>
      <c r="K139" s="303"/>
      <c r="L139" s="303"/>
      <c r="M139" s="303"/>
      <c r="N139" s="305"/>
      <c r="O139" s="303"/>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row>
    <row r="140" spans="1:108" ht="17.25">
      <c r="A140" s="304"/>
      <c r="B140" s="300"/>
      <c r="C140" s="304"/>
      <c r="D140" s="304"/>
      <c r="E140" s="303"/>
      <c r="F140" s="303"/>
      <c r="G140" s="303"/>
      <c r="H140" s="303"/>
      <c r="I140" s="303"/>
      <c r="J140" s="305"/>
      <c r="K140" s="303"/>
      <c r="L140" s="303"/>
      <c r="M140" s="303"/>
      <c r="N140" s="305"/>
      <c r="O140" s="303"/>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row>
    <row r="141" spans="1:108" ht="17.25">
      <c r="A141" s="304"/>
      <c r="B141" s="300"/>
      <c r="C141" s="304"/>
      <c r="D141" s="304"/>
      <c r="E141" s="303"/>
      <c r="F141" s="303"/>
      <c r="G141" s="303"/>
      <c r="H141" s="303"/>
      <c r="I141" s="303"/>
      <c r="J141" s="305"/>
      <c r="K141" s="303"/>
      <c r="L141" s="303"/>
      <c r="M141" s="303"/>
      <c r="N141" s="305"/>
      <c r="O141" s="303"/>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row>
    <row r="142" spans="1:108" ht="17.25">
      <c r="A142" s="304"/>
      <c r="B142" s="300"/>
      <c r="C142" s="304"/>
      <c r="D142" s="304"/>
      <c r="E142" s="303"/>
      <c r="F142" s="303"/>
      <c r="G142" s="303"/>
      <c r="H142" s="303"/>
      <c r="I142" s="303"/>
      <c r="J142" s="305"/>
      <c r="K142" s="303"/>
      <c r="L142" s="303"/>
      <c r="M142" s="303"/>
      <c r="N142" s="305"/>
      <c r="O142" s="303"/>
      <c r="P142" s="304"/>
      <c r="Q142" s="304"/>
      <c r="R142" s="304"/>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row>
    <row r="143" spans="1:108" ht="17.25">
      <c r="A143" s="304"/>
      <c r="B143" s="300"/>
      <c r="C143" s="304"/>
      <c r="D143" s="304"/>
      <c r="E143" s="303"/>
      <c r="F143" s="303"/>
      <c r="G143" s="303"/>
      <c r="H143" s="303"/>
      <c r="I143" s="303"/>
      <c r="J143" s="305"/>
      <c r="K143" s="303"/>
      <c r="L143" s="303"/>
      <c r="M143" s="303"/>
      <c r="N143" s="305"/>
      <c r="O143" s="303"/>
      <c r="P143" s="304"/>
      <c r="Q143" s="304"/>
      <c r="R143" s="304"/>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row>
    <row r="144" spans="1:108" ht="17.25">
      <c r="A144" s="304"/>
      <c r="B144" s="300"/>
      <c r="C144" s="304"/>
      <c r="D144" s="304"/>
      <c r="E144" s="303"/>
      <c r="F144" s="303"/>
      <c r="G144" s="303"/>
      <c r="H144" s="303"/>
      <c r="I144" s="303"/>
      <c r="J144" s="305"/>
      <c r="K144" s="303"/>
      <c r="L144" s="303"/>
      <c r="M144" s="303"/>
      <c r="N144" s="305"/>
      <c r="O144" s="303"/>
      <c r="P144" s="304"/>
      <c r="Q144" s="304"/>
      <c r="R144" s="304"/>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row>
    <row r="145" spans="1:108" ht="17.25">
      <c r="A145" s="304"/>
      <c r="B145" s="300"/>
      <c r="C145" s="304"/>
      <c r="D145" s="304"/>
      <c r="E145" s="303"/>
      <c r="F145" s="303"/>
      <c r="G145" s="303"/>
      <c r="H145" s="303"/>
      <c r="I145" s="303"/>
      <c r="J145" s="305"/>
      <c r="K145" s="303"/>
      <c r="L145" s="303"/>
      <c r="M145" s="303"/>
      <c r="N145" s="305"/>
      <c r="O145" s="303"/>
      <c r="P145" s="304"/>
      <c r="Q145" s="304"/>
      <c r="R145" s="304"/>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row>
    <row r="146" spans="1:108" ht="17.25">
      <c r="A146" s="304"/>
      <c r="B146" s="300"/>
      <c r="C146" s="304"/>
      <c r="D146" s="304"/>
      <c r="E146" s="303"/>
      <c r="F146" s="303"/>
      <c r="G146" s="303"/>
      <c r="H146" s="303"/>
      <c r="I146" s="303"/>
      <c r="J146" s="305"/>
      <c r="K146" s="303"/>
      <c r="L146" s="303"/>
      <c r="M146" s="303"/>
      <c r="N146" s="305"/>
      <c r="O146" s="303"/>
      <c r="P146" s="304"/>
      <c r="Q146" s="304"/>
      <c r="R146" s="304"/>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row>
    <row r="147" spans="1:108" ht="17.25">
      <c r="A147" s="304"/>
      <c r="B147" s="300"/>
      <c r="C147" s="304"/>
      <c r="D147" s="304"/>
      <c r="E147" s="303"/>
      <c r="F147" s="303"/>
      <c r="G147" s="303"/>
      <c r="H147" s="303"/>
      <c r="I147" s="303"/>
      <c r="J147" s="305"/>
      <c r="K147" s="303"/>
      <c r="L147" s="303"/>
      <c r="M147" s="303"/>
      <c r="N147" s="305"/>
      <c r="O147" s="303"/>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row>
    <row r="148" spans="1:108" ht="17.25">
      <c r="A148" s="304"/>
      <c r="B148" s="300"/>
      <c r="C148" s="304"/>
      <c r="D148" s="304"/>
      <c r="E148" s="303"/>
      <c r="F148" s="303"/>
      <c r="G148" s="303"/>
      <c r="H148" s="303"/>
      <c r="I148" s="303"/>
      <c r="J148" s="305"/>
      <c r="K148" s="303"/>
      <c r="L148" s="303"/>
      <c r="M148" s="303"/>
      <c r="N148" s="305"/>
      <c r="O148" s="303"/>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row>
    <row r="149" spans="1:108" ht="17.25">
      <c r="A149" s="304"/>
      <c r="B149" s="300"/>
      <c r="C149" s="304"/>
      <c r="D149" s="304"/>
      <c r="E149" s="303"/>
      <c r="F149" s="303"/>
      <c r="G149" s="303"/>
      <c r="H149" s="303"/>
      <c r="I149" s="303"/>
      <c r="J149" s="305"/>
      <c r="K149" s="303"/>
      <c r="L149" s="303"/>
      <c r="M149" s="303"/>
      <c r="N149" s="305"/>
      <c r="O149" s="303"/>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row>
    <row r="150" spans="1:108" ht="17.25">
      <c r="A150" s="304"/>
      <c r="B150" s="300"/>
      <c r="C150" s="304"/>
      <c r="D150" s="304"/>
      <c r="E150" s="303"/>
      <c r="F150" s="303"/>
      <c r="G150" s="303"/>
      <c r="H150" s="303"/>
      <c r="I150" s="303"/>
      <c r="J150" s="305"/>
      <c r="K150" s="303"/>
      <c r="L150" s="303"/>
      <c r="M150" s="303"/>
      <c r="N150" s="305"/>
      <c r="O150" s="303"/>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row>
    <row r="151" spans="1:108" ht="17.25">
      <c r="A151" s="304"/>
      <c r="B151" s="300"/>
      <c r="C151" s="304"/>
      <c r="D151" s="304"/>
      <c r="E151" s="303"/>
      <c r="F151" s="303"/>
      <c r="G151" s="303"/>
      <c r="H151" s="303"/>
      <c r="I151" s="303"/>
      <c r="J151" s="305"/>
      <c r="K151" s="303"/>
      <c r="L151" s="303"/>
      <c r="M151" s="303"/>
      <c r="N151" s="305"/>
      <c r="O151" s="303"/>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row>
    <row r="152" spans="1:108" ht="17.25">
      <c r="A152" s="304"/>
      <c r="B152" s="300"/>
      <c r="C152" s="304"/>
      <c r="D152" s="304"/>
      <c r="E152" s="303"/>
      <c r="F152" s="303"/>
      <c r="G152" s="303"/>
      <c r="H152" s="303"/>
      <c r="I152" s="303"/>
      <c r="J152" s="305"/>
      <c r="K152" s="303"/>
      <c r="L152" s="303"/>
      <c r="M152" s="303"/>
      <c r="N152" s="305"/>
      <c r="O152" s="303"/>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row>
    <row r="153" spans="1:108" ht="17.25">
      <c r="A153" s="304"/>
      <c r="B153" s="300"/>
      <c r="C153" s="304"/>
      <c r="D153" s="304"/>
      <c r="E153" s="303"/>
      <c r="F153" s="303"/>
      <c r="G153" s="303"/>
      <c r="H153" s="303"/>
      <c r="I153" s="303"/>
      <c r="J153" s="305"/>
      <c r="K153" s="303"/>
      <c r="L153" s="303"/>
      <c r="M153" s="303"/>
      <c r="N153" s="305"/>
      <c r="O153" s="303"/>
      <c r="P153" s="304"/>
      <c r="Q153" s="304"/>
      <c r="R153" s="304"/>
      <c r="S153" s="304"/>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c r="AU153" s="304"/>
      <c r="AV153" s="304"/>
      <c r="AW153" s="304"/>
      <c r="AX153" s="304"/>
      <c r="AY153" s="304"/>
      <c r="AZ153" s="304"/>
      <c r="BA153" s="304"/>
      <c r="BB153" s="304"/>
      <c r="BC153" s="304"/>
      <c r="BD153" s="304"/>
      <c r="BE153" s="304"/>
      <c r="BF153" s="304"/>
      <c r="BG153" s="304"/>
      <c r="BH153" s="304"/>
      <c r="BI153" s="304"/>
      <c r="BJ153" s="304"/>
      <c r="BK153" s="304"/>
      <c r="BL153" s="304"/>
      <c r="BM153" s="304"/>
      <c r="BN153" s="304"/>
      <c r="BO153" s="304"/>
      <c r="BP153" s="304"/>
      <c r="BQ153" s="304"/>
      <c r="BR153" s="304"/>
      <c r="BS153" s="304"/>
      <c r="BT153" s="304"/>
      <c r="BU153" s="304"/>
      <c r="BV153" s="304"/>
      <c r="BW153" s="304"/>
      <c r="BX153" s="304"/>
      <c r="BY153" s="304"/>
      <c r="BZ153" s="304"/>
      <c r="CA153" s="304"/>
      <c r="CB153" s="304"/>
      <c r="CC153" s="304"/>
      <c r="CD153" s="304"/>
      <c r="CE153" s="304"/>
      <c r="CF153" s="304"/>
      <c r="CG153" s="304"/>
      <c r="CH153" s="304"/>
      <c r="CI153" s="304"/>
      <c r="CJ153" s="304"/>
      <c r="CK153" s="304"/>
      <c r="CL153" s="304"/>
      <c r="CM153" s="304"/>
      <c r="CN153" s="304"/>
      <c r="CO153" s="304"/>
      <c r="CP153" s="304"/>
      <c r="CQ153" s="304"/>
      <c r="CR153" s="304"/>
      <c r="CS153" s="304"/>
      <c r="CT153" s="304"/>
      <c r="CU153" s="304"/>
      <c r="CV153" s="304"/>
      <c r="CW153" s="304"/>
      <c r="CX153" s="304"/>
      <c r="CY153" s="304"/>
      <c r="CZ153" s="304"/>
      <c r="DA153" s="304"/>
      <c r="DB153" s="304"/>
      <c r="DC153" s="304"/>
      <c r="DD153" s="304"/>
    </row>
    <row r="154" spans="1:108" ht="17.25">
      <c r="A154" s="304"/>
      <c r="B154" s="300"/>
      <c r="C154" s="304"/>
      <c r="D154" s="304"/>
      <c r="E154" s="303"/>
      <c r="F154" s="303"/>
      <c r="G154" s="303"/>
      <c r="H154" s="303"/>
      <c r="I154" s="303"/>
      <c r="J154" s="305"/>
      <c r="K154" s="303"/>
      <c r="L154" s="303"/>
      <c r="M154" s="303"/>
      <c r="N154" s="305"/>
      <c r="O154" s="303"/>
      <c r="P154" s="304"/>
      <c r="Q154" s="304"/>
      <c r="R154" s="304"/>
      <c r="S154" s="304"/>
      <c r="T154" s="304"/>
      <c r="U154" s="304"/>
      <c r="V154" s="304"/>
      <c r="W154" s="304"/>
      <c r="X154" s="304"/>
      <c r="Y154" s="304"/>
      <c r="Z154" s="304"/>
      <c r="AA154" s="304"/>
      <c r="AB154" s="304"/>
      <c r="AC154" s="304"/>
      <c r="AD154" s="304"/>
      <c r="AE154" s="304"/>
      <c r="AF154" s="304"/>
      <c r="AG154" s="304"/>
      <c r="AH154" s="304"/>
      <c r="AI154" s="304"/>
      <c r="AJ154" s="304"/>
      <c r="AK154" s="304"/>
      <c r="AL154" s="304"/>
      <c r="AM154" s="304"/>
      <c r="AN154" s="304"/>
      <c r="AO154" s="304"/>
      <c r="AP154" s="304"/>
      <c r="AQ154" s="304"/>
      <c r="AR154" s="304"/>
      <c r="AS154" s="304"/>
      <c r="AT154" s="304"/>
      <c r="AU154" s="304"/>
      <c r="AV154" s="304"/>
      <c r="AW154" s="304"/>
      <c r="AX154" s="304"/>
      <c r="AY154" s="304"/>
      <c r="AZ154" s="304"/>
      <c r="BA154" s="304"/>
      <c r="BB154" s="304"/>
      <c r="BC154" s="304"/>
      <c r="BD154" s="304"/>
      <c r="BE154" s="304"/>
      <c r="BF154" s="304"/>
      <c r="BG154" s="304"/>
      <c r="BH154" s="304"/>
      <c r="BI154" s="304"/>
      <c r="BJ154" s="304"/>
      <c r="BK154" s="304"/>
      <c r="BL154" s="304"/>
      <c r="BM154" s="304"/>
      <c r="BN154" s="304"/>
      <c r="BO154" s="304"/>
      <c r="BP154" s="304"/>
      <c r="BQ154" s="304"/>
      <c r="BR154" s="304"/>
      <c r="BS154" s="304"/>
      <c r="BT154" s="304"/>
      <c r="BU154" s="304"/>
      <c r="BV154" s="304"/>
      <c r="BW154" s="304"/>
      <c r="BX154" s="304"/>
      <c r="BY154" s="304"/>
      <c r="BZ154" s="304"/>
      <c r="CA154" s="304"/>
      <c r="CB154" s="304"/>
      <c r="CC154" s="304"/>
      <c r="CD154" s="304"/>
      <c r="CE154" s="304"/>
      <c r="CF154" s="304"/>
      <c r="CG154" s="304"/>
      <c r="CH154" s="304"/>
      <c r="CI154" s="304"/>
      <c r="CJ154" s="304"/>
      <c r="CK154" s="304"/>
      <c r="CL154" s="304"/>
      <c r="CM154" s="304"/>
      <c r="CN154" s="304"/>
      <c r="CO154" s="304"/>
      <c r="CP154" s="304"/>
      <c r="CQ154" s="304"/>
      <c r="CR154" s="304"/>
      <c r="CS154" s="304"/>
      <c r="CT154" s="304"/>
      <c r="CU154" s="304"/>
      <c r="CV154" s="304"/>
      <c r="CW154" s="304"/>
      <c r="CX154" s="304"/>
      <c r="CY154" s="304"/>
      <c r="CZ154" s="304"/>
      <c r="DA154" s="304"/>
      <c r="DB154" s="304"/>
      <c r="DC154" s="304"/>
      <c r="DD154" s="304"/>
    </row>
    <row r="155" spans="1:108" ht="17.25">
      <c r="A155" s="304"/>
      <c r="B155" s="300"/>
      <c r="C155" s="304"/>
      <c r="D155" s="304"/>
      <c r="E155" s="303"/>
      <c r="F155" s="303"/>
      <c r="G155" s="303"/>
      <c r="H155" s="303"/>
      <c r="I155" s="303"/>
      <c r="J155" s="305"/>
      <c r="K155" s="303"/>
      <c r="L155" s="303"/>
      <c r="M155" s="303"/>
      <c r="N155" s="305"/>
      <c r="O155" s="303"/>
      <c r="P155" s="304"/>
      <c r="Q155" s="304"/>
      <c r="R155" s="304"/>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c r="AU155" s="304"/>
      <c r="AV155" s="304"/>
      <c r="AW155" s="304"/>
      <c r="AX155" s="304"/>
      <c r="AY155" s="304"/>
      <c r="AZ155" s="304"/>
      <c r="BA155" s="304"/>
      <c r="BB155" s="304"/>
      <c r="BC155" s="304"/>
      <c r="BD155" s="304"/>
      <c r="BE155" s="304"/>
      <c r="BF155" s="304"/>
      <c r="BG155" s="304"/>
      <c r="BH155" s="304"/>
      <c r="BI155" s="304"/>
      <c r="BJ155" s="304"/>
      <c r="BK155" s="304"/>
      <c r="BL155" s="304"/>
      <c r="BM155" s="304"/>
      <c r="BN155" s="304"/>
      <c r="BO155" s="304"/>
      <c r="BP155" s="304"/>
      <c r="BQ155" s="304"/>
      <c r="BR155" s="304"/>
      <c r="BS155" s="304"/>
      <c r="BT155" s="304"/>
      <c r="BU155" s="304"/>
      <c r="BV155" s="304"/>
      <c r="BW155" s="304"/>
      <c r="BX155" s="304"/>
      <c r="BY155" s="304"/>
      <c r="BZ155" s="304"/>
      <c r="CA155" s="304"/>
      <c r="CB155" s="304"/>
      <c r="CC155" s="304"/>
      <c r="CD155" s="304"/>
      <c r="CE155" s="304"/>
      <c r="CF155" s="304"/>
      <c r="CG155" s="304"/>
      <c r="CH155" s="304"/>
      <c r="CI155" s="304"/>
      <c r="CJ155" s="304"/>
      <c r="CK155" s="304"/>
      <c r="CL155" s="304"/>
      <c r="CM155" s="304"/>
      <c r="CN155" s="304"/>
      <c r="CO155" s="304"/>
      <c r="CP155" s="304"/>
      <c r="CQ155" s="304"/>
      <c r="CR155" s="304"/>
      <c r="CS155" s="304"/>
      <c r="CT155" s="304"/>
      <c r="CU155" s="304"/>
      <c r="CV155" s="304"/>
      <c r="CW155" s="304"/>
      <c r="CX155" s="304"/>
      <c r="CY155" s="304"/>
      <c r="CZ155" s="304"/>
      <c r="DA155" s="304"/>
      <c r="DB155" s="304"/>
      <c r="DC155" s="304"/>
      <c r="DD155" s="304"/>
    </row>
    <row r="156" spans="1:108" ht="17.25">
      <c r="A156" s="304"/>
      <c r="B156" s="300"/>
      <c r="C156" s="304"/>
      <c r="D156" s="304"/>
      <c r="E156" s="303"/>
      <c r="F156" s="303"/>
      <c r="G156" s="303"/>
      <c r="H156" s="303"/>
      <c r="I156" s="303"/>
      <c r="J156" s="305"/>
      <c r="K156" s="303"/>
      <c r="L156" s="303"/>
      <c r="M156" s="303"/>
      <c r="N156" s="305"/>
      <c r="O156" s="303"/>
      <c r="P156" s="304"/>
      <c r="Q156" s="304"/>
      <c r="R156" s="304"/>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row>
    <row r="157" spans="1:108" ht="17.25">
      <c r="A157" s="304"/>
      <c r="B157" s="300"/>
      <c r="C157" s="304"/>
      <c r="D157" s="304"/>
      <c r="E157" s="303"/>
      <c r="F157" s="303"/>
      <c r="G157" s="303"/>
      <c r="H157" s="303"/>
      <c r="I157" s="303"/>
      <c r="J157" s="305"/>
      <c r="K157" s="303"/>
      <c r="L157" s="303"/>
      <c r="M157" s="303"/>
      <c r="N157" s="305"/>
      <c r="O157" s="303"/>
      <c r="P157" s="304"/>
      <c r="Q157" s="304"/>
      <c r="R157" s="304"/>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row>
    <row r="158" spans="1:108" ht="17.25">
      <c r="A158" s="304"/>
      <c r="B158" s="300"/>
      <c r="C158" s="304"/>
      <c r="D158" s="304"/>
      <c r="E158" s="303"/>
      <c r="F158" s="303"/>
      <c r="G158" s="303"/>
      <c r="H158" s="303"/>
      <c r="I158" s="303"/>
      <c r="J158" s="305"/>
      <c r="K158" s="303"/>
      <c r="L158" s="303"/>
      <c r="M158" s="303"/>
      <c r="N158" s="305"/>
      <c r="O158" s="303"/>
      <c r="P158" s="304"/>
      <c r="Q158" s="304"/>
      <c r="R158" s="304"/>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row>
    <row r="159" spans="1:108" ht="17.25">
      <c r="A159" s="304"/>
      <c r="B159" s="300"/>
      <c r="C159" s="304"/>
      <c r="D159" s="304"/>
      <c r="E159" s="303"/>
      <c r="F159" s="303"/>
      <c r="G159" s="303"/>
      <c r="H159" s="303"/>
      <c r="I159" s="303"/>
      <c r="J159" s="305"/>
      <c r="K159" s="303"/>
      <c r="L159" s="303"/>
      <c r="M159" s="303"/>
      <c r="N159" s="305"/>
      <c r="O159" s="303"/>
      <c r="P159" s="304"/>
      <c r="Q159" s="304"/>
      <c r="R159" s="304"/>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row>
    <row r="160" spans="1:108" ht="17.25">
      <c r="A160" s="304"/>
      <c r="B160" s="300"/>
      <c r="C160" s="304"/>
      <c r="D160" s="304"/>
      <c r="E160" s="303"/>
      <c r="F160" s="303"/>
      <c r="G160" s="303"/>
      <c r="H160" s="303"/>
      <c r="I160" s="303"/>
      <c r="J160" s="305"/>
      <c r="K160" s="303"/>
      <c r="L160" s="303"/>
      <c r="M160" s="303"/>
      <c r="N160" s="305"/>
      <c r="O160" s="303"/>
      <c r="P160" s="304"/>
      <c r="Q160" s="304"/>
      <c r="R160" s="304"/>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row>
    <row r="161" spans="1:108" ht="17.25">
      <c r="A161" s="304"/>
      <c r="B161" s="300"/>
      <c r="C161" s="304"/>
      <c r="D161" s="304"/>
      <c r="E161" s="303"/>
      <c r="F161" s="303"/>
      <c r="G161" s="303"/>
      <c r="H161" s="303"/>
      <c r="I161" s="303"/>
      <c r="J161" s="305"/>
      <c r="K161" s="303"/>
      <c r="L161" s="303"/>
      <c r="M161" s="303"/>
      <c r="N161" s="305"/>
      <c r="O161" s="303"/>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row>
    <row r="162" spans="1:108" ht="17.25">
      <c r="A162" s="304"/>
      <c r="B162" s="300"/>
      <c r="C162" s="304"/>
      <c r="D162" s="304"/>
      <c r="E162" s="303"/>
      <c r="F162" s="303"/>
      <c r="G162" s="303"/>
      <c r="H162" s="303"/>
      <c r="I162" s="303"/>
      <c r="J162" s="305"/>
      <c r="K162" s="303"/>
      <c r="L162" s="303"/>
      <c r="M162" s="303"/>
      <c r="N162" s="305"/>
      <c r="O162" s="303"/>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row>
    <row r="163" spans="1:108" ht="17.25">
      <c r="A163" s="304"/>
      <c r="B163" s="300"/>
      <c r="C163" s="304"/>
      <c r="D163" s="304"/>
      <c r="E163" s="303"/>
      <c r="F163" s="303"/>
      <c r="G163" s="303"/>
      <c r="H163" s="303"/>
      <c r="I163" s="303"/>
      <c r="J163" s="305"/>
      <c r="K163" s="303"/>
      <c r="L163" s="303"/>
      <c r="M163" s="303"/>
      <c r="N163" s="305"/>
      <c r="O163" s="303"/>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row>
    <row r="164" spans="1:108" ht="17.25">
      <c r="A164" s="304"/>
      <c r="B164" s="300"/>
      <c r="C164" s="304"/>
      <c r="D164" s="304"/>
      <c r="E164" s="303"/>
      <c r="F164" s="303"/>
      <c r="G164" s="303"/>
      <c r="H164" s="303"/>
      <c r="I164" s="303"/>
      <c r="J164" s="305"/>
      <c r="K164" s="303"/>
      <c r="L164" s="303"/>
      <c r="M164" s="303"/>
      <c r="N164" s="305"/>
      <c r="O164" s="303"/>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row>
    <row r="165" spans="1:108" ht="17.25">
      <c r="A165" s="304"/>
      <c r="B165" s="300"/>
      <c r="C165" s="304"/>
      <c r="D165" s="304"/>
      <c r="E165" s="303"/>
      <c r="F165" s="303"/>
      <c r="G165" s="303"/>
      <c r="H165" s="303"/>
      <c r="I165" s="303"/>
      <c r="J165" s="305"/>
      <c r="K165" s="303"/>
      <c r="L165" s="303"/>
      <c r="M165" s="303"/>
      <c r="N165" s="305"/>
      <c r="O165" s="303"/>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row>
    <row r="166" spans="1:108" ht="17.25">
      <c r="A166" s="304"/>
      <c r="B166" s="300"/>
      <c r="C166" s="304"/>
      <c r="D166" s="304"/>
      <c r="E166" s="303"/>
      <c r="F166" s="303"/>
      <c r="G166" s="303"/>
      <c r="H166" s="303"/>
      <c r="I166" s="303"/>
      <c r="J166" s="305"/>
      <c r="K166" s="303"/>
      <c r="L166" s="303"/>
      <c r="M166" s="303"/>
      <c r="N166" s="305"/>
      <c r="O166" s="303"/>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row>
    <row r="167" spans="1:108" ht="17.25">
      <c r="A167" s="304"/>
      <c r="B167" s="300"/>
      <c r="C167" s="304"/>
      <c r="D167" s="304"/>
      <c r="E167" s="303"/>
      <c r="F167" s="303"/>
      <c r="G167" s="303"/>
      <c r="H167" s="303"/>
      <c r="I167" s="303"/>
      <c r="J167" s="305"/>
      <c r="K167" s="303"/>
      <c r="L167" s="303"/>
      <c r="M167" s="303"/>
      <c r="N167" s="305"/>
      <c r="O167" s="303"/>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row>
    <row r="168" spans="1:108" ht="17.25">
      <c r="A168" s="304"/>
      <c r="B168" s="300"/>
      <c r="C168" s="304"/>
      <c r="D168" s="304"/>
      <c r="E168" s="303"/>
      <c r="F168" s="303"/>
      <c r="G168" s="303"/>
      <c r="H168" s="303"/>
      <c r="I168" s="303"/>
      <c r="J168" s="305"/>
      <c r="K168" s="303"/>
      <c r="L168" s="303"/>
      <c r="M168" s="303"/>
      <c r="N168" s="305"/>
      <c r="O168" s="303"/>
      <c r="P168" s="304"/>
      <c r="Q168" s="304"/>
      <c r="R168" s="304"/>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row>
    <row r="169" spans="1:108" ht="17.25">
      <c r="A169" s="304"/>
      <c r="B169" s="300"/>
      <c r="C169" s="304"/>
      <c r="D169" s="304"/>
      <c r="E169" s="303"/>
      <c r="F169" s="303"/>
      <c r="G169" s="303"/>
      <c r="H169" s="303"/>
      <c r="I169" s="303"/>
      <c r="J169" s="305"/>
      <c r="K169" s="303"/>
      <c r="L169" s="303"/>
      <c r="M169" s="303"/>
      <c r="N169" s="305"/>
      <c r="O169" s="303"/>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row>
    <row r="170" spans="1:108" ht="17.25">
      <c r="A170" s="304"/>
      <c r="B170" s="300"/>
      <c r="C170" s="304"/>
      <c r="D170" s="304"/>
      <c r="E170" s="303"/>
      <c r="F170" s="303"/>
      <c r="G170" s="303"/>
      <c r="H170" s="303"/>
      <c r="I170" s="303"/>
      <c r="J170" s="305"/>
      <c r="K170" s="303"/>
      <c r="L170" s="303"/>
      <c r="M170" s="303"/>
      <c r="N170" s="305"/>
      <c r="O170" s="303"/>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row>
    <row r="171" spans="1:108" ht="17.25">
      <c r="A171" s="304"/>
      <c r="B171" s="300"/>
      <c r="C171" s="304"/>
      <c r="D171" s="304"/>
      <c r="E171" s="303"/>
      <c r="F171" s="303"/>
      <c r="G171" s="303"/>
      <c r="H171" s="303"/>
      <c r="I171" s="303"/>
      <c r="J171" s="305"/>
      <c r="K171" s="303"/>
      <c r="L171" s="303"/>
      <c r="M171" s="303"/>
      <c r="N171" s="305"/>
      <c r="O171" s="303"/>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row>
    <row r="172" spans="1:108" ht="17.25">
      <c r="A172" s="304"/>
      <c r="B172" s="300"/>
      <c r="C172" s="304"/>
      <c r="D172" s="304"/>
      <c r="E172" s="303"/>
      <c r="F172" s="303"/>
      <c r="G172" s="303"/>
      <c r="H172" s="303"/>
      <c r="I172" s="303"/>
      <c r="J172" s="305"/>
      <c r="K172" s="303"/>
      <c r="L172" s="303"/>
      <c r="M172" s="303"/>
      <c r="N172" s="305"/>
      <c r="O172" s="303"/>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c r="AU172" s="304"/>
      <c r="AV172" s="304"/>
      <c r="AW172" s="304"/>
      <c r="AX172" s="304"/>
      <c r="AY172" s="304"/>
      <c r="AZ172" s="304"/>
      <c r="BA172" s="304"/>
      <c r="BB172" s="304"/>
      <c r="BC172" s="304"/>
      <c r="BD172" s="304"/>
      <c r="BE172" s="304"/>
      <c r="BF172" s="304"/>
      <c r="BG172" s="304"/>
      <c r="BH172" s="304"/>
      <c r="BI172" s="304"/>
      <c r="BJ172" s="304"/>
      <c r="BK172" s="304"/>
      <c r="BL172" s="304"/>
      <c r="BM172" s="304"/>
      <c r="BN172" s="304"/>
      <c r="BO172" s="304"/>
      <c r="BP172" s="304"/>
      <c r="BQ172" s="304"/>
      <c r="BR172" s="304"/>
      <c r="BS172" s="304"/>
      <c r="BT172" s="304"/>
      <c r="BU172" s="304"/>
      <c r="BV172" s="304"/>
      <c r="BW172" s="304"/>
      <c r="BX172" s="304"/>
      <c r="BY172" s="304"/>
      <c r="BZ172" s="304"/>
      <c r="CA172" s="304"/>
      <c r="CB172" s="304"/>
      <c r="CC172" s="304"/>
      <c r="CD172" s="304"/>
      <c r="CE172" s="304"/>
      <c r="CF172" s="304"/>
      <c r="CG172" s="304"/>
      <c r="CH172" s="304"/>
      <c r="CI172" s="304"/>
      <c r="CJ172" s="304"/>
      <c r="CK172" s="304"/>
      <c r="CL172" s="304"/>
      <c r="CM172" s="304"/>
      <c r="CN172" s="304"/>
      <c r="CO172" s="304"/>
      <c r="CP172" s="304"/>
      <c r="CQ172" s="304"/>
      <c r="CR172" s="304"/>
      <c r="CS172" s="304"/>
      <c r="CT172" s="304"/>
      <c r="CU172" s="304"/>
      <c r="CV172" s="304"/>
      <c r="CW172" s="304"/>
      <c r="CX172" s="304"/>
      <c r="CY172" s="304"/>
      <c r="CZ172" s="304"/>
      <c r="DA172" s="304"/>
      <c r="DB172" s="304"/>
      <c r="DC172" s="304"/>
      <c r="DD172" s="304"/>
    </row>
    <row r="173" spans="1:108" ht="17.25">
      <c r="A173" s="304"/>
      <c r="B173" s="300"/>
      <c r="C173" s="304"/>
      <c r="D173" s="304"/>
      <c r="E173" s="303"/>
      <c r="F173" s="303"/>
      <c r="G173" s="303"/>
      <c r="H173" s="303"/>
      <c r="I173" s="303"/>
      <c r="J173" s="305"/>
      <c r="K173" s="303"/>
      <c r="L173" s="303"/>
      <c r="M173" s="303"/>
      <c r="N173" s="305"/>
      <c r="O173" s="303"/>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c r="AU173" s="304"/>
      <c r="AV173" s="304"/>
      <c r="AW173" s="304"/>
      <c r="AX173" s="304"/>
      <c r="AY173" s="304"/>
      <c r="AZ173" s="304"/>
      <c r="BA173" s="304"/>
      <c r="BB173" s="304"/>
      <c r="BC173" s="304"/>
      <c r="BD173" s="304"/>
      <c r="BE173" s="304"/>
      <c r="BF173" s="304"/>
      <c r="BG173" s="304"/>
      <c r="BH173" s="304"/>
      <c r="BI173" s="304"/>
      <c r="BJ173" s="304"/>
      <c r="BK173" s="304"/>
      <c r="BL173" s="304"/>
      <c r="BM173" s="304"/>
      <c r="BN173" s="304"/>
      <c r="BO173" s="304"/>
      <c r="BP173" s="304"/>
      <c r="BQ173" s="304"/>
      <c r="BR173" s="304"/>
      <c r="BS173" s="304"/>
      <c r="BT173" s="304"/>
      <c r="BU173" s="304"/>
      <c r="BV173" s="304"/>
      <c r="BW173" s="304"/>
      <c r="BX173" s="304"/>
      <c r="BY173" s="304"/>
      <c r="BZ173" s="304"/>
      <c r="CA173" s="304"/>
      <c r="CB173" s="304"/>
      <c r="CC173" s="304"/>
      <c r="CD173" s="304"/>
      <c r="CE173" s="304"/>
      <c r="CF173" s="304"/>
      <c r="CG173" s="304"/>
      <c r="CH173" s="304"/>
      <c r="CI173" s="304"/>
      <c r="CJ173" s="304"/>
      <c r="CK173" s="304"/>
      <c r="CL173" s="304"/>
      <c r="CM173" s="304"/>
      <c r="CN173" s="304"/>
      <c r="CO173" s="304"/>
      <c r="CP173" s="304"/>
      <c r="CQ173" s="304"/>
      <c r="CR173" s="304"/>
      <c r="CS173" s="304"/>
      <c r="CT173" s="304"/>
      <c r="CU173" s="304"/>
      <c r="CV173" s="304"/>
      <c r="CW173" s="304"/>
      <c r="CX173" s="304"/>
      <c r="CY173" s="304"/>
      <c r="CZ173" s="304"/>
      <c r="DA173" s="304"/>
      <c r="DB173" s="304"/>
      <c r="DC173" s="304"/>
      <c r="DD173" s="304"/>
    </row>
    <row r="174" spans="1:108" ht="17.25">
      <c r="A174" s="304"/>
      <c r="B174" s="300"/>
      <c r="C174" s="304"/>
      <c r="D174" s="304"/>
      <c r="E174" s="303"/>
      <c r="F174" s="303"/>
      <c r="G174" s="303"/>
      <c r="H174" s="303"/>
      <c r="I174" s="303"/>
      <c r="J174" s="305"/>
      <c r="K174" s="303"/>
      <c r="L174" s="303"/>
      <c r="M174" s="303"/>
      <c r="N174" s="305"/>
      <c r="O174" s="303"/>
      <c r="P174" s="304"/>
      <c r="Q174" s="304"/>
      <c r="R174" s="304"/>
      <c r="S174" s="304"/>
      <c r="T174" s="304"/>
      <c r="U174" s="304"/>
      <c r="V174" s="304"/>
      <c r="W174" s="304"/>
      <c r="X174" s="304"/>
      <c r="Y174" s="304"/>
      <c r="Z174" s="304"/>
      <c r="AA174" s="304"/>
      <c r="AB174" s="304"/>
      <c r="AC174" s="304"/>
      <c r="AD174" s="304"/>
      <c r="AE174" s="304"/>
      <c r="AF174" s="304"/>
      <c r="AG174" s="304"/>
      <c r="AH174" s="304"/>
      <c r="AI174" s="304"/>
      <c r="AJ174" s="304"/>
      <c r="AK174" s="304"/>
      <c r="AL174" s="304"/>
      <c r="AM174" s="304"/>
      <c r="AN174" s="304"/>
      <c r="AO174" s="304"/>
      <c r="AP174" s="304"/>
      <c r="AQ174" s="304"/>
      <c r="AR174" s="304"/>
      <c r="AS174" s="304"/>
      <c r="AT174" s="304"/>
      <c r="AU174" s="304"/>
      <c r="AV174" s="304"/>
      <c r="AW174" s="304"/>
      <c r="AX174" s="304"/>
      <c r="AY174" s="304"/>
      <c r="AZ174" s="304"/>
      <c r="BA174" s="304"/>
      <c r="BB174" s="304"/>
      <c r="BC174" s="304"/>
      <c r="BD174" s="304"/>
      <c r="BE174" s="304"/>
      <c r="BF174" s="304"/>
      <c r="BG174" s="304"/>
      <c r="BH174" s="304"/>
      <c r="BI174" s="304"/>
      <c r="BJ174" s="304"/>
      <c r="BK174" s="304"/>
      <c r="BL174" s="304"/>
      <c r="BM174" s="304"/>
      <c r="BN174" s="304"/>
      <c r="BO174" s="304"/>
      <c r="BP174" s="304"/>
      <c r="BQ174" s="304"/>
      <c r="BR174" s="304"/>
      <c r="BS174" s="304"/>
      <c r="BT174" s="304"/>
      <c r="BU174" s="304"/>
      <c r="BV174" s="304"/>
      <c r="BW174" s="304"/>
      <c r="BX174" s="304"/>
      <c r="BY174" s="304"/>
      <c r="BZ174" s="304"/>
      <c r="CA174" s="304"/>
      <c r="CB174" s="304"/>
      <c r="CC174" s="304"/>
      <c r="CD174" s="304"/>
      <c r="CE174" s="304"/>
      <c r="CF174" s="304"/>
      <c r="CG174" s="304"/>
      <c r="CH174" s="304"/>
      <c r="CI174" s="304"/>
      <c r="CJ174" s="304"/>
      <c r="CK174" s="304"/>
      <c r="CL174" s="304"/>
      <c r="CM174" s="304"/>
      <c r="CN174" s="304"/>
      <c r="CO174" s="304"/>
      <c r="CP174" s="304"/>
      <c r="CQ174" s="304"/>
      <c r="CR174" s="304"/>
      <c r="CS174" s="304"/>
      <c r="CT174" s="304"/>
      <c r="CU174" s="304"/>
      <c r="CV174" s="304"/>
      <c r="CW174" s="304"/>
      <c r="CX174" s="304"/>
      <c r="CY174" s="304"/>
      <c r="CZ174" s="304"/>
      <c r="DA174" s="304"/>
      <c r="DB174" s="304"/>
      <c r="DC174" s="304"/>
      <c r="DD174" s="304"/>
    </row>
    <row r="175" spans="1:108" ht="17.25">
      <c r="A175" s="304"/>
      <c r="B175" s="300"/>
      <c r="C175" s="304"/>
      <c r="D175" s="304"/>
      <c r="E175" s="303"/>
      <c r="F175" s="303"/>
      <c r="G175" s="303"/>
      <c r="H175" s="303"/>
      <c r="I175" s="303"/>
      <c r="J175" s="305"/>
      <c r="K175" s="303"/>
      <c r="L175" s="303"/>
      <c r="M175" s="303"/>
      <c r="N175" s="305"/>
      <c r="O175" s="303"/>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c r="AU175" s="304"/>
      <c r="AV175" s="304"/>
      <c r="AW175" s="304"/>
      <c r="AX175" s="304"/>
      <c r="AY175" s="304"/>
      <c r="AZ175" s="304"/>
      <c r="BA175" s="304"/>
      <c r="BB175" s="304"/>
      <c r="BC175" s="304"/>
      <c r="BD175" s="304"/>
      <c r="BE175" s="304"/>
      <c r="BF175" s="304"/>
      <c r="BG175" s="304"/>
      <c r="BH175" s="304"/>
      <c r="BI175" s="304"/>
      <c r="BJ175" s="304"/>
      <c r="BK175" s="304"/>
      <c r="BL175" s="304"/>
      <c r="BM175" s="304"/>
      <c r="BN175" s="304"/>
      <c r="BO175" s="304"/>
      <c r="BP175" s="304"/>
      <c r="BQ175" s="304"/>
      <c r="BR175" s="304"/>
      <c r="BS175" s="304"/>
      <c r="BT175" s="304"/>
      <c r="BU175" s="304"/>
      <c r="BV175" s="304"/>
      <c r="BW175" s="304"/>
      <c r="BX175" s="304"/>
      <c r="BY175" s="304"/>
      <c r="BZ175" s="304"/>
      <c r="CA175" s="304"/>
      <c r="CB175" s="304"/>
      <c r="CC175" s="304"/>
      <c r="CD175" s="304"/>
      <c r="CE175" s="304"/>
      <c r="CF175" s="304"/>
      <c r="CG175" s="304"/>
      <c r="CH175" s="304"/>
      <c r="CI175" s="304"/>
      <c r="CJ175" s="304"/>
      <c r="CK175" s="304"/>
      <c r="CL175" s="304"/>
      <c r="CM175" s="304"/>
      <c r="CN175" s="304"/>
      <c r="CO175" s="304"/>
      <c r="CP175" s="304"/>
      <c r="CQ175" s="304"/>
      <c r="CR175" s="304"/>
      <c r="CS175" s="304"/>
      <c r="CT175" s="304"/>
      <c r="CU175" s="304"/>
      <c r="CV175" s="304"/>
      <c r="CW175" s="304"/>
      <c r="CX175" s="304"/>
      <c r="CY175" s="304"/>
      <c r="CZ175" s="304"/>
      <c r="DA175" s="304"/>
      <c r="DB175" s="304"/>
      <c r="DC175" s="304"/>
      <c r="DD175" s="304"/>
    </row>
    <row r="176" spans="1:108" ht="17.25">
      <c r="A176" s="304"/>
      <c r="B176" s="300"/>
      <c r="C176" s="304"/>
      <c r="D176" s="304"/>
      <c r="E176" s="303"/>
      <c r="F176" s="303"/>
      <c r="G176" s="303"/>
      <c r="H176" s="303"/>
      <c r="I176" s="303"/>
      <c r="J176" s="305"/>
      <c r="K176" s="303"/>
      <c r="L176" s="303"/>
      <c r="M176" s="303"/>
      <c r="N176" s="305"/>
      <c r="O176" s="303"/>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c r="AU176" s="304"/>
      <c r="AV176" s="304"/>
      <c r="AW176" s="304"/>
      <c r="AX176" s="304"/>
      <c r="AY176" s="304"/>
      <c r="AZ176" s="304"/>
      <c r="BA176" s="304"/>
      <c r="BB176" s="304"/>
      <c r="BC176" s="304"/>
      <c r="BD176" s="304"/>
      <c r="BE176" s="304"/>
      <c r="BF176" s="304"/>
      <c r="BG176" s="304"/>
      <c r="BH176" s="304"/>
      <c r="BI176" s="304"/>
      <c r="BJ176" s="304"/>
      <c r="BK176" s="304"/>
      <c r="BL176" s="304"/>
      <c r="BM176" s="304"/>
      <c r="BN176" s="304"/>
      <c r="BO176" s="304"/>
      <c r="BP176" s="304"/>
      <c r="BQ176" s="304"/>
      <c r="BR176" s="304"/>
      <c r="BS176" s="304"/>
      <c r="BT176" s="304"/>
      <c r="BU176" s="304"/>
      <c r="BV176" s="304"/>
      <c r="BW176" s="304"/>
      <c r="BX176" s="304"/>
      <c r="BY176" s="304"/>
      <c r="BZ176" s="304"/>
      <c r="CA176" s="304"/>
      <c r="CB176" s="304"/>
      <c r="CC176" s="304"/>
      <c r="CD176" s="304"/>
      <c r="CE176" s="304"/>
      <c r="CF176" s="304"/>
      <c r="CG176" s="304"/>
      <c r="CH176" s="304"/>
      <c r="CI176" s="304"/>
      <c r="CJ176" s="304"/>
      <c r="CK176" s="304"/>
      <c r="CL176" s="304"/>
      <c r="CM176" s="304"/>
      <c r="CN176" s="304"/>
      <c r="CO176" s="304"/>
      <c r="CP176" s="304"/>
      <c r="CQ176" s="304"/>
      <c r="CR176" s="304"/>
      <c r="CS176" s="304"/>
      <c r="CT176" s="304"/>
      <c r="CU176" s="304"/>
      <c r="CV176" s="304"/>
      <c r="CW176" s="304"/>
      <c r="CX176" s="304"/>
      <c r="CY176" s="304"/>
      <c r="CZ176" s="304"/>
      <c r="DA176" s="304"/>
      <c r="DB176" s="304"/>
      <c r="DC176" s="304"/>
      <c r="DD176" s="304"/>
    </row>
    <row r="177" spans="1:108" ht="17.25">
      <c r="A177" s="304"/>
      <c r="B177" s="300"/>
      <c r="C177" s="304"/>
      <c r="D177" s="304"/>
      <c r="E177" s="303"/>
      <c r="F177" s="303"/>
      <c r="G177" s="303"/>
      <c r="H177" s="303"/>
      <c r="I177" s="303"/>
      <c r="J177" s="305"/>
      <c r="K177" s="303"/>
      <c r="L177" s="303"/>
      <c r="M177" s="303"/>
      <c r="N177" s="305"/>
      <c r="O177" s="303"/>
      <c r="P177" s="304"/>
      <c r="Q177" s="304"/>
      <c r="R177" s="304"/>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row>
    <row r="178" spans="1:108" ht="17.25">
      <c r="A178" s="304"/>
      <c r="B178" s="300"/>
      <c r="C178" s="304"/>
      <c r="D178" s="304"/>
      <c r="E178" s="303"/>
      <c r="F178" s="303"/>
      <c r="G178" s="303"/>
      <c r="H178" s="303"/>
      <c r="I178" s="303"/>
      <c r="J178" s="305"/>
      <c r="K178" s="303"/>
      <c r="L178" s="303"/>
      <c r="M178" s="303"/>
      <c r="N178" s="305"/>
      <c r="O178" s="303"/>
      <c r="P178" s="304"/>
      <c r="Q178" s="304"/>
      <c r="R178" s="304"/>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row>
    <row r="179" spans="1:108" ht="17.25">
      <c r="A179" s="304"/>
      <c r="B179" s="300"/>
      <c r="C179" s="304"/>
      <c r="D179" s="304"/>
      <c r="E179" s="303"/>
      <c r="F179" s="303"/>
      <c r="G179" s="303"/>
      <c r="H179" s="303"/>
      <c r="I179" s="303"/>
      <c r="J179" s="305"/>
      <c r="K179" s="303"/>
      <c r="L179" s="303"/>
      <c r="M179" s="303"/>
      <c r="N179" s="305"/>
      <c r="O179" s="303"/>
      <c r="P179" s="304"/>
      <c r="Q179" s="304"/>
      <c r="R179" s="304"/>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row>
    <row r="180" spans="1:108" ht="17.25">
      <c r="A180" s="304"/>
      <c r="B180" s="300"/>
      <c r="C180" s="304"/>
      <c r="D180" s="304"/>
      <c r="E180" s="303"/>
      <c r="F180" s="303"/>
      <c r="G180" s="303"/>
      <c r="H180" s="303"/>
      <c r="I180" s="303"/>
      <c r="J180" s="305"/>
      <c r="K180" s="303"/>
      <c r="L180" s="303"/>
      <c r="M180" s="303"/>
      <c r="N180" s="305"/>
      <c r="O180" s="303"/>
      <c r="P180" s="304"/>
      <c r="Q180" s="304"/>
      <c r="R180" s="304"/>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row>
    <row r="181" spans="1:108" ht="17.25">
      <c r="A181" s="304"/>
      <c r="B181" s="300"/>
      <c r="C181" s="304"/>
      <c r="D181" s="304"/>
      <c r="E181" s="303"/>
      <c r="F181" s="303"/>
      <c r="G181" s="303"/>
      <c r="H181" s="303"/>
      <c r="I181" s="303"/>
      <c r="J181" s="305"/>
      <c r="K181" s="303"/>
      <c r="L181" s="303"/>
      <c r="M181" s="303"/>
      <c r="N181" s="305"/>
      <c r="O181" s="303"/>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row>
    <row r="182" spans="1:108" ht="17.25">
      <c r="A182" s="304"/>
      <c r="B182" s="300"/>
      <c r="C182" s="304"/>
      <c r="D182" s="304"/>
      <c r="E182" s="303"/>
      <c r="F182" s="303"/>
      <c r="G182" s="303"/>
      <c r="H182" s="303"/>
      <c r="I182" s="303"/>
      <c r="J182" s="305"/>
      <c r="K182" s="303"/>
      <c r="L182" s="303"/>
      <c r="M182" s="303"/>
      <c r="N182" s="305"/>
      <c r="O182" s="303"/>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row>
    <row r="183" spans="1:108" ht="17.25">
      <c r="A183" s="304"/>
      <c r="B183" s="300"/>
      <c r="C183" s="304"/>
      <c r="D183" s="304"/>
      <c r="E183" s="303"/>
      <c r="F183" s="303"/>
      <c r="G183" s="303"/>
      <c r="H183" s="303"/>
      <c r="I183" s="303"/>
      <c r="J183" s="305"/>
      <c r="K183" s="303"/>
      <c r="L183" s="303"/>
      <c r="M183" s="303"/>
      <c r="N183" s="305"/>
      <c r="O183" s="303"/>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row>
    <row r="184" spans="1:108" ht="17.25">
      <c r="A184" s="304"/>
      <c r="B184" s="300"/>
      <c r="C184" s="304"/>
      <c r="D184" s="304"/>
      <c r="E184" s="303"/>
      <c r="F184" s="303"/>
      <c r="G184" s="303"/>
      <c r="H184" s="303"/>
      <c r="I184" s="303"/>
      <c r="J184" s="305"/>
      <c r="K184" s="303"/>
      <c r="L184" s="303"/>
      <c r="M184" s="303"/>
      <c r="N184" s="305"/>
      <c r="O184" s="303"/>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row>
    <row r="185" spans="1:108" ht="17.25">
      <c r="A185" s="304"/>
      <c r="B185" s="300"/>
      <c r="C185" s="304"/>
      <c r="D185" s="304"/>
      <c r="E185" s="303"/>
      <c r="F185" s="303"/>
      <c r="G185" s="303"/>
      <c r="H185" s="303"/>
      <c r="I185" s="303"/>
      <c r="J185" s="305"/>
      <c r="K185" s="303"/>
      <c r="L185" s="303"/>
      <c r="M185" s="303"/>
      <c r="N185" s="305"/>
      <c r="O185" s="303"/>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row>
    <row r="186" spans="1:108" ht="17.25">
      <c r="A186" s="304"/>
      <c r="B186" s="300"/>
      <c r="C186" s="304"/>
      <c r="D186" s="304"/>
      <c r="E186" s="303"/>
      <c r="F186" s="303"/>
      <c r="G186" s="303"/>
      <c r="H186" s="303"/>
      <c r="I186" s="303"/>
      <c r="J186" s="305"/>
      <c r="K186" s="303"/>
      <c r="L186" s="303"/>
      <c r="M186" s="303"/>
      <c r="N186" s="305"/>
      <c r="O186" s="303"/>
      <c r="P186" s="304"/>
      <c r="Q186" s="304"/>
      <c r="R186" s="304"/>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row>
    <row r="187" spans="1:108" ht="17.25">
      <c r="A187" s="304"/>
      <c r="B187" s="300"/>
      <c r="C187" s="304"/>
      <c r="D187" s="304"/>
      <c r="E187" s="303"/>
      <c r="F187" s="303"/>
      <c r="G187" s="303"/>
      <c r="H187" s="303"/>
      <c r="I187" s="303"/>
      <c r="J187" s="305"/>
      <c r="K187" s="303"/>
      <c r="L187" s="303"/>
      <c r="M187" s="303"/>
      <c r="N187" s="305"/>
      <c r="O187" s="303"/>
      <c r="P187" s="304"/>
      <c r="Q187" s="304"/>
      <c r="R187" s="304"/>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row>
    <row r="188" spans="1:108" ht="17.25">
      <c r="A188" s="304"/>
      <c r="B188" s="300"/>
      <c r="C188" s="304"/>
      <c r="D188" s="304"/>
      <c r="E188" s="303"/>
      <c r="F188" s="303"/>
      <c r="G188" s="303"/>
      <c r="H188" s="303"/>
      <c r="I188" s="303"/>
      <c r="J188" s="305"/>
      <c r="K188" s="303"/>
      <c r="L188" s="303"/>
      <c r="M188" s="303"/>
      <c r="N188" s="305"/>
      <c r="O188" s="303"/>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row>
    <row r="189" spans="1:108" ht="17.25">
      <c r="A189" s="304"/>
      <c r="B189" s="300"/>
      <c r="C189" s="304"/>
      <c r="D189" s="304"/>
      <c r="E189" s="303"/>
      <c r="F189" s="303"/>
      <c r="G189" s="303"/>
      <c r="H189" s="303"/>
      <c r="I189" s="303"/>
      <c r="J189" s="305"/>
      <c r="K189" s="303"/>
      <c r="L189" s="303"/>
      <c r="M189" s="303"/>
      <c r="N189" s="305"/>
      <c r="O189" s="303"/>
      <c r="P189" s="304"/>
      <c r="Q189" s="304"/>
      <c r="R189" s="304"/>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row>
    <row r="190" spans="1:108" ht="17.25">
      <c r="A190" s="304"/>
      <c r="B190" s="300"/>
      <c r="C190" s="304"/>
      <c r="D190" s="304"/>
      <c r="E190" s="303"/>
      <c r="F190" s="303"/>
      <c r="G190" s="303"/>
      <c r="H190" s="303"/>
      <c r="I190" s="303"/>
      <c r="J190" s="305"/>
      <c r="K190" s="303"/>
      <c r="L190" s="303"/>
      <c r="M190" s="303"/>
      <c r="N190" s="305"/>
      <c r="O190" s="303"/>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row>
    <row r="191" spans="1:108" ht="17.25">
      <c r="A191" s="304"/>
      <c r="B191" s="300"/>
      <c r="C191" s="304"/>
      <c r="D191" s="304"/>
      <c r="E191" s="303"/>
      <c r="F191" s="303"/>
      <c r="G191" s="303"/>
      <c r="H191" s="303"/>
      <c r="I191" s="303"/>
      <c r="J191" s="305"/>
      <c r="K191" s="303"/>
      <c r="L191" s="303"/>
      <c r="M191" s="303"/>
      <c r="N191" s="305"/>
      <c r="O191" s="303"/>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row>
    <row r="192" spans="1:108" ht="17.25">
      <c r="A192" s="304"/>
      <c r="B192" s="300"/>
      <c r="C192" s="304"/>
      <c r="D192" s="304"/>
      <c r="E192" s="303"/>
      <c r="F192" s="303"/>
      <c r="G192" s="303"/>
      <c r="H192" s="303"/>
      <c r="I192" s="303"/>
      <c r="J192" s="305"/>
      <c r="K192" s="303"/>
      <c r="L192" s="303"/>
      <c r="M192" s="303"/>
      <c r="N192" s="305"/>
      <c r="O192" s="303"/>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row>
    <row r="193" spans="1:108" ht="17.25">
      <c r="A193" s="304"/>
      <c r="B193" s="300"/>
      <c r="C193" s="304"/>
      <c r="D193" s="304"/>
      <c r="E193" s="303"/>
      <c r="F193" s="303"/>
      <c r="G193" s="303"/>
      <c r="H193" s="303"/>
      <c r="I193" s="303"/>
      <c r="J193" s="305"/>
      <c r="K193" s="303"/>
      <c r="L193" s="303"/>
      <c r="M193" s="303"/>
      <c r="N193" s="305"/>
      <c r="O193" s="303"/>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row>
    <row r="194" spans="1:108" ht="17.25">
      <c r="A194" s="304"/>
      <c r="B194" s="300"/>
      <c r="C194" s="304"/>
      <c r="D194" s="304"/>
      <c r="E194" s="303"/>
      <c r="F194" s="303"/>
      <c r="G194" s="303"/>
      <c r="H194" s="303"/>
      <c r="I194" s="303"/>
      <c r="J194" s="305"/>
      <c r="K194" s="303"/>
      <c r="L194" s="303"/>
      <c r="M194" s="303"/>
      <c r="N194" s="305"/>
      <c r="O194" s="303"/>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row>
    <row r="195" spans="1:108" ht="17.25">
      <c r="A195" s="304"/>
      <c r="B195" s="300"/>
      <c r="C195" s="304"/>
      <c r="D195" s="304"/>
      <c r="E195" s="303"/>
      <c r="F195" s="303"/>
      <c r="G195" s="303"/>
      <c r="H195" s="303"/>
      <c r="I195" s="303"/>
      <c r="J195" s="305"/>
      <c r="K195" s="303"/>
      <c r="L195" s="303"/>
      <c r="M195" s="303"/>
      <c r="N195" s="305"/>
      <c r="O195" s="303"/>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row>
    <row r="196" spans="1:108" ht="17.25">
      <c r="A196" s="304"/>
      <c r="B196" s="300"/>
      <c r="C196" s="304"/>
      <c r="D196" s="304"/>
      <c r="E196" s="303"/>
      <c r="F196" s="303"/>
      <c r="G196" s="303"/>
      <c r="H196" s="303"/>
      <c r="I196" s="303"/>
      <c r="J196" s="305"/>
      <c r="K196" s="303"/>
      <c r="L196" s="303"/>
      <c r="M196" s="303"/>
      <c r="N196" s="305"/>
      <c r="O196" s="303"/>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row>
    <row r="197" spans="1:108" ht="17.25">
      <c r="A197" s="304"/>
      <c r="B197" s="300"/>
      <c r="C197" s="304"/>
      <c r="D197" s="304"/>
      <c r="E197" s="303"/>
      <c r="F197" s="303"/>
      <c r="G197" s="303"/>
      <c r="H197" s="303"/>
      <c r="I197" s="303"/>
      <c r="J197" s="305"/>
      <c r="K197" s="303"/>
      <c r="L197" s="303"/>
      <c r="M197" s="303"/>
      <c r="N197" s="305"/>
      <c r="O197" s="303"/>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row>
    <row r="198" spans="1:108" ht="17.25">
      <c r="A198" s="304"/>
      <c r="B198" s="300"/>
      <c r="C198" s="304"/>
      <c r="D198" s="304"/>
      <c r="E198" s="303"/>
      <c r="F198" s="303"/>
      <c r="G198" s="303"/>
      <c r="H198" s="303"/>
      <c r="I198" s="303"/>
      <c r="J198" s="305"/>
      <c r="K198" s="303"/>
      <c r="L198" s="303"/>
      <c r="M198" s="303"/>
      <c r="N198" s="305"/>
      <c r="O198" s="303"/>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row>
    <row r="199" spans="1:108" ht="17.25">
      <c r="A199" s="304"/>
      <c r="B199" s="300"/>
      <c r="C199" s="304"/>
      <c r="D199" s="304"/>
      <c r="E199" s="303"/>
      <c r="F199" s="303"/>
      <c r="G199" s="303"/>
      <c r="H199" s="303"/>
      <c r="I199" s="303"/>
      <c r="J199" s="305"/>
      <c r="K199" s="303"/>
      <c r="L199" s="303"/>
      <c r="M199" s="303"/>
      <c r="N199" s="305"/>
      <c r="O199" s="303"/>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row>
    <row r="200" spans="1:108" ht="17.25">
      <c r="A200" s="304"/>
      <c r="B200" s="300"/>
      <c r="C200" s="304"/>
      <c r="D200" s="304"/>
      <c r="E200" s="303"/>
      <c r="F200" s="303"/>
      <c r="G200" s="303"/>
      <c r="H200" s="303"/>
      <c r="I200" s="303"/>
      <c r="J200" s="305"/>
      <c r="K200" s="303"/>
      <c r="L200" s="303"/>
      <c r="M200" s="303"/>
      <c r="N200" s="305"/>
      <c r="O200" s="303"/>
      <c r="P200" s="304"/>
      <c r="Q200" s="304"/>
      <c r="R200" s="304"/>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row>
    <row r="201" spans="1:108" ht="17.25">
      <c r="A201" s="304"/>
      <c r="B201" s="300"/>
      <c r="C201" s="304"/>
      <c r="D201" s="304"/>
      <c r="E201" s="303"/>
      <c r="F201" s="303"/>
      <c r="G201" s="303"/>
      <c r="H201" s="303"/>
      <c r="I201" s="303"/>
      <c r="J201" s="305"/>
      <c r="K201" s="303"/>
      <c r="L201" s="303"/>
      <c r="M201" s="303"/>
      <c r="N201" s="305"/>
      <c r="O201" s="303"/>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row>
    <row r="202" spans="1:108" ht="17.25">
      <c r="A202" s="304"/>
      <c r="B202" s="300"/>
      <c r="C202" s="304"/>
      <c r="D202" s="304"/>
      <c r="E202" s="303"/>
      <c r="F202" s="303"/>
      <c r="G202" s="303"/>
      <c r="H202" s="303"/>
      <c r="I202" s="303"/>
      <c r="J202" s="305"/>
      <c r="K202" s="303"/>
      <c r="L202" s="303"/>
      <c r="M202" s="303"/>
      <c r="N202" s="305"/>
      <c r="O202" s="303"/>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row>
    <row r="203" spans="1:108" ht="17.25">
      <c r="A203" s="304"/>
      <c r="B203" s="300"/>
      <c r="C203" s="304"/>
      <c r="D203" s="304"/>
      <c r="E203" s="303"/>
      <c r="F203" s="303"/>
      <c r="G203" s="303"/>
      <c r="H203" s="303"/>
      <c r="I203" s="303"/>
      <c r="J203" s="305"/>
      <c r="K203" s="303"/>
      <c r="L203" s="303"/>
      <c r="M203" s="303"/>
      <c r="N203" s="305"/>
      <c r="O203" s="303"/>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row>
    <row r="204" spans="1:108" ht="17.25">
      <c r="A204" s="304"/>
      <c r="B204" s="300"/>
      <c r="C204" s="304"/>
      <c r="D204" s="304"/>
      <c r="E204" s="303"/>
      <c r="F204" s="303"/>
      <c r="G204" s="303"/>
      <c r="H204" s="303"/>
      <c r="I204" s="303"/>
      <c r="J204" s="305"/>
      <c r="K204" s="303"/>
      <c r="L204" s="303"/>
      <c r="M204" s="303"/>
      <c r="N204" s="305"/>
      <c r="O204" s="303"/>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row>
    <row r="205" spans="1:108" ht="17.25">
      <c r="A205" s="304"/>
      <c r="B205" s="300"/>
      <c r="C205" s="304"/>
      <c r="D205" s="304"/>
      <c r="E205" s="303"/>
      <c r="F205" s="303"/>
      <c r="G205" s="303"/>
      <c r="H205" s="303"/>
      <c r="I205" s="303"/>
      <c r="J205" s="305"/>
      <c r="K205" s="303"/>
      <c r="L205" s="303"/>
      <c r="M205" s="303"/>
      <c r="N205" s="305"/>
      <c r="O205" s="303"/>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row>
    <row r="206" spans="1:108" ht="17.25">
      <c r="A206" s="304"/>
      <c r="B206" s="300"/>
      <c r="C206" s="304"/>
      <c r="D206" s="304"/>
      <c r="E206" s="303"/>
      <c r="F206" s="303"/>
      <c r="G206" s="303"/>
      <c r="H206" s="303"/>
      <c r="I206" s="303"/>
      <c r="J206" s="305"/>
      <c r="K206" s="303"/>
      <c r="L206" s="303"/>
      <c r="M206" s="303"/>
      <c r="N206" s="305"/>
      <c r="O206" s="303"/>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row>
    <row r="207" spans="1:108" ht="17.25">
      <c r="A207" s="304"/>
      <c r="B207" s="300"/>
      <c r="C207" s="304"/>
      <c r="D207" s="304"/>
      <c r="E207" s="303"/>
      <c r="F207" s="303"/>
      <c r="G207" s="303"/>
      <c r="H207" s="303"/>
      <c r="I207" s="303"/>
      <c r="J207" s="305"/>
      <c r="K207" s="303"/>
      <c r="L207" s="303"/>
      <c r="M207" s="303"/>
      <c r="N207" s="305"/>
      <c r="O207" s="303"/>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row>
    <row r="208" spans="1:108" ht="17.25">
      <c r="A208" s="304"/>
      <c r="B208" s="300"/>
      <c r="C208" s="304"/>
      <c r="D208" s="304"/>
      <c r="E208" s="303"/>
      <c r="F208" s="303"/>
      <c r="G208" s="303"/>
      <c r="H208" s="303"/>
      <c r="I208" s="303"/>
      <c r="J208" s="305"/>
      <c r="K208" s="303"/>
      <c r="L208" s="303"/>
      <c r="M208" s="303"/>
      <c r="N208" s="305"/>
      <c r="O208" s="303"/>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row>
    <row r="209" spans="1:108" ht="17.25">
      <c r="A209" s="304"/>
      <c r="B209" s="300"/>
      <c r="C209" s="304"/>
      <c r="D209" s="304"/>
      <c r="E209" s="303"/>
      <c r="F209" s="303"/>
      <c r="G209" s="303"/>
      <c r="H209" s="303"/>
      <c r="I209" s="303"/>
      <c r="J209" s="305"/>
      <c r="K209" s="303"/>
      <c r="L209" s="303"/>
      <c r="M209" s="303"/>
      <c r="N209" s="305"/>
      <c r="O209" s="303"/>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row>
    <row r="210" spans="1:108" ht="17.25">
      <c r="A210" s="304"/>
      <c r="B210" s="300"/>
      <c r="C210" s="304"/>
      <c r="D210" s="304"/>
      <c r="E210" s="303"/>
      <c r="F210" s="303"/>
      <c r="G210" s="303"/>
      <c r="H210" s="303"/>
      <c r="I210" s="303"/>
      <c r="J210" s="305"/>
      <c r="K210" s="303"/>
      <c r="L210" s="303"/>
      <c r="M210" s="303"/>
      <c r="N210" s="305"/>
      <c r="O210" s="303"/>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row>
    <row r="211" spans="1:108" ht="17.25">
      <c r="A211" s="304"/>
      <c r="B211" s="300"/>
      <c r="C211" s="304"/>
      <c r="D211" s="304"/>
      <c r="E211" s="303"/>
      <c r="F211" s="303"/>
      <c r="G211" s="303"/>
      <c r="H211" s="303"/>
      <c r="I211" s="303"/>
      <c r="J211" s="305"/>
      <c r="K211" s="303"/>
      <c r="L211" s="303"/>
      <c r="M211" s="303"/>
      <c r="N211" s="305"/>
      <c r="O211" s="303"/>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row>
    <row r="212" spans="1:108" ht="17.25">
      <c r="A212" s="304"/>
      <c r="B212" s="300"/>
      <c r="C212" s="304"/>
      <c r="D212" s="304"/>
      <c r="E212" s="303"/>
      <c r="F212" s="303"/>
      <c r="G212" s="303"/>
      <c r="H212" s="303"/>
      <c r="I212" s="303"/>
      <c r="J212" s="305"/>
      <c r="K212" s="303"/>
      <c r="L212" s="303"/>
      <c r="M212" s="303"/>
      <c r="N212" s="305"/>
      <c r="O212" s="303"/>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row>
    <row r="213" spans="1:108" ht="17.25">
      <c r="A213" s="304"/>
      <c r="B213" s="300"/>
      <c r="C213" s="304"/>
      <c r="D213" s="304"/>
      <c r="E213" s="303"/>
      <c r="F213" s="303"/>
      <c r="G213" s="303"/>
      <c r="H213" s="303"/>
      <c r="I213" s="303"/>
      <c r="J213" s="305"/>
      <c r="K213" s="303"/>
      <c r="L213" s="303"/>
      <c r="M213" s="303"/>
      <c r="N213" s="305"/>
      <c r="O213" s="303"/>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c r="BA213" s="304"/>
      <c r="BB213" s="304"/>
      <c r="BC213" s="304"/>
      <c r="BD213" s="304"/>
      <c r="BE213" s="304"/>
      <c r="BF213" s="304"/>
      <c r="BG213" s="304"/>
      <c r="BH213" s="304"/>
      <c r="BI213" s="304"/>
      <c r="BJ213" s="304"/>
      <c r="BK213" s="304"/>
      <c r="BL213" s="304"/>
      <c r="BM213" s="304"/>
      <c r="BN213" s="304"/>
      <c r="BO213" s="304"/>
      <c r="BP213" s="304"/>
      <c r="BQ213" s="304"/>
      <c r="BR213" s="304"/>
      <c r="BS213" s="304"/>
      <c r="BT213" s="304"/>
      <c r="BU213" s="304"/>
      <c r="BV213" s="304"/>
      <c r="BW213" s="304"/>
      <c r="BX213" s="304"/>
      <c r="BY213" s="304"/>
      <c r="BZ213" s="304"/>
      <c r="CA213" s="304"/>
      <c r="CB213" s="304"/>
      <c r="CC213" s="304"/>
      <c r="CD213" s="304"/>
      <c r="CE213" s="304"/>
      <c r="CF213" s="304"/>
      <c r="CG213" s="304"/>
      <c r="CH213" s="304"/>
      <c r="CI213" s="304"/>
      <c r="CJ213" s="304"/>
      <c r="CK213" s="304"/>
      <c r="CL213" s="304"/>
      <c r="CM213" s="304"/>
      <c r="CN213" s="304"/>
      <c r="CO213" s="304"/>
      <c r="CP213" s="304"/>
      <c r="CQ213" s="304"/>
      <c r="CR213" s="304"/>
      <c r="CS213" s="304"/>
      <c r="CT213" s="304"/>
      <c r="CU213" s="304"/>
      <c r="CV213" s="304"/>
      <c r="CW213" s="304"/>
      <c r="CX213" s="304"/>
      <c r="CY213" s="304"/>
      <c r="CZ213" s="304"/>
      <c r="DA213" s="304"/>
      <c r="DB213" s="304"/>
      <c r="DC213" s="304"/>
      <c r="DD213" s="304"/>
    </row>
    <row r="214" spans="1:108" ht="17.25">
      <c r="A214" s="304"/>
      <c r="B214" s="300"/>
      <c r="C214" s="304"/>
      <c r="D214" s="304"/>
      <c r="E214" s="303"/>
      <c r="F214" s="303"/>
      <c r="G214" s="303"/>
      <c r="H214" s="303"/>
      <c r="I214" s="303"/>
      <c r="J214" s="305"/>
      <c r="K214" s="303"/>
      <c r="L214" s="303"/>
      <c r="M214" s="303"/>
      <c r="N214" s="305"/>
      <c r="O214" s="303"/>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c r="AU214" s="304"/>
      <c r="AV214" s="304"/>
      <c r="AW214" s="304"/>
      <c r="AX214" s="304"/>
      <c r="AY214" s="304"/>
      <c r="AZ214" s="304"/>
      <c r="BA214" s="304"/>
      <c r="BB214" s="304"/>
      <c r="BC214" s="304"/>
      <c r="BD214" s="304"/>
      <c r="BE214" s="304"/>
      <c r="BF214" s="304"/>
      <c r="BG214" s="304"/>
      <c r="BH214" s="304"/>
      <c r="BI214" s="304"/>
      <c r="BJ214" s="304"/>
      <c r="BK214" s="304"/>
      <c r="BL214" s="304"/>
      <c r="BM214" s="304"/>
      <c r="BN214" s="304"/>
      <c r="BO214" s="304"/>
      <c r="BP214" s="304"/>
      <c r="BQ214" s="304"/>
      <c r="BR214" s="304"/>
      <c r="BS214" s="304"/>
      <c r="BT214" s="304"/>
      <c r="BU214" s="304"/>
      <c r="BV214" s="304"/>
      <c r="BW214" s="304"/>
      <c r="BX214" s="304"/>
      <c r="BY214" s="304"/>
      <c r="BZ214" s="304"/>
      <c r="CA214" s="304"/>
      <c r="CB214" s="304"/>
      <c r="CC214" s="304"/>
      <c r="CD214" s="304"/>
      <c r="CE214" s="304"/>
      <c r="CF214" s="304"/>
      <c r="CG214" s="304"/>
      <c r="CH214" s="304"/>
      <c r="CI214" s="304"/>
      <c r="CJ214" s="304"/>
      <c r="CK214" s="304"/>
      <c r="CL214" s="304"/>
      <c r="CM214" s="304"/>
      <c r="CN214" s="304"/>
      <c r="CO214" s="304"/>
      <c r="CP214" s="304"/>
      <c r="CQ214" s="304"/>
      <c r="CR214" s="304"/>
      <c r="CS214" s="304"/>
      <c r="CT214" s="304"/>
      <c r="CU214" s="304"/>
      <c r="CV214" s="304"/>
      <c r="CW214" s="304"/>
      <c r="CX214" s="304"/>
      <c r="CY214" s="304"/>
      <c r="CZ214" s="304"/>
      <c r="DA214" s="304"/>
      <c r="DB214" s="304"/>
      <c r="DC214" s="304"/>
      <c r="DD214" s="304"/>
    </row>
    <row r="215" spans="1:108" ht="17.25">
      <c r="A215" s="304"/>
      <c r="B215" s="300"/>
      <c r="C215" s="304"/>
      <c r="D215" s="304"/>
      <c r="E215" s="303"/>
      <c r="F215" s="303"/>
      <c r="G215" s="303"/>
      <c r="H215" s="303"/>
      <c r="I215" s="303"/>
      <c r="J215" s="305"/>
      <c r="K215" s="303"/>
      <c r="L215" s="303"/>
      <c r="M215" s="303"/>
      <c r="N215" s="305"/>
      <c r="O215" s="303"/>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c r="AU215" s="304"/>
      <c r="AV215" s="304"/>
      <c r="AW215" s="304"/>
      <c r="AX215" s="304"/>
      <c r="AY215" s="304"/>
      <c r="AZ215" s="304"/>
      <c r="BA215" s="304"/>
      <c r="BB215" s="304"/>
      <c r="BC215" s="304"/>
      <c r="BD215" s="304"/>
      <c r="BE215" s="304"/>
      <c r="BF215" s="304"/>
      <c r="BG215" s="304"/>
      <c r="BH215" s="304"/>
      <c r="BI215" s="304"/>
      <c r="BJ215" s="304"/>
      <c r="BK215" s="304"/>
      <c r="BL215" s="304"/>
      <c r="BM215" s="304"/>
      <c r="BN215" s="304"/>
      <c r="BO215" s="304"/>
      <c r="BP215" s="304"/>
      <c r="BQ215" s="304"/>
      <c r="BR215" s="304"/>
      <c r="BS215" s="304"/>
      <c r="BT215" s="304"/>
      <c r="BU215" s="304"/>
      <c r="BV215" s="304"/>
      <c r="BW215" s="304"/>
      <c r="BX215" s="304"/>
      <c r="BY215" s="304"/>
      <c r="BZ215" s="304"/>
      <c r="CA215" s="304"/>
      <c r="CB215" s="304"/>
      <c r="CC215" s="304"/>
      <c r="CD215" s="304"/>
      <c r="CE215" s="304"/>
      <c r="CF215" s="304"/>
      <c r="CG215" s="304"/>
      <c r="CH215" s="304"/>
      <c r="CI215" s="304"/>
      <c r="CJ215" s="304"/>
      <c r="CK215" s="304"/>
      <c r="CL215" s="304"/>
      <c r="CM215" s="304"/>
      <c r="CN215" s="304"/>
      <c r="CO215" s="304"/>
      <c r="CP215" s="304"/>
      <c r="CQ215" s="304"/>
      <c r="CR215" s="304"/>
      <c r="CS215" s="304"/>
      <c r="CT215" s="304"/>
      <c r="CU215" s="304"/>
      <c r="CV215" s="304"/>
      <c r="CW215" s="304"/>
      <c r="CX215" s="304"/>
      <c r="CY215" s="304"/>
      <c r="CZ215" s="304"/>
      <c r="DA215" s="304"/>
      <c r="DB215" s="304"/>
      <c r="DC215" s="304"/>
      <c r="DD215" s="304"/>
    </row>
    <row r="216" spans="1:108" ht="17.25">
      <c r="A216" s="304"/>
      <c r="B216" s="300"/>
      <c r="C216" s="304"/>
      <c r="D216" s="304"/>
      <c r="E216" s="303"/>
      <c r="F216" s="303"/>
      <c r="G216" s="303"/>
      <c r="H216" s="303"/>
      <c r="I216" s="303"/>
      <c r="J216" s="305"/>
      <c r="K216" s="303"/>
      <c r="L216" s="303"/>
      <c r="M216" s="303"/>
      <c r="N216" s="305"/>
      <c r="O216" s="303"/>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c r="AU216" s="304"/>
      <c r="AV216" s="304"/>
      <c r="AW216" s="304"/>
      <c r="AX216" s="304"/>
      <c r="AY216" s="304"/>
      <c r="AZ216" s="304"/>
      <c r="BA216" s="304"/>
      <c r="BB216" s="304"/>
      <c r="BC216" s="304"/>
      <c r="BD216" s="304"/>
      <c r="BE216" s="304"/>
      <c r="BF216" s="304"/>
      <c r="BG216" s="304"/>
      <c r="BH216" s="304"/>
      <c r="BI216" s="304"/>
      <c r="BJ216" s="304"/>
      <c r="BK216" s="304"/>
      <c r="BL216" s="304"/>
      <c r="BM216" s="304"/>
      <c r="BN216" s="304"/>
      <c r="BO216" s="304"/>
      <c r="BP216" s="304"/>
      <c r="BQ216" s="304"/>
      <c r="BR216" s="304"/>
      <c r="BS216" s="304"/>
      <c r="BT216" s="304"/>
      <c r="BU216" s="304"/>
      <c r="BV216" s="304"/>
      <c r="BW216" s="304"/>
      <c r="BX216" s="304"/>
      <c r="BY216" s="304"/>
      <c r="BZ216" s="304"/>
      <c r="CA216" s="304"/>
      <c r="CB216" s="304"/>
      <c r="CC216" s="304"/>
      <c r="CD216" s="304"/>
      <c r="CE216" s="304"/>
      <c r="CF216" s="304"/>
      <c r="CG216" s="304"/>
      <c r="CH216" s="304"/>
      <c r="CI216" s="304"/>
      <c r="CJ216" s="304"/>
      <c r="CK216" s="304"/>
      <c r="CL216" s="304"/>
      <c r="CM216" s="304"/>
      <c r="CN216" s="304"/>
      <c r="CO216" s="304"/>
      <c r="CP216" s="304"/>
      <c r="CQ216" s="304"/>
      <c r="CR216" s="304"/>
      <c r="CS216" s="304"/>
      <c r="CT216" s="304"/>
      <c r="CU216" s="304"/>
      <c r="CV216" s="304"/>
      <c r="CW216" s="304"/>
      <c r="CX216" s="304"/>
      <c r="CY216" s="304"/>
      <c r="CZ216" s="304"/>
      <c r="DA216" s="304"/>
      <c r="DB216" s="304"/>
      <c r="DC216" s="304"/>
      <c r="DD216" s="304"/>
    </row>
    <row r="217" spans="1:108" ht="17.25">
      <c r="A217" s="304"/>
      <c r="B217" s="300"/>
      <c r="C217" s="304"/>
      <c r="D217" s="304"/>
      <c r="E217" s="303"/>
      <c r="F217" s="303"/>
      <c r="G217" s="303"/>
      <c r="H217" s="303"/>
      <c r="I217" s="303"/>
      <c r="J217" s="305"/>
      <c r="K217" s="303"/>
      <c r="L217" s="303"/>
      <c r="M217" s="303"/>
      <c r="N217" s="305"/>
      <c r="O217" s="303"/>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row>
    <row r="218" spans="1:108" ht="17.25">
      <c r="A218" s="304"/>
      <c r="B218" s="300"/>
      <c r="C218" s="304"/>
      <c r="D218" s="304"/>
      <c r="E218" s="303"/>
      <c r="F218" s="303"/>
      <c r="G218" s="303"/>
      <c r="H218" s="303"/>
      <c r="I218" s="303"/>
      <c r="J218" s="305"/>
      <c r="K218" s="303"/>
      <c r="L218" s="303"/>
      <c r="M218" s="303"/>
      <c r="N218" s="305"/>
      <c r="O218" s="303"/>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row>
    <row r="219" spans="1:108" ht="17.25">
      <c r="A219" s="304"/>
      <c r="B219" s="300"/>
      <c r="C219" s="304"/>
      <c r="D219" s="304"/>
      <c r="E219" s="303"/>
      <c r="F219" s="303"/>
      <c r="G219" s="303"/>
      <c r="H219" s="303"/>
      <c r="I219" s="303"/>
      <c r="J219" s="305"/>
      <c r="K219" s="303"/>
      <c r="L219" s="303"/>
      <c r="M219" s="303"/>
      <c r="N219" s="305"/>
      <c r="O219" s="303"/>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row>
    <row r="220" spans="1:108" ht="17.25">
      <c r="A220" s="304"/>
      <c r="B220" s="300"/>
      <c r="C220" s="304"/>
      <c r="D220" s="304"/>
      <c r="E220" s="303"/>
      <c r="F220" s="303"/>
      <c r="G220" s="303"/>
      <c r="H220" s="303"/>
      <c r="I220" s="303"/>
      <c r="J220" s="305"/>
      <c r="K220" s="303"/>
      <c r="L220" s="303"/>
      <c r="M220" s="303"/>
      <c r="N220" s="305"/>
      <c r="O220" s="303"/>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row>
    <row r="221" spans="1:108" ht="17.25">
      <c r="A221" s="304"/>
      <c r="B221" s="300"/>
      <c r="C221" s="304"/>
      <c r="D221" s="304"/>
      <c r="E221" s="303"/>
      <c r="F221" s="303"/>
      <c r="G221" s="303"/>
      <c r="H221" s="303"/>
      <c r="I221" s="303"/>
      <c r="J221" s="305"/>
      <c r="K221" s="303"/>
      <c r="L221" s="303"/>
      <c r="M221" s="303"/>
      <c r="N221" s="305"/>
      <c r="O221" s="303"/>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row>
    <row r="222" spans="1:108" ht="17.25">
      <c r="A222" s="304"/>
      <c r="B222" s="300"/>
      <c r="C222" s="304"/>
      <c r="D222" s="304"/>
      <c r="E222" s="303"/>
      <c r="F222" s="303"/>
      <c r="G222" s="303"/>
      <c r="H222" s="303"/>
      <c r="I222" s="303"/>
      <c r="J222" s="305"/>
      <c r="K222" s="303"/>
      <c r="L222" s="303"/>
      <c r="M222" s="303"/>
      <c r="N222" s="305"/>
      <c r="O222" s="303"/>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row>
    <row r="223" spans="1:108" ht="17.25">
      <c r="A223" s="304"/>
      <c r="B223" s="300"/>
      <c r="C223" s="304"/>
      <c r="D223" s="304"/>
      <c r="E223" s="303"/>
      <c r="F223" s="303"/>
      <c r="G223" s="303"/>
      <c r="H223" s="303"/>
      <c r="I223" s="303"/>
      <c r="J223" s="305"/>
      <c r="K223" s="303"/>
      <c r="L223" s="303"/>
      <c r="M223" s="303"/>
      <c r="N223" s="305"/>
      <c r="O223" s="303"/>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row>
    <row r="224" spans="1:108" ht="17.25">
      <c r="A224" s="304"/>
      <c r="B224" s="300"/>
      <c r="C224" s="304"/>
      <c r="D224" s="304"/>
      <c r="E224" s="303"/>
      <c r="F224" s="303"/>
      <c r="G224" s="303"/>
      <c r="H224" s="303"/>
      <c r="I224" s="303"/>
      <c r="J224" s="305"/>
      <c r="K224" s="303"/>
      <c r="L224" s="303"/>
      <c r="M224" s="303"/>
      <c r="N224" s="305"/>
      <c r="O224" s="303"/>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row>
    <row r="225" spans="1:108" ht="17.25">
      <c r="A225" s="304"/>
      <c r="B225" s="300"/>
      <c r="C225" s="304"/>
      <c r="D225" s="304"/>
      <c r="E225" s="303"/>
      <c r="F225" s="303"/>
      <c r="G225" s="303"/>
      <c r="H225" s="303"/>
      <c r="I225" s="303"/>
      <c r="J225" s="305"/>
      <c r="K225" s="303"/>
      <c r="L225" s="303"/>
      <c r="M225" s="303"/>
      <c r="N225" s="305"/>
      <c r="O225" s="303"/>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row>
    <row r="226" spans="1:108" ht="17.25">
      <c r="A226" s="304"/>
      <c r="B226" s="300"/>
      <c r="C226" s="304"/>
      <c r="D226" s="304"/>
      <c r="E226" s="303"/>
      <c r="F226" s="303"/>
      <c r="G226" s="303"/>
      <c r="H226" s="303"/>
      <c r="I226" s="303"/>
      <c r="J226" s="305"/>
      <c r="K226" s="303"/>
      <c r="L226" s="303"/>
      <c r="M226" s="303"/>
      <c r="N226" s="305"/>
      <c r="O226" s="303"/>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row>
    <row r="227" spans="1:108" ht="17.25">
      <c r="A227" s="304"/>
      <c r="B227" s="300"/>
      <c r="C227" s="304"/>
      <c r="D227" s="304"/>
      <c r="E227" s="303"/>
      <c r="F227" s="303"/>
      <c r="G227" s="303"/>
      <c r="H227" s="303"/>
      <c r="I227" s="303"/>
      <c r="J227" s="305"/>
      <c r="K227" s="303"/>
      <c r="L227" s="303"/>
      <c r="M227" s="303"/>
      <c r="N227" s="305"/>
      <c r="O227" s="303"/>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row>
    <row r="228" spans="1:108" ht="17.25">
      <c r="A228" s="304"/>
      <c r="B228" s="300"/>
      <c r="C228" s="304"/>
      <c r="D228" s="304"/>
      <c r="E228" s="303"/>
      <c r="F228" s="303"/>
      <c r="G228" s="303"/>
      <c r="H228" s="303"/>
      <c r="I228" s="303"/>
      <c r="J228" s="305"/>
      <c r="K228" s="303"/>
      <c r="L228" s="303"/>
      <c r="M228" s="303"/>
      <c r="N228" s="305"/>
      <c r="O228" s="303"/>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row>
    <row r="229" spans="1:108" ht="17.25">
      <c r="A229" s="304"/>
      <c r="B229" s="300"/>
      <c r="C229" s="304"/>
      <c r="D229" s="304"/>
      <c r="E229" s="303"/>
      <c r="F229" s="303"/>
      <c r="G229" s="303"/>
      <c r="H229" s="303"/>
      <c r="I229" s="303"/>
      <c r="J229" s="305"/>
      <c r="K229" s="303"/>
      <c r="L229" s="303"/>
      <c r="M229" s="303"/>
      <c r="N229" s="305"/>
      <c r="O229" s="303"/>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row>
    <row r="230" spans="1:108" ht="17.25">
      <c r="A230" s="304"/>
      <c r="B230" s="300"/>
      <c r="C230" s="304"/>
      <c r="D230" s="304"/>
      <c r="E230" s="303"/>
      <c r="F230" s="303"/>
      <c r="G230" s="303"/>
      <c r="H230" s="303"/>
      <c r="I230" s="303"/>
      <c r="J230" s="305"/>
      <c r="K230" s="303"/>
      <c r="L230" s="303"/>
      <c r="M230" s="303"/>
      <c r="N230" s="305"/>
      <c r="O230" s="303"/>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row>
    <row r="231" spans="1:108" ht="17.25">
      <c r="A231" s="304"/>
      <c r="B231" s="300"/>
      <c r="C231" s="304"/>
      <c r="D231" s="304"/>
      <c r="E231" s="303"/>
      <c r="F231" s="303"/>
      <c r="G231" s="303"/>
      <c r="H231" s="303"/>
      <c r="I231" s="303"/>
      <c r="J231" s="305"/>
      <c r="K231" s="303"/>
      <c r="L231" s="303"/>
      <c r="M231" s="303"/>
      <c r="N231" s="305"/>
      <c r="O231" s="303"/>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row>
    <row r="232" spans="1:108" ht="17.25">
      <c r="A232" s="304"/>
      <c r="B232" s="300"/>
      <c r="C232" s="304"/>
      <c r="D232" s="304"/>
      <c r="E232" s="303"/>
      <c r="F232" s="303"/>
      <c r="G232" s="303"/>
      <c r="H232" s="303"/>
      <c r="I232" s="303"/>
      <c r="J232" s="305"/>
      <c r="K232" s="303"/>
      <c r="L232" s="303"/>
      <c r="M232" s="303"/>
      <c r="N232" s="305"/>
      <c r="O232" s="303"/>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row>
    <row r="233" spans="1:108" ht="17.25">
      <c r="A233" s="304"/>
      <c r="B233" s="300"/>
      <c r="C233" s="304"/>
      <c r="D233" s="304"/>
      <c r="E233" s="303"/>
      <c r="F233" s="303"/>
      <c r="G233" s="303"/>
      <c r="H233" s="303"/>
      <c r="I233" s="303"/>
      <c r="J233" s="305"/>
      <c r="K233" s="303"/>
      <c r="L233" s="303"/>
      <c r="M233" s="303"/>
      <c r="N233" s="305"/>
      <c r="O233" s="303"/>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row>
    <row r="234" spans="1:108" ht="17.25">
      <c r="A234" s="304"/>
      <c r="B234" s="300"/>
      <c r="C234" s="304"/>
      <c r="D234" s="304"/>
      <c r="E234" s="303"/>
      <c r="F234" s="303"/>
      <c r="G234" s="303"/>
      <c r="H234" s="303"/>
      <c r="I234" s="303"/>
      <c r="J234" s="305"/>
      <c r="K234" s="303"/>
      <c r="L234" s="303"/>
      <c r="M234" s="303"/>
      <c r="N234" s="305"/>
      <c r="O234" s="303"/>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row>
    <row r="235" spans="1:108" ht="17.25">
      <c r="A235" s="304"/>
      <c r="B235" s="300"/>
      <c r="C235" s="304"/>
      <c r="D235" s="304"/>
      <c r="E235" s="303"/>
      <c r="F235" s="303"/>
      <c r="G235" s="303"/>
      <c r="H235" s="303"/>
      <c r="I235" s="303"/>
      <c r="J235" s="305"/>
      <c r="K235" s="303"/>
      <c r="L235" s="303"/>
      <c r="M235" s="303"/>
      <c r="N235" s="305"/>
      <c r="O235" s="303"/>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row>
    <row r="236" spans="1:108" ht="17.25">
      <c r="A236" s="304"/>
      <c r="B236" s="300"/>
      <c r="C236" s="304"/>
      <c r="D236" s="304"/>
      <c r="E236" s="303"/>
      <c r="F236" s="303"/>
      <c r="G236" s="303"/>
      <c r="H236" s="303"/>
      <c r="I236" s="303"/>
      <c r="J236" s="305"/>
      <c r="K236" s="303"/>
      <c r="L236" s="303"/>
      <c r="M236" s="303"/>
      <c r="N236" s="305"/>
      <c r="O236" s="303"/>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row>
    <row r="237" spans="1:108" ht="17.25">
      <c r="A237" s="304"/>
      <c r="B237" s="300"/>
      <c r="C237" s="304"/>
      <c r="D237" s="304"/>
      <c r="E237" s="303"/>
      <c r="F237" s="303"/>
      <c r="G237" s="303"/>
      <c r="H237" s="303"/>
      <c r="I237" s="303"/>
      <c r="J237" s="305"/>
      <c r="K237" s="303"/>
      <c r="L237" s="303"/>
      <c r="M237" s="303"/>
      <c r="N237" s="305"/>
      <c r="O237" s="303"/>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row>
    <row r="238" spans="1:108" ht="17.25">
      <c r="A238" s="304"/>
      <c r="B238" s="300"/>
      <c r="C238" s="304"/>
      <c r="D238" s="304"/>
      <c r="E238" s="303"/>
      <c r="F238" s="303"/>
      <c r="G238" s="303"/>
      <c r="H238" s="303"/>
      <c r="I238" s="303"/>
      <c r="J238" s="305"/>
      <c r="K238" s="303"/>
      <c r="L238" s="303"/>
      <c r="M238" s="303"/>
      <c r="N238" s="305"/>
      <c r="O238" s="303"/>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row>
    <row r="239" spans="1:108" ht="17.25">
      <c r="A239" s="304"/>
      <c r="B239" s="300"/>
      <c r="C239" s="304"/>
      <c r="D239" s="304"/>
      <c r="E239" s="303"/>
      <c r="F239" s="303"/>
      <c r="G239" s="303"/>
      <c r="H239" s="303"/>
      <c r="I239" s="303"/>
      <c r="J239" s="305"/>
      <c r="K239" s="303"/>
      <c r="L239" s="303"/>
      <c r="M239" s="303"/>
      <c r="N239" s="305"/>
      <c r="O239" s="303"/>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row>
    <row r="240" spans="1:108" ht="17.25">
      <c r="A240" s="304"/>
      <c r="B240" s="300"/>
      <c r="C240" s="304"/>
      <c r="D240" s="304"/>
      <c r="E240" s="303"/>
      <c r="F240" s="303"/>
      <c r="G240" s="303"/>
      <c r="H240" s="303"/>
      <c r="I240" s="303"/>
      <c r="J240" s="305"/>
      <c r="K240" s="303"/>
      <c r="L240" s="303"/>
      <c r="M240" s="303"/>
      <c r="N240" s="305"/>
      <c r="O240" s="303"/>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row>
    <row r="241" spans="1:108" ht="17.25">
      <c r="A241" s="304"/>
      <c r="B241" s="300"/>
      <c r="C241" s="304"/>
      <c r="D241" s="304"/>
      <c r="E241" s="303"/>
      <c r="F241" s="303"/>
      <c r="G241" s="303"/>
      <c r="H241" s="303"/>
      <c r="I241" s="303"/>
      <c r="J241" s="305"/>
      <c r="K241" s="303"/>
      <c r="L241" s="303"/>
      <c r="M241" s="303"/>
      <c r="N241" s="305"/>
      <c r="O241" s="303"/>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row>
    <row r="242" spans="1:108" ht="17.25">
      <c r="A242" s="304"/>
      <c r="B242" s="300"/>
      <c r="C242" s="304"/>
      <c r="D242" s="304"/>
      <c r="E242" s="303"/>
      <c r="F242" s="303"/>
      <c r="G242" s="303"/>
      <c r="H242" s="303"/>
      <c r="I242" s="303"/>
      <c r="J242" s="305"/>
      <c r="K242" s="303"/>
      <c r="L242" s="303"/>
      <c r="M242" s="303"/>
      <c r="N242" s="305"/>
      <c r="O242" s="303"/>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c r="AU242" s="304"/>
      <c r="AV242" s="304"/>
      <c r="AW242" s="304"/>
      <c r="AX242" s="304"/>
      <c r="AY242" s="304"/>
      <c r="AZ242" s="304"/>
      <c r="BA242" s="304"/>
      <c r="BB242" s="304"/>
      <c r="BC242" s="304"/>
      <c r="BD242" s="304"/>
      <c r="BE242" s="304"/>
      <c r="BF242" s="304"/>
      <c r="BG242" s="304"/>
      <c r="BH242" s="304"/>
      <c r="BI242" s="304"/>
      <c r="BJ242" s="304"/>
      <c r="BK242" s="304"/>
      <c r="BL242" s="304"/>
      <c r="BM242" s="304"/>
      <c r="BN242" s="304"/>
      <c r="BO242" s="304"/>
      <c r="BP242" s="304"/>
      <c r="BQ242" s="304"/>
      <c r="BR242" s="304"/>
      <c r="BS242" s="304"/>
      <c r="BT242" s="304"/>
      <c r="BU242" s="304"/>
      <c r="BV242" s="304"/>
      <c r="BW242" s="304"/>
      <c r="BX242" s="304"/>
      <c r="BY242" s="304"/>
      <c r="BZ242" s="304"/>
      <c r="CA242" s="304"/>
      <c r="CB242" s="304"/>
      <c r="CC242" s="304"/>
      <c r="CD242" s="304"/>
      <c r="CE242" s="304"/>
      <c r="CF242" s="304"/>
      <c r="CG242" s="304"/>
      <c r="CH242" s="304"/>
      <c r="CI242" s="304"/>
      <c r="CJ242" s="304"/>
      <c r="CK242" s="304"/>
      <c r="CL242" s="304"/>
      <c r="CM242" s="304"/>
      <c r="CN242" s="304"/>
      <c r="CO242" s="304"/>
      <c r="CP242" s="304"/>
      <c r="CQ242" s="304"/>
      <c r="CR242" s="304"/>
      <c r="CS242" s="304"/>
      <c r="CT242" s="304"/>
      <c r="CU242" s="304"/>
      <c r="CV242" s="304"/>
      <c r="CW242" s="304"/>
      <c r="CX242" s="304"/>
      <c r="CY242" s="304"/>
      <c r="CZ242" s="304"/>
      <c r="DA242" s="304"/>
      <c r="DB242" s="304"/>
      <c r="DC242" s="304"/>
      <c r="DD242" s="304"/>
    </row>
    <row r="243" spans="1:108" ht="17.25">
      <c r="A243" s="304"/>
      <c r="B243" s="300"/>
      <c r="C243" s="304"/>
      <c r="D243" s="304"/>
      <c r="E243" s="303"/>
      <c r="F243" s="303"/>
      <c r="G243" s="303"/>
      <c r="H243" s="303"/>
      <c r="I243" s="303"/>
      <c r="J243" s="305"/>
      <c r="K243" s="303"/>
      <c r="L243" s="303"/>
      <c r="M243" s="303"/>
      <c r="N243" s="305"/>
      <c r="O243" s="303"/>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c r="AU243" s="304"/>
      <c r="AV243" s="304"/>
      <c r="AW243" s="304"/>
      <c r="AX243" s="304"/>
      <c r="AY243" s="304"/>
      <c r="AZ243" s="304"/>
      <c r="BA243" s="304"/>
      <c r="BB243" s="304"/>
      <c r="BC243" s="304"/>
      <c r="BD243" s="304"/>
      <c r="BE243" s="304"/>
      <c r="BF243" s="304"/>
      <c r="BG243" s="304"/>
      <c r="BH243" s="304"/>
      <c r="BI243" s="304"/>
      <c r="BJ243" s="304"/>
      <c r="BK243" s="304"/>
      <c r="BL243" s="304"/>
      <c r="BM243" s="304"/>
      <c r="BN243" s="304"/>
      <c r="BO243" s="304"/>
      <c r="BP243" s="304"/>
      <c r="BQ243" s="304"/>
      <c r="BR243" s="304"/>
      <c r="BS243" s="304"/>
      <c r="BT243" s="304"/>
      <c r="BU243" s="304"/>
      <c r="BV243" s="304"/>
      <c r="BW243" s="304"/>
      <c r="BX243" s="304"/>
      <c r="BY243" s="304"/>
      <c r="BZ243" s="304"/>
      <c r="CA243" s="304"/>
      <c r="CB243" s="304"/>
      <c r="CC243" s="304"/>
      <c r="CD243" s="304"/>
      <c r="CE243" s="304"/>
      <c r="CF243" s="304"/>
      <c r="CG243" s="304"/>
      <c r="CH243" s="304"/>
      <c r="CI243" s="304"/>
      <c r="CJ243" s="304"/>
      <c r="CK243" s="304"/>
      <c r="CL243" s="304"/>
      <c r="CM243" s="304"/>
      <c r="CN243" s="304"/>
      <c r="CO243" s="304"/>
      <c r="CP243" s="304"/>
      <c r="CQ243" s="304"/>
      <c r="CR243" s="304"/>
      <c r="CS243" s="304"/>
      <c r="CT243" s="304"/>
      <c r="CU243" s="304"/>
      <c r="CV243" s="304"/>
      <c r="CW243" s="304"/>
      <c r="CX243" s="304"/>
      <c r="CY243" s="304"/>
      <c r="CZ243" s="304"/>
      <c r="DA243" s="304"/>
      <c r="DB243" s="304"/>
      <c r="DC243" s="304"/>
      <c r="DD243" s="304"/>
    </row>
    <row r="244" spans="1:108" ht="17.25">
      <c r="A244" s="304"/>
      <c r="B244" s="300"/>
      <c r="C244" s="304"/>
      <c r="D244" s="304"/>
      <c r="E244" s="303"/>
      <c r="F244" s="303"/>
      <c r="G244" s="303"/>
      <c r="H244" s="303"/>
      <c r="I244" s="303"/>
      <c r="J244" s="305"/>
      <c r="K244" s="303"/>
      <c r="L244" s="303"/>
      <c r="M244" s="303"/>
      <c r="N244" s="305"/>
      <c r="O244" s="303"/>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c r="AU244" s="304"/>
      <c r="AV244" s="304"/>
      <c r="AW244" s="304"/>
      <c r="AX244" s="304"/>
      <c r="AY244" s="304"/>
      <c r="AZ244" s="304"/>
      <c r="BA244" s="304"/>
      <c r="BB244" s="304"/>
      <c r="BC244" s="304"/>
      <c r="BD244" s="304"/>
      <c r="BE244" s="304"/>
      <c r="BF244" s="304"/>
      <c r="BG244" s="304"/>
      <c r="BH244" s="304"/>
      <c r="BI244" s="304"/>
      <c r="BJ244" s="304"/>
      <c r="BK244" s="304"/>
      <c r="BL244" s="304"/>
      <c r="BM244" s="304"/>
      <c r="BN244" s="304"/>
      <c r="BO244" s="304"/>
      <c r="BP244" s="304"/>
      <c r="BQ244" s="304"/>
      <c r="BR244" s="304"/>
      <c r="BS244" s="304"/>
      <c r="BT244" s="304"/>
      <c r="BU244" s="304"/>
      <c r="BV244" s="304"/>
      <c r="BW244" s="304"/>
      <c r="BX244" s="304"/>
      <c r="BY244" s="304"/>
      <c r="BZ244" s="304"/>
      <c r="CA244" s="304"/>
      <c r="CB244" s="304"/>
      <c r="CC244" s="304"/>
      <c r="CD244" s="304"/>
      <c r="CE244" s="304"/>
      <c r="CF244" s="304"/>
      <c r="CG244" s="304"/>
      <c r="CH244" s="304"/>
      <c r="CI244" s="304"/>
      <c r="CJ244" s="304"/>
      <c r="CK244" s="304"/>
      <c r="CL244" s="304"/>
      <c r="CM244" s="304"/>
      <c r="CN244" s="304"/>
      <c r="CO244" s="304"/>
      <c r="CP244" s="304"/>
      <c r="CQ244" s="304"/>
      <c r="CR244" s="304"/>
      <c r="CS244" s="304"/>
      <c r="CT244" s="304"/>
      <c r="CU244" s="304"/>
      <c r="CV244" s="304"/>
      <c r="CW244" s="304"/>
      <c r="CX244" s="304"/>
      <c r="CY244" s="304"/>
      <c r="CZ244" s="304"/>
      <c r="DA244" s="304"/>
      <c r="DB244" s="304"/>
      <c r="DC244" s="304"/>
      <c r="DD244" s="304"/>
    </row>
    <row r="245" spans="1:108" ht="17.25">
      <c r="A245" s="304"/>
      <c r="B245" s="300"/>
      <c r="C245" s="304"/>
      <c r="D245" s="304"/>
      <c r="E245" s="303"/>
      <c r="F245" s="303"/>
      <c r="G245" s="303"/>
      <c r="H245" s="303"/>
      <c r="I245" s="303"/>
      <c r="J245" s="305"/>
      <c r="K245" s="303"/>
      <c r="L245" s="303"/>
      <c r="M245" s="303"/>
      <c r="N245" s="305"/>
      <c r="O245" s="303"/>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c r="AU245" s="304"/>
      <c r="AV245" s="304"/>
      <c r="AW245" s="304"/>
      <c r="AX245" s="304"/>
      <c r="AY245" s="304"/>
      <c r="AZ245" s="304"/>
      <c r="BA245" s="304"/>
      <c r="BB245" s="304"/>
      <c r="BC245" s="304"/>
      <c r="BD245" s="304"/>
      <c r="BE245" s="304"/>
      <c r="BF245" s="304"/>
      <c r="BG245" s="304"/>
      <c r="BH245" s="304"/>
      <c r="BI245" s="304"/>
      <c r="BJ245" s="304"/>
      <c r="BK245" s="304"/>
      <c r="BL245" s="304"/>
      <c r="BM245" s="304"/>
      <c r="BN245" s="304"/>
      <c r="BO245" s="304"/>
      <c r="BP245" s="304"/>
      <c r="BQ245" s="304"/>
      <c r="BR245" s="304"/>
      <c r="BS245" s="304"/>
      <c r="BT245" s="304"/>
      <c r="BU245" s="304"/>
      <c r="BV245" s="304"/>
      <c r="BW245" s="304"/>
      <c r="BX245" s="304"/>
      <c r="BY245" s="304"/>
      <c r="BZ245" s="304"/>
      <c r="CA245" s="304"/>
      <c r="CB245" s="304"/>
      <c r="CC245" s="304"/>
      <c r="CD245" s="304"/>
      <c r="CE245" s="304"/>
      <c r="CF245" s="304"/>
      <c r="CG245" s="304"/>
      <c r="CH245" s="304"/>
      <c r="CI245" s="304"/>
      <c r="CJ245" s="304"/>
      <c r="CK245" s="304"/>
      <c r="CL245" s="304"/>
      <c r="CM245" s="304"/>
      <c r="CN245" s="304"/>
      <c r="CO245" s="304"/>
      <c r="CP245" s="304"/>
      <c r="CQ245" s="304"/>
      <c r="CR245" s="304"/>
      <c r="CS245" s="304"/>
      <c r="CT245" s="304"/>
      <c r="CU245" s="304"/>
      <c r="CV245" s="304"/>
      <c r="CW245" s="304"/>
      <c r="CX245" s="304"/>
      <c r="CY245" s="304"/>
      <c r="CZ245" s="304"/>
      <c r="DA245" s="304"/>
      <c r="DB245" s="304"/>
      <c r="DC245" s="304"/>
      <c r="DD245" s="304"/>
    </row>
    <row r="246" spans="1:108" ht="17.25">
      <c r="A246" s="304"/>
      <c r="B246" s="300"/>
      <c r="C246" s="304"/>
      <c r="D246" s="304"/>
      <c r="E246" s="303"/>
      <c r="F246" s="303"/>
      <c r="G246" s="303"/>
      <c r="H246" s="303"/>
      <c r="I246" s="303"/>
      <c r="J246" s="305"/>
      <c r="K246" s="303"/>
      <c r="L246" s="303"/>
      <c r="M246" s="303"/>
      <c r="N246" s="305"/>
      <c r="O246" s="303"/>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c r="AU246" s="304"/>
      <c r="AV246" s="304"/>
      <c r="AW246" s="304"/>
      <c r="AX246" s="304"/>
      <c r="AY246" s="304"/>
      <c r="AZ246" s="304"/>
      <c r="BA246" s="304"/>
      <c r="BB246" s="304"/>
      <c r="BC246" s="304"/>
      <c r="BD246" s="304"/>
      <c r="BE246" s="304"/>
      <c r="BF246" s="304"/>
      <c r="BG246" s="304"/>
      <c r="BH246" s="304"/>
      <c r="BI246" s="304"/>
      <c r="BJ246" s="304"/>
      <c r="BK246" s="304"/>
      <c r="BL246" s="304"/>
      <c r="BM246" s="304"/>
      <c r="BN246" s="304"/>
      <c r="BO246" s="304"/>
      <c r="BP246" s="304"/>
      <c r="BQ246" s="304"/>
      <c r="BR246" s="304"/>
      <c r="BS246" s="304"/>
      <c r="BT246" s="304"/>
      <c r="BU246" s="304"/>
      <c r="BV246" s="304"/>
      <c r="BW246" s="304"/>
      <c r="BX246" s="304"/>
      <c r="BY246" s="304"/>
      <c r="BZ246" s="304"/>
      <c r="CA246" s="304"/>
      <c r="CB246" s="304"/>
      <c r="CC246" s="304"/>
      <c r="CD246" s="304"/>
      <c r="CE246" s="304"/>
      <c r="CF246" s="304"/>
      <c r="CG246" s="304"/>
      <c r="CH246" s="304"/>
      <c r="CI246" s="304"/>
      <c r="CJ246" s="304"/>
      <c r="CK246" s="304"/>
      <c r="CL246" s="304"/>
      <c r="CM246" s="304"/>
      <c r="CN246" s="304"/>
      <c r="CO246" s="304"/>
      <c r="CP246" s="304"/>
      <c r="CQ246" s="304"/>
      <c r="CR246" s="304"/>
      <c r="CS246" s="304"/>
      <c r="CT246" s="304"/>
      <c r="CU246" s="304"/>
      <c r="CV246" s="304"/>
      <c r="CW246" s="304"/>
      <c r="CX246" s="304"/>
      <c r="CY246" s="304"/>
      <c r="CZ246" s="304"/>
      <c r="DA246" s="304"/>
      <c r="DB246" s="304"/>
      <c r="DC246" s="304"/>
      <c r="DD246" s="304"/>
    </row>
    <row r="247" spans="1:108" ht="17.25">
      <c r="A247" s="304"/>
      <c r="B247" s="300"/>
      <c r="C247" s="304"/>
      <c r="D247" s="304"/>
      <c r="E247" s="303"/>
      <c r="F247" s="303"/>
      <c r="G247" s="303"/>
      <c r="H247" s="303"/>
      <c r="I247" s="303"/>
      <c r="J247" s="305"/>
      <c r="K247" s="303"/>
      <c r="L247" s="303"/>
      <c r="M247" s="303"/>
      <c r="N247" s="305"/>
      <c r="O247" s="303"/>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row>
    <row r="248" spans="1:108" ht="17.25">
      <c r="A248" s="304"/>
      <c r="B248" s="300"/>
      <c r="C248" s="304"/>
      <c r="D248" s="304"/>
      <c r="E248" s="303"/>
      <c r="F248" s="303"/>
      <c r="G248" s="303"/>
      <c r="H248" s="303"/>
      <c r="I248" s="303"/>
      <c r="J248" s="305"/>
      <c r="K248" s="303"/>
      <c r="L248" s="303"/>
      <c r="M248" s="303"/>
      <c r="N248" s="305"/>
      <c r="O248" s="303"/>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row>
    <row r="249" spans="1:108" ht="17.25">
      <c r="A249" s="304"/>
      <c r="B249" s="300"/>
      <c r="C249" s="304"/>
      <c r="D249" s="304"/>
      <c r="E249" s="303"/>
      <c r="F249" s="303"/>
      <c r="G249" s="303"/>
      <c r="H249" s="303"/>
      <c r="I249" s="303"/>
      <c r="J249" s="305"/>
      <c r="K249" s="303"/>
      <c r="L249" s="303"/>
      <c r="M249" s="303"/>
      <c r="N249" s="305"/>
      <c r="O249" s="303"/>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row>
    <row r="250" spans="1:108" ht="17.25">
      <c r="A250" s="304"/>
      <c r="B250" s="300"/>
      <c r="C250" s="304"/>
      <c r="D250" s="304"/>
      <c r="E250" s="303"/>
      <c r="F250" s="303"/>
      <c r="G250" s="303"/>
      <c r="H250" s="303"/>
      <c r="I250" s="303"/>
      <c r="J250" s="305"/>
      <c r="K250" s="303"/>
      <c r="L250" s="303"/>
      <c r="M250" s="303"/>
      <c r="N250" s="305"/>
      <c r="O250" s="303"/>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row>
    <row r="251" spans="1:108" ht="17.25">
      <c r="A251" s="304"/>
      <c r="B251" s="300"/>
      <c r="C251" s="304"/>
      <c r="D251" s="304"/>
      <c r="E251" s="303"/>
      <c r="F251" s="303"/>
      <c r="G251" s="303"/>
      <c r="H251" s="303"/>
      <c r="I251" s="303"/>
      <c r="J251" s="305"/>
      <c r="K251" s="303"/>
      <c r="L251" s="303"/>
      <c r="M251" s="303"/>
      <c r="N251" s="305"/>
      <c r="O251" s="303"/>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row>
    <row r="252" spans="1:108" ht="17.25">
      <c r="A252" s="304"/>
      <c r="B252" s="300"/>
      <c r="C252" s="304"/>
      <c r="D252" s="304"/>
      <c r="E252" s="303"/>
      <c r="F252" s="303"/>
      <c r="G252" s="303"/>
      <c r="H252" s="303"/>
      <c r="I252" s="303"/>
      <c r="J252" s="305"/>
      <c r="K252" s="303"/>
      <c r="L252" s="303"/>
      <c r="M252" s="303"/>
      <c r="N252" s="305"/>
      <c r="O252" s="303"/>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row>
    <row r="253" spans="1:108" ht="17.25">
      <c r="A253" s="304"/>
      <c r="B253" s="300"/>
      <c r="C253" s="304"/>
      <c r="D253" s="304"/>
      <c r="E253" s="303"/>
      <c r="F253" s="303"/>
      <c r="G253" s="303"/>
      <c r="H253" s="303"/>
      <c r="I253" s="303"/>
      <c r="J253" s="305"/>
      <c r="K253" s="303"/>
      <c r="L253" s="303"/>
      <c r="M253" s="303"/>
      <c r="N253" s="305"/>
      <c r="O253" s="303"/>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row>
    <row r="254" spans="1:108" ht="17.25">
      <c r="A254" s="304"/>
      <c r="B254" s="300"/>
      <c r="C254" s="304"/>
      <c r="D254" s="304"/>
      <c r="E254" s="303"/>
      <c r="F254" s="303"/>
      <c r="G254" s="303"/>
      <c r="H254" s="303"/>
      <c r="I254" s="303"/>
      <c r="J254" s="305"/>
      <c r="K254" s="303"/>
      <c r="L254" s="303"/>
      <c r="M254" s="303"/>
      <c r="N254" s="305"/>
      <c r="O254" s="303"/>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row>
    <row r="255" spans="1:108" ht="17.25">
      <c r="A255" s="304"/>
      <c r="B255" s="300"/>
      <c r="C255" s="304"/>
      <c r="D255" s="304"/>
      <c r="E255" s="303"/>
      <c r="F255" s="303"/>
      <c r="G255" s="303"/>
      <c r="H255" s="303"/>
      <c r="I255" s="303"/>
      <c r="J255" s="305"/>
      <c r="K255" s="303"/>
      <c r="L255" s="303"/>
      <c r="M255" s="303"/>
      <c r="N255" s="305"/>
      <c r="O255" s="303"/>
      <c r="P255" s="304"/>
      <c r="Q255" s="304"/>
      <c r="R255" s="304"/>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row>
    <row r="256" spans="1:108" ht="17.25">
      <c r="A256" s="304"/>
      <c r="B256" s="300"/>
      <c r="C256" s="304"/>
      <c r="D256" s="304"/>
      <c r="E256" s="303"/>
      <c r="F256" s="303"/>
      <c r="G256" s="303"/>
      <c r="H256" s="303"/>
      <c r="I256" s="303"/>
      <c r="J256" s="305"/>
      <c r="K256" s="303"/>
      <c r="L256" s="303"/>
      <c r="M256" s="303"/>
      <c r="N256" s="305"/>
      <c r="O256" s="303"/>
      <c r="P256" s="304"/>
      <c r="Q256" s="304"/>
      <c r="R256" s="304"/>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row>
    <row r="257" spans="1:108" ht="17.25">
      <c r="A257" s="304"/>
      <c r="B257" s="300"/>
      <c r="C257" s="304"/>
      <c r="D257" s="304"/>
      <c r="E257" s="303"/>
      <c r="F257" s="303"/>
      <c r="G257" s="303"/>
      <c r="H257" s="303"/>
      <c r="I257" s="303"/>
      <c r="J257" s="305"/>
      <c r="K257" s="303"/>
      <c r="L257" s="303"/>
      <c r="M257" s="303"/>
      <c r="N257" s="305"/>
      <c r="O257" s="303"/>
      <c r="P257" s="304"/>
      <c r="Q257" s="304"/>
      <c r="R257" s="304"/>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row>
    <row r="258" spans="1:108" ht="17.25">
      <c r="A258" s="304"/>
      <c r="B258" s="300"/>
      <c r="C258" s="304"/>
      <c r="D258" s="304"/>
      <c r="E258" s="303"/>
      <c r="F258" s="303"/>
      <c r="G258" s="303"/>
      <c r="H258" s="303"/>
      <c r="I258" s="303"/>
      <c r="J258" s="305"/>
      <c r="K258" s="303"/>
      <c r="L258" s="303"/>
      <c r="M258" s="303"/>
      <c r="N258" s="305"/>
      <c r="O258" s="303"/>
      <c r="P258" s="304"/>
      <c r="Q258" s="304"/>
      <c r="R258" s="304"/>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row>
    <row r="259" spans="1:108" ht="17.25">
      <c r="A259" s="304"/>
      <c r="B259" s="300"/>
      <c r="C259" s="304"/>
      <c r="D259" s="304"/>
      <c r="E259" s="303"/>
      <c r="F259" s="303"/>
      <c r="G259" s="303"/>
      <c r="H259" s="303"/>
      <c r="I259" s="303"/>
      <c r="J259" s="305"/>
      <c r="K259" s="303"/>
      <c r="L259" s="303"/>
      <c r="M259" s="303"/>
      <c r="N259" s="305"/>
      <c r="O259" s="303"/>
      <c r="P259" s="304"/>
      <c r="Q259" s="304"/>
      <c r="R259" s="304"/>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row>
    <row r="260" spans="1:108" ht="17.25">
      <c r="A260" s="304"/>
      <c r="B260" s="300"/>
      <c r="C260" s="304"/>
      <c r="D260" s="304"/>
      <c r="E260" s="303"/>
      <c r="F260" s="303"/>
      <c r="G260" s="303"/>
      <c r="H260" s="303"/>
      <c r="I260" s="303"/>
      <c r="J260" s="305"/>
      <c r="K260" s="303"/>
      <c r="L260" s="303"/>
      <c r="M260" s="303"/>
      <c r="N260" s="305"/>
      <c r="O260" s="303"/>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row>
    <row r="261" spans="1:108" ht="17.25">
      <c r="A261" s="304"/>
      <c r="B261" s="300"/>
      <c r="C261" s="304"/>
      <c r="D261" s="304"/>
      <c r="E261" s="303"/>
      <c r="F261" s="303"/>
      <c r="G261" s="303"/>
      <c r="H261" s="303"/>
      <c r="I261" s="303"/>
      <c r="J261" s="305"/>
      <c r="K261" s="303"/>
      <c r="L261" s="303"/>
      <c r="M261" s="303"/>
      <c r="N261" s="305"/>
      <c r="O261" s="303"/>
      <c r="P261" s="304"/>
      <c r="Q261" s="304"/>
      <c r="R261" s="304"/>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row>
    <row r="262" spans="1:108" ht="17.25">
      <c r="A262" s="304"/>
      <c r="B262" s="300"/>
      <c r="C262" s="304"/>
      <c r="D262" s="304"/>
      <c r="E262" s="303"/>
      <c r="F262" s="303"/>
      <c r="G262" s="303"/>
      <c r="H262" s="303"/>
      <c r="I262" s="303"/>
      <c r="J262" s="305"/>
      <c r="K262" s="303"/>
      <c r="L262" s="303"/>
      <c r="M262" s="303"/>
      <c r="N262" s="305"/>
      <c r="O262" s="303"/>
      <c r="P262" s="304"/>
      <c r="Q262" s="304"/>
      <c r="R262" s="304"/>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row>
    <row r="263" spans="1:108" ht="17.25">
      <c r="A263" s="304"/>
      <c r="B263" s="300"/>
      <c r="C263" s="304"/>
      <c r="D263" s="304"/>
      <c r="E263" s="303"/>
      <c r="F263" s="303"/>
      <c r="G263" s="303"/>
      <c r="H263" s="303"/>
      <c r="I263" s="303"/>
      <c r="J263" s="305"/>
      <c r="K263" s="303"/>
      <c r="L263" s="303"/>
      <c r="M263" s="303"/>
      <c r="N263" s="305"/>
      <c r="O263" s="303"/>
      <c r="P263" s="304"/>
      <c r="Q263" s="304"/>
      <c r="R263" s="304"/>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row>
    <row r="264" spans="1:108" ht="17.25">
      <c r="A264" s="304"/>
      <c r="B264" s="300"/>
      <c r="C264" s="304"/>
      <c r="D264" s="304"/>
      <c r="E264" s="303"/>
      <c r="F264" s="303"/>
      <c r="G264" s="303"/>
      <c r="H264" s="303"/>
      <c r="I264" s="303"/>
      <c r="J264" s="305"/>
      <c r="K264" s="303"/>
      <c r="L264" s="303"/>
      <c r="M264" s="303"/>
      <c r="N264" s="305"/>
      <c r="O264" s="303"/>
      <c r="P264" s="304"/>
      <c r="Q264" s="304"/>
      <c r="R264" s="304"/>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row>
    <row r="265" spans="1:108" ht="17.25">
      <c r="A265" s="304"/>
      <c r="B265" s="300"/>
      <c r="C265" s="304"/>
      <c r="D265" s="304"/>
      <c r="E265" s="303"/>
      <c r="F265" s="303"/>
      <c r="G265" s="303"/>
      <c r="H265" s="303"/>
      <c r="I265" s="303"/>
      <c r="J265" s="305"/>
      <c r="K265" s="303"/>
      <c r="L265" s="303"/>
      <c r="M265" s="303"/>
      <c r="N265" s="305"/>
      <c r="O265" s="303"/>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row>
    <row r="266" spans="1:108" ht="17.25">
      <c r="A266" s="304"/>
      <c r="B266" s="300"/>
      <c r="C266" s="304"/>
      <c r="D266" s="304"/>
      <c r="E266" s="303"/>
      <c r="F266" s="303"/>
      <c r="G266" s="303"/>
      <c r="H266" s="303"/>
      <c r="I266" s="303"/>
      <c r="J266" s="305"/>
      <c r="K266" s="303"/>
      <c r="L266" s="303"/>
      <c r="M266" s="303"/>
      <c r="N266" s="305"/>
      <c r="O266" s="303"/>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row>
    <row r="267" spans="1:108" ht="17.25">
      <c r="A267" s="304"/>
      <c r="B267" s="300"/>
      <c r="C267" s="304"/>
      <c r="D267" s="304"/>
      <c r="E267" s="303"/>
      <c r="F267" s="303"/>
      <c r="G267" s="303"/>
      <c r="H267" s="303"/>
      <c r="I267" s="303"/>
      <c r="J267" s="305"/>
      <c r="K267" s="303"/>
      <c r="L267" s="303"/>
      <c r="M267" s="303"/>
      <c r="N267" s="305"/>
      <c r="O267" s="303"/>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row>
    <row r="268" spans="1:108" ht="17.25">
      <c r="A268" s="304"/>
      <c r="B268" s="300"/>
      <c r="C268" s="304"/>
      <c r="D268" s="304"/>
      <c r="E268" s="303"/>
      <c r="F268" s="303"/>
      <c r="G268" s="303"/>
      <c r="H268" s="303"/>
      <c r="I268" s="303"/>
      <c r="J268" s="305"/>
      <c r="K268" s="303"/>
      <c r="L268" s="303"/>
      <c r="M268" s="303"/>
      <c r="N268" s="305"/>
      <c r="O268" s="303"/>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row>
    <row r="269" spans="1:108" ht="17.25">
      <c r="A269" s="304"/>
      <c r="B269" s="300"/>
      <c r="C269" s="304"/>
      <c r="D269" s="304"/>
      <c r="E269" s="303"/>
      <c r="F269" s="303"/>
      <c r="G269" s="303"/>
      <c r="H269" s="303"/>
      <c r="I269" s="303"/>
      <c r="J269" s="305"/>
      <c r="K269" s="303"/>
      <c r="L269" s="303"/>
      <c r="M269" s="303"/>
      <c r="N269" s="305"/>
      <c r="O269" s="303"/>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row>
    <row r="270" spans="1:108" ht="17.25">
      <c r="A270" s="304"/>
      <c r="B270" s="300"/>
      <c r="C270" s="304"/>
      <c r="D270" s="304"/>
      <c r="E270" s="303"/>
      <c r="F270" s="303"/>
      <c r="G270" s="303"/>
      <c r="H270" s="303"/>
      <c r="I270" s="303"/>
      <c r="J270" s="305"/>
      <c r="K270" s="303"/>
      <c r="L270" s="303"/>
      <c r="M270" s="303"/>
      <c r="N270" s="305"/>
      <c r="O270" s="303"/>
      <c r="P270" s="304"/>
      <c r="Q270" s="304"/>
      <c r="R270" s="304"/>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row>
    <row r="271" spans="1:108" ht="17.25">
      <c r="A271" s="304"/>
      <c r="B271" s="300"/>
      <c r="C271" s="304"/>
      <c r="D271" s="304"/>
      <c r="E271" s="303"/>
      <c r="F271" s="303"/>
      <c r="G271" s="303"/>
      <c r="H271" s="303"/>
      <c r="I271" s="303"/>
      <c r="J271" s="305"/>
      <c r="K271" s="303"/>
      <c r="L271" s="303"/>
      <c r="M271" s="303"/>
      <c r="N271" s="305"/>
      <c r="O271" s="303"/>
      <c r="P271" s="304"/>
      <c r="Q271" s="304"/>
      <c r="R271" s="304"/>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row>
    <row r="272" spans="1:108" ht="17.25">
      <c r="A272" s="304"/>
      <c r="B272" s="300"/>
      <c r="C272" s="304"/>
      <c r="D272" s="304"/>
      <c r="E272" s="303"/>
      <c r="F272" s="303"/>
      <c r="G272" s="303"/>
      <c r="H272" s="303"/>
      <c r="I272" s="303"/>
      <c r="J272" s="305"/>
      <c r="K272" s="303"/>
      <c r="L272" s="303"/>
      <c r="M272" s="303"/>
      <c r="N272" s="305"/>
      <c r="O272" s="303"/>
      <c r="P272" s="304"/>
      <c r="Q272" s="304"/>
      <c r="R272" s="304"/>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row>
    <row r="273" spans="1:108" ht="17.25">
      <c r="A273" s="304"/>
      <c r="B273" s="300"/>
      <c r="C273" s="304"/>
      <c r="D273" s="304"/>
      <c r="E273" s="303"/>
      <c r="F273" s="303"/>
      <c r="G273" s="303"/>
      <c r="H273" s="303"/>
      <c r="I273" s="303"/>
      <c r="J273" s="305"/>
      <c r="K273" s="303"/>
      <c r="L273" s="303"/>
      <c r="M273" s="303"/>
      <c r="N273" s="305"/>
      <c r="O273" s="303"/>
      <c r="P273" s="304"/>
      <c r="Q273" s="304"/>
      <c r="R273" s="304"/>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row>
    <row r="274" spans="1:108" ht="17.25">
      <c r="A274" s="304"/>
      <c r="B274" s="300"/>
      <c r="C274" s="304"/>
      <c r="D274" s="304"/>
      <c r="E274" s="303"/>
      <c r="F274" s="303"/>
      <c r="G274" s="303"/>
      <c r="H274" s="303"/>
      <c r="I274" s="303"/>
      <c r="J274" s="305"/>
      <c r="K274" s="303"/>
      <c r="L274" s="303"/>
      <c r="M274" s="303"/>
      <c r="N274" s="305"/>
      <c r="O274" s="303"/>
      <c r="P274" s="304"/>
      <c r="Q274" s="304"/>
      <c r="R274" s="304"/>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row>
    <row r="275" spans="1:108" ht="17.25">
      <c r="A275" s="304"/>
      <c r="B275" s="300"/>
      <c r="C275" s="304"/>
      <c r="D275" s="304"/>
      <c r="E275" s="303"/>
      <c r="F275" s="303"/>
      <c r="G275" s="303"/>
      <c r="H275" s="303"/>
      <c r="I275" s="303"/>
      <c r="J275" s="305"/>
      <c r="K275" s="303"/>
      <c r="L275" s="303"/>
      <c r="M275" s="303"/>
      <c r="N275" s="305"/>
      <c r="O275" s="303"/>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row>
    <row r="276" spans="1:108" ht="17.25">
      <c r="A276" s="304"/>
      <c r="B276" s="300"/>
      <c r="C276" s="304"/>
      <c r="D276" s="304"/>
      <c r="E276" s="303"/>
      <c r="F276" s="303"/>
      <c r="G276" s="303"/>
      <c r="H276" s="303"/>
      <c r="I276" s="303"/>
      <c r="J276" s="305"/>
      <c r="K276" s="303"/>
      <c r="L276" s="303"/>
      <c r="M276" s="303"/>
      <c r="N276" s="305"/>
      <c r="O276" s="303"/>
      <c r="P276" s="304"/>
      <c r="Q276" s="304"/>
      <c r="R276" s="304"/>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row>
    <row r="277" spans="1:108" ht="17.25">
      <c r="A277" s="304"/>
      <c r="B277" s="300"/>
      <c r="C277" s="304"/>
      <c r="D277" s="304"/>
      <c r="E277" s="303"/>
      <c r="F277" s="303"/>
      <c r="G277" s="303"/>
      <c r="H277" s="303"/>
      <c r="I277" s="303"/>
      <c r="J277" s="305"/>
      <c r="K277" s="303"/>
      <c r="L277" s="303"/>
      <c r="M277" s="303"/>
      <c r="N277" s="305"/>
      <c r="O277" s="303"/>
      <c r="P277" s="304"/>
      <c r="Q277" s="304"/>
      <c r="R277" s="304"/>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row>
    <row r="278" spans="1:108" ht="17.25">
      <c r="A278" s="304"/>
      <c r="B278" s="300"/>
      <c r="C278" s="304"/>
      <c r="D278" s="304"/>
      <c r="E278" s="303"/>
      <c r="F278" s="303"/>
      <c r="G278" s="303"/>
      <c r="H278" s="303"/>
      <c r="I278" s="303"/>
      <c r="J278" s="305"/>
      <c r="K278" s="303"/>
      <c r="L278" s="303"/>
      <c r="M278" s="303"/>
      <c r="N278" s="305"/>
      <c r="O278" s="303"/>
      <c r="P278" s="304"/>
      <c r="Q278" s="304"/>
      <c r="R278" s="304"/>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row>
    <row r="279" spans="1:108" ht="17.25">
      <c r="A279" s="304"/>
      <c r="B279" s="300"/>
      <c r="C279" s="304"/>
      <c r="D279" s="304"/>
      <c r="E279" s="303"/>
      <c r="F279" s="303"/>
      <c r="G279" s="303"/>
      <c r="H279" s="303"/>
      <c r="I279" s="303"/>
      <c r="J279" s="305"/>
      <c r="K279" s="303"/>
      <c r="L279" s="303"/>
      <c r="M279" s="303"/>
      <c r="N279" s="305"/>
      <c r="O279" s="303"/>
      <c r="P279" s="304"/>
      <c r="Q279" s="304"/>
      <c r="R279" s="304"/>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row>
    <row r="280" spans="1:108" ht="17.25">
      <c r="A280" s="304"/>
      <c r="B280" s="300"/>
      <c r="C280" s="304"/>
      <c r="D280" s="304"/>
      <c r="E280" s="303"/>
      <c r="F280" s="303"/>
      <c r="G280" s="303"/>
      <c r="H280" s="303"/>
      <c r="I280" s="303"/>
      <c r="J280" s="305"/>
      <c r="K280" s="303"/>
      <c r="L280" s="303"/>
      <c r="M280" s="303"/>
      <c r="N280" s="305"/>
      <c r="O280" s="303"/>
      <c r="P280" s="304"/>
      <c r="Q280" s="304"/>
      <c r="R280" s="304"/>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row>
    <row r="281" spans="1:108" ht="17.25">
      <c r="A281" s="304"/>
      <c r="B281" s="300"/>
      <c r="C281" s="304"/>
      <c r="D281" s="304"/>
      <c r="E281" s="303"/>
      <c r="F281" s="303"/>
      <c r="G281" s="303"/>
      <c r="H281" s="303"/>
      <c r="I281" s="303"/>
      <c r="J281" s="305"/>
      <c r="K281" s="303"/>
      <c r="L281" s="303"/>
      <c r="M281" s="303"/>
      <c r="N281" s="305"/>
      <c r="O281" s="303"/>
      <c r="P281" s="304"/>
      <c r="Q281" s="304"/>
      <c r="R281" s="304"/>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row>
    <row r="282" spans="1:108" ht="17.25">
      <c r="A282" s="304"/>
      <c r="B282" s="300"/>
      <c r="C282" s="304"/>
      <c r="D282" s="304"/>
      <c r="E282" s="303"/>
      <c r="F282" s="303"/>
      <c r="G282" s="303"/>
      <c r="H282" s="303"/>
      <c r="I282" s="303"/>
      <c r="J282" s="305"/>
      <c r="K282" s="303"/>
      <c r="L282" s="303"/>
      <c r="M282" s="303"/>
      <c r="N282" s="305"/>
      <c r="O282" s="303"/>
      <c r="P282" s="304"/>
      <c r="Q282" s="304"/>
      <c r="R282" s="304"/>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row>
    <row r="283" spans="1:108" ht="17.25">
      <c r="A283" s="304"/>
      <c r="B283" s="300"/>
      <c r="C283" s="304"/>
      <c r="D283" s="304"/>
      <c r="E283" s="303"/>
      <c r="F283" s="303"/>
      <c r="G283" s="303"/>
      <c r="H283" s="303"/>
      <c r="I283" s="303"/>
      <c r="J283" s="305"/>
      <c r="K283" s="303"/>
      <c r="L283" s="303"/>
      <c r="M283" s="303"/>
      <c r="N283" s="305"/>
      <c r="O283" s="303"/>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row>
    <row r="284" spans="1:108" ht="17.25">
      <c r="A284" s="304"/>
      <c r="B284" s="300"/>
      <c r="C284" s="304"/>
      <c r="D284" s="304"/>
      <c r="E284" s="303"/>
      <c r="F284" s="303"/>
      <c r="G284" s="303"/>
      <c r="H284" s="303"/>
      <c r="I284" s="303"/>
      <c r="J284" s="305"/>
      <c r="K284" s="303"/>
      <c r="L284" s="303"/>
      <c r="M284" s="303"/>
      <c r="N284" s="305"/>
      <c r="O284" s="303"/>
      <c r="P284" s="304"/>
      <c r="Q284" s="304"/>
      <c r="R284" s="304"/>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row>
    <row r="285" spans="1:108" ht="17.25">
      <c r="A285" s="304"/>
      <c r="B285" s="300"/>
      <c r="C285" s="304"/>
      <c r="D285" s="304"/>
      <c r="E285" s="303"/>
      <c r="F285" s="303"/>
      <c r="G285" s="303"/>
      <c r="H285" s="303"/>
      <c r="I285" s="303"/>
      <c r="J285" s="305"/>
      <c r="K285" s="303"/>
      <c r="L285" s="303"/>
      <c r="M285" s="303"/>
      <c r="N285" s="305"/>
      <c r="O285" s="303"/>
      <c r="P285" s="304"/>
      <c r="Q285" s="304"/>
      <c r="R285" s="304"/>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row>
    <row r="286" spans="1:108" ht="17.25">
      <c r="A286" s="304"/>
      <c r="B286" s="300"/>
      <c r="C286" s="304"/>
      <c r="D286" s="304"/>
      <c r="E286" s="303"/>
      <c r="F286" s="303"/>
      <c r="G286" s="303"/>
      <c r="H286" s="303"/>
      <c r="I286" s="303"/>
      <c r="J286" s="305"/>
      <c r="K286" s="303"/>
      <c r="L286" s="303"/>
      <c r="M286" s="303"/>
      <c r="N286" s="305"/>
      <c r="O286" s="303"/>
      <c r="P286" s="304"/>
      <c r="Q286" s="304"/>
      <c r="R286" s="304"/>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row>
    <row r="287" spans="1:108" ht="17.25">
      <c r="A287" s="304"/>
      <c r="B287" s="300"/>
      <c r="C287" s="304"/>
      <c r="D287" s="304"/>
      <c r="E287" s="303"/>
      <c r="F287" s="303"/>
      <c r="G287" s="303"/>
      <c r="H287" s="303"/>
      <c r="I287" s="303"/>
      <c r="J287" s="305"/>
      <c r="K287" s="303"/>
      <c r="L287" s="303"/>
      <c r="M287" s="303"/>
      <c r="N287" s="305"/>
      <c r="O287" s="303"/>
      <c r="P287" s="304"/>
      <c r="Q287" s="304"/>
      <c r="R287" s="304"/>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row>
    <row r="288" spans="1:108" ht="17.25">
      <c r="A288" s="304"/>
      <c r="B288" s="300"/>
      <c r="C288" s="304"/>
      <c r="D288" s="304"/>
      <c r="E288" s="303"/>
      <c r="F288" s="303"/>
      <c r="G288" s="303"/>
      <c r="H288" s="303"/>
      <c r="I288" s="303"/>
      <c r="J288" s="305"/>
      <c r="K288" s="303"/>
      <c r="L288" s="303"/>
      <c r="M288" s="303"/>
      <c r="N288" s="305"/>
      <c r="O288" s="303"/>
      <c r="P288" s="304"/>
      <c r="Q288" s="304"/>
      <c r="R288" s="304"/>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row>
    <row r="289" spans="1:108" ht="17.25">
      <c r="A289" s="304"/>
      <c r="B289" s="300"/>
      <c r="C289" s="304"/>
      <c r="D289" s="304"/>
      <c r="E289" s="303"/>
      <c r="F289" s="303"/>
      <c r="G289" s="303"/>
      <c r="H289" s="303"/>
      <c r="I289" s="303"/>
      <c r="J289" s="305"/>
      <c r="K289" s="303"/>
      <c r="L289" s="303"/>
      <c r="M289" s="303"/>
      <c r="N289" s="305"/>
      <c r="O289" s="303"/>
      <c r="P289" s="304"/>
      <c r="Q289" s="304"/>
      <c r="R289" s="304"/>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row>
    <row r="290" spans="1:108" ht="17.25">
      <c r="A290" s="304"/>
      <c r="B290" s="300"/>
      <c r="C290" s="304"/>
      <c r="D290" s="304"/>
      <c r="E290" s="303"/>
      <c r="F290" s="303"/>
      <c r="G290" s="303"/>
      <c r="H290" s="303"/>
      <c r="I290" s="303"/>
      <c r="J290" s="305"/>
      <c r="K290" s="303"/>
      <c r="L290" s="303"/>
      <c r="M290" s="303"/>
      <c r="N290" s="305"/>
      <c r="O290" s="303"/>
      <c r="P290" s="304"/>
      <c r="Q290" s="304"/>
      <c r="R290" s="304"/>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row>
    <row r="291" spans="1:108" ht="17.25">
      <c r="A291" s="304"/>
      <c r="B291" s="300"/>
      <c r="C291" s="304"/>
      <c r="D291" s="304"/>
      <c r="E291" s="303"/>
      <c r="F291" s="303"/>
      <c r="G291" s="303"/>
      <c r="H291" s="303"/>
      <c r="I291" s="303"/>
      <c r="J291" s="305"/>
      <c r="K291" s="303"/>
      <c r="L291" s="303"/>
      <c r="M291" s="303"/>
      <c r="N291" s="305"/>
      <c r="O291" s="303"/>
      <c r="P291" s="304"/>
      <c r="Q291" s="304"/>
      <c r="R291" s="304"/>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row>
    <row r="292" spans="1:108" ht="17.25">
      <c r="A292" s="304"/>
      <c r="B292" s="300"/>
      <c r="C292" s="304"/>
      <c r="D292" s="304"/>
      <c r="E292" s="303"/>
      <c r="F292" s="303"/>
      <c r="G292" s="303"/>
      <c r="H292" s="303"/>
      <c r="I292" s="303"/>
      <c r="J292" s="305"/>
      <c r="K292" s="303"/>
      <c r="L292" s="303"/>
      <c r="M292" s="303"/>
      <c r="N292" s="305"/>
      <c r="O292" s="303"/>
      <c r="P292" s="304"/>
      <c r="Q292" s="304"/>
      <c r="R292" s="304"/>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row>
    <row r="293" spans="1:108" ht="17.25">
      <c r="A293" s="304"/>
      <c r="B293" s="300"/>
      <c r="C293" s="304"/>
      <c r="D293" s="304"/>
      <c r="E293" s="303"/>
      <c r="F293" s="303"/>
      <c r="G293" s="303"/>
      <c r="H293" s="303"/>
      <c r="I293" s="303"/>
      <c r="J293" s="305"/>
      <c r="K293" s="303"/>
      <c r="L293" s="303"/>
      <c r="M293" s="303"/>
      <c r="N293" s="305"/>
      <c r="O293" s="303"/>
      <c r="P293" s="304"/>
      <c r="Q293" s="304"/>
      <c r="R293" s="304"/>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row>
    <row r="294" spans="1:108" ht="17.25">
      <c r="A294" s="304"/>
      <c r="B294" s="300"/>
      <c r="C294" s="304"/>
      <c r="D294" s="304"/>
      <c r="E294" s="303"/>
      <c r="F294" s="303"/>
      <c r="G294" s="303"/>
      <c r="H294" s="303"/>
      <c r="I294" s="303"/>
      <c r="J294" s="305"/>
      <c r="K294" s="303"/>
      <c r="L294" s="303"/>
      <c r="M294" s="303"/>
      <c r="N294" s="305"/>
      <c r="O294" s="303"/>
      <c r="P294" s="304"/>
      <c r="Q294" s="304"/>
      <c r="R294" s="304"/>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row>
    <row r="295" spans="1:108" ht="17.25">
      <c r="A295" s="304"/>
      <c r="B295" s="300"/>
      <c r="C295" s="304"/>
      <c r="D295" s="304"/>
      <c r="E295" s="303"/>
      <c r="F295" s="303"/>
      <c r="G295" s="303"/>
      <c r="H295" s="303"/>
      <c r="I295" s="303"/>
      <c r="J295" s="305"/>
      <c r="K295" s="303"/>
      <c r="L295" s="303"/>
      <c r="M295" s="303"/>
      <c r="N295" s="305"/>
      <c r="O295" s="303"/>
      <c r="P295" s="304"/>
      <c r="Q295" s="304"/>
      <c r="R295" s="304"/>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row>
    <row r="296" spans="1:108" ht="17.25">
      <c r="A296" s="304"/>
      <c r="B296" s="300"/>
      <c r="C296" s="304"/>
      <c r="D296" s="304"/>
      <c r="E296" s="303"/>
      <c r="F296" s="303"/>
      <c r="G296" s="303"/>
      <c r="H296" s="303"/>
      <c r="I296" s="303"/>
      <c r="J296" s="305"/>
      <c r="K296" s="303"/>
      <c r="L296" s="303"/>
      <c r="M296" s="303"/>
      <c r="N296" s="305"/>
      <c r="O296" s="303"/>
      <c r="P296" s="304"/>
      <c r="Q296" s="304"/>
      <c r="R296" s="304"/>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row>
    <row r="297" spans="1:108" ht="17.25">
      <c r="A297" s="304"/>
      <c r="B297" s="300"/>
      <c r="C297" s="304"/>
      <c r="D297" s="304"/>
      <c r="E297" s="303"/>
      <c r="F297" s="303"/>
      <c r="G297" s="303"/>
      <c r="H297" s="303"/>
      <c r="I297" s="303"/>
      <c r="J297" s="305"/>
      <c r="K297" s="303"/>
      <c r="L297" s="303"/>
      <c r="M297" s="303"/>
      <c r="N297" s="305"/>
      <c r="O297" s="303"/>
      <c r="P297" s="304"/>
      <c r="Q297" s="304"/>
      <c r="R297" s="304"/>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row>
    <row r="298" spans="1:108" ht="17.25">
      <c r="A298" s="304"/>
      <c r="B298" s="300"/>
      <c r="C298" s="304"/>
      <c r="D298" s="304"/>
      <c r="E298" s="303"/>
      <c r="F298" s="303"/>
      <c r="G298" s="303"/>
      <c r="H298" s="303"/>
      <c r="I298" s="303"/>
      <c r="J298" s="305"/>
      <c r="K298" s="303"/>
      <c r="L298" s="303"/>
      <c r="M298" s="303"/>
      <c r="N298" s="305"/>
      <c r="O298" s="303"/>
      <c r="P298" s="304"/>
      <c r="Q298" s="304"/>
      <c r="R298" s="304"/>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row>
    <row r="299" spans="1:108" ht="17.25">
      <c r="A299" s="304"/>
      <c r="B299" s="300"/>
      <c r="C299" s="304"/>
      <c r="D299" s="304"/>
      <c r="E299" s="303"/>
      <c r="F299" s="303"/>
      <c r="G299" s="303"/>
      <c r="H299" s="303"/>
      <c r="I299" s="303"/>
      <c r="J299" s="305"/>
      <c r="K299" s="303"/>
      <c r="L299" s="303"/>
      <c r="M299" s="303"/>
      <c r="N299" s="305"/>
      <c r="O299" s="303"/>
      <c r="P299" s="304"/>
      <c r="Q299" s="304"/>
      <c r="R299" s="304"/>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row>
    <row r="300" spans="1:108" ht="17.25">
      <c r="A300" s="304"/>
      <c r="B300" s="300"/>
      <c r="C300" s="304"/>
      <c r="D300" s="304"/>
      <c r="E300" s="303"/>
      <c r="F300" s="303"/>
      <c r="G300" s="303"/>
      <c r="H300" s="303"/>
      <c r="I300" s="303"/>
      <c r="J300" s="305"/>
      <c r="K300" s="303"/>
      <c r="L300" s="303"/>
      <c r="M300" s="303"/>
      <c r="N300" s="305"/>
      <c r="O300" s="303"/>
      <c r="P300" s="304"/>
      <c r="Q300" s="304"/>
      <c r="R300" s="304"/>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row>
    <row r="301" spans="1:108" ht="17.25">
      <c r="A301" s="304"/>
      <c r="B301" s="300"/>
      <c r="C301" s="304"/>
      <c r="D301" s="304"/>
      <c r="E301" s="303"/>
      <c r="F301" s="303"/>
      <c r="G301" s="303"/>
      <c r="H301" s="303"/>
      <c r="I301" s="303"/>
      <c r="J301" s="305"/>
      <c r="K301" s="303"/>
      <c r="L301" s="303"/>
      <c r="M301" s="303"/>
      <c r="N301" s="305"/>
      <c r="O301" s="303"/>
      <c r="P301" s="304"/>
      <c r="Q301" s="304"/>
      <c r="R301" s="304"/>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row>
    <row r="302" spans="1:108" ht="17.25">
      <c r="A302" s="304"/>
      <c r="B302" s="300"/>
      <c r="C302" s="304"/>
      <c r="D302" s="304"/>
      <c r="E302" s="303"/>
      <c r="F302" s="303"/>
      <c r="G302" s="303"/>
      <c r="H302" s="303"/>
      <c r="I302" s="303"/>
      <c r="J302" s="305"/>
      <c r="K302" s="303"/>
      <c r="L302" s="303"/>
      <c r="M302" s="303"/>
      <c r="N302" s="305"/>
      <c r="O302" s="303"/>
      <c r="P302" s="304"/>
      <c r="Q302" s="304"/>
      <c r="R302" s="304"/>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row>
    <row r="303" spans="1:108" ht="17.25">
      <c r="A303" s="304"/>
      <c r="B303" s="300"/>
      <c r="C303" s="304"/>
      <c r="D303" s="304"/>
      <c r="E303" s="303"/>
      <c r="F303" s="303"/>
      <c r="G303" s="303"/>
      <c r="H303" s="303"/>
      <c r="I303" s="303"/>
      <c r="J303" s="305"/>
      <c r="K303" s="303"/>
      <c r="L303" s="303"/>
      <c r="M303" s="303"/>
      <c r="N303" s="305"/>
      <c r="O303" s="303"/>
      <c r="P303" s="304"/>
      <c r="Q303" s="304"/>
      <c r="R303" s="304"/>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row>
    <row r="304" spans="1:108" ht="17.25">
      <c r="A304" s="304"/>
      <c r="B304" s="300"/>
      <c r="C304" s="304"/>
      <c r="D304" s="304"/>
      <c r="E304" s="303"/>
      <c r="F304" s="303"/>
      <c r="G304" s="303"/>
      <c r="H304" s="303"/>
      <c r="I304" s="303"/>
      <c r="J304" s="305"/>
      <c r="K304" s="303"/>
      <c r="L304" s="303"/>
      <c r="M304" s="303"/>
      <c r="N304" s="305"/>
      <c r="O304" s="303"/>
      <c r="P304" s="304"/>
      <c r="Q304" s="304"/>
      <c r="R304" s="304"/>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row>
    <row r="305" spans="1:108" ht="17.25">
      <c r="A305" s="304"/>
      <c r="B305" s="300"/>
      <c r="C305" s="304"/>
      <c r="D305" s="304"/>
      <c r="E305" s="303"/>
      <c r="F305" s="303"/>
      <c r="G305" s="303"/>
      <c r="H305" s="303"/>
      <c r="I305" s="303"/>
      <c r="J305" s="305"/>
      <c r="K305" s="303"/>
      <c r="L305" s="303"/>
      <c r="M305" s="303"/>
      <c r="N305" s="305"/>
      <c r="O305" s="303"/>
      <c r="P305" s="304"/>
      <c r="Q305" s="304"/>
      <c r="R305" s="304"/>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row>
    <row r="306" spans="1:108" ht="17.25">
      <c r="A306" s="304"/>
      <c r="B306" s="300"/>
      <c r="C306" s="304"/>
      <c r="D306" s="304"/>
      <c r="E306" s="303"/>
      <c r="F306" s="303"/>
      <c r="G306" s="303"/>
      <c r="H306" s="303"/>
      <c r="I306" s="303"/>
      <c r="J306" s="305"/>
      <c r="K306" s="303"/>
      <c r="L306" s="303"/>
      <c r="M306" s="303"/>
      <c r="N306" s="305"/>
      <c r="O306" s="303"/>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row>
    <row r="307" spans="1:108" ht="17.25">
      <c r="A307" s="304"/>
      <c r="B307" s="300"/>
      <c r="C307" s="304"/>
      <c r="D307" s="304"/>
      <c r="E307" s="303"/>
      <c r="F307" s="303"/>
      <c r="G307" s="303"/>
      <c r="H307" s="303"/>
      <c r="I307" s="303"/>
      <c r="J307" s="305"/>
      <c r="K307" s="303"/>
      <c r="L307" s="303"/>
      <c r="M307" s="303"/>
      <c r="N307" s="305"/>
      <c r="O307" s="303"/>
      <c r="P307" s="304"/>
      <c r="Q307" s="304"/>
      <c r="R307" s="304"/>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row>
    <row r="308" spans="1:108" ht="17.25">
      <c r="A308" s="304"/>
      <c r="B308" s="300"/>
      <c r="C308" s="304"/>
      <c r="D308" s="304"/>
      <c r="E308" s="303"/>
      <c r="F308" s="303"/>
      <c r="G308" s="303"/>
      <c r="H308" s="303"/>
      <c r="I308" s="303"/>
      <c r="J308" s="305"/>
      <c r="K308" s="303"/>
      <c r="L308" s="303"/>
      <c r="M308" s="303"/>
      <c r="N308" s="305"/>
      <c r="O308" s="303"/>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row>
    <row r="309" spans="1:108" ht="17.25">
      <c r="A309" s="304"/>
      <c r="B309" s="300"/>
      <c r="C309" s="304"/>
      <c r="D309" s="304"/>
      <c r="E309" s="303"/>
      <c r="F309" s="303"/>
      <c r="G309" s="303"/>
      <c r="H309" s="303"/>
      <c r="I309" s="303"/>
      <c r="J309" s="305"/>
      <c r="K309" s="303"/>
      <c r="L309" s="303"/>
      <c r="M309" s="303"/>
      <c r="N309" s="305"/>
      <c r="O309" s="303"/>
      <c r="P309" s="304"/>
      <c r="Q309" s="304"/>
      <c r="R309" s="304"/>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row>
    <row r="310" spans="1:108" ht="17.25">
      <c r="A310" s="304"/>
      <c r="B310" s="300"/>
      <c r="C310" s="304"/>
      <c r="D310" s="304"/>
      <c r="E310" s="303"/>
      <c r="F310" s="303"/>
      <c r="G310" s="303"/>
      <c r="H310" s="303"/>
      <c r="I310" s="303"/>
      <c r="J310" s="305"/>
      <c r="K310" s="303"/>
      <c r="L310" s="303"/>
      <c r="M310" s="303"/>
      <c r="N310" s="305"/>
      <c r="O310" s="303"/>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row>
    <row r="311" spans="1:108" ht="17.25">
      <c r="A311" s="304"/>
      <c r="B311" s="300"/>
      <c r="C311" s="304"/>
      <c r="D311" s="304"/>
      <c r="E311" s="303"/>
      <c r="F311" s="303"/>
      <c r="G311" s="303"/>
      <c r="H311" s="303"/>
      <c r="I311" s="303"/>
      <c r="J311" s="305"/>
      <c r="K311" s="303"/>
      <c r="L311" s="303"/>
      <c r="M311" s="303"/>
      <c r="N311" s="305"/>
      <c r="O311" s="303"/>
      <c r="P311" s="304"/>
      <c r="Q311" s="304"/>
      <c r="R311" s="304"/>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row>
    <row r="312" spans="1:108" ht="17.25">
      <c r="A312" s="304"/>
      <c r="B312" s="300"/>
      <c r="C312" s="304"/>
      <c r="D312" s="304"/>
      <c r="E312" s="303"/>
      <c r="F312" s="303"/>
      <c r="G312" s="303"/>
      <c r="H312" s="303"/>
      <c r="I312" s="303"/>
      <c r="J312" s="305"/>
      <c r="K312" s="303"/>
      <c r="L312" s="303"/>
      <c r="M312" s="303"/>
      <c r="N312" s="305"/>
      <c r="O312" s="303"/>
      <c r="P312" s="304"/>
      <c r="Q312" s="304"/>
      <c r="R312" s="304"/>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row>
    <row r="313" spans="1:108" ht="17.25">
      <c r="A313" s="304"/>
      <c r="B313" s="300"/>
      <c r="C313" s="304"/>
      <c r="D313" s="304"/>
      <c r="E313" s="303"/>
      <c r="F313" s="303"/>
      <c r="G313" s="303"/>
      <c r="H313" s="303"/>
      <c r="I313" s="303"/>
      <c r="J313" s="305"/>
      <c r="K313" s="303"/>
      <c r="L313" s="303"/>
      <c r="M313" s="303"/>
      <c r="N313" s="305"/>
      <c r="O313" s="303"/>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row>
    <row r="314" spans="1:108" ht="17.25">
      <c r="A314" s="304"/>
      <c r="B314" s="300"/>
      <c r="C314" s="304"/>
      <c r="D314" s="304"/>
      <c r="E314" s="303"/>
      <c r="F314" s="303"/>
      <c r="G314" s="303"/>
      <c r="H314" s="303"/>
      <c r="I314" s="303"/>
      <c r="J314" s="305"/>
      <c r="K314" s="303"/>
      <c r="L314" s="303"/>
      <c r="M314" s="303"/>
      <c r="N314" s="305"/>
      <c r="O314" s="303"/>
      <c r="P314" s="304"/>
      <c r="Q314" s="304"/>
      <c r="R314" s="304"/>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row>
    <row r="315" spans="1:108" ht="17.25">
      <c r="A315" s="304"/>
      <c r="B315" s="300"/>
      <c r="C315" s="304"/>
      <c r="D315" s="304"/>
      <c r="E315" s="303"/>
      <c r="F315" s="303"/>
      <c r="G315" s="303"/>
      <c r="H315" s="303"/>
      <c r="I315" s="303"/>
      <c r="J315" s="305"/>
      <c r="K315" s="303"/>
      <c r="L315" s="303"/>
      <c r="M315" s="303"/>
      <c r="N315" s="305"/>
      <c r="O315" s="303"/>
      <c r="P315" s="304"/>
      <c r="Q315" s="304"/>
      <c r="R315" s="304"/>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row>
    <row r="316" spans="1:108" ht="17.25">
      <c r="A316" s="304"/>
      <c r="B316" s="300"/>
      <c r="C316" s="304"/>
      <c r="D316" s="304"/>
      <c r="E316" s="303"/>
      <c r="F316" s="303"/>
      <c r="G316" s="303"/>
      <c r="H316" s="303"/>
      <c r="I316" s="303"/>
      <c r="J316" s="305"/>
      <c r="K316" s="303"/>
      <c r="L316" s="303"/>
      <c r="M316" s="303"/>
      <c r="N316" s="305"/>
      <c r="O316" s="303"/>
      <c r="P316" s="304"/>
      <c r="Q316" s="304"/>
      <c r="R316" s="304"/>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row>
    <row r="317" spans="1:108" ht="17.25">
      <c r="A317" s="304"/>
      <c r="B317" s="300"/>
      <c r="C317" s="304"/>
      <c r="D317" s="304"/>
      <c r="E317" s="303"/>
      <c r="F317" s="303"/>
      <c r="G317" s="303"/>
      <c r="H317" s="303"/>
      <c r="I317" s="303"/>
      <c r="J317" s="305"/>
      <c r="K317" s="303"/>
      <c r="L317" s="303"/>
      <c r="M317" s="303"/>
      <c r="N317" s="305"/>
      <c r="O317" s="303"/>
      <c r="P317" s="304"/>
      <c r="Q317" s="304"/>
      <c r="R317" s="304"/>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row>
    <row r="318" spans="1:108" ht="17.25">
      <c r="A318" s="304"/>
      <c r="B318" s="300"/>
      <c r="C318" s="304"/>
      <c r="D318" s="304"/>
      <c r="E318" s="303"/>
      <c r="F318" s="303"/>
      <c r="G318" s="303"/>
      <c r="H318" s="303"/>
      <c r="I318" s="303"/>
      <c r="J318" s="305"/>
      <c r="K318" s="303"/>
      <c r="L318" s="303"/>
      <c r="M318" s="303"/>
      <c r="N318" s="305"/>
      <c r="O318" s="303"/>
      <c r="P318" s="304"/>
      <c r="Q318" s="304"/>
      <c r="R318" s="304"/>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row>
    <row r="319" spans="1:108" ht="17.25">
      <c r="A319" s="304"/>
      <c r="B319" s="300"/>
      <c r="C319" s="304"/>
      <c r="D319" s="304"/>
      <c r="E319" s="303"/>
      <c r="F319" s="303"/>
      <c r="G319" s="303"/>
      <c r="H319" s="303"/>
      <c r="I319" s="303"/>
      <c r="J319" s="305"/>
      <c r="K319" s="303"/>
      <c r="L319" s="303"/>
      <c r="M319" s="303"/>
      <c r="N319" s="305"/>
      <c r="O319" s="303"/>
      <c r="P319" s="304"/>
      <c r="Q319" s="304"/>
      <c r="R319" s="304"/>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row>
    <row r="320" spans="1:108" ht="17.25">
      <c r="A320" s="304"/>
      <c r="B320" s="300"/>
      <c r="C320" s="304"/>
      <c r="D320" s="304"/>
      <c r="E320" s="303"/>
      <c r="F320" s="303"/>
      <c r="G320" s="303"/>
      <c r="H320" s="303"/>
      <c r="I320" s="303"/>
      <c r="J320" s="305"/>
      <c r="K320" s="303"/>
      <c r="L320" s="303"/>
      <c r="M320" s="303"/>
      <c r="N320" s="305"/>
      <c r="O320" s="303"/>
      <c r="P320" s="304"/>
      <c r="Q320" s="304"/>
      <c r="R320" s="304"/>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row>
    <row r="321" spans="1:108" ht="17.25">
      <c r="A321" s="304"/>
      <c r="B321" s="300"/>
      <c r="C321" s="304"/>
      <c r="D321" s="304"/>
      <c r="E321" s="303"/>
      <c r="F321" s="303"/>
      <c r="G321" s="303"/>
      <c r="H321" s="303"/>
      <c r="I321" s="303"/>
      <c r="J321" s="305"/>
      <c r="K321" s="303"/>
      <c r="L321" s="303"/>
      <c r="M321" s="303"/>
      <c r="N321" s="305"/>
      <c r="O321" s="303"/>
      <c r="P321" s="304"/>
      <c r="Q321" s="304"/>
      <c r="R321" s="304"/>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row>
    <row r="322" spans="1:108" ht="17.25">
      <c r="A322" s="304"/>
      <c r="B322" s="300"/>
      <c r="C322" s="304"/>
      <c r="D322" s="304"/>
      <c r="E322" s="303"/>
      <c r="F322" s="303"/>
      <c r="G322" s="303"/>
      <c r="H322" s="303"/>
      <c r="I322" s="303"/>
      <c r="J322" s="305"/>
      <c r="K322" s="303"/>
      <c r="L322" s="303"/>
      <c r="M322" s="303"/>
      <c r="N322" s="305"/>
      <c r="O322" s="303"/>
      <c r="P322" s="304"/>
      <c r="Q322" s="304"/>
      <c r="R322" s="304"/>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row>
    <row r="323" spans="1:108" ht="17.25">
      <c r="A323" s="304"/>
      <c r="B323" s="300"/>
      <c r="C323" s="304"/>
      <c r="D323" s="304"/>
      <c r="E323" s="303"/>
      <c r="F323" s="303"/>
      <c r="G323" s="303"/>
      <c r="H323" s="303"/>
      <c r="I323" s="303"/>
      <c r="J323" s="305"/>
      <c r="K323" s="303"/>
      <c r="L323" s="303"/>
      <c r="M323" s="303"/>
      <c r="N323" s="305"/>
      <c r="O323" s="303"/>
      <c r="P323" s="304"/>
      <c r="Q323" s="304"/>
      <c r="R323" s="304"/>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row>
    <row r="324" spans="1:108" ht="17.25">
      <c r="A324" s="304"/>
      <c r="B324" s="300"/>
      <c r="C324" s="304"/>
      <c r="D324" s="304"/>
      <c r="E324" s="303"/>
      <c r="F324" s="303"/>
      <c r="G324" s="303"/>
      <c r="H324" s="303"/>
      <c r="I324" s="303"/>
      <c r="J324" s="305"/>
      <c r="K324" s="303"/>
      <c r="L324" s="303"/>
      <c r="M324" s="303"/>
      <c r="N324" s="305"/>
      <c r="O324" s="303"/>
      <c r="P324" s="304"/>
      <c r="Q324" s="304"/>
      <c r="R324" s="304"/>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row>
    <row r="325" spans="1:108" ht="17.25">
      <c r="A325" s="304"/>
      <c r="B325" s="300"/>
      <c r="C325" s="304"/>
      <c r="D325" s="304"/>
      <c r="E325" s="303"/>
      <c r="F325" s="303"/>
      <c r="G325" s="303"/>
      <c r="H325" s="303"/>
      <c r="I325" s="303"/>
      <c r="J325" s="305"/>
      <c r="K325" s="303"/>
      <c r="L325" s="303"/>
      <c r="M325" s="303"/>
      <c r="N325" s="305"/>
      <c r="O325" s="303"/>
      <c r="P325" s="304"/>
      <c r="Q325" s="304"/>
      <c r="R325" s="304"/>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row>
    <row r="326" spans="1:108" ht="17.25">
      <c r="A326" s="304"/>
      <c r="B326" s="300"/>
      <c r="C326" s="304"/>
      <c r="D326" s="304"/>
      <c r="E326" s="303"/>
      <c r="F326" s="303"/>
      <c r="G326" s="303"/>
      <c r="H326" s="303"/>
      <c r="I326" s="303"/>
      <c r="J326" s="305"/>
      <c r="K326" s="303"/>
      <c r="L326" s="303"/>
      <c r="M326" s="303"/>
      <c r="N326" s="305"/>
      <c r="O326" s="303"/>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row>
    <row r="327" spans="1:108" ht="17.25">
      <c r="A327" s="304"/>
      <c r="B327" s="300"/>
      <c r="C327" s="304"/>
      <c r="D327" s="304"/>
      <c r="E327" s="303"/>
      <c r="F327" s="303"/>
      <c r="G327" s="303"/>
      <c r="H327" s="303"/>
      <c r="I327" s="303"/>
      <c r="J327" s="305"/>
      <c r="K327" s="303"/>
      <c r="L327" s="303"/>
      <c r="M327" s="303"/>
      <c r="N327" s="305"/>
      <c r="O327" s="303"/>
      <c r="P327" s="304"/>
      <c r="Q327" s="304"/>
      <c r="R327" s="304"/>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row>
    <row r="328" spans="1:108" ht="17.25">
      <c r="A328" s="304"/>
      <c r="B328" s="300"/>
      <c r="C328" s="304"/>
      <c r="D328" s="304"/>
      <c r="E328" s="303"/>
      <c r="F328" s="303"/>
      <c r="G328" s="303"/>
      <c r="H328" s="303"/>
      <c r="I328" s="303"/>
      <c r="J328" s="305"/>
      <c r="K328" s="303"/>
      <c r="L328" s="303"/>
      <c r="M328" s="303"/>
      <c r="N328" s="305"/>
      <c r="O328" s="303"/>
      <c r="P328" s="304"/>
      <c r="Q328" s="304"/>
      <c r="R328" s="304"/>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row>
    <row r="329" spans="1:108" ht="17.25">
      <c r="A329" s="304"/>
      <c r="B329" s="300"/>
      <c r="C329" s="304"/>
      <c r="D329" s="304"/>
      <c r="E329" s="303"/>
      <c r="F329" s="303"/>
      <c r="G329" s="303"/>
      <c r="H329" s="303"/>
      <c r="I329" s="303"/>
      <c r="J329" s="305"/>
      <c r="K329" s="303"/>
      <c r="L329" s="303"/>
      <c r="M329" s="303"/>
      <c r="N329" s="305"/>
      <c r="O329" s="303"/>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row>
    <row r="330" spans="1:108" ht="17.25">
      <c r="A330" s="304"/>
      <c r="B330" s="300"/>
      <c r="C330" s="304"/>
      <c r="D330" s="304"/>
      <c r="E330" s="303"/>
      <c r="F330" s="303"/>
      <c r="G330" s="303"/>
      <c r="H330" s="303"/>
      <c r="I330" s="303"/>
      <c r="J330" s="305"/>
      <c r="K330" s="303"/>
      <c r="L330" s="303"/>
      <c r="M330" s="303"/>
      <c r="N330" s="305"/>
      <c r="O330" s="303"/>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row>
    <row r="331" spans="1:108" ht="17.25">
      <c r="A331" s="304"/>
      <c r="B331" s="300"/>
      <c r="C331" s="304"/>
      <c r="D331" s="304"/>
      <c r="E331" s="303"/>
      <c r="F331" s="303"/>
      <c r="G331" s="303"/>
      <c r="H331" s="303"/>
      <c r="I331" s="303"/>
      <c r="J331" s="305"/>
      <c r="K331" s="303"/>
      <c r="L331" s="303"/>
      <c r="M331" s="303"/>
      <c r="N331" s="305"/>
      <c r="O331" s="303"/>
      <c r="P331" s="304"/>
      <c r="Q331" s="304"/>
      <c r="R331" s="304"/>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row>
    <row r="332" spans="1:108" ht="17.25">
      <c r="A332" s="304"/>
      <c r="B332" s="300"/>
      <c r="C332" s="304"/>
      <c r="D332" s="304"/>
      <c r="E332" s="303"/>
      <c r="F332" s="303"/>
      <c r="G332" s="303"/>
      <c r="H332" s="303"/>
      <c r="I332" s="303"/>
      <c r="J332" s="305"/>
      <c r="K332" s="303"/>
      <c r="L332" s="303"/>
      <c r="M332" s="303"/>
      <c r="N332" s="305"/>
      <c r="O332" s="303"/>
      <c r="P332" s="304"/>
      <c r="Q332" s="304"/>
      <c r="R332" s="304"/>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row>
    <row r="333" spans="1:108" ht="17.25">
      <c r="A333" s="304"/>
      <c r="B333" s="300"/>
      <c r="C333" s="304"/>
      <c r="D333" s="304"/>
      <c r="E333" s="303"/>
      <c r="F333" s="303"/>
      <c r="G333" s="303"/>
      <c r="H333" s="303"/>
      <c r="I333" s="303"/>
      <c r="J333" s="305"/>
      <c r="K333" s="303"/>
      <c r="L333" s="303"/>
      <c r="M333" s="303"/>
      <c r="N333" s="305"/>
      <c r="O333" s="303"/>
      <c r="P333" s="304"/>
      <c r="Q333" s="304"/>
      <c r="R333" s="304"/>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row>
    <row r="334" spans="1:108" ht="17.25">
      <c r="A334" s="304"/>
      <c r="B334" s="300"/>
      <c r="C334" s="304"/>
      <c r="D334" s="304"/>
      <c r="E334" s="303"/>
      <c r="F334" s="303"/>
      <c r="G334" s="303"/>
      <c r="H334" s="303"/>
      <c r="I334" s="303"/>
      <c r="J334" s="305"/>
      <c r="K334" s="303"/>
      <c r="L334" s="303"/>
      <c r="M334" s="303"/>
      <c r="N334" s="305"/>
      <c r="O334" s="303"/>
      <c r="P334" s="304"/>
      <c r="Q334" s="304"/>
      <c r="R334" s="304"/>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row>
    <row r="335" spans="1:108" ht="17.25">
      <c r="A335" s="304"/>
      <c r="B335" s="300"/>
      <c r="C335" s="304"/>
      <c r="D335" s="304"/>
      <c r="E335" s="303"/>
      <c r="F335" s="303"/>
      <c r="G335" s="303"/>
      <c r="H335" s="303"/>
      <c r="I335" s="303"/>
      <c r="J335" s="305"/>
      <c r="K335" s="303"/>
      <c r="L335" s="303"/>
      <c r="M335" s="303"/>
      <c r="N335" s="305"/>
      <c r="O335" s="303"/>
      <c r="P335" s="304"/>
      <c r="Q335" s="304"/>
      <c r="R335" s="304"/>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row>
    <row r="336" spans="1:108" ht="17.25">
      <c r="A336" s="304"/>
      <c r="B336" s="300"/>
      <c r="C336" s="304"/>
      <c r="D336" s="304"/>
      <c r="E336" s="303"/>
      <c r="F336" s="303"/>
      <c r="G336" s="303"/>
      <c r="H336" s="303"/>
      <c r="I336" s="303"/>
      <c r="J336" s="305"/>
      <c r="K336" s="303"/>
      <c r="L336" s="303"/>
      <c r="M336" s="303"/>
      <c r="N336" s="305"/>
      <c r="O336" s="303"/>
      <c r="P336" s="304"/>
      <c r="Q336" s="304"/>
      <c r="R336" s="304"/>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row>
    <row r="337" spans="1:108" ht="17.25">
      <c r="A337" s="304"/>
      <c r="B337" s="300"/>
      <c r="C337" s="304"/>
      <c r="D337" s="304"/>
      <c r="E337" s="303"/>
      <c r="F337" s="303"/>
      <c r="G337" s="303"/>
      <c r="H337" s="303"/>
      <c r="I337" s="303"/>
      <c r="J337" s="305"/>
      <c r="K337" s="303"/>
      <c r="L337" s="303"/>
      <c r="M337" s="303"/>
      <c r="N337" s="305"/>
      <c r="O337" s="303"/>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row>
    <row r="338" spans="1:108" ht="17.25">
      <c r="A338" s="304"/>
      <c r="B338" s="300"/>
      <c r="C338" s="304"/>
      <c r="D338" s="304"/>
      <c r="E338" s="303"/>
      <c r="F338" s="303"/>
      <c r="G338" s="303"/>
      <c r="H338" s="303"/>
      <c r="I338" s="303"/>
      <c r="J338" s="305"/>
      <c r="K338" s="303"/>
      <c r="L338" s="303"/>
      <c r="M338" s="303"/>
      <c r="N338" s="305"/>
      <c r="O338" s="303"/>
      <c r="P338" s="304"/>
      <c r="Q338" s="304"/>
      <c r="R338" s="304"/>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row>
    <row r="339" spans="1:108" ht="17.25">
      <c r="A339" s="304"/>
      <c r="B339" s="300"/>
      <c r="C339" s="304"/>
      <c r="D339" s="304"/>
      <c r="E339" s="303"/>
      <c r="F339" s="303"/>
      <c r="G339" s="303"/>
      <c r="H339" s="303"/>
      <c r="I339" s="303"/>
      <c r="J339" s="305"/>
      <c r="K339" s="303"/>
      <c r="L339" s="303"/>
      <c r="M339" s="303"/>
      <c r="N339" s="305"/>
      <c r="O339" s="303"/>
      <c r="P339" s="304"/>
      <c r="Q339" s="304"/>
      <c r="R339" s="304"/>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row>
    <row r="340" spans="1:108" ht="17.25">
      <c r="A340" s="304"/>
      <c r="B340" s="300"/>
      <c r="C340" s="304"/>
      <c r="D340" s="304"/>
      <c r="E340" s="303"/>
      <c r="F340" s="303"/>
      <c r="G340" s="303"/>
      <c r="H340" s="303"/>
      <c r="I340" s="303"/>
      <c r="J340" s="305"/>
      <c r="K340" s="303"/>
      <c r="L340" s="303"/>
      <c r="M340" s="303"/>
      <c r="N340" s="305"/>
      <c r="O340" s="303"/>
      <c r="P340" s="304"/>
      <c r="Q340" s="304"/>
      <c r="R340" s="304"/>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row>
    <row r="341" spans="1:108" ht="17.25">
      <c r="A341" s="304"/>
      <c r="B341" s="300"/>
      <c r="C341" s="304"/>
      <c r="D341" s="304"/>
      <c r="E341" s="303"/>
      <c r="F341" s="303"/>
      <c r="G341" s="303"/>
      <c r="H341" s="303"/>
      <c r="I341" s="303"/>
      <c r="J341" s="305"/>
      <c r="K341" s="303"/>
      <c r="L341" s="303"/>
      <c r="M341" s="303"/>
      <c r="N341" s="305"/>
      <c r="O341" s="303"/>
      <c r="P341" s="304"/>
      <c r="Q341" s="304"/>
      <c r="R341" s="304"/>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row>
    <row r="342" spans="1:108" ht="17.25">
      <c r="A342" s="304"/>
      <c r="B342" s="300"/>
      <c r="C342" s="304"/>
      <c r="D342" s="304"/>
      <c r="E342" s="303"/>
      <c r="F342" s="303"/>
      <c r="G342" s="303"/>
      <c r="H342" s="303"/>
      <c r="I342" s="303"/>
      <c r="J342" s="305"/>
      <c r="K342" s="303"/>
      <c r="L342" s="303"/>
      <c r="M342" s="303"/>
      <c r="N342" s="305"/>
      <c r="O342" s="303"/>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row>
    <row r="343" spans="1:108" ht="17.25">
      <c r="A343" s="304"/>
      <c r="B343" s="300"/>
      <c r="C343" s="304"/>
      <c r="D343" s="304"/>
      <c r="E343" s="303"/>
      <c r="F343" s="303"/>
      <c r="G343" s="303"/>
      <c r="H343" s="303"/>
      <c r="I343" s="303"/>
      <c r="J343" s="305"/>
      <c r="K343" s="303"/>
      <c r="L343" s="303"/>
      <c r="M343" s="303"/>
      <c r="N343" s="305"/>
      <c r="O343" s="303"/>
      <c r="P343" s="304"/>
      <c r="Q343" s="304"/>
      <c r="R343" s="304"/>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row>
    <row r="344" spans="1:108" ht="17.25">
      <c r="A344" s="304"/>
      <c r="B344" s="300"/>
      <c r="C344" s="304"/>
      <c r="D344" s="304"/>
      <c r="E344" s="303"/>
      <c r="F344" s="303"/>
      <c r="G344" s="303"/>
      <c r="H344" s="303"/>
      <c r="I344" s="303"/>
      <c r="J344" s="305"/>
      <c r="K344" s="303"/>
      <c r="L344" s="303"/>
      <c r="M344" s="303"/>
      <c r="N344" s="305"/>
      <c r="O344" s="303"/>
      <c r="P344" s="304"/>
      <c r="Q344" s="304"/>
      <c r="R344" s="304"/>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row>
    <row r="345" spans="1:108" ht="17.25">
      <c r="A345" s="304"/>
      <c r="B345" s="300"/>
      <c r="C345" s="304"/>
      <c r="D345" s="304"/>
      <c r="E345" s="303"/>
      <c r="F345" s="303"/>
      <c r="G345" s="303"/>
      <c r="H345" s="303"/>
      <c r="I345" s="303"/>
      <c r="J345" s="305"/>
      <c r="K345" s="303"/>
      <c r="L345" s="303"/>
      <c r="M345" s="303"/>
      <c r="N345" s="305"/>
      <c r="O345" s="303"/>
      <c r="P345" s="304"/>
      <c r="Q345" s="304"/>
      <c r="R345" s="304"/>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row>
    <row r="346" spans="1:108" ht="17.25">
      <c r="A346" s="304"/>
      <c r="B346" s="300"/>
      <c r="C346" s="304"/>
      <c r="D346" s="304"/>
      <c r="E346" s="303"/>
      <c r="F346" s="303"/>
      <c r="G346" s="303"/>
      <c r="H346" s="303"/>
      <c r="I346" s="303"/>
      <c r="J346" s="305"/>
      <c r="K346" s="303"/>
      <c r="L346" s="303"/>
      <c r="M346" s="303"/>
      <c r="N346" s="305"/>
      <c r="O346" s="303"/>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row>
    <row r="347" spans="1:108" ht="17.25">
      <c r="A347" s="304"/>
      <c r="B347" s="300"/>
      <c r="C347" s="304"/>
      <c r="D347" s="304"/>
      <c r="E347" s="303"/>
      <c r="F347" s="303"/>
      <c r="G347" s="303"/>
      <c r="H347" s="303"/>
      <c r="I347" s="303"/>
      <c r="J347" s="305"/>
      <c r="K347" s="303"/>
      <c r="L347" s="303"/>
      <c r="M347" s="303"/>
      <c r="N347" s="305"/>
      <c r="O347" s="303"/>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row>
    <row r="348" spans="1:108" ht="17.25">
      <c r="A348" s="304"/>
      <c r="B348" s="300"/>
      <c r="C348" s="304"/>
      <c r="D348" s="304"/>
      <c r="E348" s="303"/>
      <c r="F348" s="303"/>
      <c r="G348" s="303"/>
      <c r="H348" s="303"/>
      <c r="I348" s="303"/>
      <c r="J348" s="305"/>
      <c r="K348" s="303"/>
      <c r="L348" s="303"/>
      <c r="M348" s="303"/>
      <c r="N348" s="305"/>
      <c r="O348" s="303"/>
      <c r="P348" s="304"/>
      <c r="Q348" s="304"/>
      <c r="R348" s="304"/>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row>
    <row r="349" spans="1:108" ht="17.25">
      <c r="A349" s="304"/>
      <c r="B349" s="300"/>
      <c r="C349" s="304"/>
      <c r="D349" s="304"/>
      <c r="E349" s="303"/>
      <c r="F349" s="303"/>
      <c r="G349" s="303"/>
      <c r="H349" s="303"/>
      <c r="I349" s="303"/>
      <c r="J349" s="305"/>
      <c r="K349" s="303"/>
      <c r="L349" s="303"/>
      <c r="M349" s="303"/>
      <c r="N349" s="305"/>
      <c r="O349" s="303"/>
      <c r="P349" s="304"/>
      <c r="Q349" s="304"/>
      <c r="R349" s="304"/>
      <c r="S349" s="304"/>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304"/>
      <c r="AY349" s="304"/>
      <c r="AZ349" s="304"/>
      <c r="BA349" s="304"/>
      <c r="BB349" s="304"/>
      <c r="BC349" s="304"/>
      <c r="BD349" s="304"/>
      <c r="BE349" s="304"/>
      <c r="BF349" s="304"/>
      <c r="BG349" s="304"/>
      <c r="BH349" s="304"/>
      <c r="BI349" s="304"/>
      <c r="BJ349" s="304"/>
      <c r="BK349" s="304"/>
      <c r="BL349" s="304"/>
      <c r="BM349" s="304"/>
      <c r="BN349" s="304"/>
      <c r="BO349" s="304"/>
      <c r="BP349" s="304"/>
      <c r="BQ349" s="304"/>
      <c r="BR349" s="304"/>
      <c r="BS349" s="304"/>
      <c r="BT349" s="304"/>
      <c r="BU349" s="304"/>
      <c r="BV349" s="304"/>
      <c r="BW349" s="304"/>
      <c r="BX349" s="304"/>
      <c r="BY349" s="304"/>
      <c r="BZ349" s="304"/>
      <c r="CA349" s="304"/>
      <c r="CB349" s="304"/>
      <c r="CC349" s="304"/>
      <c r="CD349" s="304"/>
      <c r="CE349" s="304"/>
      <c r="CF349" s="304"/>
      <c r="CG349" s="304"/>
      <c r="CH349" s="304"/>
      <c r="CI349" s="304"/>
      <c r="CJ349" s="304"/>
      <c r="CK349" s="304"/>
      <c r="CL349" s="304"/>
      <c r="CM349" s="304"/>
      <c r="CN349" s="304"/>
      <c r="CO349" s="304"/>
      <c r="CP349" s="304"/>
      <c r="CQ349" s="304"/>
      <c r="CR349" s="304"/>
      <c r="CS349" s="304"/>
      <c r="CT349" s="304"/>
      <c r="CU349" s="304"/>
      <c r="CV349" s="304"/>
      <c r="CW349" s="304"/>
      <c r="CX349" s="304"/>
      <c r="CY349" s="304"/>
      <c r="CZ349" s="304"/>
      <c r="DA349" s="304"/>
      <c r="DB349" s="304"/>
      <c r="DC349" s="304"/>
      <c r="DD349" s="304"/>
    </row>
    <row r="350" spans="1:108" ht="17.25">
      <c r="A350" s="304"/>
      <c r="B350" s="300"/>
      <c r="C350" s="304"/>
      <c r="D350" s="304"/>
      <c r="E350" s="303"/>
      <c r="F350" s="303"/>
      <c r="G350" s="303"/>
      <c r="H350" s="303"/>
      <c r="I350" s="303"/>
      <c r="J350" s="305"/>
      <c r="K350" s="303"/>
      <c r="L350" s="303"/>
      <c r="M350" s="303"/>
      <c r="N350" s="305"/>
      <c r="O350" s="303"/>
      <c r="P350" s="304"/>
      <c r="Q350" s="304"/>
      <c r="R350" s="304"/>
      <c r="S350" s="304"/>
      <c r="T350" s="304"/>
      <c r="U350" s="304"/>
      <c r="V350" s="304"/>
      <c r="W350" s="304"/>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304"/>
      <c r="AY350" s="304"/>
      <c r="AZ350" s="304"/>
      <c r="BA350" s="304"/>
      <c r="BB350" s="304"/>
      <c r="BC350" s="304"/>
      <c r="BD350" s="304"/>
      <c r="BE350" s="304"/>
      <c r="BF350" s="304"/>
      <c r="BG350" s="304"/>
      <c r="BH350" s="304"/>
      <c r="BI350" s="304"/>
      <c r="BJ350" s="304"/>
      <c r="BK350" s="304"/>
      <c r="BL350" s="304"/>
      <c r="BM350" s="304"/>
      <c r="BN350" s="304"/>
      <c r="BO350" s="304"/>
      <c r="BP350" s="304"/>
      <c r="BQ350" s="304"/>
      <c r="BR350" s="304"/>
      <c r="BS350" s="304"/>
      <c r="BT350" s="304"/>
      <c r="BU350" s="304"/>
      <c r="BV350" s="304"/>
      <c r="BW350" s="304"/>
      <c r="BX350" s="304"/>
      <c r="BY350" s="304"/>
      <c r="BZ350" s="304"/>
      <c r="CA350" s="304"/>
      <c r="CB350" s="304"/>
      <c r="CC350" s="304"/>
      <c r="CD350" s="304"/>
      <c r="CE350" s="304"/>
      <c r="CF350" s="304"/>
      <c r="CG350" s="304"/>
      <c r="CH350" s="304"/>
      <c r="CI350" s="304"/>
      <c r="CJ350" s="304"/>
      <c r="CK350" s="304"/>
      <c r="CL350" s="304"/>
      <c r="CM350" s="304"/>
      <c r="CN350" s="304"/>
      <c r="CO350" s="304"/>
      <c r="CP350" s="304"/>
      <c r="CQ350" s="304"/>
      <c r="CR350" s="304"/>
      <c r="CS350" s="304"/>
      <c r="CT350" s="304"/>
      <c r="CU350" s="304"/>
      <c r="CV350" s="304"/>
      <c r="CW350" s="304"/>
      <c r="CX350" s="304"/>
      <c r="CY350" s="304"/>
      <c r="CZ350" s="304"/>
      <c r="DA350" s="304"/>
      <c r="DB350" s="304"/>
      <c r="DC350" s="304"/>
      <c r="DD350" s="304"/>
    </row>
    <row r="351" spans="1:108" ht="17.25">
      <c r="A351" s="304"/>
      <c r="B351" s="300"/>
      <c r="C351" s="304"/>
      <c r="D351" s="304"/>
      <c r="E351" s="303"/>
      <c r="F351" s="303"/>
      <c r="G351" s="303"/>
      <c r="H351" s="303"/>
      <c r="I351" s="303"/>
      <c r="J351" s="305"/>
      <c r="K351" s="303"/>
      <c r="L351" s="303"/>
      <c r="M351" s="303"/>
      <c r="N351" s="305"/>
      <c r="O351" s="303"/>
      <c r="P351" s="304"/>
      <c r="Q351" s="304"/>
      <c r="R351" s="304"/>
      <c r="S351" s="304"/>
      <c r="T351" s="304"/>
      <c r="U351" s="304"/>
      <c r="V351" s="304"/>
      <c r="W351" s="304"/>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304"/>
      <c r="AY351" s="304"/>
      <c r="AZ351" s="304"/>
      <c r="BA351" s="304"/>
      <c r="BB351" s="304"/>
      <c r="BC351" s="304"/>
      <c r="BD351" s="304"/>
      <c r="BE351" s="304"/>
      <c r="BF351" s="304"/>
      <c r="BG351" s="304"/>
      <c r="BH351" s="304"/>
      <c r="BI351" s="304"/>
      <c r="BJ351" s="304"/>
      <c r="BK351" s="304"/>
      <c r="BL351" s="304"/>
      <c r="BM351" s="304"/>
      <c r="BN351" s="304"/>
      <c r="BO351" s="304"/>
      <c r="BP351" s="304"/>
      <c r="BQ351" s="304"/>
      <c r="BR351" s="304"/>
      <c r="BS351" s="304"/>
      <c r="BT351" s="304"/>
      <c r="BU351" s="304"/>
      <c r="BV351" s="304"/>
      <c r="BW351" s="304"/>
      <c r="BX351" s="304"/>
      <c r="BY351" s="304"/>
      <c r="BZ351" s="304"/>
      <c r="CA351" s="304"/>
      <c r="CB351" s="304"/>
      <c r="CC351" s="304"/>
      <c r="CD351" s="304"/>
      <c r="CE351" s="304"/>
      <c r="CF351" s="304"/>
      <c r="CG351" s="304"/>
      <c r="CH351" s="304"/>
      <c r="CI351" s="304"/>
      <c r="CJ351" s="304"/>
      <c r="CK351" s="304"/>
      <c r="CL351" s="304"/>
      <c r="CM351" s="304"/>
      <c r="CN351" s="304"/>
      <c r="CO351" s="304"/>
      <c r="CP351" s="304"/>
      <c r="CQ351" s="304"/>
      <c r="CR351" s="304"/>
      <c r="CS351" s="304"/>
      <c r="CT351" s="304"/>
      <c r="CU351" s="304"/>
      <c r="CV351" s="304"/>
      <c r="CW351" s="304"/>
      <c r="CX351" s="304"/>
      <c r="CY351" s="304"/>
      <c r="CZ351" s="304"/>
      <c r="DA351" s="304"/>
      <c r="DB351" s="304"/>
      <c r="DC351" s="304"/>
      <c r="DD351" s="304"/>
    </row>
    <row r="352" spans="1:108" ht="17.25">
      <c r="A352" s="304"/>
      <c r="B352" s="300"/>
      <c r="C352" s="304"/>
      <c r="D352" s="304"/>
      <c r="E352" s="303"/>
      <c r="F352" s="303"/>
      <c r="G352" s="303"/>
      <c r="H352" s="303"/>
      <c r="I352" s="303"/>
      <c r="J352" s="305"/>
      <c r="K352" s="303"/>
      <c r="L352" s="303"/>
      <c r="M352" s="303"/>
      <c r="N352" s="305"/>
      <c r="O352" s="303"/>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304"/>
      <c r="AY352" s="304"/>
      <c r="AZ352" s="304"/>
      <c r="BA352" s="304"/>
      <c r="BB352" s="304"/>
      <c r="BC352" s="304"/>
      <c r="BD352" s="304"/>
      <c r="BE352" s="304"/>
      <c r="BF352" s="304"/>
      <c r="BG352" s="304"/>
      <c r="BH352" s="304"/>
      <c r="BI352" s="304"/>
      <c r="BJ352" s="304"/>
      <c r="BK352" s="304"/>
      <c r="BL352" s="304"/>
      <c r="BM352" s="304"/>
      <c r="BN352" s="304"/>
      <c r="BO352" s="304"/>
      <c r="BP352" s="304"/>
      <c r="BQ352" s="304"/>
      <c r="BR352" s="304"/>
      <c r="BS352" s="304"/>
      <c r="BT352" s="304"/>
      <c r="BU352" s="304"/>
      <c r="BV352" s="304"/>
      <c r="BW352" s="304"/>
      <c r="BX352" s="304"/>
      <c r="BY352" s="304"/>
      <c r="BZ352" s="304"/>
      <c r="CA352" s="304"/>
      <c r="CB352" s="304"/>
      <c r="CC352" s="304"/>
      <c r="CD352" s="304"/>
      <c r="CE352" s="304"/>
      <c r="CF352" s="304"/>
      <c r="CG352" s="304"/>
      <c r="CH352" s="304"/>
      <c r="CI352" s="304"/>
      <c r="CJ352" s="304"/>
      <c r="CK352" s="304"/>
      <c r="CL352" s="304"/>
      <c r="CM352" s="304"/>
      <c r="CN352" s="304"/>
      <c r="CO352" s="304"/>
      <c r="CP352" s="304"/>
      <c r="CQ352" s="304"/>
      <c r="CR352" s="304"/>
      <c r="CS352" s="304"/>
      <c r="CT352" s="304"/>
      <c r="CU352" s="304"/>
      <c r="CV352" s="304"/>
      <c r="CW352" s="304"/>
      <c r="CX352" s="304"/>
      <c r="CY352" s="304"/>
      <c r="CZ352" s="304"/>
      <c r="DA352" s="304"/>
      <c r="DB352" s="304"/>
      <c r="DC352" s="304"/>
      <c r="DD352" s="304"/>
    </row>
    <row r="353" spans="1:108" ht="17.25">
      <c r="A353" s="304"/>
      <c r="B353" s="300"/>
      <c r="C353" s="304"/>
      <c r="D353" s="304"/>
      <c r="E353" s="303"/>
      <c r="F353" s="303"/>
      <c r="G353" s="303"/>
      <c r="H353" s="303"/>
      <c r="I353" s="303"/>
      <c r="J353" s="305"/>
      <c r="K353" s="303"/>
      <c r="L353" s="303"/>
      <c r="M353" s="303"/>
      <c r="N353" s="305"/>
      <c r="O353" s="303"/>
      <c r="P353" s="304"/>
      <c r="Q353" s="304"/>
      <c r="R353" s="304"/>
      <c r="S353" s="304"/>
      <c r="T353" s="304"/>
      <c r="U353" s="304"/>
      <c r="V353" s="304"/>
      <c r="W353" s="304"/>
      <c r="X353" s="304"/>
      <c r="Y353" s="304"/>
      <c r="Z353" s="304"/>
      <c r="AA353" s="304"/>
      <c r="AB353" s="304"/>
      <c r="AC353" s="304"/>
      <c r="AD353" s="304"/>
      <c r="AE353" s="304"/>
      <c r="AF353" s="304"/>
      <c r="AG353" s="304"/>
      <c r="AH353" s="304"/>
      <c r="AI353" s="304"/>
      <c r="AJ353" s="304"/>
      <c r="AK353" s="304"/>
      <c r="AL353" s="304"/>
      <c r="AM353" s="304"/>
      <c r="AN353" s="304"/>
      <c r="AO353" s="304"/>
      <c r="AP353" s="304"/>
      <c r="AQ353" s="304"/>
      <c r="AR353" s="304"/>
      <c r="AS353" s="304"/>
      <c r="AT353" s="304"/>
      <c r="AU353" s="304"/>
      <c r="AV353" s="304"/>
      <c r="AW353" s="304"/>
      <c r="AX353" s="304"/>
      <c r="AY353" s="304"/>
      <c r="AZ353" s="304"/>
      <c r="BA353" s="304"/>
      <c r="BB353" s="304"/>
      <c r="BC353" s="304"/>
      <c r="BD353" s="304"/>
      <c r="BE353" s="304"/>
      <c r="BF353" s="304"/>
      <c r="BG353" s="304"/>
      <c r="BH353" s="304"/>
      <c r="BI353" s="304"/>
      <c r="BJ353" s="304"/>
      <c r="BK353" s="304"/>
      <c r="BL353" s="304"/>
      <c r="BM353" s="304"/>
      <c r="BN353" s="304"/>
      <c r="BO353" s="304"/>
      <c r="BP353" s="304"/>
      <c r="BQ353" s="304"/>
      <c r="BR353" s="304"/>
      <c r="BS353" s="304"/>
      <c r="BT353" s="304"/>
      <c r="BU353" s="304"/>
      <c r="BV353" s="304"/>
      <c r="BW353" s="304"/>
      <c r="BX353" s="304"/>
      <c r="BY353" s="304"/>
      <c r="BZ353" s="304"/>
      <c r="CA353" s="304"/>
      <c r="CB353" s="304"/>
      <c r="CC353" s="304"/>
      <c r="CD353" s="304"/>
      <c r="CE353" s="304"/>
      <c r="CF353" s="304"/>
      <c r="CG353" s="304"/>
      <c r="CH353" s="304"/>
      <c r="CI353" s="304"/>
      <c r="CJ353" s="304"/>
      <c r="CK353" s="304"/>
      <c r="CL353" s="304"/>
      <c r="CM353" s="304"/>
      <c r="CN353" s="304"/>
      <c r="CO353" s="304"/>
      <c r="CP353" s="304"/>
      <c r="CQ353" s="304"/>
      <c r="CR353" s="304"/>
      <c r="CS353" s="304"/>
      <c r="CT353" s="304"/>
      <c r="CU353" s="304"/>
      <c r="CV353" s="304"/>
      <c r="CW353" s="304"/>
      <c r="CX353" s="304"/>
      <c r="CY353" s="304"/>
      <c r="CZ353" s="304"/>
      <c r="DA353" s="304"/>
      <c r="DB353" s="304"/>
      <c r="DC353" s="304"/>
      <c r="DD353" s="304"/>
    </row>
    <row r="354" spans="1:108" ht="17.25">
      <c r="A354" s="304"/>
      <c r="B354" s="300"/>
      <c r="C354" s="304"/>
      <c r="D354" s="304"/>
      <c r="E354" s="303"/>
      <c r="F354" s="303"/>
      <c r="G354" s="303"/>
      <c r="H354" s="303"/>
      <c r="I354" s="303"/>
      <c r="J354" s="305"/>
      <c r="K354" s="303"/>
      <c r="L354" s="303"/>
      <c r="M354" s="303"/>
      <c r="N354" s="305"/>
      <c r="O354" s="303"/>
      <c r="P354" s="304"/>
      <c r="Q354" s="304"/>
      <c r="R354" s="304"/>
      <c r="S354" s="304"/>
      <c r="T354" s="304"/>
      <c r="U354" s="304"/>
      <c r="V354" s="304"/>
      <c r="W354" s="304"/>
      <c r="X354" s="304"/>
      <c r="Y354" s="304"/>
      <c r="Z354" s="304"/>
      <c r="AA354" s="304"/>
      <c r="AB354" s="304"/>
      <c r="AC354" s="304"/>
      <c r="AD354" s="304"/>
      <c r="AE354" s="304"/>
      <c r="AF354" s="304"/>
      <c r="AG354" s="304"/>
      <c r="AH354" s="304"/>
      <c r="AI354" s="304"/>
      <c r="AJ354" s="304"/>
      <c r="AK354" s="304"/>
      <c r="AL354" s="304"/>
      <c r="AM354" s="304"/>
      <c r="AN354" s="304"/>
      <c r="AO354" s="304"/>
      <c r="AP354" s="304"/>
      <c r="AQ354" s="304"/>
      <c r="AR354" s="304"/>
      <c r="AS354" s="304"/>
      <c r="AT354" s="304"/>
      <c r="AU354" s="304"/>
      <c r="AV354" s="304"/>
      <c r="AW354" s="304"/>
      <c r="AX354" s="304"/>
      <c r="AY354" s="304"/>
      <c r="AZ354" s="304"/>
      <c r="BA354" s="304"/>
      <c r="BB354" s="304"/>
      <c r="BC354" s="304"/>
      <c r="BD354" s="304"/>
      <c r="BE354" s="304"/>
      <c r="BF354" s="304"/>
      <c r="BG354" s="304"/>
      <c r="BH354" s="304"/>
      <c r="BI354" s="304"/>
      <c r="BJ354" s="304"/>
      <c r="BK354" s="304"/>
      <c r="BL354" s="304"/>
      <c r="BM354" s="304"/>
      <c r="BN354" s="304"/>
      <c r="BO354" s="304"/>
      <c r="BP354" s="304"/>
      <c r="BQ354" s="304"/>
      <c r="BR354" s="304"/>
      <c r="BS354" s="304"/>
      <c r="BT354" s="304"/>
      <c r="BU354" s="304"/>
      <c r="BV354" s="304"/>
      <c r="BW354" s="304"/>
      <c r="BX354" s="304"/>
      <c r="BY354" s="304"/>
      <c r="BZ354" s="304"/>
      <c r="CA354" s="304"/>
      <c r="CB354" s="304"/>
      <c r="CC354" s="304"/>
      <c r="CD354" s="304"/>
      <c r="CE354" s="304"/>
      <c r="CF354" s="304"/>
      <c r="CG354" s="304"/>
      <c r="CH354" s="304"/>
      <c r="CI354" s="304"/>
      <c r="CJ354" s="304"/>
      <c r="CK354" s="304"/>
      <c r="CL354" s="304"/>
      <c r="CM354" s="304"/>
      <c r="CN354" s="304"/>
      <c r="CO354" s="304"/>
      <c r="CP354" s="304"/>
      <c r="CQ354" s="304"/>
      <c r="CR354" s="304"/>
      <c r="CS354" s="304"/>
      <c r="CT354" s="304"/>
      <c r="CU354" s="304"/>
      <c r="CV354" s="304"/>
      <c r="CW354" s="304"/>
      <c r="CX354" s="304"/>
      <c r="CY354" s="304"/>
      <c r="CZ354" s="304"/>
      <c r="DA354" s="304"/>
      <c r="DB354" s="304"/>
      <c r="DC354" s="304"/>
      <c r="DD354" s="304"/>
    </row>
    <row r="355" spans="1:108" ht="17.25">
      <c r="A355" s="304"/>
      <c r="B355" s="300"/>
      <c r="C355" s="304"/>
      <c r="D355" s="304"/>
      <c r="E355" s="303"/>
      <c r="F355" s="303"/>
      <c r="G355" s="303"/>
      <c r="H355" s="303"/>
      <c r="I355" s="303"/>
      <c r="J355" s="305"/>
      <c r="K355" s="303"/>
      <c r="L355" s="303"/>
      <c r="M355" s="303"/>
      <c r="N355" s="305"/>
      <c r="O355" s="303"/>
      <c r="P355" s="304"/>
      <c r="Q355" s="304"/>
      <c r="R355" s="304"/>
      <c r="S355" s="304"/>
      <c r="T355" s="304"/>
      <c r="U355" s="304"/>
      <c r="V355" s="304"/>
      <c r="W355" s="304"/>
      <c r="X355" s="304"/>
      <c r="Y355" s="304"/>
      <c r="Z355" s="304"/>
      <c r="AA355" s="304"/>
      <c r="AB355" s="304"/>
      <c r="AC355" s="304"/>
      <c r="AD355" s="304"/>
      <c r="AE355" s="304"/>
      <c r="AF355" s="304"/>
      <c r="AG355" s="304"/>
      <c r="AH355" s="304"/>
      <c r="AI355" s="304"/>
      <c r="AJ355" s="304"/>
      <c r="AK355" s="304"/>
      <c r="AL355" s="304"/>
      <c r="AM355" s="304"/>
      <c r="AN355" s="304"/>
      <c r="AO355" s="304"/>
      <c r="AP355" s="304"/>
      <c r="AQ355" s="304"/>
      <c r="AR355" s="304"/>
      <c r="AS355" s="304"/>
      <c r="AT355" s="304"/>
      <c r="AU355" s="304"/>
      <c r="AV355" s="304"/>
      <c r="AW355" s="304"/>
      <c r="AX355" s="304"/>
      <c r="AY355" s="304"/>
      <c r="AZ355" s="304"/>
      <c r="BA355" s="304"/>
      <c r="BB355" s="304"/>
      <c r="BC355" s="304"/>
      <c r="BD355" s="304"/>
      <c r="BE355" s="304"/>
      <c r="BF355" s="304"/>
      <c r="BG355" s="304"/>
      <c r="BH355" s="304"/>
      <c r="BI355" s="304"/>
      <c r="BJ355" s="304"/>
      <c r="BK355" s="304"/>
      <c r="BL355" s="304"/>
      <c r="BM355" s="304"/>
      <c r="BN355" s="304"/>
      <c r="BO355" s="304"/>
      <c r="BP355" s="304"/>
      <c r="BQ355" s="304"/>
      <c r="BR355" s="304"/>
      <c r="BS355" s="304"/>
      <c r="BT355" s="304"/>
      <c r="BU355" s="304"/>
      <c r="BV355" s="304"/>
      <c r="BW355" s="304"/>
      <c r="BX355" s="304"/>
      <c r="BY355" s="304"/>
      <c r="BZ355" s="304"/>
      <c r="CA355" s="304"/>
      <c r="CB355" s="304"/>
      <c r="CC355" s="304"/>
      <c r="CD355" s="304"/>
      <c r="CE355" s="304"/>
      <c r="CF355" s="304"/>
      <c r="CG355" s="304"/>
      <c r="CH355" s="304"/>
      <c r="CI355" s="304"/>
      <c r="CJ355" s="304"/>
      <c r="CK355" s="304"/>
      <c r="CL355" s="304"/>
      <c r="CM355" s="304"/>
      <c r="CN355" s="304"/>
      <c r="CO355" s="304"/>
      <c r="CP355" s="304"/>
      <c r="CQ355" s="304"/>
      <c r="CR355" s="304"/>
      <c r="CS355" s="304"/>
      <c r="CT355" s="304"/>
      <c r="CU355" s="304"/>
      <c r="CV355" s="304"/>
      <c r="CW355" s="304"/>
      <c r="CX355" s="304"/>
      <c r="CY355" s="304"/>
      <c r="CZ355" s="304"/>
      <c r="DA355" s="304"/>
      <c r="DB355" s="304"/>
      <c r="DC355" s="304"/>
      <c r="DD355" s="304"/>
    </row>
    <row r="356" spans="1:108" ht="17.25">
      <c r="A356" s="304"/>
      <c r="B356" s="300"/>
      <c r="C356" s="304"/>
      <c r="D356" s="304"/>
      <c r="E356" s="303"/>
      <c r="F356" s="303"/>
      <c r="G356" s="303"/>
      <c r="H356" s="303"/>
      <c r="I356" s="303"/>
      <c r="J356" s="305"/>
      <c r="K356" s="303"/>
      <c r="L356" s="303"/>
      <c r="M356" s="303"/>
      <c r="N356" s="305"/>
      <c r="O356" s="303"/>
      <c r="P356" s="304"/>
      <c r="Q356" s="304"/>
      <c r="R356" s="304"/>
      <c r="S356" s="304"/>
      <c r="T356" s="304"/>
      <c r="U356" s="304"/>
      <c r="V356" s="304"/>
      <c r="W356" s="304"/>
      <c r="X356" s="304"/>
      <c r="Y356" s="304"/>
      <c r="Z356" s="304"/>
      <c r="AA356" s="304"/>
      <c r="AB356" s="304"/>
      <c r="AC356" s="304"/>
      <c r="AD356" s="304"/>
      <c r="AE356" s="304"/>
      <c r="AF356" s="304"/>
      <c r="AG356" s="304"/>
      <c r="AH356" s="304"/>
      <c r="AI356" s="304"/>
      <c r="AJ356" s="304"/>
      <c r="AK356" s="304"/>
      <c r="AL356" s="304"/>
      <c r="AM356" s="304"/>
      <c r="AN356" s="304"/>
      <c r="AO356" s="304"/>
      <c r="AP356" s="304"/>
      <c r="AQ356" s="304"/>
      <c r="AR356" s="304"/>
      <c r="AS356" s="304"/>
      <c r="AT356" s="304"/>
      <c r="AU356" s="304"/>
      <c r="AV356" s="304"/>
      <c r="AW356" s="304"/>
      <c r="AX356" s="304"/>
      <c r="AY356" s="304"/>
      <c r="AZ356" s="304"/>
      <c r="BA356" s="304"/>
      <c r="BB356" s="304"/>
      <c r="BC356" s="304"/>
      <c r="BD356" s="304"/>
      <c r="BE356" s="304"/>
      <c r="BF356" s="304"/>
      <c r="BG356" s="304"/>
      <c r="BH356" s="304"/>
      <c r="BI356" s="304"/>
      <c r="BJ356" s="304"/>
      <c r="BK356" s="304"/>
      <c r="BL356" s="304"/>
      <c r="BM356" s="304"/>
      <c r="BN356" s="304"/>
      <c r="BO356" s="304"/>
      <c r="BP356" s="304"/>
      <c r="BQ356" s="304"/>
      <c r="BR356" s="304"/>
      <c r="BS356" s="304"/>
      <c r="BT356" s="304"/>
      <c r="BU356" s="304"/>
      <c r="BV356" s="304"/>
      <c r="BW356" s="304"/>
      <c r="BX356" s="304"/>
      <c r="BY356" s="304"/>
      <c r="BZ356" s="304"/>
      <c r="CA356" s="304"/>
      <c r="CB356" s="304"/>
      <c r="CC356" s="304"/>
      <c r="CD356" s="304"/>
      <c r="CE356" s="304"/>
      <c r="CF356" s="304"/>
      <c r="CG356" s="304"/>
      <c r="CH356" s="304"/>
      <c r="CI356" s="304"/>
      <c r="CJ356" s="304"/>
      <c r="CK356" s="304"/>
      <c r="CL356" s="304"/>
      <c r="CM356" s="304"/>
      <c r="CN356" s="304"/>
      <c r="CO356" s="304"/>
      <c r="CP356" s="304"/>
      <c r="CQ356" s="304"/>
      <c r="CR356" s="304"/>
      <c r="CS356" s="304"/>
      <c r="CT356" s="304"/>
      <c r="CU356" s="304"/>
      <c r="CV356" s="304"/>
      <c r="CW356" s="304"/>
      <c r="CX356" s="304"/>
      <c r="CY356" s="304"/>
      <c r="CZ356" s="304"/>
      <c r="DA356" s="304"/>
      <c r="DB356" s="304"/>
      <c r="DC356" s="304"/>
      <c r="DD356" s="304"/>
    </row>
    <row r="357" spans="1:108" ht="17.25">
      <c r="A357" s="304"/>
      <c r="B357" s="300"/>
      <c r="C357" s="304"/>
      <c r="D357" s="304"/>
      <c r="E357" s="303"/>
      <c r="F357" s="303"/>
      <c r="G357" s="303"/>
      <c r="H357" s="303"/>
      <c r="I357" s="303"/>
      <c r="J357" s="305"/>
      <c r="K357" s="303"/>
      <c r="L357" s="303"/>
      <c r="M357" s="303"/>
      <c r="N357" s="305"/>
      <c r="O357" s="303"/>
      <c r="P357" s="304"/>
      <c r="Q357" s="304"/>
      <c r="R357" s="304"/>
      <c r="S357" s="304"/>
      <c r="T357" s="304"/>
      <c r="U357" s="304"/>
      <c r="V357" s="304"/>
      <c r="W357" s="304"/>
      <c r="X357" s="304"/>
      <c r="Y357" s="304"/>
      <c r="Z357" s="304"/>
      <c r="AA357" s="304"/>
      <c r="AB357" s="304"/>
      <c r="AC357" s="304"/>
      <c r="AD357" s="304"/>
      <c r="AE357" s="304"/>
      <c r="AF357" s="304"/>
      <c r="AG357" s="304"/>
      <c r="AH357" s="304"/>
      <c r="AI357" s="304"/>
      <c r="AJ357" s="304"/>
      <c r="AK357" s="304"/>
      <c r="AL357" s="304"/>
      <c r="AM357" s="304"/>
      <c r="AN357" s="304"/>
      <c r="AO357" s="304"/>
      <c r="AP357" s="304"/>
      <c r="AQ357" s="304"/>
      <c r="AR357" s="304"/>
      <c r="AS357" s="304"/>
      <c r="AT357" s="304"/>
      <c r="AU357" s="304"/>
      <c r="AV357" s="304"/>
      <c r="AW357" s="304"/>
      <c r="AX357" s="304"/>
      <c r="AY357" s="304"/>
      <c r="AZ357" s="304"/>
      <c r="BA357" s="304"/>
      <c r="BB357" s="304"/>
      <c r="BC357" s="304"/>
      <c r="BD357" s="304"/>
      <c r="BE357" s="304"/>
      <c r="BF357" s="304"/>
      <c r="BG357" s="304"/>
      <c r="BH357" s="304"/>
      <c r="BI357" s="304"/>
      <c r="BJ357" s="304"/>
      <c r="BK357" s="304"/>
      <c r="BL357" s="304"/>
      <c r="BM357" s="304"/>
      <c r="BN357" s="304"/>
      <c r="BO357" s="304"/>
      <c r="BP357" s="304"/>
      <c r="BQ357" s="304"/>
      <c r="BR357" s="304"/>
      <c r="BS357" s="304"/>
      <c r="BT357" s="304"/>
      <c r="BU357" s="304"/>
      <c r="BV357" s="304"/>
      <c r="BW357" s="304"/>
      <c r="BX357" s="304"/>
      <c r="BY357" s="304"/>
      <c r="BZ357" s="304"/>
      <c r="CA357" s="304"/>
      <c r="CB357" s="304"/>
      <c r="CC357" s="304"/>
      <c r="CD357" s="304"/>
      <c r="CE357" s="304"/>
      <c r="CF357" s="304"/>
      <c r="CG357" s="304"/>
      <c r="CH357" s="304"/>
      <c r="CI357" s="304"/>
      <c r="CJ357" s="304"/>
      <c r="CK357" s="304"/>
      <c r="CL357" s="304"/>
      <c r="CM357" s="304"/>
      <c r="CN357" s="304"/>
      <c r="CO357" s="304"/>
      <c r="CP357" s="304"/>
      <c r="CQ357" s="304"/>
      <c r="CR357" s="304"/>
      <c r="CS357" s="304"/>
      <c r="CT357" s="304"/>
      <c r="CU357" s="304"/>
      <c r="CV357" s="304"/>
      <c r="CW357" s="304"/>
      <c r="CX357" s="304"/>
      <c r="CY357" s="304"/>
      <c r="CZ357" s="304"/>
      <c r="DA357" s="304"/>
      <c r="DB357" s="304"/>
      <c r="DC357" s="304"/>
      <c r="DD357" s="304"/>
    </row>
    <row r="358" spans="1:108" ht="17.25">
      <c r="A358" s="304"/>
      <c r="B358" s="300"/>
      <c r="C358" s="304"/>
      <c r="D358" s="304"/>
      <c r="E358" s="303"/>
      <c r="F358" s="303"/>
      <c r="G358" s="303"/>
      <c r="H358" s="303"/>
      <c r="I358" s="303"/>
      <c r="J358" s="305"/>
      <c r="K358" s="303"/>
      <c r="L358" s="303"/>
      <c r="M358" s="303"/>
      <c r="N358" s="305"/>
      <c r="O358" s="303"/>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c r="AU358" s="304"/>
      <c r="AV358" s="304"/>
      <c r="AW358" s="304"/>
      <c r="AX358" s="304"/>
      <c r="AY358" s="304"/>
      <c r="AZ358" s="304"/>
      <c r="BA358" s="304"/>
      <c r="BB358" s="304"/>
      <c r="BC358" s="304"/>
      <c r="BD358" s="304"/>
      <c r="BE358" s="304"/>
      <c r="BF358" s="304"/>
      <c r="BG358" s="304"/>
      <c r="BH358" s="304"/>
      <c r="BI358" s="304"/>
      <c r="BJ358" s="304"/>
      <c r="BK358" s="304"/>
      <c r="BL358" s="304"/>
      <c r="BM358" s="304"/>
      <c r="BN358" s="304"/>
      <c r="BO358" s="304"/>
      <c r="BP358" s="304"/>
      <c r="BQ358" s="304"/>
      <c r="BR358" s="304"/>
      <c r="BS358" s="304"/>
      <c r="BT358" s="304"/>
      <c r="BU358" s="304"/>
      <c r="BV358" s="304"/>
      <c r="BW358" s="304"/>
      <c r="BX358" s="304"/>
      <c r="BY358" s="304"/>
      <c r="BZ358" s="304"/>
      <c r="CA358" s="304"/>
      <c r="CB358" s="304"/>
      <c r="CC358" s="304"/>
      <c r="CD358" s="304"/>
      <c r="CE358" s="304"/>
      <c r="CF358" s="304"/>
      <c r="CG358" s="304"/>
      <c r="CH358" s="304"/>
      <c r="CI358" s="304"/>
      <c r="CJ358" s="304"/>
      <c r="CK358" s="304"/>
      <c r="CL358" s="304"/>
      <c r="CM358" s="304"/>
      <c r="CN358" s="304"/>
      <c r="CO358" s="304"/>
      <c r="CP358" s="304"/>
      <c r="CQ358" s="304"/>
      <c r="CR358" s="304"/>
      <c r="CS358" s="304"/>
      <c r="CT358" s="304"/>
      <c r="CU358" s="304"/>
      <c r="CV358" s="304"/>
      <c r="CW358" s="304"/>
      <c r="CX358" s="304"/>
      <c r="CY358" s="304"/>
      <c r="CZ358" s="304"/>
      <c r="DA358" s="304"/>
      <c r="DB358" s="304"/>
      <c r="DC358" s="304"/>
      <c r="DD358" s="304"/>
    </row>
    <row r="359" spans="1:108" ht="17.25">
      <c r="A359" s="304"/>
      <c r="B359" s="300"/>
      <c r="C359" s="304"/>
      <c r="D359" s="304"/>
      <c r="E359" s="303"/>
      <c r="F359" s="303"/>
      <c r="G359" s="303"/>
      <c r="H359" s="303"/>
      <c r="I359" s="303"/>
      <c r="J359" s="305"/>
      <c r="K359" s="303"/>
      <c r="L359" s="303"/>
      <c r="M359" s="303"/>
      <c r="N359" s="305"/>
      <c r="O359" s="303"/>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c r="AU359" s="304"/>
      <c r="AV359" s="304"/>
      <c r="AW359" s="304"/>
      <c r="AX359" s="304"/>
      <c r="AY359" s="304"/>
      <c r="AZ359" s="304"/>
      <c r="BA359" s="304"/>
      <c r="BB359" s="304"/>
      <c r="BC359" s="304"/>
      <c r="BD359" s="304"/>
      <c r="BE359" s="304"/>
      <c r="BF359" s="304"/>
      <c r="BG359" s="304"/>
      <c r="BH359" s="304"/>
      <c r="BI359" s="304"/>
      <c r="BJ359" s="304"/>
      <c r="BK359" s="304"/>
      <c r="BL359" s="304"/>
      <c r="BM359" s="304"/>
      <c r="BN359" s="304"/>
      <c r="BO359" s="304"/>
      <c r="BP359" s="304"/>
      <c r="BQ359" s="304"/>
      <c r="BR359" s="304"/>
      <c r="BS359" s="304"/>
      <c r="BT359" s="304"/>
      <c r="BU359" s="304"/>
      <c r="BV359" s="304"/>
      <c r="BW359" s="304"/>
      <c r="BX359" s="304"/>
      <c r="BY359" s="304"/>
      <c r="BZ359" s="304"/>
      <c r="CA359" s="304"/>
      <c r="CB359" s="304"/>
      <c r="CC359" s="304"/>
      <c r="CD359" s="304"/>
      <c r="CE359" s="304"/>
      <c r="CF359" s="304"/>
      <c r="CG359" s="304"/>
      <c r="CH359" s="304"/>
      <c r="CI359" s="304"/>
      <c r="CJ359" s="304"/>
      <c r="CK359" s="304"/>
      <c r="CL359" s="304"/>
      <c r="CM359" s="304"/>
      <c r="CN359" s="304"/>
      <c r="CO359" s="304"/>
      <c r="CP359" s="304"/>
      <c r="CQ359" s="304"/>
      <c r="CR359" s="304"/>
      <c r="CS359" s="304"/>
      <c r="CT359" s="304"/>
      <c r="CU359" s="304"/>
      <c r="CV359" s="304"/>
      <c r="CW359" s="304"/>
      <c r="CX359" s="304"/>
      <c r="CY359" s="304"/>
      <c r="CZ359" s="304"/>
      <c r="DA359" s="304"/>
      <c r="DB359" s="304"/>
      <c r="DC359" s="304"/>
      <c r="DD359" s="304"/>
    </row>
    <row r="360" spans="1:108" ht="17.25">
      <c r="A360" s="304"/>
      <c r="B360" s="300"/>
      <c r="C360" s="304"/>
      <c r="D360" s="304"/>
      <c r="E360" s="303"/>
      <c r="F360" s="303"/>
      <c r="G360" s="303"/>
      <c r="H360" s="303"/>
      <c r="I360" s="303"/>
      <c r="J360" s="305"/>
      <c r="K360" s="303"/>
      <c r="L360" s="303"/>
      <c r="M360" s="303"/>
      <c r="N360" s="305"/>
      <c r="O360" s="303"/>
      <c r="P360" s="304"/>
      <c r="Q360" s="304"/>
      <c r="R360" s="304"/>
      <c r="S360" s="304"/>
      <c r="T360" s="304"/>
      <c r="U360" s="304"/>
      <c r="V360" s="304"/>
      <c r="W360" s="304"/>
      <c r="X360" s="304"/>
      <c r="Y360" s="304"/>
      <c r="Z360" s="304"/>
      <c r="AA360" s="304"/>
      <c r="AB360" s="304"/>
      <c r="AC360" s="304"/>
      <c r="AD360" s="304"/>
      <c r="AE360" s="304"/>
      <c r="AF360" s="304"/>
      <c r="AG360" s="304"/>
      <c r="AH360" s="304"/>
      <c r="AI360" s="304"/>
      <c r="AJ360" s="304"/>
      <c r="AK360" s="304"/>
      <c r="AL360" s="304"/>
      <c r="AM360" s="304"/>
      <c r="AN360" s="304"/>
      <c r="AO360" s="304"/>
      <c r="AP360" s="304"/>
      <c r="AQ360" s="304"/>
      <c r="AR360" s="304"/>
      <c r="AS360" s="304"/>
      <c r="AT360" s="304"/>
      <c r="AU360" s="304"/>
      <c r="AV360" s="304"/>
      <c r="AW360" s="304"/>
      <c r="AX360" s="304"/>
      <c r="AY360" s="304"/>
      <c r="AZ360" s="304"/>
      <c r="BA360" s="304"/>
      <c r="BB360" s="304"/>
      <c r="BC360" s="304"/>
      <c r="BD360" s="304"/>
      <c r="BE360" s="304"/>
      <c r="BF360" s="304"/>
      <c r="BG360" s="304"/>
      <c r="BH360" s="304"/>
      <c r="BI360" s="304"/>
      <c r="BJ360" s="304"/>
      <c r="BK360" s="304"/>
      <c r="BL360" s="304"/>
      <c r="BM360" s="304"/>
      <c r="BN360" s="304"/>
      <c r="BO360" s="304"/>
      <c r="BP360" s="304"/>
      <c r="BQ360" s="304"/>
      <c r="BR360" s="304"/>
      <c r="BS360" s="304"/>
      <c r="BT360" s="304"/>
      <c r="BU360" s="304"/>
      <c r="BV360" s="304"/>
      <c r="BW360" s="304"/>
      <c r="BX360" s="304"/>
      <c r="BY360" s="304"/>
      <c r="BZ360" s="304"/>
      <c r="CA360" s="304"/>
      <c r="CB360" s="304"/>
      <c r="CC360" s="304"/>
      <c r="CD360" s="304"/>
      <c r="CE360" s="304"/>
      <c r="CF360" s="304"/>
      <c r="CG360" s="304"/>
      <c r="CH360" s="304"/>
      <c r="CI360" s="304"/>
      <c r="CJ360" s="304"/>
      <c r="CK360" s="304"/>
      <c r="CL360" s="304"/>
      <c r="CM360" s="304"/>
      <c r="CN360" s="304"/>
      <c r="CO360" s="304"/>
      <c r="CP360" s="304"/>
      <c r="CQ360" s="304"/>
      <c r="CR360" s="304"/>
      <c r="CS360" s="304"/>
      <c r="CT360" s="304"/>
      <c r="CU360" s="304"/>
      <c r="CV360" s="304"/>
      <c r="CW360" s="304"/>
      <c r="CX360" s="304"/>
      <c r="CY360" s="304"/>
      <c r="CZ360" s="304"/>
      <c r="DA360" s="304"/>
      <c r="DB360" s="304"/>
      <c r="DC360" s="304"/>
      <c r="DD360" s="304"/>
    </row>
    <row r="361" spans="1:108" ht="17.25">
      <c r="A361" s="304"/>
      <c r="B361" s="300"/>
      <c r="C361" s="304"/>
      <c r="D361" s="304"/>
      <c r="E361" s="303"/>
      <c r="F361" s="303"/>
      <c r="G361" s="303"/>
      <c r="H361" s="303"/>
      <c r="I361" s="303"/>
      <c r="J361" s="305"/>
      <c r="K361" s="303"/>
      <c r="L361" s="303"/>
      <c r="M361" s="303"/>
      <c r="N361" s="305"/>
      <c r="O361" s="303"/>
      <c r="P361" s="304"/>
      <c r="Q361" s="304"/>
      <c r="R361" s="304"/>
      <c r="S361" s="304"/>
      <c r="T361" s="304"/>
      <c r="U361" s="304"/>
      <c r="V361" s="304"/>
      <c r="W361" s="304"/>
      <c r="X361" s="304"/>
      <c r="Y361" s="304"/>
      <c r="Z361" s="304"/>
      <c r="AA361" s="304"/>
      <c r="AB361" s="304"/>
      <c r="AC361" s="304"/>
      <c r="AD361" s="304"/>
      <c r="AE361" s="304"/>
      <c r="AF361" s="304"/>
      <c r="AG361" s="304"/>
      <c r="AH361" s="304"/>
      <c r="AI361" s="304"/>
      <c r="AJ361" s="304"/>
      <c r="AK361" s="304"/>
      <c r="AL361" s="304"/>
      <c r="AM361" s="304"/>
      <c r="AN361" s="304"/>
      <c r="AO361" s="304"/>
      <c r="AP361" s="304"/>
      <c r="AQ361" s="304"/>
      <c r="AR361" s="304"/>
      <c r="AS361" s="304"/>
      <c r="AT361" s="304"/>
      <c r="AU361" s="304"/>
      <c r="AV361" s="304"/>
      <c r="AW361" s="304"/>
      <c r="AX361" s="304"/>
      <c r="AY361" s="304"/>
      <c r="AZ361" s="304"/>
      <c r="BA361" s="304"/>
      <c r="BB361" s="304"/>
      <c r="BC361" s="304"/>
      <c r="BD361" s="304"/>
      <c r="BE361" s="304"/>
      <c r="BF361" s="304"/>
      <c r="BG361" s="304"/>
      <c r="BH361" s="304"/>
      <c r="BI361" s="304"/>
      <c r="BJ361" s="304"/>
      <c r="BK361" s="304"/>
      <c r="BL361" s="304"/>
      <c r="BM361" s="304"/>
      <c r="BN361" s="304"/>
      <c r="BO361" s="304"/>
      <c r="BP361" s="304"/>
      <c r="BQ361" s="304"/>
      <c r="BR361" s="304"/>
      <c r="BS361" s="304"/>
      <c r="BT361" s="304"/>
      <c r="BU361" s="304"/>
      <c r="BV361" s="304"/>
      <c r="BW361" s="304"/>
      <c r="BX361" s="304"/>
      <c r="BY361" s="304"/>
      <c r="BZ361" s="304"/>
      <c r="CA361" s="304"/>
      <c r="CB361" s="304"/>
      <c r="CC361" s="304"/>
      <c r="CD361" s="304"/>
      <c r="CE361" s="304"/>
      <c r="CF361" s="304"/>
      <c r="CG361" s="304"/>
      <c r="CH361" s="304"/>
      <c r="CI361" s="304"/>
      <c r="CJ361" s="304"/>
      <c r="CK361" s="304"/>
      <c r="CL361" s="304"/>
      <c r="CM361" s="304"/>
      <c r="CN361" s="304"/>
      <c r="CO361" s="304"/>
      <c r="CP361" s="304"/>
      <c r="CQ361" s="304"/>
      <c r="CR361" s="304"/>
      <c r="CS361" s="304"/>
      <c r="CT361" s="304"/>
      <c r="CU361" s="304"/>
      <c r="CV361" s="304"/>
      <c r="CW361" s="304"/>
      <c r="CX361" s="304"/>
      <c r="CY361" s="304"/>
      <c r="CZ361" s="304"/>
      <c r="DA361" s="304"/>
      <c r="DB361" s="304"/>
      <c r="DC361" s="304"/>
      <c r="DD361" s="304"/>
    </row>
    <row r="362" spans="1:108" ht="17.25">
      <c r="A362" s="304"/>
      <c r="B362" s="300"/>
      <c r="C362" s="304"/>
      <c r="D362" s="304"/>
      <c r="E362" s="303"/>
      <c r="F362" s="303"/>
      <c r="G362" s="303"/>
      <c r="H362" s="303"/>
      <c r="I362" s="303"/>
      <c r="J362" s="305"/>
      <c r="K362" s="303"/>
      <c r="L362" s="303"/>
      <c r="M362" s="303"/>
      <c r="N362" s="305"/>
      <c r="O362" s="303"/>
      <c r="P362" s="304"/>
      <c r="Q362" s="304"/>
      <c r="R362" s="304"/>
      <c r="S362" s="304"/>
      <c r="T362" s="304"/>
      <c r="U362" s="304"/>
      <c r="V362" s="304"/>
      <c r="W362" s="304"/>
      <c r="X362" s="304"/>
      <c r="Y362" s="304"/>
      <c r="Z362" s="304"/>
      <c r="AA362" s="304"/>
      <c r="AB362" s="304"/>
      <c r="AC362" s="304"/>
      <c r="AD362" s="304"/>
      <c r="AE362" s="304"/>
      <c r="AF362" s="304"/>
      <c r="AG362" s="304"/>
      <c r="AH362" s="304"/>
      <c r="AI362" s="304"/>
      <c r="AJ362" s="304"/>
      <c r="AK362" s="304"/>
      <c r="AL362" s="304"/>
      <c r="AM362" s="304"/>
      <c r="AN362" s="304"/>
      <c r="AO362" s="304"/>
      <c r="AP362" s="304"/>
      <c r="AQ362" s="304"/>
      <c r="AR362" s="304"/>
      <c r="AS362" s="304"/>
      <c r="AT362" s="304"/>
      <c r="AU362" s="304"/>
      <c r="AV362" s="304"/>
      <c r="AW362" s="304"/>
      <c r="AX362" s="304"/>
      <c r="AY362" s="304"/>
      <c r="AZ362" s="304"/>
      <c r="BA362" s="304"/>
      <c r="BB362" s="304"/>
      <c r="BC362" s="304"/>
      <c r="BD362" s="304"/>
      <c r="BE362" s="304"/>
      <c r="BF362" s="304"/>
      <c r="BG362" s="304"/>
      <c r="BH362" s="304"/>
      <c r="BI362" s="304"/>
      <c r="BJ362" s="304"/>
      <c r="BK362" s="304"/>
      <c r="BL362" s="304"/>
      <c r="BM362" s="304"/>
      <c r="BN362" s="304"/>
      <c r="BO362" s="304"/>
      <c r="BP362" s="304"/>
      <c r="BQ362" s="304"/>
      <c r="BR362" s="304"/>
      <c r="BS362" s="304"/>
      <c r="BT362" s="304"/>
      <c r="BU362" s="304"/>
      <c r="BV362" s="304"/>
      <c r="BW362" s="304"/>
      <c r="BX362" s="304"/>
      <c r="BY362" s="304"/>
      <c r="BZ362" s="304"/>
      <c r="CA362" s="304"/>
      <c r="CB362" s="304"/>
      <c r="CC362" s="304"/>
      <c r="CD362" s="304"/>
      <c r="CE362" s="304"/>
      <c r="CF362" s="304"/>
      <c r="CG362" s="304"/>
      <c r="CH362" s="304"/>
      <c r="CI362" s="304"/>
      <c r="CJ362" s="304"/>
      <c r="CK362" s="304"/>
      <c r="CL362" s="304"/>
      <c r="CM362" s="304"/>
      <c r="CN362" s="304"/>
      <c r="CO362" s="304"/>
      <c r="CP362" s="304"/>
      <c r="CQ362" s="304"/>
      <c r="CR362" s="304"/>
      <c r="CS362" s="304"/>
      <c r="CT362" s="304"/>
      <c r="CU362" s="304"/>
      <c r="CV362" s="304"/>
      <c r="CW362" s="304"/>
      <c r="CX362" s="304"/>
      <c r="CY362" s="304"/>
      <c r="CZ362" s="304"/>
      <c r="DA362" s="304"/>
      <c r="DB362" s="304"/>
      <c r="DC362" s="304"/>
      <c r="DD362" s="304"/>
    </row>
    <row r="363" spans="1:108" ht="17.25">
      <c r="A363" s="304"/>
      <c r="B363" s="300"/>
      <c r="C363" s="304"/>
      <c r="D363" s="304"/>
      <c r="E363" s="303"/>
      <c r="F363" s="303"/>
      <c r="G363" s="303"/>
      <c r="H363" s="303"/>
      <c r="I363" s="303"/>
      <c r="J363" s="305"/>
      <c r="K363" s="303"/>
      <c r="L363" s="303"/>
      <c r="M363" s="303"/>
      <c r="N363" s="305"/>
      <c r="O363" s="303"/>
      <c r="P363" s="304"/>
      <c r="Q363" s="304"/>
      <c r="R363" s="304"/>
      <c r="S363" s="304"/>
      <c r="T363" s="304"/>
      <c r="U363" s="304"/>
      <c r="V363" s="304"/>
      <c r="W363" s="304"/>
      <c r="X363" s="304"/>
      <c r="Y363" s="304"/>
      <c r="Z363" s="304"/>
      <c r="AA363" s="304"/>
      <c r="AB363" s="304"/>
      <c r="AC363" s="304"/>
      <c r="AD363" s="304"/>
      <c r="AE363" s="304"/>
      <c r="AF363" s="304"/>
      <c r="AG363" s="304"/>
      <c r="AH363" s="304"/>
      <c r="AI363" s="304"/>
      <c r="AJ363" s="304"/>
      <c r="AK363" s="304"/>
      <c r="AL363" s="304"/>
      <c r="AM363" s="304"/>
      <c r="AN363" s="304"/>
      <c r="AO363" s="304"/>
      <c r="AP363" s="304"/>
      <c r="AQ363" s="304"/>
      <c r="AR363" s="304"/>
      <c r="AS363" s="304"/>
      <c r="AT363" s="304"/>
      <c r="AU363" s="304"/>
      <c r="AV363" s="304"/>
      <c r="AW363" s="304"/>
      <c r="AX363" s="304"/>
      <c r="AY363" s="304"/>
      <c r="AZ363" s="304"/>
      <c r="BA363" s="304"/>
      <c r="BB363" s="304"/>
      <c r="BC363" s="304"/>
      <c r="BD363" s="304"/>
      <c r="BE363" s="304"/>
      <c r="BF363" s="304"/>
      <c r="BG363" s="304"/>
      <c r="BH363" s="304"/>
      <c r="BI363" s="304"/>
      <c r="BJ363" s="304"/>
      <c r="BK363" s="304"/>
      <c r="BL363" s="304"/>
      <c r="BM363" s="304"/>
      <c r="BN363" s="304"/>
      <c r="BO363" s="304"/>
      <c r="BP363" s="304"/>
      <c r="BQ363" s="304"/>
      <c r="BR363" s="304"/>
      <c r="BS363" s="304"/>
      <c r="BT363" s="304"/>
      <c r="BU363" s="304"/>
      <c r="BV363" s="304"/>
      <c r="BW363" s="304"/>
      <c r="BX363" s="304"/>
      <c r="BY363" s="304"/>
      <c r="BZ363" s="304"/>
      <c r="CA363" s="304"/>
      <c r="CB363" s="304"/>
      <c r="CC363" s="304"/>
      <c r="CD363" s="304"/>
      <c r="CE363" s="304"/>
      <c r="CF363" s="304"/>
      <c r="CG363" s="304"/>
      <c r="CH363" s="304"/>
      <c r="CI363" s="304"/>
      <c r="CJ363" s="304"/>
      <c r="CK363" s="304"/>
      <c r="CL363" s="304"/>
      <c r="CM363" s="304"/>
      <c r="CN363" s="304"/>
      <c r="CO363" s="304"/>
      <c r="CP363" s="304"/>
      <c r="CQ363" s="304"/>
      <c r="CR363" s="304"/>
      <c r="CS363" s="304"/>
      <c r="CT363" s="304"/>
      <c r="CU363" s="304"/>
      <c r="CV363" s="304"/>
      <c r="CW363" s="304"/>
      <c r="CX363" s="304"/>
      <c r="CY363" s="304"/>
      <c r="CZ363" s="304"/>
      <c r="DA363" s="304"/>
      <c r="DB363" s="304"/>
      <c r="DC363" s="304"/>
      <c r="DD363" s="304"/>
    </row>
    <row r="364" spans="1:108" ht="17.25">
      <c r="A364" s="304"/>
      <c r="B364" s="300"/>
      <c r="C364" s="304"/>
      <c r="D364" s="304"/>
      <c r="E364" s="303"/>
      <c r="F364" s="303"/>
      <c r="G364" s="303"/>
      <c r="H364" s="303"/>
      <c r="I364" s="303"/>
      <c r="J364" s="305"/>
      <c r="K364" s="303"/>
      <c r="L364" s="303"/>
      <c r="M364" s="303"/>
      <c r="N364" s="305"/>
      <c r="O364" s="303"/>
      <c r="P364" s="304"/>
      <c r="Q364" s="304"/>
      <c r="R364" s="304"/>
      <c r="S364" s="304"/>
      <c r="T364" s="304"/>
      <c r="U364" s="304"/>
      <c r="V364" s="304"/>
      <c r="W364" s="304"/>
      <c r="X364" s="304"/>
      <c r="Y364" s="304"/>
      <c r="Z364" s="304"/>
      <c r="AA364" s="304"/>
      <c r="AB364" s="304"/>
      <c r="AC364" s="304"/>
      <c r="AD364" s="304"/>
      <c r="AE364" s="304"/>
      <c r="AF364" s="304"/>
      <c r="AG364" s="304"/>
      <c r="AH364" s="304"/>
      <c r="AI364" s="304"/>
      <c r="AJ364" s="304"/>
      <c r="AK364" s="304"/>
      <c r="AL364" s="304"/>
      <c r="AM364" s="304"/>
      <c r="AN364" s="304"/>
      <c r="AO364" s="304"/>
      <c r="AP364" s="304"/>
      <c r="AQ364" s="304"/>
      <c r="AR364" s="304"/>
      <c r="AS364" s="304"/>
      <c r="AT364" s="304"/>
      <c r="AU364" s="304"/>
      <c r="AV364" s="304"/>
      <c r="AW364" s="304"/>
      <c r="AX364" s="304"/>
      <c r="AY364" s="304"/>
      <c r="AZ364" s="304"/>
      <c r="BA364" s="304"/>
      <c r="BB364" s="304"/>
      <c r="BC364" s="304"/>
      <c r="BD364" s="304"/>
      <c r="BE364" s="304"/>
      <c r="BF364" s="304"/>
      <c r="BG364" s="304"/>
      <c r="BH364" s="304"/>
      <c r="BI364" s="304"/>
      <c r="BJ364" s="304"/>
      <c r="BK364" s="304"/>
      <c r="BL364" s="304"/>
      <c r="BM364" s="304"/>
      <c r="BN364" s="304"/>
      <c r="BO364" s="304"/>
      <c r="BP364" s="304"/>
      <c r="BQ364" s="304"/>
      <c r="BR364" s="304"/>
      <c r="BS364" s="304"/>
      <c r="BT364" s="304"/>
      <c r="BU364" s="304"/>
      <c r="BV364" s="304"/>
      <c r="BW364" s="304"/>
      <c r="BX364" s="304"/>
      <c r="BY364" s="304"/>
      <c r="BZ364" s="304"/>
      <c r="CA364" s="304"/>
      <c r="CB364" s="304"/>
      <c r="CC364" s="304"/>
      <c r="CD364" s="304"/>
      <c r="CE364" s="304"/>
      <c r="CF364" s="304"/>
      <c r="CG364" s="304"/>
      <c r="CH364" s="304"/>
      <c r="CI364" s="304"/>
      <c r="CJ364" s="304"/>
      <c r="CK364" s="304"/>
      <c r="CL364" s="304"/>
      <c r="CM364" s="304"/>
      <c r="CN364" s="304"/>
      <c r="CO364" s="304"/>
      <c r="CP364" s="304"/>
      <c r="CQ364" s="304"/>
      <c r="CR364" s="304"/>
      <c r="CS364" s="304"/>
      <c r="CT364" s="304"/>
      <c r="CU364" s="304"/>
      <c r="CV364" s="304"/>
      <c r="CW364" s="304"/>
      <c r="CX364" s="304"/>
      <c r="CY364" s="304"/>
      <c r="CZ364" s="304"/>
      <c r="DA364" s="304"/>
      <c r="DB364" s="304"/>
      <c r="DC364" s="304"/>
      <c r="DD364" s="304"/>
    </row>
    <row r="365" spans="1:108" ht="17.25">
      <c r="A365" s="304"/>
      <c r="B365" s="300"/>
      <c r="C365" s="304"/>
      <c r="D365" s="304"/>
      <c r="E365" s="303"/>
      <c r="F365" s="303"/>
      <c r="G365" s="303"/>
      <c r="H365" s="303"/>
      <c r="I365" s="303"/>
      <c r="J365" s="305"/>
      <c r="K365" s="303"/>
      <c r="L365" s="303"/>
      <c r="M365" s="303"/>
      <c r="N365" s="305"/>
      <c r="O365" s="303"/>
      <c r="P365" s="304"/>
      <c r="Q365" s="304"/>
      <c r="R365" s="304"/>
      <c r="S365" s="304"/>
      <c r="T365" s="304"/>
      <c r="U365" s="304"/>
      <c r="V365" s="304"/>
      <c r="W365" s="304"/>
      <c r="X365" s="304"/>
      <c r="Y365" s="304"/>
      <c r="Z365" s="304"/>
      <c r="AA365" s="304"/>
      <c r="AB365" s="304"/>
      <c r="AC365" s="304"/>
      <c r="AD365" s="304"/>
      <c r="AE365" s="304"/>
      <c r="AF365" s="304"/>
      <c r="AG365" s="304"/>
      <c r="AH365" s="304"/>
      <c r="AI365" s="304"/>
      <c r="AJ365" s="304"/>
      <c r="AK365" s="304"/>
      <c r="AL365" s="304"/>
      <c r="AM365" s="304"/>
      <c r="AN365" s="304"/>
      <c r="AO365" s="304"/>
      <c r="AP365" s="304"/>
      <c r="AQ365" s="304"/>
      <c r="AR365" s="304"/>
      <c r="AS365" s="304"/>
      <c r="AT365" s="304"/>
      <c r="AU365" s="304"/>
      <c r="AV365" s="304"/>
      <c r="AW365" s="304"/>
      <c r="AX365" s="304"/>
      <c r="AY365" s="304"/>
      <c r="AZ365" s="304"/>
      <c r="BA365" s="304"/>
      <c r="BB365" s="304"/>
      <c r="BC365" s="304"/>
      <c r="BD365" s="304"/>
      <c r="BE365" s="304"/>
      <c r="BF365" s="304"/>
      <c r="BG365" s="304"/>
      <c r="BH365" s="304"/>
      <c r="BI365" s="304"/>
      <c r="BJ365" s="304"/>
      <c r="BK365" s="304"/>
      <c r="BL365" s="304"/>
      <c r="BM365" s="304"/>
      <c r="BN365" s="304"/>
      <c r="BO365" s="304"/>
      <c r="BP365" s="304"/>
      <c r="BQ365" s="304"/>
      <c r="BR365" s="304"/>
      <c r="BS365" s="304"/>
      <c r="BT365" s="304"/>
      <c r="BU365" s="304"/>
      <c r="BV365" s="304"/>
      <c r="BW365" s="304"/>
      <c r="BX365" s="304"/>
      <c r="BY365" s="304"/>
      <c r="BZ365" s="304"/>
      <c r="CA365" s="304"/>
      <c r="CB365" s="304"/>
      <c r="CC365" s="304"/>
      <c r="CD365" s="304"/>
      <c r="CE365" s="304"/>
      <c r="CF365" s="304"/>
      <c r="CG365" s="304"/>
      <c r="CH365" s="304"/>
      <c r="CI365" s="304"/>
      <c r="CJ365" s="304"/>
      <c r="CK365" s="304"/>
      <c r="CL365" s="304"/>
      <c r="CM365" s="304"/>
      <c r="CN365" s="304"/>
      <c r="CO365" s="304"/>
      <c r="CP365" s="304"/>
      <c r="CQ365" s="304"/>
      <c r="CR365" s="304"/>
      <c r="CS365" s="304"/>
      <c r="CT365" s="304"/>
      <c r="CU365" s="304"/>
      <c r="CV365" s="304"/>
      <c r="CW365" s="304"/>
      <c r="CX365" s="304"/>
      <c r="CY365" s="304"/>
      <c r="CZ365" s="304"/>
      <c r="DA365" s="304"/>
      <c r="DB365" s="304"/>
      <c r="DC365" s="304"/>
      <c r="DD365" s="304"/>
    </row>
    <row r="366" spans="1:108" ht="17.25">
      <c r="A366" s="304"/>
      <c r="B366" s="300"/>
      <c r="C366" s="304"/>
      <c r="D366" s="304"/>
      <c r="E366" s="303"/>
      <c r="F366" s="303"/>
      <c r="G366" s="303"/>
      <c r="H366" s="303"/>
      <c r="I366" s="303"/>
      <c r="J366" s="305"/>
      <c r="K366" s="303"/>
      <c r="L366" s="303"/>
      <c r="M366" s="303"/>
      <c r="N366" s="305"/>
      <c r="O366" s="303"/>
      <c r="P366" s="304"/>
      <c r="Q366" s="304"/>
      <c r="R366" s="304"/>
      <c r="S366" s="304"/>
      <c r="T366" s="304"/>
      <c r="U366" s="304"/>
      <c r="V366" s="304"/>
      <c r="W366" s="304"/>
      <c r="X366" s="304"/>
      <c r="Y366" s="304"/>
      <c r="Z366" s="304"/>
      <c r="AA366" s="304"/>
      <c r="AB366" s="304"/>
      <c r="AC366" s="304"/>
      <c r="AD366" s="304"/>
      <c r="AE366" s="304"/>
      <c r="AF366" s="304"/>
      <c r="AG366" s="304"/>
      <c r="AH366" s="304"/>
      <c r="AI366" s="304"/>
      <c r="AJ366" s="304"/>
      <c r="AK366" s="304"/>
      <c r="AL366" s="304"/>
      <c r="AM366" s="304"/>
      <c r="AN366" s="304"/>
      <c r="AO366" s="304"/>
      <c r="AP366" s="304"/>
      <c r="AQ366" s="304"/>
      <c r="AR366" s="304"/>
      <c r="AS366" s="304"/>
      <c r="AT366" s="304"/>
      <c r="AU366" s="304"/>
      <c r="AV366" s="304"/>
      <c r="AW366" s="304"/>
      <c r="AX366" s="304"/>
      <c r="AY366" s="304"/>
      <c r="AZ366" s="304"/>
      <c r="BA366" s="304"/>
      <c r="BB366" s="304"/>
      <c r="BC366" s="304"/>
      <c r="BD366" s="304"/>
      <c r="BE366" s="304"/>
      <c r="BF366" s="304"/>
      <c r="BG366" s="304"/>
      <c r="BH366" s="304"/>
      <c r="BI366" s="304"/>
      <c r="BJ366" s="304"/>
      <c r="BK366" s="304"/>
      <c r="BL366" s="304"/>
      <c r="BM366" s="304"/>
      <c r="BN366" s="304"/>
      <c r="BO366" s="304"/>
      <c r="BP366" s="304"/>
      <c r="BQ366" s="304"/>
      <c r="BR366" s="304"/>
      <c r="BS366" s="304"/>
      <c r="BT366" s="304"/>
      <c r="BU366" s="304"/>
      <c r="BV366" s="304"/>
      <c r="BW366" s="304"/>
      <c r="BX366" s="304"/>
      <c r="BY366" s="304"/>
      <c r="BZ366" s="304"/>
      <c r="CA366" s="304"/>
      <c r="CB366" s="304"/>
      <c r="CC366" s="304"/>
      <c r="CD366" s="304"/>
      <c r="CE366" s="304"/>
      <c r="CF366" s="304"/>
      <c r="CG366" s="304"/>
      <c r="CH366" s="304"/>
      <c r="CI366" s="304"/>
      <c r="CJ366" s="304"/>
      <c r="CK366" s="304"/>
      <c r="CL366" s="304"/>
      <c r="CM366" s="304"/>
      <c r="CN366" s="304"/>
      <c r="CO366" s="304"/>
      <c r="CP366" s="304"/>
      <c r="CQ366" s="304"/>
      <c r="CR366" s="304"/>
      <c r="CS366" s="304"/>
      <c r="CT366" s="304"/>
      <c r="CU366" s="304"/>
      <c r="CV366" s="304"/>
      <c r="CW366" s="304"/>
      <c r="CX366" s="304"/>
      <c r="CY366" s="304"/>
      <c r="CZ366" s="304"/>
      <c r="DA366" s="304"/>
      <c r="DB366" s="304"/>
      <c r="DC366" s="304"/>
      <c r="DD366" s="304"/>
    </row>
    <row r="367" spans="1:108" ht="17.25">
      <c r="A367" s="304"/>
      <c r="B367" s="300"/>
      <c r="C367" s="304"/>
      <c r="D367" s="304"/>
      <c r="E367" s="303"/>
      <c r="F367" s="303"/>
      <c r="G367" s="303"/>
      <c r="H367" s="303"/>
      <c r="I367" s="303"/>
      <c r="J367" s="305"/>
      <c r="K367" s="303"/>
      <c r="L367" s="303"/>
      <c r="M367" s="303"/>
      <c r="N367" s="305"/>
      <c r="O367" s="303"/>
      <c r="P367" s="304"/>
      <c r="Q367" s="304"/>
      <c r="R367" s="304"/>
      <c r="S367" s="304"/>
      <c r="T367" s="304"/>
      <c r="U367" s="304"/>
      <c r="V367" s="304"/>
      <c r="W367" s="304"/>
      <c r="X367" s="304"/>
      <c r="Y367" s="304"/>
      <c r="Z367" s="304"/>
      <c r="AA367" s="304"/>
      <c r="AB367" s="304"/>
      <c r="AC367" s="304"/>
      <c r="AD367" s="304"/>
      <c r="AE367" s="304"/>
      <c r="AF367" s="304"/>
      <c r="AG367" s="304"/>
      <c r="AH367" s="304"/>
      <c r="AI367" s="304"/>
      <c r="AJ367" s="304"/>
      <c r="AK367" s="304"/>
      <c r="AL367" s="304"/>
      <c r="AM367" s="304"/>
      <c r="AN367" s="304"/>
      <c r="AO367" s="304"/>
      <c r="AP367" s="304"/>
      <c r="AQ367" s="304"/>
      <c r="AR367" s="304"/>
      <c r="AS367" s="304"/>
      <c r="AT367" s="304"/>
      <c r="AU367" s="304"/>
      <c r="AV367" s="304"/>
      <c r="AW367" s="304"/>
      <c r="AX367" s="304"/>
      <c r="AY367" s="304"/>
      <c r="AZ367" s="304"/>
      <c r="BA367" s="304"/>
      <c r="BB367" s="304"/>
      <c r="BC367" s="304"/>
      <c r="BD367" s="304"/>
      <c r="BE367" s="304"/>
      <c r="BF367" s="304"/>
      <c r="BG367" s="304"/>
      <c r="BH367" s="304"/>
      <c r="BI367" s="304"/>
      <c r="BJ367" s="304"/>
      <c r="BK367" s="304"/>
      <c r="BL367" s="304"/>
      <c r="BM367" s="304"/>
      <c r="BN367" s="304"/>
      <c r="BO367" s="304"/>
      <c r="BP367" s="304"/>
      <c r="BQ367" s="304"/>
      <c r="BR367" s="304"/>
      <c r="BS367" s="304"/>
      <c r="BT367" s="304"/>
      <c r="BU367" s="304"/>
      <c r="BV367" s="304"/>
      <c r="BW367" s="304"/>
      <c r="BX367" s="304"/>
      <c r="BY367" s="304"/>
      <c r="BZ367" s="304"/>
      <c r="CA367" s="304"/>
      <c r="CB367" s="304"/>
      <c r="CC367" s="304"/>
      <c r="CD367" s="304"/>
      <c r="CE367" s="304"/>
      <c r="CF367" s="304"/>
      <c r="CG367" s="304"/>
      <c r="CH367" s="304"/>
      <c r="CI367" s="304"/>
      <c r="CJ367" s="304"/>
      <c r="CK367" s="304"/>
      <c r="CL367" s="304"/>
      <c r="CM367" s="304"/>
      <c r="CN367" s="304"/>
      <c r="CO367" s="304"/>
      <c r="CP367" s="304"/>
      <c r="CQ367" s="304"/>
      <c r="CR367" s="304"/>
      <c r="CS367" s="304"/>
      <c r="CT367" s="304"/>
      <c r="CU367" s="304"/>
      <c r="CV367" s="304"/>
      <c r="CW367" s="304"/>
      <c r="CX367" s="304"/>
      <c r="CY367" s="304"/>
      <c r="CZ367" s="304"/>
      <c r="DA367" s="304"/>
      <c r="DB367" s="304"/>
      <c r="DC367" s="304"/>
      <c r="DD367" s="304"/>
    </row>
    <row r="368" spans="1:108" ht="17.25">
      <c r="A368" s="304"/>
      <c r="B368" s="300"/>
      <c r="C368" s="304"/>
      <c r="D368" s="304"/>
      <c r="E368" s="303"/>
      <c r="F368" s="303"/>
      <c r="G368" s="303"/>
      <c r="H368" s="303"/>
      <c r="I368" s="303"/>
      <c r="J368" s="305"/>
      <c r="K368" s="303"/>
      <c r="L368" s="303"/>
      <c r="M368" s="303"/>
      <c r="N368" s="305"/>
      <c r="O368" s="303"/>
      <c r="P368" s="304"/>
      <c r="Q368" s="304"/>
      <c r="R368" s="304"/>
      <c r="S368" s="304"/>
      <c r="T368" s="304"/>
      <c r="U368" s="304"/>
      <c r="V368" s="304"/>
      <c r="W368" s="304"/>
      <c r="X368" s="304"/>
      <c r="Y368" s="304"/>
      <c r="Z368" s="304"/>
      <c r="AA368" s="304"/>
      <c r="AB368" s="304"/>
      <c r="AC368" s="304"/>
      <c r="AD368" s="304"/>
      <c r="AE368" s="304"/>
      <c r="AF368" s="304"/>
      <c r="AG368" s="304"/>
      <c r="AH368" s="304"/>
      <c r="AI368" s="304"/>
      <c r="AJ368" s="304"/>
      <c r="AK368" s="304"/>
      <c r="AL368" s="304"/>
      <c r="AM368" s="304"/>
      <c r="AN368" s="304"/>
      <c r="AO368" s="304"/>
      <c r="AP368" s="304"/>
      <c r="AQ368" s="304"/>
      <c r="AR368" s="304"/>
      <c r="AS368" s="304"/>
      <c r="AT368" s="304"/>
      <c r="AU368" s="304"/>
      <c r="AV368" s="304"/>
      <c r="AW368" s="304"/>
      <c r="AX368" s="304"/>
      <c r="AY368" s="304"/>
      <c r="AZ368" s="304"/>
      <c r="BA368" s="304"/>
      <c r="BB368" s="304"/>
      <c r="BC368" s="304"/>
      <c r="BD368" s="304"/>
      <c r="BE368" s="304"/>
      <c r="BF368" s="304"/>
      <c r="BG368" s="304"/>
      <c r="BH368" s="304"/>
      <c r="BI368" s="304"/>
      <c r="BJ368" s="304"/>
      <c r="BK368" s="304"/>
      <c r="BL368" s="304"/>
      <c r="BM368" s="304"/>
      <c r="BN368" s="304"/>
      <c r="BO368" s="304"/>
      <c r="BP368" s="304"/>
      <c r="BQ368" s="304"/>
      <c r="BR368" s="304"/>
      <c r="BS368" s="304"/>
      <c r="BT368" s="304"/>
      <c r="BU368" s="304"/>
      <c r="BV368" s="304"/>
      <c r="BW368" s="304"/>
      <c r="BX368" s="304"/>
      <c r="BY368" s="304"/>
      <c r="BZ368" s="304"/>
      <c r="CA368" s="304"/>
      <c r="CB368" s="304"/>
      <c r="CC368" s="304"/>
      <c r="CD368" s="304"/>
      <c r="CE368" s="304"/>
      <c r="CF368" s="304"/>
      <c r="CG368" s="304"/>
      <c r="CH368" s="304"/>
      <c r="CI368" s="304"/>
      <c r="CJ368" s="304"/>
      <c r="CK368" s="304"/>
      <c r="CL368" s="304"/>
      <c r="CM368" s="304"/>
      <c r="CN368" s="304"/>
      <c r="CO368" s="304"/>
      <c r="CP368" s="304"/>
      <c r="CQ368" s="304"/>
      <c r="CR368" s="304"/>
      <c r="CS368" s="304"/>
      <c r="CT368" s="304"/>
      <c r="CU368" s="304"/>
      <c r="CV368" s="304"/>
      <c r="CW368" s="304"/>
      <c r="CX368" s="304"/>
      <c r="CY368" s="304"/>
      <c r="CZ368" s="304"/>
      <c r="DA368" s="304"/>
      <c r="DB368" s="304"/>
      <c r="DC368" s="304"/>
      <c r="DD368" s="304"/>
    </row>
    <row r="369" spans="1:108" ht="17.25">
      <c r="A369" s="304"/>
      <c r="B369" s="300"/>
      <c r="C369" s="304"/>
      <c r="D369" s="304"/>
      <c r="E369" s="303"/>
      <c r="F369" s="303"/>
      <c r="G369" s="303"/>
      <c r="H369" s="303"/>
      <c r="I369" s="303"/>
      <c r="J369" s="305"/>
      <c r="K369" s="303"/>
      <c r="L369" s="303"/>
      <c r="M369" s="303"/>
      <c r="N369" s="305"/>
      <c r="O369" s="303"/>
      <c r="P369" s="304"/>
      <c r="Q369" s="304"/>
      <c r="R369" s="304"/>
      <c r="S369" s="304"/>
      <c r="T369" s="304"/>
      <c r="U369" s="304"/>
      <c r="V369" s="304"/>
      <c r="W369" s="304"/>
      <c r="X369" s="304"/>
      <c r="Y369" s="304"/>
      <c r="Z369" s="304"/>
      <c r="AA369" s="304"/>
      <c r="AB369" s="304"/>
      <c r="AC369" s="304"/>
      <c r="AD369" s="304"/>
      <c r="AE369" s="304"/>
      <c r="AF369" s="304"/>
      <c r="AG369" s="304"/>
      <c r="AH369" s="304"/>
      <c r="AI369" s="304"/>
      <c r="AJ369" s="304"/>
      <c r="AK369" s="304"/>
      <c r="AL369" s="304"/>
      <c r="AM369" s="304"/>
      <c r="AN369" s="304"/>
      <c r="AO369" s="304"/>
      <c r="AP369" s="304"/>
      <c r="AQ369" s="304"/>
      <c r="AR369" s="304"/>
      <c r="AS369" s="304"/>
      <c r="AT369" s="304"/>
      <c r="AU369" s="304"/>
      <c r="AV369" s="304"/>
      <c r="AW369" s="304"/>
      <c r="AX369" s="304"/>
      <c r="AY369" s="304"/>
      <c r="AZ369" s="304"/>
      <c r="BA369" s="304"/>
      <c r="BB369" s="304"/>
      <c r="BC369" s="304"/>
      <c r="BD369" s="304"/>
      <c r="BE369" s="304"/>
      <c r="BF369" s="304"/>
      <c r="BG369" s="304"/>
      <c r="BH369" s="304"/>
      <c r="BI369" s="304"/>
      <c r="BJ369" s="304"/>
      <c r="BK369" s="304"/>
      <c r="BL369" s="304"/>
      <c r="BM369" s="304"/>
      <c r="BN369" s="304"/>
      <c r="BO369" s="304"/>
      <c r="BP369" s="304"/>
      <c r="BQ369" s="304"/>
      <c r="BR369" s="304"/>
      <c r="BS369" s="304"/>
      <c r="BT369" s="304"/>
      <c r="BU369" s="304"/>
      <c r="BV369" s="304"/>
      <c r="BW369" s="304"/>
      <c r="BX369" s="304"/>
      <c r="BY369" s="304"/>
      <c r="BZ369" s="304"/>
      <c r="CA369" s="304"/>
      <c r="CB369" s="304"/>
      <c r="CC369" s="304"/>
      <c r="CD369" s="304"/>
      <c r="CE369" s="304"/>
      <c r="CF369" s="304"/>
      <c r="CG369" s="304"/>
      <c r="CH369" s="304"/>
      <c r="CI369" s="304"/>
      <c r="CJ369" s="304"/>
      <c r="CK369" s="304"/>
      <c r="CL369" s="304"/>
      <c r="CM369" s="304"/>
      <c r="CN369" s="304"/>
      <c r="CO369" s="304"/>
      <c r="CP369" s="304"/>
      <c r="CQ369" s="304"/>
      <c r="CR369" s="304"/>
      <c r="CS369" s="304"/>
      <c r="CT369" s="304"/>
      <c r="CU369" s="304"/>
      <c r="CV369" s="304"/>
      <c r="CW369" s="304"/>
      <c r="CX369" s="304"/>
      <c r="CY369" s="304"/>
      <c r="CZ369" s="304"/>
      <c r="DA369" s="304"/>
      <c r="DB369" s="304"/>
      <c r="DC369" s="304"/>
      <c r="DD369" s="304"/>
    </row>
    <row r="370" spans="1:108" ht="17.25">
      <c r="A370" s="304"/>
      <c r="B370" s="300"/>
      <c r="C370" s="304"/>
      <c r="D370" s="304"/>
      <c r="E370" s="303"/>
      <c r="F370" s="303"/>
      <c r="G370" s="303"/>
      <c r="H370" s="303"/>
      <c r="I370" s="303"/>
      <c r="J370" s="305"/>
      <c r="K370" s="303"/>
      <c r="L370" s="303"/>
      <c r="M370" s="303"/>
      <c r="N370" s="305"/>
      <c r="O370" s="303"/>
      <c r="P370" s="304"/>
      <c r="Q370" s="304"/>
      <c r="R370" s="304"/>
      <c r="S370" s="304"/>
      <c r="T370" s="304"/>
      <c r="U370" s="304"/>
      <c r="V370" s="304"/>
      <c r="W370" s="304"/>
      <c r="X370" s="304"/>
      <c r="Y370" s="304"/>
      <c r="Z370" s="304"/>
      <c r="AA370" s="304"/>
      <c r="AB370" s="304"/>
      <c r="AC370" s="304"/>
      <c r="AD370" s="304"/>
      <c r="AE370" s="304"/>
      <c r="AF370" s="304"/>
      <c r="AG370" s="304"/>
      <c r="AH370" s="304"/>
      <c r="AI370" s="304"/>
      <c r="AJ370" s="304"/>
      <c r="AK370" s="304"/>
      <c r="AL370" s="304"/>
      <c r="AM370" s="304"/>
      <c r="AN370" s="304"/>
      <c r="AO370" s="304"/>
      <c r="AP370" s="304"/>
      <c r="AQ370" s="304"/>
      <c r="AR370" s="304"/>
      <c r="AS370" s="304"/>
      <c r="AT370" s="304"/>
      <c r="AU370" s="304"/>
      <c r="AV370" s="304"/>
      <c r="AW370" s="304"/>
      <c r="AX370" s="304"/>
      <c r="AY370" s="304"/>
      <c r="AZ370" s="304"/>
      <c r="BA370" s="304"/>
      <c r="BB370" s="304"/>
      <c r="BC370" s="304"/>
      <c r="BD370" s="304"/>
      <c r="BE370" s="304"/>
      <c r="BF370" s="304"/>
      <c r="BG370" s="304"/>
      <c r="BH370" s="304"/>
      <c r="BI370" s="304"/>
      <c r="BJ370" s="304"/>
      <c r="BK370" s="304"/>
      <c r="BL370" s="304"/>
      <c r="BM370" s="304"/>
      <c r="BN370" s="304"/>
      <c r="BO370" s="304"/>
      <c r="BP370" s="304"/>
      <c r="BQ370" s="304"/>
      <c r="BR370" s="304"/>
      <c r="BS370" s="304"/>
      <c r="BT370" s="304"/>
      <c r="BU370" s="304"/>
      <c r="BV370" s="304"/>
      <c r="BW370" s="304"/>
      <c r="BX370" s="304"/>
      <c r="BY370" s="304"/>
      <c r="BZ370" s="304"/>
      <c r="CA370" s="304"/>
      <c r="CB370" s="304"/>
      <c r="CC370" s="304"/>
      <c r="CD370" s="304"/>
      <c r="CE370" s="304"/>
      <c r="CF370" s="304"/>
      <c r="CG370" s="304"/>
      <c r="CH370" s="304"/>
      <c r="CI370" s="304"/>
      <c r="CJ370" s="304"/>
      <c r="CK370" s="304"/>
      <c r="CL370" s="304"/>
      <c r="CM370" s="304"/>
      <c r="CN370" s="304"/>
      <c r="CO370" s="304"/>
      <c r="CP370" s="304"/>
      <c r="CQ370" s="304"/>
      <c r="CR370" s="304"/>
      <c r="CS370" s="304"/>
      <c r="CT370" s="304"/>
      <c r="CU370" s="304"/>
      <c r="CV370" s="304"/>
      <c r="CW370" s="304"/>
      <c r="CX370" s="304"/>
      <c r="CY370" s="304"/>
      <c r="CZ370" s="304"/>
      <c r="DA370" s="304"/>
      <c r="DB370" s="304"/>
      <c r="DC370" s="304"/>
      <c r="DD370" s="304"/>
    </row>
    <row r="371" spans="1:108" ht="17.25">
      <c r="A371" s="304"/>
      <c r="B371" s="300"/>
      <c r="C371" s="304"/>
      <c r="D371" s="304"/>
      <c r="E371" s="303"/>
      <c r="F371" s="303"/>
      <c r="G371" s="303"/>
      <c r="H371" s="303"/>
      <c r="I371" s="303"/>
      <c r="J371" s="305"/>
      <c r="K371" s="303"/>
      <c r="L371" s="303"/>
      <c r="M371" s="303"/>
      <c r="N371" s="305"/>
      <c r="O371" s="303"/>
      <c r="P371" s="304"/>
      <c r="Q371" s="304"/>
      <c r="R371" s="304"/>
      <c r="S371" s="304"/>
      <c r="T371" s="304"/>
      <c r="U371" s="304"/>
      <c r="V371" s="304"/>
      <c r="W371" s="304"/>
      <c r="X371" s="304"/>
      <c r="Y371" s="304"/>
      <c r="Z371" s="304"/>
      <c r="AA371" s="304"/>
      <c r="AB371" s="304"/>
      <c r="AC371" s="304"/>
      <c r="AD371" s="304"/>
      <c r="AE371" s="304"/>
      <c r="AF371" s="304"/>
      <c r="AG371" s="304"/>
      <c r="AH371" s="304"/>
      <c r="AI371" s="304"/>
      <c r="AJ371" s="304"/>
      <c r="AK371" s="304"/>
      <c r="AL371" s="304"/>
      <c r="AM371" s="304"/>
      <c r="AN371" s="304"/>
      <c r="AO371" s="304"/>
      <c r="AP371" s="304"/>
      <c r="AQ371" s="304"/>
      <c r="AR371" s="304"/>
      <c r="AS371" s="304"/>
      <c r="AT371" s="304"/>
      <c r="AU371" s="304"/>
      <c r="AV371" s="304"/>
      <c r="AW371" s="304"/>
      <c r="AX371" s="304"/>
      <c r="AY371" s="304"/>
      <c r="AZ371" s="304"/>
      <c r="BA371" s="304"/>
      <c r="BB371" s="304"/>
      <c r="BC371" s="304"/>
      <c r="BD371" s="304"/>
      <c r="BE371" s="304"/>
      <c r="BF371" s="304"/>
      <c r="BG371" s="304"/>
      <c r="BH371" s="304"/>
      <c r="BI371" s="304"/>
      <c r="BJ371" s="304"/>
      <c r="BK371" s="304"/>
      <c r="BL371" s="304"/>
      <c r="BM371" s="304"/>
      <c r="BN371" s="304"/>
      <c r="BO371" s="304"/>
      <c r="BP371" s="304"/>
      <c r="BQ371" s="304"/>
      <c r="BR371" s="304"/>
      <c r="BS371" s="304"/>
      <c r="BT371" s="304"/>
      <c r="BU371" s="304"/>
      <c r="BV371" s="304"/>
      <c r="BW371" s="304"/>
      <c r="BX371" s="304"/>
      <c r="BY371" s="304"/>
      <c r="BZ371" s="304"/>
      <c r="CA371" s="304"/>
      <c r="CB371" s="304"/>
      <c r="CC371" s="304"/>
      <c r="CD371" s="304"/>
      <c r="CE371" s="304"/>
      <c r="CF371" s="304"/>
      <c r="CG371" s="304"/>
      <c r="CH371" s="304"/>
      <c r="CI371" s="304"/>
      <c r="CJ371" s="304"/>
      <c r="CK371" s="304"/>
      <c r="CL371" s="304"/>
      <c r="CM371" s="304"/>
      <c r="CN371" s="304"/>
      <c r="CO371" s="304"/>
      <c r="CP371" s="304"/>
      <c r="CQ371" s="304"/>
      <c r="CR371" s="304"/>
      <c r="CS371" s="304"/>
      <c r="CT371" s="304"/>
      <c r="CU371" s="304"/>
      <c r="CV371" s="304"/>
      <c r="CW371" s="304"/>
      <c r="CX371" s="304"/>
      <c r="CY371" s="304"/>
      <c r="CZ371" s="304"/>
      <c r="DA371" s="304"/>
      <c r="DB371" s="304"/>
      <c r="DC371" s="304"/>
      <c r="DD371" s="304"/>
    </row>
    <row r="372" spans="1:108" ht="17.25">
      <c r="A372" s="304"/>
      <c r="B372" s="300"/>
      <c r="C372" s="304"/>
      <c r="D372" s="304"/>
      <c r="E372" s="303"/>
      <c r="F372" s="303"/>
      <c r="G372" s="303"/>
      <c r="H372" s="303"/>
      <c r="I372" s="303"/>
      <c r="J372" s="305"/>
      <c r="K372" s="303"/>
      <c r="L372" s="303"/>
      <c r="M372" s="303"/>
      <c r="N372" s="305"/>
      <c r="O372" s="303"/>
      <c r="P372" s="304"/>
      <c r="Q372" s="304"/>
      <c r="R372" s="304"/>
      <c r="S372" s="304"/>
      <c r="T372" s="304"/>
      <c r="U372" s="304"/>
      <c r="V372" s="304"/>
      <c r="W372" s="304"/>
      <c r="X372" s="304"/>
      <c r="Y372" s="304"/>
      <c r="Z372" s="304"/>
      <c r="AA372" s="304"/>
      <c r="AB372" s="304"/>
      <c r="AC372" s="304"/>
      <c r="AD372" s="304"/>
      <c r="AE372" s="304"/>
      <c r="AF372" s="304"/>
      <c r="AG372" s="304"/>
      <c r="AH372" s="304"/>
      <c r="AI372" s="304"/>
      <c r="AJ372" s="304"/>
      <c r="AK372" s="304"/>
      <c r="AL372" s="304"/>
      <c r="AM372" s="304"/>
      <c r="AN372" s="304"/>
      <c r="AO372" s="304"/>
      <c r="AP372" s="304"/>
      <c r="AQ372" s="304"/>
      <c r="AR372" s="304"/>
      <c r="AS372" s="304"/>
      <c r="AT372" s="304"/>
      <c r="AU372" s="304"/>
      <c r="AV372" s="304"/>
      <c r="AW372" s="304"/>
      <c r="AX372" s="304"/>
      <c r="AY372" s="304"/>
      <c r="AZ372" s="304"/>
      <c r="BA372" s="304"/>
      <c r="BB372" s="304"/>
      <c r="BC372" s="304"/>
      <c r="BD372" s="304"/>
      <c r="BE372" s="304"/>
      <c r="BF372" s="304"/>
      <c r="BG372" s="304"/>
      <c r="BH372" s="304"/>
      <c r="BI372" s="304"/>
      <c r="BJ372" s="304"/>
      <c r="BK372" s="304"/>
      <c r="BL372" s="304"/>
      <c r="BM372" s="304"/>
      <c r="BN372" s="304"/>
      <c r="BO372" s="304"/>
      <c r="BP372" s="304"/>
      <c r="BQ372" s="304"/>
      <c r="BR372" s="304"/>
      <c r="BS372" s="304"/>
      <c r="BT372" s="304"/>
      <c r="BU372" s="304"/>
      <c r="BV372" s="304"/>
      <c r="BW372" s="304"/>
      <c r="BX372" s="304"/>
      <c r="BY372" s="304"/>
      <c r="BZ372" s="304"/>
      <c r="CA372" s="304"/>
      <c r="CB372" s="304"/>
      <c r="CC372" s="304"/>
      <c r="CD372" s="304"/>
      <c r="CE372" s="304"/>
      <c r="CF372" s="304"/>
      <c r="CG372" s="304"/>
      <c r="CH372" s="304"/>
      <c r="CI372" s="304"/>
      <c r="CJ372" s="304"/>
      <c r="CK372" s="304"/>
      <c r="CL372" s="304"/>
      <c r="CM372" s="304"/>
      <c r="CN372" s="304"/>
      <c r="CO372" s="304"/>
      <c r="CP372" s="304"/>
      <c r="CQ372" s="304"/>
      <c r="CR372" s="304"/>
      <c r="CS372" s="304"/>
      <c r="CT372" s="304"/>
      <c r="CU372" s="304"/>
      <c r="CV372" s="304"/>
      <c r="CW372" s="304"/>
      <c r="CX372" s="304"/>
      <c r="CY372" s="304"/>
      <c r="CZ372" s="304"/>
      <c r="DA372" s="304"/>
      <c r="DB372" s="304"/>
      <c r="DC372" s="304"/>
      <c r="DD372" s="304"/>
    </row>
    <row r="373" spans="1:108" ht="17.25">
      <c r="A373" s="304"/>
      <c r="B373" s="300"/>
      <c r="C373" s="304"/>
      <c r="D373" s="304"/>
      <c r="E373" s="303"/>
      <c r="F373" s="303"/>
      <c r="G373" s="303"/>
      <c r="H373" s="303"/>
      <c r="I373" s="303"/>
      <c r="J373" s="305"/>
      <c r="K373" s="303"/>
      <c r="L373" s="303"/>
      <c r="M373" s="303"/>
      <c r="N373" s="305"/>
      <c r="O373" s="303"/>
      <c r="P373" s="304"/>
      <c r="Q373" s="304"/>
      <c r="R373" s="304"/>
      <c r="S373" s="304"/>
      <c r="T373" s="304"/>
      <c r="U373" s="304"/>
      <c r="V373" s="304"/>
      <c r="W373" s="304"/>
      <c r="X373" s="304"/>
      <c r="Y373" s="304"/>
      <c r="Z373" s="304"/>
      <c r="AA373" s="304"/>
      <c r="AB373" s="304"/>
      <c r="AC373" s="304"/>
      <c r="AD373" s="304"/>
      <c r="AE373" s="304"/>
      <c r="AF373" s="304"/>
      <c r="AG373" s="304"/>
      <c r="AH373" s="304"/>
      <c r="AI373" s="304"/>
      <c r="AJ373" s="304"/>
      <c r="AK373" s="304"/>
      <c r="AL373" s="304"/>
      <c r="AM373" s="304"/>
      <c r="AN373" s="304"/>
      <c r="AO373" s="304"/>
      <c r="AP373" s="304"/>
      <c r="AQ373" s="304"/>
      <c r="AR373" s="304"/>
      <c r="AS373" s="304"/>
      <c r="AT373" s="304"/>
      <c r="AU373" s="304"/>
      <c r="AV373" s="304"/>
      <c r="AW373" s="304"/>
      <c r="AX373" s="304"/>
      <c r="AY373" s="304"/>
      <c r="AZ373" s="304"/>
      <c r="BA373" s="304"/>
      <c r="BB373" s="304"/>
      <c r="BC373" s="304"/>
      <c r="BD373" s="304"/>
      <c r="BE373" s="304"/>
      <c r="BF373" s="304"/>
      <c r="BG373" s="304"/>
      <c r="BH373" s="304"/>
      <c r="BI373" s="304"/>
      <c r="BJ373" s="304"/>
      <c r="BK373" s="304"/>
      <c r="BL373" s="304"/>
      <c r="BM373" s="304"/>
      <c r="BN373" s="304"/>
      <c r="BO373" s="304"/>
      <c r="BP373" s="304"/>
      <c r="BQ373" s="304"/>
      <c r="BR373" s="304"/>
      <c r="BS373" s="304"/>
      <c r="BT373" s="304"/>
      <c r="BU373" s="304"/>
      <c r="BV373" s="304"/>
      <c r="BW373" s="304"/>
      <c r="BX373" s="304"/>
      <c r="BY373" s="304"/>
      <c r="BZ373" s="304"/>
      <c r="CA373" s="304"/>
      <c r="CB373" s="304"/>
      <c r="CC373" s="304"/>
      <c r="CD373" s="304"/>
      <c r="CE373" s="304"/>
      <c r="CF373" s="304"/>
      <c r="CG373" s="304"/>
      <c r="CH373" s="304"/>
      <c r="CI373" s="304"/>
      <c r="CJ373" s="304"/>
      <c r="CK373" s="304"/>
      <c r="CL373" s="304"/>
      <c r="CM373" s="304"/>
      <c r="CN373" s="304"/>
      <c r="CO373" s="304"/>
      <c r="CP373" s="304"/>
      <c r="CQ373" s="304"/>
      <c r="CR373" s="304"/>
      <c r="CS373" s="304"/>
      <c r="CT373" s="304"/>
      <c r="CU373" s="304"/>
      <c r="CV373" s="304"/>
      <c r="CW373" s="304"/>
      <c r="CX373" s="304"/>
      <c r="CY373" s="304"/>
      <c r="CZ373" s="304"/>
      <c r="DA373" s="304"/>
      <c r="DB373" s="304"/>
      <c r="DC373" s="304"/>
      <c r="DD373" s="304"/>
    </row>
    <row r="374" spans="1:108" ht="17.25">
      <c r="A374" s="304"/>
      <c r="B374" s="300"/>
      <c r="C374" s="304"/>
      <c r="D374" s="304"/>
      <c r="E374" s="303"/>
      <c r="F374" s="303"/>
      <c r="G374" s="303"/>
      <c r="H374" s="303"/>
      <c r="I374" s="303"/>
      <c r="J374" s="305"/>
      <c r="K374" s="303"/>
      <c r="L374" s="303"/>
      <c r="M374" s="303"/>
      <c r="N374" s="305"/>
      <c r="O374" s="303"/>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304"/>
      <c r="AY374" s="304"/>
      <c r="AZ374" s="304"/>
      <c r="BA374" s="304"/>
      <c r="BB374" s="304"/>
      <c r="BC374" s="304"/>
      <c r="BD374" s="304"/>
      <c r="BE374" s="304"/>
      <c r="BF374" s="304"/>
      <c r="BG374" s="304"/>
      <c r="BH374" s="304"/>
      <c r="BI374" s="304"/>
      <c r="BJ374" s="304"/>
      <c r="BK374" s="304"/>
      <c r="BL374" s="304"/>
      <c r="BM374" s="304"/>
      <c r="BN374" s="304"/>
      <c r="BO374" s="304"/>
      <c r="BP374" s="304"/>
      <c r="BQ374" s="304"/>
      <c r="BR374" s="304"/>
      <c r="BS374" s="304"/>
      <c r="BT374" s="304"/>
      <c r="BU374" s="304"/>
      <c r="BV374" s="304"/>
      <c r="BW374" s="304"/>
      <c r="BX374" s="304"/>
      <c r="BY374" s="304"/>
      <c r="BZ374" s="304"/>
      <c r="CA374" s="304"/>
      <c r="CB374" s="304"/>
      <c r="CC374" s="304"/>
      <c r="CD374" s="304"/>
      <c r="CE374" s="304"/>
      <c r="CF374" s="304"/>
      <c r="CG374" s="304"/>
      <c r="CH374" s="304"/>
      <c r="CI374" s="304"/>
      <c r="CJ374" s="304"/>
      <c r="CK374" s="304"/>
      <c r="CL374" s="304"/>
      <c r="CM374" s="304"/>
      <c r="CN374" s="304"/>
      <c r="CO374" s="304"/>
      <c r="CP374" s="304"/>
      <c r="CQ374" s="304"/>
      <c r="CR374" s="304"/>
      <c r="CS374" s="304"/>
      <c r="CT374" s="304"/>
      <c r="CU374" s="304"/>
      <c r="CV374" s="304"/>
      <c r="CW374" s="304"/>
      <c r="CX374" s="304"/>
      <c r="CY374" s="304"/>
      <c r="CZ374" s="304"/>
      <c r="DA374" s="304"/>
      <c r="DB374" s="304"/>
      <c r="DC374" s="304"/>
      <c r="DD374" s="304"/>
    </row>
    <row r="375" spans="1:108" ht="17.25">
      <c r="A375" s="304"/>
      <c r="B375" s="300"/>
      <c r="C375" s="304"/>
      <c r="D375" s="304"/>
      <c r="E375" s="303"/>
      <c r="F375" s="303"/>
      <c r="G375" s="303"/>
      <c r="H375" s="303"/>
      <c r="I375" s="303"/>
      <c r="J375" s="305"/>
      <c r="K375" s="303"/>
      <c r="L375" s="303"/>
      <c r="M375" s="303"/>
      <c r="N375" s="305"/>
      <c r="O375" s="303"/>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304"/>
      <c r="AY375" s="304"/>
      <c r="AZ375" s="304"/>
      <c r="BA375" s="304"/>
      <c r="BB375" s="304"/>
      <c r="BC375" s="304"/>
      <c r="BD375" s="304"/>
      <c r="BE375" s="304"/>
      <c r="BF375" s="304"/>
      <c r="BG375" s="304"/>
      <c r="BH375" s="304"/>
      <c r="BI375" s="304"/>
      <c r="BJ375" s="304"/>
      <c r="BK375" s="304"/>
      <c r="BL375" s="304"/>
      <c r="BM375" s="304"/>
      <c r="BN375" s="304"/>
      <c r="BO375" s="304"/>
      <c r="BP375" s="304"/>
      <c r="BQ375" s="304"/>
      <c r="BR375" s="304"/>
      <c r="BS375" s="304"/>
      <c r="BT375" s="304"/>
      <c r="BU375" s="304"/>
      <c r="BV375" s="304"/>
      <c r="BW375" s="304"/>
      <c r="BX375" s="304"/>
      <c r="BY375" s="304"/>
      <c r="BZ375" s="304"/>
      <c r="CA375" s="304"/>
      <c r="CB375" s="304"/>
      <c r="CC375" s="304"/>
      <c r="CD375" s="304"/>
      <c r="CE375" s="304"/>
      <c r="CF375" s="304"/>
      <c r="CG375" s="304"/>
      <c r="CH375" s="304"/>
      <c r="CI375" s="304"/>
      <c r="CJ375" s="304"/>
      <c r="CK375" s="304"/>
      <c r="CL375" s="304"/>
      <c r="CM375" s="304"/>
      <c r="CN375" s="304"/>
      <c r="CO375" s="304"/>
      <c r="CP375" s="304"/>
      <c r="CQ375" s="304"/>
      <c r="CR375" s="304"/>
      <c r="CS375" s="304"/>
      <c r="CT375" s="304"/>
      <c r="CU375" s="304"/>
      <c r="CV375" s="304"/>
      <c r="CW375" s="304"/>
      <c r="CX375" s="304"/>
      <c r="CY375" s="304"/>
      <c r="CZ375" s="304"/>
      <c r="DA375" s="304"/>
      <c r="DB375" s="304"/>
      <c r="DC375" s="304"/>
      <c r="DD375" s="304"/>
    </row>
    <row r="376" spans="1:108" ht="17.25">
      <c r="A376" s="304"/>
      <c r="B376" s="300"/>
      <c r="C376" s="304"/>
      <c r="D376" s="304"/>
      <c r="E376" s="303"/>
      <c r="F376" s="303"/>
      <c r="G376" s="303"/>
      <c r="H376" s="303"/>
      <c r="I376" s="303"/>
      <c r="J376" s="305"/>
      <c r="K376" s="303"/>
      <c r="L376" s="303"/>
      <c r="M376" s="303"/>
      <c r="N376" s="305"/>
      <c r="O376" s="303"/>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304"/>
      <c r="AY376" s="304"/>
      <c r="AZ376" s="304"/>
      <c r="BA376" s="304"/>
      <c r="BB376" s="304"/>
      <c r="BC376" s="304"/>
      <c r="BD376" s="304"/>
      <c r="BE376" s="304"/>
      <c r="BF376" s="304"/>
      <c r="BG376" s="304"/>
      <c r="BH376" s="304"/>
      <c r="BI376" s="304"/>
      <c r="BJ376" s="304"/>
      <c r="BK376" s="304"/>
      <c r="BL376" s="304"/>
      <c r="BM376" s="304"/>
      <c r="BN376" s="304"/>
      <c r="BO376" s="304"/>
      <c r="BP376" s="304"/>
      <c r="BQ376" s="304"/>
      <c r="BR376" s="304"/>
      <c r="BS376" s="304"/>
      <c r="BT376" s="304"/>
      <c r="BU376" s="304"/>
      <c r="BV376" s="304"/>
      <c r="BW376" s="304"/>
      <c r="BX376" s="304"/>
      <c r="BY376" s="304"/>
      <c r="BZ376" s="304"/>
      <c r="CA376" s="304"/>
      <c r="CB376" s="304"/>
      <c r="CC376" s="304"/>
      <c r="CD376" s="304"/>
      <c r="CE376" s="304"/>
      <c r="CF376" s="304"/>
      <c r="CG376" s="304"/>
      <c r="CH376" s="304"/>
      <c r="CI376" s="304"/>
      <c r="CJ376" s="304"/>
      <c r="CK376" s="304"/>
      <c r="CL376" s="304"/>
      <c r="CM376" s="304"/>
      <c r="CN376" s="304"/>
      <c r="CO376" s="304"/>
      <c r="CP376" s="304"/>
      <c r="CQ376" s="304"/>
      <c r="CR376" s="304"/>
      <c r="CS376" s="304"/>
      <c r="CT376" s="304"/>
      <c r="CU376" s="304"/>
      <c r="CV376" s="304"/>
      <c r="CW376" s="304"/>
      <c r="CX376" s="304"/>
      <c r="CY376" s="304"/>
      <c r="CZ376" s="304"/>
      <c r="DA376" s="304"/>
      <c r="DB376" s="304"/>
      <c r="DC376" s="304"/>
      <c r="DD376" s="304"/>
    </row>
    <row r="377" spans="1:108" ht="17.25">
      <c r="A377" s="304"/>
      <c r="B377" s="300"/>
      <c r="C377" s="304"/>
      <c r="D377" s="304"/>
      <c r="E377" s="303"/>
      <c r="F377" s="303"/>
      <c r="G377" s="303"/>
      <c r="H377" s="303"/>
      <c r="I377" s="303"/>
      <c r="J377" s="305"/>
      <c r="K377" s="303"/>
      <c r="L377" s="303"/>
      <c r="M377" s="303"/>
      <c r="N377" s="305"/>
      <c r="O377" s="303"/>
      <c r="P377" s="304"/>
      <c r="Q377" s="304"/>
      <c r="R377" s="304"/>
      <c r="S377" s="304"/>
      <c r="T377" s="304"/>
      <c r="U377" s="304"/>
      <c r="V377" s="304"/>
      <c r="W377" s="304"/>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304"/>
      <c r="AY377" s="304"/>
      <c r="AZ377" s="304"/>
      <c r="BA377" s="304"/>
      <c r="BB377" s="304"/>
      <c r="BC377" s="304"/>
      <c r="BD377" s="304"/>
      <c r="BE377" s="304"/>
      <c r="BF377" s="304"/>
      <c r="BG377" s="304"/>
      <c r="BH377" s="304"/>
      <c r="BI377" s="304"/>
      <c r="BJ377" s="304"/>
      <c r="BK377" s="304"/>
      <c r="BL377" s="304"/>
      <c r="BM377" s="304"/>
      <c r="BN377" s="304"/>
      <c r="BO377" s="304"/>
      <c r="BP377" s="304"/>
      <c r="BQ377" s="304"/>
      <c r="BR377" s="304"/>
      <c r="BS377" s="304"/>
      <c r="BT377" s="304"/>
      <c r="BU377" s="304"/>
      <c r="BV377" s="304"/>
      <c r="BW377" s="304"/>
      <c r="BX377" s="304"/>
      <c r="BY377" s="304"/>
      <c r="BZ377" s="304"/>
      <c r="CA377" s="304"/>
      <c r="CB377" s="304"/>
      <c r="CC377" s="304"/>
      <c r="CD377" s="304"/>
      <c r="CE377" s="304"/>
      <c r="CF377" s="304"/>
      <c r="CG377" s="304"/>
      <c r="CH377" s="304"/>
      <c r="CI377" s="304"/>
      <c r="CJ377" s="304"/>
      <c r="CK377" s="304"/>
      <c r="CL377" s="304"/>
      <c r="CM377" s="304"/>
      <c r="CN377" s="304"/>
      <c r="CO377" s="304"/>
      <c r="CP377" s="304"/>
      <c r="CQ377" s="304"/>
      <c r="CR377" s="304"/>
      <c r="CS377" s="304"/>
      <c r="CT377" s="304"/>
      <c r="CU377" s="304"/>
      <c r="CV377" s="304"/>
      <c r="CW377" s="304"/>
      <c r="CX377" s="304"/>
      <c r="CY377" s="304"/>
      <c r="CZ377" s="304"/>
      <c r="DA377" s="304"/>
      <c r="DB377" s="304"/>
      <c r="DC377" s="304"/>
      <c r="DD377" s="304"/>
    </row>
    <row r="378" spans="1:108" ht="17.25">
      <c r="A378" s="304"/>
      <c r="B378" s="300"/>
      <c r="C378" s="304"/>
      <c r="D378" s="304"/>
      <c r="E378" s="303"/>
      <c r="F378" s="303"/>
      <c r="G378" s="303"/>
      <c r="H378" s="303"/>
      <c r="I378" s="303"/>
      <c r="J378" s="305"/>
      <c r="K378" s="303"/>
      <c r="L378" s="303"/>
      <c r="M378" s="303"/>
      <c r="N378" s="305"/>
      <c r="O378" s="303"/>
      <c r="P378" s="304"/>
      <c r="Q378" s="304"/>
      <c r="R378" s="304"/>
      <c r="S378" s="304"/>
      <c r="T378" s="304"/>
      <c r="U378" s="304"/>
      <c r="V378" s="304"/>
      <c r="W378" s="304"/>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304"/>
      <c r="AY378" s="304"/>
      <c r="AZ378" s="304"/>
      <c r="BA378" s="304"/>
      <c r="BB378" s="304"/>
      <c r="BC378" s="304"/>
      <c r="BD378" s="304"/>
      <c r="BE378" s="304"/>
      <c r="BF378" s="304"/>
      <c r="BG378" s="304"/>
      <c r="BH378" s="304"/>
      <c r="BI378" s="304"/>
      <c r="BJ378" s="304"/>
      <c r="BK378" s="304"/>
      <c r="BL378" s="304"/>
      <c r="BM378" s="304"/>
      <c r="BN378" s="304"/>
      <c r="BO378" s="304"/>
      <c r="BP378" s="304"/>
      <c r="BQ378" s="304"/>
      <c r="BR378" s="304"/>
      <c r="BS378" s="304"/>
      <c r="BT378" s="304"/>
      <c r="BU378" s="304"/>
      <c r="BV378" s="304"/>
      <c r="BW378" s="304"/>
      <c r="BX378" s="304"/>
      <c r="BY378" s="304"/>
      <c r="BZ378" s="304"/>
      <c r="CA378" s="304"/>
      <c r="CB378" s="304"/>
      <c r="CC378" s="304"/>
      <c r="CD378" s="304"/>
      <c r="CE378" s="304"/>
      <c r="CF378" s="304"/>
      <c r="CG378" s="304"/>
      <c r="CH378" s="304"/>
      <c r="CI378" s="304"/>
      <c r="CJ378" s="304"/>
      <c r="CK378" s="304"/>
      <c r="CL378" s="304"/>
      <c r="CM378" s="304"/>
      <c r="CN378" s="304"/>
      <c r="CO378" s="304"/>
      <c r="CP378" s="304"/>
      <c r="CQ378" s="304"/>
      <c r="CR378" s="304"/>
      <c r="CS378" s="304"/>
      <c r="CT378" s="304"/>
      <c r="CU378" s="304"/>
      <c r="CV378" s="304"/>
      <c r="CW378" s="304"/>
      <c r="CX378" s="304"/>
      <c r="CY378" s="304"/>
      <c r="CZ378" s="304"/>
      <c r="DA378" s="304"/>
      <c r="DB378" s="304"/>
      <c r="DC378" s="304"/>
      <c r="DD378" s="304"/>
    </row>
    <row r="379" spans="1:108" ht="17.25">
      <c r="A379" s="304"/>
      <c r="B379" s="300"/>
      <c r="C379" s="304"/>
      <c r="D379" s="304"/>
      <c r="E379" s="303"/>
      <c r="F379" s="303"/>
      <c r="G379" s="303"/>
      <c r="H379" s="303"/>
      <c r="I379" s="303"/>
      <c r="J379" s="305"/>
      <c r="K379" s="303"/>
      <c r="L379" s="303"/>
      <c r="M379" s="303"/>
      <c r="N379" s="305"/>
      <c r="O379" s="303"/>
      <c r="P379" s="304"/>
      <c r="Q379" s="304"/>
      <c r="R379" s="304"/>
      <c r="S379" s="304"/>
      <c r="T379" s="304"/>
      <c r="U379" s="304"/>
      <c r="V379" s="304"/>
      <c r="W379" s="304"/>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304"/>
      <c r="AY379" s="304"/>
      <c r="AZ379" s="304"/>
      <c r="BA379" s="304"/>
      <c r="BB379" s="304"/>
      <c r="BC379" s="304"/>
      <c r="BD379" s="304"/>
      <c r="BE379" s="304"/>
      <c r="BF379" s="304"/>
      <c r="BG379" s="304"/>
      <c r="BH379" s="304"/>
      <c r="BI379" s="304"/>
      <c r="BJ379" s="304"/>
      <c r="BK379" s="304"/>
      <c r="BL379" s="304"/>
      <c r="BM379" s="304"/>
      <c r="BN379" s="304"/>
      <c r="BO379" s="304"/>
      <c r="BP379" s="304"/>
      <c r="BQ379" s="304"/>
      <c r="BR379" s="304"/>
      <c r="BS379" s="304"/>
      <c r="BT379" s="304"/>
      <c r="BU379" s="304"/>
      <c r="BV379" s="304"/>
      <c r="BW379" s="304"/>
      <c r="BX379" s="304"/>
      <c r="BY379" s="304"/>
      <c r="BZ379" s="304"/>
      <c r="CA379" s="304"/>
      <c r="CB379" s="304"/>
      <c r="CC379" s="304"/>
      <c r="CD379" s="304"/>
      <c r="CE379" s="304"/>
      <c r="CF379" s="304"/>
      <c r="CG379" s="304"/>
      <c r="CH379" s="304"/>
      <c r="CI379" s="304"/>
      <c r="CJ379" s="304"/>
      <c r="CK379" s="304"/>
      <c r="CL379" s="304"/>
      <c r="CM379" s="304"/>
      <c r="CN379" s="304"/>
      <c r="CO379" s="304"/>
      <c r="CP379" s="304"/>
      <c r="CQ379" s="304"/>
      <c r="CR379" s="304"/>
      <c r="CS379" s="304"/>
      <c r="CT379" s="304"/>
      <c r="CU379" s="304"/>
      <c r="CV379" s="304"/>
      <c r="CW379" s="304"/>
      <c r="CX379" s="304"/>
      <c r="CY379" s="304"/>
      <c r="CZ379" s="304"/>
      <c r="DA379" s="304"/>
      <c r="DB379" s="304"/>
      <c r="DC379" s="304"/>
      <c r="DD379" s="304"/>
    </row>
    <row r="380" spans="1:108" ht="17.25">
      <c r="A380" s="304"/>
      <c r="B380" s="300"/>
      <c r="C380" s="304"/>
      <c r="D380" s="304"/>
      <c r="E380" s="303"/>
      <c r="F380" s="303"/>
      <c r="G380" s="303"/>
      <c r="H380" s="303"/>
      <c r="I380" s="303"/>
      <c r="J380" s="305"/>
      <c r="K380" s="303"/>
      <c r="L380" s="303"/>
      <c r="M380" s="303"/>
      <c r="N380" s="305"/>
      <c r="O380" s="303"/>
      <c r="P380" s="304"/>
      <c r="Q380" s="304"/>
      <c r="R380" s="304"/>
      <c r="S380" s="304"/>
      <c r="T380" s="304"/>
      <c r="U380" s="304"/>
      <c r="V380" s="304"/>
      <c r="W380" s="304"/>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304"/>
      <c r="AY380" s="304"/>
      <c r="AZ380" s="304"/>
      <c r="BA380" s="304"/>
      <c r="BB380" s="304"/>
      <c r="BC380" s="304"/>
      <c r="BD380" s="304"/>
      <c r="BE380" s="304"/>
      <c r="BF380" s="304"/>
      <c r="BG380" s="304"/>
      <c r="BH380" s="304"/>
      <c r="BI380" s="304"/>
      <c r="BJ380" s="304"/>
      <c r="BK380" s="304"/>
      <c r="BL380" s="304"/>
      <c r="BM380" s="304"/>
      <c r="BN380" s="304"/>
      <c r="BO380" s="304"/>
      <c r="BP380" s="304"/>
      <c r="BQ380" s="304"/>
      <c r="BR380" s="304"/>
      <c r="BS380" s="304"/>
      <c r="BT380" s="304"/>
      <c r="BU380" s="304"/>
      <c r="BV380" s="304"/>
      <c r="BW380" s="304"/>
      <c r="BX380" s="304"/>
      <c r="BY380" s="304"/>
      <c r="BZ380" s="304"/>
      <c r="CA380" s="304"/>
      <c r="CB380" s="304"/>
      <c r="CC380" s="304"/>
      <c r="CD380" s="304"/>
      <c r="CE380" s="304"/>
      <c r="CF380" s="304"/>
      <c r="CG380" s="304"/>
      <c r="CH380" s="304"/>
      <c r="CI380" s="304"/>
      <c r="CJ380" s="304"/>
      <c r="CK380" s="304"/>
      <c r="CL380" s="304"/>
      <c r="CM380" s="304"/>
      <c r="CN380" s="304"/>
      <c r="CO380" s="304"/>
      <c r="CP380" s="304"/>
      <c r="CQ380" s="304"/>
      <c r="CR380" s="304"/>
      <c r="CS380" s="304"/>
      <c r="CT380" s="304"/>
      <c r="CU380" s="304"/>
      <c r="CV380" s="304"/>
      <c r="CW380" s="304"/>
      <c r="CX380" s="304"/>
      <c r="CY380" s="304"/>
      <c r="CZ380" s="304"/>
      <c r="DA380" s="304"/>
      <c r="DB380" s="304"/>
      <c r="DC380" s="304"/>
      <c r="DD380" s="304"/>
    </row>
    <row r="381" spans="1:108" ht="17.25">
      <c r="A381" s="304"/>
      <c r="B381" s="300"/>
      <c r="C381" s="304"/>
      <c r="D381" s="304"/>
      <c r="E381" s="303"/>
      <c r="F381" s="303"/>
      <c r="G381" s="303"/>
      <c r="H381" s="303"/>
      <c r="I381" s="303"/>
      <c r="J381" s="305"/>
      <c r="K381" s="303"/>
      <c r="L381" s="303"/>
      <c r="M381" s="303"/>
      <c r="N381" s="305"/>
      <c r="O381" s="303"/>
      <c r="P381" s="304"/>
      <c r="Q381" s="304"/>
      <c r="R381" s="304"/>
      <c r="S381" s="304"/>
      <c r="T381" s="304"/>
      <c r="U381" s="304"/>
      <c r="V381" s="304"/>
      <c r="W381" s="304"/>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304"/>
      <c r="AY381" s="304"/>
      <c r="AZ381" s="304"/>
      <c r="BA381" s="304"/>
      <c r="BB381" s="304"/>
      <c r="BC381" s="304"/>
      <c r="BD381" s="304"/>
      <c r="BE381" s="304"/>
      <c r="BF381" s="304"/>
      <c r="BG381" s="304"/>
      <c r="BH381" s="304"/>
      <c r="BI381" s="304"/>
      <c r="BJ381" s="304"/>
      <c r="BK381" s="304"/>
      <c r="BL381" s="304"/>
      <c r="BM381" s="304"/>
      <c r="BN381" s="304"/>
      <c r="BO381" s="304"/>
      <c r="BP381" s="304"/>
      <c r="BQ381" s="304"/>
      <c r="BR381" s="304"/>
      <c r="BS381" s="304"/>
      <c r="BT381" s="304"/>
      <c r="BU381" s="304"/>
      <c r="BV381" s="304"/>
      <c r="BW381" s="304"/>
      <c r="BX381" s="304"/>
      <c r="BY381" s="304"/>
      <c r="BZ381" s="304"/>
      <c r="CA381" s="304"/>
      <c r="CB381" s="304"/>
      <c r="CC381" s="304"/>
      <c r="CD381" s="304"/>
      <c r="CE381" s="304"/>
      <c r="CF381" s="304"/>
      <c r="CG381" s="304"/>
      <c r="CH381" s="304"/>
      <c r="CI381" s="304"/>
      <c r="CJ381" s="304"/>
      <c r="CK381" s="304"/>
      <c r="CL381" s="304"/>
      <c r="CM381" s="304"/>
      <c r="CN381" s="304"/>
      <c r="CO381" s="304"/>
      <c r="CP381" s="304"/>
      <c r="CQ381" s="304"/>
      <c r="CR381" s="304"/>
      <c r="CS381" s="304"/>
      <c r="CT381" s="304"/>
      <c r="CU381" s="304"/>
      <c r="CV381" s="304"/>
      <c r="CW381" s="304"/>
      <c r="CX381" s="304"/>
      <c r="CY381" s="304"/>
      <c r="CZ381" s="304"/>
      <c r="DA381" s="304"/>
      <c r="DB381" s="304"/>
      <c r="DC381" s="304"/>
      <c r="DD381" s="304"/>
    </row>
    <row r="382" spans="1:108" ht="17.25">
      <c r="A382" s="304"/>
      <c r="B382" s="300"/>
      <c r="C382" s="304"/>
      <c r="D382" s="304"/>
      <c r="E382" s="303"/>
      <c r="F382" s="303"/>
      <c r="G382" s="303"/>
      <c r="H382" s="303"/>
      <c r="I382" s="303"/>
      <c r="J382" s="305"/>
      <c r="K382" s="303"/>
      <c r="L382" s="303"/>
      <c r="M382" s="303"/>
      <c r="N382" s="305"/>
      <c r="O382" s="303"/>
      <c r="P382" s="304"/>
      <c r="Q382" s="304"/>
      <c r="R382" s="304"/>
      <c r="S382" s="304"/>
      <c r="T382" s="304"/>
      <c r="U382" s="304"/>
      <c r="V382" s="304"/>
      <c r="W382" s="304"/>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304"/>
      <c r="AY382" s="304"/>
      <c r="AZ382" s="304"/>
      <c r="BA382" s="304"/>
      <c r="BB382" s="304"/>
      <c r="BC382" s="304"/>
      <c r="BD382" s="304"/>
      <c r="BE382" s="304"/>
      <c r="BF382" s="304"/>
      <c r="BG382" s="304"/>
      <c r="BH382" s="304"/>
      <c r="BI382" s="304"/>
      <c r="BJ382" s="304"/>
      <c r="BK382" s="304"/>
      <c r="BL382" s="304"/>
      <c r="BM382" s="304"/>
      <c r="BN382" s="304"/>
      <c r="BO382" s="304"/>
      <c r="BP382" s="304"/>
      <c r="BQ382" s="304"/>
      <c r="BR382" s="304"/>
      <c r="BS382" s="304"/>
      <c r="BT382" s="304"/>
      <c r="BU382" s="304"/>
      <c r="BV382" s="304"/>
      <c r="BW382" s="304"/>
      <c r="BX382" s="304"/>
      <c r="BY382" s="304"/>
      <c r="BZ382" s="304"/>
      <c r="CA382" s="304"/>
      <c r="CB382" s="304"/>
      <c r="CC382" s="304"/>
      <c r="CD382" s="304"/>
      <c r="CE382" s="304"/>
      <c r="CF382" s="304"/>
      <c r="CG382" s="304"/>
      <c r="CH382" s="304"/>
      <c r="CI382" s="304"/>
      <c r="CJ382" s="304"/>
      <c r="CK382" s="304"/>
      <c r="CL382" s="304"/>
      <c r="CM382" s="304"/>
      <c r="CN382" s="304"/>
      <c r="CO382" s="304"/>
      <c r="CP382" s="304"/>
      <c r="CQ382" s="304"/>
      <c r="CR382" s="304"/>
      <c r="CS382" s="304"/>
      <c r="CT382" s="304"/>
      <c r="CU382" s="304"/>
      <c r="CV382" s="304"/>
      <c r="CW382" s="304"/>
      <c r="CX382" s="304"/>
      <c r="CY382" s="304"/>
      <c r="CZ382" s="304"/>
      <c r="DA382" s="304"/>
      <c r="DB382" s="304"/>
      <c r="DC382" s="304"/>
      <c r="DD382" s="304"/>
    </row>
    <row r="383" spans="1:108" ht="17.25">
      <c r="A383" s="304"/>
      <c r="B383" s="300"/>
      <c r="C383" s="304"/>
      <c r="D383" s="304"/>
      <c r="E383" s="303"/>
      <c r="F383" s="303"/>
      <c r="G383" s="303"/>
      <c r="H383" s="303"/>
      <c r="I383" s="303"/>
      <c r="J383" s="305"/>
      <c r="K383" s="303"/>
      <c r="L383" s="303"/>
      <c r="M383" s="303"/>
      <c r="N383" s="305"/>
      <c r="O383" s="303"/>
      <c r="P383" s="304"/>
      <c r="Q383" s="304"/>
      <c r="R383" s="304"/>
      <c r="S383" s="304"/>
      <c r="T383" s="304"/>
      <c r="U383" s="304"/>
      <c r="V383" s="304"/>
      <c r="W383" s="304"/>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c r="AU383" s="304"/>
      <c r="AV383" s="304"/>
      <c r="AW383" s="304"/>
      <c r="AX383" s="304"/>
      <c r="AY383" s="304"/>
      <c r="AZ383" s="304"/>
      <c r="BA383" s="304"/>
      <c r="BB383" s="304"/>
      <c r="BC383" s="304"/>
      <c r="BD383" s="304"/>
      <c r="BE383" s="304"/>
      <c r="BF383" s="304"/>
      <c r="BG383" s="304"/>
      <c r="BH383" s="304"/>
      <c r="BI383" s="304"/>
      <c r="BJ383" s="304"/>
      <c r="BK383" s="304"/>
      <c r="BL383" s="304"/>
      <c r="BM383" s="304"/>
      <c r="BN383" s="304"/>
      <c r="BO383" s="304"/>
      <c r="BP383" s="304"/>
      <c r="BQ383" s="304"/>
      <c r="BR383" s="304"/>
      <c r="BS383" s="304"/>
      <c r="BT383" s="304"/>
      <c r="BU383" s="304"/>
      <c r="BV383" s="304"/>
      <c r="BW383" s="304"/>
      <c r="BX383" s="304"/>
      <c r="BY383" s="304"/>
      <c r="BZ383" s="304"/>
      <c r="CA383" s="304"/>
      <c r="CB383" s="304"/>
      <c r="CC383" s="304"/>
      <c r="CD383" s="304"/>
      <c r="CE383" s="304"/>
      <c r="CF383" s="304"/>
      <c r="CG383" s="304"/>
      <c r="CH383" s="304"/>
      <c r="CI383" s="304"/>
      <c r="CJ383" s="304"/>
      <c r="CK383" s="304"/>
      <c r="CL383" s="304"/>
      <c r="CM383" s="304"/>
      <c r="CN383" s="304"/>
      <c r="CO383" s="304"/>
      <c r="CP383" s="304"/>
      <c r="CQ383" s="304"/>
      <c r="CR383" s="304"/>
      <c r="CS383" s="304"/>
      <c r="CT383" s="304"/>
      <c r="CU383" s="304"/>
      <c r="CV383" s="304"/>
      <c r="CW383" s="304"/>
      <c r="CX383" s="304"/>
      <c r="CY383" s="304"/>
      <c r="CZ383" s="304"/>
      <c r="DA383" s="304"/>
      <c r="DB383" s="304"/>
      <c r="DC383" s="304"/>
      <c r="DD383" s="304"/>
    </row>
    <row r="384" spans="1:108" ht="17.25">
      <c r="A384" s="304"/>
      <c r="B384" s="300"/>
      <c r="C384" s="304"/>
      <c r="D384" s="304"/>
      <c r="E384" s="303"/>
      <c r="F384" s="303"/>
      <c r="G384" s="303"/>
      <c r="H384" s="303"/>
      <c r="I384" s="303"/>
      <c r="J384" s="305"/>
      <c r="K384" s="303"/>
      <c r="L384" s="303"/>
      <c r="M384" s="303"/>
      <c r="N384" s="305"/>
      <c r="O384" s="303"/>
      <c r="P384" s="304"/>
      <c r="Q384" s="304"/>
      <c r="R384" s="304"/>
      <c r="S384" s="304"/>
      <c r="T384" s="304"/>
      <c r="U384" s="304"/>
      <c r="V384" s="304"/>
      <c r="W384" s="304"/>
      <c r="X384" s="304"/>
      <c r="Y384" s="304"/>
      <c r="Z384" s="304"/>
      <c r="AA384" s="304"/>
      <c r="AB384" s="304"/>
      <c r="AC384" s="304"/>
      <c r="AD384" s="304"/>
      <c r="AE384" s="304"/>
      <c r="AF384" s="304"/>
      <c r="AG384" s="304"/>
      <c r="AH384" s="304"/>
      <c r="AI384" s="304"/>
      <c r="AJ384" s="304"/>
      <c r="AK384" s="304"/>
      <c r="AL384" s="304"/>
      <c r="AM384" s="304"/>
      <c r="AN384" s="304"/>
      <c r="AO384" s="304"/>
      <c r="AP384" s="304"/>
      <c r="AQ384" s="304"/>
      <c r="AR384" s="304"/>
      <c r="AS384" s="304"/>
      <c r="AT384" s="304"/>
      <c r="AU384" s="304"/>
      <c r="AV384" s="304"/>
      <c r="AW384" s="304"/>
      <c r="AX384" s="304"/>
      <c r="AY384" s="304"/>
      <c r="AZ384" s="304"/>
      <c r="BA384" s="304"/>
      <c r="BB384" s="304"/>
      <c r="BC384" s="304"/>
      <c r="BD384" s="304"/>
      <c r="BE384" s="304"/>
      <c r="BF384" s="304"/>
      <c r="BG384" s="304"/>
      <c r="BH384" s="304"/>
      <c r="BI384" s="304"/>
      <c r="BJ384" s="304"/>
      <c r="BK384" s="304"/>
      <c r="BL384" s="304"/>
      <c r="BM384" s="304"/>
      <c r="BN384" s="304"/>
      <c r="BO384" s="304"/>
      <c r="BP384" s="304"/>
      <c r="BQ384" s="304"/>
      <c r="BR384" s="304"/>
      <c r="BS384" s="304"/>
      <c r="BT384" s="304"/>
      <c r="BU384" s="304"/>
      <c r="BV384" s="304"/>
      <c r="BW384" s="304"/>
      <c r="BX384" s="304"/>
      <c r="BY384" s="304"/>
      <c r="BZ384" s="304"/>
      <c r="CA384" s="304"/>
      <c r="CB384" s="304"/>
      <c r="CC384" s="304"/>
      <c r="CD384" s="304"/>
      <c r="CE384" s="304"/>
      <c r="CF384" s="304"/>
      <c r="CG384" s="304"/>
      <c r="CH384" s="304"/>
      <c r="CI384" s="304"/>
      <c r="CJ384" s="304"/>
      <c r="CK384" s="304"/>
      <c r="CL384" s="304"/>
      <c r="CM384" s="304"/>
      <c r="CN384" s="304"/>
      <c r="CO384" s="304"/>
      <c r="CP384" s="304"/>
      <c r="CQ384" s="304"/>
      <c r="CR384" s="304"/>
      <c r="CS384" s="304"/>
      <c r="CT384" s="304"/>
      <c r="CU384" s="304"/>
      <c r="CV384" s="304"/>
      <c r="CW384" s="304"/>
      <c r="CX384" s="304"/>
      <c r="CY384" s="304"/>
      <c r="CZ384" s="304"/>
      <c r="DA384" s="304"/>
      <c r="DB384" s="304"/>
      <c r="DC384" s="304"/>
      <c r="DD384" s="304"/>
    </row>
    <row r="385" spans="1:108" ht="17.25">
      <c r="A385" s="304"/>
      <c r="B385" s="300"/>
      <c r="C385" s="304"/>
      <c r="D385" s="304"/>
      <c r="E385" s="303"/>
      <c r="F385" s="303"/>
      <c r="G385" s="303"/>
      <c r="H385" s="303"/>
      <c r="I385" s="303"/>
      <c r="J385" s="305"/>
      <c r="K385" s="303"/>
      <c r="L385" s="303"/>
      <c r="M385" s="303"/>
      <c r="N385" s="305"/>
      <c r="O385" s="303"/>
      <c r="P385" s="304"/>
      <c r="Q385" s="304"/>
      <c r="R385" s="304"/>
      <c r="S385" s="304"/>
      <c r="T385" s="304"/>
      <c r="U385" s="304"/>
      <c r="V385" s="304"/>
      <c r="W385" s="304"/>
      <c r="X385" s="304"/>
      <c r="Y385" s="304"/>
      <c r="Z385" s="304"/>
      <c r="AA385" s="304"/>
      <c r="AB385" s="304"/>
      <c r="AC385" s="304"/>
      <c r="AD385" s="304"/>
      <c r="AE385" s="304"/>
      <c r="AF385" s="304"/>
      <c r="AG385" s="304"/>
      <c r="AH385" s="304"/>
      <c r="AI385" s="304"/>
      <c r="AJ385" s="304"/>
      <c r="AK385" s="304"/>
      <c r="AL385" s="304"/>
      <c r="AM385" s="304"/>
      <c r="AN385" s="304"/>
      <c r="AO385" s="304"/>
      <c r="AP385" s="304"/>
      <c r="AQ385" s="304"/>
      <c r="AR385" s="304"/>
      <c r="AS385" s="304"/>
      <c r="AT385" s="304"/>
      <c r="AU385" s="304"/>
      <c r="AV385" s="304"/>
      <c r="AW385" s="304"/>
      <c r="AX385" s="304"/>
      <c r="AY385" s="304"/>
      <c r="AZ385" s="304"/>
      <c r="BA385" s="304"/>
      <c r="BB385" s="304"/>
      <c r="BC385" s="304"/>
      <c r="BD385" s="304"/>
      <c r="BE385" s="304"/>
      <c r="BF385" s="304"/>
      <c r="BG385" s="304"/>
      <c r="BH385" s="304"/>
      <c r="BI385" s="304"/>
      <c r="BJ385" s="304"/>
      <c r="BK385" s="304"/>
      <c r="BL385" s="304"/>
      <c r="BM385" s="304"/>
      <c r="BN385" s="304"/>
      <c r="BO385" s="304"/>
      <c r="BP385" s="304"/>
      <c r="BQ385" s="304"/>
      <c r="BR385" s="304"/>
      <c r="BS385" s="304"/>
      <c r="BT385" s="304"/>
      <c r="BU385" s="304"/>
      <c r="BV385" s="304"/>
      <c r="BW385" s="304"/>
      <c r="BX385" s="304"/>
      <c r="BY385" s="304"/>
      <c r="BZ385" s="304"/>
      <c r="CA385" s="304"/>
      <c r="CB385" s="304"/>
      <c r="CC385" s="304"/>
      <c r="CD385" s="304"/>
      <c r="CE385" s="304"/>
      <c r="CF385" s="304"/>
      <c r="CG385" s="304"/>
      <c r="CH385" s="304"/>
      <c r="CI385" s="304"/>
      <c r="CJ385" s="304"/>
      <c r="CK385" s="304"/>
      <c r="CL385" s="304"/>
      <c r="CM385" s="304"/>
      <c r="CN385" s="304"/>
      <c r="CO385" s="304"/>
      <c r="CP385" s="304"/>
      <c r="CQ385" s="304"/>
      <c r="CR385" s="304"/>
      <c r="CS385" s="304"/>
      <c r="CT385" s="304"/>
      <c r="CU385" s="304"/>
      <c r="CV385" s="304"/>
      <c r="CW385" s="304"/>
      <c r="CX385" s="304"/>
      <c r="CY385" s="304"/>
      <c r="CZ385" s="304"/>
      <c r="DA385" s="304"/>
      <c r="DB385" s="304"/>
      <c r="DC385" s="304"/>
      <c r="DD385" s="304"/>
    </row>
    <row r="386" spans="1:108" ht="17.25">
      <c r="A386" s="304"/>
      <c r="B386" s="300"/>
      <c r="C386" s="304"/>
      <c r="D386" s="304"/>
      <c r="E386" s="303"/>
      <c r="F386" s="303"/>
      <c r="G386" s="303"/>
      <c r="H386" s="303"/>
      <c r="I386" s="303"/>
      <c r="J386" s="305"/>
      <c r="K386" s="303"/>
      <c r="L386" s="303"/>
      <c r="M386" s="303"/>
      <c r="N386" s="305"/>
      <c r="O386" s="303"/>
      <c r="P386" s="304"/>
      <c r="Q386" s="304"/>
      <c r="R386" s="304"/>
      <c r="S386" s="304"/>
      <c r="T386" s="304"/>
      <c r="U386" s="304"/>
      <c r="V386" s="304"/>
      <c r="W386" s="304"/>
      <c r="X386" s="304"/>
      <c r="Y386" s="304"/>
      <c r="Z386" s="304"/>
      <c r="AA386" s="304"/>
      <c r="AB386" s="304"/>
      <c r="AC386" s="304"/>
      <c r="AD386" s="304"/>
      <c r="AE386" s="304"/>
      <c r="AF386" s="304"/>
      <c r="AG386" s="304"/>
      <c r="AH386" s="304"/>
      <c r="AI386" s="304"/>
      <c r="AJ386" s="304"/>
      <c r="AK386" s="304"/>
      <c r="AL386" s="304"/>
      <c r="AM386" s="304"/>
      <c r="AN386" s="304"/>
      <c r="AO386" s="304"/>
      <c r="AP386" s="304"/>
      <c r="AQ386" s="304"/>
      <c r="AR386" s="304"/>
      <c r="AS386" s="304"/>
      <c r="AT386" s="304"/>
      <c r="AU386" s="304"/>
      <c r="AV386" s="304"/>
      <c r="AW386" s="304"/>
      <c r="AX386" s="304"/>
      <c r="AY386" s="304"/>
      <c r="AZ386" s="304"/>
      <c r="BA386" s="304"/>
      <c r="BB386" s="304"/>
      <c r="BC386" s="304"/>
      <c r="BD386" s="304"/>
      <c r="BE386" s="304"/>
      <c r="BF386" s="304"/>
      <c r="BG386" s="304"/>
      <c r="BH386" s="304"/>
      <c r="BI386" s="304"/>
      <c r="BJ386" s="304"/>
      <c r="BK386" s="304"/>
      <c r="BL386" s="304"/>
      <c r="BM386" s="304"/>
      <c r="BN386" s="304"/>
      <c r="BO386" s="304"/>
      <c r="BP386" s="304"/>
      <c r="BQ386" s="304"/>
      <c r="BR386" s="304"/>
      <c r="BS386" s="304"/>
      <c r="BT386" s="304"/>
      <c r="BU386" s="304"/>
      <c r="BV386" s="304"/>
      <c r="BW386" s="304"/>
      <c r="BX386" s="304"/>
      <c r="BY386" s="304"/>
      <c r="BZ386" s="304"/>
      <c r="CA386" s="304"/>
      <c r="CB386" s="304"/>
      <c r="CC386" s="304"/>
      <c r="CD386" s="304"/>
      <c r="CE386" s="304"/>
      <c r="CF386" s="304"/>
      <c r="CG386" s="304"/>
      <c r="CH386" s="304"/>
      <c r="CI386" s="304"/>
      <c r="CJ386" s="304"/>
      <c r="CK386" s="304"/>
      <c r="CL386" s="304"/>
      <c r="CM386" s="304"/>
      <c r="CN386" s="304"/>
      <c r="CO386" s="304"/>
      <c r="CP386" s="304"/>
      <c r="CQ386" s="304"/>
      <c r="CR386" s="304"/>
      <c r="CS386" s="304"/>
      <c r="CT386" s="304"/>
      <c r="CU386" s="304"/>
      <c r="CV386" s="304"/>
      <c r="CW386" s="304"/>
      <c r="CX386" s="304"/>
      <c r="CY386" s="304"/>
      <c r="CZ386" s="304"/>
      <c r="DA386" s="304"/>
      <c r="DB386" s="304"/>
      <c r="DC386" s="304"/>
      <c r="DD386" s="304"/>
    </row>
    <row r="387" spans="1:108" ht="17.25">
      <c r="A387" s="304"/>
      <c r="B387" s="300"/>
      <c r="C387" s="304"/>
      <c r="D387" s="304"/>
      <c r="E387" s="303"/>
      <c r="F387" s="303"/>
      <c r="G387" s="303"/>
      <c r="H387" s="303"/>
      <c r="I387" s="303"/>
      <c r="J387" s="305"/>
      <c r="K387" s="303"/>
      <c r="L387" s="303"/>
      <c r="M387" s="303"/>
      <c r="N387" s="305"/>
      <c r="O387" s="303"/>
      <c r="P387" s="304"/>
      <c r="Q387" s="304"/>
      <c r="R387" s="304"/>
      <c r="S387" s="304"/>
      <c r="T387" s="304"/>
      <c r="U387" s="304"/>
      <c r="V387" s="304"/>
      <c r="W387" s="304"/>
      <c r="X387" s="304"/>
      <c r="Y387" s="304"/>
      <c r="Z387" s="304"/>
      <c r="AA387" s="304"/>
      <c r="AB387" s="304"/>
      <c r="AC387" s="304"/>
      <c r="AD387" s="304"/>
      <c r="AE387" s="304"/>
      <c r="AF387" s="304"/>
      <c r="AG387" s="304"/>
      <c r="AH387" s="304"/>
      <c r="AI387" s="304"/>
      <c r="AJ387" s="304"/>
      <c r="AK387" s="304"/>
      <c r="AL387" s="304"/>
      <c r="AM387" s="304"/>
      <c r="AN387" s="304"/>
      <c r="AO387" s="304"/>
      <c r="AP387" s="304"/>
      <c r="AQ387" s="304"/>
      <c r="AR387" s="304"/>
      <c r="AS387" s="304"/>
      <c r="AT387" s="304"/>
      <c r="AU387" s="304"/>
      <c r="AV387" s="304"/>
      <c r="AW387" s="304"/>
      <c r="AX387" s="304"/>
      <c r="AY387" s="304"/>
      <c r="AZ387" s="304"/>
      <c r="BA387" s="304"/>
      <c r="BB387" s="304"/>
      <c r="BC387" s="304"/>
      <c r="BD387" s="304"/>
      <c r="BE387" s="304"/>
      <c r="BF387" s="304"/>
      <c r="BG387" s="304"/>
      <c r="BH387" s="304"/>
      <c r="BI387" s="304"/>
      <c r="BJ387" s="304"/>
      <c r="BK387" s="304"/>
      <c r="BL387" s="304"/>
      <c r="BM387" s="304"/>
      <c r="BN387" s="304"/>
      <c r="BO387" s="304"/>
      <c r="BP387" s="304"/>
      <c r="BQ387" s="304"/>
      <c r="BR387" s="304"/>
      <c r="BS387" s="304"/>
      <c r="BT387" s="304"/>
      <c r="BU387" s="304"/>
      <c r="BV387" s="304"/>
      <c r="BW387" s="304"/>
      <c r="BX387" s="304"/>
      <c r="BY387" s="304"/>
      <c r="BZ387" s="304"/>
      <c r="CA387" s="304"/>
      <c r="CB387" s="304"/>
      <c r="CC387" s="304"/>
      <c r="CD387" s="304"/>
      <c r="CE387" s="304"/>
      <c r="CF387" s="304"/>
      <c r="CG387" s="304"/>
      <c r="CH387" s="304"/>
      <c r="CI387" s="304"/>
      <c r="CJ387" s="304"/>
      <c r="CK387" s="304"/>
      <c r="CL387" s="304"/>
      <c r="CM387" s="304"/>
      <c r="CN387" s="304"/>
      <c r="CO387" s="304"/>
      <c r="CP387" s="304"/>
      <c r="CQ387" s="304"/>
      <c r="CR387" s="304"/>
      <c r="CS387" s="304"/>
      <c r="CT387" s="304"/>
      <c r="CU387" s="304"/>
      <c r="CV387" s="304"/>
      <c r="CW387" s="304"/>
      <c r="CX387" s="304"/>
      <c r="CY387" s="304"/>
      <c r="CZ387" s="304"/>
      <c r="DA387" s="304"/>
      <c r="DB387" s="304"/>
      <c r="DC387" s="304"/>
      <c r="DD387" s="304"/>
    </row>
    <row r="388" spans="1:108" ht="17.25">
      <c r="A388" s="304"/>
      <c r="B388" s="300"/>
      <c r="C388" s="304"/>
      <c r="D388" s="304"/>
      <c r="E388" s="303"/>
      <c r="F388" s="303"/>
      <c r="G388" s="303"/>
      <c r="H388" s="303"/>
      <c r="I388" s="303"/>
      <c r="J388" s="305"/>
      <c r="K388" s="303"/>
      <c r="L388" s="303"/>
      <c r="M388" s="303"/>
      <c r="N388" s="305"/>
      <c r="O388" s="303"/>
      <c r="P388" s="304"/>
      <c r="Q388" s="304"/>
      <c r="R388" s="304"/>
      <c r="S388" s="304"/>
      <c r="T388" s="304"/>
      <c r="U388" s="304"/>
      <c r="V388" s="304"/>
      <c r="W388" s="304"/>
      <c r="X388" s="304"/>
      <c r="Y388" s="304"/>
      <c r="Z388" s="304"/>
      <c r="AA388" s="304"/>
      <c r="AB388" s="304"/>
      <c r="AC388" s="304"/>
      <c r="AD388" s="304"/>
      <c r="AE388" s="304"/>
      <c r="AF388" s="304"/>
      <c r="AG388" s="304"/>
      <c r="AH388" s="304"/>
      <c r="AI388" s="304"/>
      <c r="AJ388" s="304"/>
      <c r="AK388" s="304"/>
      <c r="AL388" s="304"/>
      <c r="AM388" s="304"/>
      <c r="AN388" s="304"/>
      <c r="AO388" s="304"/>
      <c r="AP388" s="304"/>
      <c r="AQ388" s="304"/>
      <c r="AR388" s="304"/>
      <c r="AS388" s="304"/>
      <c r="AT388" s="304"/>
      <c r="AU388" s="304"/>
      <c r="AV388" s="304"/>
      <c r="AW388" s="304"/>
      <c r="AX388" s="304"/>
      <c r="AY388" s="304"/>
      <c r="AZ388" s="304"/>
      <c r="BA388" s="304"/>
      <c r="BB388" s="304"/>
      <c r="BC388" s="304"/>
      <c r="BD388" s="304"/>
      <c r="BE388" s="304"/>
      <c r="BF388" s="304"/>
      <c r="BG388" s="304"/>
      <c r="BH388" s="304"/>
      <c r="BI388" s="304"/>
      <c r="BJ388" s="304"/>
      <c r="BK388" s="304"/>
      <c r="BL388" s="304"/>
      <c r="BM388" s="304"/>
      <c r="BN388" s="304"/>
      <c r="BO388" s="304"/>
      <c r="BP388" s="304"/>
      <c r="BQ388" s="304"/>
      <c r="BR388" s="304"/>
      <c r="BS388" s="304"/>
      <c r="BT388" s="304"/>
      <c r="BU388" s="304"/>
      <c r="BV388" s="304"/>
      <c r="BW388" s="304"/>
      <c r="BX388" s="304"/>
      <c r="BY388" s="304"/>
      <c r="BZ388" s="304"/>
      <c r="CA388" s="304"/>
      <c r="CB388" s="304"/>
      <c r="CC388" s="304"/>
      <c r="CD388" s="304"/>
      <c r="CE388" s="304"/>
      <c r="CF388" s="304"/>
      <c r="CG388" s="304"/>
      <c r="CH388" s="304"/>
      <c r="CI388" s="304"/>
      <c r="CJ388" s="304"/>
      <c r="CK388" s="304"/>
      <c r="CL388" s="304"/>
      <c r="CM388" s="304"/>
      <c r="CN388" s="304"/>
      <c r="CO388" s="304"/>
      <c r="CP388" s="304"/>
      <c r="CQ388" s="304"/>
      <c r="CR388" s="304"/>
      <c r="CS388" s="304"/>
      <c r="CT388" s="304"/>
      <c r="CU388" s="304"/>
      <c r="CV388" s="304"/>
      <c r="CW388" s="304"/>
      <c r="CX388" s="304"/>
      <c r="CY388" s="304"/>
      <c r="CZ388" s="304"/>
      <c r="DA388" s="304"/>
      <c r="DB388" s="304"/>
      <c r="DC388" s="304"/>
      <c r="DD388" s="304"/>
    </row>
    <row r="389" spans="1:108" ht="17.25">
      <c r="A389" s="304"/>
      <c r="B389" s="300"/>
      <c r="C389" s="304"/>
      <c r="D389" s="304"/>
      <c r="E389" s="303"/>
      <c r="F389" s="303"/>
      <c r="G389" s="303"/>
      <c r="H389" s="303"/>
      <c r="I389" s="303"/>
      <c r="J389" s="305"/>
      <c r="K389" s="303"/>
      <c r="L389" s="303"/>
      <c r="M389" s="303"/>
      <c r="N389" s="305"/>
      <c r="O389" s="303"/>
      <c r="P389" s="304"/>
      <c r="Q389" s="304"/>
      <c r="R389" s="304"/>
      <c r="S389" s="304"/>
      <c r="T389" s="304"/>
      <c r="U389" s="304"/>
      <c r="V389" s="304"/>
      <c r="W389" s="304"/>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304"/>
      <c r="AY389" s="304"/>
      <c r="AZ389" s="304"/>
      <c r="BA389" s="304"/>
      <c r="BB389" s="304"/>
      <c r="BC389" s="304"/>
      <c r="BD389" s="304"/>
      <c r="BE389" s="304"/>
      <c r="BF389" s="304"/>
      <c r="BG389" s="304"/>
      <c r="BH389" s="304"/>
      <c r="BI389" s="304"/>
      <c r="BJ389" s="304"/>
      <c r="BK389" s="304"/>
      <c r="BL389" s="304"/>
      <c r="BM389" s="304"/>
      <c r="BN389" s="304"/>
      <c r="BO389" s="304"/>
      <c r="BP389" s="304"/>
      <c r="BQ389" s="304"/>
      <c r="BR389" s="304"/>
      <c r="BS389" s="304"/>
      <c r="BT389" s="304"/>
      <c r="BU389" s="304"/>
      <c r="BV389" s="304"/>
      <c r="BW389" s="304"/>
      <c r="BX389" s="304"/>
      <c r="BY389" s="304"/>
      <c r="BZ389" s="304"/>
      <c r="CA389" s="304"/>
      <c r="CB389" s="304"/>
      <c r="CC389" s="304"/>
      <c r="CD389" s="304"/>
      <c r="CE389" s="304"/>
      <c r="CF389" s="304"/>
      <c r="CG389" s="304"/>
      <c r="CH389" s="304"/>
      <c r="CI389" s="304"/>
      <c r="CJ389" s="304"/>
      <c r="CK389" s="304"/>
      <c r="CL389" s="304"/>
      <c r="CM389" s="304"/>
      <c r="CN389" s="304"/>
      <c r="CO389" s="304"/>
      <c r="CP389" s="304"/>
      <c r="CQ389" s="304"/>
      <c r="CR389" s="304"/>
      <c r="CS389" s="304"/>
      <c r="CT389" s="304"/>
      <c r="CU389" s="304"/>
      <c r="CV389" s="304"/>
      <c r="CW389" s="304"/>
      <c r="CX389" s="304"/>
      <c r="CY389" s="304"/>
      <c r="CZ389" s="304"/>
      <c r="DA389" s="304"/>
      <c r="DB389" s="304"/>
      <c r="DC389" s="304"/>
      <c r="DD389" s="304"/>
    </row>
    <row r="390" spans="1:108" ht="17.25">
      <c r="A390" s="304"/>
      <c r="B390" s="300"/>
      <c r="C390" s="304"/>
      <c r="D390" s="304"/>
      <c r="E390" s="303"/>
      <c r="F390" s="303"/>
      <c r="G390" s="303"/>
      <c r="H390" s="303"/>
      <c r="I390" s="303"/>
      <c r="J390" s="305"/>
      <c r="K390" s="303"/>
      <c r="L390" s="303"/>
      <c r="M390" s="303"/>
      <c r="N390" s="305"/>
      <c r="O390" s="303"/>
      <c r="P390" s="304"/>
      <c r="Q390" s="304"/>
      <c r="R390" s="304"/>
      <c r="S390" s="304"/>
      <c r="T390" s="304"/>
      <c r="U390" s="304"/>
      <c r="V390" s="304"/>
      <c r="W390" s="304"/>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304"/>
      <c r="AY390" s="304"/>
      <c r="AZ390" s="304"/>
      <c r="BA390" s="304"/>
      <c r="BB390" s="304"/>
      <c r="BC390" s="304"/>
      <c r="BD390" s="304"/>
      <c r="BE390" s="304"/>
      <c r="BF390" s="304"/>
      <c r="BG390" s="304"/>
      <c r="BH390" s="304"/>
      <c r="BI390" s="304"/>
      <c r="BJ390" s="304"/>
      <c r="BK390" s="304"/>
      <c r="BL390" s="304"/>
      <c r="BM390" s="304"/>
      <c r="BN390" s="304"/>
      <c r="BO390" s="304"/>
      <c r="BP390" s="304"/>
      <c r="BQ390" s="304"/>
      <c r="BR390" s="304"/>
      <c r="BS390" s="304"/>
      <c r="BT390" s="304"/>
      <c r="BU390" s="304"/>
      <c r="BV390" s="304"/>
      <c r="BW390" s="304"/>
      <c r="BX390" s="304"/>
      <c r="BY390" s="304"/>
      <c r="BZ390" s="304"/>
      <c r="CA390" s="304"/>
      <c r="CB390" s="304"/>
      <c r="CC390" s="304"/>
      <c r="CD390" s="304"/>
      <c r="CE390" s="304"/>
      <c r="CF390" s="304"/>
      <c r="CG390" s="304"/>
      <c r="CH390" s="304"/>
      <c r="CI390" s="304"/>
      <c r="CJ390" s="304"/>
      <c r="CK390" s="304"/>
      <c r="CL390" s="304"/>
      <c r="CM390" s="304"/>
      <c r="CN390" s="304"/>
      <c r="CO390" s="304"/>
      <c r="CP390" s="304"/>
      <c r="CQ390" s="304"/>
      <c r="CR390" s="304"/>
      <c r="CS390" s="304"/>
      <c r="CT390" s="304"/>
      <c r="CU390" s="304"/>
      <c r="CV390" s="304"/>
      <c r="CW390" s="304"/>
      <c r="CX390" s="304"/>
      <c r="CY390" s="304"/>
      <c r="CZ390" s="304"/>
      <c r="DA390" s="304"/>
      <c r="DB390" s="304"/>
      <c r="DC390" s="304"/>
      <c r="DD390" s="304"/>
    </row>
    <row r="391" spans="1:108" ht="17.25">
      <c r="A391" s="304"/>
      <c r="B391" s="300"/>
      <c r="C391" s="304"/>
      <c r="D391" s="304"/>
      <c r="E391" s="303"/>
      <c r="F391" s="303"/>
      <c r="G391" s="303"/>
      <c r="H391" s="303"/>
      <c r="I391" s="303"/>
      <c r="J391" s="305"/>
      <c r="K391" s="303"/>
      <c r="L391" s="303"/>
      <c r="M391" s="303"/>
      <c r="N391" s="305"/>
      <c r="O391" s="303"/>
      <c r="P391" s="304"/>
      <c r="Q391" s="304"/>
      <c r="R391" s="304"/>
      <c r="S391" s="304"/>
      <c r="T391" s="304"/>
      <c r="U391" s="304"/>
      <c r="V391" s="304"/>
      <c r="W391" s="304"/>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304"/>
      <c r="AY391" s="304"/>
      <c r="AZ391" s="304"/>
      <c r="BA391" s="304"/>
      <c r="BB391" s="304"/>
      <c r="BC391" s="304"/>
      <c r="BD391" s="304"/>
      <c r="BE391" s="304"/>
      <c r="BF391" s="304"/>
      <c r="BG391" s="304"/>
      <c r="BH391" s="304"/>
      <c r="BI391" s="304"/>
      <c r="BJ391" s="304"/>
      <c r="BK391" s="304"/>
      <c r="BL391" s="304"/>
      <c r="BM391" s="304"/>
      <c r="BN391" s="304"/>
      <c r="BO391" s="304"/>
      <c r="BP391" s="304"/>
      <c r="BQ391" s="304"/>
      <c r="BR391" s="304"/>
      <c r="BS391" s="304"/>
      <c r="BT391" s="304"/>
      <c r="BU391" s="304"/>
      <c r="BV391" s="304"/>
      <c r="BW391" s="304"/>
      <c r="BX391" s="304"/>
      <c r="BY391" s="304"/>
      <c r="BZ391" s="304"/>
      <c r="CA391" s="304"/>
      <c r="CB391" s="304"/>
      <c r="CC391" s="304"/>
      <c r="CD391" s="304"/>
      <c r="CE391" s="304"/>
      <c r="CF391" s="304"/>
      <c r="CG391" s="304"/>
      <c r="CH391" s="304"/>
      <c r="CI391" s="304"/>
      <c r="CJ391" s="304"/>
      <c r="CK391" s="304"/>
      <c r="CL391" s="304"/>
      <c r="CM391" s="304"/>
      <c r="CN391" s="304"/>
      <c r="CO391" s="304"/>
      <c r="CP391" s="304"/>
      <c r="CQ391" s="304"/>
      <c r="CR391" s="304"/>
      <c r="CS391" s="304"/>
      <c r="CT391" s="304"/>
      <c r="CU391" s="304"/>
      <c r="CV391" s="304"/>
      <c r="CW391" s="304"/>
      <c r="CX391" s="304"/>
      <c r="CY391" s="304"/>
      <c r="CZ391" s="304"/>
      <c r="DA391" s="304"/>
      <c r="DB391" s="304"/>
      <c r="DC391" s="304"/>
      <c r="DD391" s="304"/>
    </row>
    <row r="392" spans="1:108" ht="17.25">
      <c r="A392" s="304"/>
      <c r="B392" s="300"/>
      <c r="C392" s="304"/>
      <c r="D392" s="304"/>
      <c r="E392" s="303"/>
      <c r="F392" s="303"/>
      <c r="G392" s="303"/>
      <c r="H392" s="303"/>
      <c r="I392" s="303"/>
      <c r="J392" s="305"/>
      <c r="K392" s="303"/>
      <c r="L392" s="303"/>
      <c r="M392" s="303"/>
      <c r="N392" s="305"/>
      <c r="O392" s="303"/>
      <c r="P392" s="304"/>
      <c r="Q392" s="304"/>
      <c r="R392" s="304"/>
      <c r="S392" s="304"/>
      <c r="T392" s="304"/>
      <c r="U392" s="304"/>
      <c r="V392" s="304"/>
      <c r="W392" s="304"/>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304"/>
      <c r="AY392" s="304"/>
      <c r="AZ392" s="304"/>
      <c r="BA392" s="304"/>
      <c r="BB392" s="304"/>
      <c r="BC392" s="304"/>
      <c r="BD392" s="304"/>
      <c r="BE392" s="304"/>
      <c r="BF392" s="304"/>
      <c r="BG392" s="304"/>
      <c r="BH392" s="304"/>
      <c r="BI392" s="304"/>
      <c r="BJ392" s="304"/>
      <c r="BK392" s="304"/>
      <c r="BL392" s="304"/>
      <c r="BM392" s="304"/>
      <c r="BN392" s="304"/>
      <c r="BO392" s="304"/>
      <c r="BP392" s="304"/>
      <c r="BQ392" s="304"/>
      <c r="BR392" s="304"/>
      <c r="BS392" s="304"/>
      <c r="BT392" s="304"/>
      <c r="BU392" s="304"/>
      <c r="BV392" s="304"/>
      <c r="BW392" s="304"/>
      <c r="BX392" s="304"/>
      <c r="BY392" s="304"/>
      <c r="BZ392" s="304"/>
      <c r="CA392" s="304"/>
      <c r="CB392" s="304"/>
      <c r="CC392" s="304"/>
      <c r="CD392" s="304"/>
      <c r="CE392" s="304"/>
      <c r="CF392" s="304"/>
      <c r="CG392" s="304"/>
      <c r="CH392" s="304"/>
      <c r="CI392" s="304"/>
      <c r="CJ392" s="304"/>
      <c r="CK392" s="304"/>
      <c r="CL392" s="304"/>
      <c r="CM392" s="304"/>
      <c r="CN392" s="304"/>
      <c r="CO392" s="304"/>
      <c r="CP392" s="304"/>
      <c r="CQ392" s="304"/>
      <c r="CR392" s="304"/>
      <c r="CS392" s="304"/>
      <c r="CT392" s="304"/>
      <c r="CU392" s="304"/>
      <c r="CV392" s="304"/>
      <c r="CW392" s="304"/>
      <c r="CX392" s="304"/>
      <c r="CY392" s="304"/>
      <c r="CZ392" s="304"/>
      <c r="DA392" s="304"/>
      <c r="DB392" s="304"/>
      <c r="DC392" s="304"/>
      <c r="DD392" s="304"/>
    </row>
    <row r="393" spans="1:108" ht="17.25">
      <c r="A393" s="304"/>
      <c r="B393" s="300"/>
      <c r="C393" s="304"/>
      <c r="D393" s="304"/>
      <c r="E393" s="303"/>
      <c r="F393" s="303"/>
      <c r="G393" s="303"/>
      <c r="H393" s="303"/>
      <c r="I393" s="303"/>
      <c r="J393" s="305"/>
      <c r="K393" s="303"/>
      <c r="L393" s="303"/>
      <c r="M393" s="303"/>
      <c r="N393" s="305"/>
      <c r="O393" s="303"/>
      <c r="P393" s="304"/>
      <c r="Q393" s="304"/>
      <c r="R393" s="304"/>
      <c r="S393" s="304"/>
      <c r="T393" s="304"/>
      <c r="U393" s="304"/>
      <c r="V393" s="304"/>
      <c r="W393" s="304"/>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304"/>
      <c r="AY393" s="304"/>
      <c r="AZ393" s="304"/>
      <c r="BA393" s="304"/>
      <c r="BB393" s="304"/>
      <c r="BC393" s="304"/>
      <c r="BD393" s="304"/>
      <c r="BE393" s="304"/>
      <c r="BF393" s="304"/>
      <c r="BG393" s="304"/>
      <c r="BH393" s="304"/>
      <c r="BI393" s="304"/>
      <c r="BJ393" s="304"/>
      <c r="BK393" s="304"/>
      <c r="BL393" s="304"/>
      <c r="BM393" s="304"/>
      <c r="BN393" s="304"/>
      <c r="BO393" s="304"/>
      <c r="BP393" s="304"/>
      <c r="BQ393" s="304"/>
      <c r="BR393" s="304"/>
      <c r="BS393" s="304"/>
      <c r="BT393" s="304"/>
      <c r="BU393" s="304"/>
      <c r="BV393" s="304"/>
      <c r="BW393" s="304"/>
      <c r="BX393" s="304"/>
      <c r="BY393" s="304"/>
      <c r="BZ393" s="304"/>
      <c r="CA393" s="304"/>
      <c r="CB393" s="304"/>
      <c r="CC393" s="304"/>
      <c r="CD393" s="304"/>
      <c r="CE393" s="304"/>
      <c r="CF393" s="304"/>
      <c r="CG393" s="304"/>
      <c r="CH393" s="304"/>
      <c r="CI393" s="304"/>
      <c r="CJ393" s="304"/>
      <c r="CK393" s="304"/>
      <c r="CL393" s="304"/>
      <c r="CM393" s="304"/>
      <c r="CN393" s="304"/>
      <c r="CO393" s="304"/>
      <c r="CP393" s="304"/>
      <c r="CQ393" s="304"/>
      <c r="CR393" s="304"/>
      <c r="CS393" s="304"/>
      <c r="CT393" s="304"/>
      <c r="CU393" s="304"/>
      <c r="CV393" s="304"/>
      <c r="CW393" s="304"/>
      <c r="CX393" s="304"/>
      <c r="CY393" s="304"/>
      <c r="CZ393" s="304"/>
      <c r="DA393" s="304"/>
      <c r="DB393" s="304"/>
      <c r="DC393" s="304"/>
      <c r="DD393" s="304"/>
    </row>
    <row r="394" spans="1:108" ht="17.25">
      <c r="A394" s="304"/>
      <c r="B394" s="300"/>
      <c r="C394" s="304"/>
      <c r="D394" s="304"/>
      <c r="E394" s="303"/>
      <c r="F394" s="303"/>
      <c r="G394" s="303"/>
      <c r="H394" s="303"/>
      <c r="I394" s="303"/>
      <c r="J394" s="305"/>
      <c r="K394" s="303"/>
      <c r="L394" s="303"/>
      <c r="M394" s="303"/>
      <c r="N394" s="305"/>
      <c r="O394" s="303"/>
      <c r="P394" s="304"/>
      <c r="Q394" s="304"/>
      <c r="R394" s="304"/>
      <c r="S394" s="304"/>
      <c r="T394" s="304"/>
      <c r="U394" s="304"/>
      <c r="V394" s="304"/>
      <c r="W394" s="304"/>
      <c r="X394" s="304"/>
      <c r="Y394" s="304"/>
      <c r="Z394" s="304"/>
      <c r="AA394" s="304"/>
      <c r="AB394" s="304"/>
      <c r="AC394" s="304"/>
      <c r="AD394" s="304"/>
      <c r="AE394" s="304"/>
      <c r="AF394" s="304"/>
      <c r="AG394" s="304"/>
      <c r="AH394" s="304"/>
      <c r="AI394" s="304"/>
      <c r="AJ394" s="304"/>
      <c r="AK394" s="304"/>
      <c r="AL394" s="304"/>
      <c r="AM394" s="304"/>
      <c r="AN394" s="304"/>
      <c r="AO394" s="304"/>
      <c r="AP394" s="304"/>
      <c r="AQ394" s="304"/>
      <c r="AR394" s="304"/>
      <c r="AS394" s="304"/>
      <c r="AT394" s="304"/>
      <c r="AU394" s="304"/>
      <c r="AV394" s="304"/>
      <c r="AW394" s="304"/>
      <c r="AX394" s="304"/>
      <c r="AY394" s="304"/>
      <c r="AZ394" s="304"/>
      <c r="BA394" s="304"/>
      <c r="BB394" s="304"/>
      <c r="BC394" s="304"/>
      <c r="BD394" s="304"/>
      <c r="BE394" s="304"/>
      <c r="BF394" s="304"/>
      <c r="BG394" s="304"/>
      <c r="BH394" s="304"/>
      <c r="BI394" s="304"/>
      <c r="BJ394" s="304"/>
      <c r="BK394" s="304"/>
      <c r="BL394" s="304"/>
      <c r="BM394" s="304"/>
      <c r="BN394" s="304"/>
      <c r="BO394" s="304"/>
      <c r="BP394" s="304"/>
      <c r="BQ394" s="304"/>
      <c r="BR394" s="304"/>
      <c r="BS394" s="304"/>
      <c r="BT394" s="304"/>
      <c r="BU394" s="304"/>
      <c r="BV394" s="304"/>
      <c r="BW394" s="304"/>
      <c r="BX394" s="304"/>
      <c r="BY394" s="304"/>
      <c r="BZ394" s="304"/>
      <c r="CA394" s="304"/>
      <c r="CB394" s="304"/>
      <c r="CC394" s="304"/>
      <c r="CD394" s="304"/>
      <c r="CE394" s="304"/>
      <c r="CF394" s="304"/>
      <c r="CG394" s="304"/>
      <c r="CH394" s="304"/>
      <c r="CI394" s="304"/>
      <c r="CJ394" s="304"/>
      <c r="CK394" s="304"/>
      <c r="CL394" s="304"/>
      <c r="CM394" s="304"/>
      <c r="CN394" s="304"/>
      <c r="CO394" s="304"/>
      <c r="CP394" s="304"/>
      <c r="CQ394" s="304"/>
      <c r="CR394" s="304"/>
      <c r="CS394" s="304"/>
      <c r="CT394" s="304"/>
      <c r="CU394" s="304"/>
      <c r="CV394" s="304"/>
      <c r="CW394" s="304"/>
      <c r="CX394" s="304"/>
      <c r="CY394" s="304"/>
      <c r="CZ394" s="304"/>
      <c r="DA394" s="304"/>
      <c r="DB394" s="304"/>
      <c r="DC394" s="304"/>
      <c r="DD394" s="304"/>
    </row>
    <row r="395" spans="1:108" ht="17.25">
      <c r="A395" s="304"/>
      <c r="B395" s="300"/>
      <c r="C395" s="304"/>
      <c r="D395" s="304"/>
      <c r="E395" s="303"/>
      <c r="F395" s="303"/>
      <c r="G395" s="303"/>
      <c r="H395" s="303"/>
      <c r="I395" s="303"/>
      <c r="J395" s="305"/>
      <c r="K395" s="303"/>
      <c r="L395" s="303"/>
      <c r="M395" s="303"/>
      <c r="N395" s="305"/>
      <c r="O395" s="303"/>
      <c r="P395" s="304"/>
      <c r="Q395" s="304"/>
      <c r="R395" s="304"/>
      <c r="S395" s="304"/>
      <c r="T395" s="304"/>
      <c r="U395" s="304"/>
      <c r="V395" s="304"/>
      <c r="W395" s="304"/>
      <c r="X395" s="304"/>
      <c r="Y395" s="304"/>
      <c r="Z395" s="304"/>
      <c r="AA395" s="304"/>
      <c r="AB395" s="304"/>
      <c r="AC395" s="304"/>
      <c r="AD395" s="304"/>
      <c r="AE395" s="304"/>
      <c r="AF395" s="304"/>
      <c r="AG395" s="304"/>
      <c r="AH395" s="304"/>
      <c r="AI395" s="304"/>
      <c r="AJ395" s="304"/>
      <c r="AK395" s="304"/>
      <c r="AL395" s="304"/>
      <c r="AM395" s="304"/>
      <c r="AN395" s="304"/>
      <c r="AO395" s="304"/>
      <c r="AP395" s="304"/>
      <c r="AQ395" s="304"/>
      <c r="AR395" s="304"/>
      <c r="AS395" s="304"/>
      <c r="AT395" s="304"/>
      <c r="AU395" s="304"/>
      <c r="AV395" s="304"/>
      <c r="AW395" s="304"/>
      <c r="AX395" s="304"/>
      <c r="AY395" s="304"/>
      <c r="AZ395" s="304"/>
      <c r="BA395" s="304"/>
      <c r="BB395" s="304"/>
      <c r="BC395" s="304"/>
      <c r="BD395" s="304"/>
      <c r="BE395" s="304"/>
      <c r="BF395" s="304"/>
      <c r="BG395" s="304"/>
      <c r="BH395" s="304"/>
      <c r="BI395" s="304"/>
      <c r="BJ395" s="304"/>
      <c r="BK395" s="304"/>
      <c r="BL395" s="304"/>
      <c r="BM395" s="304"/>
      <c r="BN395" s="304"/>
      <c r="BO395" s="304"/>
      <c r="BP395" s="304"/>
      <c r="BQ395" s="304"/>
      <c r="BR395" s="304"/>
      <c r="BS395" s="304"/>
      <c r="BT395" s="304"/>
      <c r="BU395" s="304"/>
      <c r="BV395" s="304"/>
      <c r="BW395" s="304"/>
      <c r="BX395" s="304"/>
      <c r="BY395" s="304"/>
      <c r="BZ395" s="304"/>
      <c r="CA395" s="304"/>
      <c r="CB395" s="304"/>
      <c r="CC395" s="304"/>
      <c r="CD395" s="304"/>
      <c r="CE395" s="304"/>
      <c r="CF395" s="304"/>
      <c r="CG395" s="304"/>
      <c r="CH395" s="304"/>
      <c r="CI395" s="304"/>
      <c r="CJ395" s="304"/>
      <c r="CK395" s="304"/>
      <c r="CL395" s="304"/>
      <c r="CM395" s="304"/>
      <c r="CN395" s="304"/>
      <c r="CO395" s="304"/>
      <c r="CP395" s="304"/>
      <c r="CQ395" s="304"/>
      <c r="CR395" s="304"/>
      <c r="CS395" s="304"/>
      <c r="CT395" s="304"/>
      <c r="CU395" s="304"/>
      <c r="CV395" s="304"/>
      <c r="CW395" s="304"/>
      <c r="CX395" s="304"/>
      <c r="CY395" s="304"/>
      <c r="CZ395" s="304"/>
      <c r="DA395" s="304"/>
      <c r="DB395" s="304"/>
      <c r="DC395" s="304"/>
      <c r="DD395" s="304"/>
    </row>
    <row r="396" spans="1:108" ht="17.25">
      <c r="A396" s="304"/>
      <c r="B396" s="300"/>
      <c r="C396" s="304"/>
      <c r="D396" s="304"/>
      <c r="E396" s="303"/>
      <c r="F396" s="303"/>
      <c r="G396" s="303"/>
      <c r="H396" s="303"/>
      <c r="I396" s="303"/>
      <c r="J396" s="305"/>
      <c r="K396" s="303"/>
      <c r="L396" s="303"/>
      <c r="M396" s="303"/>
      <c r="N396" s="305"/>
      <c r="O396" s="303"/>
      <c r="P396" s="304"/>
      <c r="Q396" s="304"/>
      <c r="R396" s="304"/>
      <c r="S396" s="304"/>
      <c r="T396" s="304"/>
      <c r="U396" s="304"/>
      <c r="V396" s="304"/>
      <c r="W396" s="304"/>
      <c r="X396" s="304"/>
      <c r="Y396" s="304"/>
      <c r="Z396" s="304"/>
      <c r="AA396" s="304"/>
      <c r="AB396" s="304"/>
      <c r="AC396" s="304"/>
      <c r="AD396" s="304"/>
      <c r="AE396" s="304"/>
      <c r="AF396" s="304"/>
      <c r="AG396" s="304"/>
      <c r="AH396" s="304"/>
      <c r="AI396" s="304"/>
      <c r="AJ396" s="304"/>
      <c r="AK396" s="304"/>
      <c r="AL396" s="304"/>
      <c r="AM396" s="304"/>
      <c r="AN396" s="304"/>
      <c r="AO396" s="304"/>
      <c r="AP396" s="304"/>
      <c r="AQ396" s="304"/>
      <c r="AR396" s="304"/>
      <c r="AS396" s="304"/>
      <c r="AT396" s="304"/>
      <c r="AU396" s="304"/>
      <c r="AV396" s="304"/>
      <c r="AW396" s="304"/>
      <c r="AX396" s="304"/>
      <c r="AY396" s="304"/>
      <c r="AZ396" s="304"/>
      <c r="BA396" s="304"/>
      <c r="BB396" s="304"/>
      <c r="BC396" s="304"/>
      <c r="BD396" s="304"/>
      <c r="BE396" s="304"/>
      <c r="BF396" s="304"/>
      <c r="BG396" s="304"/>
      <c r="BH396" s="304"/>
      <c r="BI396" s="304"/>
      <c r="BJ396" s="304"/>
      <c r="BK396" s="304"/>
      <c r="BL396" s="304"/>
      <c r="BM396" s="304"/>
      <c r="BN396" s="304"/>
      <c r="BO396" s="304"/>
      <c r="BP396" s="304"/>
      <c r="BQ396" s="304"/>
      <c r="BR396" s="304"/>
      <c r="BS396" s="304"/>
      <c r="BT396" s="304"/>
      <c r="BU396" s="304"/>
      <c r="BV396" s="304"/>
      <c r="BW396" s="304"/>
      <c r="BX396" s="304"/>
      <c r="BY396" s="304"/>
      <c r="BZ396" s="304"/>
      <c r="CA396" s="304"/>
      <c r="CB396" s="304"/>
      <c r="CC396" s="304"/>
      <c r="CD396" s="304"/>
      <c r="CE396" s="304"/>
      <c r="CF396" s="304"/>
      <c r="CG396" s="304"/>
      <c r="CH396" s="304"/>
      <c r="CI396" s="304"/>
      <c r="CJ396" s="304"/>
      <c r="CK396" s="304"/>
      <c r="CL396" s="304"/>
      <c r="CM396" s="304"/>
      <c r="CN396" s="304"/>
      <c r="CO396" s="304"/>
      <c r="CP396" s="304"/>
      <c r="CQ396" s="304"/>
      <c r="CR396" s="304"/>
      <c r="CS396" s="304"/>
      <c r="CT396" s="304"/>
      <c r="CU396" s="304"/>
      <c r="CV396" s="304"/>
      <c r="CW396" s="304"/>
      <c r="CX396" s="304"/>
      <c r="CY396" s="304"/>
      <c r="CZ396" s="304"/>
      <c r="DA396" s="304"/>
      <c r="DB396" s="304"/>
      <c r="DC396" s="304"/>
      <c r="DD396" s="304"/>
    </row>
    <row r="397" spans="1:108" ht="17.25">
      <c r="A397" s="304"/>
      <c r="B397" s="300"/>
      <c r="C397" s="304"/>
      <c r="D397" s="304"/>
      <c r="E397" s="303"/>
      <c r="F397" s="303"/>
      <c r="G397" s="303"/>
      <c r="H397" s="303"/>
      <c r="I397" s="303"/>
      <c r="J397" s="305"/>
      <c r="K397" s="303"/>
      <c r="L397" s="303"/>
      <c r="M397" s="303"/>
      <c r="N397" s="305"/>
      <c r="O397" s="303"/>
      <c r="P397" s="304"/>
      <c r="Q397" s="304"/>
      <c r="R397" s="304"/>
      <c r="S397" s="304"/>
      <c r="T397" s="304"/>
      <c r="U397" s="304"/>
      <c r="V397" s="304"/>
      <c r="W397" s="304"/>
      <c r="X397" s="304"/>
      <c r="Y397" s="304"/>
      <c r="Z397" s="304"/>
      <c r="AA397" s="304"/>
      <c r="AB397" s="304"/>
      <c r="AC397" s="304"/>
      <c r="AD397" s="304"/>
      <c r="AE397" s="304"/>
      <c r="AF397" s="304"/>
      <c r="AG397" s="304"/>
      <c r="AH397" s="304"/>
      <c r="AI397" s="304"/>
      <c r="AJ397" s="304"/>
      <c r="AK397" s="304"/>
      <c r="AL397" s="304"/>
      <c r="AM397" s="304"/>
      <c r="AN397" s="304"/>
      <c r="AO397" s="304"/>
      <c r="AP397" s="304"/>
      <c r="AQ397" s="304"/>
      <c r="AR397" s="304"/>
      <c r="AS397" s="304"/>
      <c r="AT397" s="304"/>
      <c r="AU397" s="304"/>
      <c r="AV397" s="304"/>
      <c r="AW397" s="304"/>
      <c r="AX397" s="304"/>
      <c r="AY397" s="304"/>
      <c r="AZ397" s="304"/>
      <c r="BA397" s="304"/>
      <c r="BB397" s="304"/>
      <c r="BC397" s="304"/>
      <c r="BD397" s="304"/>
      <c r="BE397" s="304"/>
      <c r="BF397" s="304"/>
      <c r="BG397" s="304"/>
      <c r="BH397" s="304"/>
      <c r="BI397" s="304"/>
      <c r="BJ397" s="304"/>
      <c r="BK397" s="304"/>
      <c r="BL397" s="304"/>
      <c r="BM397" s="304"/>
      <c r="BN397" s="304"/>
      <c r="BO397" s="304"/>
      <c r="BP397" s="304"/>
      <c r="BQ397" s="304"/>
      <c r="BR397" s="304"/>
      <c r="BS397" s="304"/>
      <c r="BT397" s="304"/>
      <c r="BU397" s="304"/>
      <c r="BV397" s="304"/>
      <c r="BW397" s="304"/>
      <c r="BX397" s="304"/>
      <c r="BY397" s="304"/>
      <c r="BZ397" s="304"/>
      <c r="CA397" s="304"/>
      <c r="CB397" s="304"/>
      <c r="CC397" s="304"/>
      <c r="CD397" s="304"/>
      <c r="CE397" s="304"/>
      <c r="CF397" s="304"/>
      <c r="CG397" s="304"/>
      <c r="CH397" s="304"/>
      <c r="CI397" s="304"/>
      <c r="CJ397" s="304"/>
      <c r="CK397" s="304"/>
      <c r="CL397" s="304"/>
      <c r="CM397" s="304"/>
      <c r="CN397" s="304"/>
      <c r="CO397" s="304"/>
      <c r="CP397" s="304"/>
      <c r="CQ397" s="304"/>
      <c r="CR397" s="304"/>
      <c r="CS397" s="304"/>
      <c r="CT397" s="304"/>
      <c r="CU397" s="304"/>
      <c r="CV397" s="304"/>
      <c r="CW397" s="304"/>
      <c r="CX397" s="304"/>
      <c r="CY397" s="304"/>
      <c r="CZ397" s="304"/>
      <c r="DA397" s="304"/>
      <c r="DB397" s="304"/>
      <c r="DC397" s="304"/>
      <c r="DD397" s="304"/>
    </row>
    <row r="398" spans="1:108" ht="17.25">
      <c r="A398" s="304"/>
      <c r="B398" s="300"/>
      <c r="C398" s="304"/>
      <c r="D398" s="304"/>
      <c r="E398" s="303"/>
      <c r="F398" s="303"/>
      <c r="G398" s="303"/>
      <c r="H398" s="303"/>
      <c r="I398" s="303"/>
      <c r="J398" s="305"/>
      <c r="K398" s="303"/>
      <c r="L398" s="303"/>
      <c r="M398" s="303"/>
      <c r="N398" s="305"/>
      <c r="O398" s="303"/>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c r="AU398" s="304"/>
      <c r="AV398" s="304"/>
      <c r="AW398" s="304"/>
      <c r="AX398" s="304"/>
      <c r="AY398" s="304"/>
      <c r="AZ398" s="304"/>
      <c r="BA398" s="304"/>
      <c r="BB398" s="304"/>
      <c r="BC398" s="304"/>
      <c r="BD398" s="304"/>
      <c r="BE398" s="304"/>
      <c r="BF398" s="304"/>
      <c r="BG398" s="304"/>
      <c r="BH398" s="304"/>
      <c r="BI398" s="304"/>
      <c r="BJ398" s="304"/>
      <c r="BK398" s="304"/>
      <c r="BL398" s="304"/>
      <c r="BM398" s="304"/>
      <c r="BN398" s="304"/>
      <c r="BO398" s="304"/>
      <c r="BP398" s="304"/>
      <c r="BQ398" s="304"/>
      <c r="BR398" s="304"/>
      <c r="BS398" s="304"/>
      <c r="BT398" s="304"/>
      <c r="BU398" s="304"/>
      <c r="BV398" s="304"/>
      <c r="BW398" s="304"/>
      <c r="BX398" s="304"/>
      <c r="BY398" s="304"/>
      <c r="BZ398" s="304"/>
      <c r="CA398" s="304"/>
      <c r="CB398" s="304"/>
      <c r="CC398" s="304"/>
      <c r="CD398" s="304"/>
      <c r="CE398" s="304"/>
      <c r="CF398" s="304"/>
      <c r="CG398" s="304"/>
      <c r="CH398" s="304"/>
      <c r="CI398" s="304"/>
      <c r="CJ398" s="304"/>
      <c r="CK398" s="304"/>
      <c r="CL398" s="304"/>
      <c r="CM398" s="304"/>
      <c r="CN398" s="304"/>
      <c r="CO398" s="304"/>
      <c r="CP398" s="304"/>
      <c r="CQ398" s="304"/>
      <c r="CR398" s="304"/>
      <c r="CS398" s="304"/>
      <c r="CT398" s="304"/>
      <c r="CU398" s="304"/>
      <c r="CV398" s="304"/>
      <c r="CW398" s="304"/>
      <c r="CX398" s="304"/>
      <c r="CY398" s="304"/>
      <c r="CZ398" s="304"/>
      <c r="DA398" s="304"/>
      <c r="DB398" s="304"/>
      <c r="DC398" s="304"/>
      <c r="DD398" s="304"/>
    </row>
    <row r="399" spans="1:108" ht="17.25">
      <c r="A399" s="304"/>
      <c r="B399" s="300"/>
      <c r="C399" s="304"/>
      <c r="D399" s="304"/>
      <c r="E399" s="303"/>
      <c r="F399" s="303"/>
      <c r="G399" s="303"/>
      <c r="H399" s="303"/>
      <c r="I399" s="303"/>
      <c r="J399" s="305"/>
      <c r="K399" s="303"/>
      <c r="L399" s="303"/>
      <c r="M399" s="303"/>
      <c r="N399" s="305"/>
      <c r="O399" s="303"/>
      <c r="P399" s="304"/>
      <c r="Q399" s="304"/>
      <c r="R399" s="304"/>
      <c r="S399" s="304"/>
      <c r="T399" s="304"/>
      <c r="U399" s="304"/>
      <c r="V399" s="304"/>
      <c r="W399" s="304"/>
      <c r="X399" s="304"/>
      <c r="Y399" s="304"/>
      <c r="Z399" s="304"/>
      <c r="AA399" s="304"/>
      <c r="AB399" s="304"/>
      <c r="AC399" s="304"/>
      <c r="AD399" s="304"/>
      <c r="AE399" s="304"/>
      <c r="AF399" s="304"/>
      <c r="AG399" s="304"/>
      <c r="AH399" s="304"/>
      <c r="AI399" s="304"/>
      <c r="AJ399" s="304"/>
      <c r="AK399" s="304"/>
      <c r="AL399" s="304"/>
      <c r="AM399" s="304"/>
      <c r="AN399" s="304"/>
      <c r="AO399" s="304"/>
      <c r="AP399" s="304"/>
      <c r="AQ399" s="304"/>
      <c r="AR399" s="304"/>
      <c r="AS399" s="304"/>
      <c r="AT399" s="304"/>
      <c r="AU399" s="304"/>
      <c r="AV399" s="304"/>
      <c r="AW399" s="304"/>
      <c r="AX399" s="304"/>
      <c r="AY399" s="304"/>
      <c r="AZ399" s="304"/>
      <c r="BA399" s="304"/>
      <c r="BB399" s="304"/>
      <c r="BC399" s="304"/>
      <c r="BD399" s="304"/>
      <c r="BE399" s="304"/>
      <c r="BF399" s="304"/>
      <c r="BG399" s="304"/>
      <c r="BH399" s="304"/>
      <c r="BI399" s="304"/>
      <c r="BJ399" s="304"/>
      <c r="BK399" s="304"/>
      <c r="BL399" s="304"/>
      <c r="BM399" s="304"/>
      <c r="BN399" s="304"/>
      <c r="BO399" s="304"/>
      <c r="BP399" s="304"/>
      <c r="BQ399" s="304"/>
      <c r="BR399" s="304"/>
      <c r="BS399" s="304"/>
      <c r="BT399" s="304"/>
      <c r="BU399" s="304"/>
      <c r="BV399" s="304"/>
      <c r="BW399" s="304"/>
      <c r="BX399" s="304"/>
      <c r="BY399" s="304"/>
      <c r="BZ399" s="304"/>
      <c r="CA399" s="304"/>
      <c r="CB399" s="304"/>
      <c r="CC399" s="304"/>
      <c r="CD399" s="304"/>
      <c r="CE399" s="304"/>
      <c r="CF399" s="304"/>
      <c r="CG399" s="304"/>
      <c r="CH399" s="304"/>
      <c r="CI399" s="304"/>
      <c r="CJ399" s="304"/>
      <c r="CK399" s="304"/>
      <c r="CL399" s="304"/>
      <c r="CM399" s="304"/>
      <c r="CN399" s="304"/>
      <c r="CO399" s="304"/>
      <c r="CP399" s="304"/>
      <c r="CQ399" s="304"/>
      <c r="CR399" s="304"/>
      <c r="CS399" s="304"/>
      <c r="CT399" s="304"/>
      <c r="CU399" s="304"/>
      <c r="CV399" s="304"/>
      <c r="CW399" s="304"/>
      <c r="CX399" s="304"/>
      <c r="CY399" s="304"/>
      <c r="CZ399" s="304"/>
      <c r="DA399" s="304"/>
      <c r="DB399" s="304"/>
      <c r="DC399" s="304"/>
      <c r="DD399" s="304"/>
    </row>
    <row r="400" spans="1:108" ht="17.25">
      <c r="A400" s="304"/>
      <c r="B400" s="300"/>
      <c r="C400" s="304"/>
      <c r="D400" s="304"/>
      <c r="E400" s="303"/>
      <c r="F400" s="303"/>
      <c r="G400" s="303"/>
      <c r="H400" s="303"/>
      <c r="I400" s="303"/>
      <c r="J400" s="305"/>
      <c r="K400" s="303"/>
      <c r="L400" s="303"/>
      <c r="M400" s="303"/>
      <c r="N400" s="305"/>
      <c r="O400" s="303"/>
      <c r="P400" s="304"/>
      <c r="Q400" s="304"/>
      <c r="R400" s="304"/>
      <c r="S400" s="304"/>
      <c r="T400" s="304"/>
      <c r="U400" s="304"/>
      <c r="V400" s="304"/>
      <c r="W400" s="304"/>
      <c r="X400" s="304"/>
      <c r="Y400" s="304"/>
      <c r="Z400" s="304"/>
      <c r="AA400" s="304"/>
      <c r="AB400" s="304"/>
      <c r="AC400" s="304"/>
      <c r="AD400" s="304"/>
      <c r="AE400" s="304"/>
      <c r="AF400" s="304"/>
      <c r="AG400" s="304"/>
      <c r="AH400" s="304"/>
      <c r="AI400" s="304"/>
      <c r="AJ400" s="304"/>
      <c r="AK400" s="304"/>
      <c r="AL400" s="304"/>
      <c r="AM400" s="304"/>
      <c r="AN400" s="304"/>
      <c r="AO400" s="304"/>
      <c r="AP400" s="304"/>
      <c r="AQ400" s="304"/>
      <c r="AR400" s="304"/>
      <c r="AS400" s="304"/>
      <c r="AT400" s="304"/>
      <c r="AU400" s="304"/>
      <c r="AV400" s="304"/>
      <c r="AW400" s="304"/>
      <c r="AX400" s="304"/>
      <c r="AY400" s="304"/>
      <c r="AZ400" s="304"/>
      <c r="BA400" s="304"/>
      <c r="BB400" s="304"/>
      <c r="BC400" s="304"/>
      <c r="BD400" s="304"/>
      <c r="BE400" s="304"/>
      <c r="BF400" s="304"/>
      <c r="BG400" s="304"/>
      <c r="BH400" s="304"/>
      <c r="BI400" s="304"/>
      <c r="BJ400" s="304"/>
      <c r="BK400" s="304"/>
      <c r="BL400" s="304"/>
      <c r="BM400" s="304"/>
      <c r="BN400" s="304"/>
      <c r="BO400" s="304"/>
      <c r="BP400" s="304"/>
      <c r="BQ400" s="304"/>
      <c r="BR400" s="304"/>
      <c r="BS400" s="304"/>
      <c r="BT400" s="304"/>
      <c r="BU400" s="304"/>
      <c r="BV400" s="304"/>
      <c r="BW400" s="304"/>
      <c r="BX400" s="304"/>
      <c r="BY400" s="304"/>
      <c r="BZ400" s="304"/>
      <c r="CA400" s="304"/>
      <c r="CB400" s="304"/>
      <c r="CC400" s="304"/>
      <c r="CD400" s="304"/>
      <c r="CE400" s="304"/>
      <c r="CF400" s="304"/>
      <c r="CG400" s="304"/>
      <c r="CH400" s="304"/>
      <c r="CI400" s="304"/>
      <c r="CJ400" s="304"/>
      <c r="CK400" s="304"/>
      <c r="CL400" s="304"/>
      <c r="CM400" s="304"/>
      <c r="CN400" s="304"/>
      <c r="CO400" s="304"/>
      <c r="CP400" s="304"/>
      <c r="CQ400" s="304"/>
      <c r="CR400" s="304"/>
      <c r="CS400" s="304"/>
      <c r="CT400" s="304"/>
      <c r="CU400" s="304"/>
      <c r="CV400" s="304"/>
      <c r="CW400" s="304"/>
      <c r="CX400" s="304"/>
      <c r="CY400" s="304"/>
      <c r="CZ400" s="304"/>
      <c r="DA400" s="304"/>
      <c r="DB400" s="304"/>
      <c r="DC400" s="304"/>
      <c r="DD400" s="304"/>
    </row>
    <row r="401" spans="1:108" ht="17.25">
      <c r="A401" s="304"/>
      <c r="B401" s="300"/>
      <c r="C401" s="304"/>
      <c r="D401" s="304"/>
      <c r="E401" s="303"/>
      <c r="F401" s="303"/>
      <c r="G401" s="303"/>
      <c r="H401" s="303"/>
      <c r="I401" s="303"/>
      <c r="J401" s="305"/>
      <c r="K401" s="303"/>
      <c r="L401" s="303"/>
      <c r="M401" s="303"/>
      <c r="N401" s="305"/>
      <c r="O401" s="303"/>
      <c r="P401" s="304"/>
      <c r="Q401" s="304"/>
      <c r="R401" s="304"/>
      <c r="S401" s="304"/>
      <c r="T401" s="304"/>
      <c r="U401" s="304"/>
      <c r="V401" s="304"/>
      <c r="W401" s="304"/>
      <c r="X401" s="304"/>
      <c r="Y401" s="304"/>
      <c r="Z401" s="304"/>
      <c r="AA401" s="304"/>
      <c r="AB401" s="304"/>
      <c r="AC401" s="304"/>
      <c r="AD401" s="304"/>
      <c r="AE401" s="304"/>
      <c r="AF401" s="304"/>
      <c r="AG401" s="304"/>
      <c r="AH401" s="304"/>
      <c r="AI401" s="304"/>
      <c r="AJ401" s="304"/>
      <c r="AK401" s="304"/>
      <c r="AL401" s="304"/>
      <c r="AM401" s="304"/>
      <c r="AN401" s="304"/>
      <c r="AO401" s="304"/>
      <c r="AP401" s="304"/>
      <c r="AQ401" s="304"/>
      <c r="AR401" s="304"/>
      <c r="AS401" s="304"/>
      <c r="AT401" s="304"/>
      <c r="AU401" s="304"/>
      <c r="AV401" s="304"/>
      <c r="AW401" s="304"/>
      <c r="AX401" s="304"/>
      <c r="AY401" s="304"/>
      <c r="AZ401" s="304"/>
      <c r="BA401" s="304"/>
      <c r="BB401" s="304"/>
      <c r="BC401" s="304"/>
      <c r="BD401" s="304"/>
      <c r="BE401" s="304"/>
      <c r="BF401" s="304"/>
      <c r="BG401" s="304"/>
      <c r="BH401" s="304"/>
      <c r="BI401" s="304"/>
      <c r="BJ401" s="304"/>
      <c r="BK401" s="304"/>
      <c r="BL401" s="304"/>
      <c r="BM401" s="304"/>
      <c r="BN401" s="304"/>
      <c r="BO401" s="304"/>
      <c r="BP401" s="304"/>
      <c r="BQ401" s="304"/>
      <c r="BR401" s="304"/>
      <c r="BS401" s="304"/>
      <c r="BT401" s="304"/>
      <c r="BU401" s="304"/>
      <c r="BV401" s="304"/>
      <c r="BW401" s="304"/>
      <c r="BX401" s="304"/>
      <c r="BY401" s="304"/>
      <c r="BZ401" s="304"/>
      <c r="CA401" s="304"/>
      <c r="CB401" s="304"/>
      <c r="CC401" s="304"/>
      <c r="CD401" s="304"/>
      <c r="CE401" s="304"/>
      <c r="CF401" s="304"/>
      <c r="CG401" s="304"/>
      <c r="CH401" s="304"/>
      <c r="CI401" s="304"/>
      <c r="CJ401" s="304"/>
      <c r="CK401" s="304"/>
      <c r="CL401" s="304"/>
      <c r="CM401" s="304"/>
      <c r="CN401" s="304"/>
      <c r="CO401" s="304"/>
      <c r="CP401" s="304"/>
      <c r="CQ401" s="304"/>
      <c r="CR401" s="304"/>
      <c r="CS401" s="304"/>
      <c r="CT401" s="304"/>
      <c r="CU401" s="304"/>
      <c r="CV401" s="304"/>
      <c r="CW401" s="304"/>
      <c r="CX401" s="304"/>
      <c r="CY401" s="304"/>
      <c r="CZ401" s="304"/>
      <c r="DA401" s="304"/>
      <c r="DB401" s="304"/>
      <c r="DC401" s="304"/>
      <c r="DD401" s="304"/>
    </row>
    <row r="402" spans="1:108" ht="17.25">
      <c r="A402" s="304"/>
      <c r="B402" s="300"/>
      <c r="C402" s="304"/>
      <c r="D402" s="304"/>
      <c r="E402" s="303"/>
      <c r="F402" s="303"/>
      <c r="G402" s="303"/>
      <c r="H402" s="303"/>
      <c r="I402" s="303"/>
      <c r="J402" s="305"/>
      <c r="K402" s="303"/>
      <c r="L402" s="303"/>
      <c r="M402" s="303"/>
      <c r="N402" s="305"/>
      <c r="O402" s="303"/>
      <c r="P402" s="304"/>
      <c r="Q402" s="304"/>
      <c r="R402" s="304"/>
      <c r="S402" s="304"/>
      <c r="T402" s="304"/>
      <c r="U402" s="304"/>
      <c r="V402" s="304"/>
      <c r="W402" s="304"/>
      <c r="X402" s="304"/>
      <c r="Y402" s="304"/>
      <c r="Z402" s="304"/>
      <c r="AA402" s="304"/>
      <c r="AB402" s="304"/>
      <c r="AC402" s="304"/>
      <c r="AD402" s="304"/>
      <c r="AE402" s="304"/>
      <c r="AF402" s="304"/>
      <c r="AG402" s="304"/>
      <c r="AH402" s="304"/>
      <c r="AI402" s="304"/>
      <c r="AJ402" s="304"/>
      <c r="AK402" s="304"/>
      <c r="AL402" s="304"/>
      <c r="AM402" s="304"/>
      <c r="AN402" s="304"/>
      <c r="AO402" s="304"/>
      <c r="AP402" s="304"/>
      <c r="AQ402" s="304"/>
      <c r="AR402" s="304"/>
      <c r="AS402" s="304"/>
      <c r="AT402" s="304"/>
      <c r="AU402" s="304"/>
      <c r="AV402" s="304"/>
      <c r="AW402" s="304"/>
      <c r="AX402" s="304"/>
      <c r="AY402" s="304"/>
      <c r="AZ402" s="304"/>
      <c r="BA402" s="304"/>
      <c r="BB402" s="304"/>
      <c r="BC402" s="304"/>
      <c r="BD402" s="304"/>
      <c r="BE402" s="304"/>
      <c r="BF402" s="304"/>
      <c r="BG402" s="304"/>
      <c r="BH402" s="304"/>
      <c r="BI402" s="304"/>
      <c r="BJ402" s="304"/>
      <c r="BK402" s="304"/>
      <c r="BL402" s="304"/>
      <c r="BM402" s="304"/>
      <c r="BN402" s="304"/>
      <c r="BO402" s="304"/>
      <c r="BP402" s="304"/>
      <c r="BQ402" s="304"/>
      <c r="BR402" s="304"/>
      <c r="BS402" s="304"/>
      <c r="BT402" s="304"/>
      <c r="BU402" s="304"/>
      <c r="BV402" s="304"/>
      <c r="BW402" s="304"/>
      <c r="BX402" s="304"/>
      <c r="BY402" s="304"/>
      <c r="BZ402" s="304"/>
      <c r="CA402" s="304"/>
      <c r="CB402" s="304"/>
      <c r="CC402" s="304"/>
      <c r="CD402" s="304"/>
      <c r="CE402" s="304"/>
      <c r="CF402" s="304"/>
      <c r="CG402" s="304"/>
      <c r="CH402" s="304"/>
      <c r="CI402" s="304"/>
      <c r="CJ402" s="304"/>
      <c r="CK402" s="304"/>
      <c r="CL402" s="304"/>
      <c r="CM402" s="304"/>
      <c r="CN402" s="304"/>
      <c r="CO402" s="304"/>
      <c r="CP402" s="304"/>
      <c r="CQ402" s="304"/>
      <c r="CR402" s="304"/>
      <c r="CS402" s="304"/>
      <c r="CT402" s="304"/>
      <c r="CU402" s="304"/>
      <c r="CV402" s="304"/>
      <c r="CW402" s="304"/>
      <c r="CX402" s="304"/>
      <c r="CY402" s="304"/>
      <c r="CZ402" s="304"/>
      <c r="DA402" s="304"/>
      <c r="DB402" s="304"/>
      <c r="DC402" s="304"/>
      <c r="DD402" s="304"/>
    </row>
    <row r="403" spans="1:108" ht="17.25">
      <c r="A403" s="304"/>
      <c r="B403" s="300"/>
      <c r="C403" s="304"/>
      <c r="D403" s="304"/>
      <c r="E403" s="303"/>
      <c r="F403" s="303"/>
      <c r="G403" s="303"/>
      <c r="H403" s="303"/>
      <c r="I403" s="303"/>
      <c r="J403" s="305"/>
      <c r="K403" s="303"/>
      <c r="L403" s="303"/>
      <c r="M403" s="303"/>
      <c r="N403" s="305"/>
      <c r="O403" s="303"/>
      <c r="P403" s="304"/>
      <c r="Q403" s="304"/>
      <c r="R403" s="304"/>
      <c r="S403" s="304"/>
      <c r="T403" s="304"/>
      <c r="U403" s="304"/>
      <c r="V403" s="304"/>
      <c r="W403" s="304"/>
      <c r="X403" s="304"/>
      <c r="Y403" s="304"/>
      <c r="Z403" s="304"/>
      <c r="AA403" s="304"/>
      <c r="AB403" s="304"/>
      <c r="AC403" s="304"/>
      <c r="AD403" s="304"/>
      <c r="AE403" s="304"/>
      <c r="AF403" s="304"/>
      <c r="AG403" s="304"/>
      <c r="AH403" s="304"/>
      <c r="AI403" s="304"/>
      <c r="AJ403" s="304"/>
      <c r="AK403" s="304"/>
      <c r="AL403" s="304"/>
      <c r="AM403" s="304"/>
      <c r="AN403" s="304"/>
      <c r="AO403" s="304"/>
      <c r="AP403" s="304"/>
      <c r="AQ403" s="304"/>
      <c r="AR403" s="304"/>
      <c r="AS403" s="304"/>
      <c r="AT403" s="304"/>
      <c r="AU403" s="304"/>
      <c r="AV403" s="304"/>
      <c r="AW403" s="304"/>
      <c r="AX403" s="304"/>
      <c r="AY403" s="304"/>
      <c r="AZ403" s="304"/>
      <c r="BA403" s="304"/>
      <c r="BB403" s="304"/>
      <c r="BC403" s="304"/>
      <c r="BD403" s="304"/>
      <c r="BE403" s="304"/>
      <c r="BF403" s="304"/>
      <c r="BG403" s="304"/>
      <c r="BH403" s="304"/>
      <c r="BI403" s="304"/>
      <c r="BJ403" s="304"/>
      <c r="BK403" s="304"/>
      <c r="BL403" s="304"/>
      <c r="BM403" s="304"/>
      <c r="BN403" s="304"/>
      <c r="BO403" s="304"/>
      <c r="BP403" s="304"/>
      <c r="BQ403" s="304"/>
      <c r="BR403" s="304"/>
      <c r="BS403" s="304"/>
      <c r="BT403" s="304"/>
      <c r="BU403" s="304"/>
      <c r="BV403" s="304"/>
      <c r="BW403" s="304"/>
      <c r="BX403" s="304"/>
      <c r="BY403" s="304"/>
      <c r="BZ403" s="304"/>
      <c r="CA403" s="304"/>
      <c r="CB403" s="304"/>
      <c r="CC403" s="304"/>
      <c r="CD403" s="304"/>
      <c r="CE403" s="304"/>
      <c r="CF403" s="304"/>
      <c r="CG403" s="304"/>
      <c r="CH403" s="304"/>
      <c r="CI403" s="304"/>
      <c r="CJ403" s="304"/>
      <c r="CK403" s="304"/>
      <c r="CL403" s="304"/>
      <c r="CM403" s="304"/>
      <c r="CN403" s="304"/>
      <c r="CO403" s="304"/>
      <c r="CP403" s="304"/>
      <c r="CQ403" s="304"/>
      <c r="CR403" s="304"/>
      <c r="CS403" s="304"/>
      <c r="CT403" s="304"/>
      <c r="CU403" s="304"/>
      <c r="CV403" s="304"/>
      <c r="CW403" s="304"/>
      <c r="CX403" s="304"/>
      <c r="CY403" s="304"/>
      <c r="CZ403" s="304"/>
      <c r="DA403" s="304"/>
      <c r="DB403" s="304"/>
      <c r="DC403" s="304"/>
      <c r="DD403" s="304"/>
    </row>
    <row r="404" spans="1:108" ht="17.25">
      <c r="A404" s="304"/>
      <c r="B404" s="300"/>
      <c r="C404" s="304"/>
      <c r="D404" s="304"/>
      <c r="E404" s="303"/>
      <c r="F404" s="303"/>
      <c r="G404" s="303"/>
      <c r="H404" s="303"/>
      <c r="I404" s="303"/>
      <c r="J404" s="305"/>
      <c r="K404" s="303"/>
      <c r="L404" s="303"/>
      <c r="M404" s="303"/>
      <c r="N404" s="305"/>
      <c r="O404" s="303"/>
      <c r="P404" s="304"/>
      <c r="Q404" s="304"/>
      <c r="R404" s="304"/>
      <c r="S404" s="304"/>
      <c r="T404" s="304"/>
      <c r="U404" s="304"/>
      <c r="V404" s="304"/>
      <c r="W404" s="304"/>
      <c r="X404" s="304"/>
      <c r="Y404" s="304"/>
      <c r="Z404" s="304"/>
      <c r="AA404" s="304"/>
      <c r="AB404" s="304"/>
      <c r="AC404" s="304"/>
      <c r="AD404" s="304"/>
      <c r="AE404" s="304"/>
      <c r="AF404" s="304"/>
      <c r="AG404" s="304"/>
      <c r="AH404" s="304"/>
      <c r="AI404" s="304"/>
      <c r="AJ404" s="304"/>
      <c r="AK404" s="304"/>
      <c r="AL404" s="304"/>
      <c r="AM404" s="304"/>
      <c r="AN404" s="304"/>
      <c r="AO404" s="304"/>
      <c r="AP404" s="304"/>
      <c r="AQ404" s="304"/>
      <c r="AR404" s="304"/>
      <c r="AS404" s="304"/>
      <c r="AT404" s="304"/>
      <c r="AU404" s="304"/>
      <c r="AV404" s="304"/>
      <c r="AW404" s="304"/>
      <c r="AX404" s="304"/>
      <c r="AY404" s="304"/>
      <c r="AZ404" s="304"/>
      <c r="BA404" s="304"/>
      <c r="BB404" s="304"/>
      <c r="BC404" s="304"/>
      <c r="BD404" s="304"/>
      <c r="BE404" s="304"/>
      <c r="BF404" s="304"/>
      <c r="BG404" s="304"/>
      <c r="BH404" s="304"/>
      <c r="BI404" s="304"/>
      <c r="BJ404" s="304"/>
      <c r="BK404" s="304"/>
      <c r="BL404" s="304"/>
      <c r="BM404" s="304"/>
      <c r="BN404" s="304"/>
      <c r="BO404" s="304"/>
      <c r="BP404" s="304"/>
      <c r="BQ404" s="304"/>
      <c r="BR404" s="304"/>
      <c r="BS404" s="304"/>
      <c r="BT404" s="304"/>
      <c r="BU404" s="304"/>
      <c r="BV404" s="304"/>
      <c r="BW404" s="304"/>
      <c r="BX404" s="304"/>
      <c r="BY404" s="304"/>
      <c r="BZ404" s="304"/>
      <c r="CA404" s="304"/>
      <c r="CB404" s="304"/>
      <c r="CC404" s="304"/>
      <c r="CD404" s="304"/>
      <c r="CE404" s="304"/>
      <c r="CF404" s="304"/>
      <c r="CG404" s="304"/>
      <c r="CH404" s="304"/>
      <c r="CI404" s="304"/>
      <c r="CJ404" s="304"/>
      <c r="CK404" s="304"/>
      <c r="CL404" s="304"/>
      <c r="CM404" s="304"/>
      <c r="CN404" s="304"/>
      <c r="CO404" s="304"/>
      <c r="CP404" s="304"/>
      <c r="CQ404" s="304"/>
      <c r="CR404" s="304"/>
      <c r="CS404" s="304"/>
      <c r="CT404" s="304"/>
      <c r="CU404" s="304"/>
      <c r="CV404" s="304"/>
      <c r="CW404" s="304"/>
      <c r="CX404" s="304"/>
      <c r="CY404" s="304"/>
      <c r="CZ404" s="304"/>
      <c r="DA404" s="304"/>
      <c r="DB404" s="304"/>
      <c r="DC404" s="304"/>
      <c r="DD404" s="304"/>
    </row>
    <row r="405" spans="1:108" ht="17.25">
      <c r="A405" s="304"/>
      <c r="B405" s="300"/>
      <c r="C405" s="304"/>
      <c r="D405" s="304"/>
      <c r="E405" s="303"/>
      <c r="F405" s="303"/>
      <c r="G405" s="303"/>
      <c r="H405" s="303"/>
      <c r="I405" s="303"/>
      <c r="J405" s="305"/>
      <c r="K405" s="303"/>
      <c r="L405" s="303"/>
      <c r="M405" s="303"/>
      <c r="N405" s="305"/>
      <c r="O405" s="303"/>
      <c r="P405" s="304"/>
      <c r="Q405" s="304"/>
      <c r="R405" s="304"/>
      <c r="S405" s="304"/>
      <c r="T405" s="304"/>
      <c r="U405" s="304"/>
      <c r="V405" s="304"/>
      <c r="W405" s="304"/>
      <c r="X405" s="304"/>
      <c r="Y405" s="304"/>
      <c r="Z405" s="304"/>
      <c r="AA405" s="304"/>
      <c r="AB405" s="304"/>
      <c r="AC405" s="304"/>
      <c r="AD405" s="304"/>
      <c r="AE405" s="304"/>
      <c r="AF405" s="304"/>
      <c r="AG405" s="304"/>
      <c r="AH405" s="304"/>
      <c r="AI405" s="304"/>
      <c r="AJ405" s="304"/>
      <c r="AK405" s="304"/>
      <c r="AL405" s="304"/>
      <c r="AM405" s="304"/>
      <c r="AN405" s="304"/>
      <c r="AO405" s="304"/>
      <c r="AP405" s="304"/>
      <c r="AQ405" s="304"/>
      <c r="AR405" s="304"/>
      <c r="AS405" s="304"/>
      <c r="AT405" s="304"/>
      <c r="AU405" s="304"/>
      <c r="AV405" s="304"/>
      <c r="AW405" s="304"/>
      <c r="AX405" s="304"/>
      <c r="AY405" s="304"/>
      <c r="AZ405" s="304"/>
      <c r="BA405" s="304"/>
      <c r="BB405" s="304"/>
      <c r="BC405" s="304"/>
      <c r="BD405" s="304"/>
      <c r="BE405" s="304"/>
      <c r="BF405" s="304"/>
      <c r="BG405" s="304"/>
      <c r="BH405" s="304"/>
      <c r="BI405" s="304"/>
      <c r="BJ405" s="304"/>
      <c r="BK405" s="304"/>
      <c r="BL405" s="304"/>
      <c r="BM405" s="304"/>
      <c r="BN405" s="304"/>
      <c r="BO405" s="304"/>
      <c r="BP405" s="304"/>
      <c r="BQ405" s="304"/>
      <c r="BR405" s="304"/>
      <c r="BS405" s="304"/>
      <c r="BT405" s="304"/>
      <c r="BU405" s="304"/>
      <c r="BV405" s="304"/>
      <c r="BW405" s="304"/>
      <c r="BX405" s="304"/>
      <c r="BY405" s="304"/>
      <c r="BZ405" s="304"/>
      <c r="CA405" s="304"/>
      <c r="CB405" s="304"/>
      <c r="CC405" s="304"/>
      <c r="CD405" s="304"/>
      <c r="CE405" s="304"/>
      <c r="CF405" s="304"/>
      <c r="CG405" s="304"/>
      <c r="CH405" s="304"/>
      <c r="CI405" s="304"/>
      <c r="CJ405" s="304"/>
      <c r="CK405" s="304"/>
      <c r="CL405" s="304"/>
      <c r="CM405" s="304"/>
      <c r="CN405" s="304"/>
      <c r="CO405" s="304"/>
      <c r="CP405" s="304"/>
      <c r="CQ405" s="304"/>
      <c r="CR405" s="304"/>
      <c r="CS405" s="304"/>
      <c r="CT405" s="304"/>
      <c r="CU405" s="304"/>
      <c r="CV405" s="304"/>
      <c r="CW405" s="304"/>
      <c r="CX405" s="304"/>
      <c r="CY405" s="304"/>
      <c r="CZ405" s="304"/>
      <c r="DA405" s="304"/>
      <c r="DB405" s="304"/>
      <c r="DC405" s="304"/>
      <c r="DD405" s="304"/>
    </row>
    <row r="406" spans="1:108" ht="17.25">
      <c r="A406" s="304"/>
      <c r="B406" s="300"/>
      <c r="C406" s="304"/>
      <c r="D406" s="304"/>
      <c r="E406" s="303"/>
      <c r="F406" s="303"/>
      <c r="G406" s="303"/>
      <c r="H406" s="303"/>
      <c r="I406" s="303"/>
      <c r="J406" s="305"/>
      <c r="K406" s="303"/>
      <c r="L406" s="303"/>
      <c r="M406" s="303"/>
      <c r="N406" s="305"/>
      <c r="O406" s="303"/>
      <c r="P406" s="304"/>
      <c r="Q406" s="304"/>
      <c r="R406" s="304"/>
      <c r="S406" s="304"/>
      <c r="T406" s="304"/>
      <c r="U406" s="304"/>
      <c r="V406" s="304"/>
      <c r="W406" s="304"/>
      <c r="X406" s="304"/>
      <c r="Y406" s="304"/>
      <c r="Z406" s="304"/>
      <c r="AA406" s="304"/>
      <c r="AB406" s="304"/>
      <c r="AC406" s="304"/>
      <c r="AD406" s="304"/>
      <c r="AE406" s="304"/>
      <c r="AF406" s="304"/>
      <c r="AG406" s="304"/>
      <c r="AH406" s="304"/>
      <c r="AI406" s="304"/>
      <c r="AJ406" s="304"/>
      <c r="AK406" s="304"/>
      <c r="AL406" s="304"/>
      <c r="AM406" s="304"/>
      <c r="AN406" s="304"/>
      <c r="AO406" s="304"/>
      <c r="AP406" s="304"/>
      <c r="AQ406" s="304"/>
      <c r="AR406" s="304"/>
      <c r="AS406" s="304"/>
      <c r="AT406" s="304"/>
      <c r="AU406" s="304"/>
      <c r="AV406" s="304"/>
      <c r="AW406" s="304"/>
      <c r="AX406" s="304"/>
      <c r="AY406" s="304"/>
      <c r="AZ406" s="304"/>
      <c r="BA406" s="304"/>
      <c r="BB406" s="304"/>
      <c r="BC406" s="304"/>
      <c r="BD406" s="304"/>
      <c r="BE406" s="304"/>
      <c r="BF406" s="304"/>
      <c r="BG406" s="304"/>
      <c r="BH406" s="304"/>
      <c r="BI406" s="304"/>
      <c r="BJ406" s="304"/>
      <c r="BK406" s="304"/>
      <c r="BL406" s="304"/>
      <c r="BM406" s="304"/>
      <c r="BN406" s="304"/>
      <c r="BO406" s="304"/>
      <c r="BP406" s="304"/>
      <c r="BQ406" s="304"/>
      <c r="BR406" s="304"/>
      <c r="BS406" s="304"/>
      <c r="BT406" s="304"/>
      <c r="BU406" s="304"/>
      <c r="BV406" s="304"/>
      <c r="BW406" s="304"/>
      <c r="BX406" s="304"/>
      <c r="BY406" s="304"/>
      <c r="BZ406" s="304"/>
      <c r="CA406" s="304"/>
      <c r="CB406" s="304"/>
      <c r="CC406" s="304"/>
      <c r="CD406" s="304"/>
      <c r="CE406" s="304"/>
      <c r="CF406" s="304"/>
      <c r="CG406" s="304"/>
      <c r="CH406" s="304"/>
      <c r="CI406" s="304"/>
      <c r="CJ406" s="304"/>
      <c r="CK406" s="304"/>
      <c r="CL406" s="304"/>
      <c r="CM406" s="304"/>
      <c r="CN406" s="304"/>
      <c r="CO406" s="304"/>
      <c r="CP406" s="304"/>
      <c r="CQ406" s="304"/>
      <c r="CR406" s="304"/>
      <c r="CS406" s="304"/>
      <c r="CT406" s="304"/>
      <c r="CU406" s="304"/>
      <c r="CV406" s="304"/>
      <c r="CW406" s="304"/>
      <c r="CX406" s="304"/>
      <c r="CY406" s="304"/>
      <c r="CZ406" s="304"/>
      <c r="DA406" s="304"/>
      <c r="DB406" s="304"/>
      <c r="DC406" s="304"/>
      <c r="DD406" s="304"/>
    </row>
    <row r="407" spans="1:108" ht="17.25">
      <c r="A407" s="304"/>
      <c r="B407" s="300"/>
      <c r="C407" s="304"/>
      <c r="D407" s="304"/>
      <c r="E407" s="303"/>
      <c r="F407" s="303"/>
      <c r="G407" s="303"/>
      <c r="H407" s="303"/>
      <c r="I407" s="303"/>
      <c r="J407" s="305"/>
      <c r="K407" s="303"/>
      <c r="L407" s="303"/>
      <c r="M407" s="303"/>
      <c r="N407" s="305"/>
      <c r="O407" s="303"/>
      <c r="P407" s="304"/>
      <c r="Q407" s="304"/>
      <c r="R407" s="304"/>
      <c r="S407" s="304"/>
      <c r="T407" s="304"/>
      <c r="U407" s="304"/>
      <c r="V407" s="304"/>
      <c r="W407" s="304"/>
      <c r="X407" s="304"/>
      <c r="Y407" s="304"/>
      <c r="Z407" s="304"/>
      <c r="AA407" s="304"/>
      <c r="AB407" s="304"/>
      <c r="AC407" s="304"/>
      <c r="AD407" s="304"/>
      <c r="AE407" s="304"/>
      <c r="AF407" s="304"/>
      <c r="AG407" s="304"/>
      <c r="AH407" s="304"/>
      <c r="AI407" s="304"/>
      <c r="AJ407" s="304"/>
      <c r="AK407" s="304"/>
      <c r="AL407" s="304"/>
      <c r="AM407" s="304"/>
      <c r="AN407" s="304"/>
      <c r="AO407" s="304"/>
      <c r="AP407" s="304"/>
      <c r="AQ407" s="304"/>
      <c r="AR407" s="304"/>
      <c r="AS407" s="304"/>
      <c r="AT407" s="304"/>
      <c r="AU407" s="304"/>
      <c r="AV407" s="304"/>
      <c r="AW407" s="304"/>
      <c r="AX407" s="304"/>
      <c r="AY407" s="304"/>
      <c r="AZ407" s="304"/>
      <c r="BA407" s="304"/>
      <c r="BB407" s="304"/>
      <c r="BC407" s="304"/>
      <c r="BD407" s="304"/>
      <c r="BE407" s="304"/>
      <c r="BF407" s="304"/>
      <c r="BG407" s="304"/>
      <c r="BH407" s="304"/>
      <c r="BI407" s="304"/>
      <c r="BJ407" s="304"/>
      <c r="BK407" s="304"/>
      <c r="BL407" s="304"/>
      <c r="BM407" s="304"/>
      <c r="BN407" s="304"/>
      <c r="BO407" s="304"/>
      <c r="BP407" s="304"/>
      <c r="BQ407" s="304"/>
      <c r="BR407" s="304"/>
      <c r="BS407" s="304"/>
      <c r="BT407" s="304"/>
      <c r="BU407" s="304"/>
      <c r="BV407" s="304"/>
      <c r="BW407" s="304"/>
      <c r="BX407" s="304"/>
      <c r="BY407" s="304"/>
      <c r="BZ407" s="304"/>
      <c r="CA407" s="304"/>
      <c r="CB407" s="304"/>
      <c r="CC407" s="304"/>
      <c r="CD407" s="304"/>
      <c r="CE407" s="304"/>
      <c r="CF407" s="304"/>
      <c r="CG407" s="304"/>
      <c r="CH407" s="304"/>
      <c r="CI407" s="304"/>
      <c r="CJ407" s="304"/>
      <c r="CK407" s="304"/>
      <c r="CL407" s="304"/>
      <c r="CM407" s="304"/>
      <c r="CN407" s="304"/>
      <c r="CO407" s="304"/>
      <c r="CP407" s="304"/>
      <c r="CQ407" s="304"/>
      <c r="CR407" s="304"/>
      <c r="CS407" s="304"/>
      <c r="CT407" s="304"/>
      <c r="CU407" s="304"/>
      <c r="CV407" s="304"/>
      <c r="CW407" s="304"/>
      <c r="CX407" s="304"/>
      <c r="CY407" s="304"/>
      <c r="CZ407" s="304"/>
      <c r="DA407" s="304"/>
      <c r="DB407" s="304"/>
      <c r="DC407" s="304"/>
      <c r="DD407" s="304"/>
    </row>
    <row r="408" spans="1:108" ht="17.25">
      <c r="A408" s="304"/>
      <c r="B408" s="300"/>
      <c r="C408" s="304"/>
      <c r="D408" s="304"/>
      <c r="E408" s="303"/>
      <c r="F408" s="303"/>
      <c r="G408" s="303"/>
      <c r="H408" s="303"/>
      <c r="I408" s="303"/>
      <c r="J408" s="305"/>
      <c r="K408" s="303"/>
      <c r="L408" s="303"/>
      <c r="M408" s="303"/>
      <c r="N408" s="305"/>
      <c r="O408" s="303"/>
      <c r="P408" s="304"/>
      <c r="Q408" s="304"/>
      <c r="R408" s="304"/>
      <c r="S408" s="304"/>
      <c r="T408" s="304"/>
      <c r="U408" s="304"/>
      <c r="V408" s="304"/>
      <c r="W408" s="304"/>
      <c r="X408" s="304"/>
      <c r="Y408" s="304"/>
      <c r="Z408" s="304"/>
      <c r="AA408" s="304"/>
      <c r="AB408" s="304"/>
      <c r="AC408" s="304"/>
      <c r="AD408" s="304"/>
      <c r="AE408" s="304"/>
      <c r="AF408" s="304"/>
      <c r="AG408" s="304"/>
      <c r="AH408" s="304"/>
      <c r="AI408" s="304"/>
      <c r="AJ408" s="304"/>
      <c r="AK408" s="304"/>
      <c r="AL408" s="304"/>
      <c r="AM408" s="304"/>
      <c r="AN408" s="304"/>
      <c r="AO408" s="304"/>
      <c r="AP408" s="304"/>
      <c r="AQ408" s="304"/>
      <c r="AR408" s="304"/>
      <c r="AS408" s="304"/>
      <c r="AT408" s="304"/>
      <c r="AU408" s="304"/>
      <c r="AV408" s="304"/>
      <c r="AW408" s="304"/>
      <c r="AX408" s="304"/>
      <c r="AY408" s="304"/>
      <c r="AZ408" s="304"/>
      <c r="BA408" s="304"/>
      <c r="BB408" s="304"/>
      <c r="BC408" s="304"/>
      <c r="BD408" s="304"/>
      <c r="BE408" s="304"/>
      <c r="BF408" s="304"/>
      <c r="BG408" s="304"/>
      <c r="BH408" s="304"/>
      <c r="BI408" s="304"/>
      <c r="BJ408" s="304"/>
      <c r="BK408" s="304"/>
      <c r="BL408" s="304"/>
      <c r="BM408" s="304"/>
      <c r="BN408" s="304"/>
      <c r="BO408" s="304"/>
      <c r="BP408" s="304"/>
      <c r="BQ408" s="304"/>
      <c r="BR408" s="304"/>
      <c r="BS408" s="304"/>
      <c r="BT408" s="304"/>
      <c r="BU408" s="304"/>
      <c r="BV408" s="304"/>
      <c r="BW408" s="304"/>
      <c r="BX408" s="304"/>
      <c r="BY408" s="304"/>
      <c r="BZ408" s="304"/>
      <c r="CA408" s="304"/>
      <c r="CB408" s="304"/>
      <c r="CC408" s="304"/>
      <c r="CD408" s="304"/>
      <c r="CE408" s="304"/>
      <c r="CF408" s="304"/>
      <c r="CG408" s="304"/>
      <c r="CH408" s="304"/>
      <c r="CI408" s="304"/>
      <c r="CJ408" s="304"/>
      <c r="CK408" s="304"/>
      <c r="CL408" s="304"/>
      <c r="CM408" s="304"/>
      <c r="CN408" s="304"/>
      <c r="CO408" s="304"/>
      <c r="CP408" s="304"/>
      <c r="CQ408" s="304"/>
      <c r="CR408" s="304"/>
      <c r="CS408" s="304"/>
      <c r="CT408" s="304"/>
      <c r="CU408" s="304"/>
      <c r="CV408" s="304"/>
      <c r="CW408" s="304"/>
      <c r="CX408" s="304"/>
      <c r="CY408" s="304"/>
      <c r="CZ408" s="304"/>
      <c r="DA408" s="304"/>
      <c r="DB408" s="304"/>
      <c r="DC408" s="304"/>
      <c r="DD408" s="304"/>
    </row>
    <row r="409" spans="1:108" ht="17.25">
      <c r="A409" s="304"/>
      <c r="B409" s="300"/>
      <c r="C409" s="304"/>
      <c r="D409" s="304"/>
      <c r="E409" s="303"/>
      <c r="F409" s="303"/>
      <c r="G409" s="303"/>
      <c r="H409" s="303"/>
      <c r="I409" s="303"/>
      <c r="J409" s="305"/>
      <c r="K409" s="303"/>
      <c r="L409" s="303"/>
      <c r="M409" s="303"/>
      <c r="N409" s="305"/>
      <c r="O409" s="303"/>
      <c r="P409" s="304"/>
      <c r="Q409" s="304"/>
      <c r="R409" s="304"/>
      <c r="S409" s="304"/>
      <c r="T409" s="304"/>
      <c r="U409" s="304"/>
      <c r="V409" s="304"/>
      <c r="W409" s="304"/>
      <c r="X409" s="304"/>
      <c r="Y409" s="304"/>
      <c r="Z409" s="304"/>
      <c r="AA409" s="304"/>
      <c r="AB409" s="304"/>
      <c r="AC409" s="304"/>
      <c r="AD409" s="304"/>
      <c r="AE409" s="304"/>
      <c r="AF409" s="304"/>
      <c r="AG409" s="304"/>
      <c r="AH409" s="304"/>
      <c r="AI409" s="304"/>
      <c r="AJ409" s="304"/>
      <c r="AK409" s="304"/>
      <c r="AL409" s="304"/>
      <c r="AM409" s="304"/>
      <c r="AN409" s="304"/>
      <c r="AO409" s="304"/>
      <c r="AP409" s="304"/>
      <c r="AQ409" s="304"/>
      <c r="AR409" s="304"/>
      <c r="AS409" s="304"/>
      <c r="AT409" s="304"/>
      <c r="AU409" s="304"/>
      <c r="AV409" s="304"/>
      <c r="AW409" s="304"/>
      <c r="AX409" s="304"/>
      <c r="AY409" s="304"/>
      <c r="AZ409" s="304"/>
      <c r="BA409" s="304"/>
      <c r="BB409" s="304"/>
      <c r="BC409" s="304"/>
      <c r="BD409" s="304"/>
      <c r="BE409" s="304"/>
      <c r="BF409" s="304"/>
      <c r="BG409" s="304"/>
      <c r="BH409" s="304"/>
      <c r="BI409" s="304"/>
      <c r="BJ409" s="304"/>
      <c r="BK409" s="304"/>
      <c r="BL409" s="304"/>
      <c r="BM409" s="304"/>
      <c r="BN409" s="304"/>
      <c r="BO409" s="304"/>
      <c r="BP409" s="304"/>
      <c r="BQ409" s="304"/>
      <c r="BR409" s="304"/>
      <c r="BS409" s="304"/>
      <c r="BT409" s="304"/>
      <c r="BU409" s="304"/>
      <c r="BV409" s="304"/>
      <c r="BW409" s="304"/>
      <c r="BX409" s="304"/>
      <c r="BY409" s="304"/>
      <c r="BZ409" s="304"/>
      <c r="CA409" s="304"/>
      <c r="CB409" s="304"/>
      <c r="CC409" s="304"/>
      <c r="CD409" s="304"/>
      <c r="CE409" s="304"/>
      <c r="CF409" s="304"/>
      <c r="CG409" s="304"/>
      <c r="CH409" s="304"/>
      <c r="CI409" s="304"/>
      <c r="CJ409" s="304"/>
      <c r="CK409" s="304"/>
      <c r="CL409" s="304"/>
      <c r="CM409" s="304"/>
      <c r="CN409" s="304"/>
      <c r="CO409" s="304"/>
      <c r="CP409" s="304"/>
      <c r="CQ409" s="304"/>
      <c r="CR409" s="304"/>
      <c r="CS409" s="304"/>
      <c r="CT409" s="304"/>
      <c r="CU409" s="304"/>
      <c r="CV409" s="304"/>
      <c r="CW409" s="304"/>
      <c r="CX409" s="304"/>
      <c r="CY409" s="304"/>
      <c r="CZ409" s="304"/>
      <c r="DA409" s="304"/>
      <c r="DB409" s="304"/>
      <c r="DC409" s="304"/>
      <c r="DD409" s="304"/>
    </row>
    <row r="410" spans="1:108" ht="17.25">
      <c r="A410" s="304"/>
      <c r="B410" s="300"/>
      <c r="C410" s="304"/>
      <c r="D410" s="304"/>
      <c r="E410" s="303"/>
      <c r="F410" s="303"/>
      <c r="G410" s="303"/>
      <c r="H410" s="303"/>
      <c r="I410" s="303"/>
      <c r="J410" s="305"/>
      <c r="K410" s="303"/>
      <c r="L410" s="303"/>
      <c r="M410" s="303"/>
      <c r="N410" s="305"/>
      <c r="O410" s="303"/>
      <c r="P410" s="304"/>
      <c r="Q410" s="304"/>
      <c r="R410" s="304"/>
      <c r="S410" s="304"/>
      <c r="T410" s="304"/>
      <c r="U410" s="304"/>
      <c r="V410" s="304"/>
      <c r="W410" s="304"/>
      <c r="X410" s="304"/>
      <c r="Y410" s="304"/>
      <c r="Z410" s="304"/>
      <c r="AA410" s="304"/>
      <c r="AB410" s="304"/>
      <c r="AC410" s="304"/>
      <c r="AD410" s="304"/>
      <c r="AE410" s="304"/>
      <c r="AF410" s="304"/>
      <c r="AG410" s="304"/>
      <c r="AH410" s="304"/>
      <c r="AI410" s="304"/>
      <c r="AJ410" s="304"/>
      <c r="AK410" s="304"/>
      <c r="AL410" s="304"/>
      <c r="AM410" s="304"/>
      <c r="AN410" s="304"/>
      <c r="AO410" s="304"/>
      <c r="AP410" s="304"/>
      <c r="AQ410" s="304"/>
      <c r="AR410" s="304"/>
      <c r="AS410" s="304"/>
      <c r="AT410" s="304"/>
      <c r="AU410" s="304"/>
      <c r="AV410" s="304"/>
      <c r="AW410" s="304"/>
      <c r="AX410" s="304"/>
      <c r="AY410" s="304"/>
      <c r="AZ410" s="304"/>
      <c r="BA410" s="304"/>
      <c r="BB410" s="304"/>
      <c r="BC410" s="304"/>
      <c r="BD410" s="304"/>
      <c r="BE410" s="304"/>
      <c r="BF410" s="304"/>
      <c r="BG410" s="304"/>
      <c r="BH410" s="304"/>
      <c r="BI410" s="304"/>
      <c r="BJ410" s="304"/>
      <c r="BK410" s="304"/>
      <c r="BL410" s="304"/>
      <c r="BM410" s="304"/>
      <c r="BN410" s="304"/>
      <c r="BO410" s="304"/>
      <c r="BP410" s="304"/>
      <c r="BQ410" s="304"/>
      <c r="BR410" s="304"/>
      <c r="BS410" s="304"/>
      <c r="BT410" s="304"/>
      <c r="BU410" s="304"/>
      <c r="BV410" s="304"/>
      <c r="BW410" s="304"/>
      <c r="BX410" s="304"/>
      <c r="BY410" s="304"/>
      <c r="BZ410" s="304"/>
      <c r="CA410" s="304"/>
      <c r="CB410" s="304"/>
      <c r="CC410" s="304"/>
      <c r="CD410" s="304"/>
      <c r="CE410" s="304"/>
      <c r="CF410" s="304"/>
      <c r="CG410" s="304"/>
      <c r="CH410" s="304"/>
      <c r="CI410" s="304"/>
      <c r="CJ410" s="304"/>
      <c r="CK410" s="304"/>
      <c r="CL410" s="304"/>
      <c r="CM410" s="304"/>
      <c r="CN410" s="304"/>
      <c r="CO410" s="304"/>
      <c r="CP410" s="304"/>
      <c r="CQ410" s="304"/>
      <c r="CR410" s="304"/>
      <c r="CS410" s="304"/>
      <c r="CT410" s="304"/>
      <c r="CU410" s="304"/>
      <c r="CV410" s="304"/>
      <c r="CW410" s="304"/>
      <c r="CX410" s="304"/>
      <c r="CY410" s="304"/>
      <c r="CZ410" s="304"/>
      <c r="DA410" s="304"/>
      <c r="DB410" s="304"/>
      <c r="DC410" s="304"/>
      <c r="DD410" s="304"/>
    </row>
    <row r="411" spans="1:108" ht="17.25">
      <c r="A411" s="304"/>
      <c r="B411" s="300"/>
      <c r="C411" s="304"/>
      <c r="D411" s="304"/>
      <c r="E411" s="303"/>
      <c r="F411" s="303"/>
      <c r="G411" s="303"/>
      <c r="H411" s="303"/>
      <c r="I411" s="303"/>
      <c r="J411" s="305"/>
      <c r="K411" s="303"/>
      <c r="L411" s="303"/>
      <c r="M411" s="303"/>
      <c r="N411" s="305"/>
      <c r="O411" s="303"/>
      <c r="P411" s="304"/>
      <c r="Q411" s="304"/>
      <c r="R411" s="304"/>
      <c r="S411" s="304"/>
      <c r="T411" s="304"/>
      <c r="U411" s="304"/>
      <c r="V411" s="304"/>
      <c r="W411" s="304"/>
      <c r="X411" s="304"/>
      <c r="Y411" s="304"/>
      <c r="Z411" s="304"/>
      <c r="AA411" s="304"/>
      <c r="AB411" s="304"/>
      <c r="AC411" s="304"/>
      <c r="AD411" s="304"/>
      <c r="AE411" s="304"/>
      <c r="AF411" s="304"/>
      <c r="AG411" s="304"/>
      <c r="AH411" s="304"/>
      <c r="AI411" s="304"/>
      <c r="AJ411" s="304"/>
      <c r="AK411" s="304"/>
      <c r="AL411" s="304"/>
      <c r="AM411" s="304"/>
      <c r="AN411" s="304"/>
      <c r="AO411" s="304"/>
      <c r="AP411" s="304"/>
      <c r="AQ411" s="304"/>
      <c r="AR411" s="304"/>
      <c r="AS411" s="304"/>
      <c r="AT411" s="304"/>
      <c r="AU411" s="304"/>
      <c r="AV411" s="304"/>
      <c r="AW411" s="304"/>
      <c r="AX411" s="304"/>
      <c r="AY411" s="304"/>
      <c r="AZ411" s="304"/>
      <c r="BA411" s="304"/>
      <c r="BB411" s="304"/>
      <c r="BC411" s="304"/>
      <c r="BD411" s="304"/>
      <c r="BE411" s="304"/>
      <c r="BF411" s="304"/>
      <c r="BG411" s="304"/>
      <c r="BH411" s="304"/>
      <c r="BI411" s="304"/>
      <c r="BJ411" s="304"/>
      <c r="BK411" s="304"/>
      <c r="BL411" s="304"/>
      <c r="BM411" s="304"/>
      <c r="BN411" s="304"/>
      <c r="BO411" s="304"/>
      <c r="BP411" s="304"/>
      <c r="BQ411" s="304"/>
      <c r="BR411" s="304"/>
      <c r="BS411" s="304"/>
      <c r="BT411" s="304"/>
      <c r="BU411" s="304"/>
      <c r="BV411" s="304"/>
      <c r="BW411" s="304"/>
      <c r="BX411" s="304"/>
      <c r="BY411" s="304"/>
      <c r="BZ411" s="304"/>
      <c r="CA411" s="304"/>
      <c r="CB411" s="304"/>
      <c r="CC411" s="304"/>
      <c r="CD411" s="304"/>
      <c r="CE411" s="304"/>
      <c r="CF411" s="304"/>
      <c r="CG411" s="304"/>
      <c r="CH411" s="304"/>
      <c r="CI411" s="304"/>
      <c r="CJ411" s="304"/>
      <c r="CK411" s="304"/>
      <c r="CL411" s="304"/>
      <c r="CM411" s="304"/>
      <c r="CN411" s="304"/>
      <c r="CO411" s="304"/>
      <c r="CP411" s="304"/>
      <c r="CQ411" s="304"/>
      <c r="CR411" s="304"/>
      <c r="CS411" s="304"/>
      <c r="CT411" s="304"/>
      <c r="CU411" s="304"/>
      <c r="CV411" s="304"/>
      <c r="CW411" s="304"/>
      <c r="CX411" s="304"/>
      <c r="CY411" s="304"/>
      <c r="CZ411" s="304"/>
      <c r="DA411" s="304"/>
      <c r="DB411" s="304"/>
      <c r="DC411" s="304"/>
      <c r="DD411" s="304"/>
    </row>
    <row r="412" spans="1:108" ht="17.25">
      <c r="A412" s="304"/>
      <c r="B412" s="300"/>
      <c r="C412" s="304"/>
      <c r="D412" s="304"/>
      <c r="E412" s="303"/>
      <c r="F412" s="303"/>
      <c r="G412" s="303"/>
      <c r="H412" s="303"/>
      <c r="I412" s="303"/>
      <c r="J412" s="305"/>
      <c r="K412" s="303"/>
      <c r="L412" s="303"/>
      <c r="M412" s="303"/>
      <c r="N412" s="305"/>
      <c r="O412" s="303"/>
      <c r="P412" s="304"/>
      <c r="Q412" s="304"/>
      <c r="R412" s="304"/>
      <c r="S412" s="304"/>
      <c r="T412" s="304"/>
      <c r="U412" s="304"/>
      <c r="V412" s="304"/>
      <c r="W412" s="304"/>
      <c r="X412" s="304"/>
      <c r="Y412" s="304"/>
      <c r="Z412" s="304"/>
      <c r="AA412" s="304"/>
      <c r="AB412" s="304"/>
      <c r="AC412" s="304"/>
      <c r="AD412" s="304"/>
      <c r="AE412" s="304"/>
      <c r="AF412" s="304"/>
      <c r="AG412" s="304"/>
      <c r="AH412" s="304"/>
      <c r="AI412" s="304"/>
      <c r="AJ412" s="304"/>
      <c r="AK412" s="304"/>
      <c r="AL412" s="304"/>
      <c r="AM412" s="304"/>
      <c r="AN412" s="304"/>
      <c r="AO412" s="304"/>
      <c r="AP412" s="304"/>
      <c r="AQ412" s="304"/>
      <c r="AR412" s="304"/>
      <c r="AS412" s="304"/>
      <c r="AT412" s="304"/>
      <c r="AU412" s="304"/>
      <c r="AV412" s="304"/>
      <c r="AW412" s="304"/>
      <c r="AX412" s="304"/>
      <c r="AY412" s="304"/>
      <c r="AZ412" s="304"/>
      <c r="BA412" s="304"/>
      <c r="BB412" s="304"/>
      <c r="BC412" s="304"/>
      <c r="BD412" s="304"/>
      <c r="BE412" s="304"/>
      <c r="BF412" s="304"/>
      <c r="BG412" s="304"/>
      <c r="BH412" s="304"/>
      <c r="BI412" s="304"/>
      <c r="BJ412" s="304"/>
      <c r="BK412" s="304"/>
      <c r="BL412" s="304"/>
      <c r="BM412" s="304"/>
      <c r="BN412" s="304"/>
      <c r="BO412" s="304"/>
      <c r="BP412" s="304"/>
      <c r="BQ412" s="304"/>
      <c r="BR412" s="304"/>
      <c r="BS412" s="304"/>
      <c r="BT412" s="304"/>
      <c r="BU412" s="304"/>
      <c r="BV412" s="304"/>
      <c r="BW412" s="304"/>
      <c r="BX412" s="304"/>
      <c r="BY412" s="304"/>
      <c r="BZ412" s="304"/>
      <c r="CA412" s="304"/>
      <c r="CB412" s="304"/>
      <c r="CC412" s="304"/>
      <c r="CD412" s="304"/>
      <c r="CE412" s="304"/>
      <c r="CF412" s="304"/>
      <c r="CG412" s="304"/>
      <c r="CH412" s="304"/>
      <c r="CI412" s="304"/>
      <c r="CJ412" s="304"/>
      <c r="CK412" s="304"/>
      <c r="CL412" s="304"/>
      <c r="CM412" s="304"/>
      <c r="CN412" s="304"/>
      <c r="CO412" s="304"/>
      <c r="CP412" s="304"/>
      <c r="CQ412" s="304"/>
      <c r="CR412" s="304"/>
      <c r="CS412" s="304"/>
      <c r="CT412" s="304"/>
      <c r="CU412" s="304"/>
      <c r="CV412" s="304"/>
      <c r="CW412" s="304"/>
      <c r="CX412" s="304"/>
      <c r="CY412" s="304"/>
      <c r="CZ412" s="304"/>
      <c r="DA412" s="304"/>
      <c r="DB412" s="304"/>
      <c r="DC412" s="304"/>
      <c r="DD412" s="304"/>
    </row>
    <row r="413" spans="1:108" ht="17.25">
      <c r="A413" s="304"/>
      <c r="B413" s="300"/>
      <c r="C413" s="304"/>
      <c r="D413" s="304"/>
      <c r="E413" s="303"/>
      <c r="F413" s="303"/>
      <c r="G413" s="303"/>
      <c r="H413" s="303"/>
      <c r="I413" s="303"/>
      <c r="J413" s="305"/>
      <c r="K413" s="303"/>
      <c r="L413" s="303"/>
      <c r="M413" s="303"/>
      <c r="N413" s="305"/>
      <c r="O413" s="303"/>
      <c r="P413" s="304"/>
      <c r="Q413" s="304"/>
      <c r="R413" s="304"/>
      <c r="S413" s="304"/>
      <c r="T413" s="304"/>
      <c r="U413" s="304"/>
      <c r="V413" s="304"/>
      <c r="W413" s="304"/>
      <c r="X413" s="304"/>
      <c r="Y413" s="304"/>
      <c r="Z413" s="304"/>
      <c r="AA413" s="304"/>
      <c r="AB413" s="304"/>
      <c r="AC413" s="304"/>
      <c r="AD413" s="304"/>
      <c r="AE413" s="304"/>
      <c r="AF413" s="304"/>
      <c r="AG413" s="304"/>
      <c r="AH413" s="304"/>
      <c r="AI413" s="304"/>
      <c r="AJ413" s="304"/>
      <c r="AK413" s="304"/>
      <c r="AL413" s="304"/>
      <c r="AM413" s="304"/>
      <c r="AN413" s="304"/>
      <c r="AO413" s="304"/>
      <c r="AP413" s="304"/>
      <c r="AQ413" s="304"/>
      <c r="AR413" s="304"/>
      <c r="AS413" s="304"/>
      <c r="AT413" s="304"/>
      <c r="AU413" s="304"/>
      <c r="AV413" s="304"/>
      <c r="AW413" s="304"/>
      <c r="AX413" s="304"/>
      <c r="AY413" s="304"/>
      <c r="AZ413" s="304"/>
      <c r="BA413" s="304"/>
      <c r="BB413" s="304"/>
      <c r="BC413" s="304"/>
      <c r="BD413" s="304"/>
      <c r="BE413" s="304"/>
      <c r="BF413" s="304"/>
      <c r="BG413" s="304"/>
      <c r="BH413" s="304"/>
      <c r="BI413" s="304"/>
      <c r="BJ413" s="304"/>
      <c r="BK413" s="304"/>
      <c r="BL413" s="304"/>
      <c r="BM413" s="304"/>
      <c r="BN413" s="304"/>
      <c r="BO413" s="304"/>
      <c r="BP413" s="304"/>
      <c r="BQ413" s="304"/>
      <c r="BR413" s="304"/>
      <c r="BS413" s="304"/>
      <c r="BT413" s="304"/>
      <c r="BU413" s="304"/>
      <c r="BV413" s="304"/>
      <c r="BW413" s="304"/>
      <c r="BX413" s="304"/>
      <c r="BY413" s="304"/>
      <c r="BZ413" s="304"/>
      <c r="CA413" s="304"/>
      <c r="CB413" s="304"/>
      <c r="CC413" s="304"/>
      <c r="CD413" s="304"/>
      <c r="CE413" s="304"/>
      <c r="CF413" s="304"/>
      <c r="CG413" s="304"/>
      <c r="CH413" s="304"/>
      <c r="CI413" s="304"/>
      <c r="CJ413" s="304"/>
      <c r="CK413" s="304"/>
      <c r="CL413" s="304"/>
      <c r="CM413" s="304"/>
      <c r="CN413" s="304"/>
      <c r="CO413" s="304"/>
      <c r="CP413" s="304"/>
      <c r="CQ413" s="304"/>
      <c r="CR413" s="304"/>
      <c r="CS413" s="304"/>
      <c r="CT413" s="304"/>
      <c r="CU413" s="304"/>
      <c r="CV413" s="304"/>
      <c r="CW413" s="304"/>
      <c r="CX413" s="304"/>
      <c r="CY413" s="304"/>
      <c r="CZ413" s="304"/>
      <c r="DA413" s="304"/>
      <c r="DB413" s="304"/>
      <c r="DC413" s="304"/>
      <c r="DD413" s="304"/>
    </row>
    <row r="414" spans="1:108" ht="17.25">
      <c r="A414" s="304"/>
      <c r="B414" s="300"/>
      <c r="C414" s="304"/>
      <c r="D414" s="304"/>
      <c r="E414" s="303"/>
      <c r="F414" s="303"/>
      <c r="G414" s="303"/>
      <c r="H414" s="303"/>
      <c r="I414" s="303"/>
      <c r="J414" s="305"/>
      <c r="K414" s="303"/>
      <c r="L414" s="303"/>
      <c r="M414" s="303"/>
      <c r="N414" s="305"/>
      <c r="O414" s="303"/>
      <c r="P414" s="304"/>
      <c r="Q414" s="304"/>
      <c r="R414" s="304"/>
      <c r="S414" s="304"/>
      <c r="T414" s="304"/>
      <c r="U414" s="304"/>
      <c r="V414" s="304"/>
      <c r="W414" s="304"/>
      <c r="X414" s="304"/>
      <c r="Y414" s="304"/>
      <c r="Z414" s="304"/>
      <c r="AA414" s="304"/>
      <c r="AB414" s="304"/>
      <c r="AC414" s="304"/>
      <c r="AD414" s="304"/>
      <c r="AE414" s="304"/>
      <c r="AF414" s="304"/>
      <c r="AG414" s="304"/>
      <c r="AH414" s="304"/>
      <c r="AI414" s="304"/>
      <c r="AJ414" s="304"/>
      <c r="AK414" s="304"/>
      <c r="AL414" s="304"/>
      <c r="AM414" s="304"/>
      <c r="AN414" s="304"/>
      <c r="AO414" s="304"/>
      <c r="AP414" s="304"/>
      <c r="AQ414" s="304"/>
      <c r="AR414" s="304"/>
      <c r="AS414" s="304"/>
      <c r="AT414" s="304"/>
      <c r="AU414" s="304"/>
      <c r="AV414" s="304"/>
      <c r="AW414" s="304"/>
      <c r="AX414" s="304"/>
      <c r="AY414" s="304"/>
      <c r="AZ414" s="304"/>
      <c r="BA414" s="304"/>
      <c r="BB414" s="304"/>
      <c r="BC414" s="304"/>
      <c r="BD414" s="304"/>
      <c r="BE414" s="304"/>
      <c r="BF414" s="304"/>
      <c r="BG414" s="304"/>
      <c r="BH414" s="304"/>
      <c r="BI414" s="304"/>
      <c r="BJ414" s="304"/>
      <c r="BK414" s="304"/>
      <c r="BL414" s="304"/>
      <c r="BM414" s="304"/>
      <c r="BN414" s="304"/>
      <c r="BO414" s="304"/>
      <c r="BP414" s="304"/>
      <c r="BQ414" s="304"/>
      <c r="BR414" s="304"/>
      <c r="BS414" s="304"/>
      <c r="BT414" s="304"/>
      <c r="BU414" s="304"/>
      <c r="BV414" s="304"/>
      <c r="BW414" s="304"/>
      <c r="BX414" s="304"/>
      <c r="BY414" s="304"/>
      <c r="BZ414" s="304"/>
      <c r="CA414" s="304"/>
      <c r="CB414" s="304"/>
      <c r="CC414" s="304"/>
      <c r="CD414" s="304"/>
      <c r="CE414" s="304"/>
      <c r="CF414" s="304"/>
      <c r="CG414" s="304"/>
      <c r="CH414" s="304"/>
      <c r="CI414" s="304"/>
      <c r="CJ414" s="304"/>
      <c r="CK414" s="304"/>
      <c r="CL414" s="304"/>
      <c r="CM414" s="304"/>
      <c r="CN414" s="304"/>
      <c r="CO414" s="304"/>
      <c r="CP414" s="304"/>
      <c r="CQ414" s="304"/>
      <c r="CR414" s="304"/>
      <c r="CS414" s="304"/>
      <c r="CT414" s="304"/>
      <c r="CU414" s="304"/>
      <c r="CV414" s="304"/>
      <c r="CW414" s="304"/>
      <c r="CX414" s="304"/>
      <c r="CY414" s="304"/>
      <c r="CZ414" s="304"/>
      <c r="DA414" s="304"/>
      <c r="DB414" s="304"/>
      <c r="DC414" s="304"/>
      <c r="DD414" s="304"/>
    </row>
    <row r="415" spans="1:108" ht="17.25">
      <c r="A415" s="304"/>
      <c r="B415" s="300"/>
      <c r="C415" s="304"/>
      <c r="D415" s="304"/>
      <c r="E415" s="303"/>
      <c r="F415" s="303"/>
      <c r="G415" s="303"/>
      <c r="H415" s="303"/>
      <c r="I415" s="303"/>
      <c r="J415" s="305"/>
      <c r="K415" s="303"/>
      <c r="L415" s="303"/>
      <c r="M415" s="303"/>
      <c r="N415" s="305"/>
      <c r="O415" s="303"/>
      <c r="P415" s="304"/>
      <c r="Q415" s="304"/>
      <c r="R415" s="304"/>
      <c r="S415" s="304"/>
      <c r="T415" s="304"/>
      <c r="U415" s="304"/>
      <c r="V415" s="304"/>
      <c r="W415" s="304"/>
      <c r="X415" s="304"/>
      <c r="Y415" s="304"/>
      <c r="Z415" s="304"/>
      <c r="AA415" s="304"/>
      <c r="AB415" s="304"/>
      <c r="AC415" s="304"/>
      <c r="AD415" s="304"/>
      <c r="AE415" s="304"/>
      <c r="AF415" s="304"/>
      <c r="AG415" s="304"/>
      <c r="AH415" s="304"/>
      <c r="AI415" s="304"/>
      <c r="AJ415" s="304"/>
      <c r="AK415" s="304"/>
      <c r="AL415" s="304"/>
      <c r="AM415" s="304"/>
      <c r="AN415" s="304"/>
      <c r="AO415" s="304"/>
      <c r="AP415" s="304"/>
      <c r="AQ415" s="304"/>
      <c r="AR415" s="304"/>
      <c r="AS415" s="304"/>
      <c r="AT415" s="304"/>
      <c r="AU415" s="304"/>
      <c r="AV415" s="304"/>
      <c r="AW415" s="304"/>
      <c r="AX415" s="304"/>
      <c r="AY415" s="304"/>
      <c r="AZ415" s="304"/>
      <c r="BA415" s="304"/>
      <c r="BB415" s="304"/>
      <c r="BC415" s="304"/>
      <c r="BD415" s="304"/>
      <c r="BE415" s="304"/>
      <c r="BF415" s="304"/>
      <c r="BG415" s="304"/>
      <c r="BH415" s="304"/>
      <c r="BI415" s="304"/>
      <c r="BJ415" s="304"/>
      <c r="BK415" s="304"/>
      <c r="BL415" s="304"/>
      <c r="BM415" s="304"/>
      <c r="BN415" s="304"/>
      <c r="BO415" s="304"/>
      <c r="BP415" s="304"/>
      <c r="BQ415" s="304"/>
      <c r="BR415" s="304"/>
      <c r="BS415" s="304"/>
      <c r="BT415" s="304"/>
      <c r="BU415" s="304"/>
      <c r="BV415" s="304"/>
      <c r="BW415" s="304"/>
      <c r="BX415" s="304"/>
      <c r="BY415" s="304"/>
      <c r="BZ415" s="304"/>
      <c r="CA415" s="304"/>
      <c r="CB415" s="304"/>
      <c r="CC415" s="304"/>
      <c r="CD415" s="304"/>
      <c r="CE415" s="304"/>
      <c r="CF415" s="304"/>
      <c r="CG415" s="304"/>
      <c r="CH415" s="304"/>
      <c r="CI415" s="304"/>
      <c r="CJ415" s="304"/>
      <c r="CK415" s="304"/>
      <c r="CL415" s="304"/>
      <c r="CM415" s="304"/>
      <c r="CN415" s="304"/>
      <c r="CO415" s="304"/>
      <c r="CP415" s="304"/>
      <c r="CQ415" s="304"/>
      <c r="CR415" s="304"/>
      <c r="CS415" s="304"/>
      <c r="CT415" s="304"/>
      <c r="CU415" s="304"/>
      <c r="CV415" s="304"/>
      <c r="CW415" s="304"/>
      <c r="CX415" s="304"/>
      <c r="CY415" s="304"/>
      <c r="CZ415" s="304"/>
      <c r="DA415" s="304"/>
      <c r="DB415" s="304"/>
      <c r="DC415" s="304"/>
      <c r="DD415" s="304"/>
    </row>
    <row r="416" spans="1:108" ht="17.25">
      <c r="A416" s="304"/>
      <c r="B416" s="300"/>
      <c r="C416" s="304"/>
      <c r="D416" s="304"/>
      <c r="E416" s="303"/>
      <c r="F416" s="303"/>
      <c r="G416" s="303"/>
      <c r="H416" s="303"/>
      <c r="I416" s="303"/>
      <c r="J416" s="305"/>
      <c r="K416" s="303"/>
      <c r="L416" s="303"/>
      <c r="M416" s="303"/>
      <c r="N416" s="305"/>
      <c r="O416" s="303"/>
      <c r="P416" s="304"/>
      <c r="Q416" s="304"/>
      <c r="R416" s="304"/>
      <c r="S416" s="304"/>
      <c r="T416" s="304"/>
      <c r="U416" s="304"/>
      <c r="V416" s="304"/>
      <c r="W416" s="304"/>
      <c r="X416" s="304"/>
      <c r="Y416" s="304"/>
      <c r="Z416" s="304"/>
      <c r="AA416" s="304"/>
      <c r="AB416" s="304"/>
      <c r="AC416" s="304"/>
      <c r="AD416" s="304"/>
      <c r="AE416" s="304"/>
      <c r="AF416" s="304"/>
      <c r="AG416" s="304"/>
      <c r="AH416" s="304"/>
      <c r="AI416" s="304"/>
      <c r="AJ416" s="304"/>
      <c r="AK416" s="304"/>
      <c r="AL416" s="304"/>
      <c r="AM416" s="304"/>
      <c r="AN416" s="304"/>
      <c r="AO416" s="304"/>
      <c r="AP416" s="304"/>
      <c r="AQ416" s="304"/>
      <c r="AR416" s="304"/>
      <c r="AS416" s="304"/>
      <c r="AT416" s="304"/>
      <c r="AU416" s="304"/>
      <c r="AV416" s="304"/>
      <c r="AW416" s="304"/>
      <c r="AX416" s="304"/>
      <c r="AY416" s="304"/>
      <c r="AZ416" s="304"/>
      <c r="BA416" s="304"/>
      <c r="BB416" s="304"/>
      <c r="BC416" s="304"/>
      <c r="BD416" s="304"/>
      <c r="BE416" s="304"/>
      <c r="BF416" s="304"/>
      <c r="BG416" s="304"/>
      <c r="BH416" s="304"/>
      <c r="BI416" s="304"/>
      <c r="BJ416" s="304"/>
      <c r="BK416" s="304"/>
      <c r="BL416" s="304"/>
      <c r="BM416" s="304"/>
      <c r="BN416" s="304"/>
      <c r="BO416" s="304"/>
      <c r="BP416" s="304"/>
      <c r="BQ416" s="304"/>
      <c r="BR416" s="304"/>
      <c r="BS416" s="304"/>
      <c r="BT416" s="304"/>
      <c r="BU416" s="304"/>
      <c r="BV416" s="304"/>
      <c r="BW416" s="304"/>
      <c r="BX416" s="304"/>
      <c r="BY416" s="304"/>
      <c r="BZ416" s="304"/>
      <c r="CA416" s="304"/>
      <c r="CB416" s="304"/>
      <c r="CC416" s="304"/>
      <c r="CD416" s="304"/>
      <c r="CE416" s="304"/>
      <c r="CF416" s="304"/>
      <c r="CG416" s="304"/>
      <c r="CH416" s="304"/>
      <c r="CI416" s="304"/>
      <c r="CJ416" s="304"/>
      <c r="CK416" s="304"/>
      <c r="CL416" s="304"/>
      <c r="CM416" s="304"/>
      <c r="CN416" s="304"/>
      <c r="CO416" s="304"/>
      <c r="CP416" s="304"/>
      <c r="CQ416" s="304"/>
      <c r="CR416" s="304"/>
      <c r="CS416" s="304"/>
      <c r="CT416" s="304"/>
      <c r="CU416" s="304"/>
      <c r="CV416" s="304"/>
      <c r="CW416" s="304"/>
      <c r="CX416" s="304"/>
      <c r="CY416" s="304"/>
      <c r="CZ416" s="304"/>
      <c r="DA416" s="304"/>
      <c r="DB416" s="304"/>
      <c r="DC416" s="304"/>
      <c r="DD416" s="304"/>
    </row>
    <row r="417" spans="1:108" ht="17.25">
      <c r="A417" s="304"/>
      <c r="B417" s="300"/>
      <c r="C417" s="304"/>
      <c r="D417" s="304"/>
      <c r="E417" s="303"/>
      <c r="F417" s="303"/>
      <c r="G417" s="303"/>
      <c r="H417" s="303"/>
      <c r="I417" s="303"/>
      <c r="J417" s="305"/>
      <c r="K417" s="303"/>
      <c r="L417" s="303"/>
      <c r="M417" s="303"/>
      <c r="N417" s="305"/>
      <c r="O417" s="303"/>
      <c r="P417" s="304"/>
      <c r="Q417" s="304"/>
      <c r="R417" s="304"/>
      <c r="S417" s="304"/>
      <c r="T417" s="304"/>
      <c r="U417" s="304"/>
      <c r="V417" s="304"/>
      <c r="W417" s="304"/>
      <c r="X417" s="304"/>
      <c r="Y417" s="304"/>
      <c r="Z417" s="304"/>
      <c r="AA417" s="304"/>
      <c r="AB417" s="304"/>
      <c r="AC417" s="304"/>
      <c r="AD417" s="304"/>
      <c r="AE417" s="304"/>
      <c r="AF417" s="304"/>
      <c r="AG417" s="304"/>
      <c r="AH417" s="304"/>
      <c r="AI417" s="304"/>
      <c r="AJ417" s="304"/>
      <c r="AK417" s="304"/>
      <c r="AL417" s="304"/>
      <c r="AM417" s="304"/>
      <c r="AN417" s="304"/>
      <c r="AO417" s="304"/>
      <c r="AP417" s="304"/>
      <c r="AQ417" s="304"/>
      <c r="AR417" s="304"/>
      <c r="AS417" s="304"/>
      <c r="AT417" s="304"/>
      <c r="AU417" s="304"/>
      <c r="AV417" s="304"/>
      <c r="AW417" s="304"/>
      <c r="AX417" s="304"/>
      <c r="AY417" s="304"/>
      <c r="AZ417" s="304"/>
      <c r="BA417" s="304"/>
      <c r="BB417" s="304"/>
      <c r="BC417" s="304"/>
      <c r="BD417" s="304"/>
      <c r="BE417" s="304"/>
      <c r="BF417" s="304"/>
      <c r="BG417" s="304"/>
      <c r="BH417" s="304"/>
      <c r="BI417" s="304"/>
      <c r="BJ417" s="304"/>
      <c r="BK417" s="304"/>
      <c r="BL417" s="304"/>
      <c r="BM417" s="304"/>
      <c r="BN417" s="304"/>
      <c r="BO417" s="304"/>
      <c r="BP417" s="304"/>
      <c r="BQ417" s="304"/>
      <c r="BR417" s="304"/>
      <c r="BS417" s="304"/>
      <c r="BT417" s="304"/>
      <c r="BU417" s="304"/>
      <c r="BV417" s="304"/>
      <c r="BW417" s="304"/>
      <c r="BX417" s="304"/>
      <c r="BY417" s="304"/>
      <c r="BZ417" s="304"/>
      <c r="CA417" s="304"/>
      <c r="CB417" s="304"/>
      <c r="CC417" s="304"/>
      <c r="CD417" s="304"/>
      <c r="CE417" s="304"/>
      <c r="CF417" s="304"/>
      <c r="CG417" s="304"/>
      <c r="CH417" s="304"/>
      <c r="CI417" s="304"/>
      <c r="CJ417" s="304"/>
      <c r="CK417" s="304"/>
      <c r="CL417" s="304"/>
      <c r="CM417" s="304"/>
      <c r="CN417" s="304"/>
      <c r="CO417" s="304"/>
      <c r="CP417" s="304"/>
      <c r="CQ417" s="304"/>
      <c r="CR417" s="304"/>
      <c r="CS417" s="304"/>
      <c r="CT417" s="304"/>
      <c r="CU417" s="304"/>
      <c r="CV417" s="304"/>
      <c r="CW417" s="304"/>
      <c r="CX417" s="304"/>
      <c r="CY417" s="304"/>
      <c r="CZ417" s="304"/>
      <c r="DA417" s="304"/>
      <c r="DB417" s="304"/>
      <c r="DC417" s="304"/>
      <c r="DD417" s="304"/>
    </row>
    <row r="418" spans="1:108" ht="17.25">
      <c r="A418" s="304"/>
      <c r="B418" s="300"/>
      <c r="C418" s="304"/>
      <c r="D418" s="304"/>
      <c r="E418" s="303"/>
      <c r="F418" s="303"/>
      <c r="G418" s="303"/>
      <c r="H418" s="303"/>
      <c r="I418" s="303"/>
      <c r="J418" s="305"/>
      <c r="K418" s="303"/>
      <c r="L418" s="303"/>
      <c r="M418" s="303"/>
      <c r="N418" s="305"/>
      <c r="O418" s="303"/>
      <c r="P418" s="304"/>
      <c r="Q418" s="304"/>
      <c r="R418" s="304"/>
      <c r="S418" s="304"/>
      <c r="T418" s="304"/>
      <c r="U418" s="304"/>
      <c r="V418" s="304"/>
      <c r="W418" s="304"/>
      <c r="X418" s="304"/>
      <c r="Y418" s="304"/>
      <c r="Z418" s="304"/>
      <c r="AA418" s="304"/>
      <c r="AB418" s="304"/>
      <c r="AC418" s="304"/>
      <c r="AD418" s="304"/>
      <c r="AE418" s="304"/>
      <c r="AF418" s="304"/>
      <c r="AG418" s="304"/>
      <c r="AH418" s="304"/>
      <c r="AI418" s="304"/>
      <c r="AJ418" s="304"/>
      <c r="AK418" s="304"/>
      <c r="AL418" s="304"/>
      <c r="AM418" s="304"/>
      <c r="AN418" s="304"/>
      <c r="AO418" s="304"/>
      <c r="AP418" s="304"/>
      <c r="AQ418" s="304"/>
      <c r="AR418" s="304"/>
      <c r="AS418" s="304"/>
      <c r="AT418" s="304"/>
      <c r="AU418" s="304"/>
      <c r="AV418" s="304"/>
      <c r="AW418" s="304"/>
      <c r="AX418" s="304"/>
      <c r="AY418" s="304"/>
      <c r="AZ418" s="304"/>
      <c r="BA418" s="304"/>
      <c r="BB418" s="304"/>
      <c r="BC418" s="304"/>
      <c r="BD418" s="304"/>
      <c r="BE418" s="304"/>
      <c r="BF418" s="304"/>
      <c r="BG418" s="304"/>
      <c r="BH418" s="304"/>
      <c r="BI418" s="304"/>
      <c r="BJ418" s="304"/>
      <c r="BK418" s="304"/>
      <c r="BL418" s="304"/>
      <c r="BM418" s="304"/>
      <c r="BN418" s="304"/>
      <c r="BO418" s="304"/>
      <c r="BP418" s="304"/>
      <c r="BQ418" s="304"/>
      <c r="BR418" s="304"/>
      <c r="BS418" s="304"/>
      <c r="BT418" s="304"/>
      <c r="BU418" s="304"/>
      <c r="BV418" s="304"/>
      <c r="BW418" s="304"/>
      <c r="BX418" s="304"/>
      <c r="BY418" s="304"/>
      <c r="BZ418" s="304"/>
      <c r="CA418" s="304"/>
      <c r="CB418" s="304"/>
      <c r="CC418" s="304"/>
      <c r="CD418" s="304"/>
      <c r="CE418" s="304"/>
      <c r="CF418" s="304"/>
      <c r="CG418" s="304"/>
      <c r="CH418" s="304"/>
      <c r="CI418" s="304"/>
      <c r="CJ418" s="304"/>
      <c r="CK418" s="304"/>
      <c r="CL418" s="304"/>
      <c r="CM418" s="304"/>
      <c r="CN418" s="304"/>
      <c r="CO418" s="304"/>
      <c r="CP418" s="304"/>
      <c r="CQ418" s="304"/>
      <c r="CR418" s="304"/>
      <c r="CS418" s="304"/>
      <c r="CT418" s="304"/>
      <c r="CU418" s="304"/>
      <c r="CV418" s="304"/>
      <c r="CW418" s="304"/>
      <c r="CX418" s="304"/>
      <c r="CY418" s="304"/>
      <c r="CZ418" s="304"/>
      <c r="DA418" s="304"/>
      <c r="DB418" s="304"/>
      <c r="DC418" s="304"/>
      <c r="DD418" s="304"/>
    </row>
    <row r="419" spans="1:108" ht="17.25">
      <c r="A419" s="304"/>
      <c r="B419" s="300"/>
      <c r="C419" s="304"/>
      <c r="D419" s="304"/>
      <c r="E419" s="303"/>
      <c r="F419" s="303"/>
      <c r="G419" s="303"/>
      <c r="H419" s="303"/>
      <c r="I419" s="303"/>
      <c r="J419" s="305"/>
      <c r="K419" s="303"/>
      <c r="L419" s="303"/>
      <c r="M419" s="303"/>
      <c r="N419" s="305"/>
      <c r="O419" s="303"/>
      <c r="P419" s="304"/>
      <c r="Q419" s="304"/>
      <c r="R419" s="304"/>
      <c r="S419" s="304"/>
      <c r="T419" s="304"/>
      <c r="U419" s="304"/>
      <c r="V419" s="304"/>
      <c r="W419" s="304"/>
      <c r="X419" s="304"/>
      <c r="Y419" s="304"/>
      <c r="Z419" s="304"/>
      <c r="AA419" s="304"/>
      <c r="AB419" s="304"/>
      <c r="AC419" s="304"/>
      <c r="AD419" s="304"/>
      <c r="AE419" s="304"/>
      <c r="AF419" s="304"/>
      <c r="AG419" s="304"/>
      <c r="AH419" s="304"/>
      <c r="AI419" s="304"/>
      <c r="AJ419" s="304"/>
      <c r="AK419" s="304"/>
      <c r="AL419" s="304"/>
      <c r="AM419" s="304"/>
      <c r="AN419" s="304"/>
      <c r="AO419" s="304"/>
      <c r="AP419" s="304"/>
      <c r="AQ419" s="304"/>
      <c r="AR419" s="304"/>
      <c r="AS419" s="304"/>
      <c r="AT419" s="304"/>
      <c r="AU419" s="304"/>
      <c r="AV419" s="304"/>
      <c r="AW419" s="304"/>
      <c r="AX419" s="304"/>
      <c r="AY419" s="304"/>
      <c r="AZ419" s="304"/>
      <c r="BA419" s="304"/>
      <c r="BB419" s="304"/>
      <c r="BC419" s="304"/>
      <c r="BD419" s="304"/>
      <c r="BE419" s="304"/>
      <c r="BF419" s="304"/>
      <c r="BG419" s="304"/>
      <c r="BH419" s="304"/>
      <c r="BI419" s="304"/>
      <c r="BJ419" s="304"/>
      <c r="BK419" s="304"/>
      <c r="BL419" s="304"/>
      <c r="BM419" s="304"/>
      <c r="BN419" s="304"/>
      <c r="BO419" s="304"/>
      <c r="BP419" s="304"/>
      <c r="BQ419" s="304"/>
      <c r="BR419" s="304"/>
      <c r="BS419" s="304"/>
      <c r="BT419" s="304"/>
      <c r="BU419" s="304"/>
      <c r="BV419" s="304"/>
      <c r="BW419" s="304"/>
      <c r="BX419" s="304"/>
      <c r="BY419" s="304"/>
      <c r="BZ419" s="304"/>
      <c r="CA419" s="304"/>
      <c r="CB419" s="304"/>
      <c r="CC419" s="304"/>
      <c r="CD419" s="304"/>
      <c r="CE419" s="304"/>
      <c r="CF419" s="304"/>
      <c r="CG419" s="304"/>
      <c r="CH419" s="304"/>
      <c r="CI419" s="304"/>
      <c r="CJ419" s="304"/>
      <c r="CK419" s="304"/>
      <c r="CL419" s="304"/>
      <c r="CM419" s="304"/>
      <c r="CN419" s="304"/>
      <c r="CO419" s="304"/>
      <c r="CP419" s="304"/>
      <c r="CQ419" s="304"/>
      <c r="CR419" s="304"/>
      <c r="CS419" s="304"/>
      <c r="CT419" s="304"/>
      <c r="CU419" s="304"/>
      <c r="CV419" s="304"/>
      <c r="CW419" s="304"/>
      <c r="CX419" s="304"/>
      <c r="CY419" s="304"/>
      <c r="CZ419" s="304"/>
      <c r="DA419" s="304"/>
      <c r="DB419" s="304"/>
      <c r="DC419" s="304"/>
      <c r="DD419" s="304"/>
    </row>
    <row r="420" spans="1:108" ht="17.25">
      <c r="A420" s="304"/>
      <c r="B420" s="300"/>
      <c r="C420" s="304"/>
      <c r="D420" s="304"/>
      <c r="E420" s="303"/>
      <c r="F420" s="303"/>
      <c r="G420" s="303"/>
      <c r="H420" s="303"/>
      <c r="I420" s="303"/>
      <c r="J420" s="305"/>
      <c r="K420" s="303"/>
      <c r="L420" s="303"/>
      <c r="M420" s="303"/>
      <c r="N420" s="305"/>
      <c r="O420" s="303"/>
      <c r="P420" s="304"/>
      <c r="Q420" s="304"/>
      <c r="R420" s="304"/>
      <c r="S420" s="304"/>
      <c r="T420" s="304"/>
      <c r="U420" s="304"/>
      <c r="V420" s="304"/>
      <c r="W420" s="304"/>
      <c r="X420" s="304"/>
      <c r="Y420" s="304"/>
      <c r="Z420" s="304"/>
      <c r="AA420" s="304"/>
      <c r="AB420" s="304"/>
      <c r="AC420" s="304"/>
      <c r="AD420" s="304"/>
      <c r="AE420" s="304"/>
      <c r="AF420" s="304"/>
      <c r="AG420" s="304"/>
      <c r="AH420" s="304"/>
      <c r="AI420" s="304"/>
      <c r="AJ420" s="304"/>
      <c r="AK420" s="304"/>
      <c r="AL420" s="304"/>
      <c r="AM420" s="304"/>
      <c r="AN420" s="304"/>
      <c r="AO420" s="304"/>
      <c r="AP420" s="304"/>
      <c r="AQ420" s="304"/>
      <c r="AR420" s="304"/>
      <c r="AS420" s="304"/>
      <c r="AT420" s="304"/>
      <c r="AU420" s="304"/>
      <c r="AV420" s="304"/>
      <c r="AW420" s="304"/>
      <c r="AX420" s="304"/>
      <c r="AY420" s="304"/>
      <c r="AZ420" s="304"/>
      <c r="BA420" s="304"/>
      <c r="BB420" s="304"/>
      <c r="BC420" s="304"/>
      <c r="BD420" s="304"/>
      <c r="BE420" s="304"/>
      <c r="BF420" s="304"/>
      <c r="BG420" s="304"/>
      <c r="BH420" s="304"/>
      <c r="BI420" s="304"/>
      <c r="BJ420" s="304"/>
      <c r="BK420" s="304"/>
      <c r="BL420" s="304"/>
      <c r="BM420" s="304"/>
      <c r="BN420" s="304"/>
      <c r="BO420" s="304"/>
      <c r="BP420" s="304"/>
      <c r="BQ420" s="304"/>
      <c r="BR420" s="304"/>
      <c r="BS420" s="304"/>
      <c r="BT420" s="304"/>
      <c r="BU420" s="304"/>
      <c r="BV420" s="304"/>
      <c r="BW420" s="304"/>
      <c r="BX420" s="304"/>
      <c r="BY420" s="304"/>
      <c r="BZ420" s="304"/>
      <c r="CA420" s="304"/>
      <c r="CB420" s="304"/>
      <c r="CC420" s="304"/>
      <c r="CD420" s="304"/>
      <c r="CE420" s="304"/>
      <c r="CF420" s="304"/>
      <c r="CG420" s="304"/>
      <c r="CH420" s="304"/>
      <c r="CI420" s="304"/>
      <c r="CJ420" s="304"/>
      <c r="CK420" s="304"/>
      <c r="CL420" s="304"/>
      <c r="CM420" s="304"/>
      <c r="CN420" s="304"/>
      <c r="CO420" s="304"/>
      <c r="CP420" s="304"/>
      <c r="CQ420" s="304"/>
      <c r="CR420" s="304"/>
      <c r="CS420" s="304"/>
      <c r="CT420" s="304"/>
      <c r="CU420" s="304"/>
      <c r="CV420" s="304"/>
      <c r="CW420" s="304"/>
      <c r="CX420" s="304"/>
      <c r="CY420" s="304"/>
      <c r="CZ420" s="304"/>
      <c r="DA420" s="304"/>
      <c r="DB420" s="304"/>
      <c r="DC420" s="304"/>
      <c r="DD420" s="304"/>
    </row>
    <row r="421" spans="1:108" ht="17.25">
      <c r="A421" s="304"/>
      <c r="B421" s="300"/>
      <c r="C421" s="304"/>
      <c r="D421" s="304"/>
      <c r="E421" s="303"/>
      <c r="F421" s="303"/>
      <c r="G421" s="303"/>
      <c r="H421" s="303"/>
      <c r="I421" s="303"/>
      <c r="J421" s="305"/>
      <c r="K421" s="303"/>
      <c r="L421" s="303"/>
      <c r="M421" s="303"/>
      <c r="N421" s="305"/>
      <c r="O421" s="303"/>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c r="AU421" s="304"/>
      <c r="AV421" s="304"/>
      <c r="AW421" s="304"/>
      <c r="AX421" s="304"/>
      <c r="AY421" s="304"/>
      <c r="AZ421" s="304"/>
      <c r="BA421" s="304"/>
      <c r="BB421" s="304"/>
      <c r="BC421" s="304"/>
      <c r="BD421" s="304"/>
      <c r="BE421" s="304"/>
      <c r="BF421" s="304"/>
      <c r="BG421" s="304"/>
      <c r="BH421" s="304"/>
      <c r="BI421" s="304"/>
      <c r="BJ421" s="304"/>
      <c r="BK421" s="304"/>
      <c r="BL421" s="304"/>
      <c r="BM421" s="304"/>
      <c r="BN421" s="304"/>
      <c r="BO421" s="304"/>
      <c r="BP421" s="304"/>
      <c r="BQ421" s="304"/>
      <c r="BR421" s="304"/>
      <c r="BS421" s="304"/>
      <c r="BT421" s="304"/>
      <c r="BU421" s="304"/>
      <c r="BV421" s="304"/>
      <c r="BW421" s="304"/>
      <c r="BX421" s="304"/>
      <c r="BY421" s="304"/>
      <c r="BZ421" s="304"/>
      <c r="CA421" s="304"/>
      <c r="CB421" s="304"/>
      <c r="CC421" s="304"/>
      <c r="CD421" s="304"/>
      <c r="CE421" s="304"/>
      <c r="CF421" s="304"/>
      <c r="CG421" s="304"/>
      <c r="CH421" s="304"/>
      <c r="CI421" s="304"/>
      <c r="CJ421" s="304"/>
      <c r="CK421" s="304"/>
      <c r="CL421" s="304"/>
      <c r="CM421" s="304"/>
      <c r="CN421" s="304"/>
      <c r="CO421" s="304"/>
      <c r="CP421" s="304"/>
      <c r="CQ421" s="304"/>
      <c r="CR421" s="304"/>
      <c r="CS421" s="304"/>
      <c r="CT421" s="304"/>
      <c r="CU421" s="304"/>
      <c r="CV421" s="304"/>
      <c r="CW421" s="304"/>
      <c r="CX421" s="304"/>
      <c r="CY421" s="304"/>
      <c r="CZ421" s="304"/>
      <c r="DA421" s="304"/>
      <c r="DB421" s="304"/>
      <c r="DC421" s="304"/>
      <c r="DD421" s="304"/>
    </row>
    <row r="422" spans="1:108" ht="17.25">
      <c r="A422" s="304"/>
      <c r="B422" s="300"/>
      <c r="C422" s="304"/>
      <c r="D422" s="304"/>
      <c r="E422" s="303"/>
      <c r="F422" s="303"/>
      <c r="G422" s="303"/>
      <c r="H422" s="303"/>
      <c r="I422" s="303"/>
      <c r="J422" s="305"/>
      <c r="K422" s="303"/>
      <c r="L422" s="303"/>
      <c r="M422" s="303"/>
      <c r="N422" s="305"/>
      <c r="O422" s="303"/>
      <c r="P422" s="304"/>
      <c r="Q422" s="304"/>
      <c r="R422" s="304"/>
      <c r="S422" s="304"/>
      <c r="T422" s="304"/>
      <c r="U422" s="304"/>
      <c r="V422" s="304"/>
      <c r="W422" s="304"/>
      <c r="X422" s="304"/>
      <c r="Y422" s="304"/>
      <c r="Z422" s="304"/>
      <c r="AA422" s="304"/>
      <c r="AB422" s="304"/>
      <c r="AC422" s="304"/>
      <c r="AD422" s="304"/>
      <c r="AE422" s="304"/>
      <c r="AF422" s="304"/>
      <c r="AG422" s="304"/>
      <c r="AH422" s="304"/>
      <c r="AI422" s="304"/>
      <c r="AJ422" s="304"/>
      <c r="AK422" s="304"/>
      <c r="AL422" s="304"/>
      <c r="AM422" s="304"/>
      <c r="AN422" s="304"/>
      <c r="AO422" s="304"/>
      <c r="AP422" s="304"/>
      <c r="AQ422" s="304"/>
      <c r="AR422" s="304"/>
      <c r="AS422" s="304"/>
      <c r="AT422" s="304"/>
      <c r="AU422" s="304"/>
      <c r="AV422" s="304"/>
      <c r="AW422" s="304"/>
      <c r="AX422" s="304"/>
      <c r="AY422" s="304"/>
      <c r="AZ422" s="304"/>
      <c r="BA422" s="304"/>
      <c r="BB422" s="304"/>
      <c r="BC422" s="304"/>
      <c r="BD422" s="304"/>
      <c r="BE422" s="304"/>
      <c r="BF422" s="304"/>
      <c r="BG422" s="304"/>
      <c r="BH422" s="304"/>
      <c r="BI422" s="304"/>
      <c r="BJ422" s="304"/>
      <c r="BK422" s="304"/>
      <c r="BL422" s="304"/>
      <c r="BM422" s="304"/>
      <c r="BN422" s="304"/>
      <c r="BO422" s="304"/>
      <c r="BP422" s="304"/>
      <c r="BQ422" s="304"/>
      <c r="BR422" s="304"/>
      <c r="BS422" s="304"/>
      <c r="BT422" s="304"/>
      <c r="BU422" s="304"/>
      <c r="BV422" s="304"/>
      <c r="BW422" s="304"/>
      <c r="BX422" s="304"/>
      <c r="BY422" s="304"/>
      <c r="BZ422" s="304"/>
      <c r="CA422" s="304"/>
      <c r="CB422" s="304"/>
      <c r="CC422" s="304"/>
      <c r="CD422" s="304"/>
      <c r="CE422" s="304"/>
      <c r="CF422" s="304"/>
      <c r="CG422" s="304"/>
      <c r="CH422" s="304"/>
      <c r="CI422" s="304"/>
      <c r="CJ422" s="304"/>
      <c r="CK422" s="304"/>
      <c r="CL422" s="304"/>
      <c r="CM422" s="304"/>
      <c r="CN422" s="304"/>
      <c r="CO422" s="304"/>
      <c r="CP422" s="304"/>
      <c r="CQ422" s="304"/>
      <c r="CR422" s="304"/>
      <c r="CS422" s="304"/>
      <c r="CT422" s="304"/>
      <c r="CU422" s="304"/>
      <c r="CV422" s="304"/>
      <c r="CW422" s="304"/>
      <c r="CX422" s="304"/>
      <c r="CY422" s="304"/>
      <c r="CZ422" s="304"/>
      <c r="DA422" s="304"/>
      <c r="DB422" s="304"/>
      <c r="DC422" s="304"/>
      <c r="DD422" s="304"/>
    </row>
    <row r="423" spans="1:108" ht="17.25">
      <c r="A423" s="304"/>
      <c r="B423" s="300"/>
      <c r="C423" s="304"/>
      <c r="D423" s="304"/>
      <c r="E423" s="303"/>
      <c r="F423" s="303"/>
      <c r="G423" s="303"/>
      <c r="H423" s="303"/>
      <c r="I423" s="303"/>
      <c r="J423" s="305"/>
      <c r="K423" s="303"/>
      <c r="L423" s="303"/>
      <c r="M423" s="303"/>
      <c r="N423" s="305"/>
      <c r="O423" s="303"/>
      <c r="P423" s="304"/>
      <c r="Q423" s="304"/>
      <c r="R423" s="304"/>
      <c r="S423" s="304"/>
      <c r="T423" s="304"/>
      <c r="U423" s="304"/>
      <c r="V423" s="304"/>
      <c r="W423" s="304"/>
      <c r="X423" s="304"/>
      <c r="Y423" s="304"/>
      <c r="Z423" s="304"/>
      <c r="AA423" s="304"/>
      <c r="AB423" s="304"/>
      <c r="AC423" s="304"/>
      <c r="AD423" s="304"/>
      <c r="AE423" s="304"/>
      <c r="AF423" s="304"/>
      <c r="AG423" s="304"/>
      <c r="AH423" s="304"/>
      <c r="AI423" s="304"/>
      <c r="AJ423" s="304"/>
      <c r="AK423" s="304"/>
      <c r="AL423" s="304"/>
      <c r="AM423" s="304"/>
      <c r="AN423" s="304"/>
      <c r="AO423" s="304"/>
      <c r="AP423" s="304"/>
      <c r="AQ423" s="304"/>
      <c r="AR423" s="304"/>
      <c r="AS423" s="304"/>
      <c r="AT423" s="304"/>
      <c r="AU423" s="304"/>
      <c r="AV423" s="304"/>
      <c r="AW423" s="304"/>
      <c r="AX423" s="304"/>
      <c r="AY423" s="304"/>
      <c r="AZ423" s="304"/>
      <c r="BA423" s="304"/>
      <c r="BB423" s="304"/>
      <c r="BC423" s="304"/>
      <c r="BD423" s="304"/>
      <c r="BE423" s="304"/>
      <c r="BF423" s="304"/>
      <c r="BG423" s="304"/>
      <c r="BH423" s="304"/>
      <c r="BI423" s="304"/>
      <c r="BJ423" s="304"/>
      <c r="BK423" s="304"/>
      <c r="BL423" s="304"/>
      <c r="BM423" s="304"/>
      <c r="BN423" s="304"/>
      <c r="BO423" s="304"/>
      <c r="BP423" s="304"/>
      <c r="BQ423" s="304"/>
      <c r="BR423" s="304"/>
      <c r="BS423" s="304"/>
      <c r="BT423" s="304"/>
      <c r="BU423" s="304"/>
      <c r="BV423" s="304"/>
      <c r="BW423" s="304"/>
      <c r="BX423" s="304"/>
      <c r="BY423" s="304"/>
      <c r="BZ423" s="304"/>
      <c r="CA423" s="304"/>
      <c r="CB423" s="304"/>
      <c r="CC423" s="304"/>
      <c r="CD423" s="304"/>
      <c r="CE423" s="304"/>
      <c r="CF423" s="304"/>
      <c r="CG423" s="304"/>
      <c r="CH423" s="304"/>
      <c r="CI423" s="304"/>
      <c r="CJ423" s="304"/>
      <c r="CK423" s="304"/>
      <c r="CL423" s="304"/>
      <c r="CM423" s="304"/>
      <c r="CN423" s="304"/>
      <c r="CO423" s="304"/>
      <c r="CP423" s="304"/>
      <c r="CQ423" s="304"/>
      <c r="CR423" s="304"/>
      <c r="CS423" s="304"/>
      <c r="CT423" s="304"/>
      <c r="CU423" s="304"/>
      <c r="CV423" s="304"/>
      <c r="CW423" s="304"/>
      <c r="CX423" s="304"/>
      <c r="CY423" s="304"/>
      <c r="CZ423" s="304"/>
      <c r="DA423" s="304"/>
      <c r="DB423" s="304"/>
      <c r="DC423" s="304"/>
      <c r="DD423" s="304"/>
    </row>
    <row r="424" spans="1:108" ht="17.25">
      <c r="A424" s="304"/>
      <c r="B424" s="300"/>
      <c r="C424" s="304"/>
      <c r="D424" s="304"/>
      <c r="E424" s="303"/>
      <c r="F424" s="303"/>
      <c r="G424" s="303"/>
      <c r="H424" s="303"/>
      <c r="I424" s="303"/>
      <c r="J424" s="305"/>
      <c r="K424" s="303"/>
      <c r="L424" s="303"/>
      <c r="M424" s="303"/>
      <c r="N424" s="305"/>
      <c r="O424" s="303"/>
      <c r="P424" s="304"/>
      <c r="Q424" s="304"/>
      <c r="R424" s="304"/>
      <c r="S424" s="304"/>
      <c r="T424" s="304"/>
      <c r="U424" s="304"/>
      <c r="V424" s="304"/>
      <c r="W424" s="304"/>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304"/>
      <c r="AY424" s="304"/>
      <c r="AZ424" s="304"/>
      <c r="BA424" s="304"/>
      <c r="BB424" s="304"/>
      <c r="BC424" s="304"/>
      <c r="BD424" s="304"/>
      <c r="BE424" s="304"/>
      <c r="BF424" s="304"/>
      <c r="BG424" s="304"/>
      <c r="BH424" s="304"/>
      <c r="BI424" s="304"/>
      <c r="BJ424" s="304"/>
      <c r="BK424" s="304"/>
      <c r="BL424" s="304"/>
      <c r="BM424" s="304"/>
      <c r="BN424" s="304"/>
      <c r="BO424" s="304"/>
      <c r="BP424" s="304"/>
      <c r="BQ424" s="304"/>
      <c r="BR424" s="304"/>
      <c r="BS424" s="304"/>
      <c r="BT424" s="304"/>
      <c r="BU424" s="304"/>
      <c r="BV424" s="304"/>
      <c r="BW424" s="304"/>
      <c r="BX424" s="304"/>
      <c r="BY424" s="304"/>
      <c r="BZ424" s="304"/>
      <c r="CA424" s="304"/>
      <c r="CB424" s="304"/>
      <c r="CC424" s="304"/>
      <c r="CD424" s="304"/>
      <c r="CE424" s="304"/>
      <c r="CF424" s="304"/>
      <c r="CG424" s="304"/>
      <c r="CH424" s="304"/>
      <c r="CI424" s="304"/>
      <c r="CJ424" s="304"/>
      <c r="CK424" s="304"/>
      <c r="CL424" s="304"/>
      <c r="CM424" s="304"/>
      <c r="CN424" s="304"/>
      <c r="CO424" s="304"/>
      <c r="CP424" s="304"/>
      <c r="CQ424" s="304"/>
      <c r="CR424" s="304"/>
      <c r="CS424" s="304"/>
      <c r="CT424" s="304"/>
      <c r="CU424" s="304"/>
      <c r="CV424" s="304"/>
      <c r="CW424" s="304"/>
      <c r="CX424" s="304"/>
      <c r="CY424" s="304"/>
      <c r="CZ424" s="304"/>
      <c r="DA424" s="304"/>
      <c r="DB424" s="304"/>
      <c r="DC424" s="304"/>
      <c r="DD424" s="304"/>
    </row>
    <row r="425" spans="1:108" ht="17.25">
      <c r="A425" s="304"/>
      <c r="B425" s="300"/>
      <c r="C425" s="304"/>
      <c r="D425" s="304"/>
      <c r="E425" s="303"/>
      <c r="F425" s="303"/>
      <c r="G425" s="303"/>
      <c r="H425" s="303"/>
      <c r="I425" s="303"/>
      <c r="J425" s="305"/>
      <c r="K425" s="303"/>
      <c r="L425" s="303"/>
      <c r="M425" s="303"/>
      <c r="N425" s="305"/>
      <c r="O425" s="303"/>
      <c r="P425" s="304"/>
      <c r="Q425" s="304"/>
      <c r="R425" s="304"/>
      <c r="S425" s="304"/>
      <c r="T425" s="304"/>
      <c r="U425" s="304"/>
      <c r="V425" s="304"/>
      <c r="W425" s="304"/>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304"/>
      <c r="AY425" s="304"/>
      <c r="AZ425" s="304"/>
      <c r="BA425" s="304"/>
      <c r="BB425" s="304"/>
      <c r="BC425" s="304"/>
      <c r="BD425" s="304"/>
      <c r="BE425" s="304"/>
      <c r="BF425" s="304"/>
      <c r="BG425" s="304"/>
      <c r="BH425" s="304"/>
      <c r="BI425" s="304"/>
      <c r="BJ425" s="304"/>
      <c r="BK425" s="304"/>
      <c r="BL425" s="304"/>
      <c r="BM425" s="304"/>
      <c r="BN425" s="304"/>
      <c r="BO425" s="304"/>
      <c r="BP425" s="304"/>
      <c r="BQ425" s="304"/>
      <c r="BR425" s="304"/>
      <c r="BS425" s="304"/>
      <c r="BT425" s="304"/>
      <c r="BU425" s="304"/>
      <c r="BV425" s="304"/>
      <c r="BW425" s="304"/>
      <c r="BX425" s="304"/>
      <c r="BY425" s="304"/>
      <c r="BZ425" s="304"/>
      <c r="CA425" s="304"/>
      <c r="CB425" s="304"/>
      <c r="CC425" s="304"/>
      <c r="CD425" s="304"/>
      <c r="CE425" s="304"/>
      <c r="CF425" s="304"/>
      <c r="CG425" s="304"/>
      <c r="CH425" s="304"/>
      <c r="CI425" s="304"/>
      <c r="CJ425" s="304"/>
      <c r="CK425" s="304"/>
      <c r="CL425" s="304"/>
      <c r="CM425" s="304"/>
      <c r="CN425" s="304"/>
      <c r="CO425" s="304"/>
      <c r="CP425" s="304"/>
      <c r="CQ425" s="304"/>
      <c r="CR425" s="304"/>
      <c r="CS425" s="304"/>
      <c r="CT425" s="304"/>
      <c r="CU425" s="304"/>
      <c r="CV425" s="304"/>
      <c r="CW425" s="304"/>
      <c r="CX425" s="304"/>
      <c r="CY425" s="304"/>
      <c r="CZ425" s="304"/>
      <c r="DA425" s="304"/>
      <c r="DB425" s="304"/>
      <c r="DC425" s="304"/>
      <c r="DD425" s="304"/>
    </row>
    <row r="426" spans="1:108" ht="17.25">
      <c r="A426" s="304"/>
      <c r="B426" s="300"/>
      <c r="C426" s="304"/>
      <c r="D426" s="304"/>
      <c r="E426" s="303"/>
      <c r="F426" s="303"/>
      <c r="G426" s="303"/>
      <c r="H426" s="303"/>
      <c r="I426" s="303"/>
      <c r="J426" s="305"/>
      <c r="K426" s="303"/>
      <c r="L426" s="303"/>
      <c r="M426" s="303"/>
      <c r="N426" s="305"/>
      <c r="O426" s="303"/>
      <c r="P426" s="304"/>
      <c r="Q426" s="304"/>
      <c r="R426" s="304"/>
      <c r="S426" s="304"/>
      <c r="T426" s="304"/>
      <c r="U426" s="304"/>
      <c r="V426" s="304"/>
      <c r="W426" s="304"/>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304"/>
      <c r="AY426" s="304"/>
      <c r="AZ426" s="304"/>
      <c r="BA426" s="304"/>
      <c r="BB426" s="304"/>
      <c r="BC426" s="304"/>
      <c r="BD426" s="304"/>
      <c r="BE426" s="304"/>
      <c r="BF426" s="304"/>
      <c r="BG426" s="304"/>
      <c r="BH426" s="304"/>
      <c r="BI426" s="304"/>
      <c r="BJ426" s="304"/>
      <c r="BK426" s="304"/>
      <c r="BL426" s="304"/>
      <c r="BM426" s="304"/>
      <c r="BN426" s="304"/>
      <c r="BO426" s="304"/>
      <c r="BP426" s="304"/>
      <c r="BQ426" s="304"/>
      <c r="BR426" s="304"/>
      <c r="BS426" s="304"/>
      <c r="BT426" s="304"/>
      <c r="BU426" s="304"/>
      <c r="BV426" s="304"/>
      <c r="BW426" s="304"/>
      <c r="BX426" s="304"/>
      <c r="BY426" s="304"/>
      <c r="BZ426" s="304"/>
      <c r="CA426" s="304"/>
      <c r="CB426" s="304"/>
      <c r="CC426" s="304"/>
      <c r="CD426" s="304"/>
      <c r="CE426" s="304"/>
      <c r="CF426" s="304"/>
      <c r="CG426" s="304"/>
      <c r="CH426" s="304"/>
      <c r="CI426" s="304"/>
      <c r="CJ426" s="304"/>
      <c r="CK426" s="304"/>
      <c r="CL426" s="304"/>
      <c r="CM426" s="304"/>
      <c r="CN426" s="304"/>
      <c r="CO426" s="304"/>
      <c r="CP426" s="304"/>
      <c r="CQ426" s="304"/>
      <c r="CR426" s="304"/>
      <c r="CS426" s="304"/>
      <c r="CT426" s="304"/>
      <c r="CU426" s="304"/>
      <c r="CV426" s="304"/>
      <c r="CW426" s="304"/>
      <c r="CX426" s="304"/>
      <c r="CY426" s="304"/>
      <c r="CZ426" s="304"/>
      <c r="DA426" s="304"/>
      <c r="DB426" s="304"/>
      <c r="DC426" s="304"/>
      <c r="DD426" s="304"/>
    </row>
    <row r="427" spans="1:108" ht="17.25">
      <c r="A427" s="304"/>
      <c r="B427" s="300"/>
      <c r="C427" s="304"/>
      <c r="D427" s="304"/>
      <c r="E427" s="303"/>
      <c r="F427" s="303"/>
      <c r="G427" s="303"/>
      <c r="H427" s="303"/>
      <c r="I427" s="303"/>
      <c r="J427" s="305"/>
      <c r="K427" s="303"/>
      <c r="L427" s="303"/>
      <c r="M427" s="303"/>
      <c r="N427" s="305"/>
      <c r="O427" s="303"/>
      <c r="P427" s="304"/>
      <c r="Q427" s="304"/>
      <c r="R427" s="304"/>
      <c r="S427" s="304"/>
      <c r="T427" s="304"/>
      <c r="U427" s="304"/>
      <c r="V427" s="304"/>
      <c r="W427" s="304"/>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304"/>
      <c r="AY427" s="304"/>
      <c r="AZ427" s="304"/>
      <c r="BA427" s="304"/>
      <c r="BB427" s="304"/>
      <c r="BC427" s="304"/>
      <c r="BD427" s="304"/>
      <c r="BE427" s="304"/>
      <c r="BF427" s="304"/>
      <c r="BG427" s="304"/>
      <c r="BH427" s="304"/>
      <c r="BI427" s="304"/>
      <c r="BJ427" s="304"/>
      <c r="BK427" s="304"/>
      <c r="BL427" s="304"/>
      <c r="BM427" s="304"/>
      <c r="BN427" s="304"/>
      <c r="BO427" s="304"/>
      <c r="BP427" s="304"/>
      <c r="BQ427" s="304"/>
      <c r="BR427" s="304"/>
      <c r="BS427" s="304"/>
      <c r="BT427" s="304"/>
      <c r="BU427" s="304"/>
      <c r="BV427" s="304"/>
      <c r="BW427" s="304"/>
      <c r="BX427" s="304"/>
      <c r="BY427" s="304"/>
      <c r="BZ427" s="304"/>
      <c r="CA427" s="304"/>
      <c r="CB427" s="304"/>
      <c r="CC427" s="304"/>
      <c r="CD427" s="304"/>
      <c r="CE427" s="304"/>
      <c r="CF427" s="304"/>
      <c r="CG427" s="304"/>
      <c r="CH427" s="304"/>
      <c r="CI427" s="304"/>
      <c r="CJ427" s="304"/>
      <c r="CK427" s="304"/>
      <c r="CL427" s="304"/>
      <c r="CM427" s="304"/>
      <c r="CN427" s="304"/>
      <c r="CO427" s="304"/>
      <c r="CP427" s="304"/>
      <c r="CQ427" s="304"/>
      <c r="CR427" s="304"/>
      <c r="CS427" s="304"/>
      <c r="CT427" s="304"/>
      <c r="CU427" s="304"/>
      <c r="CV427" s="304"/>
      <c r="CW427" s="304"/>
      <c r="CX427" s="304"/>
      <c r="CY427" s="304"/>
      <c r="CZ427" s="304"/>
      <c r="DA427" s="304"/>
      <c r="DB427" s="304"/>
      <c r="DC427" s="304"/>
      <c r="DD427" s="304"/>
    </row>
    <row r="428" spans="1:108" ht="17.25">
      <c r="A428" s="304"/>
      <c r="B428" s="300"/>
      <c r="C428" s="304"/>
      <c r="D428" s="304"/>
      <c r="E428" s="303"/>
      <c r="F428" s="303"/>
      <c r="G428" s="303"/>
      <c r="H428" s="303"/>
      <c r="I428" s="303"/>
      <c r="J428" s="305"/>
      <c r="K428" s="303"/>
      <c r="L428" s="303"/>
      <c r="M428" s="303"/>
      <c r="N428" s="305"/>
      <c r="O428" s="303"/>
      <c r="P428" s="304"/>
      <c r="Q428" s="304"/>
      <c r="R428" s="304"/>
      <c r="S428" s="304"/>
      <c r="T428" s="304"/>
      <c r="U428" s="304"/>
      <c r="V428" s="304"/>
      <c r="W428" s="304"/>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304"/>
      <c r="AY428" s="304"/>
      <c r="AZ428" s="304"/>
      <c r="BA428" s="304"/>
      <c r="BB428" s="304"/>
      <c r="BC428" s="304"/>
      <c r="BD428" s="304"/>
      <c r="BE428" s="304"/>
      <c r="BF428" s="304"/>
      <c r="BG428" s="304"/>
      <c r="BH428" s="304"/>
      <c r="BI428" s="304"/>
      <c r="BJ428" s="304"/>
      <c r="BK428" s="304"/>
      <c r="BL428" s="304"/>
      <c r="BM428" s="304"/>
      <c r="BN428" s="304"/>
      <c r="BO428" s="304"/>
      <c r="BP428" s="304"/>
      <c r="BQ428" s="304"/>
      <c r="BR428" s="304"/>
      <c r="BS428" s="304"/>
      <c r="BT428" s="304"/>
      <c r="BU428" s="304"/>
      <c r="BV428" s="304"/>
      <c r="BW428" s="304"/>
      <c r="BX428" s="304"/>
      <c r="BY428" s="304"/>
      <c r="BZ428" s="304"/>
      <c r="CA428" s="304"/>
      <c r="CB428" s="304"/>
      <c r="CC428" s="304"/>
      <c r="CD428" s="304"/>
      <c r="CE428" s="304"/>
      <c r="CF428" s="304"/>
      <c r="CG428" s="304"/>
      <c r="CH428" s="304"/>
      <c r="CI428" s="304"/>
      <c r="CJ428" s="304"/>
      <c r="CK428" s="304"/>
      <c r="CL428" s="304"/>
      <c r="CM428" s="304"/>
      <c r="CN428" s="304"/>
      <c r="CO428" s="304"/>
      <c r="CP428" s="304"/>
      <c r="CQ428" s="304"/>
      <c r="CR428" s="304"/>
      <c r="CS428" s="304"/>
      <c r="CT428" s="304"/>
      <c r="CU428" s="304"/>
      <c r="CV428" s="304"/>
      <c r="CW428" s="304"/>
      <c r="CX428" s="304"/>
      <c r="CY428" s="304"/>
      <c r="CZ428" s="304"/>
      <c r="DA428" s="304"/>
      <c r="DB428" s="304"/>
      <c r="DC428" s="304"/>
      <c r="DD428" s="304"/>
    </row>
    <row r="429" spans="1:108" ht="17.25">
      <c r="A429" s="304"/>
      <c r="B429" s="300"/>
      <c r="C429" s="304"/>
      <c r="D429" s="304"/>
      <c r="E429" s="303"/>
      <c r="F429" s="303"/>
      <c r="G429" s="303"/>
      <c r="H429" s="303"/>
      <c r="I429" s="303"/>
      <c r="J429" s="305"/>
      <c r="K429" s="303"/>
      <c r="L429" s="303"/>
      <c r="M429" s="303"/>
      <c r="N429" s="305"/>
      <c r="O429" s="303"/>
      <c r="P429" s="304"/>
      <c r="Q429" s="304"/>
      <c r="R429" s="304"/>
      <c r="S429" s="304"/>
      <c r="T429" s="304"/>
      <c r="U429" s="304"/>
      <c r="V429" s="304"/>
      <c r="W429" s="304"/>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304"/>
      <c r="AY429" s="304"/>
      <c r="AZ429" s="304"/>
      <c r="BA429" s="304"/>
      <c r="BB429" s="304"/>
      <c r="BC429" s="304"/>
      <c r="BD429" s="304"/>
      <c r="BE429" s="304"/>
      <c r="BF429" s="304"/>
      <c r="BG429" s="304"/>
      <c r="BH429" s="304"/>
      <c r="BI429" s="304"/>
      <c r="BJ429" s="304"/>
      <c r="BK429" s="304"/>
      <c r="BL429" s="304"/>
      <c r="BM429" s="304"/>
      <c r="BN429" s="304"/>
      <c r="BO429" s="304"/>
      <c r="BP429" s="304"/>
      <c r="BQ429" s="304"/>
      <c r="BR429" s="304"/>
      <c r="BS429" s="304"/>
      <c r="BT429" s="304"/>
      <c r="BU429" s="304"/>
      <c r="BV429" s="304"/>
      <c r="BW429" s="304"/>
      <c r="BX429" s="304"/>
      <c r="BY429" s="304"/>
      <c r="BZ429" s="304"/>
      <c r="CA429" s="304"/>
      <c r="CB429" s="304"/>
      <c r="CC429" s="304"/>
      <c r="CD429" s="304"/>
      <c r="CE429" s="304"/>
      <c r="CF429" s="304"/>
      <c r="CG429" s="304"/>
      <c r="CH429" s="304"/>
      <c r="CI429" s="304"/>
      <c r="CJ429" s="304"/>
      <c r="CK429" s="304"/>
      <c r="CL429" s="304"/>
      <c r="CM429" s="304"/>
      <c r="CN429" s="304"/>
      <c r="CO429" s="304"/>
      <c r="CP429" s="304"/>
      <c r="CQ429" s="304"/>
      <c r="CR429" s="304"/>
      <c r="CS429" s="304"/>
      <c r="CT429" s="304"/>
      <c r="CU429" s="304"/>
      <c r="CV429" s="304"/>
      <c r="CW429" s="304"/>
      <c r="CX429" s="304"/>
      <c r="CY429" s="304"/>
      <c r="CZ429" s="304"/>
      <c r="DA429" s="304"/>
      <c r="DB429" s="304"/>
      <c r="DC429" s="304"/>
      <c r="DD429" s="304"/>
    </row>
    <row r="430" spans="1:108" ht="17.25">
      <c r="A430" s="304"/>
      <c r="B430" s="300"/>
      <c r="C430" s="304"/>
      <c r="D430" s="304"/>
      <c r="E430" s="303"/>
      <c r="F430" s="303"/>
      <c r="G430" s="303"/>
      <c r="H430" s="303"/>
      <c r="I430" s="303"/>
      <c r="J430" s="305"/>
      <c r="K430" s="303"/>
      <c r="L430" s="303"/>
      <c r="M430" s="303"/>
      <c r="N430" s="305"/>
      <c r="O430" s="303"/>
      <c r="P430" s="304"/>
      <c r="Q430" s="304"/>
      <c r="R430" s="304"/>
      <c r="S430" s="304"/>
      <c r="T430" s="304"/>
      <c r="U430" s="304"/>
      <c r="V430" s="304"/>
      <c r="W430" s="304"/>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304"/>
      <c r="AY430" s="304"/>
      <c r="AZ430" s="304"/>
      <c r="BA430" s="304"/>
      <c r="BB430" s="304"/>
      <c r="BC430" s="304"/>
      <c r="BD430" s="304"/>
      <c r="BE430" s="304"/>
      <c r="BF430" s="304"/>
      <c r="BG430" s="304"/>
      <c r="BH430" s="304"/>
      <c r="BI430" s="304"/>
      <c r="BJ430" s="304"/>
      <c r="BK430" s="304"/>
      <c r="BL430" s="304"/>
      <c r="BM430" s="304"/>
      <c r="BN430" s="304"/>
      <c r="BO430" s="304"/>
      <c r="BP430" s="304"/>
      <c r="BQ430" s="304"/>
      <c r="BR430" s="304"/>
      <c r="BS430" s="304"/>
      <c r="BT430" s="304"/>
      <c r="BU430" s="304"/>
      <c r="BV430" s="304"/>
      <c r="BW430" s="304"/>
      <c r="BX430" s="304"/>
      <c r="BY430" s="304"/>
      <c r="BZ430" s="304"/>
      <c r="CA430" s="304"/>
      <c r="CB430" s="304"/>
      <c r="CC430" s="304"/>
      <c r="CD430" s="304"/>
      <c r="CE430" s="304"/>
      <c r="CF430" s="304"/>
      <c r="CG430" s="304"/>
      <c r="CH430" s="304"/>
      <c r="CI430" s="304"/>
      <c r="CJ430" s="304"/>
      <c r="CK430" s="304"/>
      <c r="CL430" s="304"/>
      <c r="CM430" s="304"/>
      <c r="CN430" s="304"/>
      <c r="CO430" s="304"/>
      <c r="CP430" s="304"/>
      <c r="CQ430" s="304"/>
      <c r="CR430" s="304"/>
      <c r="CS430" s="304"/>
      <c r="CT430" s="304"/>
      <c r="CU430" s="304"/>
      <c r="CV430" s="304"/>
      <c r="CW430" s="304"/>
      <c r="CX430" s="304"/>
      <c r="CY430" s="304"/>
      <c r="CZ430" s="304"/>
      <c r="DA430" s="304"/>
      <c r="DB430" s="304"/>
      <c r="DC430" s="304"/>
      <c r="DD430" s="304"/>
    </row>
    <row r="431" spans="1:108" ht="17.25">
      <c r="A431" s="304"/>
      <c r="B431" s="300"/>
      <c r="C431" s="304"/>
      <c r="D431" s="304"/>
      <c r="E431" s="303"/>
      <c r="F431" s="303"/>
      <c r="G431" s="303"/>
      <c r="H431" s="303"/>
      <c r="I431" s="303"/>
      <c r="J431" s="305"/>
      <c r="K431" s="303"/>
      <c r="L431" s="303"/>
      <c r="M431" s="303"/>
      <c r="N431" s="305"/>
      <c r="O431" s="303"/>
      <c r="P431" s="304"/>
      <c r="Q431" s="304"/>
      <c r="R431" s="304"/>
      <c r="S431" s="304"/>
      <c r="T431" s="304"/>
      <c r="U431" s="304"/>
      <c r="V431" s="304"/>
      <c r="W431" s="304"/>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304"/>
      <c r="AY431" s="304"/>
      <c r="AZ431" s="304"/>
      <c r="BA431" s="304"/>
      <c r="BB431" s="304"/>
      <c r="BC431" s="304"/>
      <c r="BD431" s="304"/>
      <c r="BE431" s="304"/>
      <c r="BF431" s="304"/>
      <c r="BG431" s="304"/>
      <c r="BH431" s="304"/>
      <c r="BI431" s="304"/>
      <c r="BJ431" s="304"/>
      <c r="BK431" s="304"/>
      <c r="BL431" s="304"/>
      <c r="BM431" s="304"/>
      <c r="BN431" s="304"/>
      <c r="BO431" s="304"/>
      <c r="BP431" s="304"/>
      <c r="BQ431" s="304"/>
      <c r="BR431" s="304"/>
      <c r="BS431" s="304"/>
      <c r="BT431" s="304"/>
      <c r="BU431" s="304"/>
      <c r="BV431" s="304"/>
      <c r="BW431" s="304"/>
      <c r="BX431" s="304"/>
      <c r="BY431" s="304"/>
      <c r="BZ431" s="304"/>
      <c r="CA431" s="304"/>
      <c r="CB431" s="304"/>
      <c r="CC431" s="304"/>
      <c r="CD431" s="304"/>
      <c r="CE431" s="304"/>
      <c r="CF431" s="304"/>
      <c r="CG431" s="304"/>
      <c r="CH431" s="304"/>
      <c r="CI431" s="304"/>
      <c r="CJ431" s="304"/>
      <c r="CK431" s="304"/>
      <c r="CL431" s="304"/>
      <c r="CM431" s="304"/>
      <c r="CN431" s="304"/>
      <c r="CO431" s="304"/>
      <c r="CP431" s="304"/>
      <c r="CQ431" s="304"/>
      <c r="CR431" s="304"/>
      <c r="CS431" s="304"/>
      <c r="CT431" s="304"/>
      <c r="CU431" s="304"/>
      <c r="CV431" s="304"/>
      <c r="CW431" s="304"/>
      <c r="CX431" s="304"/>
      <c r="CY431" s="304"/>
      <c r="CZ431" s="304"/>
      <c r="DA431" s="304"/>
      <c r="DB431" s="304"/>
      <c r="DC431" s="304"/>
      <c r="DD431" s="304"/>
    </row>
    <row r="432" spans="1:108" ht="17.25">
      <c r="A432" s="304"/>
      <c r="B432" s="300"/>
      <c r="C432" s="304"/>
      <c r="D432" s="304"/>
      <c r="E432" s="303"/>
      <c r="F432" s="303"/>
      <c r="G432" s="303"/>
      <c r="H432" s="303"/>
      <c r="I432" s="303"/>
      <c r="J432" s="305"/>
      <c r="K432" s="303"/>
      <c r="L432" s="303"/>
      <c r="M432" s="303"/>
      <c r="N432" s="305"/>
      <c r="O432" s="303"/>
      <c r="P432" s="304"/>
      <c r="Q432" s="304"/>
      <c r="R432" s="304"/>
      <c r="S432" s="304"/>
      <c r="T432" s="304"/>
      <c r="U432" s="304"/>
      <c r="V432" s="304"/>
      <c r="W432" s="304"/>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304"/>
      <c r="AY432" s="304"/>
      <c r="AZ432" s="304"/>
      <c r="BA432" s="304"/>
      <c r="BB432" s="304"/>
      <c r="BC432" s="304"/>
      <c r="BD432" s="304"/>
      <c r="BE432" s="304"/>
      <c r="BF432" s="304"/>
      <c r="BG432" s="304"/>
      <c r="BH432" s="304"/>
      <c r="BI432" s="304"/>
      <c r="BJ432" s="304"/>
      <c r="BK432" s="304"/>
      <c r="BL432" s="304"/>
      <c r="BM432" s="304"/>
      <c r="BN432" s="304"/>
      <c r="BO432" s="304"/>
      <c r="BP432" s="304"/>
      <c r="BQ432" s="304"/>
      <c r="BR432" s="304"/>
      <c r="BS432" s="304"/>
      <c r="BT432" s="304"/>
      <c r="BU432" s="304"/>
      <c r="BV432" s="304"/>
      <c r="BW432" s="304"/>
      <c r="BX432" s="304"/>
      <c r="BY432" s="304"/>
      <c r="BZ432" s="304"/>
      <c r="CA432" s="304"/>
      <c r="CB432" s="304"/>
      <c r="CC432" s="304"/>
      <c r="CD432" s="304"/>
      <c r="CE432" s="304"/>
      <c r="CF432" s="304"/>
      <c r="CG432" s="304"/>
      <c r="CH432" s="304"/>
      <c r="CI432" s="304"/>
      <c r="CJ432" s="304"/>
      <c r="CK432" s="304"/>
      <c r="CL432" s="304"/>
      <c r="CM432" s="304"/>
      <c r="CN432" s="304"/>
      <c r="CO432" s="304"/>
      <c r="CP432" s="304"/>
      <c r="CQ432" s="304"/>
      <c r="CR432" s="304"/>
      <c r="CS432" s="304"/>
      <c r="CT432" s="304"/>
      <c r="CU432" s="304"/>
      <c r="CV432" s="304"/>
      <c r="CW432" s="304"/>
      <c r="CX432" s="304"/>
      <c r="CY432" s="304"/>
      <c r="CZ432" s="304"/>
      <c r="DA432" s="304"/>
      <c r="DB432" s="304"/>
      <c r="DC432" s="304"/>
      <c r="DD432" s="304"/>
    </row>
    <row r="433" spans="1:108" ht="17.25">
      <c r="A433" s="304"/>
      <c r="B433" s="300"/>
      <c r="C433" s="304"/>
      <c r="D433" s="304"/>
      <c r="E433" s="303"/>
      <c r="F433" s="303"/>
      <c r="G433" s="303"/>
      <c r="H433" s="303"/>
      <c r="I433" s="303"/>
      <c r="J433" s="305"/>
      <c r="K433" s="303"/>
      <c r="L433" s="303"/>
      <c r="M433" s="303"/>
      <c r="N433" s="305"/>
      <c r="O433" s="303"/>
      <c r="P433" s="304"/>
      <c r="Q433" s="304"/>
      <c r="R433" s="304"/>
      <c r="S433" s="304"/>
      <c r="T433" s="304"/>
      <c r="U433" s="304"/>
      <c r="V433" s="304"/>
      <c r="W433" s="304"/>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304"/>
      <c r="AY433" s="304"/>
      <c r="AZ433" s="304"/>
      <c r="BA433" s="304"/>
      <c r="BB433" s="304"/>
      <c r="BC433" s="304"/>
      <c r="BD433" s="304"/>
      <c r="BE433" s="304"/>
      <c r="BF433" s="304"/>
      <c r="BG433" s="304"/>
      <c r="BH433" s="304"/>
      <c r="BI433" s="304"/>
      <c r="BJ433" s="304"/>
      <c r="BK433" s="304"/>
      <c r="BL433" s="304"/>
      <c r="BM433" s="304"/>
      <c r="BN433" s="304"/>
      <c r="BO433" s="304"/>
      <c r="BP433" s="304"/>
      <c r="BQ433" s="304"/>
      <c r="BR433" s="304"/>
      <c r="BS433" s="304"/>
      <c r="BT433" s="304"/>
      <c r="BU433" s="304"/>
      <c r="BV433" s="304"/>
      <c r="BW433" s="304"/>
      <c r="BX433" s="304"/>
      <c r="BY433" s="304"/>
      <c r="BZ433" s="304"/>
      <c r="CA433" s="304"/>
      <c r="CB433" s="304"/>
      <c r="CC433" s="304"/>
      <c r="CD433" s="304"/>
      <c r="CE433" s="304"/>
      <c r="CF433" s="304"/>
      <c r="CG433" s="304"/>
      <c r="CH433" s="304"/>
      <c r="CI433" s="304"/>
      <c r="CJ433" s="304"/>
      <c r="CK433" s="304"/>
      <c r="CL433" s="304"/>
      <c r="CM433" s="304"/>
      <c r="CN433" s="304"/>
      <c r="CO433" s="304"/>
      <c r="CP433" s="304"/>
      <c r="CQ433" s="304"/>
      <c r="CR433" s="304"/>
      <c r="CS433" s="304"/>
      <c r="CT433" s="304"/>
      <c r="CU433" s="304"/>
      <c r="CV433" s="304"/>
      <c r="CW433" s="304"/>
      <c r="CX433" s="304"/>
      <c r="CY433" s="304"/>
      <c r="CZ433" s="304"/>
      <c r="DA433" s="304"/>
      <c r="DB433" s="304"/>
      <c r="DC433" s="304"/>
      <c r="DD433" s="304"/>
    </row>
    <row r="434" spans="1:108" ht="17.25">
      <c r="A434" s="304"/>
      <c r="B434" s="300"/>
      <c r="C434" s="304"/>
      <c r="D434" s="304"/>
      <c r="E434" s="303"/>
      <c r="F434" s="303"/>
      <c r="G434" s="303"/>
      <c r="H434" s="303"/>
      <c r="I434" s="303"/>
      <c r="J434" s="305"/>
      <c r="K434" s="303"/>
      <c r="L434" s="303"/>
      <c r="M434" s="303"/>
      <c r="N434" s="305"/>
      <c r="O434" s="303"/>
      <c r="P434" s="304"/>
      <c r="Q434" s="304"/>
      <c r="R434" s="304"/>
      <c r="S434" s="304"/>
      <c r="T434" s="304"/>
      <c r="U434" s="304"/>
      <c r="V434" s="304"/>
      <c r="W434" s="304"/>
      <c r="X434" s="3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304"/>
      <c r="AY434" s="304"/>
      <c r="AZ434" s="304"/>
      <c r="BA434" s="304"/>
      <c r="BB434" s="304"/>
      <c r="BC434" s="304"/>
      <c r="BD434" s="304"/>
      <c r="BE434" s="304"/>
      <c r="BF434" s="304"/>
      <c r="BG434" s="304"/>
      <c r="BH434" s="304"/>
      <c r="BI434" s="304"/>
      <c r="BJ434" s="304"/>
      <c r="BK434" s="304"/>
      <c r="BL434" s="304"/>
      <c r="BM434" s="304"/>
      <c r="BN434" s="304"/>
      <c r="BO434" s="304"/>
      <c r="BP434" s="304"/>
      <c r="BQ434" s="304"/>
      <c r="BR434" s="304"/>
      <c r="BS434" s="304"/>
      <c r="BT434" s="304"/>
      <c r="BU434" s="304"/>
      <c r="BV434" s="304"/>
      <c r="BW434" s="304"/>
      <c r="BX434" s="304"/>
      <c r="BY434" s="304"/>
      <c r="BZ434" s="304"/>
      <c r="CA434" s="304"/>
      <c r="CB434" s="304"/>
      <c r="CC434" s="304"/>
      <c r="CD434" s="304"/>
      <c r="CE434" s="304"/>
      <c r="CF434" s="304"/>
      <c r="CG434" s="304"/>
      <c r="CH434" s="304"/>
      <c r="CI434" s="304"/>
      <c r="CJ434" s="304"/>
      <c r="CK434" s="304"/>
      <c r="CL434" s="304"/>
      <c r="CM434" s="304"/>
      <c r="CN434" s="304"/>
      <c r="CO434" s="304"/>
      <c r="CP434" s="304"/>
      <c r="CQ434" s="304"/>
      <c r="CR434" s="304"/>
      <c r="CS434" s="304"/>
      <c r="CT434" s="304"/>
      <c r="CU434" s="304"/>
      <c r="CV434" s="304"/>
      <c r="CW434" s="304"/>
      <c r="CX434" s="304"/>
      <c r="CY434" s="304"/>
      <c r="CZ434" s="304"/>
      <c r="DA434" s="304"/>
      <c r="DB434" s="304"/>
      <c r="DC434" s="304"/>
      <c r="DD434" s="304"/>
    </row>
    <row r="435" spans="1:108" ht="17.25">
      <c r="A435" s="304"/>
      <c r="B435" s="300"/>
      <c r="C435" s="304"/>
      <c r="D435" s="304"/>
      <c r="E435" s="303"/>
      <c r="F435" s="303"/>
      <c r="G435" s="303"/>
      <c r="H435" s="303"/>
      <c r="I435" s="303"/>
      <c r="J435" s="305"/>
      <c r="K435" s="303"/>
      <c r="L435" s="303"/>
      <c r="M435" s="303"/>
      <c r="N435" s="305"/>
      <c r="O435" s="303"/>
      <c r="P435" s="304"/>
      <c r="Q435" s="304"/>
      <c r="R435" s="304"/>
      <c r="S435" s="304"/>
      <c r="T435" s="304"/>
      <c r="U435" s="304"/>
      <c r="V435" s="304"/>
      <c r="W435" s="304"/>
      <c r="X435" s="304"/>
      <c r="Y435" s="304"/>
      <c r="Z435" s="304"/>
      <c r="AA435" s="304"/>
      <c r="AB435" s="304"/>
      <c r="AC435" s="304"/>
      <c r="AD435" s="304"/>
      <c r="AE435" s="304"/>
      <c r="AF435" s="304"/>
      <c r="AG435" s="304"/>
      <c r="AH435" s="304"/>
      <c r="AI435" s="304"/>
      <c r="AJ435" s="304"/>
      <c r="AK435" s="304"/>
      <c r="AL435" s="304"/>
      <c r="AM435" s="304"/>
      <c r="AN435" s="304"/>
      <c r="AO435" s="304"/>
      <c r="AP435" s="304"/>
      <c r="AQ435" s="304"/>
      <c r="AR435" s="304"/>
      <c r="AS435" s="304"/>
      <c r="AT435" s="304"/>
      <c r="AU435" s="304"/>
      <c r="AV435" s="304"/>
      <c r="AW435" s="304"/>
      <c r="AX435" s="304"/>
      <c r="AY435" s="304"/>
      <c r="AZ435" s="304"/>
      <c r="BA435" s="304"/>
      <c r="BB435" s="304"/>
      <c r="BC435" s="304"/>
      <c r="BD435" s="304"/>
      <c r="BE435" s="304"/>
      <c r="BF435" s="304"/>
      <c r="BG435" s="304"/>
      <c r="BH435" s="304"/>
      <c r="BI435" s="304"/>
      <c r="BJ435" s="304"/>
      <c r="BK435" s="304"/>
      <c r="BL435" s="304"/>
      <c r="BM435" s="304"/>
      <c r="BN435" s="304"/>
      <c r="BO435" s="304"/>
      <c r="BP435" s="304"/>
      <c r="BQ435" s="304"/>
      <c r="BR435" s="304"/>
      <c r="BS435" s="304"/>
      <c r="BT435" s="304"/>
      <c r="BU435" s="304"/>
      <c r="BV435" s="304"/>
      <c r="BW435" s="304"/>
      <c r="BX435" s="304"/>
      <c r="BY435" s="304"/>
      <c r="BZ435" s="304"/>
      <c r="CA435" s="304"/>
      <c r="CB435" s="304"/>
      <c r="CC435" s="304"/>
      <c r="CD435" s="304"/>
      <c r="CE435" s="304"/>
      <c r="CF435" s="304"/>
      <c r="CG435" s="304"/>
      <c r="CH435" s="304"/>
      <c r="CI435" s="304"/>
      <c r="CJ435" s="304"/>
      <c r="CK435" s="304"/>
      <c r="CL435" s="304"/>
      <c r="CM435" s="304"/>
      <c r="CN435" s="304"/>
      <c r="CO435" s="304"/>
      <c r="CP435" s="304"/>
      <c r="CQ435" s="304"/>
      <c r="CR435" s="304"/>
      <c r="CS435" s="304"/>
      <c r="CT435" s="304"/>
      <c r="CU435" s="304"/>
      <c r="CV435" s="304"/>
      <c r="CW435" s="304"/>
      <c r="CX435" s="304"/>
      <c r="CY435" s="304"/>
      <c r="CZ435" s="304"/>
      <c r="DA435" s="304"/>
      <c r="DB435" s="304"/>
      <c r="DC435" s="304"/>
      <c r="DD435" s="304"/>
    </row>
    <row r="436" spans="1:108" ht="17.25">
      <c r="A436" s="304"/>
      <c r="B436" s="300"/>
      <c r="C436" s="304"/>
      <c r="D436" s="304"/>
      <c r="E436" s="303"/>
      <c r="F436" s="303"/>
      <c r="G436" s="303"/>
      <c r="H436" s="303"/>
      <c r="I436" s="303"/>
      <c r="J436" s="305"/>
      <c r="K436" s="303"/>
      <c r="L436" s="303"/>
      <c r="M436" s="303"/>
      <c r="N436" s="305"/>
      <c r="O436" s="303"/>
      <c r="P436" s="304"/>
      <c r="Q436" s="304"/>
      <c r="R436" s="304"/>
      <c r="S436" s="304"/>
      <c r="T436" s="304"/>
      <c r="U436" s="304"/>
      <c r="V436" s="304"/>
      <c r="W436" s="304"/>
      <c r="X436" s="304"/>
      <c r="Y436" s="304"/>
      <c r="Z436" s="304"/>
      <c r="AA436" s="304"/>
      <c r="AB436" s="304"/>
      <c r="AC436" s="304"/>
      <c r="AD436" s="304"/>
      <c r="AE436" s="304"/>
      <c r="AF436" s="304"/>
      <c r="AG436" s="304"/>
      <c r="AH436" s="304"/>
      <c r="AI436" s="304"/>
      <c r="AJ436" s="304"/>
      <c r="AK436" s="304"/>
      <c r="AL436" s="304"/>
      <c r="AM436" s="304"/>
      <c r="AN436" s="304"/>
      <c r="AO436" s="304"/>
      <c r="AP436" s="304"/>
      <c r="AQ436" s="304"/>
      <c r="AR436" s="304"/>
      <c r="AS436" s="304"/>
      <c r="AT436" s="304"/>
      <c r="AU436" s="304"/>
      <c r="AV436" s="304"/>
      <c r="AW436" s="304"/>
      <c r="AX436" s="304"/>
      <c r="AY436" s="304"/>
      <c r="AZ436" s="304"/>
      <c r="BA436" s="304"/>
      <c r="BB436" s="304"/>
      <c r="BC436" s="304"/>
      <c r="BD436" s="304"/>
      <c r="BE436" s="304"/>
      <c r="BF436" s="304"/>
      <c r="BG436" s="304"/>
      <c r="BH436" s="304"/>
      <c r="BI436" s="304"/>
      <c r="BJ436" s="304"/>
      <c r="BK436" s="304"/>
      <c r="BL436" s="304"/>
      <c r="BM436" s="304"/>
      <c r="BN436" s="304"/>
      <c r="BO436" s="304"/>
      <c r="BP436" s="304"/>
      <c r="BQ436" s="304"/>
      <c r="BR436" s="304"/>
      <c r="BS436" s="304"/>
      <c r="BT436" s="304"/>
      <c r="BU436" s="304"/>
      <c r="BV436" s="304"/>
      <c r="BW436" s="304"/>
      <c r="BX436" s="304"/>
      <c r="BY436" s="304"/>
      <c r="BZ436" s="304"/>
      <c r="CA436" s="304"/>
      <c r="CB436" s="304"/>
      <c r="CC436" s="304"/>
      <c r="CD436" s="304"/>
      <c r="CE436" s="304"/>
      <c r="CF436" s="304"/>
      <c r="CG436" s="304"/>
      <c r="CH436" s="304"/>
      <c r="CI436" s="304"/>
      <c r="CJ436" s="304"/>
      <c r="CK436" s="304"/>
      <c r="CL436" s="304"/>
      <c r="CM436" s="304"/>
      <c r="CN436" s="304"/>
      <c r="CO436" s="304"/>
      <c r="CP436" s="304"/>
      <c r="CQ436" s="304"/>
      <c r="CR436" s="304"/>
      <c r="CS436" s="304"/>
      <c r="CT436" s="304"/>
      <c r="CU436" s="304"/>
      <c r="CV436" s="304"/>
      <c r="CW436" s="304"/>
      <c r="CX436" s="304"/>
      <c r="CY436" s="304"/>
      <c r="CZ436" s="304"/>
      <c r="DA436" s="304"/>
      <c r="DB436" s="304"/>
      <c r="DC436" s="304"/>
      <c r="DD436" s="304"/>
    </row>
    <row r="437" spans="1:108" ht="17.25">
      <c r="A437" s="304"/>
      <c r="B437" s="300"/>
      <c r="C437" s="304"/>
      <c r="D437" s="304"/>
      <c r="E437" s="303"/>
      <c r="F437" s="303"/>
      <c r="G437" s="303"/>
      <c r="H437" s="303"/>
      <c r="I437" s="303"/>
      <c r="J437" s="305"/>
      <c r="K437" s="303"/>
      <c r="L437" s="303"/>
      <c r="M437" s="303"/>
      <c r="N437" s="305"/>
      <c r="O437" s="303"/>
      <c r="P437" s="304"/>
      <c r="Q437" s="304"/>
      <c r="R437" s="304"/>
      <c r="S437" s="304"/>
      <c r="T437" s="304"/>
      <c r="U437" s="304"/>
      <c r="V437" s="304"/>
      <c r="W437" s="304"/>
      <c r="X437" s="304"/>
      <c r="Y437" s="304"/>
      <c r="Z437" s="304"/>
      <c r="AA437" s="304"/>
      <c r="AB437" s="304"/>
      <c r="AC437" s="304"/>
      <c r="AD437" s="304"/>
      <c r="AE437" s="304"/>
      <c r="AF437" s="304"/>
      <c r="AG437" s="304"/>
      <c r="AH437" s="304"/>
      <c r="AI437" s="304"/>
      <c r="AJ437" s="304"/>
      <c r="AK437" s="304"/>
      <c r="AL437" s="304"/>
      <c r="AM437" s="304"/>
      <c r="AN437" s="304"/>
      <c r="AO437" s="304"/>
      <c r="AP437" s="304"/>
      <c r="AQ437" s="304"/>
      <c r="AR437" s="304"/>
      <c r="AS437" s="304"/>
      <c r="AT437" s="304"/>
      <c r="AU437" s="304"/>
      <c r="AV437" s="304"/>
      <c r="AW437" s="304"/>
      <c r="AX437" s="304"/>
      <c r="AY437" s="304"/>
      <c r="AZ437" s="304"/>
      <c r="BA437" s="304"/>
      <c r="BB437" s="304"/>
      <c r="BC437" s="304"/>
      <c r="BD437" s="304"/>
      <c r="BE437" s="304"/>
      <c r="BF437" s="304"/>
      <c r="BG437" s="304"/>
      <c r="BH437" s="304"/>
      <c r="BI437" s="304"/>
      <c r="BJ437" s="304"/>
      <c r="BK437" s="304"/>
      <c r="BL437" s="304"/>
      <c r="BM437" s="304"/>
      <c r="BN437" s="304"/>
      <c r="BO437" s="304"/>
      <c r="BP437" s="304"/>
      <c r="BQ437" s="304"/>
      <c r="BR437" s="304"/>
      <c r="BS437" s="304"/>
      <c r="BT437" s="304"/>
      <c r="BU437" s="304"/>
      <c r="BV437" s="304"/>
      <c r="BW437" s="304"/>
      <c r="BX437" s="304"/>
      <c r="BY437" s="304"/>
      <c r="BZ437" s="304"/>
      <c r="CA437" s="304"/>
      <c r="CB437" s="304"/>
      <c r="CC437" s="304"/>
      <c r="CD437" s="304"/>
      <c r="CE437" s="304"/>
      <c r="CF437" s="304"/>
      <c r="CG437" s="304"/>
      <c r="CH437" s="304"/>
      <c r="CI437" s="304"/>
      <c r="CJ437" s="304"/>
      <c r="CK437" s="304"/>
      <c r="CL437" s="304"/>
      <c r="CM437" s="304"/>
      <c r="CN437" s="304"/>
      <c r="CO437" s="304"/>
      <c r="CP437" s="304"/>
      <c r="CQ437" s="304"/>
      <c r="CR437" s="304"/>
      <c r="CS437" s="304"/>
      <c r="CT437" s="304"/>
      <c r="CU437" s="304"/>
      <c r="CV437" s="304"/>
      <c r="CW437" s="304"/>
      <c r="CX437" s="304"/>
      <c r="CY437" s="304"/>
      <c r="CZ437" s="304"/>
      <c r="DA437" s="304"/>
      <c r="DB437" s="304"/>
      <c r="DC437" s="304"/>
      <c r="DD437" s="304"/>
    </row>
    <row r="438" spans="1:108" ht="17.25">
      <c r="A438" s="304"/>
      <c r="B438" s="300"/>
      <c r="C438" s="304"/>
      <c r="D438" s="304"/>
      <c r="E438" s="303"/>
      <c r="F438" s="303"/>
      <c r="G438" s="303"/>
      <c r="H438" s="303"/>
      <c r="I438" s="303"/>
      <c r="J438" s="305"/>
      <c r="K438" s="303"/>
      <c r="L438" s="303"/>
      <c r="M438" s="303"/>
      <c r="N438" s="305"/>
      <c r="O438" s="303"/>
      <c r="P438" s="304"/>
      <c r="Q438" s="304"/>
      <c r="R438" s="304"/>
      <c r="S438" s="304"/>
      <c r="T438" s="304"/>
      <c r="U438" s="304"/>
      <c r="V438" s="304"/>
      <c r="W438" s="304"/>
      <c r="X438" s="304"/>
      <c r="Y438" s="304"/>
      <c r="Z438" s="304"/>
      <c r="AA438" s="304"/>
      <c r="AB438" s="304"/>
      <c r="AC438" s="304"/>
      <c r="AD438" s="304"/>
      <c r="AE438" s="304"/>
      <c r="AF438" s="304"/>
      <c r="AG438" s="304"/>
      <c r="AH438" s="304"/>
      <c r="AI438" s="304"/>
      <c r="AJ438" s="304"/>
      <c r="AK438" s="304"/>
      <c r="AL438" s="304"/>
      <c r="AM438" s="304"/>
      <c r="AN438" s="304"/>
      <c r="AO438" s="304"/>
      <c r="AP438" s="304"/>
      <c r="AQ438" s="304"/>
      <c r="AR438" s="304"/>
      <c r="AS438" s="304"/>
      <c r="AT438" s="304"/>
      <c r="AU438" s="304"/>
      <c r="AV438" s="304"/>
      <c r="AW438" s="304"/>
      <c r="AX438" s="304"/>
      <c r="AY438" s="304"/>
      <c r="AZ438" s="304"/>
      <c r="BA438" s="304"/>
      <c r="BB438" s="304"/>
      <c r="BC438" s="304"/>
      <c r="BD438" s="304"/>
      <c r="BE438" s="304"/>
      <c r="BF438" s="304"/>
      <c r="BG438" s="304"/>
      <c r="BH438" s="304"/>
      <c r="BI438" s="304"/>
      <c r="BJ438" s="304"/>
      <c r="BK438" s="304"/>
      <c r="BL438" s="304"/>
      <c r="BM438" s="304"/>
      <c r="BN438" s="304"/>
      <c r="BO438" s="304"/>
      <c r="BP438" s="304"/>
      <c r="BQ438" s="304"/>
      <c r="BR438" s="304"/>
      <c r="BS438" s="304"/>
      <c r="BT438" s="304"/>
      <c r="BU438" s="304"/>
      <c r="BV438" s="304"/>
      <c r="BW438" s="304"/>
      <c r="BX438" s="304"/>
      <c r="BY438" s="304"/>
      <c r="BZ438" s="304"/>
      <c r="CA438" s="304"/>
      <c r="CB438" s="304"/>
      <c r="CC438" s="304"/>
      <c r="CD438" s="304"/>
      <c r="CE438" s="304"/>
      <c r="CF438" s="304"/>
      <c r="CG438" s="304"/>
      <c r="CH438" s="304"/>
      <c r="CI438" s="304"/>
      <c r="CJ438" s="304"/>
      <c r="CK438" s="304"/>
      <c r="CL438" s="304"/>
      <c r="CM438" s="304"/>
      <c r="CN438" s="304"/>
      <c r="CO438" s="304"/>
      <c r="CP438" s="304"/>
      <c r="CQ438" s="304"/>
      <c r="CR438" s="304"/>
      <c r="CS438" s="304"/>
      <c r="CT438" s="304"/>
      <c r="CU438" s="304"/>
      <c r="CV438" s="304"/>
      <c r="CW438" s="304"/>
      <c r="CX438" s="304"/>
      <c r="CY438" s="304"/>
      <c r="CZ438" s="304"/>
      <c r="DA438" s="304"/>
      <c r="DB438" s="304"/>
      <c r="DC438" s="304"/>
      <c r="DD438" s="304"/>
    </row>
    <row r="439" spans="1:108" ht="17.25">
      <c r="A439" s="304"/>
      <c r="B439" s="300"/>
      <c r="C439" s="304"/>
      <c r="D439" s="304"/>
      <c r="E439" s="303"/>
      <c r="F439" s="303"/>
      <c r="G439" s="303"/>
      <c r="H439" s="303"/>
      <c r="I439" s="303"/>
      <c r="J439" s="305"/>
      <c r="K439" s="303"/>
      <c r="L439" s="303"/>
      <c r="M439" s="303"/>
      <c r="N439" s="305"/>
      <c r="O439" s="303"/>
      <c r="P439" s="304"/>
      <c r="Q439" s="304"/>
      <c r="R439" s="304"/>
      <c r="S439" s="304"/>
      <c r="T439" s="304"/>
      <c r="U439" s="304"/>
      <c r="V439" s="304"/>
      <c r="W439" s="304"/>
      <c r="X439" s="304"/>
      <c r="Y439" s="304"/>
      <c r="Z439" s="304"/>
      <c r="AA439" s="304"/>
      <c r="AB439" s="304"/>
      <c r="AC439" s="304"/>
      <c r="AD439" s="304"/>
      <c r="AE439" s="304"/>
      <c r="AF439" s="304"/>
      <c r="AG439" s="304"/>
      <c r="AH439" s="304"/>
      <c r="AI439" s="304"/>
      <c r="AJ439" s="304"/>
      <c r="AK439" s="304"/>
      <c r="AL439" s="304"/>
      <c r="AM439" s="304"/>
      <c r="AN439" s="304"/>
      <c r="AO439" s="304"/>
      <c r="AP439" s="304"/>
      <c r="AQ439" s="304"/>
      <c r="AR439" s="304"/>
      <c r="AS439" s="304"/>
      <c r="AT439" s="304"/>
      <c r="AU439" s="304"/>
      <c r="AV439" s="304"/>
      <c r="AW439" s="304"/>
      <c r="AX439" s="304"/>
      <c r="AY439" s="304"/>
      <c r="AZ439" s="304"/>
      <c r="BA439" s="304"/>
      <c r="BB439" s="304"/>
      <c r="BC439" s="304"/>
      <c r="BD439" s="304"/>
      <c r="BE439" s="304"/>
      <c r="BF439" s="304"/>
      <c r="BG439" s="304"/>
      <c r="BH439" s="304"/>
      <c r="BI439" s="304"/>
      <c r="BJ439" s="304"/>
      <c r="BK439" s="304"/>
      <c r="BL439" s="304"/>
      <c r="BM439" s="304"/>
      <c r="BN439" s="304"/>
      <c r="BO439" s="304"/>
      <c r="BP439" s="304"/>
      <c r="BQ439" s="304"/>
      <c r="BR439" s="304"/>
      <c r="BS439" s="304"/>
      <c r="BT439" s="304"/>
      <c r="BU439" s="304"/>
      <c r="BV439" s="304"/>
      <c r="BW439" s="304"/>
      <c r="BX439" s="304"/>
      <c r="BY439" s="304"/>
      <c r="BZ439" s="304"/>
      <c r="CA439" s="304"/>
      <c r="CB439" s="304"/>
      <c r="CC439" s="304"/>
      <c r="CD439" s="304"/>
      <c r="CE439" s="304"/>
      <c r="CF439" s="304"/>
      <c r="CG439" s="304"/>
      <c r="CH439" s="304"/>
      <c r="CI439" s="304"/>
      <c r="CJ439" s="304"/>
      <c r="CK439" s="304"/>
      <c r="CL439" s="304"/>
      <c r="CM439" s="304"/>
      <c r="CN439" s="304"/>
      <c r="CO439" s="304"/>
      <c r="CP439" s="304"/>
      <c r="CQ439" s="304"/>
      <c r="CR439" s="304"/>
      <c r="CS439" s="304"/>
      <c r="CT439" s="304"/>
      <c r="CU439" s="304"/>
      <c r="CV439" s="304"/>
      <c r="CW439" s="304"/>
      <c r="CX439" s="304"/>
      <c r="CY439" s="304"/>
      <c r="CZ439" s="304"/>
      <c r="DA439" s="304"/>
      <c r="DB439" s="304"/>
      <c r="DC439" s="304"/>
      <c r="DD439" s="304"/>
    </row>
    <row r="440" spans="1:108" ht="17.25">
      <c r="A440" s="304"/>
      <c r="B440" s="300"/>
      <c r="C440" s="304"/>
      <c r="D440" s="304"/>
      <c r="E440" s="303"/>
      <c r="F440" s="303"/>
      <c r="G440" s="303"/>
      <c r="H440" s="303"/>
      <c r="I440" s="303"/>
      <c r="J440" s="305"/>
      <c r="K440" s="303"/>
      <c r="L440" s="303"/>
      <c r="M440" s="303"/>
      <c r="N440" s="305"/>
      <c r="O440" s="303"/>
      <c r="P440" s="304"/>
      <c r="Q440" s="304"/>
      <c r="R440" s="304"/>
      <c r="S440" s="304"/>
      <c r="T440" s="304"/>
      <c r="U440" s="304"/>
      <c r="V440" s="304"/>
      <c r="W440" s="304"/>
      <c r="X440" s="304"/>
      <c r="Y440" s="304"/>
      <c r="Z440" s="304"/>
      <c r="AA440" s="304"/>
      <c r="AB440" s="304"/>
      <c r="AC440" s="304"/>
      <c r="AD440" s="304"/>
      <c r="AE440" s="304"/>
      <c r="AF440" s="304"/>
      <c r="AG440" s="304"/>
      <c r="AH440" s="304"/>
      <c r="AI440" s="304"/>
      <c r="AJ440" s="304"/>
      <c r="AK440" s="304"/>
      <c r="AL440" s="304"/>
      <c r="AM440" s="304"/>
      <c r="AN440" s="304"/>
      <c r="AO440" s="304"/>
      <c r="AP440" s="304"/>
      <c r="AQ440" s="304"/>
      <c r="AR440" s="304"/>
      <c r="AS440" s="304"/>
      <c r="AT440" s="304"/>
      <c r="AU440" s="304"/>
      <c r="AV440" s="304"/>
      <c r="AW440" s="304"/>
      <c r="AX440" s="304"/>
      <c r="AY440" s="304"/>
      <c r="AZ440" s="304"/>
      <c r="BA440" s="304"/>
      <c r="BB440" s="304"/>
      <c r="BC440" s="304"/>
      <c r="BD440" s="304"/>
      <c r="BE440" s="304"/>
      <c r="BF440" s="304"/>
      <c r="BG440" s="304"/>
      <c r="BH440" s="304"/>
      <c r="BI440" s="304"/>
      <c r="BJ440" s="304"/>
      <c r="BK440" s="304"/>
      <c r="BL440" s="304"/>
      <c r="BM440" s="304"/>
      <c r="BN440" s="304"/>
      <c r="BO440" s="304"/>
      <c r="BP440" s="304"/>
      <c r="BQ440" s="304"/>
      <c r="BR440" s="304"/>
      <c r="BS440" s="304"/>
      <c r="BT440" s="304"/>
      <c r="BU440" s="304"/>
      <c r="BV440" s="304"/>
      <c r="BW440" s="304"/>
      <c r="BX440" s="304"/>
      <c r="BY440" s="304"/>
      <c r="BZ440" s="304"/>
      <c r="CA440" s="304"/>
      <c r="CB440" s="304"/>
      <c r="CC440" s="304"/>
      <c r="CD440" s="304"/>
      <c r="CE440" s="304"/>
      <c r="CF440" s="304"/>
      <c r="CG440" s="304"/>
      <c r="CH440" s="304"/>
      <c r="CI440" s="304"/>
      <c r="CJ440" s="304"/>
      <c r="CK440" s="304"/>
      <c r="CL440" s="304"/>
      <c r="CM440" s="304"/>
      <c r="CN440" s="304"/>
      <c r="CO440" s="304"/>
      <c r="CP440" s="304"/>
      <c r="CQ440" s="304"/>
      <c r="CR440" s="304"/>
      <c r="CS440" s="304"/>
      <c r="CT440" s="304"/>
      <c r="CU440" s="304"/>
      <c r="CV440" s="304"/>
      <c r="CW440" s="304"/>
      <c r="CX440" s="304"/>
      <c r="CY440" s="304"/>
      <c r="CZ440" s="304"/>
      <c r="DA440" s="304"/>
      <c r="DB440" s="304"/>
      <c r="DC440" s="304"/>
      <c r="DD440" s="304"/>
    </row>
    <row r="441" spans="1:108" ht="17.25">
      <c r="A441" s="304"/>
      <c r="B441" s="300"/>
      <c r="C441" s="304"/>
      <c r="D441" s="304"/>
      <c r="E441" s="303"/>
      <c r="F441" s="303"/>
      <c r="G441" s="303"/>
      <c r="H441" s="303"/>
      <c r="I441" s="303"/>
      <c r="J441" s="305"/>
      <c r="K441" s="303"/>
      <c r="L441" s="303"/>
      <c r="M441" s="303"/>
      <c r="N441" s="305"/>
      <c r="O441" s="303"/>
      <c r="P441" s="304"/>
      <c r="Q441" s="304"/>
      <c r="R441" s="304"/>
      <c r="S441" s="304"/>
      <c r="T441" s="304"/>
      <c r="U441" s="304"/>
      <c r="V441" s="304"/>
      <c r="W441" s="304"/>
      <c r="X441" s="304"/>
      <c r="Y441" s="304"/>
      <c r="Z441" s="304"/>
      <c r="AA441" s="304"/>
      <c r="AB441" s="304"/>
      <c r="AC441" s="304"/>
      <c r="AD441" s="304"/>
      <c r="AE441" s="304"/>
      <c r="AF441" s="304"/>
      <c r="AG441" s="304"/>
      <c r="AH441" s="304"/>
      <c r="AI441" s="304"/>
      <c r="AJ441" s="304"/>
      <c r="AK441" s="304"/>
      <c r="AL441" s="304"/>
      <c r="AM441" s="304"/>
      <c r="AN441" s="304"/>
      <c r="AO441" s="304"/>
      <c r="AP441" s="304"/>
      <c r="AQ441" s="304"/>
      <c r="AR441" s="304"/>
      <c r="AS441" s="304"/>
      <c r="AT441" s="304"/>
      <c r="AU441" s="304"/>
      <c r="AV441" s="304"/>
      <c r="AW441" s="304"/>
      <c r="AX441" s="304"/>
      <c r="AY441" s="304"/>
      <c r="AZ441" s="304"/>
      <c r="BA441" s="304"/>
      <c r="BB441" s="304"/>
      <c r="BC441" s="304"/>
      <c r="BD441" s="304"/>
      <c r="BE441" s="304"/>
      <c r="BF441" s="304"/>
      <c r="BG441" s="304"/>
      <c r="BH441" s="304"/>
      <c r="BI441" s="304"/>
      <c r="BJ441" s="304"/>
      <c r="BK441" s="304"/>
      <c r="BL441" s="304"/>
      <c r="BM441" s="304"/>
      <c r="BN441" s="304"/>
      <c r="BO441" s="304"/>
      <c r="BP441" s="304"/>
      <c r="BQ441" s="304"/>
      <c r="BR441" s="304"/>
      <c r="BS441" s="304"/>
      <c r="BT441" s="304"/>
      <c r="BU441" s="304"/>
      <c r="BV441" s="304"/>
      <c r="BW441" s="304"/>
      <c r="BX441" s="304"/>
      <c r="BY441" s="304"/>
      <c r="BZ441" s="304"/>
      <c r="CA441" s="304"/>
      <c r="CB441" s="304"/>
      <c r="CC441" s="304"/>
      <c r="CD441" s="304"/>
      <c r="CE441" s="304"/>
      <c r="CF441" s="304"/>
      <c r="CG441" s="304"/>
      <c r="CH441" s="304"/>
      <c r="CI441" s="304"/>
      <c r="CJ441" s="304"/>
      <c r="CK441" s="304"/>
      <c r="CL441" s="304"/>
      <c r="CM441" s="304"/>
      <c r="CN441" s="304"/>
      <c r="CO441" s="304"/>
      <c r="CP441" s="304"/>
      <c r="CQ441" s="304"/>
      <c r="CR441" s="304"/>
      <c r="CS441" s="304"/>
      <c r="CT441" s="304"/>
      <c r="CU441" s="304"/>
      <c r="CV441" s="304"/>
      <c r="CW441" s="304"/>
      <c r="CX441" s="304"/>
      <c r="CY441" s="304"/>
      <c r="CZ441" s="304"/>
      <c r="DA441" s="304"/>
      <c r="DB441" s="304"/>
      <c r="DC441" s="304"/>
      <c r="DD441" s="304"/>
    </row>
    <row r="442" spans="1:108" ht="17.25">
      <c r="A442" s="304"/>
      <c r="B442" s="300"/>
      <c r="C442" s="304"/>
      <c r="D442" s="304"/>
      <c r="E442" s="303"/>
      <c r="F442" s="303"/>
      <c r="G442" s="303"/>
      <c r="H442" s="303"/>
      <c r="I442" s="303"/>
      <c r="J442" s="305"/>
      <c r="K442" s="303"/>
      <c r="L442" s="303"/>
      <c r="M442" s="303"/>
      <c r="N442" s="305"/>
      <c r="O442" s="303"/>
      <c r="P442" s="304"/>
      <c r="Q442" s="304"/>
      <c r="R442" s="304"/>
      <c r="S442" s="304"/>
      <c r="T442" s="304"/>
      <c r="U442" s="304"/>
      <c r="V442" s="304"/>
      <c r="W442" s="304"/>
      <c r="X442" s="304"/>
      <c r="Y442" s="304"/>
      <c r="Z442" s="304"/>
      <c r="AA442" s="304"/>
      <c r="AB442" s="304"/>
      <c r="AC442" s="304"/>
      <c r="AD442" s="304"/>
      <c r="AE442" s="304"/>
      <c r="AF442" s="304"/>
      <c r="AG442" s="304"/>
      <c r="AH442" s="304"/>
      <c r="AI442" s="304"/>
      <c r="AJ442" s="304"/>
      <c r="AK442" s="304"/>
      <c r="AL442" s="304"/>
      <c r="AM442" s="304"/>
      <c r="AN442" s="304"/>
      <c r="AO442" s="304"/>
      <c r="AP442" s="304"/>
      <c r="AQ442" s="304"/>
      <c r="AR442" s="304"/>
      <c r="AS442" s="304"/>
      <c r="AT442" s="304"/>
      <c r="AU442" s="304"/>
      <c r="AV442" s="304"/>
      <c r="AW442" s="304"/>
      <c r="AX442" s="304"/>
      <c r="AY442" s="304"/>
      <c r="AZ442" s="304"/>
      <c r="BA442" s="304"/>
      <c r="BB442" s="304"/>
      <c r="BC442" s="304"/>
      <c r="BD442" s="304"/>
      <c r="BE442" s="304"/>
      <c r="BF442" s="304"/>
      <c r="BG442" s="304"/>
      <c r="BH442" s="304"/>
      <c r="BI442" s="304"/>
      <c r="BJ442" s="304"/>
      <c r="BK442" s="304"/>
      <c r="BL442" s="304"/>
      <c r="BM442" s="304"/>
      <c r="BN442" s="304"/>
      <c r="BO442" s="304"/>
      <c r="BP442" s="304"/>
      <c r="BQ442" s="304"/>
      <c r="BR442" s="304"/>
      <c r="BS442" s="304"/>
      <c r="BT442" s="304"/>
      <c r="BU442" s="304"/>
      <c r="BV442" s="304"/>
      <c r="BW442" s="304"/>
      <c r="BX442" s="304"/>
      <c r="BY442" s="304"/>
      <c r="BZ442" s="304"/>
      <c r="CA442" s="304"/>
      <c r="CB442" s="304"/>
      <c r="CC442" s="304"/>
      <c r="CD442" s="304"/>
      <c r="CE442" s="304"/>
      <c r="CF442" s="304"/>
      <c r="CG442" s="304"/>
      <c r="CH442" s="304"/>
      <c r="CI442" s="304"/>
      <c r="CJ442" s="304"/>
      <c r="CK442" s="304"/>
      <c r="CL442" s="304"/>
      <c r="CM442" s="304"/>
      <c r="CN442" s="304"/>
      <c r="CO442" s="304"/>
      <c r="CP442" s="304"/>
      <c r="CQ442" s="304"/>
      <c r="CR442" s="304"/>
      <c r="CS442" s="304"/>
      <c r="CT442" s="304"/>
      <c r="CU442" s="304"/>
      <c r="CV442" s="304"/>
      <c r="CW442" s="304"/>
      <c r="CX442" s="304"/>
      <c r="CY442" s="304"/>
      <c r="CZ442" s="304"/>
      <c r="DA442" s="304"/>
      <c r="DB442" s="304"/>
      <c r="DC442" s="304"/>
      <c r="DD442" s="304"/>
    </row>
    <row r="443" spans="1:108" ht="17.25">
      <c r="A443" s="304"/>
      <c r="B443" s="300"/>
      <c r="C443" s="304"/>
      <c r="D443" s="304"/>
      <c r="E443" s="303"/>
      <c r="F443" s="303"/>
      <c r="G443" s="303"/>
      <c r="H443" s="303"/>
      <c r="I443" s="303"/>
      <c r="J443" s="305"/>
      <c r="K443" s="303"/>
      <c r="L443" s="303"/>
      <c r="M443" s="303"/>
      <c r="N443" s="305"/>
      <c r="O443" s="303"/>
      <c r="P443" s="304"/>
      <c r="Q443" s="304"/>
      <c r="R443" s="304"/>
      <c r="S443" s="304"/>
      <c r="T443" s="304"/>
      <c r="U443" s="304"/>
      <c r="V443" s="304"/>
      <c r="W443" s="304"/>
      <c r="X443" s="304"/>
      <c r="Y443" s="304"/>
      <c r="Z443" s="304"/>
      <c r="AA443" s="304"/>
      <c r="AB443" s="304"/>
      <c r="AC443" s="304"/>
      <c r="AD443" s="304"/>
      <c r="AE443" s="304"/>
      <c r="AF443" s="304"/>
      <c r="AG443" s="304"/>
      <c r="AH443" s="304"/>
      <c r="AI443" s="304"/>
      <c r="AJ443" s="304"/>
      <c r="AK443" s="304"/>
      <c r="AL443" s="304"/>
      <c r="AM443" s="304"/>
      <c r="AN443" s="304"/>
      <c r="AO443" s="304"/>
      <c r="AP443" s="304"/>
      <c r="AQ443" s="304"/>
      <c r="AR443" s="304"/>
      <c r="AS443" s="304"/>
      <c r="AT443" s="304"/>
      <c r="AU443" s="304"/>
      <c r="AV443" s="304"/>
      <c r="AW443" s="304"/>
      <c r="AX443" s="304"/>
      <c r="AY443" s="304"/>
      <c r="AZ443" s="304"/>
      <c r="BA443" s="304"/>
      <c r="BB443" s="304"/>
      <c r="BC443" s="304"/>
      <c r="BD443" s="304"/>
      <c r="BE443" s="304"/>
      <c r="BF443" s="304"/>
      <c r="BG443" s="304"/>
      <c r="BH443" s="304"/>
      <c r="BI443" s="304"/>
      <c r="BJ443" s="304"/>
      <c r="BK443" s="304"/>
      <c r="BL443" s="304"/>
      <c r="BM443" s="304"/>
      <c r="BN443" s="304"/>
      <c r="BO443" s="304"/>
      <c r="BP443" s="304"/>
      <c r="BQ443" s="304"/>
      <c r="BR443" s="304"/>
      <c r="BS443" s="304"/>
      <c r="BT443" s="304"/>
      <c r="BU443" s="304"/>
      <c r="BV443" s="304"/>
      <c r="BW443" s="304"/>
      <c r="BX443" s="304"/>
      <c r="BY443" s="304"/>
      <c r="BZ443" s="304"/>
      <c r="CA443" s="304"/>
      <c r="CB443" s="304"/>
      <c r="CC443" s="304"/>
      <c r="CD443" s="304"/>
      <c r="CE443" s="304"/>
      <c r="CF443" s="304"/>
      <c r="CG443" s="304"/>
      <c r="CH443" s="304"/>
      <c r="CI443" s="304"/>
      <c r="CJ443" s="304"/>
      <c r="CK443" s="304"/>
      <c r="CL443" s="304"/>
      <c r="CM443" s="304"/>
      <c r="CN443" s="304"/>
      <c r="CO443" s="304"/>
      <c r="CP443" s="304"/>
      <c r="CQ443" s="304"/>
      <c r="CR443" s="304"/>
      <c r="CS443" s="304"/>
      <c r="CT443" s="304"/>
      <c r="CU443" s="304"/>
      <c r="CV443" s="304"/>
      <c r="CW443" s="304"/>
      <c r="CX443" s="304"/>
      <c r="CY443" s="304"/>
      <c r="CZ443" s="304"/>
      <c r="DA443" s="304"/>
      <c r="DB443" s="304"/>
      <c r="DC443" s="304"/>
      <c r="DD443" s="304"/>
    </row>
    <row r="444" spans="1:108" ht="17.25">
      <c r="A444" s="304"/>
      <c r="B444" s="300"/>
      <c r="C444" s="304"/>
      <c r="D444" s="304"/>
      <c r="E444" s="303"/>
      <c r="F444" s="303"/>
      <c r="G444" s="303"/>
      <c r="H444" s="303"/>
      <c r="I444" s="303"/>
      <c r="J444" s="305"/>
      <c r="K444" s="303"/>
      <c r="L444" s="303"/>
      <c r="M444" s="303"/>
      <c r="N444" s="305"/>
      <c r="O444" s="303"/>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c r="AU444" s="304"/>
      <c r="AV444" s="304"/>
      <c r="AW444" s="304"/>
      <c r="AX444" s="304"/>
      <c r="AY444" s="304"/>
      <c r="AZ444" s="304"/>
      <c r="BA444" s="304"/>
      <c r="BB444" s="304"/>
      <c r="BC444" s="304"/>
      <c r="BD444" s="304"/>
      <c r="BE444" s="304"/>
      <c r="BF444" s="304"/>
      <c r="BG444" s="304"/>
      <c r="BH444" s="304"/>
      <c r="BI444" s="304"/>
      <c r="BJ444" s="304"/>
      <c r="BK444" s="304"/>
      <c r="BL444" s="304"/>
      <c r="BM444" s="304"/>
      <c r="BN444" s="304"/>
      <c r="BO444" s="304"/>
      <c r="BP444" s="304"/>
      <c r="BQ444" s="304"/>
      <c r="BR444" s="304"/>
      <c r="BS444" s="304"/>
      <c r="BT444" s="304"/>
      <c r="BU444" s="304"/>
      <c r="BV444" s="304"/>
      <c r="BW444" s="304"/>
      <c r="BX444" s="304"/>
      <c r="BY444" s="304"/>
      <c r="BZ444" s="304"/>
      <c r="CA444" s="304"/>
      <c r="CB444" s="304"/>
      <c r="CC444" s="304"/>
      <c r="CD444" s="304"/>
      <c r="CE444" s="304"/>
      <c r="CF444" s="304"/>
      <c r="CG444" s="304"/>
      <c r="CH444" s="304"/>
      <c r="CI444" s="304"/>
      <c r="CJ444" s="304"/>
      <c r="CK444" s="304"/>
      <c r="CL444" s="304"/>
      <c r="CM444" s="304"/>
      <c r="CN444" s="304"/>
      <c r="CO444" s="304"/>
      <c r="CP444" s="304"/>
      <c r="CQ444" s="304"/>
      <c r="CR444" s="304"/>
      <c r="CS444" s="304"/>
      <c r="CT444" s="304"/>
      <c r="CU444" s="304"/>
      <c r="CV444" s="304"/>
      <c r="CW444" s="304"/>
      <c r="CX444" s="304"/>
      <c r="CY444" s="304"/>
      <c r="CZ444" s="304"/>
      <c r="DA444" s="304"/>
      <c r="DB444" s="304"/>
      <c r="DC444" s="304"/>
      <c r="DD444" s="304"/>
    </row>
    <row r="445" spans="1:108" ht="17.25">
      <c r="A445" s="304"/>
      <c r="B445" s="300"/>
      <c r="C445" s="304"/>
      <c r="D445" s="304"/>
      <c r="E445" s="303"/>
      <c r="F445" s="303"/>
      <c r="G445" s="303"/>
      <c r="H445" s="303"/>
      <c r="I445" s="303"/>
      <c r="J445" s="305"/>
      <c r="K445" s="303"/>
      <c r="L445" s="303"/>
      <c r="M445" s="303"/>
      <c r="N445" s="305"/>
      <c r="O445" s="303"/>
      <c r="P445" s="304"/>
      <c r="Q445" s="304"/>
      <c r="R445" s="304"/>
      <c r="S445" s="304"/>
      <c r="T445" s="304"/>
      <c r="U445" s="304"/>
      <c r="V445" s="304"/>
      <c r="W445" s="304"/>
      <c r="X445" s="304"/>
      <c r="Y445" s="304"/>
      <c r="Z445" s="304"/>
      <c r="AA445" s="304"/>
      <c r="AB445" s="304"/>
      <c r="AC445" s="304"/>
      <c r="AD445" s="304"/>
      <c r="AE445" s="304"/>
      <c r="AF445" s="304"/>
      <c r="AG445" s="304"/>
      <c r="AH445" s="304"/>
      <c r="AI445" s="304"/>
      <c r="AJ445" s="304"/>
      <c r="AK445" s="304"/>
      <c r="AL445" s="304"/>
      <c r="AM445" s="304"/>
      <c r="AN445" s="304"/>
      <c r="AO445" s="304"/>
      <c r="AP445" s="304"/>
      <c r="AQ445" s="304"/>
      <c r="AR445" s="304"/>
      <c r="AS445" s="304"/>
      <c r="AT445" s="304"/>
      <c r="AU445" s="304"/>
      <c r="AV445" s="304"/>
      <c r="AW445" s="304"/>
      <c r="AX445" s="304"/>
      <c r="AY445" s="304"/>
      <c r="AZ445" s="304"/>
      <c r="BA445" s="304"/>
      <c r="BB445" s="304"/>
      <c r="BC445" s="304"/>
      <c r="BD445" s="304"/>
      <c r="BE445" s="304"/>
      <c r="BF445" s="304"/>
      <c r="BG445" s="304"/>
      <c r="BH445" s="304"/>
      <c r="BI445" s="304"/>
      <c r="BJ445" s="304"/>
      <c r="BK445" s="304"/>
      <c r="BL445" s="304"/>
      <c r="BM445" s="304"/>
      <c r="BN445" s="304"/>
      <c r="BO445" s="304"/>
      <c r="BP445" s="304"/>
      <c r="BQ445" s="304"/>
      <c r="BR445" s="304"/>
      <c r="BS445" s="304"/>
      <c r="BT445" s="304"/>
      <c r="BU445" s="304"/>
      <c r="BV445" s="304"/>
      <c r="BW445" s="304"/>
      <c r="BX445" s="304"/>
      <c r="BY445" s="304"/>
      <c r="BZ445" s="304"/>
      <c r="CA445" s="304"/>
      <c r="CB445" s="304"/>
      <c r="CC445" s="304"/>
      <c r="CD445" s="304"/>
      <c r="CE445" s="304"/>
      <c r="CF445" s="304"/>
      <c r="CG445" s="304"/>
      <c r="CH445" s="304"/>
      <c r="CI445" s="304"/>
      <c r="CJ445" s="304"/>
      <c r="CK445" s="304"/>
      <c r="CL445" s="304"/>
      <c r="CM445" s="304"/>
      <c r="CN445" s="304"/>
      <c r="CO445" s="304"/>
      <c r="CP445" s="304"/>
      <c r="CQ445" s="304"/>
      <c r="CR445" s="304"/>
      <c r="CS445" s="304"/>
      <c r="CT445" s="304"/>
      <c r="CU445" s="304"/>
      <c r="CV445" s="304"/>
      <c r="CW445" s="304"/>
      <c r="CX445" s="304"/>
      <c r="CY445" s="304"/>
      <c r="CZ445" s="304"/>
      <c r="DA445" s="304"/>
      <c r="DB445" s="304"/>
      <c r="DC445" s="304"/>
      <c r="DD445" s="304"/>
    </row>
    <row r="446" spans="1:108" ht="17.25">
      <c r="A446" s="304"/>
      <c r="B446" s="300"/>
      <c r="C446" s="304"/>
      <c r="D446" s="304"/>
      <c r="E446" s="303"/>
      <c r="F446" s="303"/>
      <c r="G446" s="303"/>
      <c r="H446" s="303"/>
      <c r="I446" s="303"/>
      <c r="J446" s="305"/>
      <c r="K446" s="303"/>
      <c r="L446" s="303"/>
      <c r="M446" s="303"/>
      <c r="N446" s="305"/>
      <c r="O446" s="303"/>
      <c r="P446" s="304"/>
      <c r="Q446" s="304"/>
      <c r="R446" s="304"/>
      <c r="S446" s="304"/>
      <c r="T446" s="304"/>
      <c r="U446" s="304"/>
      <c r="V446" s="304"/>
      <c r="W446" s="304"/>
      <c r="X446" s="304"/>
      <c r="Y446" s="304"/>
      <c r="Z446" s="304"/>
      <c r="AA446" s="304"/>
      <c r="AB446" s="304"/>
      <c r="AC446" s="304"/>
      <c r="AD446" s="304"/>
      <c r="AE446" s="304"/>
      <c r="AF446" s="304"/>
      <c r="AG446" s="304"/>
      <c r="AH446" s="304"/>
      <c r="AI446" s="304"/>
      <c r="AJ446" s="304"/>
      <c r="AK446" s="304"/>
      <c r="AL446" s="304"/>
      <c r="AM446" s="304"/>
      <c r="AN446" s="304"/>
      <c r="AO446" s="304"/>
      <c r="AP446" s="304"/>
      <c r="AQ446" s="304"/>
      <c r="AR446" s="304"/>
      <c r="AS446" s="304"/>
      <c r="AT446" s="304"/>
      <c r="AU446" s="304"/>
      <c r="AV446" s="304"/>
      <c r="AW446" s="304"/>
      <c r="AX446" s="304"/>
      <c r="AY446" s="304"/>
      <c r="AZ446" s="304"/>
      <c r="BA446" s="304"/>
      <c r="BB446" s="304"/>
      <c r="BC446" s="304"/>
      <c r="BD446" s="304"/>
      <c r="BE446" s="304"/>
      <c r="BF446" s="304"/>
      <c r="BG446" s="304"/>
      <c r="BH446" s="304"/>
      <c r="BI446" s="304"/>
      <c r="BJ446" s="304"/>
      <c r="BK446" s="304"/>
      <c r="BL446" s="304"/>
      <c r="BM446" s="304"/>
      <c r="BN446" s="304"/>
      <c r="BO446" s="304"/>
      <c r="BP446" s="304"/>
      <c r="BQ446" s="304"/>
      <c r="BR446" s="304"/>
      <c r="BS446" s="304"/>
      <c r="BT446" s="304"/>
      <c r="BU446" s="304"/>
      <c r="BV446" s="304"/>
      <c r="BW446" s="304"/>
      <c r="BX446" s="304"/>
      <c r="BY446" s="304"/>
      <c r="BZ446" s="304"/>
      <c r="CA446" s="304"/>
      <c r="CB446" s="304"/>
      <c r="CC446" s="304"/>
      <c r="CD446" s="304"/>
      <c r="CE446" s="304"/>
      <c r="CF446" s="304"/>
      <c r="CG446" s="304"/>
      <c r="CH446" s="304"/>
      <c r="CI446" s="304"/>
      <c r="CJ446" s="304"/>
      <c r="CK446" s="304"/>
      <c r="CL446" s="304"/>
      <c r="CM446" s="304"/>
      <c r="CN446" s="304"/>
      <c r="CO446" s="304"/>
      <c r="CP446" s="304"/>
      <c r="CQ446" s="304"/>
      <c r="CR446" s="304"/>
      <c r="CS446" s="304"/>
      <c r="CT446" s="304"/>
      <c r="CU446" s="304"/>
      <c r="CV446" s="304"/>
      <c r="CW446" s="304"/>
      <c r="CX446" s="304"/>
      <c r="CY446" s="304"/>
      <c r="CZ446" s="304"/>
      <c r="DA446" s="304"/>
      <c r="DB446" s="304"/>
      <c r="DC446" s="304"/>
      <c r="DD446" s="304"/>
    </row>
    <row r="447" spans="1:108" ht="17.25">
      <c r="A447" s="304"/>
      <c r="B447" s="300"/>
      <c r="C447" s="304"/>
      <c r="D447" s="304"/>
      <c r="E447" s="303"/>
      <c r="F447" s="303"/>
      <c r="G447" s="303"/>
      <c r="H447" s="303"/>
      <c r="I447" s="303"/>
      <c r="J447" s="305"/>
      <c r="K447" s="303"/>
      <c r="L447" s="303"/>
      <c r="M447" s="303"/>
      <c r="N447" s="305"/>
      <c r="O447" s="303"/>
      <c r="P447" s="304"/>
      <c r="Q447" s="304"/>
      <c r="R447" s="304"/>
      <c r="S447" s="304"/>
      <c r="T447" s="304"/>
      <c r="U447" s="304"/>
      <c r="V447" s="304"/>
      <c r="W447" s="304"/>
      <c r="X447" s="304"/>
      <c r="Y447" s="304"/>
      <c r="Z447" s="304"/>
      <c r="AA447" s="304"/>
      <c r="AB447" s="304"/>
      <c r="AC447" s="304"/>
      <c r="AD447" s="304"/>
      <c r="AE447" s="304"/>
      <c r="AF447" s="304"/>
      <c r="AG447" s="304"/>
      <c r="AH447" s="304"/>
      <c r="AI447" s="304"/>
      <c r="AJ447" s="304"/>
      <c r="AK447" s="304"/>
      <c r="AL447" s="304"/>
      <c r="AM447" s="304"/>
      <c r="AN447" s="304"/>
      <c r="AO447" s="304"/>
      <c r="AP447" s="304"/>
      <c r="AQ447" s="304"/>
      <c r="AR447" s="304"/>
      <c r="AS447" s="304"/>
      <c r="AT447" s="304"/>
      <c r="AU447" s="304"/>
      <c r="AV447" s="304"/>
      <c r="AW447" s="304"/>
      <c r="AX447" s="304"/>
      <c r="AY447" s="304"/>
      <c r="AZ447" s="304"/>
      <c r="BA447" s="304"/>
      <c r="BB447" s="304"/>
      <c r="BC447" s="304"/>
      <c r="BD447" s="304"/>
      <c r="BE447" s="304"/>
      <c r="BF447" s="304"/>
      <c r="BG447" s="304"/>
      <c r="BH447" s="304"/>
      <c r="BI447" s="304"/>
      <c r="BJ447" s="304"/>
      <c r="BK447" s="304"/>
      <c r="BL447" s="304"/>
      <c r="BM447" s="304"/>
      <c r="BN447" s="304"/>
      <c r="BO447" s="304"/>
      <c r="BP447" s="304"/>
      <c r="BQ447" s="304"/>
      <c r="BR447" s="304"/>
      <c r="BS447" s="304"/>
      <c r="BT447" s="304"/>
      <c r="BU447" s="304"/>
      <c r="BV447" s="304"/>
      <c r="BW447" s="304"/>
      <c r="BX447" s="304"/>
      <c r="BY447" s="304"/>
      <c r="BZ447" s="304"/>
      <c r="CA447" s="304"/>
      <c r="CB447" s="304"/>
      <c r="CC447" s="304"/>
      <c r="CD447" s="304"/>
      <c r="CE447" s="304"/>
      <c r="CF447" s="304"/>
      <c r="CG447" s="304"/>
      <c r="CH447" s="304"/>
      <c r="CI447" s="304"/>
      <c r="CJ447" s="304"/>
      <c r="CK447" s="304"/>
      <c r="CL447" s="304"/>
      <c r="CM447" s="304"/>
      <c r="CN447" s="304"/>
      <c r="CO447" s="304"/>
      <c r="CP447" s="304"/>
      <c r="CQ447" s="304"/>
      <c r="CR447" s="304"/>
      <c r="CS447" s="304"/>
      <c r="CT447" s="304"/>
      <c r="CU447" s="304"/>
      <c r="CV447" s="304"/>
      <c r="CW447" s="304"/>
      <c r="CX447" s="304"/>
      <c r="CY447" s="304"/>
      <c r="CZ447" s="304"/>
      <c r="DA447" s="304"/>
      <c r="DB447" s="304"/>
      <c r="DC447" s="304"/>
      <c r="DD447" s="304"/>
    </row>
    <row r="448" spans="1:108" ht="17.25">
      <c r="A448" s="304"/>
      <c r="B448" s="300"/>
      <c r="C448" s="304"/>
      <c r="D448" s="304"/>
      <c r="E448" s="303"/>
      <c r="F448" s="303"/>
      <c r="G448" s="303"/>
      <c r="H448" s="303"/>
      <c r="I448" s="303"/>
      <c r="J448" s="305"/>
      <c r="K448" s="303"/>
      <c r="L448" s="303"/>
      <c r="M448" s="303"/>
      <c r="N448" s="305"/>
      <c r="O448" s="303"/>
      <c r="P448" s="304"/>
      <c r="Q448" s="304"/>
      <c r="R448" s="304"/>
      <c r="S448" s="304"/>
      <c r="T448" s="304"/>
      <c r="U448" s="304"/>
      <c r="V448" s="304"/>
      <c r="W448" s="304"/>
      <c r="X448" s="304"/>
      <c r="Y448" s="304"/>
      <c r="Z448" s="304"/>
      <c r="AA448" s="304"/>
      <c r="AB448" s="304"/>
      <c r="AC448" s="304"/>
      <c r="AD448" s="304"/>
      <c r="AE448" s="304"/>
      <c r="AF448" s="304"/>
      <c r="AG448" s="304"/>
      <c r="AH448" s="304"/>
      <c r="AI448" s="304"/>
      <c r="AJ448" s="304"/>
      <c r="AK448" s="304"/>
      <c r="AL448" s="304"/>
      <c r="AM448" s="304"/>
      <c r="AN448" s="304"/>
      <c r="AO448" s="304"/>
      <c r="AP448" s="304"/>
      <c r="AQ448" s="304"/>
      <c r="AR448" s="304"/>
      <c r="AS448" s="304"/>
      <c r="AT448" s="304"/>
      <c r="AU448" s="304"/>
      <c r="AV448" s="304"/>
      <c r="AW448" s="304"/>
      <c r="AX448" s="304"/>
      <c r="AY448" s="304"/>
      <c r="AZ448" s="304"/>
      <c r="BA448" s="304"/>
      <c r="BB448" s="304"/>
      <c r="BC448" s="304"/>
      <c r="BD448" s="304"/>
      <c r="BE448" s="304"/>
      <c r="BF448" s="304"/>
      <c r="BG448" s="304"/>
      <c r="BH448" s="304"/>
      <c r="BI448" s="304"/>
      <c r="BJ448" s="304"/>
      <c r="BK448" s="304"/>
      <c r="BL448" s="304"/>
      <c r="BM448" s="304"/>
      <c r="BN448" s="304"/>
      <c r="BO448" s="304"/>
      <c r="BP448" s="304"/>
      <c r="BQ448" s="304"/>
      <c r="BR448" s="304"/>
      <c r="BS448" s="304"/>
      <c r="BT448" s="304"/>
      <c r="BU448" s="304"/>
      <c r="BV448" s="304"/>
      <c r="BW448" s="304"/>
      <c r="BX448" s="304"/>
      <c r="BY448" s="304"/>
      <c r="BZ448" s="304"/>
      <c r="CA448" s="304"/>
      <c r="CB448" s="304"/>
      <c r="CC448" s="304"/>
      <c r="CD448" s="304"/>
      <c r="CE448" s="304"/>
      <c r="CF448" s="304"/>
      <c r="CG448" s="304"/>
      <c r="CH448" s="304"/>
      <c r="CI448" s="304"/>
      <c r="CJ448" s="304"/>
      <c r="CK448" s="304"/>
      <c r="CL448" s="304"/>
      <c r="CM448" s="304"/>
      <c r="CN448" s="304"/>
      <c r="CO448" s="304"/>
      <c r="CP448" s="304"/>
      <c r="CQ448" s="304"/>
      <c r="CR448" s="304"/>
      <c r="CS448" s="304"/>
      <c r="CT448" s="304"/>
      <c r="CU448" s="304"/>
      <c r="CV448" s="304"/>
      <c r="CW448" s="304"/>
      <c r="CX448" s="304"/>
      <c r="CY448" s="304"/>
      <c r="CZ448" s="304"/>
      <c r="DA448" s="304"/>
      <c r="DB448" s="304"/>
      <c r="DC448" s="304"/>
      <c r="DD448" s="304"/>
    </row>
    <row r="449" spans="1:108" ht="17.25">
      <c r="A449" s="304"/>
      <c r="B449" s="300"/>
      <c r="C449" s="304"/>
      <c r="D449" s="304"/>
      <c r="E449" s="303"/>
      <c r="F449" s="303"/>
      <c r="G449" s="303"/>
      <c r="H449" s="303"/>
      <c r="I449" s="303"/>
      <c r="J449" s="305"/>
      <c r="K449" s="303"/>
      <c r="L449" s="303"/>
      <c r="M449" s="303"/>
      <c r="N449" s="305"/>
      <c r="O449" s="303"/>
      <c r="P449" s="304"/>
      <c r="Q449" s="304"/>
      <c r="R449" s="304"/>
      <c r="S449" s="304"/>
      <c r="T449" s="304"/>
      <c r="U449" s="304"/>
      <c r="V449" s="304"/>
      <c r="W449" s="304"/>
      <c r="X449" s="304"/>
      <c r="Y449" s="304"/>
      <c r="Z449" s="304"/>
      <c r="AA449" s="304"/>
      <c r="AB449" s="304"/>
      <c r="AC449" s="304"/>
      <c r="AD449" s="304"/>
      <c r="AE449" s="304"/>
      <c r="AF449" s="304"/>
      <c r="AG449" s="304"/>
      <c r="AH449" s="304"/>
      <c r="AI449" s="304"/>
      <c r="AJ449" s="304"/>
      <c r="AK449" s="304"/>
      <c r="AL449" s="304"/>
      <c r="AM449" s="304"/>
      <c r="AN449" s="304"/>
      <c r="AO449" s="304"/>
      <c r="AP449" s="304"/>
      <c r="AQ449" s="304"/>
      <c r="AR449" s="304"/>
      <c r="AS449" s="304"/>
      <c r="AT449" s="304"/>
      <c r="AU449" s="304"/>
      <c r="AV449" s="304"/>
      <c r="AW449" s="304"/>
      <c r="AX449" s="304"/>
      <c r="AY449" s="304"/>
      <c r="AZ449" s="304"/>
      <c r="BA449" s="304"/>
      <c r="BB449" s="304"/>
      <c r="BC449" s="304"/>
      <c r="BD449" s="304"/>
      <c r="BE449" s="304"/>
      <c r="BF449" s="304"/>
      <c r="BG449" s="304"/>
      <c r="BH449" s="304"/>
      <c r="BI449" s="304"/>
      <c r="BJ449" s="304"/>
      <c r="BK449" s="304"/>
      <c r="BL449" s="304"/>
      <c r="BM449" s="304"/>
      <c r="BN449" s="304"/>
      <c r="BO449" s="304"/>
      <c r="BP449" s="304"/>
      <c r="BQ449" s="304"/>
      <c r="BR449" s="304"/>
      <c r="BS449" s="304"/>
      <c r="BT449" s="304"/>
      <c r="BU449" s="304"/>
      <c r="BV449" s="304"/>
      <c r="BW449" s="304"/>
      <c r="BX449" s="304"/>
      <c r="BY449" s="304"/>
      <c r="BZ449" s="304"/>
      <c r="CA449" s="304"/>
      <c r="CB449" s="304"/>
      <c r="CC449" s="304"/>
      <c r="CD449" s="304"/>
      <c r="CE449" s="304"/>
      <c r="CF449" s="304"/>
      <c r="CG449" s="304"/>
      <c r="CH449" s="304"/>
      <c r="CI449" s="304"/>
      <c r="CJ449" s="304"/>
      <c r="CK449" s="304"/>
      <c r="CL449" s="304"/>
      <c r="CM449" s="304"/>
      <c r="CN449" s="304"/>
      <c r="CO449" s="304"/>
      <c r="CP449" s="304"/>
      <c r="CQ449" s="304"/>
      <c r="CR449" s="304"/>
      <c r="CS449" s="304"/>
      <c r="CT449" s="304"/>
      <c r="CU449" s="304"/>
      <c r="CV449" s="304"/>
      <c r="CW449" s="304"/>
      <c r="CX449" s="304"/>
      <c r="CY449" s="304"/>
      <c r="CZ449" s="304"/>
      <c r="DA449" s="304"/>
      <c r="DB449" s="304"/>
      <c r="DC449" s="304"/>
      <c r="DD449" s="304"/>
    </row>
    <row r="450" spans="1:108" ht="17.25">
      <c r="A450" s="304"/>
      <c r="B450" s="300"/>
      <c r="C450" s="304"/>
      <c r="D450" s="304"/>
      <c r="E450" s="303"/>
      <c r="F450" s="303"/>
      <c r="G450" s="303"/>
      <c r="H450" s="303"/>
      <c r="I450" s="303"/>
      <c r="J450" s="305"/>
      <c r="K450" s="303"/>
      <c r="L450" s="303"/>
      <c r="M450" s="303"/>
      <c r="N450" s="305"/>
      <c r="O450" s="303"/>
      <c r="P450" s="304"/>
      <c r="Q450" s="304"/>
      <c r="R450" s="304"/>
      <c r="S450" s="304"/>
      <c r="T450" s="304"/>
      <c r="U450" s="304"/>
      <c r="V450" s="304"/>
      <c r="W450" s="304"/>
      <c r="X450" s="304"/>
      <c r="Y450" s="304"/>
      <c r="Z450" s="304"/>
      <c r="AA450" s="304"/>
      <c r="AB450" s="304"/>
      <c r="AC450" s="304"/>
      <c r="AD450" s="304"/>
      <c r="AE450" s="304"/>
      <c r="AF450" s="304"/>
      <c r="AG450" s="304"/>
      <c r="AH450" s="304"/>
      <c r="AI450" s="304"/>
      <c r="AJ450" s="304"/>
      <c r="AK450" s="304"/>
      <c r="AL450" s="304"/>
      <c r="AM450" s="304"/>
      <c r="AN450" s="304"/>
      <c r="AO450" s="304"/>
      <c r="AP450" s="304"/>
      <c r="AQ450" s="304"/>
      <c r="AR450" s="304"/>
      <c r="AS450" s="304"/>
      <c r="AT450" s="304"/>
      <c r="AU450" s="304"/>
      <c r="AV450" s="304"/>
      <c r="AW450" s="304"/>
      <c r="AX450" s="304"/>
      <c r="AY450" s="304"/>
      <c r="AZ450" s="304"/>
      <c r="BA450" s="304"/>
      <c r="BB450" s="304"/>
      <c r="BC450" s="304"/>
      <c r="BD450" s="304"/>
      <c r="BE450" s="304"/>
      <c r="BF450" s="304"/>
      <c r="BG450" s="304"/>
      <c r="BH450" s="304"/>
      <c r="BI450" s="304"/>
      <c r="BJ450" s="304"/>
      <c r="BK450" s="304"/>
      <c r="BL450" s="304"/>
      <c r="BM450" s="304"/>
      <c r="BN450" s="304"/>
      <c r="BO450" s="304"/>
      <c r="BP450" s="304"/>
      <c r="BQ450" s="304"/>
      <c r="BR450" s="304"/>
      <c r="BS450" s="304"/>
      <c r="BT450" s="304"/>
      <c r="BU450" s="304"/>
      <c r="BV450" s="304"/>
      <c r="BW450" s="304"/>
      <c r="BX450" s="304"/>
      <c r="BY450" s="304"/>
      <c r="BZ450" s="304"/>
      <c r="CA450" s="304"/>
      <c r="CB450" s="304"/>
      <c r="CC450" s="304"/>
      <c r="CD450" s="304"/>
      <c r="CE450" s="304"/>
      <c r="CF450" s="304"/>
      <c r="CG450" s="304"/>
      <c r="CH450" s="304"/>
      <c r="CI450" s="304"/>
      <c r="CJ450" s="304"/>
      <c r="CK450" s="304"/>
      <c r="CL450" s="304"/>
      <c r="CM450" s="304"/>
      <c r="CN450" s="304"/>
      <c r="CO450" s="304"/>
      <c r="CP450" s="304"/>
      <c r="CQ450" s="304"/>
      <c r="CR450" s="304"/>
      <c r="CS450" s="304"/>
      <c r="CT450" s="304"/>
      <c r="CU450" s="304"/>
      <c r="CV450" s="304"/>
      <c r="CW450" s="304"/>
      <c r="CX450" s="304"/>
      <c r="CY450" s="304"/>
      <c r="CZ450" s="304"/>
      <c r="DA450" s="304"/>
      <c r="DB450" s="304"/>
      <c r="DC450" s="304"/>
      <c r="DD450" s="304"/>
    </row>
    <row r="451" spans="1:108" ht="17.25">
      <c r="A451" s="304"/>
      <c r="B451" s="300"/>
      <c r="C451" s="304"/>
      <c r="D451" s="304"/>
      <c r="E451" s="303"/>
      <c r="F451" s="303"/>
      <c r="G451" s="303"/>
      <c r="H451" s="303"/>
      <c r="I451" s="303"/>
      <c r="J451" s="305"/>
      <c r="K451" s="303"/>
      <c r="L451" s="303"/>
      <c r="M451" s="303"/>
      <c r="N451" s="305"/>
      <c r="O451" s="303"/>
      <c r="P451" s="304"/>
      <c r="Q451" s="304"/>
      <c r="R451" s="304"/>
      <c r="S451" s="304"/>
      <c r="T451" s="304"/>
      <c r="U451" s="304"/>
      <c r="V451" s="304"/>
      <c r="W451" s="304"/>
      <c r="X451" s="304"/>
      <c r="Y451" s="304"/>
      <c r="Z451" s="304"/>
      <c r="AA451" s="304"/>
      <c r="AB451" s="304"/>
      <c r="AC451" s="304"/>
      <c r="AD451" s="304"/>
      <c r="AE451" s="304"/>
      <c r="AF451" s="304"/>
      <c r="AG451" s="304"/>
      <c r="AH451" s="304"/>
      <c r="AI451" s="304"/>
      <c r="AJ451" s="304"/>
      <c r="AK451" s="304"/>
      <c r="AL451" s="304"/>
      <c r="AM451" s="304"/>
      <c r="AN451" s="304"/>
      <c r="AO451" s="304"/>
      <c r="AP451" s="304"/>
      <c r="AQ451" s="304"/>
      <c r="AR451" s="304"/>
      <c r="AS451" s="304"/>
      <c r="AT451" s="304"/>
      <c r="AU451" s="304"/>
      <c r="AV451" s="304"/>
      <c r="AW451" s="304"/>
      <c r="AX451" s="304"/>
      <c r="AY451" s="304"/>
      <c r="AZ451" s="304"/>
      <c r="BA451" s="304"/>
      <c r="BB451" s="304"/>
      <c r="BC451" s="304"/>
      <c r="BD451" s="304"/>
      <c r="BE451" s="304"/>
      <c r="BF451" s="304"/>
      <c r="BG451" s="304"/>
      <c r="BH451" s="304"/>
      <c r="BI451" s="304"/>
      <c r="BJ451" s="304"/>
      <c r="BK451" s="304"/>
      <c r="BL451" s="304"/>
      <c r="BM451" s="304"/>
      <c r="BN451" s="304"/>
      <c r="BO451" s="304"/>
      <c r="BP451" s="304"/>
      <c r="BQ451" s="304"/>
      <c r="BR451" s="304"/>
      <c r="BS451" s="304"/>
      <c r="BT451" s="304"/>
      <c r="BU451" s="304"/>
      <c r="BV451" s="304"/>
      <c r="BW451" s="304"/>
      <c r="BX451" s="304"/>
      <c r="BY451" s="304"/>
      <c r="BZ451" s="304"/>
      <c r="CA451" s="304"/>
      <c r="CB451" s="304"/>
      <c r="CC451" s="304"/>
      <c r="CD451" s="304"/>
      <c r="CE451" s="304"/>
      <c r="CF451" s="304"/>
      <c r="CG451" s="304"/>
      <c r="CH451" s="304"/>
      <c r="CI451" s="304"/>
      <c r="CJ451" s="304"/>
      <c r="CK451" s="304"/>
      <c r="CL451" s="304"/>
      <c r="CM451" s="304"/>
      <c r="CN451" s="304"/>
      <c r="CO451" s="304"/>
      <c r="CP451" s="304"/>
      <c r="CQ451" s="304"/>
      <c r="CR451" s="304"/>
      <c r="CS451" s="304"/>
      <c r="CT451" s="304"/>
      <c r="CU451" s="304"/>
      <c r="CV451" s="304"/>
      <c r="CW451" s="304"/>
      <c r="CX451" s="304"/>
      <c r="CY451" s="304"/>
      <c r="CZ451" s="304"/>
      <c r="DA451" s="304"/>
      <c r="DB451" s="304"/>
      <c r="DC451" s="304"/>
      <c r="DD451" s="304"/>
    </row>
    <row r="452" spans="1:108" ht="17.25">
      <c r="A452" s="304"/>
      <c r="B452" s="300"/>
      <c r="C452" s="304"/>
      <c r="D452" s="304"/>
      <c r="E452" s="303"/>
      <c r="F452" s="303"/>
      <c r="G452" s="303"/>
      <c r="H452" s="303"/>
      <c r="I452" s="303"/>
      <c r="J452" s="305"/>
      <c r="K452" s="303"/>
      <c r="L452" s="303"/>
      <c r="M452" s="303"/>
      <c r="N452" s="305"/>
      <c r="O452" s="303"/>
      <c r="P452" s="304"/>
      <c r="Q452" s="304"/>
      <c r="R452" s="304"/>
      <c r="S452" s="304"/>
      <c r="T452" s="304"/>
      <c r="U452" s="304"/>
      <c r="V452" s="304"/>
      <c r="W452" s="304"/>
      <c r="X452" s="304"/>
      <c r="Y452" s="304"/>
      <c r="Z452" s="304"/>
      <c r="AA452" s="304"/>
      <c r="AB452" s="304"/>
      <c r="AC452" s="304"/>
      <c r="AD452" s="304"/>
      <c r="AE452" s="304"/>
      <c r="AF452" s="304"/>
      <c r="AG452" s="304"/>
      <c r="AH452" s="304"/>
      <c r="AI452" s="304"/>
      <c r="AJ452" s="304"/>
      <c r="AK452" s="304"/>
      <c r="AL452" s="304"/>
      <c r="AM452" s="304"/>
      <c r="AN452" s="304"/>
      <c r="AO452" s="304"/>
      <c r="AP452" s="304"/>
      <c r="AQ452" s="304"/>
      <c r="AR452" s="304"/>
      <c r="AS452" s="304"/>
      <c r="AT452" s="304"/>
      <c r="AU452" s="304"/>
      <c r="AV452" s="304"/>
      <c r="AW452" s="304"/>
      <c r="AX452" s="304"/>
      <c r="AY452" s="304"/>
      <c r="AZ452" s="304"/>
      <c r="BA452" s="304"/>
      <c r="BB452" s="304"/>
      <c r="BC452" s="304"/>
      <c r="BD452" s="304"/>
      <c r="BE452" s="304"/>
      <c r="BF452" s="304"/>
      <c r="BG452" s="304"/>
      <c r="BH452" s="304"/>
      <c r="BI452" s="304"/>
      <c r="BJ452" s="304"/>
      <c r="BK452" s="304"/>
      <c r="BL452" s="304"/>
      <c r="BM452" s="304"/>
      <c r="BN452" s="304"/>
      <c r="BO452" s="304"/>
      <c r="BP452" s="304"/>
      <c r="BQ452" s="304"/>
      <c r="BR452" s="304"/>
      <c r="BS452" s="304"/>
      <c r="BT452" s="304"/>
      <c r="BU452" s="304"/>
      <c r="BV452" s="304"/>
      <c r="BW452" s="304"/>
      <c r="BX452" s="304"/>
      <c r="BY452" s="304"/>
      <c r="BZ452" s="304"/>
      <c r="CA452" s="304"/>
      <c r="CB452" s="304"/>
      <c r="CC452" s="304"/>
      <c r="CD452" s="304"/>
      <c r="CE452" s="304"/>
      <c r="CF452" s="304"/>
      <c r="CG452" s="304"/>
      <c r="CH452" s="304"/>
      <c r="CI452" s="304"/>
      <c r="CJ452" s="304"/>
      <c r="CK452" s="304"/>
      <c r="CL452" s="304"/>
      <c r="CM452" s="304"/>
      <c r="CN452" s="304"/>
      <c r="CO452" s="304"/>
      <c r="CP452" s="304"/>
      <c r="CQ452" s="304"/>
      <c r="CR452" s="304"/>
      <c r="CS452" s="304"/>
      <c r="CT452" s="304"/>
      <c r="CU452" s="304"/>
      <c r="CV452" s="304"/>
      <c r="CW452" s="304"/>
      <c r="CX452" s="304"/>
      <c r="CY452" s="304"/>
      <c r="CZ452" s="304"/>
      <c r="DA452" s="304"/>
      <c r="DB452" s="304"/>
      <c r="DC452" s="304"/>
      <c r="DD452" s="304"/>
    </row>
    <row r="453" spans="1:108" ht="17.25">
      <c r="A453" s="304"/>
      <c r="B453" s="300"/>
      <c r="C453" s="304"/>
      <c r="D453" s="304"/>
      <c r="E453" s="303"/>
      <c r="F453" s="303"/>
      <c r="G453" s="303"/>
      <c r="H453" s="303"/>
      <c r="I453" s="303"/>
      <c r="J453" s="305"/>
      <c r="K453" s="303"/>
      <c r="L453" s="303"/>
      <c r="M453" s="303"/>
      <c r="N453" s="305"/>
      <c r="O453" s="303"/>
      <c r="P453" s="304"/>
      <c r="Q453" s="304"/>
      <c r="R453" s="304"/>
      <c r="S453" s="304"/>
      <c r="T453" s="304"/>
      <c r="U453" s="304"/>
      <c r="V453" s="304"/>
      <c r="W453" s="304"/>
      <c r="X453" s="304"/>
      <c r="Y453" s="304"/>
      <c r="Z453" s="304"/>
      <c r="AA453" s="304"/>
      <c r="AB453" s="304"/>
      <c r="AC453" s="304"/>
      <c r="AD453" s="304"/>
      <c r="AE453" s="304"/>
      <c r="AF453" s="304"/>
      <c r="AG453" s="304"/>
      <c r="AH453" s="304"/>
      <c r="AI453" s="304"/>
      <c r="AJ453" s="304"/>
      <c r="AK453" s="304"/>
      <c r="AL453" s="304"/>
      <c r="AM453" s="304"/>
      <c r="AN453" s="304"/>
      <c r="AO453" s="304"/>
      <c r="AP453" s="304"/>
      <c r="AQ453" s="304"/>
      <c r="AR453" s="304"/>
      <c r="AS453" s="304"/>
      <c r="AT453" s="304"/>
      <c r="AU453" s="304"/>
      <c r="AV453" s="304"/>
      <c r="AW453" s="304"/>
      <c r="AX453" s="304"/>
      <c r="AY453" s="304"/>
      <c r="AZ453" s="304"/>
      <c r="BA453" s="304"/>
      <c r="BB453" s="304"/>
      <c r="BC453" s="304"/>
      <c r="BD453" s="304"/>
      <c r="BE453" s="304"/>
      <c r="BF453" s="304"/>
      <c r="BG453" s="304"/>
      <c r="BH453" s="304"/>
      <c r="BI453" s="304"/>
      <c r="BJ453" s="304"/>
      <c r="BK453" s="304"/>
      <c r="BL453" s="304"/>
      <c r="BM453" s="304"/>
      <c r="BN453" s="304"/>
      <c r="BO453" s="304"/>
      <c r="BP453" s="304"/>
      <c r="BQ453" s="304"/>
      <c r="BR453" s="304"/>
      <c r="BS453" s="304"/>
      <c r="BT453" s="304"/>
      <c r="BU453" s="304"/>
      <c r="BV453" s="304"/>
      <c r="BW453" s="304"/>
      <c r="BX453" s="304"/>
      <c r="BY453" s="304"/>
      <c r="BZ453" s="304"/>
      <c r="CA453" s="304"/>
      <c r="CB453" s="304"/>
      <c r="CC453" s="304"/>
      <c r="CD453" s="304"/>
      <c r="CE453" s="304"/>
      <c r="CF453" s="304"/>
      <c r="CG453" s="304"/>
      <c r="CH453" s="304"/>
      <c r="CI453" s="304"/>
      <c r="CJ453" s="304"/>
      <c r="CK453" s="304"/>
      <c r="CL453" s="304"/>
      <c r="CM453" s="304"/>
      <c r="CN453" s="304"/>
      <c r="CO453" s="304"/>
      <c r="CP453" s="304"/>
      <c r="CQ453" s="304"/>
      <c r="CR453" s="304"/>
      <c r="CS453" s="304"/>
      <c r="CT453" s="304"/>
      <c r="CU453" s="304"/>
      <c r="CV453" s="304"/>
      <c r="CW453" s="304"/>
      <c r="CX453" s="304"/>
      <c r="CY453" s="304"/>
      <c r="CZ453" s="304"/>
      <c r="DA453" s="304"/>
      <c r="DB453" s="304"/>
      <c r="DC453" s="304"/>
      <c r="DD453" s="304"/>
    </row>
    <row r="454" spans="1:108" ht="17.25">
      <c r="A454" s="304"/>
      <c r="B454" s="300"/>
      <c r="C454" s="304"/>
      <c r="D454" s="304"/>
      <c r="E454" s="303"/>
      <c r="F454" s="303"/>
      <c r="G454" s="303"/>
      <c r="H454" s="303"/>
      <c r="I454" s="303"/>
      <c r="J454" s="305"/>
      <c r="K454" s="303"/>
      <c r="L454" s="303"/>
      <c r="M454" s="303"/>
      <c r="N454" s="305"/>
      <c r="O454" s="303"/>
      <c r="P454" s="304"/>
      <c r="Q454" s="304"/>
      <c r="R454" s="304"/>
      <c r="S454" s="304"/>
      <c r="T454" s="304"/>
      <c r="U454" s="304"/>
      <c r="V454" s="304"/>
      <c r="W454" s="304"/>
      <c r="X454" s="304"/>
      <c r="Y454" s="304"/>
      <c r="Z454" s="304"/>
      <c r="AA454" s="304"/>
      <c r="AB454" s="304"/>
      <c r="AC454" s="304"/>
      <c r="AD454" s="304"/>
      <c r="AE454" s="304"/>
      <c r="AF454" s="304"/>
      <c r="AG454" s="304"/>
      <c r="AH454" s="304"/>
      <c r="AI454" s="304"/>
      <c r="AJ454" s="304"/>
      <c r="AK454" s="304"/>
      <c r="AL454" s="304"/>
      <c r="AM454" s="304"/>
      <c r="AN454" s="304"/>
      <c r="AO454" s="304"/>
      <c r="AP454" s="304"/>
      <c r="AQ454" s="304"/>
      <c r="AR454" s="304"/>
      <c r="AS454" s="304"/>
      <c r="AT454" s="304"/>
      <c r="AU454" s="304"/>
      <c r="AV454" s="304"/>
      <c r="AW454" s="304"/>
      <c r="AX454" s="304"/>
      <c r="AY454" s="304"/>
      <c r="AZ454" s="304"/>
      <c r="BA454" s="304"/>
      <c r="BB454" s="304"/>
      <c r="BC454" s="304"/>
      <c r="BD454" s="304"/>
      <c r="BE454" s="304"/>
      <c r="BF454" s="304"/>
      <c r="BG454" s="304"/>
      <c r="BH454" s="304"/>
      <c r="BI454" s="304"/>
      <c r="BJ454" s="304"/>
      <c r="BK454" s="304"/>
      <c r="BL454" s="304"/>
      <c r="BM454" s="304"/>
      <c r="BN454" s="304"/>
      <c r="BO454" s="304"/>
      <c r="BP454" s="304"/>
      <c r="BQ454" s="304"/>
      <c r="BR454" s="304"/>
      <c r="BS454" s="304"/>
      <c r="BT454" s="304"/>
      <c r="BU454" s="304"/>
      <c r="BV454" s="304"/>
      <c r="BW454" s="304"/>
      <c r="BX454" s="304"/>
      <c r="BY454" s="304"/>
      <c r="BZ454" s="304"/>
      <c r="CA454" s="304"/>
      <c r="CB454" s="304"/>
      <c r="CC454" s="304"/>
      <c r="CD454" s="304"/>
      <c r="CE454" s="304"/>
      <c r="CF454" s="304"/>
      <c r="CG454" s="304"/>
      <c r="CH454" s="304"/>
      <c r="CI454" s="304"/>
      <c r="CJ454" s="304"/>
      <c r="CK454" s="304"/>
      <c r="CL454" s="304"/>
      <c r="CM454" s="304"/>
      <c r="CN454" s="304"/>
      <c r="CO454" s="304"/>
      <c r="CP454" s="304"/>
      <c r="CQ454" s="304"/>
      <c r="CR454" s="304"/>
      <c r="CS454" s="304"/>
      <c r="CT454" s="304"/>
      <c r="CU454" s="304"/>
      <c r="CV454" s="304"/>
      <c r="CW454" s="304"/>
      <c r="CX454" s="304"/>
      <c r="CY454" s="304"/>
      <c r="CZ454" s="304"/>
      <c r="DA454" s="304"/>
      <c r="DB454" s="304"/>
      <c r="DC454" s="304"/>
      <c r="DD454" s="304"/>
    </row>
    <row r="455" spans="1:108" ht="17.25">
      <c r="A455" s="304"/>
      <c r="B455" s="300"/>
      <c r="C455" s="304"/>
      <c r="D455" s="304"/>
      <c r="E455" s="303"/>
      <c r="F455" s="303"/>
      <c r="G455" s="303"/>
      <c r="H455" s="303"/>
      <c r="I455" s="303"/>
      <c r="J455" s="305"/>
      <c r="K455" s="303"/>
      <c r="L455" s="303"/>
      <c r="M455" s="303"/>
      <c r="N455" s="305"/>
      <c r="O455" s="303"/>
      <c r="P455" s="304"/>
      <c r="Q455" s="304"/>
      <c r="R455" s="304"/>
      <c r="S455" s="304"/>
      <c r="T455" s="304"/>
      <c r="U455" s="304"/>
      <c r="V455" s="304"/>
      <c r="W455" s="304"/>
      <c r="X455" s="304"/>
      <c r="Y455" s="304"/>
      <c r="Z455" s="304"/>
      <c r="AA455" s="304"/>
      <c r="AB455" s="304"/>
      <c r="AC455" s="304"/>
      <c r="AD455" s="304"/>
      <c r="AE455" s="304"/>
      <c r="AF455" s="304"/>
      <c r="AG455" s="304"/>
      <c r="AH455" s="304"/>
      <c r="AI455" s="304"/>
      <c r="AJ455" s="304"/>
      <c r="AK455" s="304"/>
      <c r="AL455" s="304"/>
      <c r="AM455" s="304"/>
      <c r="AN455" s="304"/>
      <c r="AO455" s="304"/>
      <c r="AP455" s="304"/>
      <c r="AQ455" s="304"/>
      <c r="AR455" s="304"/>
      <c r="AS455" s="304"/>
      <c r="AT455" s="304"/>
      <c r="AU455" s="304"/>
      <c r="AV455" s="304"/>
      <c r="AW455" s="304"/>
      <c r="AX455" s="304"/>
      <c r="AY455" s="304"/>
      <c r="AZ455" s="304"/>
      <c r="BA455" s="304"/>
      <c r="BB455" s="304"/>
      <c r="BC455" s="304"/>
      <c r="BD455" s="304"/>
      <c r="BE455" s="304"/>
      <c r="BF455" s="304"/>
      <c r="BG455" s="304"/>
      <c r="BH455" s="304"/>
      <c r="BI455" s="304"/>
      <c r="BJ455" s="304"/>
      <c r="BK455" s="304"/>
      <c r="BL455" s="304"/>
      <c r="BM455" s="304"/>
      <c r="BN455" s="304"/>
      <c r="BO455" s="304"/>
      <c r="BP455" s="304"/>
      <c r="BQ455" s="304"/>
      <c r="BR455" s="304"/>
      <c r="BS455" s="304"/>
      <c r="BT455" s="304"/>
      <c r="BU455" s="304"/>
      <c r="BV455" s="304"/>
      <c r="BW455" s="304"/>
      <c r="BX455" s="304"/>
      <c r="BY455" s="304"/>
      <c r="BZ455" s="304"/>
      <c r="CA455" s="304"/>
      <c r="CB455" s="304"/>
      <c r="CC455" s="304"/>
      <c r="CD455" s="304"/>
      <c r="CE455" s="304"/>
      <c r="CF455" s="304"/>
      <c r="CG455" s="304"/>
      <c r="CH455" s="304"/>
      <c r="CI455" s="304"/>
      <c r="CJ455" s="304"/>
      <c r="CK455" s="304"/>
      <c r="CL455" s="304"/>
      <c r="CM455" s="304"/>
      <c r="CN455" s="304"/>
      <c r="CO455" s="304"/>
      <c r="CP455" s="304"/>
      <c r="CQ455" s="304"/>
      <c r="CR455" s="304"/>
      <c r="CS455" s="304"/>
      <c r="CT455" s="304"/>
      <c r="CU455" s="304"/>
      <c r="CV455" s="304"/>
      <c r="CW455" s="304"/>
      <c r="CX455" s="304"/>
      <c r="CY455" s="304"/>
      <c r="CZ455" s="304"/>
      <c r="DA455" s="304"/>
      <c r="DB455" s="304"/>
      <c r="DC455" s="304"/>
      <c r="DD455" s="304"/>
    </row>
    <row r="456" spans="1:108" ht="17.25">
      <c r="A456" s="304"/>
      <c r="B456" s="300"/>
      <c r="C456" s="304"/>
      <c r="D456" s="304"/>
      <c r="E456" s="303"/>
      <c r="F456" s="303"/>
      <c r="G456" s="303"/>
      <c r="H456" s="303"/>
      <c r="I456" s="303"/>
      <c r="J456" s="305"/>
      <c r="K456" s="303"/>
      <c r="L456" s="303"/>
      <c r="M456" s="303"/>
      <c r="N456" s="305"/>
      <c r="O456" s="303"/>
      <c r="P456" s="304"/>
      <c r="Q456" s="304"/>
      <c r="R456" s="304"/>
      <c r="S456" s="304"/>
      <c r="T456" s="304"/>
      <c r="U456" s="304"/>
      <c r="V456" s="304"/>
      <c r="W456" s="304"/>
      <c r="X456" s="304"/>
      <c r="Y456" s="304"/>
      <c r="Z456" s="304"/>
      <c r="AA456" s="304"/>
      <c r="AB456" s="304"/>
      <c r="AC456" s="304"/>
      <c r="AD456" s="304"/>
      <c r="AE456" s="304"/>
      <c r="AF456" s="304"/>
      <c r="AG456" s="304"/>
      <c r="AH456" s="304"/>
      <c r="AI456" s="304"/>
      <c r="AJ456" s="304"/>
      <c r="AK456" s="304"/>
      <c r="AL456" s="304"/>
      <c r="AM456" s="304"/>
      <c r="AN456" s="304"/>
      <c r="AO456" s="304"/>
      <c r="AP456" s="304"/>
      <c r="AQ456" s="304"/>
      <c r="AR456" s="304"/>
      <c r="AS456" s="304"/>
      <c r="AT456" s="304"/>
      <c r="AU456" s="304"/>
      <c r="AV456" s="304"/>
      <c r="AW456" s="304"/>
      <c r="AX456" s="304"/>
      <c r="AY456" s="304"/>
      <c r="AZ456" s="304"/>
      <c r="BA456" s="304"/>
      <c r="BB456" s="304"/>
      <c r="BC456" s="304"/>
      <c r="BD456" s="304"/>
      <c r="BE456" s="304"/>
      <c r="BF456" s="304"/>
      <c r="BG456" s="304"/>
      <c r="BH456" s="304"/>
      <c r="BI456" s="304"/>
      <c r="BJ456" s="304"/>
      <c r="BK456" s="304"/>
      <c r="BL456" s="304"/>
      <c r="BM456" s="304"/>
      <c r="BN456" s="304"/>
      <c r="BO456" s="304"/>
      <c r="BP456" s="304"/>
      <c r="BQ456" s="304"/>
      <c r="BR456" s="304"/>
      <c r="BS456" s="304"/>
      <c r="BT456" s="304"/>
      <c r="BU456" s="304"/>
      <c r="BV456" s="304"/>
      <c r="BW456" s="304"/>
      <c r="BX456" s="304"/>
      <c r="BY456" s="304"/>
      <c r="BZ456" s="304"/>
      <c r="CA456" s="304"/>
      <c r="CB456" s="304"/>
      <c r="CC456" s="304"/>
      <c r="CD456" s="304"/>
      <c r="CE456" s="304"/>
      <c r="CF456" s="304"/>
      <c r="CG456" s="304"/>
      <c r="CH456" s="304"/>
      <c r="CI456" s="304"/>
      <c r="CJ456" s="304"/>
      <c r="CK456" s="304"/>
      <c r="CL456" s="304"/>
      <c r="CM456" s="304"/>
      <c r="CN456" s="304"/>
      <c r="CO456" s="304"/>
      <c r="CP456" s="304"/>
      <c r="CQ456" s="304"/>
      <c r="CR456" s="304"/>
      <c r="CS456" s="304"/>
      <c r="CT456" s="304"/>
      <c r="CU456" s="304"/>
      <c r="CV456" s="304"/>
      <c r="CW456" s="304"/>
      <c r="CX456" s="304"/>
      <c r="CY456" s="304"/>
      <c r="CZ456" s="304"/>
      <c r="DA456" s="304"/>
      <c r="DB456" s="304"/>
      <c r="DC456" s="304"/>
      <c r="DD456" s="304"/>
    </row>
    <row r="457" spans="1:108" ht="17.25">
      <c r="A457" s="304"/>
      <c r="B457" s="300"/>
      <c r="C457" s="304"/>
      <c r="D457" s="304"/>
      <c r="E457" s="303"/>
      <c r="F457" s="303"/>
      <c r="G457" s="303"/>
      <c r="H457" s="303"/>
      <c r="I457" s="303"/>
      <c r="J457" s="305"/>
      <c r="K457" s="303"/>
      <c r="L457" s="303"/>
      <c r="M457" s="303"/>
      <c r="N457" s="305"/>
      <c r="O457" s="303"/>
      <c r="P457" s="304"/>
      <c r="Q457" s="304"/>
      <c r="R457" s="304"/>
      <c r="S457" s="304"/>
      <c r="T457" s="304"/>
      <c r="U457" s="304"/>
      <c r="V457" s="304"/>
      <c r="W457" s="304"/>
      <c r="X457" s="304"/>
      <c r="Y457" s="304"/>
      <c r="Z457" s="304"/>
      <c r="AA457" s="304"/>
      <c r="AB457" s="304"/>
      <c r="AC457" s="304"/>
      <c r="AD457" s="304"/>
      <c r="AE457" s="304"/>
      <c r="AF457" s="304"/>
      <c r="AG457" s="304"/>
      <c r="AH457" s="304"/>
      <c r="AI457" s="304"/>
      <c r="AJ457" s="304"/>
      <c r="AK457" s="304"/>
      <c r="AL457" s="304"/>
      <c r="AM457" s="304"/>
      <c r="AN457" s="304"/>
      <c r="AO457" s="304"/>
      <c r="AP457" s="304"/>
      <c r="AQ457" s="304"/>
      <c r="AR457" s="304"/>
      <c r="AS457" s="304"/>
      <c r="AT457" s="304"/>
      <c r="AU457" s="304"/>
      <c r="AV457" s="304"/>
      <c r="AW457" s="304"/>
      <c r="AX457" s="304"/>
      <c r="AY457" s="304"/>
      <c r="AZ457" s="304"/>
      <c r="BA457" s="304"/>
      <c r="BB457" s="304"/>
      <c r="BC457" s="304"/>
      <c r="BD457" s="304"/>
      <c r="BE457" s="304"/>
      <c r="BF457" s="304"/>
      <c r="BG457" s="304"/>
      <c r="BH457" s="304"/>
      <c r="BI457" s="304"/>
      <c r="BJ457" s="304"/>
      <c r="BK457" s="304"/>
      <c r="BL457" s="304"/>
      <c r="BM457" s="304"/>
      <c r="BN457" s="304"/>
      <c r="BO457" s="304"/>
      <c r="BP457" s="304"/>
      <c r="BQ457" s="304"/>
      <c r="BR457" s="304"/>
      <c r="BS457" s="304"/>
      <c r="BT457" s="304"/>
      <c r="BU457" s="304"/>
      <c r="BV457" s="304"/>
      <c r="BW457" s="304"/>
      <c r="BX457" s="304"/>
      <c r="BY457" s="304"/>
      <c r="BZ457" s="304"/>
      <c r="CA457" s="304"/>
      <c r="CB457" s="304"/>
      <c r="CC457" s="304"/>
      <c r="CD457" s="304"/>
      <c r="CE457" s="304"/>
      <c r="CF457" s="304"/>
      <c r="CG457" s="304"/>
      <c r="CH457" s="304"/>
      <c r="CI457" s="304"/>
      <c r="CJ457" s="304"/>
      <c r="CK457" s="304"/>
      <c r="CL457" s="304"/>
      <c r="CM457" s="304"/>
      <c r="CN457" s="304"/>
      <c r="CO457" s="304"/>
      <c r="CP457" s="304"/>
      <c r="CQ457" s="304"/>
      <c r="CR457" s="304"/>
      <c r="CS457" s="304"/>
      <c r="CT457" s="304"/>
      <c r="CU457" s="304"/>
      <c r="CV457" s="304"/>
      <c r="CW457" s="304"/>
      <c r="CX457" s="304"/>
      <c r="CY457" s="304"/>
      <c r="CZ457" s="304"/>
      <c r="DA457" s="304"/>
      <c r="DB457" s="304"/>
      <c r="DC457" s="304"/>
      <c r="DD457" s="304"/>
    </row>
    <row r="458" spans="1:108" ht="17.25">
      <c r="A458" s="304"/>
      <c r="B458" s="300"/>
      <c r="C458" s="304"/>
      <c r="D458" s="304"/>
      <c r="E458" s="303"/>
      <c r="F458" s="303"/>
      <c r="G458" s="303"/>
      <c r="H458" s="303"/>
      <c r="I458" s="303"/>
      <c r="J458" s="305"/>
      <c r="K458" s="303"/>
      <c r="L458" s="303"/>
      <c r="M458" s="303"/>
      <c r="N458" s="305"/>
      <c r="O458" s="303"/>
      <c r="P458" s="304"/>
      <c r="Q458" s="304"/>
      <c r="R458" s="304"/>
      <c r="S458" s="304"/>
      <c r="T458" s="304"/>
      <c r="U458" s="304"/>
      <c r="V458" s="304"/>
      <c r="W458" s="304"/>
      <c r="X458" s="304"/>
      <c r="Y458" s="304"/>
      <c r="Z458" s="304"/>
      <c r="AA458" s="304"/>
      <c r="AB458" s="304"/>
      <c r="AC458" s="304"/>
      <c r="AD458" s="304"/>
      <c r="AE458" s="304"/>
      <c r="AF458" s="304"/>
      <c r="AG458" s="304"/>
      <c r="AH458" s="304"/>
      <c r="AI458" s="304"/>
      <c r="AJ458" s="304"/>
      <c r="AK458" s="304"/>
      <c r="AL458" s="304"/>
      <c r="AM458" s="304"/>
      <c r="AN458" s="304"/>
      <c r="AO458" s="304"/>
      <c r="AP458" s="304"/>
      <c r="AQ458" s="304"/>
      <c r="AR458" s="304"/>
      <c r="AS458" s="304"/>
      <c r="AT458" s="304"/>
      <c r="AU458" s="304"/>
      <c r="AV458" s="304"/>
      <c r="AW458" s="304"/>
      <c r="AX458" s="304"/>
      <c r="AY458" s="304"/>
      <c r="AZ458" s="304"/>
      <c r="BA458" s="304"/>
      <c r="BB458" s="304"/>
      <c r="BC458" s="304"/>
      <c r="BD458" s="304"/>
      <c r="BE458" s="304"/>
      <c r="BF458" s="304"/>
      <c r="BG458" s="304"/>
      <c r="BH458" s="304"/>
      <c r="BI458" s="304"/>
      <c r="BJ458" s="304"/>
      <c r="BK458" s="304"/>
      <c r="BL458" s="304"/>
      <c r="BM458" s="304"/>
      <c r="BN458" s="304"/>
      <c r="BO458" s="304"/>
      <c r="BP458" s="304"/>
      <c r="BQ458" s="304"/>
      <c r="BR458" s="304"/>
      <c r="BS458" s="304"/>
      <c r="BT458" s="304"/>
      <c r="BU458" s="304"/>
      <c r="BV458" s="304"/>
      <c r="BW458" s="304"/>
      <c r="BX458" s="304"/>
      <c r="BY458" s="304"/>
      <c r="BZ458" s="304"/>
      <c r="CA458" s="304"/>
      <c r="CB458" s="304"/>
      <c r="CC458" s="304"/>
      <c r="CD458" s="304"/>
      <c r="CE458" s="304"/>
      <c r="CF458" s="304"/>
      <c r="CG458" s="304"/>
      <c r="CH458" s="304"/>
      <c r="CI458" s="304"/>
      <c r="CJ458" s="304"/>
      <c r="CK458" s="304"/>
      <c r="CL458" s="304"/>
      <c r="CM458" s="304"/>
      <c r="CN458" s="304"/>
      <c r="CO458" s="304"/>
      <c r="CP458" s="304"/>
      <c r="CQ458" s="304"/>
      <c r="CR458" s="304"/>
      <c r="CS458" s="304"/>
      <c r="CT458" s="304"/>
      <c r="CU458" s="304"/>
      <c r="CV458" s="304"/>
      <c r="CW458" s="304"/>
      <c r="CX458" s="304"/>
      <c r="CY458" s="304"/>
      <c r="CZ458" s="304"/>
      <c r="DA458" s="304"/>
      <c r="DB458" s="304"/>
      <c r="DC458" s="304"/>
      <c r="DD458" s="304"/>
    </row>
    <row r="459" spans="1:108" ht="17.25">
      <c r="A459" s="304"/>
      <c r="B459" s="300"/>
      <c r="C459" s="304"/>
      <c r="D459" s="304"/>
      <c r="E459" s="303"/>
      <c r="F459" s="303"/>
      <c r="G459" s="303"/>
      <c r="H459" s="303"/>
      <c r="I459" s="303"/>
      <c r="J459" s="305"/>
      <c r="K459" s="303"/>
      <c r="L459" s="303"/>
      <c r="M459" s="303"/>
      <c r="N459" s="305"/>
      <c r="O459" s="303"/>
      <c r="P459" s="304"/>
      <c r="Q459" s="304"/>
      <c r="R459" s="304"/>
      <c r="S459" s="304"/>
      <c r="T459" s="304"/>
      <c r="U459" s="304"/>
      <c r="V459" s="304"/>
      <c r="W459" s="304"/>
      <c r="X459" s="304"/>
      <c r="Y459" s="304"/>
      <c r="Z459" s="304"/>
      <c r="AA459" s="304"/>
      <c r="AB459" s="304"/>
      <c r="AC459" s="304"/>
      <c r="AD459" s="304"/>
      <c r="AE459" s="304"/>
      <c r="AF459" s="304"/>
      <c r="AG459" s="304"/>
      <c r="AH459" s="304"/>
      <c r="AI459" s="304"/>
      <c r="AJ459" s="304"/>
      <c r="AK459" s="304"/>
      <c r="AL459" s="304"/>
      <c r="AM459" s="304"/>
      <c r="AN459" s="304"/>
      <c r="AO459" s="304"/>
      <c r="AP459" s="304"/>
      <c r="AQ459" s="304"/>
      <c r="AR459" s="304"/>
      <c r="AS459" s="304"/>
      <c r="AT459" s="304"/>
      <c r="AU459" s="304"/>
      <c r="AV459" s="304"/>
      <c r="AW459" s="304"/>
      <c r="AX459" s="304"/>
      <c r="AY459" s="304"/>
      <c r="AZ459" s="304"/>
      <c r="BA459" s="304"/>
      <c r="BB459" s="304"/>
      <c r="BC459" s="304"/>
      <c r="BD459" s="304"/>
      <c r="BE459" s="304"/>
      <c r="BF459" s="304"/>
      <c r="BG459" s="304"/>
      <c r="BH459" s="304"/>
      <c r="BI459" s="304"/>
      <c r="BJ459" s="304"/>
      <c r="BK459" s="304"/>
      <c r="BL459" s="304"/>
      <c r="BM459" s="304"/>
      <c r="BN459" s="304"/>
      <c r="BO459" s="304"/>
      <c r="BP459" s="304"/>
      <c r="BQ459" s="304"/>
      <c r="BR459" s="304"/>
      <c r="BS459" s="304"/>
      <c r="BT459" s="304"/>
      <c r="BU459" s="304"/>
      <c r="BV459" s="304"/>
      <c r="BW459" s="304"/>
      <c r="BX459" s="304"/>
      <c r="BY459" s="304"/>
      <c r="BZ459" s="304"/>
      <c r="CA459" s="304"/>
      <c r="CB459" s="304"/>
      <c r="CC459" s="304"/>
      <c r="CD459" s="304"/>
      <c r="CE459" s="304"/>
      <c r="CF459" s="304"/>
      <c r="CG459" s="304"/>
      <c r="CH459" s="304"/>
      <c r="CI459" s="304"/>
      <c r="CJ459" s="304"/>
      <c r="CK459" s="304"/>
      <c r="CL459" s="304"/>
      <c r="CM459" s="304"/>
      <c r="CN459" s="304"/>
      <c r="CO459" s="304"/>
      <c r="CP459" s="304"/>
      <c r="CQ459" s="304"/>
      <c r="CR459" s="304"/>
      <c r="CS459" s="304"/>
      <c r="CT459" s="304"/>
      <c r="CU459" s="304"/>
      <c r="CV459" s="304"/>
      <c r="CW459" s="304"/>
      <c r="CX459" s="304"/>
      <c r="CY459" s="304"/>
      <c r="CZ459" s="304"/>
      <c r="DA459" s="304"/>
      <c r="DB459" s="304"/>
      <c r="DC459" s="304"/>
      <c r="DD459" s="304"/>
    </row>
    <row r="460" spans="1:108" ht="17.25">
      <c r="A460" s="304"/>
      <c r="B460" s="300"/>
      <c r="C460" s="304"/>
      <c r="D460" s="304"/>
      <c r="E460" s="303"/>
      <c r="F460" s="303"/>
      <c r="G460" s="303"/>
      <c r="H460" s="303"/>
      <c r="I460" s="303"/>
      <c r="J460" s="305"/>
      <c r="K460" s="303"/>
      <c r="L460" s="303"/>
      <c r="M460" s="303"/>
      <c r="N460" s="305"/>
      <c r="O460" s="303"/>
      <c r="P460" s="304"/>
      <c r="Q460" s="304"/>
      <c r="R460" s="304"/>
      <c r="S460" s="304"/>
      <c r="T460" s="304"/>
      <c r="U460" s="304"/>
      <c r="V460" s="304"/>
      <c r="W460" s="304"/>
      <c r="X460" s="304"/>
      <c r="Y460" s="304"/>
      <c r="Z460" s="304"/>
      <c r="AA460" s="304"/>
      <c r="AB460" s="304"/>
      <c r="AC460" s="304"/>
      <c r="AD460" s="304"/>
      <c r="AE460" s="304"/>
      <c r="AF460" s="304"/>
      <c r="AG460" s="304"/>
      <c r="AH460" s="304"/>
      <c r="AI460" s="304"/>
      <c r="AJ460" s="304"/>
      <c r="AK460" s="304"/>
      <c r="AL460" s="304"/>
      <c r="AM460" s="304"/>
      <c r="AN460" s="304"/>
      <c r="AO460" s="304"/>
      <c r="AP460" s="304"/>
      <c r="AQ460" s="304"/>
      <c r="AR460" s="304"/>
      <c r="AS460" s="304"/>
      <c r="AT460" s="304"/>
      <c r="AU460" s="304"/>
      <c r="AV460" s="304"/>
      <c r="AW460" s="304"/>
      <c r="AX460" s="304"/>
      <c r="AY460" s="304"/>
      <c r="AZ460" s="304"/>
      <c r="BA460" s="304"/>
      <c r="BB460" s="304"/>
      <c r="BC460" s="304"/>
      <c r="BD460" s="304"/>
      <c r="BE460" s="304"/>
      <c r="BF460" s="304"/>
      <c r="BG460" s="304"/>
      <c r="BH460" s="304"/>
      <c r="BI460" s="304"/>
      <c r="BJ460" s="304"/>
      <c r="BK460" s="304"/>
      <c r="BL460" s="304"/>
      <c r="BM460" s="304"/>
      <c r="BN460" s="304"/>
      <c r="BO460" s="304"/>
      <c r="BP460" s="304"/>
      <c r="BQ460" s="304"/>
      <c r="BR460" s="304"/>
      <c r="BS460" s="304"/>
      <c r="BT460" s="304"/>
      <c r="BU460" s="304"/>
      <c r="BV460" s="304"/>
      <c r="BW460" s="304"/>
      <c r="BX460" s="304"/>
      <c r="BY460" s="304"/>
      <c r="BZ460" s="304"/>
      <c r="CA460" s="304"/>
      <c r="CB460" s="304"/>
      <c r="CC460" s="304"/>
      <c r="CD460" s="304"/>
      <c r="CE460" s="304"/>
      <c r="CF460" s="304"/>
      <c r="CG460" s="304"/>
      <c r="CH460" s="304"/>
      <c r="CI460" s="304"/>
      <c r="CJ460" s="304"/>
      <c r="CK460" s="304"/>
      <c r="CL460" s="304"/>
      <c r="CM460" s="304"/>
      <c r="CN460" s="304"/>
      <c r="CO460" s="304"/>
      <c r="CP460" s="304"/>
      <c r="CQ460" s="304"/>
      <c r="CR460" s="304"/>
      <c r="CS460" s="304"/>
      <c r="CT460" s="304"/>
      <c r="CU460" s="304"/>
      <c r="CV460" s="304"/>
      <c r="CW460" s="304"/>
      <c r="CX460" s="304"/>
      <c r="CY460" s="304"/>
      <c r="CZ460" s="304"/>
      <c r="DA460" s="304"/>
      <c r="DB460" s="304"/>
      <c r="DC460" s="304"/>
      <c r="DD460" s="304"/>
    </row>
    <row r="461" spans="1:108" ht="17.25">
      <c r="A461" s="304"/>
      <c r="B461" s="300"/>
      <c r="C461" s="304"/>
      <c r="D461" s="304"/>
      <c r="E461" s="303"/>
      <c r="F461" s="303"/>
      <c r="G461" s="303"/>
      <c r="H461" s="303"/>
      <c r="I461" s="303"/>
      <c r="J461" s="305"/>
      <c r="K461" s="303"/>
      <c r="L461" s="303"/>
      <c r="M461" s="303"/>
      <c r="N461" s="305"/>
      <c r="O461" s="303"/>
      <c r="P461" s="304"/>
      <c r="Q461" s="304"/>
      <c r="R461" s="304"/>
      <c r="S461" s="304"/>
      <c r="T461" s="304"/>
      <c r="U461" s="304"/>
      <c r="V461" s="304"/>
      <c r="W461" s="304"/>
      <c r="X461" s="304"/>
      <c r="Y461" s="304"/>
      <c r="Z461" s="304"/>
      <c r="AA461" s="304"/>
      <c r="AB461" s="304"/>
      <c r="AC461" s="304"/>
      <c r="AD461" s="304"/>
      <c r="AE461" s="304"/>
      <c r="AF461" s="304"/>
      <c r="AG461" s="304"/>
      <c r="AH461" s="304"/>
      <c r="AI461" s="304"/>
      <c r="AJ461" s="304"/>
      <c r="AK461" s="304"/>
      <c r="AL461" s="304"/>
      <c r="AM461" s="304"/>
      <c r="AN461" s="304"/>
      <c r="AO461" s="304"/>
      <c r="AP461" s="304"/>
      <c r="AQ461" s="304"/>
      <c r="AR461" s="304"/>
      <c r="AS461" s="304"/>
      <c r="AT461" s="304"/>
      <c r="AU461" s="304"/>
      <c r="AV461" s="304"/>
      <c r="AW461" s="304"/>
      <c r="AX461" s="304"/>
      <c r="AY461" s="304"/>
      <c r="AZ461" s="304"/>
      <c r="BA461" s="304"/>
      <c r="BB461" s="304"/>
      <c r="BC461" s="304"/>
      <c r="BD461" s="304"/>
      <c r="BE461" s="304"/>
      <c r="BF461" s="304"/>
      <c r="BG461" s="304"/>
      <c r="BH461" s="304"/>
      <c r="BI461" s="304"/>
      <c r="BJ461" s="304"/>
      <c r="BK461" s="304"/>
      <c r="BL461" s="304"/>
      <c r="BM461" s="304"/>
      <c r="BN461" s="304"/>
      <c r="BO461" s="304"/>
      <c r="BP461" s="304"/>
      <c r="BQ461" s="304"/>
      <c r="BR461" s="304"/>
      <c r="BS461" s="304"/>
      <c r="BT461" s="304"/>
      <c r="BU461" s="304"/>
      <c r="BV461" s="304"/>
      <c r="BW461" s="304"/>
      <c r="BX461" s="304"/>
      <c r="BY461" s="304"/>
      <c r="BZ461" s="304"/>
      <c r="CA461" s="304"/>
      <c r="CB461" s="304"/>
      <c r="CC461" s="304"/>
      <c r="CD461" s="304"/>
      <c r="CE461" s="304"/>
      <c r="CF461" s="304"/>
      <c r="CG461" s="304"/>
      <c r="CH461" s="304"/>
      <c r="CI461" s="304"/>
      <c r="CJ461" s="304"/>
      <c r="CK461" s="304"/>
      <c r="CL461" s="304"/>
      <c r="CM461" s="304"/>
      <c r="CN461" s="304"/>
      <c r="CO461" s="304"/>
      <c r="CP461" s="304"/>
      <c r="CQ461" s="304"/>
      <c r="CR461" s="304"/>
      <c r="CS461" s="304"/>
      <c r="CT461" s="304"/>
      <c r="CU461" s="304"/>
      <c r="CV461" s="304"/>
      <c r="CW461" s="304"/>
      <c r="CX461" s="304"/>
      <c r="CY461" s="304"/>
      <c r="CZ461" s="304"/>
      <c r="DA461" s="304"/>
      <c r="DB461" s="304"/>
      <c r="DC461" s="304"/>
      <c r="DD461" s="304"/>
    </row>
    <row r="462" spans="1:108" ht="17.25">
      <c r="A462" s="304"/>
      <c r="B462" s="300"/>
      <c r="C462" s="304"/>
      <c r="D462" s="304"/>
      <c r="E462" s="303"/>
      <c r="F462" s="303"/>
      <c r="G462" s="303"/>
      <c r="H462" s="303"/>
      <c r="I462" s="303"/>
      <c r="J462" s="305"/>
      <c r="K462" s="303"/>
      <c r="L462" s="303"/>
      <c r="M462" s="303"/>
      <c r="N462" s="305"/>
      <c r="O462" s="303"/>
      <c r="P462" s="304"/>
      <c r="Q462" s="304"/>
      <c r="R462" s="304"/>
      <c r="S462" s="304"/>
      <c r="T462" s="304"/>
      <c r="U462" s="304"/>
      <c r="V462" s="304"/>
      <c r="W462" s="304"/>
      <c r="X462" s="304"/>
      <c r="Y462" s="304"/>
      <c r="Z462" s="304"/>
      <c r="AA462" s="304"/>
      <c r="AB462" s="304"/>
      <c r="AC462" s="304"/>
      <c r="AD462" s="304"/>
      <c r="AE462" s="304"/>
      <c r="AF462" s="304"/>
      <c r="AG462" s="304"/>
      <c r="AH462" s="304"/>
      <c r="AI462" s="304"/>
      <c r="AJ462" s="304"/>
      <c r="AK462" s="304"/>
      <c r="AL462" s="304"/>
      <c r="AM462" s="304"/>
      <c r="AN462" s="304"/>
      <c r="AO462" s="304"/>
      <c r="AP462" s="304"/>
      <c r="AQ462" s="304"/>
      <c r="AR462" s="304"/>
      <c r="AS462" s="304"/>
      <c r="AT462" s="304"/>
      <c r="AU462" s="304"/>
      <c r="AV462" s="304"/>
      <c r="AW462" s="304"/>
      <c r="AX462" s="304"/>
      <c r="AY462" s="304"/>
      <c r="AZ462" s="304"/>
      <c r="BA462" s="304"/>
      <c r="BB462" s="304"/>
      <c r="BC462" s="304"/>
      <c r="BD462" s="304"/>
      <c r="BE462" s="304"/>
      <c r="BF462" s="304"/>
      <c r="BG462" s="304"/>
      <c r="BH462" s="304"/>
      <c r="BI462" s="304"/>
      <c r="BJ462" s="304"/>
      <c r="BK462" s="304"/>
      <c r="BL462" s="304"/>
      <c r="BM462" s="304"/>
      <c r="BN462" s="304"/>
      <c r="BO462" s="304"/>
      <c r="BP462" s="304"/>
      <c r="BQ462" s="304"/>
      <c r="BR462" s="304"/>
      <c r="BS462" s="304"/>
      <c r="BT462" s="304"/>
      <c r="BU462" s="304"/>
      <c r="BV462" s="304"/>
      <c r="BW462" s="304"/>
      <c r="BX462" s="304"/>
      <c r="BY462" s="304"/>
      <c r="BZ462" s="304"/>
      <c r="CA462" s="304"/>
      <c r="CB462" s="304"/>
      <c r="CC462" s="304"/>
      <c r="CD462" s="304"/>
      <c r="CE462" s="304"/>
      <c r="CF462" s="304"/>
      <c r="CG462" s="304"/>
      <c r="CH462" s="304"/>
      <c r="CI462" s="304"/>
      <c r="CJ462" s="304"/>
      <c r="CK462" s="304"/>
      <c r="CL462" s="304"/>
      <c r="CM462" s="304"/>
      <c r="CN462" s="304"/>
      <c r="CO462" s="304"/>
      <c r="CP462" s="304"/>
      <c r="CQ462" s="304"/>
      <c r="CR462" s="304"/>
      <c r="CS462" s="304"/>
      <c r="CT462" s="304"/>
      <c r="CU462" s="304"/>
      <c r="CV462" s="304"/>
      <c r="CW462" s="304"/>
      <c r="CX462" s="304"/>
      <c r="CY462" s="304"/>
      <c r="CZ462" s="304"/>
      <c r="DA462" s="304"/>
      <c r="DB462" s="304"/>
      <c r="DC462" s="304"/>
      <c r="DD462" s="304"/>
    </row>
    <row r="463" spans="1:108" ht="17.25">
      <c r="A463" s="304"/>
      <c r="B463" s="300"/>
      <c r="C463" s="304"/>
      <c r="D463" s="304"/>
      <c r="E463" s="303"/>
      <c r="F463" s="303"/>
      <c r="G463" s="303"/>
      <c r="H463" s="303"/>
      <c r="I463" s="303"/>
      <c r="J463" s="305"/>
      <c r="K463" s="303"/>
      <c r="L463" s="303"/>
      <c r="M463" s="303"/>
      <c r="N463" s="305"/>
      <c r="O463" s="303"/>
      <c r="P463" s="304"/>
      <c r="Q463" s="304"/>
      <c r="R463" s="304"/>
      <c r="S463" s="304"/>
      <c r="T463" s="304"/>
      <c r="U463" s="304"/>
      <c r="V463" s="304"/>
      <c r="W463" s="304"/>
      <c r="X463" s="304"/>
      <c r="Y463" s="304"/>
      <c r="Z463" s="304"/>
      <c r="AA463" s="304"/>
      <c r="AB463" s="304"/>
      <c r="AC463" s="304"/>
      <c r="AD463" s="304"/>
      <c r="AE463" s="304"/>
      <c r="AF463" s="304"/>
      <c r="AG463" s="304"/>
      <c r="AH463" s="304"/>
      <c r="AI463" s="304"/>
      <c r="AJ463" s="304"/>
      <c r="AK463" s="304"/>
      <c r="AL463" s="304"/>
      <c r="AM463" s="304"/>
      <c r="AN463" s="304"/>
      <c r="AO463" s="304"/>
      <c r="AP463" s="304"/>
      <c r="AQ463" s="304"/>
      <c r="AR463" s="304"/>
      <c r="AS463" s="304"/>
      <c r="AT463" s="304"/>
      <c r="AU463" s="304"/>
      <c r="AV463" s="304"/>
      <c r="AW463" s="304"/>
      <c r="AX463" s="304"/>
      <c r="AY463" s="304"/>
      <c r="AZ463" s="304"/>
      <c r="BA463" s="304"/>
      <c r="BB463" s="304"/>
      <c r="BC463" s="304"/>
      <c r="BD463" s="304"/>
      <c r="BE463" s="304"/>
      <c r="BF463" s="304"/>
      <c r="BG463" s="304"/>
      <c r="BH463" s="304"/>
      <c r="BI463" s="304"/>
      <c r="BJ463" s="304"/>
      <c r="BK463" s="304"/>
      <c r="BL463" s="304"/>
      <c r="BM463" s="304"/>
      <c r="BN463" s="304"/>
      <c r="BO463" s="304"/>
      <c r="BP463" s="304"/>
      <c r="BQ463" s="304"/>
      <c r="BR463" s="304"/>
      <c r="BS463" s="304"/>
      <c r="BT463" s="304"/>
      <c r="BU463" s="304"/>
      <c r="BV463" s="304"/>
      <c r="BW463" s="304"/>
      <c r="BX463" s="304"/>
      <c r="BY463" s="304"/>
      <c r="BZ463" s="304"/>
      <c r="CA463" s="304"/>
      <c r="CB463" s="304"/>
      <c r="CC463" s="304"/>
      <c r="CD463" s="304"/>
      <c r="CE463" s="304"/>
      <c r="CF463" s="304"/>
      <c r="CG463" s="304"/>
      <c r="CH463" s="304"/>
      <c r="CI463" s="304"/>
      <c r="CJ463" s="304"/>
      <c r="CK463" s="304"/>
      <c r="CL463" s="304"/>
      <c r="CM463" s="304"/>
      <c r="CN463" s="304"/>
      <c r="CO463" s="304"/>
      <c r="CP463" s="304"/>
      <c r="CQ463" s="304"/>
      <c r="CR463" s="304"/>
      <c r="CS463" s="304"/>
      <c r="CT463" s="304"/>
      <c r="CU463" s="304"/>
      <c r="CV463" s="304"/>
      <c r="CW463" s="304"/>
      <c r="CX463" s="304"/>
      <c r="CY463" s="304"/>
      <c r="CZ463" s="304"/>
      <c r="DA463" s="304"/>
      <c r="DB463" s="304"/>
      <c r="DC463" s="304"/>
      <c r="DD463" s="304"/>
    </row>
    <row r="464" spans="1:108" ht="17.25">
      <c r="A464" s="304"/>
      <c r="B464" s="300"/>
      <c r="C464" s="304"/>
      <c r="D464" s="304"/>
      <c r="E464" s="303"/>
      <c r="F464" s="303"/>
      <c r="G464" s="303"/>
      <c r="H464" s="303"/>
      <c r="I464" s="303"/>
      <c r="J464" s="305"/>
      <c r="K464" s="303"/>
      <c r="L464" s="303"/>
      <c r="M464" s="303"/>
      <c r="N464" s="305"/>
      <c r="O464" s="303"/>
      <c r="P464" s="304"/>
      <c r="Q464" s="304"/>
      <c r="R464" s="304"/>
      <c r="S464" s="304"/>
      <c r="T464" s="304"/>
      <c r="U464" s="304"/>
      <c r="V464" s="304"/>
      <c r="W464" s="304"/>
      <c r="X464" s="304"/>
      <c r="Y464" s="304"/>
      <c r="Z464" s="304"/>
      <c r="AA464" s="304"/>
      <c r="AB464" s="304"/>
      <c r="AC464" s="304"/>
      <c r="AD464" s="304"/>
      <c r="AE464" s="304"/>
      <c r="AF464" s="304"/>
      <c r="AG464" s="304"/>
      <c r="AH464" s="304"/>
      <c r="AI464" s="304"/>
      <c r="AJ464" s="304"/>
      <c r="AK464" s="304"/>
      <c r="AL464" s="304"/>
      <c r="AM464" s="304"/>
      <c r="AN464" s="304"/>
      <c r="AO464" s="304"/>
      <c r="AP464" s="304"/>
      <c r="AQ464" s="304"/>
      <c r="AR464" s="304"/>
      <c r="AS464" s="304"/>
      <c r="AT464" s="304"/>
      <c r="AU464" s="304"/>
      <c r="AV464" s="304"/>
      <c r="AW464" s="304"/>
      <c r="AX464" s="304"/>
      <c r="AY464" s="304"/>
      <c r="AZ464" s="304"/>
      <c r="BA464" s="304"/>
      <c r="BB464" s="304"/>
      <c r="BC464" s="304"/>
      <c r="BD464" s="304"/>
      <c r="BE464" s="304"/>
      <c r="BF464" s="304"/>
      <c r="BG464" s="304"/>
      <c r="BH464" s="304"/>
      <c r="BI464" s="304"/>
      <c r="BJ464" s="304"/>
      <c r="BK464" s="304"/>
      <c r="BL464" s="304"/>
      <c r="BM464" s="304"/>
      <c r="BN464" s="304"/>
      <c r="BO464" s="304"/>
      <c r="BP464" s="304"/>
      <c r="BQ464" s="304"/>
      <c r="BR464" s="304"/>
      <c r="BS464" s="304"/>
      <c r="BT464" s="304"/>
      <c r="BU464" s="304"/>
      <c r="BV464" s="304"/>
      <c r="BW464" s="304"/>
      <c r="BX464" s="304"/>
      <c r="BY464" s="304"/>
      <c r="BZ464" s="304"/>
      <c r="CA464" s="304"/>
      <c r="CB464" s="304"/>
      <c r="CC464" s="304"/>
      <c r="CD464" s="304"/>
      <c r="CE464" s="304"/>
      <c r="CF464" s="304"/>
      <c r="CG464" s="304"/>
      <c r="CH464" s="304"/>
      <c r="CI464" s="304"/>
      <c r="CJ464" s="304"/>
      <c r="CK464" s="304"/>
      <c r="CL464" s="304"/>
      <c r="CM464" s="304"/>
      <c r="CN464" s="304"/>
      <c r="CO464" s="304"/>
      <c r="CP464" s="304"/>
      <c r="CQ464" s="304"/>
      <c r="CR464" s="304"/>
      <c r="CS464" s="304"/>
      <c r="CT464" s="304"/>
      <c r="CU464" s="304"/>
      <c r="CV464" s="304"/>
      <c r="CW464" s="304"/>
      <c r="CX464" s="304"/>
      <c r="CY464" s="304"/>
      <c r="CZ464" s="304"/>
      <c r="DA464" s="304"/>
      <c r="DB464" s="304"/>
      <c r="DC464" s="304"/>
      <c r="DD464" s="304"/>
    </row>
    <row r="465" spans="1:108" ht="17.25">
      <c r="A465" s="304"/>
      <c r="B465" s="300"/>
      <c r="C465" s="304"/>
      <c r="D465" s="304"/>
      <c r="E465" s="303"/>
      <c r="F465" s="303"/>
      <c r="G465" s="303"/>
      <c r="H465" s="303"/>
      <c r="I465" s="303"/>
      <c r="J465" s="305"/>
      <c r="K465" s="303"/>
      <c r="L465" s="303"/>
      <c r="M465" s="303"/>
      <c r="N465" s="305"/>
      <c r="O465" s="303"/>
      <c r="P465" s="304"/>
      <c r="Q465" s="304"/>
      <c r="R465" s="304"/>
      <c r="S465" s="304"/>
      <c r="T465" s="304"/>
      <c r="U465" s="304"/>
      <c r="V465" s="304"/>
      <c r="W465" s="304"/>
      <c r="X465" s="304"/>
      <c r="Y465" s="304"/>
      <c r="Z465" s="304"/>
      <c r="AA465" s="304"/>
      <c r="AB465" s="304"/>
      <c r="AC465" s="304"/>
      <c r="AD465" s="304"/>
      <c r="AE465" s="304"/>
      <c r="AF465" s="304"/>
      <c r="AG465" s="304"/>
      <c r="AH465" s="304"/>
      <c r="AI465" s="304"/>
      <c r="AJ465" s="304"/>
      <c r="AK465" s="304"/>
      <c r="AL465" s="304"/>
      <c r="AM465" s="304"/>
      <c r="AN465" s="304"/>
      <c r="AO465" s="304"/>
      <c r="AP465" s="304"/>
      <c r="AQ465" s="304"/>
      <c r="AR465" s="304"/>
      <c r="AS465" s="304"/>
      <c r="AT465" s="304"/>
      <c r="AU465" s="304"/>
      <c r="AV465" s="304"/>
      <c r="AW465" s="304"/>
      <c r="AX465" s="304"/>
      <c r="AY465" s="304"/>
      <c r="AZ465" s="304"/>
      <c r="BA465" s="304"/>
      <c r="BB465" s="304"/>
      <c r="BC465" s="304"/>
      <c r="BD465" s="304"/>
      <c r="BE465" s="304"/>
      <c r="BF465" s="304"/>
      <c r="BG465" s="304"/>
      <c r="BH465" s="304"/>
      <c r="BI465" s="304"/>
      <c r="BJ465" s="304"/>
      <c r="BK465" s="304"/>
      <c r="BL465" s="304"/>
      <c r="BM465" s="304"/>
      <c r="BN465" s="304"/>
      <c r="BO465" s="304"/>
      <c r="BP465" s="304"/>
      <c r="BQ465" s="304"/>
      <c r="BR465" s="304"/>
      <c r="BS465" s="304"/>
      <c r="BT465" s="304"/>
      <c r="BU465" s="304"/>
      <c r="BV465" s="304"/>
      <c r="BW465" s="304"/>
      <c r="BX465" s="304"/>
      <c r="BY465" s="304"/>
      <c r="BZ465" s="304"/>
      <c r="CA465" s="304"/>
      <c r="CB465" s="304"/>
      <c r="CC465" s="304"/>
      <c r="CD465" s="304"/>
      <c r="CE465" s="304"/>
      <c r="CF465" s="304"/>
      <c r="CG465" s="304"/>
      <c r="CH465" s="304"/>
      <c r="CI465" s="304"/>
      <c r="CJ465" s="304"/>
      <c r="CK465" s="304"/>
      <c r="CL465" s="304"/>
      <c r="CM465" s="304"/>
      <c r="CN465" s="304"/>
      <c r="CO465" s="304"/>
      <c r="CP465" s="304"/>
      <c r="CQ465" s="304"/>
      <c r="CR465" s="304"/>
      <c r="CS465" s="304"/>
      <c r="CT465" s="304"/>
      <c r="CU465" s="304"/>
      <c r="CV465" s="304"/>
      <c r="CW465" s="304"/>
      <c r="CX465" s="304"/>
      <c r="CY465" s="304"/>
      <c r="CZ465" s="304"/>
      <c r="DA465" s="304"/>
      <c r="DB465" s="304"/>
      <c r="DC465" s="304"/>
      <c r="DD465" s="304"/>
    </row>
    <row r="466" spans="1:108" ht="17.25">
      <c r="A466" s="304"/>
      <c r="B466" s="300"/>
      <c r="C466" s="304"/>
      <c r="D466" s="304"/>
      <c r="E466" s="303"/>
      <c r="F466" s="303"/>
      <c r="G466" s="303"/>
      <c r="H466" s="303"/>
      <c r="I466" s="303"/>
      <c r="J466" s="305"/>
      <c r="K466" s="303"/>
      <c r="L466" s="303"/>
      <c r="M466" s="303"/>
      <c r="N466" s="305"/>
      <c r="O466" s="303"/>
      <c r="P466" s="304"/>
      <c r="Q466" s="304"/>
      <c r="R466" s="304"/>
      <c r="S466" s="304"/>
      <c r="T466" s="304"/>
      <c r="U466" s="304"/>
      <c r="V466" s="304"/>
      <c r="W466" s="304"/>
      <c r="X466" s="304"/>
      <c r="Y466" s="304"/>
      <c r="Z466" s="304"/>
      <c r="AA466" s="304"/>
      <c r="AB466" s="304"/>
      <c r="AC466" s="304"/>
      <c r="AD466" s="304"/>
      <c r="AE466" s="304"/>
      <c r="AF466" s="304"/>
      <c r="AG466" s="304"/>
      <c r="AH466" s="304"/>
      <c r="AI466" s="304"/>
      <c r="AJ466" s="304"/>
      <c r="AK466" s="304"/>
      <c r="AL466" s="304"/>
      <c r="AM466" s="304"/>
      <c r="AN466" s="304"/>
      <c r="AO466" s="304"/>
      <c r="AP466" s="304"/>
      <c r="AQ466" s="304"/>
      <c r="AR466" s="304"/>
      <c r="AS466" s="304"/>
      <c r="AT466" s="304"/>
      <c r="AU466" s="304"/>
      <c r="AV466" s="304"/>
      <c r="AW466" s="304"/>
      <c r="AX466" s="304"/>
      <c r="AY466" s="304"/>
      <c r="AZ466" s="304"/>
      <c r="BA466" s="304"/>
      <c r="BB466" s="304"/>
      <c r="BC466" s="304"/>
      <c r="BD466" s="304"/>
      <c r="BE466" s="304"/>
      <c r="BF466" s="304"/>
      <c r="BG466" s="304"/>
      <c r="BH466" s="304"/>
      <c r="BI466" s="304"/>
      <c r="BJ466" s="304"/>
      <c r="BK466" s="304"/>
      <c r="BL466" s="304"/>
      <c r="BM466" s="304"/>
      <c r="BN466" s="304"/>
      <c r="BO466" s="304"/>
      <c r="BP466" s="304"/>
      <c r="BQ466" s="304"/>
      <c r="BR466" s="304"/>
      <c r="BS466" s="304"/>
      <c r="BT466" s="304"/>
      <c r="BU466" s="304"/>
      <c r="BV466" s="304"/>
      <c r="BW466" s="304"/>
      <c r="BX466" s="304"/>
      <c r="BY466" s="304"/>
      <c r="BZ466" s="304"/>
      <c r="CA466" s="304"/>
      <c r="CB466" s="304"/>
      <c r="CC466" s="304"/>
      <c r="CD466" s="304"/>
      <c r="CE466" s="304"/>
      <c r="CF466" s="304"/>
      <c r="CG466" s="304"/>
      <c r="CH466" s="304"/>
      <c r="CI466" s="304"/>
      <c r="CJ466" s="304"/>
      <c r="CK466" s="304"/>
      <c r="CL466" s="304"/>
      <c r="CM466" s="304"/>
      <c r="CN466" s="304"/>
      <c r="CO466" s="304"/>
      <c r="CP466" s="304"/>
      <c r="CQ466" s="304"/>
      <c r="CR466" s="304"/>
      <c r="CS466" s="304"/>
      <c r="CT466" s="304"/>
      <c r="CU466" s="304"/>
      <c r="CV466" s="304"/>
      <c r="CW466" s="304"/>
      <c r="CX466" s="304"/>
      <c r="CY466" s="304"/>
      <c r="CZ466" s="304"/>
      <c r="DA466" s="304"/>
      <c r="DB466" s="304"/>
      <c r="DC466" s="304"/>
      <c r="DD466" s="304"/>
    </row>
    <row r="467" spans="1:108" ht="17.25">
      <c r="A467" s="304"/>
      <c r="B467" s="300"/>
      <c r="C467" s="304"/>
      <c r="D467" s="304"/>
      <c r="E467" s="303"/>
      <c r="F467" s="303"/>
      <c r="G467" s="303"/>
      <c r="H467" s="303"/>
      <c r="I467" s="303"/>
      <c r="J467" s="305"/>
      <c r="K467" s="303"/>
      <c r="L467" s="303"/>
      <c r="M467" s="303"/>
      <c r="N467" s="305"/>
      <c r="O467" s="303"/>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c r="AU467" s="304"/>
      <c r="AV467" s="304"/>
      <c r="AW467" s="304"/>
      <c r="AX467" s="304"/>
      <c r="AY467" s="304"/>
      <c r="AZ467" s="304"/>
      <c r="BA467" s="304"/>
      <c r="BB467" s="304"/>
      <c r="BC467" s="304"/>
      <c r="BD467" s="304"/>
      <c r="BE467" s="304"/>
      <c r="BF467" s="304"/>
      <c r="BG467" s="304"/>
      <c r="BH467" s="304"/>
      <c r="BI467" s="304"/>
      <c r="BJ467" s="304"/>
      <c r="BK467" s="304"/>
      <c r="BL467" s="304"/>
      <c r="BM467" s="304"/>
      <c r="BN467" s="304"/>
      <c r="BO467" s="304"/>
      <c r="BP467" s="304"/>
      <c r="BQ467" s="304"/>
      <c r="BR467" s="304"/>
      <c r="BS467" s="304"/>
      <c r="BT467" s="304"/>
      <c r="BU467" s="304"/>
      <c r="BV467" s="304"/>
      <c r="BW467" s="304"/>
      <c r="BX467" s="304"/>
      <c r="BY467" s="304"/>
      <c r="BZ467" s="304"/>
      <c r="CA467" s="304"/>
      <c r="CB467" s="304"/>
      <c r="CC467" s="304"/>
      <c r="CD467" s="304"/>
      <c r="CE467" s="304"/>
      <c r="CF467" s="304"/>
      <c r="CG467" s="304"/>
      <c r="CH467" s="304"/>
      <c r="CI467" s="304"/>
      <c r="CJ467" s="304"/>
      <c r="CK467" s="304"/>
      <c r="CL467" s="304"/>
      <c r="CM467" s="304"/>
      <c r="CN467" s="304"/>
      <c r="CO467" s="304"/>
      <c r="CP467" s="304"/>
      <c r="CQ467" s="304"/>
      <c r="CR467" s="304"/>
      <c r="CS467" s="304"/>
      <c r="CT467" s="304"/>
      <c r="CU467" s="304"/>
      <c r="CV467" s="304"/>
      <c r="CW467" s="304"/>
      <c r="CX467" s="304"/>
      <c r="CY467" s="304"/>
      <c r="CZ467" s="304"/>
      <c r="DA467" s="304"/>
      <c r="DB467" s="304"/>
      <c r="DC467" s="304"/>
      <c r="DD467" s="304"/>
    </row>
    <row r="468" spans="1:108" ht="17.25">
      <c r="A468" s="304"/>
      <c r="B468" s="300"/>
      <c r="C468" s="304"/>
      <c r="D468" s="304"/>
      <c r="E468" s="303"/>
      <c r="F468" s="303"/>
      <c r="G468" s="303"/>
      <c r="H468" s="303"/>
      <c r="I468" s="303"/>
      <c r="J468" s="305"/>
      <c r="K468" s="303"/>
      <c r="L468" s="303"/>
      <c r="M468" s="303"/>
      <c r="N468" s="305"/>
      <c r="O468" s="303"/>
      <c r="P468" s="304"/>
      <c r="Q468" s="304"/>
      <c r="R468" s="304"/>
      <c r="S468" s="304"/>
      <c r="T468" s="304"/>
      <c r="U468" s="304"/>
      <c r="V468" s="304"/>
      <c r="W468" s="304"/>
      <c r="X468" s="304"/>
      <c r="Y468" s="304"/>
      <c r="Z468" s="304"/>
      <c r="AA468" s="304"/>
      <c r="AB468" s="304"/>
      <c r="AC468" s="304"/>
      <c r="AD468" s="304"/>
      <c r="AE468" s="304"/>
      <c r="AF468" s="304"/>
      <c r="AG468" s="304"/>
      <c r="AH468" s="304"/>
      <c r="AI468" s="304"/>
      <c r="AJ468" s="304"/>
      <c r="AK468" s="304"/>
      <c r="AL468" s="304"/>
      <c r="AM468" s="304"/>
      <c r="AN468" s="304"/>
      <c r="AO468" s="304"/>
      <c r="AP468" s="304"/>
      <c r="AQ468" s="304"/>
      <c r="AR468" s="304"/>
      <c r="AS468" s="304"/>
      <c r="AT468" s="304"/>
      <c r="AU468" s="304"/>
      <c r="AV468" s="304"/>
      <c r="AW468" s="304"/>
      <c r="AX468" s="304"/>
      <c r="AY468" s="304"/>
      <c r="AZ468" s="304"/>
      <c r="BA468" s="304"/>
      <c r="BB468" s="304"/>
      <c r="BC468" s="304"/>
      <c r="BD468" s="304"/>
      <c r="BE468" s="304"/>
      <c r="BF468" s="304"/>
      <c r="BG468" s="304"/>
      <c r="BH468" s="304"/>
      <c r="BI468" s="304"/>
      <c r="BJ468" s="304"/>
      <c r="BK468" s="304"/>
      <c r="BL468" s="304"/>
      <c r="BM468" s="304"/>
      <c r="BN468" s="304"/>
      <c r="BO468" s="304"/>
      <c r="BP468" s="304"/>
      <c r="BQ468" s="304"/>
      <c r="BR468" s="304"/>
      <c r="BS468" s="304"/>
      <c r="BT468" s="304"/>
      <c r="BU468" s="304"/>
      <c r="BV468" s="304"/>
      <c r="BW468" s="304"/>
      <c r="BX468" s="304"/>
      <c r="BY468" s="304"/>
      <c r="BZ468" s="304"/>
      <c r="CA468" s="304"/>
      <c r="CB468" s="304"/>
      <c r="CC468" s="304"/>
      <c r="CD468" s="304"/>
      <c r="CE468" s="304"/>
      <c r="CF468" s="304"/>
      <c r="CG468" s="304"/>
      <c r="CH468" s="304"/>
      <c r="CI468" s="304"/>
      <c r="CJ468" s="304"/>
      <c r="CK468" s="304"/>
      <c r="CL468" s="304"/>
      <c r="CM468" s="304"/>
      <c r="CN468" s="304"/>
      <c r="CO468" s="304"/>
      <c r="CP468" s="304"/>
      <c r="CQ468" s="304"/>
      <c r="CR468" s="304"/>
      <c r="CS468" s="304"/>
      <c r="CT468" s="304"/>
      <c r="CU468" s="304"/>
      <c r="CV468" s="304"/>
      <c r="CW468" s="304"/>
      <c r="CX468" s="304"/>
      <c r="CY468" s="304"/>
      <c r="CZ468" s="304"/>
      <c r="DA468" s="304"/>
      <c r="DB468" s="304"/>
      <c r="DC468" s="304"/>
      <c r="DD468" s="304"/>
    </row>
    <row r="469" spans="1:108" ht="17.25">
      <c r="A469" s="304"/>
      <c r="B469" s="300"/>
      <c r="C469" s="304"/>
      <c r="D469" s="304"/>
      <c r="E469" s="303"/>
      <c r="F469" s="303"/>
      <c r="G469" s="303"/>
      <c r="H469" s="303"/>
      <c r="I469" s="303"/>
      <c r="J469" s="305"/>
      <c r="K469" s="303"/>
      <c r="L469" s="303"/>
      <c r="M469" s="303"/>
      <c r="N469" s="305"/>
      <c r="O469" s="303"/>
      <c r="P469" s="304"/>
      <c r="Q469" s="304"/>
      <c r="R469" s="304"/>
      <c r="S469" s="304"/>
      <c r="T469" s="304"/>
      <c r="U469" s="304"/>
      <c r="V469" s="304"/>
      <c r="W469" s="304"/>
      <c r="X469" s="304"/>
      <c r="Y469" s="304"/>
      <c r="Z469" s="304"/>
      <c r="AA469" s="304"/>
      <c r="AB469" s="304"/>
      <c r="AC469" s="304"/>
      <c r="AD469" s="304"/>
      <c r="AE469" s="304"/>
      <c r="AF469" s="304"/>
      <c r="AG469" s="304"/>
      <c r="AH469" s="304"/>
      <c r="AI469" s="304"/>
      <c r="AJ469" s="304"/>
      <c r="AK469" s="304"/>
      <c r="AL469" s="304"/>
      <c r="AM469" s="304"/>
      <c r="AN469" s="304"/>
      <c r="AO469" s="304"/>
      <c r="AP469" s="304"/>
      <c r="AQ469" s="304"/>
      <c r="AR469" s="304"/>
      <c r="AS469" s="304"/>
      <c r="AT469" s="304"/>
      <c r="AU469" s="304"/>
      <c r="AV469" s="304"/>
      <c r="AW469" s="304"/>
      <c r="AX469" s="304"/>
      <c r="AY469" s="304"/>
      <c r="AZ469" s="304"/>
      <c r="BA469" s="304"/>
      <c r="BB469" s="304"/>
      <c r="BC469" s="304"/>
      <c r="BD469" s="304"/>
      <c r="BE469" s="304"/>
      <c r="BF469" s="304"/>
      <c r="BG469" s="304"/>
      <c r="BH469" s="304"/>
      <c r="BI469" s="304"/>
      <c r="BJ469" s="304"/>
      <c r="BK469" s="304"/>
      <c r="BL469" s="304"/>
      <c r="BM469" s="304"/>
      <c r="BN469" s="304"/>
      <c r="BO469" s="304"/>
      <c r="BP469" s="304"/>
      <c r="BQ469" s="304"/>
      <c r="BR469" s="304"/>
      <c r="BS469" s="304"/>
      <c r="BT469" s="304"/>
      <c r="BU469" s="304"/>
      <c r="BV469" s="304"/>
      <c r="BW469" s="304"/>
      <c r="BX469" s="304"/>
      <c r="BY469" s="304"/>
      <c r="BZ469" s="304"/>
      <c r="CA469" s="304"/>
      <c r="CB469" s="304"/>
      <c r="CC469" s="304"/>
      <c r="CD469" s="304"/>
      <c r="CE469" s="304"/>
      <c r="CF469" s="304"/>
      <c r="CG469" s="304"/>
      <c r="CH469" s="304"/>
      <c r="CI469" s="304"/>
      <c r="CJ469" s="304"/>
      <c r="CK469" s="304"/>
      <c r="CL469" s="304"/>
      <c r="CM469" s="304"/>
      <c r="CN469" s="304"/>
      <c r="CO469" s="304"/>
      <c r="CP469" s="304"/>
      <c r="CQ469" s="304"/>
      <c r="CR469" s="304"/>
      <c r="CS469" s="304"/>
      <c r="CT469" s="304"/>
      <c r="CU469" s="304"/>
      <c r="CV469" s="304"/>
      <c r="CW469" s="304"/>
      <c r="CX469" s="304"/>
      <c r="CY469" s="304"/>
      <c r="CZ469" s="304"/>
      <c r="DA469" s="304"/>
      <c r="DB469" s="304"/>
      <c r="DC469" s="304"/>
      <c r="DD469" s="304"/>
    </row>
    <row r="470" spans="1:108" ht="17.25">
      <c r="A470" s="304"/>
      <c r="B470" s="300"/>
      <c r="C470" s="304"/>
      <c r="D470" s="304"/>
      <c r="E470" s="303"/>
      <c r="F470" s="303"/>
      <c r="G470" s="303"/>
      <c r="H470" s="303"/>
      <c r="I470" s="303"/>
      <c r="J470" s="305"/>
      <c r="K470" s="303"/>
      <c r="L470" s="303"/>
      <c r="M470" s="303"/>
      <c r="N470" s="305"/>
      <c r="O470" s="303"/>
      <c r="P470" s="304"/>
      <c r="Q470" s="304"/>
      <c r="R470" s="304"/>
      <c r="S470" s="304"/>
      <c r="T470" s="304"/>
      <c r="U470" s="304"/>
      <c r="V470" s="304"/>
      <c r="W470" s="304"/>
      <c r="X470" s="304"/>
      <c r="Y470" s="304"/>
      <c r="Z470" s="304"/>
      <c r="AA470" s="304"/>
      <c r="AB470" s="304"/>
      <c r="AC470" s="304"/>
      <c r="AD470" s="304"/>
      <c r="AE470" s="304"/>
      <c r="AF470" s="304"/>
      <c r="AG470" s="304"/>
      <c r="AH470" s="304"/>
      <c r="AI470" s="304"/>
      <c r="AJ470" s="304"/>
      <c r="AK470" s="304"/>
      <c r="AL470" s="304"/>
      <c r="AM470" s="304"/>
      <c r="AN470" s="304"/>
      <c r="AO470" s="304"/>
      <c r="AP470" s="304"/>
      <c r="AQ470" s="304"/>
      <c r="AR470" s="304"/>
      <c r="AS470" s="304"/>
      <c r="AT470" s="304"/>
      <c r="AU470" s="304"/>
      <c r="AV470" s="304"/>
      <c r="AW470" s="304"/>
      <c r="AX470" s="304"/>
      <c r="AY470" s="304"/>
      <c r="AZ470" s="304"/>
      <c r="BA470" s="304"/>
      <c r="BB470" s="304"/>
      <c r="BC470" s="304"/>
      <c r="BD470" s="304"/>
      <c r="BE470" s="304"/>
      <c r="BF470" s="304"/>
      <c r="BG470" s="304"/>
      <c r="BH470" s="304"/>
      <c r="BI470" s="304"/>
      <c r="BJ470" s="304"/>
      <c r="BK470" s="304"/>
      <c r="BL470" s="304"/>
      <c r="BM470" s="304"/>
      <c r="BN470" s="304"/>
      <c r="BO470" s="304"/>
      <c r="BP470" s="304"/>
      <c r="BQ470" s="304"/>
      <c r="BR470" s="304"/>
      <c r="BS470" s="304"/>
      <c r="BT470" s="304"/>
      <c r="BU470" s="304"/>
      <c r="BV470" s="304"/>
      <c r="BW470" s="304"/>
      <c r="BX470" s="304"/>
      <c r="BY470" s="304"/>
      <c r="BZ470" s="304"/>
      <c r="CA470" s="304"/>
      <c r="CB470" s="304"/>
      <c r="CC470" s="304"/>
      <c r="CD470" s="304"/>
      <c r="CE470" s="304"/>
      <c r="CF470" s="304"/>
      <c r="CG470" s="304"/>
      <c r="CH470" s="304"/>
      <c r="CI470" s="304"/>
      <c r="CJ470" s="304"/>
      <c r="CK470" s="304"/>
      <c r="CL470" s="304"/>
      <c r="CM470" s="304"/>
      <c r="CN470" s="304"/>
      <c r="CO470" s="304"/>
      <c r="CP470" s="304"/>
      <c r="CQ470" s="304"/>
      <c r="CR470" s="304"/>
      <c r="CS470" s="304"/>
      <c r="CT470" s="304"/>
      <c r="CU470" s="304"/>
      <c r="CV470" s="304"/>
      <c r="CW470" s="304"/>
      <c r="CX470" s="304"/>
      <c r="CY470" s="304"/>
      <c r="CZ470" s="304"/>
      <c r="DA470" s="304"/>
      <c r="DB470" s="304"/>
      <c r="DC470" s="304"/>
      <c r="DD470" s="304"/>
    </row>
    <row r="471" spans="1:108" ht="17.25">
      <c r="A471" s="304"/>
      <c r="B471" s="300"/>
      <c r="C471" s="304"/>
      <c r="D471" s="304"/>
      <c r="E471" s="303"/>
      <c r="F471" s="303"/>
      <c r="G471" s="303"/>
      <c r="H471" s="303"/>
      <c r="I471" s="303"/>
      <c r="J471" s="305"/>
      <c r="K471" s="303"/>
      <c r="L471" s="303"/>
      <c r="M471" s="303"/>
      <c r="N471" s="305"/>
      <c r="O471" s="303"/>
      <c r="P471" s="304"/>
      <c r="Q471" s="304"/>
      <c r="R471" s="304"/>
      <c r="S471" s="304"/>
      <c r="T471" s="304"/>
      <c r="U471" s="304"/>
      <c r="V471" s="304"/>
      <c r="W471" s="304"/>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304"/>
      <c r="AY471" s="304"/>
      <c r="AZ471" s="304"/>
      <c r="BA471" s="304"/>
      <c r="BB471" s="304"/>
      <c r="BC471" s="304"/>
      <c r="BD471" s="304"/>
      <c r="BE471" s="304"/>
      <c r="BF471" s="304"/>
      <c r="BG471" s="304"/>
      <c r="BH471" s="304"/>
      <c r="BI471" s="304"/>
      <c r="BJ471" s="304"/>
      <c r="BK471" s="304"/>
      <c r="BL471" s="304"/>
      <c r="BM471" s="304"/>
      <c r="BN471" s="304"/>
      <c r="BO471" s="304"/>
      <c r="BP471" s="304"/>
      <c r="BQ471" s="304"/>
      <c r="BR471" s="304"/>
      <c r="BS471" s="304"/>
      <c r="BT471" s="304"/>
      <c r="BU471" s="304"/>
      <c r="BV471" s="304"/>
      <c r="BW471" s="304"/>
      <c r="BX471" s="304"/>
      <c r="BY471" s="304"/>
      <c r="BZ471" s="304"/>
      <c r="CA471" s="304"/>
      <c r="CB471" s="304"/>
      <c r="CC471" s="304"/>
      <c r="CD471" s="304"/>
      <c r="CE471" s="304"/>
      <c r="CF471" s="304"/>
      <c r="CG471" s="304"/>
      <c r="CH471" s="304"/>
      <c r="CI471" s="304"/>
      <c r="CJ471" s="304"/>
      <c r="CK471" s="304"/>
      <c r="CL471" s="304"/>
      <c r="CM471" s="304"/>
      <c r="CN471" s="304"/>
      <c r="CO471" s="304"/>
      <c r="CP471" s="304"/>
      <c r="CQ471" s="304"/>
      <c r="CR471" s="304"/>
      <c r="CS471" s="304"/>
      <c r="CT471" s="304"/>
      <c r="CU471" s="304"/>
      <c r="CV471" s="304"/>
      <c r="CW471" s="304"/>
      <c r="CX471" s="304"/>
      <c r="CY471" s="304"/>
      <c r="CZ471" s="304"/>
      <c r="DA471" s="304"/>
      <c r="DB471" s="304"/>
      <c r="DC471" s="304"/>
      <c r="DD471" s="304"/>
    </row>
    <row r="472" spans="1:108" ht="17.25">
      <c r="A472" s="304"/>
      <c r="B472" s="300"/>
      <c r="C472" s="304"/>
      <c r="D472" s="304"/>
      <c r="E472" s="303"/>
      <c r="F472" s="303"/>
      <c r="G472" s="303"/>
      <c r="H472" s="303"/>
      <c r="I472" s="303"/>
      <c r="J472" s="305"/>
      <c r="K472" s="303"/>
      <c r="L472" s="303"/>
      <c r="M472" s="303"/>
      <c r="N472" s="305"/>
      <c r="O472" s="303"/>
      <c r="P472" s="304"/>
      <c r="Q472" s="304"/>
      <c r="R472" s="304"/>
      <c r="S472" s="304"/>
      <c r="T472" s="304"/>
      <c r="U472" s="304"/>
      <c r="V472" s="304"/>
      <c r="W472" s="304"/>
      <c r="X472" s="304"/>
      <c r="Y472" s="304"/>
      <c r="Z472" s="304"/>
      <c r="AA472" s="304"/>
      <c r="AB472" s="304"/>
      <c r="AC472" s="304"/>
      <c r="AD472" s="304"/>
      <c r="AE472" s="304"/>
      <c r="AF472" s="304"/>
      <c r="AG472" s="304"/>
      <c r="AH472" s="304"/>
      <c r="AI472" s="304"/>
      <c r="AJ472" s="304"/>
      <c r="AK472" s="304"/>
      <c r="AL472" s="304"/>
      <c r="AM472" s="304"/>
      <c r="AN472" s="304"/>
      <c r="AO472" s="304"/>
      <c r="AP472" s="304"/>
      <c r="AQ472" s="304"/>
      <c r="AR472" s="304"/>
      <c r="AS472" s="304"/>
      <c r="AT472" s="304"/>
      <c r="AU472" s="304"/>
      <c r="AV472" s="304"/>
      <c r="AW472" s="304"/>
      <c r="AX472" s="304"/>
      <c r="AY472" s="304"/>
      <c r="AZ472" s="304"/>
      <c r="BA472" s="304"/>
      <c r="BB472" s="304"/>
      <c r="BC472" s="304"/>
      <c r="BD472" s="304"/>
      <c r="BE472" s="304"/>
      <c r="BF472" s="304"/>
      <c r="BG472" s="304"/>
      <c r="BH472" s="304"/>
      <c r="BI472" s="304"/>
      <c r="BJ472" s="304"/>
      <c r="BK472" s="304"/>
      <c r="BL472" s="304"/>
      <c r="BM472" s="304"/>
      <c r="BN472" s="304"/>
      <c r="BO472" s="304"/>
      <c r="BP472" s="304"/>
      <c r="BQ472" s="304"/>
      <c r="BR472" s="304"/>
      <c r="BS472" s="304"/>
      <c r="BT472" s="304"/>
      <c r="BU472" s="304"/>
      <c r="BV472" s="304"/>
      <c r="BW472" s="304"/>
      <c r="BX472" s="304"/>
      <c r="BY472" s="304"/>
      <c r="BZ472" s="304"/>
      <c r="CA472" s="304"/>
      <c r="CB472" s="304"/>
      <c r="CC472" s="304"/>
      <c r="CD472" s="304"/>
      <c r="CE472" s="304"/>
      <c r="CF472" s="304"/>
      <c r="CG472" s="304"/>
      <c r="CH472" s="304"/>
      <c r="CI472" s="304"/>
      <c r="CJ472" s="304"/>
      <c r="CK472" s="304"/>
      <c r="CL472" s="304"/>
      <c r="CM472" s="304"/>
      <c r="CN472" s="304"/>
      <c r="CO472" s="304"/>
      <c r="CP472" s="304"/>
      <c r="CQ472" s="304"/>
      <c r="CR472" s="304"/>
      <c r="CS472" s="304"/>
      <c r="CT472" s="304"/>
      <c r="CU472" s="304"/>
      <c r="CV472" s="304"/>
      <c r="CW472" s="304"/>
      <c r="CX472" s="304"/>
      <c r="CY472" s="304"/>
      <c r="CZ472" s="304"/>
      <c r="DA472" s="304"/>
      <c r="DB472" s="304"/>
      <c r="DC472" s="304"/>
      <c r="DD472" s="304"/>
    </row>
    <row r="473" spans="1:108" ht="17.25">
      <c r="A473" s="304"/>
      <c r="B473" s="300"/>
      <c r="C473" s="304"/>
      <c r="D473" s="304"/>
      <c r="E473" s="303"/>
      <c r="F473" s="303"/>
      <c r="G473" s="303"/>
      <c r="H473" s="303"/>
      <c r="I473" s="303"/>
      <c r="J473" s="305"/>
      <c r="K473" s="303"/>
      <c r="L473" s="303"/>
      <c r="M473" s="303"/>
      <c r="N473" s="305"/>
      <c r="O473" s="303"/>
      <c r="P473" s="304"/>
      <c r="Q473" s="304"/>
      <c r="R473" s="304"/>
      <c r="S473" s="304"/>
      <c r="T473" s="304"/>
      <c r="U473" s="304"/>
      <c r="V473" s="304"/>
      <c r="W473" s="304"/>
      <c r="X473" s="304"/>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304"/>
      <c r="AY473" s="304"/>
      <c r="AZ473" s="304"/>
      <c r="BA473" s="304"/>
      <c r="BB473" s="304"/>
      <c r="BC473" s="304"/>
      <c r="BD473" s="304"/>
      <c r="BE473" s="304"/>
      <c r="BF473" s="304"/>
      <c r="BG473" s="304"/>
      <c r="BH473" s="304"/>
      <c r="BI473" s="304"/>
      <c r="BJ473" s="304"/>
      <c r="BK473" s="304"/>
      <c r="BL473" s="304"/>
      <c r="BM473" s="304"/>
      <c r="BN473" s="304"/>
      <c r="BO473" s="304"/>
      <c r="BP473" s="304"/>
      <c r="BQ473" s="304"/>
      <c r="BR473" s="304"/>
      <c r="BS473" s="304"/>
      <c r="BT473" s="304"/>
      <c r="BU473" s="304"/>
      <c r="BV473" s="304"/>
      <c r="BW473" s="304"/>
      <c r="BX473" s="304"/>
      <c r="BY473" s="304"/>
      <c r="BZ473" s="304"/>
      <c r="CA473" s="304"/>
      <c r="CB473" s="304"/>
      <c r="CC473" s="304"/>
      <c r="CD473" s="304"/>
      <c r="CE473" s="304"/>
      <c r="CF473" s="304"/>
      <c r="CG473" s="304"/>
      <c r="CH473" s="304"/>
      <c r="CI473" s="304"/>
      <c r="CJ473" s="304"/>
      <c r="CK473" s="304"/>
      <c r="CL473" s="304"/>
      <c r="CM473" s="304"/>
      <c r="CN473" s="304"/>
      <c r="CO473" s="304"/>
      <c r="CP473" s="304"/>
      <c r="CQ473" s="304"/>
      <c r="CR473" s="304"/>
      <c r="CS473" s="304"/>
      <c r="CT473" s="304"/>
      <c r="CU473" s="304"/>
      <c r="CV473" s="304"/>
      <c r="CW473" s="304"/>
      <c r="CX473" s="304"/>
      <c r="CY473" s="304"/>
      <c r="CZ473" s="304"/>
      <c r="DA473" s="304"/>
      <c r="DB473" s="304"/>
      <c r="DC473" s="304"/>
      <c r="DD473" s="304"/>
    </row>
    <row r="474" spans="1:108" ht="17.25">
      <c r="A474" s="304"/>
      <c r="B474" s="300"/>
      <c r="C474" s="304"/>
      <c r="D474" s="304"/>
      <c r="E474" s="303"/>
      <c r="F474" s="303"/>
      <c r="G474" s="303"/>
      <c r="H474" s="303"/>
      <c r="I474" s="303"/>
      <c r="J474" s="305"/>
      <c r="K474" s="303"/>
      <c r="L474" s="303"/>
      <c r="M474" s="303"/>
      <c r="N474" s="305"/>
      <c r="O474" s="303"/>
      <c r="P474" s="304"/>
      <c r="Q474" s="304"/>
      <c r="R474" s="304"/>
      <c r="S474" s="304"/>
      <c r="T474" s="304"/>
      <c r="U474" s="304"/>
      <c r="V474" s="304"/>
      <c r="W474" s="304"/>
      <c r="X474" s="304"/>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304"/>
      <c r="AY474" s="304"/>
      <c r="AZ474" s="304"/>
      <c r="BA474" s="304"/>
      <c r="BB474" s="304"/>
      <c r="BC474" s="304"/>
      <c r="BD474" s="304"/>
      <c r="BE474" s="304"/>
      <c r="BF474" s="304"/>
      <c r="BG474" s="304"/>
      <c r="BH474" s="304"/>
      <c r="BI474" s="304"/>
      <c r="BJ474" s="304"/>
      <c r="BK474" s="304"/>
      <c r="BL474" s="304"/>
      <c r="BM474" s="304"/>
      <c r="BN474" s="304"/>
      <c r="BO474" s="304"/>
      <c r="BP474" s="304"/>
      <c r="BQ474" s="304"/>
      <c r="BR474" s="304"/>
      <c r="BS474" s="304"/>
      <c r="BT474" s="304"/>
      <c r="BU474" s="304"/>
      <c r="BV474" s="304"/>
      <c r="BW474" s="304"/>
      <c r="BX474" s="304"/>
      <c r="BY474" s="304"/>
      <c r="BZ474" s="304"/>
      <c r="CA474" s="304"/>
      <c r="CB474" s="304"/>
      <c r="CC474" s="304"/>
      <c r="CD474" s="304"/>
      <c r="CE474" s="304"/>
      <c r="CF474" s="304"/>
      <c r="CG474" s="304"/>
      <c r="CH474" s="304"/>
      <c r="CI474" s="304"/>
      <c r="CJ474" s="304"/>
      <c r="CK474" s="304"/>
      <c r="CL474" s="304"/>
      <c r="CM474" s="304"/>
      <c r="CN474" s="304"/>
      <c r="CO474" s="304"/>
      <c r="CP474" s="304"/>
      <c r="CQ474" s="304"/>
      <c r="CR474" s="304"/>
      <c r="CS474" s="304"/>
      <c r="CT474" s="304"/>
      <c r="CU474" s="304"/>
      <c r="CV474" s="304"/>
      <c r="CW474" s="304"/>
      <c r="CX474" s="304"/>
      <c r="CY474" s="304"/>
      <c r="CZ474" s="304"/>
      <c r="DA474" s="304"/>
      <c r="DB474" s="304"/>
      <c r="DC474" s="304"/>
      <c r="DD474" s="304"/>
    </row>
    <row r="475" spans="1:108" ht="17.25">
      <c r="A475" s="304"/>
      <c r="B475" s="300"/>
      <c r="C475" s="304"/>
      <c r="D475" s="304"/>
      <c r="E475" s="303"/>
      <c r="F475" s="303"/>
      <c r="G475" s="303"/>
      <c r="H475" s="303"/>
      <c r="I475" s="303"/>
      <c r="J475" s="305"/>
      <c r="K475" s="303"/>
      <c r="L475" s="303"/>
      <c r="M475" s="303"/>
      <c r="N475" s="305"/>
      <c r="O475" s="303"/>
      <c r="P475" s="304"/>
      <c r="Q475" s="304"/>
      <c r="R475" s="304"/>
      <c r="S475" s="304"/>
      <c r="T475" s="304"/>
      <c r="U475" s="304"/>
      <c r="V475" s="304"/>
      <c r="W475" s="304"/>
      <c r="X475" s="304"/>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304"/>
      <c r="AY475" s="304"/>
      <c r="AZ475" s="304"/>
      <c r="BA475" s="304"/>
      <c r="BB475" s="304"/>
      <c r="BC475" s="304"/>
      <c r="BD475" s="304"/>
      <c r="BE475" s="304"/>
      <c r="BF475" s="304"/>
      <c r="BG475" s="304"/>
      <c r="BH475" s="304"/>
      <c r="BI475" s="304"/>
      <c r="BJ475" s="304"/>
      <c r="BK475" s="304"/>
      <c r="BL475" s="304"/>
      <c r="BM475" s="304"/>
      <c r="BN475" s="304"/>
      <c r="BO475" s="304"/>
      <c r="BP475" s="304"/>
      <c r="BQ475" s="304"/>
      <c r="BR475" s="304"/>
      <c r="BS475" s="304"/>
      <c r="BT475" s="304"/>
      <c r="BU475" s="304"/>
      <c r="BV475" s="304"/>
      <c r="BW475" s="304"/>
      <c r="BX475" s="304"/>
      <c r="BY475" s="304"/>
      <c r="BZ475" s="304"/>
      <c r="CA475" s="304"/>
      <c r="CB475" s="304"/>
      <c r="CC475" s="304"/>
      <c r="CD475" s="304"/>
      <c r="CE475" s="304"/>
      <c r="CF475" s="304"/>
      <c r="CG475" s="304"/>
      <c r="CH475" s="304"/>
      <c r="CI475" s="304"/>
      <c r="CJ475" s="304"/>
      <c r="CK475" s="304"/>
      <c r="CL475" s="304"/>
      <c r="CM475" s="304"/>
      <c r="CN475" s="304"/>
      <c r="CO475" s="304"/>
      <c r="CP475" s="304"/>
      <c r="CQ475" s="304"/>
      <c r="CR475" s="304"/>
      <c r="CS475" s="304"/>
      <c r="CT475" s="304"/>
      <c r="CU475" s="304"/>
      <c r="CV475" s="304"/>
      <c r="CW475" s="304"/>
      <c r="CX475" s="304"/>
      <c r="CY475" s="304"/>
      <c r="CZ475" s="304"/>
      <c r="DA475" s="304"/>
      <c r="DB475" s="304"/>
      <c r="DC475" s="304"/>
      <c r="DD475" s="304"/>
    </row>
    <row r="476" spans="1:108" ht="17.25">
      <c r="A476" s="304"/>
      <c r="B476" s="300"/>
      <c r="C476" s="304"/>
      <c r="D476" s="304"/>
      <c r="E476" s="303"/>
      <c r="F476" s="303"/>
      <c r="G476" s="303"/>
      <c r="H476" s="303"/>
      <c r="I476" s="303"/>
      <c r="J476" s="305"/>
      <c r="K476" s="303"/>
      <c r="L476" s="303"/>
      <c r="M476" s="303"/>
      <c r="N476" s="305"/>
      <c r="O476" s="303"/>
      <c r="P476" s="304"/>
      <c r="Q476" s="304"/>
      <c r="R476" s="304"/>
      <c r="S476" s="304"/>
      <c r="T476" s="304"/>
      <c r="U476" s="304"/>
      <c r="V476" s="304"/>
      <c r="W476" s="304"/>
      <c r="X476" s="3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304"/>
      <c r="AY476" s="304"/>
      <c r="AZ476" s="304"/>
      <c r="BA476" s="304"/>
      <c r="BB476" s="304"/>
      <c r="BC476" s="304"/>
      <c r="BD476" s="304"/>
      <c r="BE476" s="304"/>
      <c r="BF476" s="304"/>
      <c r="BG476" s="304"/>
      <c r="BH476" s="304"/>
      <c r="BI476" s="304"/>
      <c r="BJ476" s="304"/>
      <c r="BK476" s="304"/>
      <c r="BL476" s="304"/>
      <c r="BM476" s="304"/>
      <c r="BN476" s="304"/>
      <c r="BO476" s="304"/>
      <c r="BP476" s="304"/>
      <c r="BQ476" s="304"/>
      <c r="BR476" s="304"/>
      <c r="BS476" s="304"/>
      <c r="BT476" s="304"/>
      <c r="BU476" s="304"/>
      <c r="BV476" s="304"/>
      <c r="BW476" s="304"/>
      <c r="BX476" s="304"/>
      <c r="BY476" s="304"/>
      <c r="BZ476" s="304"/>
      <c r="CA476" s="304"/>
      <c r="CB476" s="304"/>
      <c r="CC476" s="304"/>
      <c r="CD476" s="304"/>
      <c r="CE476" s="304"/>
      <c r="CF476" s="304"/>
      <c r="CG476" s="304"/>
      <c r="CH476" s="304"/>
      <c r="CI476" s="304"/>
      <c r="CJ476" s="304"/>
      <c r="CK476" s="304"/>
      <c r="CL476" s="304"/>
      <c r="CM476" s="304"/>
      <c r="CN476" s="304"/>
      <c r="CO476" s="304"/>
      <c r="CP476" s="304"/>
      <c r="CQ476" s="304"/>
      <c r="CR476" s="304"/>
      <c r="CS476" s="304"/>
      <c r="CT476" s="304"/>
      <c r="CU476" s="304"/>
      <c r="CV476" s="304"/>
      <c r="CW476" s="304"/>
      <c r="CX476" s="304"/>
      <c r="CY476" s="304"/>
      <c r="CZ476" s="304"/>
      <c r="DA476" s="304"/>
      <c r="DB476" s="304"/>
      <c r="DC476" s="304"/>
      <c r="DD476" s="304"/>
    </row>
    <row r="477" spans="1:108" ht="17.25">
      <c r="A477" s="304"/>
      <c r="B477" s="300"/>
      <c r="C477" s="304"/>
      <c r="D477" s="304"/>
      <c r="E477" s="303"/>
      <c r="F477" s="303"/>
      <c r="G477" s="303"/>
      <c r="H477" s="303"/>
      <c r="I477" s="303"/>
      <c r="J477" s="305"/>
      <c r="K477" s="303"/>
      <c r="L477" s="303"/>
      <c r="M477" s="303"/>
      <c r="N477" s="305"/>
      <c r="O477" s="303"/>
      <c r="P477" s="304"/>
      <c r="Q477" s="304"/>
      <c r="R477" s="304"/>
      <c r="S477" s="304"/>
      <c r="T477" s="304"/>
      <c r="U477" s="304"/>
      <c r="V477" s="304"/>
      <c r="W477" s="304"/>
      <c r="X477" s="3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304"/>
      <c r="AY477" s="304"/>
      <c r="AZ477" s="304"/>
      <c r="BA477" s="304"/>
      <c r="BB477" s="304"/>
      <c r="BC477" s="304"/>
      <c r="BD477" s="304"/>
      <c r="BE477" s="304"/>
      <c r="BF477" s="304"/>
      <c r="BG477" s="304"/>
      <c r="BH477" s="304"/>
      <c r="BI477" s="304"/>
      <c r="BJ477" s="304"/>
      <c r="BK477" s="304"/>
      <c r="BL477" s="304"/>
      <c r="BM477" s="304"/>
      <c r="BN477" s="304"/>
      <c r="BO477" s="304"/>
      <c r="BP477" s="304"/>
      <c r="BQ477" s="304"/>
      <c r="BR477" s="304"/>
      <c r="BS477" s="304"/>
      <c r="BT477" s="304"/>
      <c r="BU477" s="304"/>
      <c r="BV477" s="304"/>
      <c r="BW477" s="304"/>
      <c r="BX477" s="304"/>
      <c r="BY477" s="304"/>
      <c r="BZ477" s="304"/>
      <c r="CA477" s="304"/>
      <c r="CB477" s="304"/>
      <c r="CC477" s="304"/>
      <c r="CD477" s="304"/>
      <c r="CE477" s="304"/>
      <c r="CF477" s="304"/>
      <c r="CG477" s="304"/>
      <c r="CH477" s="304"/>
      <c r="CI477" s="304"/>
      <c r="CJ477" s="304"/>
      <c r="CK477" s="304"/>
      <c r="CL477" s="304"/>
      <c r="CM477" s="304"/>
      <c r="CN477" s="304"/>
      <c r="CO477" s="304"/>
      <c r="CP477" s="304"/>
      <c r="CQ477" s="304"/>
      <c r="CR477" s="304"/>
      <c r="CS477" s="304"/>
      <c r="CT477" s="304"/>
      <c r="CU477" s="304"/>
      <c r="CV477" s="304"/>
      <c r="CW477" s="304"/>
      <c r="CX477" s="304"/>
      <c r="CY477" s="304"/>
      <c r="CZ477" s="304"/>
      <c r="DA477" s="304"/>
      <c r="DB477" s="304"/>
      <c r="DC477" s="304"/>
      <c r="DD477" s="304"/>
    </row>
    <row r="478" spans="1:108" ht="17.25">
      <c r="A478" s="304"/>
      <c r="B478" s="300"/>
      <c r="C478" s="304"/>
      <c r="D478" s="304"/>
      <c r="E478" s="303"/>
      <c r="F478" s="303"/>
      <c r="G478" s="303"/>
      <c r="H478" s="303"/>
      <c r="I478" s="303"/>
      <c r="J478" s="305"/>
      <c r="K478" s="303"/>
      <c r="L478" s="303"/>
      <c r="M478" s="303"/>
      <c r="N478" s="305"/>
      <c r="O478" s="303"/>
      <c r="P478" s="304"/>
      <c r="Q478" s="304"/>
      <c r="R478" s="304"/>
      <c r="S478" s="304"/>
      <c r="T478" s="304"/>
      <c r="U478" s="304"/>
      <c r="V478" s="304"/>
      <c r="W478" s="304"/>
      <c r="X478" s="304"/>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304"/>
      <c r="AY478" s="304"/>
      <c r="AZ478" s="304"/>
      <c r="BA478" s="304"/>
      <c r="BB478" s="304"/>
      <c r="BC478" s="304"/>
      <c r="BD478" s="304"/>
      <c r="BE478" s="304"/>
      <c r="BF478" s="304"/>
      <c r="BG478" s="304"/>
      <c r="BH478" s="304"/>
      <c r="BI478" s="304"/>
      <c r="BJ478" s="304"/>
      <c r="BK478" s="304"/>
      <c r="BL478" s="304"/>
      <c r="BM478" s="304"/>
      <c r="BN478" s="304"/>
      <c r="BO478" s="304"/>
      <c r="BP478" s="304"/>
      <c r="BQ478" s="304"/>
      <c r="BR478" s="304"/>
      <c r="BS478" s="304"/>
      <c r="BT478" s="304"/>
      <c r="BU478" s="304"/>
      <c r="BV478" s="304"/>
      <c r="BW478" s="304"/>
      <c r="BX478" s="304"/>
      <c r="BY478" s="304"/>
      <c r="BZ478" s="304"/>
      <c r="CA478" s="304"/>
      <c r="CB478" s="304"/>
      <c r="CC478" s="304"/>
      <c r="CD478" s="304"/>
      <c r="CE478" s="304"/>
      <c r="CF478" s="304"/>
      <c r="CG478" s="304"/>
      <c r="CH478" s="304"/>
      <c r="CI478" s="304"/>
      <c r="CJ478" s="304"/>
      <c r="CK478" s="304"/>
      <c r="CL478" s="304"/>
      <c r="CM478" s="304"/>
      <c r="CN478" s="304"/>
      <c r="CO478" s="304"/>
      <c r="CP478" s="304"/>
      <c r="CQ478" s="304"/>
      <c r="CR478" s="304"/>
      <c r="CS478" s="304"/>
      <c r="CT478" s="304"/>
      <c r="CU478" s="304"/>
      <c r="CV478" s="304"/>
      <c r="CW478" s="304"/>
      <c r="CX478" s="304"/>
      <c r="CY478" s="304"/>
      <c r="CZ478" s="304"/>
      <c r="DA478" s="304"/>
      <c r="DB478" s="304"/>
      <c r="DC478" s="304"/>
      <c r="DD478" s="304"/>
    </row>
    <row r="479" spans="1:108" ht="17.25">
      <c r="A479" s="304"/>
      <c r="B479" s="300"/>
      <c r="C479" s="304"/>
      <c r="D479" s="304"/>
      <c r="E479" s="303"/>
      <c r="F479" s="303"/>
      <c r="G479" s="303"/>
      <c r="H479" s="303"/>
      <c r="I479" s="303"/>
      <c r="J479" s="305"/>
      <c r="K479" s="303"/>
      <c r="L479" s="303"/>
      <c r="M479" s="303"/>
      <c r="N479" s="305"/>
      <c r="O479" s="303"/>
      <c r="P479" s="304"/>
      <c r="Q479" s="304"/>
      <c r="R479" s="304"/>
      <c r="S479" s="304"/>
      <c r="T479" s="304"/>
      <c r="U479" s="304"/>
      <c r="V479" s="304"/>
      <c r="W479" s="304"/>
      <c r="X479" s="304"/>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304"/>
      <c r="AY479" s="304"/>
      <c r="AZ479" s="304"/>
      <c r="BA479" s="304"/>
      <c r="BB479" s="304"/>
      <c r="BC479" s="304"/>
      <c r="BD479" s="304"/>
      <c r="BE479" s="304"/>
      <c r="BF479" s="304"/>
      <c r="BG479" s="304"/>
      <c r="BH479" s="304"/>
      <c r="BI479" s="304"/>
      <c r="BJ479" s="304"/>
      <c r="BK479" s="304"/>
      <c r="BL479" s="304"/>
      <c r="BM479" s="304"/>
      <c r="BN479" s="304"/>
      <c r="BO479" s="304"/>
      <c r="BP479" s="304"/>
      <c r="BQ479" s="304"/>
      <c r="BR479" s="304"/>
      <c r="BS479" s="304"/>
      <c r="BT479" s="304"/>
      <c r="BU479" s="304"/>
      <c r="BV479" s="304"/>
      <c r="BW479" s="304"/>
      <c r="BX479" s="304"/>
      <c r="BY479" s="304"/>
      <c r="BZ479" s="304"/>
      <c r="CA479" s="304"/>
      <c r="CB479" s="304"/>
      <c r="CC479" s="304"/>
      <c r="CD479" s="304"/>
      <c r="CE479" s="304"/>
      <c r="CF479" s="304"/>
      <c r="CG479" s="304"/>
      <c r="CH479" s="304"/>
      <c r="CI479" s="304"/>
      <c r="CJ479" s="304"/>
      <c r="CK479" s="304"/>
      <c r="CL479" s="304"/>
      <c r="CM479" s="304"/>
      <c r="CN479" s="304"/>
      <c r="CO479" s="304"/>
      <c r="CP479" s="304"/>
      <c r="CQ479" s="304"/>
      <c r="CR479" s="304"/>
      <c r="CS479" s="304"/>
      <c r="CT479" s="304"/>
      <c r="CU479" s="304"/>
      <c r="CV479" s="304"/>
      <c r="CW479" s="304"/>
      <c r="CX479" s="304"/>
      <c r="CY479" s="304"/>
      <c r="CZ479" s="304"/>
      <c r="DA479" s="304"/>
      <c r="DB479" s="304"/>
      <c r="DC479" s="304"/>
      <c r="DD479" s="304"/>
    </row>
    <row r="480" spans="1:108" ht="17.25">
      <c r="A480" s="304"/>
      <c r="B480" s="300"/>
      <c r="C480" s="304"/>
      <c r="D480" s="304"/>
      <c r="E480" s="303"/>
      <c r="F480" s="303"/>
      <c r="G480" s="303"/>
      <c r="H480" s="303"/>
      <c r="I480" s="303"/>
      <c r="J480" s="305"/>
      <c r="K480" s="303"/>
      <c r="L480" s="303"/>
      <c r="M480" s="303"/>
      <c r="N480" s="305"/>
      <c r="O480" s="303"/>
      <c r="P480" s="304"/>
      <c r="Q480" s="304"/>
      <c r="R480" s="304"/>
      <c r="S480" s="304"/>
      <c r="T480" s="304"/>
      <c r="U480" s="304"/>
      <c r="V480" s="304"/>
      <c r="W480" s="304"/>
      <c r="X480" s="304"/>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304"/>
      <c r="AY480" s="304"/>
      <c r="AZ480" s="304"/>
      <c r="BA480" s="304"/>
      <c r="BB480" s="304"/>
      <c r="BC480" s="304"/>
      <c r="BD480" s="304"/>
      <c r="BE480" s="304"/>
      <c r="BF480" s="304"/>
      <c r="BG480" s="304"/>
      <c r="BH480" s="304"/>
      <c r="BI480" s="304"/>
      <c r="BJ480" s="304"/>
      <c r="BK480" s="304"/>
      <c r="BL480" s="304"/>
      <c r="BM480" s="304"/>
      <c r="BN480" s="304"/>
      <c r="BO480" s="304"/>
      <c r="BP480" s="304"/>
      <c r="BQ480" s="304"/>
      <c r="BR480" s="304"/>
      <c r="BS480" s="304"/>
      <c r="BT480" s="304"/>
      <c r="BU480" s="304"/>
      <c r="BV480" s="304"/>
      <c r="BW480" s="304"/>
      <c r="BX480" s="304"/>
      <c r="BY480" s="304"/>
      <c r="BZ480" s="304"/>
      <c r="CA480" s="304"/>
      <c r="CB480" s="304"/>
      <c r="CC480" s="304"/>
      <c r="CD480" s="304"/>
      <c r="CE480" s="304"/>
      <c r="CF480" s="304"/>
      <c r="CG480" s="304"/>
      <c r="CH480" s="304"/>
      <c r="CI480" s="304"/>
      <c r="CJ480" s="304"/>
      <c r="CK480" s="304"/>
      <c r="CL480" s="304"/>
      <c r="CM480" s="304"/>
      <c r="CN480" s="304"/>
      <c r="CO480" s="304"/>
      <c r="CP480" s="304"/>
      <c r="CQ480" s="304"/>
      <c r="CR480" s="304"/>
      <c r="CS480" s="304"/>
      <c r="CT480" s="304"/>
      <c r="CU480" s="304"/>
      <c r="CV480" s="304"/>
      <c r="CW480" s="304"/>
      <c r="CX480" s="304"/>
      <c r="CY480" s="304"/>
      <c r="CZ480" s="304"/>
      <c r="DA480" s="304"/>
      <c r="DB480" s="304"/>
      <c r="DC480" s="304"/>
      <c r="DD480" s="304"/>
    </row>
    <row r="481" spans="1:108" ht="17.25">
      <c r="A481" s="304"/>
      <c r="B481" s="300"/>
      <c r="C481" s="304"/>
      <c r="D481" s="304"/>
      <c r="E481" s="303"/>
      <c r="F481" s="303"/>
      <c r="G481" s="303"/>
      <c r="H481" s="303"/>
      <c r="I481" s="303"/>
      <c r="J481" s="305"/>
      <c r="K481" s="303"/>
      <c r="L481" s="303"/>
      <c r="M481" s="303"/>
      <c r="N481" s="305"/>
      <c r="O481" s="303"/>
      <c r="P481" s="304"/>
      <c r="Q481" s="304"/>
      <c r="R481" s="304"/>
      <c r="S481" s="304"/>
      <c r="T481" s="304"/>
      <c r="U481" s="304"/>
      <c r="V481" s="304"/>
      <c r="W481" s="304"/>
      <c r="X481" s="304"/>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304"/>
      <c r="AY481" s="304"/>
      <c r="AZ481" s="304"/>
      <c r="BA481" s="304"/>
      <c r="BB481" s="304"/>
      <c r="BC481" s="304"/>
      <c r="BD481" s="304"/>
      <c r="BE481" s="304"/>
      <c r="BF481" s="304"/>
      <c r="BG481" s="304"/>
      <c r="BH481" s="304"/>
      <c r="BI481" s="304"/>
      <c r="BJ481" s="304"/>
      <c r="BK481" s="304"/>
      <c r="BL481" s="304"/>
      <c r="BM481" s="304"/>
      <c r="BN481" s="304"/>
      <c r="BO481" s="304"/>
      <c r="BP481" s="304"/>
      <c r="BQ481" s="304"/>
      <c r="BR481" s="304"/>
      <c r="BS481" s="304"/>
      <c r="BT481" s="304"/>
      <c r="BU481" s="304"/>
      <c r="BV481" s="304"/>
      <c r="BW481" s="304"/>
      <c r="BX481" s="304"/>
      <c r="BY481" s="304"/>
      <c r="BZ481" s="304"/>
      <c r="CA481" s="304"/>
      <c r="CB481" s="304"/>
      <c r="CC481" s="304"/>
      <c r="CD481" s="304"/>
      <c r="CE481" s="304"/>
      <c r="CF481" s="304"/>
      <c r="CG481" s="304"/>
      <c r="CH481" s="304"/>
      <c r="CI481" s="304"/>
      <c r="CJ481" s="304"/>
      <c r="CK481" s="304"/>
      <c r="CL481" s="304"/>
      <c r="CM481" s="304"/>
      <c r="CN481" s="304"/>
      <c r="CO481" s="304"/>
      <c r="CP481" s="304"/>
      <c r="CQ481" s="304"/>
      <c r="CR481" s="304"/>
      <c r="CS481" s="304"/>
      <c r="CT481" s="304"/>
      <c r="CU481" s="304"/>
      <c r="CV481" s="304"/>
      <c r="CW481" s="304"/>
      <c r="CX481" s="304"/>
      <c r="CY481" s="304"/>
      <c r="CZ481" s="304"/>
      <c r="DA481" s="304"/>
      <c r="DB481" s="304"/>
      <c r="DC481" s="304"/>
      <c r="DD481" s="304"/>
    </row>
    <row r="482" spans="1:108" ht="17.25">
      <c r="A482" s="304"/>
      <c r="B482" s="300"/>
      <c r="C482" s="304"/>
      <c r="D482" s="304"/>
      <c r="E482" s="303"/>
      <c r="F482" s="303"/>
      <c r="G482" s="303"/>
      <c r="H482" s="303"/>
      <c r="I482" s="303"/>
      <c r="J482" s="305"/>
      <c r="K482" s="303"/>
      <c r="L482" s="303"/>
      <c r="M482" s="303"/>
      <c r="N482" s="305"/>
      <c r="O482" s="303"/>
      <c r="P482" s="304"/>
      <c r="Q482" s="304"/>
      <c r="R482" s="304"/>
      <c r="S482" s="304"/>
      <c r="T482" s="304"/>
      <c r="U482" s="304"/>
      <c r="V482" s="304"/>
      <c r="W482" s="304"/>
      <c r="X482" s="304"/>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304"/>
      <c r="AY482" s="304"/>
      <c r="AZ482" s="304"/>
      <c r="BA482" s="304"/>
      <c r="BB482" s="304"/>
      <c r="BC482" s="304"/>
      <c r="BD482" s="304"/>
      <c r="BE482" s="304"/>
      <c r="BF482" s="304"/>
      <c r="BG482" s="304"/>
      <c r="BH482" s="304"/>
      <c r="BI482" s="304"/>
      <c r="BJ482" s="304"/>
      <c r="BK482" s="304"/>
      <c r="BL482" s="304"/>
      <c r="BM482" s="304"/>
      <c r="BN482" s="304"/>
      <c r="BO482" s="304"/>
      <c r="BP482" s="304"/>
      <c r="BQ482" s="304"/>
      <c r="BR482" s="304"/>
      <c r="BS482" s="304"/>
      <c r="BT482" s="304"/>
      <c r="BU482" s="304"/>
      <c r="BV482" s="304"/>
      <c r="BW482" s="304"/>
      <c r="BX482" s="304"/>
      <c r="BY482" s="304"/>
      <c r="BZ482" s="304"/>
      <c r="CA482" s="304"/>
      <c r="CB482" s="304"/>
      <c r="CC482" s="304"/>
      <c r="CD482" s="304"/>
      <c r="CE482" s="304"/>
      <c r="CF482" s="304"/>
      <c r="CG482" s="304"/>
      <c r="CH482" s="304"/>
      <c r="CI482" s="304"/>
      <c r="CJ482" s="304"/>
      <c r="CK482" s="304"/>
      <c r="CL482" s="304"/>
      <c r="CM482" s="304"/>
      <c r="CN482" s="304"/>
      <c r="CO482" s="304"/>
      <c r="CP482" s="304"/>
      <c r="CQ482" s="304"/>
      <c r="CR482" s="304"/>
      <c r="CS482" s="304"/>
      <c r="CT482" s="304"/>
      <c r="CU482" s="304"/>
      <c r="CV482" s="304"/>
      <c r="CW482" s="304"/>
      <c r="CX482" s="304"/>
      <c r="CY482" s="304"/>
      <c r="CZ482" s="304"/>
      <c r="DA482" s="304"/>
      <c r="DB482" s="304"/>
      <c r="DC482" s="304"/>
      <c r="DD482" s="304"/>
    </row>
    <row r="483" spans="1:108" ht="17.25">
      <c r="A483" s="304"/>
      <c r="B483" s="300"/>
      <c r="C483" s="304"/>
      <c r="D483" s="304"/>
      <c r="E483" s="303"/>
      <c r="F483" s="303"/>
      <c r="G483" s="303"/>
      <c r="H483" s="303"/>
      <c r="I483" s="303"/>
      <c r="J483" s="305"/>
      <c r="K483" s="303"/>
      <c r="L483" s="303"/>
      <c r="M483" s="303"/>
      <c r="N483" s="305"/>
      <c r="O483" s="303"/>
      <c r="P483" s="304"/>
      <c r="Q483" s="304"/>
      <c r="R483" s="304"/>
      <c r="S483" s="304"/>
      <c r="T483" s="304"/>
      <c r="U483" s="304"/>
      <c r="V483" s="304"/>
      <c r="W483" s="304"/>
      <c r="X483" s="304"/>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c r="AU483" s="304"/>
      <c r="AV483" s="304"/>
      <c r="AW483" s="304"/>
      <c r="AX483" s="304"/>
      <c r="AY483" s="304"/>
      <c r="AZ483" s="304"/>
      <c r="BA483" s="304"/>
      <c r="BB483" s="304"/>
      <c r="BC483" s="304"/>
      <c r="BD483" s="304"/>
      <c r="BE483" s="304"/>
      <c r="BF483" s="304"/>
      <c r="BG483" s="304"/>
      <c r="BH483" s="304"/>
      <c r="BI483" s="304"/>
      <c r="BJ483" s="304"/>
      <c r="BK483" s="304"/>
      <c r="BL483" s="304"/>
      <c r="BM483" s="304"/>
      <c r="BN483" s="304"/>
      <c r="BO483" s="304"/>
      <c r="BP483" s="304"/>
      <c r="BQ483" s="304"/>
      <c r="BR483" s="304"/>
      <c r="BS483" s="304"/>
      <c r="BT483" s="304"/>
      <c r="BU483" s="304"/>
      <c r="BV483" s="304"/>
      <c r="BW483" s="304"/>
      <c r="BX483" s="304"/>
      <c r="BY483" s="304"/>
      <c r="BZ483" s="304"/>
      <c r="CA483" s="304"/>
      <c r="CB483" s="304"/>
      <c r="CC483" s="304"/>
      <c r="CD483" s="304"/>
      <c r="CE483" s="304"/>
      <c r="CF483" s="304"/>
      <c r="CG483" s="304"/>
      <c r="CH483" s="304"/>
      <c r="CI483" s="304"/>
      <c r="CJ483" s="304"/>
      <c r="CK483" s="304"/>
      <c r="CL483" s="304"/>
      <c r="CM483" s="304"/>
      <c r="CN483" s="304"/>
      <c r="CO483" s="304"/>
      <c r="CP483" s="304"/>
      <c r="CQ483" s="304"/>
      <c r="CR483" s="304"/>
      <c r="CS483" s="304"/>
      <c r="CT483" s="304"/>
      <c r="CU483" s="304"/>
      <c r="CV483" s="304"/>
      <c r="CW483" s="304"/>
      <c r="CX483" s="304"/>
      <c r="CY483" s="304"/>
      <c r="CZ483" s="304"/>
      <c r="DA483" s="304"/>
      <c r="DB483" s="304"/>
      <c r="DC483" s="304"/>
      <c r="DD483" s="304"/>
    </row>
    <row r="484" spans="1:108" ht="17.25">
      <c r="A484" s="304"/>
      <c r="B484" s="300"/>
      <c r="C484" s="304"/>
      <c r="D484" s="304"/>
      <c r="E484" s="303"/>
      <c r="F484" s="303"/>
      <c r="G484" s="303"/>
      <c r="H484" s="303"/>
      <c r="I484" s="303"/>
      <c r="J484" s="305"/>
      <c r="K484" s="303"/>
      <c r="L484" s="303"/>
      <c r="M484" s="303"/>
      <c r="N484" s="305"/>
      <c r="O484" s="303"/>
      <c r="P484" s="304"/>
      <c r="Q484" s="304"/>
      <c r="R484" s="304"/>
      <c r="S484" s="304"/>
      <c r="T484" s="304"/>
      <c r="U484" s="304"/>
      <c r="V484" s="304"/>
      <c r="W484" s="304"/>
      <c r="X484" s="304"/>
      <c r="Y484" s="304"/>
      <c r="Z484" s="304"/>
      <c r="AA484" s="304"/>
      <c r="AB484" s="304"/>
      <c r="AC484" s="304"/>
      <c r="AD484" s="304"/>
      <c r="AE484" s="304"/>
      <c r="AF484" s="304"/>
      <c r="AG484" s="304"/>
      <c r="AH484" s="304"/>
      <c r="AI484" s="304"/>
      <c r="AJ484" s="304"/>
      <c r="AK484" s="304"/>
      <c r="AL484" s="304"/>
      <c r="AM484" s="304"/>
      <c r="AN484" s="304"/>
      <c r="AO484" s="304"/>
      <c r="AP484" s="304"/>
      <c r="AQ484" s="304"/>
      <c r="AR484" s="304"/>
      <c r="AS484" s="304"/>
      <c r="AT484" s="304"/>
      <c r="AU484" s="304"/>
      <c r="AV484" s="304"/>
      <c r="AW484" s="304"/>
      <c r="AX484" s="304"/>
      <c r="AY484" s="304"/>
      <c r="AZ484" s="304"/>
      <c r="BA484" s="304"/>
      <c r="BB484" s="304"/>
      <c r="BC484" s="304"/>
      <c r="BD484" s="304"/>
      <c r="BE484" s="304"/>
      <c r="BF484" s="304"/>
      <c r="BG484" s="304"/>
      <c r="BH484" s="304"/>
      <c r="BI484" s="304"/>
      <c r="BJ484" s="304"/>
      <c r="BK484" s="304"/>
      <c r="BL484" s="304"/>
      <c r="BM484" s="304"/>
      <c r="BN484" s="304"/>
      <c r="BO484" s="304"/>
      <c r="BP484" s="304"/>
      <c r="BQ484" s="304"/>
      <c r="BR484" s="304"/>
      <c r="BS484" s="304"/>
      <c r="BT484" s="304"/>
      <c r="BU484" s="304"/>
      <c r="BV484" s="304"/>
      <c r="BW484" s="304"/>
      <c r="BX484" s="304"/>
      <c r="BY484" s="304"/>
      <c r="BZ484" s="304"/>
      <c r="CA484" s="304"/>
      <c r="CB484" s="304"/>
      <c r="CC484" s="304"/>
      <c r="CD484" s="304"/>
      <c r="CE484" s="304"/>
      <c r="CF484" s="304"/>
      <c r="CG484" s="304"/>
      <c r="CH484" s="304"/>
      <c r="CI484" s="304"/>
      <c r="CJ484" s="304"/>
      <c r="CK484" s="304"/>
      <c r="CL484" s="304"/>
      <c r="CM484" s="304"/>
      <c r="CN484" s="304"/>
      <c r="CO484" s="304"/>
      <c r="CP484" s="304"/>
      <c r="CQ484" s="304"/>
      <c r="CR484" s="304"/>
      <c r="CS484" s="304"/>
      <c r="CT484" s="304"/>
      <c r="CU484" s="304"/>
      <c r="CV484" s="304"/>
      <c r="CW484" s="304"/>
      <c r="CX484" s="304"/>
      <c r="CY484" s="304"/>
      <c r="CZ484" s="304"/>
      <c r="DA484" s="304"/>
      <c r="DB484" s="304"/>
      <c r="DC484" s="304"/>
      <c r="DD484" s="304"/>
    </row>
    <row r="485" spans="1:108" ht="17.25">
      <c r="A485" s="304"/>
      <c r="B485" s="300"/>
      <c r="C485" s="304"/>
      <c r="D485" s="304"/>
      <c r="E485" s="303"/>
      <c r="F485" s="303"/>
      <c r="G485" s="303"/>
      <c r="H485" s="303"/>
      <c r="I485" s="303"/>
      <c r="J485" s="305"/>
      <c r="K485" s="303"/>
      <c r="L485" s="303"/>
      <c r="M485" s="303"/>
      <c r="N485" s="305"/>
      <c r="O485" s="303"/>
      <c r="P485" s="304"/>
      <c r="Q485" s="304"/>
      <c r="R485" s="304"/>
      <c r="S485" s="304"/>
      <c r="T485" s="304"/>
      <c r="U485" s="304"/>
      <c r="V485" s="304"/>
      <c r="W485" s="304"/>
      <c r="X485" s="304"/>
      <c r="Y485" s="304"/>
      <c r="Z485" s="304"/>
      <c r="AA485" s="304"/>
      <c r="AB485" s="304"/>
      <c r="AC485" s="304"/>
      <c r="AD485" s="304"/>
      <c r="AE485" s="304"/>
      <c r="AF485" s="304"/>
      <c r="AG485" s="304"/>
      <c r="AH485" s="304"/>
      <c r="AI485" s="304"/>
      <c r="AJ485" s="304"/>
      <c r="AK485" s="304"/>
      <c r="AL485" s="304"/>
      <c r="AM485" s="304"/>
      <c r="AN485" s="304"/>
      <c r="AO485" s="304"/>
      <c r="AP485" s="304"/>
      <c r="AQ485" s="304"/>
      <c r="AR485" s="304"/>
      <c r="AS485" s="304"/>
      <c r="AT485" s="304"/>
      <c r="AU485" s="304"/>
      <c r="AV485" s="304"/>
      <c r="AW485" s="304"/>
      <c r="AX485" s="304"/>
      <c r="AY485" s="304"/>
      <c r="AZ485" s="304"/>
      <c r="BA485" s="304"/>
      <c r="BB485" s="304"/>
      <c r="BC485" s="304"/>
      <c r="BD485" s="304"/>
      <c r="BE485" s="304"/>
      <c r="BF485" s="304"/>
      <c r="BG485" s="304"/>
      <c r="BH485" s="304"/>
      <c r="BI485" s="304"/>
      <c r="BJ485" s="304"/>
      <c r="BK485" s="304"/>
      <c r="BL485" s="304"/>
      <c r="BM485" s="304"/>
      <c r="BN485" s="304"/>
      <c r="BO485" s="304"/>
      <c r="BP485" s="304"/>
      <c r="BQ485" s="304"/>
      <c r="BR485" s="304"/>
      <c r="BS485" s="304"/>
      <c r="BT485" s="304"/>
      <c r="BU485" s="304"/>
      <c r="BV485" s="304"/>
      <c r="BW485" s="304"/>
      <c r="BX485" s="304"/>
      <c r="BY485" s="304"/>
      <c r="BZ485" s="304"/>
      <c r="CA485" s="304"/>
      <c r="CB485" s="304"/>
      <c r="CC485" s="304"/>
      <c r="CD485" s="304"/>
      <c r="CE485" s="304"/>
      <c r="CF485" s="304"/>
      <c r="CG485" s="304"/>
      <c r="CH485" s="304"/>
      <c r="CI485" s="304"/>
      <c r="CJ485" s="304"/>
      <c r="CK485" s="304"/>
      <c r="CL485" s="304"/>
      <c r="CM485" s="304"/>
      <c r="CN485" s="304"/>
      <c r="CO485" s="304"/>
      <c r="CP485" s="304"/>
      <c r="CQ485" s="304"/>
      <c r="CR485" s="304"/>
      <c r="CS485" s="304"/>
      <c r="CT485" s="304"/>
      <c r="CU485" s="304"/>
      <c r="CV485" s="304"/>
      <c r="CW485" s="304"/>
      <c r="CX485" s="304"/>
      <c r="CY485" s="304"/>
      <c r="CZ485" s="304"/>
      <c r="DA485" s="304"/>
      <c r="DB485" s="304"/>
      <c r="DC485" s="304"/>
      <c r="DD485" s="304"/>
    </row>
    <row r="486" spans="1:108" ht="17.25">
      <c r="A486" s="304"/>
      <c r="B486" s="300"/>
      <c r="C486" s="304"/>
      <c r="D486" s="304"/>
      <c r="E486" s="303"/>
      <c r="F486" s="303"/>
      <c r="G486" s="303"/>
      <c r="H486" s="303"/>
      <c r="I486" s="303"/>
      <c r="J486" s="305"/>
      <c r="K486" s="303"/>
      <c r="L486" s="303"/>
      <c r="M486" s="303"/>
      <c r="N486" s="305"/>
      <c r="O486" s="303"/>
      <c r="P486" s="304"/>
      <c r="Q486" s="304"/>
      <c r="R486" s="304"/>
      <c r="S486" s="304"/>
      <c r="T486" s="304"/>
      <c r="U486" s="304"/>
      <c r="V486" s="304"/>
      <c r="W486" s="304"/>
      <c r="X486" s="304"/>
      <c r="Y486" s="304"/>
      <c r="Z486" s="304"/>
      <c r="AA486" s="304"/>
      <c r="AB486" s="304"/>
      <c r="AC486" s="304"/>
      <c r="AD486" s="304"/>
      <c r="AE486" s="304"/>
      <c r="AF486" s="304"/>
      <c r="AG486" s="304"/>
      <c r="AH486" s="304"/>
      <c r="AI486" s="304"/>
      <c r="AJ486" s="304"/>
      <c r="AK486" s="304"/>
      <c r="AL486" s="304"/>
      <c r="AM486" s="304"/>
      <c r="AN486" s="304"/>
      <c r="AO486" s="304"/>
      <c r="AP486" s="304"/>
      <c r="AQ486" s="304"/>
      <c r="AR486" s="304"/>
      <c r="AS486" s="304"/>
      <c r="AT486" s="304"/>
      <c r="AU486" s="304"/>
      <c r="AV486" s="304"/>
      <c r="AW486" s="304"/>
      <c r="AX486" s="304"/>
      <c r="AY486" s="304"/>
      <c r="AZ486" s="304"/>
      <c r="BA486" s="304"/>
      <c r="BB486" s="304"/>
      <c r="BC486" s="304"/>
      <c r="BD486" s="304"/>
      <c r="BE486" s="304"/>
      <c r="BF486" s="304"/>
      <c r="BG486" s="304"/>
      <c r="BH486" s="304"/>
      <c r="BI486" s="304"/>
      <c r="BJ486" s="304"/>
      <c r="BK486" s="304"/>
      <c r="BL486" s="304"/>
      <c r="BM486" s="304"/>
      <c r="BN486" s="304"/>
      <c r="BO486" s="304"/>
      <c r="BP486" s="304"/>
      <c r="BQ486" s="304"/>
      <c r="BR486" s="304"/>
      <c r="BS486" s="304"/>
      <c r="BT486" s="304"/>
      <c r="BU486" s="304"/>
      <c r="BV486" s="304"/>
      <c r="BW486" s="304"/>
      <c r="BX486" s="304"/>
      <c r="BY486" s="304"/>
      <c r="BZ486" s="304"/>
      <c r="CA486" s="304"/>
      <c r="CB486" s="304"/>
      <c r="CC486" s="304"/>
      <c r="CD486" s="304"/>
      <c r="CE486" s="304"/>
      <c r="CF486" s="304"/>
      <c r="CG486" s="304"/>
      <c r="CH486" s="304"/>
      <c r="CI486" s="304"/>
      <c r="CJ486" s="304"/>
      <c r="CK486" s="304"/>
      <c r="CL486" s="304"/>
      <c r="CM486" s="304"/>
      <c r="CN486" s="304"/>
      <c r="CO486" s="304"/>
      <c r="CP486" s="304"/>
      <c r="CQ486" s="304"/>
      <c r="CR486" s="304"/>
      <c r="CS486" s="304"/>
      <c r="CT486" s="304"/>
      <c r="CU486" s="304"/>
      <c r="CV486" s="304"/>
      <c r="CW486" s="304"/>
      <c r="CX486" s="304"/>
      <c r="CY486" s="304"/>
      <c r="CZ486" s="304"/>
      <c r="DA486" s="304"/>
      <c r="DB486" s="304"/>
      <c r="DC486" s="304"/>
      <c r="DD486" s="304"/>
    </row>
    <row r="487" spans="1:108" ht="17.25">
      <c r="A487" s="304"/>
      <c r="B487" s="300"/>
      <c r="C487" s="304"/>
      <c r="D487" s="304"/>
      <c r="E487" s="303"/>
      <c r="F487" s="303"/>
      <c r="G487" s="303"/>
      <c r="H487" s="303"/>
      <c r="I487" s="303"/>
      <c r="J487" s="305"/>
      <c r="K487" s="303"/>
      <c r="L487" s="303"/>
      <c r="M487" s="303"/>
      <c r="N487" s="305"/>
      <c r="O487" s="303"/>
      <c r="P487" s="304"/>
      <c r="Q487" s="304"/>
      <c r="R487" s="304"/>
      <c r="S487" s="304"/>
      <c r="T487" s="304"/>
      <c r="U487" s="304"/>
      <c r="V487" s="304"/>
      <c r="W487" s="304"/>
      <c r="X487" s="304"/>
      <c r="Y487" s="304"/>
      <c r="Z487" s="304"/>
      <c r="AA487" s="304"/>
      <c r="AB487" s="304"/>
      <c r="AC487" s="304"/>
      <c r="AD487" s="304"/>
      <c r="AE487" s="304"/>
      <c r="AF487" s="304"/>
      <c r="AG487" s="304"/>
      <c r="AH487" s="304"/>
      <c r="AI487" s="304"/>
      <c r="AJ487" s="304"/>
      <c r="AK487" s="304"/>
      <c r="AL487" s="304"/>
      <c r="AM487" s="304"/>
      <c r="AN487" s="304"/>
      <c r="AO487" s="304"/>
      <c r="AP487" s="304"/>
      <c r="AQ487" s="304"/>
      <c r="AR487" s="304"/>
      <c r="AS487" s="304"/>
      <c r="AT487" s="304"/>
      <c r="AU487" s="304"/>
      <c r="AV487" s="304"/>
      <c r="AW487" s="304"/>
      <c r="AX487" s="304"/>
      <c r="AY487" s="304"/>
      <c r="AZ487" s="304"/>
      <c r="BA487" s="304"/>
      <c r="BB487" s="304"/>
      <c r="BC487" s="304"/>
      <c r="BD487" s="304"/>
      <c r="BE487" s="304"/>
      <c r="BF487" s="304"/>
      <c r="BG487" s="304"/>
      <c r="BH487" s="304"/>
      <c r="BI487" s="304"/>
      <c r="BJ487" s="304"/>
      <c r="BK487" s="304"/>
      <c r="BL487" s="304"/>
      <c r="BM487" s="304"/>
      <c r="BN487" s="304"/>
      <c r="BO487" s="304"/>
      <c r="BP487" s="304"/>
      <c r="BQ487" s="304"/>
      <c r="BR487" s="304"/>
      <c r="BS487" s="304"/>
      <c r="BT487" s="304"/>
      <c r="BU487" s="304"/>
      <c r="BV487" s="304"/>
      <c r="BW487" s="304"/>
      <c r="BX487" s="304"/>
      <c r="BY487" s="304"/>
      <c r="BZ487" s="304"/>
      <c r="CA487" s="304"/>
      <c r="CB487" s="304"/>
      <c r="CC487" s="304"/>
      <c r="CD487" s="304"/>
      <c r="CE487" s="304"/>
      <c r="CF487" s="304"/>
      <c r="CG487" s="304"/>
      <c r="CH487" s="304"/>
      <c r="CI487" s="304"/>
      <c r="CJ487" s="304"/>
      <c r="CK487" s="304"/>
      <c r="CL487" s="304"/>
      <c r="CM487" s="304"/>
      <c r="CN487" s="304"/>
      <c r="CO487" s="304"/>
      <c r="CP487" s="304"/>
      <c r="CQ487" s="304"/>
      <c r="CR487" s="304"/>
      <c r="CS487" s="304"/>
      <c r="CT487" s="304"/>
      <c r="CU487" s="304"/>
      <c r="CV487" s="304"/>
      <c r="CW487" s="304"/>
      <c r="CX487" s="304"/>
      <c r="CY487" s="304"/>
      <c r="CZ487" s="304"/>
      <c r="DA487" s="304"/>
      <c r="DB487" s="304"/>
      <c r="DC487" s="304"/>
      <c r="DD487" s="304"/>
    </row>
    <row r="488" spans="1:108" ht="17.25">
      <c r="A488" s="304"/>
      <c r="B488" s="300"/>
      <c r="C488" s="304"/>
      <c r="D488" s="304"/>
      <c r="E488" s="303"/>
      <c r="F488" s="303"/>
      <c r="G488" s="303"/>
      <c r="H488" s="303"/>
      <c r="I488" s="303"/>
      <c r="J488" s="305"/>
      <c r="K488" s="303"/>
      <c r="L488" s="303"/>
      <c r="M488" s="303"/>
      <c r="N488" s="305"/>
      <c r="O488" s="303"/>
      <c r="P488" s="304"/>
      <c r="Q488" s="304"/>
      <c r="R488" s="304"/>
      <c r="S488" s="304"/>
      <c r="T488" s="304"/>
      <c r="U488" s="304"/>
      <c r="V488" s="304"/>
      <c r="W488" s="304"/>
      <c r="X488" s="304"/>
      <c r="Y488" s="304"/>
      <c r="Z488" s="304"/>
      <c r="AA488" s="304"/>
      <c r="AB488" s="304"/>
      <c r="AC488" s="304"/>
      <c r="AD488" s="304"/>
      <c r="AE488" s="304"/>
      <c r="AF488" s="304"/>
      <c r="AG488" s="304"/>
      <c r="AH488" s="304"/>
      <c r="AI488" s="304"/>
      <c r="AJ488" s="304"/>
      <c r="AK488" s="304"/>
      <c r="AL488" s="304"/>
      <c r="AM488" s="304"/>
      <c r="AN488" s="304"/>
      <c r="AO488" s="304"/>
      <c r="AP488" s="304"/>
      <c r="AQ488" s="304"/>
      <c r="AR488" s="304"/>
      <c r="AS488" s="304"/>
      <c r="AT488" s="304"/>
      <c r="AU488" s="304"/>
      <c r="AV488" s="304"/>
      <c r="AW488" s="304"/>
      <c r="AX488" s="304"/>
      <c r="AY488" s="304"/>
      <c r="AZ488" s="304"/>
      <c r="BA488" s="304"/>
      <c r="BB488" s="304"/>
      <c r="BC488" s="304"/>
      <c r="BD488" s="304"/>
      <c r="BE488" s="304"/>
      <c r="BF488" s="304"/>
      <c r="BG488" s="304"/>
      <c r="BH488" s="304"/>
      <c r="BI488" s="304"/>
      <c r="BJ488" s="304"/>
      <c r="BK488" s="304"/>
      <c r="BL488" s="304"/>
      <c r="BM488" s="304"/>
      <c r="BN488" s="304"/>
      <c r="BO488" s="304"/>
      <c r="BP488" s="304"/>
      <c r="BQ488" s="304"/>
      <c r="BR488" s="304"/>
      <c r="BS488" s="304"/>
      <c r="BT488" s="304"/>
      <c r="BU488" s="304"/>
      <c r="BV488" s="304"/>
      <c r="BW488" s="304"/>
      <c r="BX488" s="304"/>
      <c r="BY488" s="304"/>
      <c r="BZ488" s="304"/>
      <c r="CA488" s="304"/>
      <c r="CB488" s="304"/>
      <c r="CC488" s="304"/>
      <c r="CD488" s="304"/>
      <c r="CE488" s="304"/>
      <c r="CF488" s="304"/>
      <c r="CG488" s="304"/>
      <c r="CH488" s="304"/>
      <c r="CI488" s="304"/>
      <c r="CJ488" s="304"/>
      <c r="CK488" s="304"/>
      <c r="CL488" s="304"/>
      <c r="CM488" s="304"/>
      <c r="CN488" s="304"/>
      <c r="CO488" s="304"/>
      <c r="CP488" s="304"/>
      <c r="CQ488" s="304"/>
      <c r="CR488" s="304"/>
      <c r="CS488" s="304"/>
      <c r="CT488" s="304"/>
      <c r="CU488" s="304"/>
      <c r="CV488" s="304"/>
      <c r="CW488" s="304"/>
      <c r="CX488" s="304"/>
      <c r="CY488" s="304"/>
      <c r="CZ488" s="304"/>
      <c r="DA488" s="304"/>
      <c r="DB488" s="304"/>
      <c r="DC488" s="304"/>
      <c r="DD488" s="304"/>
    </row>
    <row r="489" spans="1:108" ht="17.25">
      <c r="A489" s="304"/>
      <c r="B489" s="300"/>
      <c r="C489" s="304"/>
      <c r="D489" s="304"/>
      <c r="E489" s="303"/>
      <c r="F489" s="303"/>
      <c r="G489" s="303"/>
      <c r="H489" s="303"/>
      <c r="I489" s="303"/>
      <c r="J489" s="305"/>
      <c r="K489" s="303"/>
      <c r="L489" s="303"/>
      <c r="M489" s="303"/>
      <c r="N489" s="305"/>
      <c r="O489" s="303"/>
      <c r="P489" s="304"/>
      <c r="Q489" s="304"/>
      <c r="R489" s="304"/>
      <c r="S489" s="304"/>
      <c r="T489" s="304"/>
      <c r="U489" s="304"/>
      <c r="V489" s="304"/>
      <c r="W489" s="304"/>
      <c r="X489" s="304"/>
      <c r="Y489" s="304"/>
      <c r="Z489" s="304"/>
      <c r="AA489" s="304"/>
      <c r="AB489" s="304"/>
      <c r="AC489" s="304"/>
      <c r="AD489" s="304"/>
      <c r="AE489" s="304"/>
      <c r="AF489" s="304"/>
      <c r="AG489" s="304"/>
      <c r="AH489" s="304"/>
      <c r="AI489" s="304"/>
      <c r="AJ489" s="304"/>
      <c r="AK489" s="304"/>
      <c r="AL489" s="304"/>
      <c r="AM489" s="304"/>
      <c r="AN489" s="304"/>
      <c r="AO489" s="304"/>
      <c r="AP489" s="304"/>
      <c r="AQ489" s="304"/>
      <c r="AR489" s="304"/>
      <c r="AS489" s="304"/>
      <c r="AT489" s="304"/>
      <c r="AU489" s="304"/>
      <c r="AV489" s="304"/>
      <c r="AW489" s="304"/>
      <c r="AX489" s="304"/>
      <c r="AY489" s="304"/>
      <c r="AZ489" s="304"/>
      <c r="BA489" s="304"/>
      <c r="BB489" s="304"/>
      <c r="BC489" s="304"/>
      <c r="BD489" s="304"/>
      <c r="BE489" s="304"/>
      <c r="BF489" s="304"/>
      <c r="BG489" s="304"/>
      <c r="BH489" s="304"/>
      <c r="BI489" s="304"/>
      <c r="BJ489" s="304"/>
      <c r="BK489" s="304"/>
      <c r="BL489" s="304"/>
      <c r="BM489" s="304"/>
      <c r="BN489" s="304"/>
      <c r="BO489" s="304"/>
      <c r="BP489" s="304"/>
      <c r="BQ489" s="304"/>
      <c r="BR489" s="304"/>
      <c r="BS489" s="304"/>
      <c r="BT489" s="304"/>
      <c r="BU489" s="304"/>
      <c r="BV489" s="304"/>
      <c r="BW489" s="304"/>
      <c r="BX489" s="304"/>
      <c r="BY489" s="304"/>
      <c r="BZ489" s="304"/>
      <c r="CA489" s="304"/>
      <c r="CB489" s="304"/>
      <c r="CC489" s="304"/>
      <c r="CD489" s="304"/>
      <c r="CE489" s="304"/>
      <c r="CF489" s="304"/>
      <c r="CG489" s="304"/>
      <c r="CH489" s="304"/>
      <c r="CI489" s="304"/>
      <c r="CJ489" s="304"/>
      <c r="CK489" s="304"/>
      <c r="CL489" s="304"/>
      <c r="CM489" s="304"/>
      <c r="CN489" s="304"/>
      <c r="CO489" s="304"/>
      <c r="CP489" s="304"/>
      <c r="CQ489" s="304"/>
      <c r="CR489" s="304"/>
      <c r="CS489" s="304"/>
      <c r="CT489" s="304"/>
      <c r="CU489" s="304"/>
      <c r="CV489" s="304"/>
      <c r="CW489" s="304"/>
      <c r="CX489" s="304"/>
      <c r="CY489" s="304"/>
      <c r="CZ489" s="304"/>
      <c r="DA489" s="304"/>
      <c r="DB489" s="304"/>
      <c r="DC489" s="304"/>
      <c r="DD489" s="304"/>
    </row>
    <row r="490" spans="1:108" ht="17.25">
      <c r="A490" s="304"/>
      <c r="B490" s="300"/>
      <c r="C490" s="304"/>
      <c r="D490" s="304"/>
      <c r="E490" s="303"/>
      <c r="F490" s="303"/>
      <c r="G490" s="303"/>
      <c r="H490" s="303"/>
      <c r="I490" s="303"/>
      <c r="J490" s="305"/>
      <c r="K490" s="303"/>
      <c r="L490" s="303"/>
      <c r="M490" s="303"/>
      <c r="N490" s="305"/>
      <c r="O490" s="303"/>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c r="AU490" s="304"/>
      <c r="AV490" s="304"/>
      <c r="AW490" s="304"/>
      <c r="AX490" s="304"/>
      <c r="AY490" s="304"/>
      <c r="AZ490" s="304"/>
      <c r="BA490" s="304"/>
      <c r="BB490" s="304"/>
      <c r="BC490" s="304"/>
      <c r="BD490" s="304"/>
      <c r="BE490" s="304"/>
      <c r="BF490" s="304"/>
      <c r="BG490" s="304"/>
      <c r="BH490" s="304"/>
      <c r="BI490" s="304"/>
      <c r="BJ490" s="304"/>
      <c r="BK490" s="304"/>
      <c r="BL490" s="304"/>
      <c r="BM490" s="304"/>
      <c r="BN490" s="304"/>
      <c r="BO490" s="304"/>
      <c r="BP490" s="304"/>
      <c r="BQ490" s="304"/>
      <c r="BR490" s="304"/>
      <c r="BS490" s="304"/>
      <c r="BT490" s="304"/>
      <c r="BU490" s="304"/>
      <c r="BV490" s="304"/>
      <c r="BW490" s="304"/>
      <c r="BX490" s="304"/>
      <c r="BY490" s="304"/>
      <c r="BZ490" s="304"/>
      <c r="CA490" s="304"/>
      <c r="CB490" s="304"/>
      <c r="CC490" s="304"/>
      <c r="CD490" s="304"/>
      <c r="CE490" s="304"/>
      <c r="CF490" s="304"/>
      <c r="CG490" s="304"/>
      <c r="CH490" s="304"/>
      <c r="CI490" s="304"/>
      <c r="CJ490" s="304"/>
      <c r="CK490" s="304"/>
      <c r="CL490" s="304"/>
      <c r="CM490" s="304"/>
      <c r="CN490" s="304"/>
      <c r="CO490" s="304"/>
      <c r="CP490" s="304"/>
      <c r="CQ490" s="304"/>
      <c r="CR490" s="304"/>
      <c r="CS490" s="304"/>
      <c r="CT490" s="304"/>
      <c r="CU490" s="304"/>
      <c r="CV490" s="304"/>
      <c r="CW490" s="304"/>
      <c r="CX490" s="304"/>
      <c r="CY490" s="304"/>
      <c r="CZ490" s="304"/>
      <c r="DA490" s="304"/>
      <c r="DB490" s="304"/>
      <c r="DC490" s="304"/>
      <c r="DD490" s="304"/>
    </row>
    <row r="491" spans="1:108" ht="17.25">
      <c r="A491" s="304"/>
      <c r="B491" s="300"/>
      <c r="C491" s="304"/>
      <c r="D491" s="304"/>
      <c r="E491" s="303"/>
      <c r="F491" s="303"/>
      <c r="G491" s="303"/>
      <c r="H491" s="303"/>
      <c r="I491" s="303"/>
      <c r="J491" s="305"/>
      <c r="K491" s="303"/>
      <c r="L491" s="303"/>
      <c r="M491" s="303"/>
      <c r="N491" s="305"/>
      <c r="O491" s="303"/>
      <c r="P491" s="304"/>
      <c r="Q491" s="304"/>
      <c r="R491" s="304"/>
      <c r="S491" s="304"/>
      <c r="T491" s="304"/>
      <c r="U491" s="304"/>
      <c r="V491" s="304"/>
      <c r="W491" s="304"/>
      <c r="X491" s="304"/>
      <c r="Y491" s="304"/>
      <c r="Z491" s="304"/>
      <c r="AA491" s="304"/>
      <c r="AB491" s="304"/>
      <c r="AC491" s="304"/>
      <c r="AD491" s="304"/>
      <c r="AE491" s="304"/>
      <c r="AF491" s="304"/>
      <c r="AG491" s="304"/>
      <c r="AH491" s="304"/>
      <c r="AI491" s="304"/>
      <c r="AJ491" s="304"/>
      <c r="AK491" s="304"/>
      <c r="AL491" s="304"/>
      <c r="AM491" s="304"/>
      <c r="AN491" s="304"/>
      <c r="AO491" s="304"/>
      <c r="AP491" s="304"/>
      <c r="AQ491" s="304"/>
      <c r="AR491" s="304"/>
      <c r="AS491" s="304"/>
      <c r="AT491" s="304"/>
      <c r="AU491" s="304"/>
      <c r="AV491" s="304"/>
      <c r="AW491" s="304"/>
      <c r="AX491" s="304"/>
      <c r="AY491" s="304"/>
      <c r="AZ491" s="304"/>
      <c r="BA491" s="304"/>
      <c r="BB491" s="304"/>
      <c r="BC491" s="304"/>
      <c r="BD491" s="304"/>
      <c r="BE491" s="304"/>
      <c r="BF491" s="304"/>
      <c r="BG491" s="304"/>
      <c r="BH491" s="304"/>
      <c r="BI491" s="304"/>
      <c r="BJ491" s="304"/>
      <c r="BK491" s="304"/>
      <c r="BL491" s="304"/>
      <c r="BM491" s="304"/>
      <c r="BN491" s="304"/>
      <c r="BO491" s="304"/>
      <c r="BP491" s="304"/>
      <c r="BQ491" s="304"/>
      <c r="BR491" s="304"/>
      <c r="BS491" s="304"/>
      <c r="BT491" s="304"/>
      <c r="BU491" s="304"/>
      <c r="BV491" s="304"/>
      <c r="BW491" s="304"/>
      <c r="BX491" s="304"/>
      <c r="BY491" s="304"/>
      <c r="BZ491" s="304"/>
      <c r="CA491" s="304"/>
      <c r="CB491" s="304"/>
      <c r="CC491" s="304"/>
      <c r="CD491" s="304"/>
      <c r="CE491" s="304"/>
      <c r="CF491" s="304"/>
      <c r="CG491" s="304"/>
      <c r="CH491" s="304"/>
      <c r="CI491" s="304"/>
      <c r="CJ491" s="304"/>
      <c r="CK491" s="304"/>
      <c r="CL491" s="304"/>
      <c r="CM491" s="304"/>
      <c r="CN491" s="304"/>
      <c r="CO491" s="304"/>
      <c r="CP491" s="304"/>
      <c r="CQ491" s="304"/>
      <c r="CR491" s="304"/>
      <c r="CS491" s="304"/>
      <c r="CT491" s="304"/>
      <c r="CU491" s="304"/>
      <c r="CV491" s="304"/>
      <c r="CW491" s="304"/>
      <c r="CX491" s="304"/>
      <c r="CY491" s="304"/>
      <c r="CZ491" s="304"/>
      <c r="DA491" s="304"/>
      <c r="DB491" s="304"/>
      <c r="DC491" s="304"/>
      <c r="DD491" s="304"/>
    </row>
    <row r="492" spans="1:108" ht="17.25">
      <c r="A492" s="304"/>
      <c r="B492" s="300"/>
      <c r="C492" s="304"/>
      <c r="D492" s="304"/>
      <c r="E492" s="303"/>
      <c r="F492" s="303"/>
      <c r="G492" s="303"/>
      <c r="H492" s="303"/>
      <c r="I492" s="303"/>
      <c r="J492" s="305"/>
      <c r="K492" s="303"/>
      <c r="L492" s="303"/>
      <c r="M492" s="303"/>
      <c r="N492" s="305"/>
      <c r="O492" s="303"/>
      <c r="P492" s="304"/>
      <c r="Q492" s="304"/>
      <c r="R492" s="304"/>
      <c r="S492" s="304"/>
      <c r="T492" s="304"/>
      <c r="U492" s="304"/>
      <c r="V492" s="304"/>
      <c r="W492" s="304"/>
      <c r="X492" s="304"/>
      <c r="Y492" s="304"/>
      <c r="Z492" s="304"/>
      <c r="AA492" s="304"/>
      <c r="AB492" s="304"/>
      <c r="AC492" s="304"/>
      <c r="AD492" s="304"/>
      <c r="AE492" s="304"/>
      <c r="AF492" s="304"/>
      <c r="AG492" s="304"/>
      <c r="AH492" s="304"/>
      <c r="AI492" s="304"/>
      <c r="AJ492" s="304"/>
      <c r="AK492" s="304"/>
      <c r="AL492" s="304"/>
      <c r="AM492" s="304"/>
      <c r="AN492" s="304"/>
      <c r="AO492" s="304"/>
      <c r="AP492" s="304"/>
      <c r="AQ492" s="304"/>
      <c r="AR492" s="304"/>
      <c r="AS492" s="304"/>
      <c r="AT492" s="304"/>
      <c r="AU492" s="304"/>
      <c r="AV492" s="304"/>
      <c r="AW492" s="304"/>
      <c r="AX492" s="304"/>
      <c r="AY492" s="304"/>
      <c r="AZ492" s="304"/>
      <c r="BA492" s="304"/>
      <c r="BB492" s="304"/>
      <c r="BC492" s="304"/>
      <c r="BD492" s="304"/>
      <c r="BE492" s="304"/>
      <c r="BF492" s="304"/>
      <c r="BG492" s="304"/>
      <c r="BH492" s="304"/>
      <c r="BI492" s="304"/>
      <c r="BJ492" s="304"/>
      <c r="BK492" s="304"/>
      <c r="BL492" s="304"/>
      <c r="BM492" s="304"/>
      <c r="BN492" s="304"/>
      <c r="BO492" s="304"/>
      <c r="BP492" s="304"/>
      <c r="BQ492" s="304"/>
      <c r="BR492" s="304"/>
      <c r="BS492" s="304"/>
      <c r="BT492" s="304"/>
      <c r="BU492" s="304"/>
      <c r="BV492" s="304"/>
      <c r="BW492" s="304"/>
      <c r="BX492" s="304"/>
      <c r="BY492" s="304"/>
      <c r="BZ492" s="304"/>
      <c r="CA492" s="304"/>
      <c r="CB492" s="304"/>
      <c r="CC492" s="304"/>
      <c r="CD492" s="304"/>
      <c r="CE492" s="304"/>
      <c r="CF492" s="304"/>
      <c r="CG492" s="304"/>
      <c r="CH492" s="304"/>
      <c r="CI492" s="304"/>
      <c r="CJ492" s="304"/>
      <c r="CK492" s="304"/>
      <c r="CL492" s="304"/>
      <c r="CM492" s="304"/>
      <c r="CN492" s="304"/>
      <c r="CO492" s="304"/>
      <c r="CP492" s="304"/>
      <c r="CQ492" s="304"/>
      <c r="CR492" s="304"/>
      <c r="CS492" s="304"/>
      <c r="CT492" s="304"/>
      <c r="CU492" s="304"/>
      <c r="CV492" s="304"/>
      <c r="CW492" s="304"/>
      <c r="CX492" s="304"/>
      <c r="CY492" s="304"/>
      <c r="CZ492" s="304"/>
      <c r="DA492" s="304"/>
      <c r="DB492" s="304"/>
      <c r="DC492" s="304"/>
      <c r="DD492" s="304"/>
    </row>
    <row r="493" spans="1:108" ht="17.25">
      <c r="A493" s="304"/>
      <c r="B493" s="300"/>
      <c r="C493" s="304"/>
      <c r="D493" s="304"/>
      <c r="E493" s="303"/>
      <c r="F493" s="303"/>
      <c r="G493" s="303"/>
      <c r="H493" s="303"/>
      <c r="I493" s="303"/>
      <c r="J493" s="305"/>
      <c r="K493" s="303"/>
      <c r="L493" s="303"/>
      <c r="M493" s="303"/>
      <c r="N493" s="305"/>
      <c r="O493" s="303"/>
      <c r="P493" s="304"/>
      <c r="Q493" s="304"/>
      <c r="R493" s="304"/>
      <c r="S493" s="304"/>
      <c r="T493" s="304"/>
      <c r="U493" s="304"/>
      <c r="V493" s="304"/>
      <c r="W493" s="304"/>
      <c r="X493" s="304"/>
      <c r="Y493" s="304"/>
      <c r="Z493" s="304"/>
      <c r="AA493" s="304"/>
      <c r="AB493" s="304"/>
      <c r="AC493" s="304"/>
      <c r="AD493" s="304"/>
      <c r="AE493" s="304"/>
      <c r="AF493" s="304"/>
      <c r="AG493" s="304"/>
      <c r="AH493" s="304"/>
      <c r="AI493" s="304"/>
      <c r="AJ493" s="304"/>
      <c r="AK493" s="304"/>
      <c r="AL493" s="304"/>
      <c r="AM493" s="304"/>
      <c r="AN493" s="304"/>
      <c r="AO493" s="304"/>
      <c r="AP493" s="304"/>
      <c r="AQ493" s="304"/>
      <c r="AR493" s="304"/>
      <c r="AS493" s="304"/>
      <c r="AT493" s="304"/>
      <c r="AU493" s="304"/>
      <c r="AV493" s="304"/>
      <c r="AW493" s="304"/>
      <c r="AX493" s="304"/>
      <c r="AY493" s="304"/>
      <c r="AZ493" s="304"/>
      <c r="BA493" s="304"/>
      <c r="BB493" s="304"/>
      <c r="BC493" s="304"/>
      <c r="BD493" s="304"/>
      <c r="BE493" s="304"/>
      <c r="BF493" s="304"/>
      <c r="BG493" s="304"/>
      <c r="BH493" s="304"/>
      <c r="BI493" s="304"/>
      <c r="BJ493" s="304"/>
      <c r="BK493" s="304"/>
      <c r="BL493" s="304"/>
      <c r="BM493" s="304"/>
      <c r="BN493" s="304"/>
      <c r="BO493" s="304"/>
      <c r="BP493" s="304"/>
      <c r="BQ493" s="304"/>
      <c r="BR493" s="304"/>
      <c r="BS493" s="304"/>
      <c r="BT493" s="304"/>
      <c r="BU493" s="304"/>
      <c r="BV493" s="304"/>
      <c r="BW493" s="304"/>
      <c r="BX493" s="304"/>
      <c r="BY493" s="304"/>
      <c r="BZ493" s="304"/>
      <c r="CA493" s="304"/>
      <c r="CB493" s="304"/>
      <c r="CC493" s="304"/>
      <c r="CD493" s="304"/>
      <c r="CE493" s="304"/>
      <c r="CF493" s="304"/>
      <c r="CG493" s="304"/>
      <c r="CH493" s="304"/>
      <c r="CI493" s="304"/>
      <c r="CJ493" s="304"/>
      <c r="CK493" s="304"/>
      <c r="CL493" s="304"/>
      <c r="CM493" s="304"/>
      <c r="CN493" s="304"/>
      <c r="CO493" s="304"/>
      <c r="CP493" s="304"/>
      <c r="CQ493" s="304"/>
      <c r="CR493" s="304"/>
      <c r="CS493" s="304"/>
      <c r="CT493" s="304"/>
      <c r="CU493" s="304"/>
      <c r="CV493" s="304"/>
      <c r="CW493" s="304"/>
      <c r="CX493" s="304"/>
      <c r="CY493" s="304"/>
      <c r="CZ493" s="304"/>
      <c r="DA493" s="304"/>
      <c r="DB493" s="304"/>
      <c r="DC493" s="304"/>
      <c r="DD493" s="304"/>
    </row>
    <row r="494" spans="1:108" ht="17.25">
      <c r="A494" s="304"/>
      <c r="B494" s="300"/>
      <c r="C494" s="304"/>
      <c r="D494" s="304"/>
      <c r="E494" s="303"/>
      <c r="F494" s="303"/>
      <c r="G494" s="303"/>
      <c r="H494" s="303"/>
      <c r="I494" s="303"/>
      <c r="J494" s="305"/>
      <c r="K494" s="303"/>
      <c r="L494" s="303"/>
      <c r="M494" s="303"/>
      <c r="N494" s="305"/>
      <c r="O494" s="303"/>
      <c r="P494" s="304"/>
      <c r="Q494" s="304"/>
      <c r="R494" s="304"/>
      <c r="S494" s="304"/>
      <c r="T494" s="304"/>
      <c r="U494" s="304"/>
      <c r="V494" s="304"/>
      <c r="W494" s="304"/>
      <c r="X494" s="304"/>
      <c r="Y494" s="304"/>
      <c r="Z494" s="304"/>
      <c r="AA494" s="304"/>
      <c r="AB494" s="304"/>
      <c r="AC494" s="304"/>
      <c r="AD494" s="304"/>
      <c r="AE494" s="304"/>
      <c r="AF494" s="304"/>
      <c r="AG494" s="304"/>
      <c r="AH494" s="304"/>
      <c r="AI494" s="304"/>
      <c r="AJ494" s="304"/>
      <c r="AK494" s="304"/>
      <c r="AL494" s="304"/>
      <c r="AM494" s="304"/>
      <c r="AN494" s="304"/>
      <c r="AO494" s="304"/>
      <c r="AP494" s="304"/>
      <c r="AQ494" s="304"/>
      <c r="AR494" s="304"/>
      <c r="AS494" s="304"/>
      <c r="AT494" s="304"/>
      <c r="AU494" s="304"/>
      <c r="AV494" s="304"/>
      <c r="AW494" s="304"/>
      <c r="AX494" s="304"/>
      <c r="AY494" s="304"/>
      <c r="AZ494" s="304"/>
      <c r="BA494" s="304"/>
      <c r="BB494" s="304"/>
      <c r="BC494" s="304"/>
      <c r="BD494" s="304"/>
      <c r="BE494" s="304"/>
      <c r="BF494" s="304"/>
      <c r="BG494" s="304"/>
      <c r="BH494" s="304"/>
      <c r="BI494" s="304"/>
      <c r="BJ494" s="304"/>
      <c r="BK494" s="304"/>
      <c r="BL494" s="304"/>
      <c r="BM494" s="304"/>
      <c r="BN494" s="304"/>
      <c r="BO494" s="304"/>
      <c r="BP494" s="304"/>
      <c r="BQ494" s="304"/>
      <c r="BR494" s="304"/>
      <c r="BS494" s="304"/>
      <c r="BT494" s="304"/>
      <c r="BU494" s="304"/>
      <c r="BV494" s="304"/>
      <c r="BW494" s="304"/>
      <c r="BX494" s="304"/>
      <c r="BY494" s="304"/>
      <c r="BZ494" s="304"/>
      <c r="CA494" s="304"/>
      <c r="CB494" s="304"/>
      <c r="CC494" s="304"/>
      <c r="CD494" s="304"/>
      <c r="CE494" s="304"/>
      <c r="CF494" s="304"/>
      <c r="CG494" s="304"/>
      <c r="CH494" s="304"/>
      <c r="CI494" s="304"/>
      <c r="CJ494" s="304"/>
      <c r="CK494" s="304"/>
      <c r="CL494" s="304"/>
      <c r="CM494" s="304"/>
      <c r="CN494" s="304"/>
      <c r="CO494" s="304"/>
      <c r="CP494" s="304"/>
      <c r="CQ494" s="304"/>
      <c r="CR494" s="304"/>
      <c r="CS494" s="304"/>
      <c r="CT494" s="304"/>
      <c r="CU494" s="304"/>
      <c r="CV494" s="304"/>
      <c r="CW494" s="304"/>
      <c r="CX494" s="304"/>
      <c r="CY494" s="304"/>
      <c r="CZ494" s="304"/>
      <c r="DA494" s="304"/>
      <c r="DB494" s="304"/>
      <c r="DC494" s="304"/>
      <c r="DD494" s="304"/>
    </row>
    <row r="495" spans="1:108" ht="17.25">
      <c r="A495" s="304"/>
      <c r="B495" s="300"/>
      <c r="C495" s="304"/>
      <c r="D495" s="304"/>
      <c r="E495" s="303"/>
      <c r="F495" s="303"/>
      <c r="G495" s="303"/>
      <c r="H495" s="303"/>
      <c r="I495" s="303"/>
      <c r="J495" s="305"/>
      <c r="K495" s="303"/>
      <c r="L495" s="303"/>
      <c r="M495" s="303"/>
      <c r="N495" s="305"/>
      <c r="O495" s="303"/>
      <c r="P495" s="304"/>
      <c r="Q495" s="304"/>
      <c r="R495" s="304"/>
      <c r="S495" s="304"/>
      <c r="T495" s="304"/>
      <c r="U495" s="304"/>
      <c r="V495" s="304"/>
      <c r="W495" s="304"/>
      <c r="X495" s="304"/>
      <c r="Y495" s="304"/>
      <c r="Z495" s="304"/>
      <c r="AA495" s="304"/>
      <c r="AB495" s="304"/>
      <c r="AC495" s="304"/>
      <c r="AD495" s="304"/>
      <c r="AE495" s="304"/>
      <c r="AF495" s="304"/>
      <c r="AG495" s="304"/>
      <c r="AH495" s="304"/>
      <c r="AI495" s="304"/>
      <c r="AJ495" s="304"/>
      <c r="AK495" s="304"/>
      <c r="AL495" s="304"/>
      <c r="AM495" s="304"/>
      <c r="AN495" s="304"/>
      <c r="AO495" s="304"/>
      <c r="AP495" s="304"/>
      <c r="AQ495" s="304"/>
      <c r="AR495" s="304"/>
      <c r="AS495" s="304"/>
      <c r="AT495" s="304"/>
      <c r="AU495" s="304"/>
      <c r="AV495" s="304"/>
      <c r="AW495" s="304"/>
      <c r="AX495" s="304"/>
      <c r="AY495" s="304"/>
      <c r="AZ495" s="304"/>
      <c r="BA495" s="304"/>
      <c r="BB495" s="304"/>
      <c r="BC495" s="304"/>
      <c r="BD495" s="304"/>
      <c r="BE495" s="304"/>
      <c r="BF495" s="304"/>
      <c r="BG495" s="304"/>
      <c r="BH495" s="304"/>
      <c r="BI495" s="304"/>
      <c r="BJ495" s="304"/>
      <c r="BK495" s="304"/>
      <c r="BL495" s="304"/>
      <c r="BM495" s="304"/>
      <c r="BN495" s="304"/>
      <c r="BO495" s="304"/>
      <c r="BP495" s="304"/>
      <c r="BQ495" s="304"/>
      <c r="BR495" s="304"/>
      <c r="BS495" s="304"/>
      <c r="BT495" s="304"/>
      <c r="BU495" s="304"/>
      <c r="BV495" s="304"/>
      <c r="BW495" s="304"/>
      <c r="BX495" s="304"/>
      <c r="BY495" s="304"/>
      <c r="BZ495" s="304"/>
      <c r="CA495" s="304"/>
      <c r="CB495" s="304"/>
      <c r="CC495" s="304"/>
      <c r="CD495" s="304"/>
      <c r="CE495" s="304"/>
      <c r="CF495" s="304"/>
      <c r="CG495" s="304"/>
      <c r="CH495" s="304"/>
      <c r="CI495" s="304"/>
      <c r="CJ495" s="304"/>
      <c r="CK495" s="304"/>
      <c r="CL495" s="304"/>
      <c r="CM495" s="304"/>
      <c r="CN495" s="304"/>
      <c r="CO495" s="304"/>
      <c r="CP495" s="304"/>
      <c r="CQ495" s="304"/>
      <c r="CR495" s="304"/>
      <c r="CS495" s="304"/>
      <c r="CT495" s="304"/>
      <c r="CU495" s="304"/>
      <c r="CV495" s="304"/>
      <c r="CW495" s="304"/>
      <c r="CX495" s="304"/>
      <c r="CY495" s="304"/>
      <c r="CZ495" s="304"/>
      <c r="DA495" s="304"/>
      <c r="DB495" s="304"/>
      <c r="DC495" s="304"/>
      <c r="DD495" s="304"/>
    </row>
    <row r="496" spans="1:108" ht="17.25">
      <c r="A496" s="304"/>
      <c r="B496" s="300"/>
      <c r="C496" s="304"/>
      <c r="D496" s="304"/>
      <c r="E496" s="303"/>
      <c r="F496" s="303"/>
      <c r="G496" s="303"/>
      <c r="H496" s="303"/>
      <c r="I496" s="303"/>
      <c r="J496" s="305"/>
      <c r="K496" s="303"/>
      <c r="L496" s="303"/>
      <c r="M496" s="303"/>
      <c r="N496" s="305"/>
      <c r="O496" s="303"/>
      <c r="P496" s="304"/>
      <c r="Q496" s="304"/>
      <c r="R496" s="304"/>
      <c r="S496" s="304"/>
      <c r="T496" s="304"/>
      <c r="U496" s="304"/>
      <c r="V496" s="304"/>
      <c r="W496" s="304"/>
      <c r="X496" s="304"/>
      <c r="Y496" s="304"/>
      <c r="Z496" s="304"/>
      <c r="AA496" s="304"/>
      <c r="AB496" s="304"/>
      <c r="AC496" s="304"/>
      <c r="AD496" s="304"/>
      <c r="AE496" s="304"/>
      <c r="AF496" s="304"/>
      <c r="AG496" s="304"/>
      <c r="AH496" s="304"/>
      <c r="AI496" s="304"/>
      <c r="AJ496" s="304"/>
      <c r="AK496" s="304"/>
      <c r="AL496" s="304"/>
      <c r="AM496" s="304"/>
      <c r="AN496" s="304"/>
      <c r="AO496" s="304"/>
      <c r="AP496" s="304"/>
      <c r="AQ496" s="304"/>
      <c r="AR496" s="304"/>
      <c r="AS496" s="304"/>
      <c r="AT496" s="304"/>
      <c r="AU496" s="304"/>
      <c r="AV496" s="304"/>
      <c r="AW496" s="304"/>
      <c r="AX496" s="304"/>
      <c r="AY496" s="304"/>
      <c r="AZ496" s="304"/>
      <c r="BA496" s="304"/>
      <c r="BB496" s="304"/>
      <c r="BC496" s="304"/>
      <c r="BD496" s="304"/>
      <c r="BE496" s="304"/>
      <c r="BF496" s="304"/>
      <c r="BG496" s="304"/>
      <c r="BH496" s="304"/>
      <c r="BI496" s="304"/>
      <c r="BJ496" s="304"/>
      <c r="BK496" s="304"/>
      <c r="BL496" s="304"/>
      <c r="BM496" s="304"/>
      <c r="BN496" s="304"/>
      <c r="BO496" s="304"/>
      <c r="BP496" s="304"/>
      <c r="BQ496" s="304"/>
      <c r="BR496" s="304"/>
      <c r="BS496" s="304"/>
      <c r="BT496" s="304"/>
      <c r="BU496" s="304"/>
      <c r="BV496" s="304"/>
      <c r="BW496" s="304"/>
      <c r="BX496" s="304"/>
      <c r="BY496" s="304"/>
      <c r="BZ496" s="304"/>
      <c r="CA496" s="304"/>
      <c r="CB496" s="304"/>
      <c r="CC496" s="304"/>
      <c r="CD496" s="304"/>
      <c r="CE496" s="304"/>
      <c r="CF496" s="304"/>
      <c r="CG496" s="304"/>
      <c r="CH496" s="304"/>
      <c r="CI496" s="304"/>
      <c r="CJ496" s="304"/>
      <c r="CK496" s="304"/>
      <c r="CL496" s="304"/>
      <c r="CM496" s="304"/>
      <c r="CN496" s="304"/>
      <c r="CO496" s="304"/>
      <c r="CP496" s="304"/>
      <c r="CQ496" s="304"/>
      <c r="CR496" s="304"/>
      <c r="CS496" s="304"/>
      <c r="CT496" s="304"/>
      <c r="CU496" s="304"/>
      <c r="CV496" s="304"/>
      <c r="CW496" s="304"/>
      <c r="CX496" s="304"/>
      <c r="CY496" s="304"/>
      <c r="CZ496" s="304"/>
      <c r="DA496" s="304"/>
      <c r="DB496" s="304"/>
      <c r="DC496" s="304"/>
      <c r="DD496" s="304"/>
    </row>
    <row r="497" spans="1:108" ht="17.25">
      <c r="A497" s="304"/>
      <c r="B497" s="300"/>
      <c r="C497" s="304"/>
      <c r="D497" s="304"/>
      <c r="E497" s="303"/>
      <c r="F497" s="303"/>
      <c r="G497" s="303"/>
      <c r="H497" s="303"/>
      <c r="I497" s="303"/>
      <c r="J497" s="305"/>
      <c r="K497" s="303"/>
      <c r="L497" s="303"/>
      <c r="M497" s="303"/>
      <c r="N497" s="305"/>
      <c r="O497" s="303"/>
      <c r="P497" s="304"/>
      <c r="Q497" s="304"/>
      <c r="R497" s="304"/>
      <c r="S497" s="304"/>
      <c r="T497" s="304"/>
      <c r="U497" s="304"/>
      <c r="V497" s="304"/>
      <c r="W497" s="304"/>
      <c r="X497" s="304"/>
      <c r="Y497" s="304"/>
      <c r="Z497" s="304"/>
      <c r="AA497" s="304"/>
      <c r="AB497" s="304"/>
      <c r="AC497" s="304"/>
      <c r="AD497" s="304"/>
      <c r="AE497" s="304"/>
      <c r="AF497" s="304"/>
      <c r="AG497" s="304"/>
      <c r="AH497" s="304"/>
      <c r="AI497" s="304"/>
      <c r="AJ497" s="304"/>
      <c r="AK497" s="304"/>
      <c r="AL497" s="304"/>
      <c r="AM497" s="304"/>
      <c r="AN497" s="304"/>
      <c r="AO497" s="304"/>
      <c r="AP497" s="304"/>
      <c r="AQ497" s="304"/>
      <c r="AR497" s="304"/>
      <c r="AS497" s="304"/>
      <c r="AT497" s="304"/>
      <c r="AU497" s="304"/>
      <c r="AV497" s="304"/>
      <c r="AW497" s="304"/>
      <c r="AX497" s="304"/>
      <c r="AY497" s="304"/>
      <c r="AZ497" s="304"/>
      <c r="BA497" s="304"/>
      <c r="BB497" s="304"/>
      <c r="BC497" s="304"/>
      <c r="BD497" s="304"/>
      <c r="BE497" s="304"/>
      <c r="BF497" s="304"/>
      <c r="BG497" s="304"/>
      <c r="BH497" s="304"/>
      <c r="BI497" s="304"/>
      <c r="BJ497" s="304"/>
      <c r="BK497" s="304"/>
      <c r="BL497" s="304"/>
      <c r="BM497" s="304"/>
      <c r="BN497" s="304"/>
      <c r="BO497" s="304"/>
      <c r="BP497" s="304"/>
      <c r="BQ497" s="304"/>
      <c r="BR497" s="304"/>
      <c r="BS497" s="304"/>
      <c r="BT497" s="304"/>
      <c r="BU497" s="304"/>
      <c r="BV497" s="304"/>
      <c r="BW497" s="304"/>
      <c r="BX497" s="304"/>
      <c r="BY497" s="304"/>
      <c r="BZ497" s="304"/>
      <c r="CA497" s="304"/>
      <c r="CB497" s="304"/>
      <c r="CC497" s="304"/>
      <c r="CD497" s="304"/>
      <c r="CE497" s="304"/>
      <c r="CF497" s="304"/>
      <c r="CG497" s="304"/>
      <c r="CH497" s="304"/>
      <c r="CI497" s="304"/>
      <c r="CJ497" s="304"/>
      <c r="CK497" s="304"/>
      <c r="CL497" s="304"/>
      <c r="CM497" s="304"/>
      <c r="CN497" s="304"/>
      <c r="CO497" s="304"/>
      <c r="CP497" s="304"/>
      <c r="CQ497" s="304"/>
      <c r="CR497" s="304"/>
      <c r="CS497" s="304"/>
      <c r="CT497" s="304"/>
      <c r="CU497" s="304"/>
      <c r="CV497" s="304"/>
      <c r="CW497" s="304"/>
      <c r="CX497" s="304"/>
      <c r="CY497" s="304"/>
      <c r="CZ497" s="304"/>
      <c r="DA497" s="304"/>
      <c r="DB497" s="304"/>
      <c r="DC497" s="304"/>
      <c r="DD497" s="304"/>
    </row>
    <row r="498" spans="1:108" ht="17.25">
      <c r="A498" s="304"/>
      <c r="B498" s="300"/>
      <c r="C498" s="304"/>
      <c r="D498" s="304"/>
      <c r="E498" s="303"/>
      <c r="F498" s="303"/>
      <c r="G498" s="303"/>
      <c r="H498" s="303"/>
      <c r="I498" s="303"/>
      <c r="J498" s="305"/>
      <c r="K498" s="303"/>
      <c r="L498" s="303"/>
      <c r="M498" s="303"/>
      <c r="N498" s="305"/>
      <c r="O498" s="303"/>
      <c r="P498" s="304"/>
      <c r="Q498" s="304"/>
      <c r="R498" s="304"/>
      <c r="S498" s="304"/>
      <c r="T498" s="304"/>
      <c r="U498" s="304"/>
      <c r="V498" s="304"/>
      <c r="W498" s="304"/>
      <c r="X498" s="304"/>
      <c r="Y498" s="304"/>
      <c r="Z498" s="304"/>
      <c r="AA498" s="304"/>
      <c r="AB498" s="304"/>
      <c r="AC498" s="304"/>
      <c r="AD498" s="304"/>
      <c r="AE498" s="304"/>
      <c r="AF498" s="304"/>
      <c r="AG498" s="304"/>
      <c r="AH498" s="304"/>
      <c r="AI498" s="304"/>
      <c r="AJ498" s="304"/>
      <c r="AK498" s="304"/>
      <c r="AL498" s="304"/>
      <c r="AM498" s="304"/>
      <c r="AN498" s="304"/>
      <c r="AO498" s="304"/>
      <c r="AP498" s="304"/>
      <c r="AQ498" s="304"/>
      <c r="AR498" s="304"/>
      <c r="AS498" s="304"/>
      <c r="AT498" s="304"/>
      <c r="AU498" s="304"/>
      <c r="AV498" s="304"/>
      <c r="AW498" s="304"/>
      <c r="AX498" s="304"/>
      <c r="AY498" s="304"/>
      <c r="AZ498" s="304"/>
      <c r="BA498" s="304"/>
      <c r="BB498" s="304"/>
      <c r="BC498" s="304"/>
      <c r="BD498" s="304"/>
      <c r="BE498" s="304"/>
      <c r="BF498" s="304"/>
      <c r="BG498" s="304"/>
      <c r="BH498" s="304"/>
      <c r="BI498" s="304"/>
      <c r="BJ498" s="304"/>
      <c r="BK498" s="304"/>
      <c r="BL498" s="304"/>
      <c r="BM498" s="304"/>
      <c r="BN498" s="304"/>
      <c r="BO498" s="304"/>
      <c r="BP498" s="304"/>
      <c r="BQ498" s="304"/>
      <c r="BR498" s="304"/>
      <c r="BS498" s="304"/>
      <c r="BT498" s="304"/>
      <c r="BU498" s="304"/>
      <c r="BV498" s="304"/>
      <c r="BW498" s="304"/>
      <c r="BX498" s="304"/>
      <c r="BY498" s="304"/>
      <c r="BZ498" s="304"/>
      <c r="CA498" s="304"/>
      <c r="CB498" s="304"/>
      <c r="CC498" s="304"/>
      <c r="CD498" s="304"/>
      <c r="CE498" s="304"/>
      <c r="CF498" s="304"/>
      <c r="CG498" s="304"/>
      <c r="CH498" s="304"/>
      <c r="CI498" s="304"/>
      <c r="CJ498" s="304"/>
      <c r="CK498" s="304"/>
      <c r="CL498" s="304"/>
      <c r="CM498" s="304"/>
      <c r="CN498" s="304"/>
      <c r="CO498" s="304"/>
      <c r="CP498" s="304"/>
      <c r="CQ498" s="304"/>
      <c r="CR498" s="304"/>
      <c r="CS498" s="304"/>
      <c r="CT498" s="304"/>
      <c r="CU498" s="304"/>
      <c r="CV498" s="304"/>
      <c r="CW498" s="304"/>
      <c r="CX498" s="304"/>
      <c r="CY498" s="304"/>
      <c r="CZ498" s="304"/>
      <c r="DA498" s="304"/>
      <c r="DB498" s="304"/>
      <c r="DC498" s="304"/>
      <c r="DD498" s="304"/>
    </row>
    <row r="499" spans="1:108" ht="17.25">
      <c r="A499" s="304"/>
      <c r="B499" s="300"/>
      <c r="C499" s="304"/>
      <c r="D499" s="304"/>
      <c r="E499" s="303"/>
      <c r="F499" s="303"/>
      <c r="G499" s="303"/>
      <c r="H499" s="303"/>
      <c r="I499" s="303"/>
      <c r="J499" s="305"/>
      <c r="K499" s="303"/>
      <c r="L499" s="303"/>
      <c r="M499" s="303"/>
      <c r="N499" s="305"/>
      <c r="O499" s="303"/>
      <c r="P499" s="304"/>
      <c r="Q499" s="304"/>
      <c r="R499" s="304"/>
      <c r="S499" s="304"/>
      <c r="T499" s="304"/>
      <c r="U499" s="304"/>
      <c r="V499" s="304"/>
      <c r="W499" s="304"/>
      <c r="X499" s="304"/>
      <c r="Y499" s="304"/>
      <c r="Z499" s="304"/>
      <c r="AA499" s="304"/>
      <c r="AB499" s="304"/>
      <c r="AC499" s="304"/>
      <c r="AD499" s="304"/>
      <c r="AE499" s="304"/>
      <c r="AF499" s="304"/>
      <c r="AG499" s="304"/>
      <c r="AH499" s="304"/>
      <c r="AI499" s="304"/>
      <c r="AJ499" s="304"/>
      <c r="AK499" s="304"/>
      <c r="AL499" s="304"/>
      <c r="AM499" s="304"/>
      <c r="AN499" s="304"/>
      <c r="AO499" s="304"/>
      <c r="AP499" s="304"/>
      <c r="AQ499" s="304"/>
      <c r="AR499" s="304"/>
      <c r="AS499" s="304"/>
      <c r="AT499" s="304"/>
      <c r="AU499" s="304"/>
      <c r="AV499" s="304"/>
      <c r="AW499" s="304"/>
      <c r="AX499" s="304"/>
      <c r="AY499" s="304"/>
      <c r="AZ499" s="304"/>
      <c r="BA499" s="304"/>
      <c r="BB499" s="304"/>
      <c r="BC499" s="304"/>
      <c r="BD499" s="304"/>
      <c r="BE499" s="304"/>
      <c r="BF499" s="304"/>
      <c r="BG499" s="304"/>
      <c r="BH499" s="304"/>
      <c r="BI499" s="304"/>
      <c r="BJ499" s="304"/>
      <c r="BK499" s="304"/>
      <c r="BL499" s="304"/>
      <c r="BM499" s="304"/>
      <c r="BN499" s="304"/>
      <c r="BO499" s="304"/>
      <c r="BP499" s="304"/>
      <c r="BQ499" s="304"/>
      <c r="BR499" s="304"/>
      <c r="BS499" s="304"/>
      <c r="BT499" s="304"/>
      <c r="BU499" s="304"/>
      <c r="BV499" s="304"/>
      <c r="BW499" s="304"/>
      <c r="BX499" s="304"/>
      <c r="BY499" s="304"/>
      <c r="BZ499" s="304"/>
      <c r="CA499" s="304"/>
      <c r="CB499" s="304"/>
      <c r="CC499" s="304"/>
      <c r="CD499" s="304"/>
      <c r="CE499" s="304"/>
      <c r="CF499" s="304"/>
      <c r="CG499" s="304"/>
      <c r="CH499" s="304"/>
      <c r="CI499" s="304"/>
      <c r="CJ499" s="304"/>
      <c r="CK499" s="304"/>
      <c r="CL499" s="304"/>
      <c r="CM499" s="304"/>
      <c r="CN499" s="304"/>
      <c r="CO499" s="304"/>
      <c r="CP499" s="304"/>
      <c r="CQ499" s="304"/>
      <c r="CR499" s="304"/>
      <c r="CS499" s="304"/>
      <c r="CT499" s="304"/>
      <c r="CU499" s="304"/>
      <c r="CV499" s="304"/>
      <c r="CW499" s="304"/>
      <c r="CX499" s="304"/>
      <c r="CY499" s="304"/>
      <c r="CZ499" s="304"/>
      <c r="DA499" s="304"/>
      <c r="DB499" s="304"/>
      <c r="DC499" s="304"/>
      <c r="DD499" s="304"/>
    </row>
    <row r="500" spans="1:108" ht="17.25">
      <c r="A500" s="304"/>
      <c r="B500" s="300"/>
      <c r="C500" s="304"/>
      <c r="D500" s="304"/>
      <c r="E500" s="303"/>
      <c r="F500" s="303"/>
      <c r="G500" s="303"/>
      <c r="H500" s="303"/>
      <c r="I500" s="303"/>
      <c r="J500" s="305"/>
      <c r="K500" s="303"/>
      <c r="L500" s="303"/>
      <c r="M500" s="303"/>
      <c r="N500" s="305"/>
      <c r="O500" s="303"/>
      <c r="P500" s="304"/>
      <c r="Q500" s="304"/>
      <c r="R500" s="304"/>
      <c r="S500" s="304"/>
      <c r="T500" s="304"/>
      <c r="U500" s="304"/>
      <c r="V500" s="304"/>
      <c r="W500" s="304"/>
      <c r="X500" s="304"/>
      <c r="Y500" s="304"/>
      <c r="Z500" s="304"/>
      <c r="AA500" s="304"/>
      <c r="AB500" s="304"/>
      <c r="AC500" s="304"/>
      <c r="AD500" s="304"/>
      <c r="AE500" s="304"/>
      <c r="AF500" s="304"/>
      <c r="AG500" s="304"/>
      <c r="AH500" s="304"/>
      <c r="AI500" s="304"/>
      <c r="AJ500" s="304"/>
      <c r="AK500" s="304"/>
      <c r="AL500" s="304"/>
      <c r="AM500" s="304"/>
      <c r="AN500" s="304"/>
      <c r="AO500" s="304"/>
      <c r="AP500" s="304"/>
      <c r="AQ500" s="304"/>
      <c r="AR500" s="304"/>
      <c r="AS500" s="304"/>
      <c r="AT500" s="304"/>
      <c r="AU500" s="304"/>
      <c r="AV500" s="304"/>
      <c r="AW500" s="304"/>
      <c r="AX500" s="304"/>
      <c r="AY500" s="304"/>
      <c r="AZ500" s="304"/>
      <c r="BA500" s="304"/>
      <c r="BB500" s="304"/>
      <c r="BC500" s="304"/>
      <c r="BD500" s="304"/>
      <c r="BE500" s="304"/>
      <c r="BF500" s="304"/>
      <c r="BG500" s="304"/>
      <c r="BH500" s="304"/>
      <c r="BI500" s="304"/>
      <c r="BJ500" s="304"/>
      <c r="BK500" s="304"/>
      <c r="BL500" s="304"/>
      <c r="BM500" s="304"/>
      <c r="BN500" s="304"/>
      <c r="BO500" s="304"/>
      <c r="BP500" s="304"/>
      <c r="BQ500" s="304"/>
      <c r="BR500" s="304"/>
      <c r="BS500" s="304"/>
      <c r="BT500" s="304"/>
      <c r="BU500" s="304"/>
      <c r="BV500" s="304"/>
      <c r="BW500" s="304"/>
      <c r="BX500" s="304"/>
      <c r="BY500" s="304"/>
      <c r="BZ500" s="304"/>
      <c r="CA500" s="304"/>
      <c r="CB500" s="304"/>
      <c r="CC500" s="304"/>
      <c r="CD500" s="304"/>
      <c r="CE500" s="304"/>
      <c r="CF500" s="304"/>
      <c r="CG500" s="304"/>
      <c r="CH500" s="304"/>
      <c r="CI500" s="304"/>
      <c r="CJ500" s="304"/>
      <c r="CK500" s="304"/>
      <c r="CL500" s="304"/>
      <c r="CM500" s="304"/>
      <c r="CN500" s="304"/>
      <c r="CO500" s="304"/>
      <c r="CP500" s="304"/>
      <c r="CQ500" s="304"/>
      <c r="CR500" s="304"/>
      <c r="CS500" s="304"/>
      <c r="CT500" s="304"/>
      <c r="CU500" s="304"/>
      <c r="CV500" s="304"/>
      <c r="CW500" s="304"/>
      <c r="CX500" s="304"/>
      <c r="CY500" s="304"/>
      <c r="CZ500" s="304"/>
      <c r="DA500" s="304"/>
      <c r="DB500" s="304"/>
      <c r="DC500" s="304"/>
      <c r="DD500" s="304"/>
    </row>
    <row r="501" spans="1:108" ht="17.25">
      <c r="A501" s="304"/>
      <c r="B501" s="300"/>
      <c r="C501" s="304"/>
      <c r="D501" s="304"/>
      <c r="E501" s="303"/>
      <c r="F501" s="303"/>
      <c r="G501" s="303"/>
      <c r="H501" s="303"/>
      <c r="I501" s="303"/>
      <c r="J501" s="305"/>
      <c r="K501" s="303"/>
      <c r="L501" s="303"/>
      <c r="M501" s="303"/>
      <c r="N501" s="305"/>
      <c r="O501" s="303"/>
      <c r="P501" s="304"/>
      <c r="Q501" s="304"/>
      <c r="R501" s="304"/>
      <c r="S501" s="304"/>
      <c r="T501" s="304"/>
      <c r="U501" s="304"/>
      <c r="V501" s="304"/>
      <c r="W501" s="304"/>
      <c r="X501" s="304"/>
      <c r="Y501" s="304"/>
      <c r="Z501" s="304"/>
      <c r="AA501" s="304"/>
      <c r="AB501" s="304"/>
      <c r="AC501" s="304"/>
      <c r="AD501" s="304"/>
      <c r="AE501" s="304"/>
      <c r="AF501" s="304"/>
      <c r="AG501" s="304"/>
      <c r="AH501" s="304"/>
      <c r="AI501" s="304"/>
      <c r="AJ501" s="304"/>
      <c r="AK501" s="304"/>
      <c r="AL501" s="304"/>
      <c r="AM501" s="304"/>
      <c r="AN501" s="304"/>
      <c r="AO501" s="304"/>
      <c r="AP501" s="304"/>
      <c r="AQ501" s="304"/>
      <c r="AR501" s="304"/>
      <c r="AS501" s="304"/>
      <c r="AT501" s="304"/>
      <c r="AU501" s="304"/>
      <c r="AV501" s="304"/>
      <c r="AW501" s="304"/>
      <c r="AX501" s="304"/>
      <c r="AY501" s="304"/>
      <c r="AZ501" s="304"/>
      <c r="BA501" s="304"/>
      <c r="BB501" s="304"/>
      <c r="BC501" s="304"/>
      <c r="BD501" s="304"/>
      <c r="BE501" s="304"/>
      <c r="BF501" s="304"/>
      <c r="BG501" s="304"/>
      <c r="BH501" s="304"/>
      <c r="BI501" s="304"/>
      <c r="BJ501" s="304"/>
      <c r="BK501" s="304"/>
      <c r="BL501" s="304"/>
      <c r="BM501" s="304"/>
      <c r="BN501" s="304"/>
      <c r="BO501" s="304"/>
      <c r="BP501" s="304"/>
      <c r="BQ501" s="304"/>
      <c r="BR501" s="304"/>
      <c r="BS501" s="304"/>
      <c r="BT501" s="304"/>
      <c r="BU501" s="304"/>
      <c r="BV501" s="304"/>
      <c r="BW501" s="304"/>
      <c r="BX501" s="304"/>
      <c r="BY501" s="304"/>
      <c r="BZ501" s="304"/>
      <c r="CA501" s="304"/>
      <c r="CB501" s="304"/>
      <c r="CC501" s="304"/>
      <c r="CD501" s="304"/>
      <c r="CE501" s="304"/>
      <c r="CF501" s="304"/>
      <c r="CG501" s="304"/>
      <c r="CH501" s="304"/>
      <c r="CI501" s="304"/>
      <c r="CJ501" s="304"/>
      <c r="CK501" s="304"/>
      <c r="CL501" s="304"/>
      <c r="CM501" s="304"/>
      <c r="CN501" s="304"/>
      <c r="CO501" s="304"/>
      <c r="CP501" s="304"/>
      <c r="CQ501" s="304"/>
      <c r="CR501" s="304"/>
      <c r="CS501" s="304"/>
      <c r="CT501" s="304"/>
      <c r="CU501" s="304"/>
      <c r="CV501" s="304"/>
      <c r="CW501" s="304"/>
      <c r="CX501" s="304"/>
      <c r="CY501" s="304"/>
      <c r="CZ501" s="304"/>
      <c r="DA501" s="304"/>
      <c r="DB501" s="304"/>
      <c r="DC501" s="304"/>
      <c r="DD501" s="304"/>
    </row>
    <row r="502" spans="1:108" ht="17.25">
      <c r="A502" s="304"/>
      <c r="B502" s="300"/>
      <c r="C502" s="304"/>
      <c r="D502" s="304"/>
      <c r="E502" s="303"/>
      <c r="F502" s="303"/>
      <c r="G502" s="303"/>
      <c r="H502" s="303"/>
      <c r="I502" s="303"/>
      <c r="J502" s="305"/>
      <c r="K502" s="303"/>
      <c r="L502" s="303"/>
      <c r="M502" s="303"/>
      <c r="N502" s="305"/>
      <c r="O502" s="303"/>
      <c r="P502" s="304"/>
      <c r="Q502" s="304"/>
      <c r="R502" s="304"/>
      <c r="S502" s="304"/>
      <c r="T502" s="304"/>
      <c r="U502" s="304"/>
      <c r="V502" s="304"/>
      <c r="W502" s="304"/>
      <c r="X502" s="304"/>
      <c r="Y502" s="304"/>
      <c r="Z502" s="304"/>
      <c r="AA502" s="304"/>
      <c r="AB502" s="304"/>
      <c r="AC502" s="304"/>
      <c r="AD502" s="304"/>
      <c r="AE502" s="304"/>
      <c r="AF502" s="304"/>
      <c r="AG502" s="304"/>
      <c r="AH502" s="304"/>
      <c r="AI502" s="304"/>
      <c r="AJ502" s="304"/>
      <c r="AK502" s="304"/>
      <c r="AL502" s="304"/>
      <c r="AM502" s="304"/>
      <c r="AN502" s="304"/>
      <c r="AO502" s="304"/>
      <c r="AP502" s="304"/>
      <c r="AQ502" s="304"/>
      <c r="AR502" s="304"/>
      <c r="AS502" s="304"/>
      <c r="AT502" s="304"/>
      <c r="AU502" s="304"/>
      <c r="AV502" s="304"/>
      <c r="AW502" s="304"/>
      <c r="AX502" s="304"/>
      <c r="AY502" s="304"/>
      <c r="AZ502" s="304"/>
      <c r="BA502" s="304"/>
      <c r="BB502" s="304"/>
      <c r="BC502" s="304"/>
      <c r="BD502" s="304"/>
      <c r="BE502" s="304"/>
      <c r="BF502" s="304"/>
      <c r="BG502" s="304"/>
      <c r="BH502" s="304"/>
      <c r="BI502" s="304"/>
      <c r="BJ502" s="304"/>
      <c r="BK502" s="304"/>
      <c r="BL502" s="304"/>
      <c r="BM502" s="304"/>
      <c r="BN502" s="304"/>
      <c r="BO502" s="304"/>
      <c r="BP502" s="304"/>
      <c r="BQ502" s="304"/>
      <c r="BR502" s="304"/>
      <c r="BS502" s="304"/>
      <c r="BT502" s="304"/>
      <c r="BU502" s="304"/>
      <c r="BV502" s="304"/>
      <c r="BW502" s="304"/>
      <c r="BX502" s="304"/>
      <c r="BY502" s="304"/>
      <c r="BZ502" s="304"/>
      <c r="CA502" s="304"/>
      <c r="CB502" s="304"/>
      <c r="CC502" s="304"/>
      <c r="CD502" s="304"/>
      <c r="CE502" s="304"/>
      <c r="CF502" s="304"/>
      <c r="CG502" s="304"/>
      <c r="CH502" s="304"/>
      <c r="CI502" s="304"/>
      <c r="CJ502" s="304"/>
      <c r="CK502" s="304"/>
      <c r="CL502" s="304"/>
      <c r="CM502" s="304"/>
      <c r="CN502" s="304"/>
      <c r="CO502" s="304"/>
      <c r="CP502" s="304"/>
      <c r="CQ502" s="304"/>
      <c r="CR502" s="304"/>
      <c r="CS502" s="304"/>
      <c r="CT502" s="304"/>
      <c r="CU502" s="304"/>
      <c r="CV502" s="304"/>
      <c r="CW502" s="304"/>
      <c r="CX502" s="304"/>
      <c r="CY502" s="304"/>
      <c r="CZ502" s="304"/>
      <c r="DA502" s="304"/>
      <c r="DB502" s="304"/>
      <c r="DC502" s="304"/>
      <c r="DD502" s="304"/>
    </row>
    <row r="503" spans="1:108" ht="17.25">
      <c r="A503" s="304"/>
      <c r="B503" s="300"/>
      <c r="C503" s="304"/>
      <c r="D503" s="304"/>
      <c r="E503" s="303"/>
      <c r="F503" s="303"/>
      <c r="G503" s="303"/>
      <c r="H503" s="303"/>
      <c r="I503" s="303"/>
      <c r="J503" s="305"/>
      <c r="K503" s="303"/>
      <c r="L503" s="303"/>
      <c r="M503" s="303"/>
      <c r="N503" s="305"/>
      <c r="O503" s="303"/>
      <c r="P503" s="304"/>
      <c r="Q503" s="304"/>
      <c r="R503" s="304"/>
      <c r="S503" s="304"/>
      <c r="T503" s="304"/>
      <c r="U503" s="304"/>
      <c r="V503" s="304"/>
      <c r="W503" s="304"/>
      <c r="X503" s="304"/>
      <c r="Y503" s="304"/>
      <c r="Z503" s="304"/>
      <c r="AA503" s="304"/>
      <c r="AB503" s="304"/>
      <c r="AC503" s="304"/>
      <c r="AD503" s="304"/>
      <c r="AE503" s="304"/>
      <c r="AF503" s="304"/>
      <c r="AG503" s="304"/>
      <c r="AH503" s="304"/>
      <c r="AI503" s="304"/>
      <c r="AJ503" s="304"/>
      <c r="AK503" s="304"/>
      <c r="AL503" s="304"/>
      <c r="AM503" s="304"/>
      <c r="AN503" s="304"/>
      <c r="AO503" s="304"/>
      <c r="AP503" s="304"/>
      <c r="AQ503" s="304"/>
      <c r="AR503" s="304"/>
      <c r="AS503" s="304"/>
      <c r="AT503" s="304"/>
      <c r="AU503" s="304"/>
      <c r="AV503" s="304"/>
      <c r="AW503" s="304"/>
      <c r="AX503" s="304"/>
      <c r="AY503" s="304"/>
      <c r="AZ503" s="304"/>
      <c r="BA503" s="304"/>
      <c r="BB503" s="304"/>
      <c r="BC503" s="304"/>
      <c r="BD503" s="304"/>
      <c r="BE503" s="304"/>
      <c r="BF503" s="304"/>
      <c r="BG503" s="304"/>
      <c r="BH503" s="304"/>
      <c r="BI503" s="304"/>
      <c r="BJ503" s="304"/>
      <c r="BK503" s="304"/>
      <c r="BL503" s="304"/>
      <c r="BM503" s="304"/>
      <c r="BN503" s="304"/>
      <c r="BO503" s="304"/>
      <c r="BP503" s="304"/>
      <c r="BQ503" s="304"/>
      <c r="BR503" s="304"/>
      <c r="BS503" s="304"/>
      <c r="BT503" s="304"/>
      <c r="BU503" s="304"/>
      <c r="BV503" s="304"/>
      <c r="BW503" s="304"/>
      <c r="BX503" s="304"/>
      <c r="BY503" s="304"/>
      <c r="BZ503" s="304"/>
      <c r="CA503" s="304"/>
      <c r="CB503" s="304"/>
      <c r="CC503" s="304"/>
      <c r="CD503" s="304"/>
      <c r="CE503" s="304"/>
      <c r="CF503" s="304"/>
      <c r="CG503" s="304"/>
      <c r="CH503" s="304"/>
      <c r="CI503" s="304"/>
      <c r="CJ503" s="304"/>
      <c r="CK503" s="304"/>
      <c r="CL503" s="304"/>
      <c r="CM503" s="304"/>
      <c r="CN503" s="304"/>
      <c r="CO503" s="304"/>
      <c r="CP503" s="304"/>
      <c r="CQ503" s="304"/>
      <c r="CR503" s="304"/>
      <c r="CS503" s="304"/>
      <c r="CT503" s="304"/>
      <c r="CU503" s="304"/>
      <c r="CV503" s="304"/>
      <c r="CW503" s="304"/>
      <c r="CX503" s="304"/>
      <c r="CY503" s="304"/>
      <c r="CZ503" s="304"/>
      <c r="DA503" s="304"/>
      <c r="DB503" s="304"/>
      <c r="DC503" s="304"/>
      <c r="DD503" s="304"/>
    </row>
    <row r="504" spans="1:108" ht="17.25">
      <c r="A504" s="304"/>
      <c r="B504" s="300"/>
      <c r="C504" s="304"/>
      <c r="D504" s="304"/>
      <c r="E504" s="303"/>
      <c r="F504" s="303"/>
      <c r="G504" s="303"/>
      <c r="H504" s="303"/>
      <c r="I504" s="303"/>
      <c r="J504" s="305"/>
      <c r="K504" s="303"/>
      <c r="L504" s="303"/>
      <c r="M504" s="303"/>
      <c r="N504" s="305"/>
      <c r="O504" s="303"/>
      <c r="P504" s="304"/>
      <c r="Q504" s="304"/>
      <c r="R504" s="304"/>
      <c r="S504" s="304"/>
      <c r="T504" s="304"/>
      <c r="U504" s="304"/>
      <c r="V504" s="304"/>
      <c r="W504" s="304"/>
      <c r="X504" s="304"/>
      <c r="Y504" s="304"/>
      <c r="Z504" s="304"/>
      <c r="AA504" s="304"/>
      <c r="AB504" s="304"/>
      <c r="AC504" s="304"/>
      <c r="AD504" s="304"/>
      <c r="AE504" s="304"/>
      <c r="AF504" s="304"/>
      <c r="AG504" s="304"/>
      <c r="AH504" s="304"/>
      <c r="AI504" s="304"/>
      <c r="AJ504" s="304"/>
      <c r="AK504" s="304"/>
      <c r="AL504" s="304"/>
      <c r="AM504" s="304"/>
      <c r="AN504" s="304"/>
      <c r="AO504" s="304"/>
      <c r="AP504" s="304"/>
      <c r="AQ504" s="304"/>
      <c r="AR504" s="304"/>
      <c r="AS504" s="304"/>
      <c r="AT504" s="304"/>
      <c r="AU504" s="304"/>
      <c r="AV504" s="304"/>
      <c r="AW504" s="304"/>
      <c r="AX504" s="304"/>
      <c r="AY504" s="304"/>
      <c r="AZ504" s="304"/>
      <c r="BA504" s="304"/>
      <c r="BB504" s="304"/>
      <c r="BC504" s="304"/>
      <c r="BD504" s="304"/>
      <c r="BE504" s="304"/>
      <c r="BF504" s="304"/>
      <c r="BG504" s="304"/>
      <c r="BH504" s="304"/>
      <c r="BI504" s="304"/>
      <c r="BJ504" s="304"/>
      <c r="BK504" s="304"/>
      <c r="BL504" s="304"/>
      <c r="BM504" s="304"/>
      <c r="BN504" s="304"/>
      <c r="BO504" s="304"/>
      <c r="BP504" s="304"/>
      <c r="BQ504" s="304"/>
      <c r="BR504" s="304"/>
      <c r="BS504" s="304"/>
      <c r="BT504" s="304"/>
      <c r="BU504" s="304"/>
      <c r="BV504" s="304"/>
      <c r="BW504" s="304"/>
      <c r="BX504" s="304"/>
      <c r="BY504" s="304"/>
      <c r="BZ504" s="304"/>
      <c r="CA504" s="304"/>
      <c r="CB504" s="304"/>
      <c r="CC504" s="304"/>
      <c r="CD504" s="304"/>
      <c r="CE504" s="304"/>
      <c r="CF504" s="304"/>
      <c r="CG504" s="304"/>
      <c r="CH504" s="304"/>
      <c r="CI504" s="304"/>
      <c r="CJ504" s="304"/>
      <c r="CK504" s="304"/>
      <c r="CL504" s="304"/>
      <c r="CM504" s="304"/>
      <c r="CN504" s="304"/>
      <c r="CO504" s="304"/>
      <c r="CP504" s="304"/>
      <c r="CQ504" s="304"/>
      <c r="CR504" s="304"/>
      <c r="CS504" s="304"/>
      <c r="CT504" s="304"/>
      <c r="CU504" s="304"/>
      <c r="CV504" s="304"/>
      <c r="CW504" s="304"/>
      <c r="CX504" s="304"/>
      <c r="CY504" s="304"/>
      <c r="CZ504" s="304"/>
      <c r="DA504" s="304"/>
      <c r="DB504" s="304"/>
      <c r="DC504" s="304"/>
      <c r="DD504" s="304"/>
    </row>
    <row r="505" spans="1:108" ht="17.25">
      <c r="A505" s="304"/>
      <c r="B505" s="300"/>
      <c r="C505" s="304"/>
      <c r="D505" s="304"/>
      <c r="E505" s="303"/>
      <c r="F505" s="303"/>
      <c r="G505" s="303"/>
      <c r="H505" s="303"/>
      <c r="I505" s="303"/>
      <c r="J505" s="305"/>
      <c r="K505" s="303"/>
      <c r="L505" s="303"/>
      <c r="M505" s="303"/>
      <c r="N505" s="305"/>
      <c r="O505" s="303"/>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c r="AU505" s="304"/>
      <c r="AV505" s="304"/>
      <c r="AW505" s="304"/>
      <c r="AX505" s="304"/>
      <c r="AY505" s="304"/>
      <c r="AZ505" s="304"/>
      <c r="BA505" s="304"/>
      <c r="BB505" s="304"/>
      <c r="BC505" s="304"/>
      <c r="BD505" s="304"/>
      <c r="BE505" s="304"/>
      <c r="BF505" s="304"/>
      <c r="BG505" s="304"/>
      <c r="BH505" s="304"/>
      <c r="BI505" s="304"/>
      <c r="BJ505" s="304"/>
      <c r="BK505" s="304"/>
      <c r="BL505" s="304"/>
      <c r="BM505" s="304"/>
      <c r="BN505" s="304"/>
      <c r="BO505" s="304"/>
      <c r="BP505" s="304"/>
      <c r="BQ505" s="304"/>
      <c r="BR505" s="304"/>
      <c r="BS505" s="304"/>
      <c r="BT505" s="304"/>
      <c r="BU505" s="304"/>
      <c r="BV505" s="304"/>
      <c r="BW505" s="304"/>
      <c r="BX505" s="304"/>
      <c r="BY505" s="304"/>
      <c r="BZ505" s="304"/>
      <c r="CA505" s="304"/>
      <c r="CB505" s="304"/>
      <c r="CC505" s="304"/>
      <c r="CD505" s="304"/>
      <c r="CE505" s="304"/>
      <c r="CF505" s="304"/>
      <c r="CG505" s="304"/>
      <c r="CH505" s="304"/>
      <c r="CI505" s="304"/>
      <c r="CJ505" s="304"/>
      <c r="CK505" s="304"/>
      <c r="CL505" s="304"/>
      <c r="CM505" s="304"/>
      <c r="CN505" s="304"/>
      <c r="CO505" s="304"/>
      <c r="CP505" s="304"/>
      <c r="CQ505" s="304"/>
      <c r="CR505" s="304"/>
      <c r="CS505" s="304"/>
      <c r="CT505" s="304"/>
      <c r="CU505" s="304"/>
      <c r="CV505" s="304"/>
      <c r="CW505" s="304"/>
      <c r="CX505" s="304"/>
      <c r="CY505" s="304"/>
      <c r="CZ505" s="304"/>
      <c r="DA505" s="304"/>
      <c r="DB505" s="304"/>
      <c r="DC505" s="304"/>
      <c r="DD505" s="304"/>
    </row>
    <row r="506" spans="1:108" ht="17.25">
      <c r="A506" s="304"/>
      <c r="B506" s="300"/>
      <c r="C506" s="304"/>
      <c r="D506" s="304"/>
      <c r="E506" s="303"/>
      <c r="F506" s="303"/>
      <c r="G506" s="303"/>
      <c r="H506" s="303"/>
      <c r="I506" s="303"/>
      <c r="J506" s="305"/>
      <c r="K506" s="303"/>
      <c r="L506" s="303"/>
      <c r="M506" s="303"/>
      <c r="N506" s="305"/>
      <c r="O506" s="303"/>
      <c r="P506" s="304"/>
      <c r="Q506" s="304"/>
      <c r="R506" s="304"/>
      <c r="S506" s="304"/>
      <c r="T506" s="304"/>
      <c r="U506" s="304"/>
      <c r="V506" s="304"/>
      <c r="W506" s="304"/>
      <c r="X506" s="304"/>
      <c r="Y506" s="304"/>
      <c r="Z506" s="304"/>
      <c r="AA506" s="304"/>
      <c r="AB506" s="304"/>
      <c r="AC506" s="304"/>
      <c r="AD506" s="304"/>
      <c r="AE506" s="304"/>
      <c r="AF506" s="304"/>
      <c r="AG506" s="304"/>
      <c r="AH506" s="304"/>
      <c r="AI506" s="304"/>
      <c r="AJ506" s="304"/>
      <c r="AK506" s="304"/>
      <c r="AL506" s="304"/>
      <c r="AM506" s="304"/>
      <c r="AN506" s="304"/>
      <c r="AO506" s="304"/>
      <c r="AP506" s="304"/>
      <c r="AQ506" s="304"/>
      <c r="AR506" s="304"/>
      <c r="AS506" s="304"/>
      <c r="AT506" s="304"/>
      <c r="AU506" s="304"/>
      <c r="AV506" s="304"/>
      <c r="AW506" s="304"/>
      <c r="AX506" s="304"/>
      <c r="AY506" s="304"/>
      <c r="AZ506" s="304"/>
      <c r="BA506" s="304"/>
      <c r="BB506" s="304"/>
      <c r="BC506" s="304"/>
      <c r="BD506" s="304"/>
      <c r="BE506" s="304"/>
      <c r="BF506" s="304"/>
      <c r="BG506" s="304"/>
      <c r="BH506" s="304"/>
      <c r="BI506" s="304"/>
      <c r="BJ506" s="304"/>
      <c r="BK506" s="304"/>
      <c r="BL506" s="304"/>
      <c r="BM506" s="304"/>
      <c r="BN506" s="304"/>
      <c r="BO506" s="304"/>
      <c r="BP506" s="304"/>
      <c r="BQ506" s="304"/>
      <c r="BR506" s="304"/>
      <c r="BS506" s="304"/>
      <c r="BT506" s="304"/>
      <c r="BU506" s="304"/>
      <c r="BV506" s="304"/>
      <c r="BW506" s="304"/>
      <c r="BX506" s="304"/>
      <c r="BY506" s="304"/>
      <c r="BZ506" s="304"/>
      <c r="CA506" s="304"/>
      <c r="CB506" s="304"/>
      <c r="CC506" s="304"/>
      <c r="CD506" s="304"/>
      <c r="CE506" s="304"/>
      <c r="CF506" s="304"/>
      <c r="CG506" s="304"/>
      <c r="CH506" s="304"/>
      <c r="CI506" s="304"/>
      <c r="CJ506" s="304"/>
      <c r="CK506" s="304"/>
      <c r="CL506" s="304"/>
      <c r="CM506" s="304"/>
      <c r="CN506" s="304"/>
      <c r="CO506" s="304"/>
      <c r="CP506" s="304"/>
      <c r="CQ506" s="304"/>
      <c r="CR506" s="304"/>
      <c r="CS506" s="304"/>
      <c r="CT506" s="304"/>
      <c r="CU506" s="304"/>
      <c r="CV506" s="304"/>
      <c r="CW506" s="304"/>
      <c r="CX506" s="304"/>
      <c r="CY506" s="304"/>
      <c r="CZ506" s="304"/>
      <c r="DA506" s="304"/>
      <c r="DB506" s="304"/>
      <c r="DC506" s="304"/>
      <c r="DD506" s="304"/>
    </row>
    <row r="507" spans="1:108" ht="17.25">
      <c r="A507" s="304"/>
      <c r="B507" s="300"/>
      <c r="C507" s="304"/>
      <c r="D507" s="304"/>
      <c r="E507" s="303"/>
      <c r="F507" s="303"/>
      <c r="G507" s="303"/>
      <c r="H507" s="303"/>
      <c r="I507" s="303"/>
      <c r="J507" s="305"/>
      <c r="K507" s="303"/>
      <c r="L507" s="303"/>
      <c r="M507" s="303"/>
      <c r="N507" s="305"/>
      <c r="O507" s="303"/>
      <c r="P507" s="304"/>
      <c r="Q507" s="304"/>
      <c r="R507" s="304"/>
      <c r="S507" s="304"/>
      <c r="T507" s="304"/>
      <c r="U507" s="304"/>
      <c r="V507" s="304"/>
      <c r="W507" s="304"/>
      <c r="X507" s="304"/>
      <c r="Y507" s="304"/>
      <c r="Z507" s="304"/>
      <c r="AA507" s="304"/>
      <c r="AB507" s="304"/>
      <c r="AC507" s="304"/>
      <c r="AD507" s="304"/>
      <c r="AE507" s="304"/>
      <c r="AF507" s="304"/>
      <c r="AG507" s="304"/>
      <c r="AH507" s="304"/>
      <c r="AI507" s="304"/>
      <c r="AJ507" s="304"/>
      <c r="AK507" s="304"/>
      <c r="AL507" s="304"/>
      <c r="AM507" s="304"/>
      <c r="AN507" s="304"/>
      <c r="AO507" s="304"/>
      <c r="AP507" s="304"/>
      <c r="AQ507" s="304"/>
      <c r="AR507" s="304"/>
      <c r="AS507" s="304"/>
      <c r="AT507" s="304"/>
      <c r="AU507" s="304"/>
      <c r="AV507" s="304"/>
      <c r="AW507" s="304"/>
      <c r="AX507" s="304"/>
      <c r="AY507" s="304"/>
      <c r="AZ507" s="304"/>
      <c r="BA507" s="304"/>
      <c r="BB507" s="304"/>
      <c r="BC507" s="304"/>
      <c r="BD507" s="304"/>
      <c r="BE507" s="304"/>
      <c r="BF507" s="304"/>
      <c r="BG507" s="304"/>
      <c r="BH507" s="304"/>
      <c r="BI507" s="304"/>
      <c r="BJ507" s="304"/>
      <c r="BK507" s="304"/>
      <c r="BL507" s="304"/>
      <c r="BM507" s="304"/>
      <c r="BN507" s="304"/>
      <c r="BO507" s="304"/>
      <c r="BP507" s="304"/>
      <c r="BQ507" s="304"/>
      <c r="BR507" s="304"/>
      <c r="BS507" s="304"/>
      <c r="BT507" s="304"/>
      <c r="BU507" s="304"/>
      <c r="BV507" s="304"/>
      <c r="BW507" s="304"/>
      <c r="BX507" s="304"/>
      <c r="BY507" s="304"/>
      <c r="BZ507" s="304"/>
      <c r="CA507" s="304"/>
      <c r="CB507" s="304"/>
      <c r="CC507" s="304"/>
      <c r="CD507" s="304"/>
      <c r="CE507" s="304"/>
      <c r="CF507" s="304"/>
      <c r="CG507" s="304"/>
      <c r="CH507" s="304"/>
      <c r="CI507" s="304"/>
      <c r="CJ507" s="304"/>
      <c r="CK507" s="304"/>
      <c r="CL507" s="304"/>
      <c r="CM507" s="304"/>
      <c r="CN507" s="304"/>
      <c r="CO507" s="304"/>
      <c r="CP507" s="304"/>
      <c r="CQ507" s="304"/>
      <c r="CR507" s="304"/>
      <c r="CS507" s="304"/>
      <c r="CT507" s="304"/>
      <c r="CU507" s="304"/>
      <c r="CV507" s="304"/>
      <c r="CW507" s="304"/>
      <c r="CX507" s="304"/>
      <c r="CY507" s="304"/>
      <c r="CZ507" s="304"/>
      <c r="DA507" s="304"/>
      <c r="DB507" s="304"/>
      <c r="DC507" s="304"/>
      <c r="DD507" s="304"/>
    </row>
    <row r="508" spans="1:108" ht="17.25">
      <c r="A508" s="304"/>
      <c r="B508" s="300"/>
      <c r="C508" s="304"/>
      <c r="D508" s="304"/>
      <c r="E508" s="303"/>
      <c r="F508" s="303"/>
      <c r="G508" s="303"/>
      <c r="H508" s="303"/>
      <c r="I508" s="303"/>
      <c r="J508" s="305"/>
      <c r="K508" s="303"/>
      <c r="L508" s="303"/>
      <c r="M508" s="303"/>
      <c r="N508" s="305"/>
      <c r="O508" s="303"/>
      <c r="P508" s="304"/>
      <c r="Q508" s="304"/>
      <c r="R508" s="304"/>
      <c r="S508" s="304"/>
      <c r="T508" s="304"/>
      <c r="U508" s="304"/>
      <c r="V508" s="304"/>
      <c r="W508" s="304"/>
      <c r="X508" s="304"/>
      <c r="Y508" s="304"/>
      <c r="Z508" s="304"/>
      <c r="AA508" s="304"/>
      <c r="AB508" s="304"/>
      <c r="AC508" s="304"/>
      <c r="AD508" s="304"/>
      <c r="AE508" s="304"/>
      <c r="AF508" s="304"/>
      <c r="AG508" s="304"/>
      <c r="AH508" s="304"/>
      <c r="AI508" s="304"/>
      <c r="AJ508" s="304"/>
      <c r="AK508" s="304"/>
      <c r="AL508" s="304"/>
      <c r="AM508" s="304"/>
      <c r="AN508" s="304"/>
      <c r="AO508" s="304"/>
      <c r="AP508" s="304"/>
      <c r="AQ508" s="304"/>
      <c r="AR508" s="304"/>
      <c r="AS508" s="304"/>
      <c r="AT508" s="304"/>
      <c r="AU508" s="304"/>
      <c r="AV508" s="304"/>
      <c r="AW508" s="304"/>
      <c r="AX508" s="304"/>
      <c r="AY508" s="304"/>
      <c r="AZ508" s="304"/>
      <c r="BA508" s="304"/>
      <c r="BB508" s="304"/>
      <c r="BC508" s="304"/>
      <c r="BD508" s="304"/>
      <c r="BE508" s="304"/>
      <c r="BF508" s="304"/>
      <c r="BG508" s="304"/>
      <c r="BH508" s="304"/>
      <c r="BI508" s="304"/>
      <c r="BJ508" s="304"/>
      <c r="BK508" s="304"/>
      <c r="BL508" s="304"/>
      <c r="BM508" s="304"/>
      <c r="BN508" s="304"/>
      <c r="BO508" s="304"/>
      <c r="BP508" s="304"/>
      <c r="BQ508" s="304"/>
      <c r="BR508" s="304"/>
      <c r="BS508" s="304"/>
      <c r="BT508" s="304"/>
      <c r="BU508" s="304"/>
      <c r="BV508" s="304"/>
      <c r="BW508" s="304"/>
      <c r="BX508" s="304"/>
      <c r="BY508" s="304"/>
      <c r="BZ508" s="304"/>
      <c r="CA508" s="304"/>
      <c r="CB508" s="304"/>
      <c r="CC508" s="304"/>
      <c r="CD508" s="304"/>
      <c r="CE508" s="304"/>
      <c r="CF508" s="304"/>
      <c r="CG508" s="304"/>
      <c r="CH508" s="304"/>
      <c r="CI508" s="304"/>
      <c r="CJ508" s="304"/>
      <c r="CK508" s="304"/>
      <c r="CL508" s="304"/>
      <c r="CM508" s="304"/>
      <c r="CN508" s="304"/>
      <c r="CO508" s="304"/>
      <c r="CP508" s="304"/>
      <c r="CQ508" s="304"/>
      <c r="CR508" s="304"/>
      <c r="CS508" s="304"/>
      <c r="CT508" s="304"/>
      <c r="CU508" s="304"/>
      <c r="CV508" s="304"/>
      <c r="CW508" s="304"/>
      <c r="CX508" s="304"/>
      <c r="CY508" s="304"/>
      <c r="CZ508" s="304"/>
      <c r="DA508" s="304"/>
      <c r="DB508" s="304"/>
      <c r="DC508" s="304"/>
      <c r="DD508" s="304"/>
    </row>
    <row r="509" spans="1:108" ht="17.25">
      <c r="A509" s="304"/>
      <c r="B509" s="300"/>
      <c r="C509" s="304"/>
      <c r="D509" s="304"/>
      <c r="E509" s="303"/>
      <c r="F509" s="303"/>
      <c r="G509" s="303"/>
      <c r="H509" s="303"/>
      <c r="I509" s="303"/>
      <c r="J509" s="305"/>
      <c r="K509" s="303"/>
      <c r="L509" s="303"/>
      <c r="M509" s="303"/>
      <c r="N509" s="305"/>
      <c r="O509" s="303"/>
      <c r="P509" s="304"/>
      <c r="Q509" s="304"/>
      <c r="R509" s="304"/>
      <c r="S509" s="304"/>
      <c r="T509" s="304"/>
      <c r="U509" s="304"/>
      <c r="V509" s="304"/>
      <c r="W509" s="304"/>
      <c r="X509" s="304"/>
      <c r="Y509" s="304"/>
      <c r="Z509" s="304"/>
      <c r="AA509" s="304"/>
      <c r="AB509" s="304"/>
      <c r="AC509" s="304"/>
      <c r="AD509" s="304"/>
      <c r="AE509" s="304"/>
      <c r="AF509" s="304"/>
      <c r="AG509" s="304"/>
      <c r="AH509" s="304"/>
      <c r="AI509" s="304"/>
      <c r="AJ509" s="304"/>
      <c r="AK509" s="304"/>
      <c r="AL509" s="304"/>
      <c r="AM509" s="304"/>
      <c r="AN509" s="304"/>
      <c r="AO509" s="304"/>
      <c r="AP509" s="304"/>
      <c r="AQ509" s="304"/>
      <c r="AR509" s="304"/>
      <c r="AS509" s="304"/>
      <c r="AT509" s="304"/>
      <c r="AU509" s="304"/>
      <c r="AV509" s="304"/>
      <c r="AW509" s="304"/>
      <c r="AX509" s="304"/>
      <c r="AY509" s="304"/>
      <c r="AZ509" s="304"/>
      <c r="BA509" s="304"/>
      <c r="BB509" s="304"/>
      <c r="BC509" s="304"/>
      <c r="BD509" s="304"/>
      <c r="BE509" s="304"/>
      <c r="BF509" s="304"/>
      <c r="BG509" s="304"/>
      <c r="BH509" s="304"/>
      <c r="BI509" s="304"/>
      <c r="BJ509" s="304"/>
      <c r="BK509" s="304"/>
      <c r="BL509" s="304"/>
      <c r="BM509" s="304"/>
      <c r="BN509" s="304"/>
      <c r="BO509" s="304"/>
      <c r="BP509" s="304"/>
      <c r="BQ509" s="304"/>
      <c r="BR509" s="304"/>
      <c r="BS509" s="304"/>
      <c r="BT509" s="304"/>
      <c r="BU509" s="304"/>
      <c r="BV509" s="304"/>
      <c r="BW509" s="304"/>
      <c r="BX509" s="304"/>
      <c r="BY509" s="304"/>
      <c r="BZ509" s="304"/>
      <c r="CA509" s="304"/>
      <c r="CB509" s="304"/>
      <c r="CC509" s="304"/>
      <c r="CD509" s="304"/>
      <c r="CE509" s="304"/>
      <c r="CF509" s="304"/>
      <c r="CG509" s="304"/>
      <c r="CH509" s="304"/>
      <c r="CI509" s="304"/>
      <c r="CJ509" s="304"/>
      <c r="CK509" s="304"/>
      <c r="CL509" s="304"/>
      <c r="CM509" s="304"/>
      <c r="CN509" s="304"/>
      <c r="CO509" s="304"/>
      <c r="CP509" s="304"/>
      <c r="CQ509" s="304"/>
      <c r="CR509" s="304"/>
      <c r="CS509" s="304"/>
      <c r="CT509" s="304"/>
      <c r="CU509" s="304"/>
      <c r="CV509" s="304"/>
      <c r="CW509" s="304"/>
      <c r="CX509" s="304"/>
      <c r="CY509" s="304"/>
      <c r="CZ509" s="304"/>
      <c r="DA509" s="304"/>
      <c r="DB509" s="304"/>
      <c r="DC509" s="304"/>
      <c r="DD509" s="304"/>
    </row>
    <row r="510" spans="1:108" ht="17.25">
      <c r="A510" s="304"/>
      <c r="B510" s="300"/>
      <c r="C510" s="304"/>
      <c r="D510" s="304"/>
      <c r="E510" s="303"/>
      <c r="F510" s="303"/>
      <c r="G510" s="303"/>
      <c r="H510" s="303"/>
      <c r="I510" s="303"/>
      <c r="J510" s="305"/>
      <c r="K510" s="303"/>
      <c r="L510" s="303"/>
      <c r="M510" s="303"/>
      <c r="N510" s="305"/>
      <c r="O510" s="303"/>
      <c r="P510" s="304"/>
      <c r="Q510" s="304"/>
      <c r="R510" s="304"/>
      <c r="S510" s="304"/>
      <c r="T510" s="304"/>
      <c r="U510" s="304"/>
      <c r="V510" s="304"/>
      <c r="W510" s="304"/>
      <c r="X510" s="304"/>
      <c r="Y510" s="304"/>
      <c r="Z510" s="304"/>
      <c r="AA510" s="304"/>
      <c r="AB510" s="304"/>
      <c r="AC510" s="304"/>
      <c r="AD510" s="304"/>
      <c r="AE510" s="304"/>
      <c r="AF510" s="304"/>
      <c r="AG510" s="304"/>
      <c r="AH510" s="304"/>
      <c r="AI510" s="304"/>
      <c r="AJ510" s="304"/>
      <c r="AK510" s="304"/>
      <c r="AL510" s="304"/>
      <c r="AM510" s="304"/>
      <c r="AN510" s="304"/>
      <c r="AO510" s="304"/>
      <c r="AP510" s="304"/>
      <c r="AQ510" s="304"/>
      <c r="AR510" s="304"/>
      <c r="AS510" s="304"/>
      <c r="AT510" s="304"/>
      <c r="AU510" s="304"/>
      <c r="AV510" s="304"/>
      <c r="AW510" s="304"/>
      <c r="AX510" s="304"/>
      <c r="AY510" s="304"/>
      <c r="AZ510" s="304"/>
      <c r="BA510" s="304"/>
      <c r="BB510" s="304"/>
      <c r="BC510" s="304"/>
      <c r="BD510" s="304"/>
      <c r="BE510" s="304"/>
      <c r="BF510" s="304"/>
      <c r="BG510" s="304"/>
      <c r="BH510" s="304"/>
      <c r="BI510" s="304"/>
      <c r="BJ510" s="304"/>
      <c r="BK510" s="304"/>
      <c r="BL510" s="304"/>
      <c r="BM510" s="304"/>
      <c r="BN510" s="304"/>
      <c r="BO510" s="304"/>
      <c r="BP510" s="304"/>
      <c r="BQ510" s="304"/>
      <c r="BR510" s="304"/>
      <c r="BS510" s="304"/>
      <c r="BT510" s="304"/>
      <c r="BU510" s="304"/>
      <c r="BV510" s="304"/>
      <c r="BW510" s="304"/>
      <c r="BX510" s="304"/>
      <c r="BY510" s="304"/>
      <c r="BZ510" s="304"/>
      <c r="CA510" s="304"/>
      <c r="CB510" s="304"/>
      <c r="CC510" s="304"/>
      <c r="CD510" s="304"/>
      <c r="CE510" s="304"/>
      <c r="CF510" s="304"/>
      <c r="CG510" s="304"/>
      <c r="CH510" s="304"/>
      <c r="CI510" s="304"/>
      <c r="CJ510" s="304"/>
      <c r="CK510" s="304"/>
      <c r="CL510" s="304"/>
      <c r="CM510" s="304"/>
      <c r="CN510" s="304"/>
      <c r="CO510" s="304"/>
      <c r="CP510" s="304"/>
      <c r="CQ510" s="304"/>
      <c r="CR510" s="304"/>
      <c r="CS510" s="304"/>
      <c r="CT510" s="304"/>
      <c r="CU510" s="304"/>
      <c r="CV510" s="304"/>
      <c r="CW510" s="304"/>
      <c r="CX510" s="304"/>
      <c r="CY510" s="304"/>
      <c r="CZ510" s="304"/>
      <c r="DA510" s="304"/>
      <c r="DB510" s="304"/>
      <c r="DC510" s="304"/>
      <c r="DD510" s="304"/>
    </row>
    <row r="511" spans="1:108" ht="17.25">
      <c r="A511" s="304"/>
      <c r="B511" s="300"/>
      <c r="C511" s="304"/>
      <c r="D511" s="304"/>
      <c r="E511" s="303"/>
      <c r="F511" s="303"/>
      <c r="G511" s="303"/>
      <c r="H511" s="303"/>
      <c r="I511" s="303"/>
      <c r="J511" s="305"/>
      <c r="K511" s="303"/>
      <c r="L511" s="303"/>
      <c r="M511" s="303"/>
      <c r="N511" s="305"/>
      <c r="O511" s="303"/>
      <c r="P511" s="304"/>
      <c r="Q511" s="304"/>
      <c r="R511" s="304"/>
      <c r="S511" s="304"/>
      <c r="T511" s="304"/>
      <c r="U511" s="304"/>
      <c r="V511" s="304"/>
      <c r="W511" s="304"/>
      <c r="X511" s="304"/>
      <c r="Y511" s="304"/>
      <c r="Z511" s="304"/>
      <c r="AA511" s="304"/>
      <c r="AB511" s="304"/>
      <c r="AC511" s="304"/>
      <c r="AD511" s="304"/>
      <c r="AE511" s="304"/>
      <c r="AF511" s="304"/>
      <c r="AG511" s="304"/>
      <c r="AH511" s="304"/>
      <c r="AI511" s="304"/>
      <c r="AJ511" s="304"/>
      <c r="AK511" s="304"/>
      <c r="AL511" s="304"/>
      <c r="AM511" s="304"/>
      <c r="AN511" s="304"/>
      <c r="AO511" s="304"/>
      <c r="AP511" s="304"/>
      <c r="AQ511" s="304"/>
      <c r="AR511" s="304"/>
      <c r="AS511" s="304"/>
      <c r="AT511" s="304"/>
      <c r="AU511" s="304"/>
      <c r="AV511" s="304"/>
      <c r="AW511" s="304"/>
      <c r="AX511" s="304"/>
      <c r="AY511" s="304"/>
      <c r="AZ511" s="304"/>
      <c r="BA511" s="304"/>
      <c r="BB511" s="304"/>
      <c r="BC511" s="304"/>
      <c r="BD511" s="304"/>
      <c r="BE511" s="304"/>
      <c r="BF511" s="304"/>
      <c r="BG511" s="304"/>
      <c r="BH511" s="304"/>
      <c r="BI511" s="304"/>
      <c r="BJ511" s="304"/>
      <c r="BK511" s="304"/>
      <c r="BL511" s="304"/>
      <c r="BM511" s="304"/>
      <c r="BN511" s="304"/>
      <c r="BO511" s="304"/>
      <c r="BP511" s="304"/>
      <c r="BQ511" s="304"/>
      <c r="BR511" s="304"/>
      <c r="BS511" s="304"/>
      <c r="BT511" s="304"/>
      <c r="BU511" s="304"/>
      <c r="BV511" s="304"/>
      <c r="BW511" s="304"/>
      <c r="BX511" s="304"/>
      <c r="BY511" s="304"/>
      <c r="BZ511" s="304"/>
      <c r="CA511" s="304"/>
      <c r="CB511" s="304"/>
      <c r="CC511" s="304"/>
      <c r="CD511" s="304"/>
      <c r="CE511" s="304"/>
      <c r="CF511" s="304"/>
      <c r="CG511" s="304"/>
      <c r="CH511" s="304"/>
      <c r="CI511" s="304"/>
      <c r="CJ511" s="304"/>
      <c r="CK511" s="304"/>
      <c r="CL511" s="304"/>
      <c r="CM511" s="304"/>
      <c r="CN511" s="304"/>
      <c r="CO511" s="304"/>
      <c r="CP511" s="304"/>
      <c r="CQ511" s="304"/>
      <c r="CR511" s="304"/>
      <c r="CS511" s="304"/>
      <c r="CT511" s="304"/>
      <c r="CU511" s="304"/>
      <c r="CV511" s="304"/>
      <c r="CW511" s="304"/>
      <c r="CX511" s="304"/>
      <c r="CY511" s="304"/>
      <c r="CZ511" s="304"/>
      <c r="DA511" s="304"/>
      <c r="DB511" s="304"/>
      <c r="DC511" s="304"/>
      <c r="DD511" s="304"/>
    </row>
    <row r="512" spans="1:108" ht="17.25">
      <c r="A512" s="304"/>
      <c r="B512" s="300"/>
      <c r="C512" s="304"/>
      <c r="D512" s="304"/>
      <c r="E512" s="303"/>
      <c r="F512" s="303"/>
      <c r="G512" s="303"/>
      <c r="H512" s="303"/>
      <c r="I512" s="303"/>
      <c r="J512" s="305"/>
      <c r="K512" s="303"/>
      <c r="L512" s="303"/>
      <c r="M512" s="303"/>
      <c r="N512" s="305"/>
      <c r="O512" s="303"/>
      <c r="P512" s="304"/>
      <c r="Q512" s="304"/>
      <c r="R512" s="304"/>
      <c r="S512" s="304"/>
      <c r="T512" s="304"/>
      <c r="U512" s="304"/>
      <c r="V512" s="304"/>
      <c r="W512" s="304"/>
      <c r="X512" s="304"/>
      <c r="Y512" s="304"/>
      <c r="Z512" s="304"/>
      <c r="AA512" s="304"/>
      <c r="AB512" s="304"/>
      <c r="AC512" s="304"/>
      <c r="AD512" s="304"/>
      <c r="AE512" s="304"/>
      <c r="AF512" s="304"/>
      <c r="AG512" s="304"/>
      <c r="AH512" s="304"/>
      <c r="AI512" s="304"/>
      <c r="AJ512" s="304"/>
      <c r="AK512" s="304"/>
      <c r="AL512" s="304"/>
      <c r="AM512" s="304"/>
      <c r="AN512" s="304"/>
      <c r="AO512" s="304"/>
      <c r="AP512" s="304"/>
      <c r="AQ512" s="304"/>
      <c r="AR512" s="304"/>
      <c r="AS512" s="304"/>
      <c r="AT512" s="304"/>
      <c r="AU512" s="304"/>
      <c r="AV512" s="304"/>
      <c r="AW512" s="304"/>
      <c r="AX512" s="304"/>
      <c r="AY512" s="304"/>
      <c r="AZ512" s="304"/>
      <c r="BA512" s="304"/>
      <c r="BB512" s="304"/>
      <c r="BC512" s="304"/>
      <c r="BD512" s="304"/>
      <c r="BE512" s="304"/>
      <c r="BF512" s="304"/>
      <c r="BG512" s="304"/>
      <c r="BH512" s="304"/>
      <c r="BI512" s="304"/>
      <c r="BJ512" s="304"/>
      <c r="BK512" s="304"/>
      <c r="BL512" s="304"/>
      <c r="BM512" s="304"/>
      <c r="BN512" s="304"/>
      <c r="BO512" s="304"/>
      <c r="BP512" s="304"/>
      <c r="BQ512" s="304"/>
      <c r="BR512" s="304"/>
      <c r="BS512" s="304"/>
      <c r="BT512" s="304"/>
      <c r="BU512" s="304"/>
      <c r="BV512" s="304"/>
      <c r="BW512" s="304"/>
      <c r="BX512" s="304"/>
      <c r="BY512" s="304"/>
      <c r="BZ512" s="304"/>
      <c r="CA512" s="304"/>
      <c r="CB512" s="304"/>
      <c r="CC512" s="304"/>
      <c r="CD512" s="304"/>
      <c r="CE512" s="304"/>
      <c r="CF512" s="304"/>
      <c r="CG512" s="304"/>
      <c r="CH512" s="304"/>
      <c r="CI512" s="304"/>
      <c r="CJ512" s="304"/>
      <c r="CK512" s="304"/>
      <c r="CL512" s="304"/>
      <c r="CM512" s="304"/>
      <c r="CN512" s="304"/>
      <c r="CO512" s="304"/>
      <c r="CP512" s="304"/>
      <c r="CQ512" s="304"/>
      <c r="CR512" s="304"/>
      <c r="CS512" s="304"/>
      <c r="CT512" s="304"/>
      <c r="CU512" s="304"/>
      <c r="CV512" s="304"/>
      <c r="CW512" s="304"/>
      <c r="CX512" s="304"/>
      <c r="CY512" s="304"/>
      <c r="CZ512" s="304"/>
      <c r="DA512" s="304"/>
      <c r="DB512" s="304"/>
      <c r="DC512" s="304"/>
      <c r="DD512" s="304"/>
    </row>
    <row r="513" spans="1:108" ht="17.25">
      <c r="A513" s="304"/>
      <c r="B513" s="300"/>
      <c r="C513" s="304"/>
      <c r="D513" s="304"/>
      <c r="E513" s="303"/>
      <c r="F513" s="303"/>
      <c r="G513" s="303"/>
      <c r="H513" s="303"/>
      <c r="I513" s="303"/>
      <c r="J513" s="305"/>
      <c r="K513" s="303"/>
      <c r="L513" s="303"/>
      <c r="M513" s="303"/>
      <c r="N513" s="305"/>
      <c r="O513" s="303"/>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c r="AU513" s="304"/>
      <c r="AV513" s="304"/>
      <c r="AW513" s="304"/>
      <c r="AX513" s="304"/>
      <c r="AY513" s="304"/>
      <c r="AZ513" s="304"/>
      <c r="BA513" s="304"/>
      <c r="BB513" s="304"/>
      <c r="BC513" s="304"/>
      <c r="BD513" s="304"/>
      <c r="BE513" s="304"/>
      <c r="BF513" s="304"/>
      <c r="BG513" s="304"/>
      <c r="BH513" s="304"/>
      <c r="BI513" s="304"/>
      <c r="BJ513" s="304"/>
      <c r="BK513" s="304"/>
      <c r="BL513" s="304"/>
      <c r="BM513" s="304"/>
      <c r="BN513" s="304"/>
      <c r="BO513" s="304"/>
      <c r="BP513" s="304"/>
      <c r="BQ513" s="304"/>
      <c r="BR513" s="304"/>
      <c r="BS513" s="304"/>
      <c r="BT513" s="304"/>
      <c r="BU513" s="304"/>
      <c r="BV513" s="304"/>
      <c r="BW513" s="304"/>
      <c r="BX513" s="304"/>
      <c r="BY513" s="304"/>
      <c r="BZ513" s="304"/>
      <c r="CA513" s="304"/>
      <c r="CB513" s="304"/>
      <c r="CC513" s="304"/>
      <c r="CD513" s="304"/>
      <c r="CE513" s="304"/>
      <c r="CF513" s="304"/>
      <c r="CG513" s="304"/>
      <c r="CH513" s="304"/>
      <c r="CI513" s="304"/>
      <c r="CJ513" s="304"/>
      <c r="CK513" s="304"/>
      <c r="CL513" s="304"/>
      <c r="CM513" s="304"/>
      <c r="CN513" s="304"/>
      <c r="CO513" s="304"/>
      <c r="CP513" s="304"/>
      <c r="CQ513" s="304"/>
      <c r="CR513" s="304"/>
      <c r="CS513" s="304"/>
      <c r="CT513" s="304"/>
      <c r="CU513" s="304"/>
      <c r="CV513" s="304"/>
      <c r="CW513" s="304"/>
      <c r="CX513" s="304"/>
      <c r="CY513" s="304"/>
      <c r="CZ513" s="304"/>
      <c r="DA513" s="304"/>
      <c r="DB513" s="304"/>
      <c r="DC513" s="304"/>
      <c r="DD513" s="304"/>
    </row>
    <row r="514" spans="1:108" ht="17.25">
      <c r="A514" s="304"/>
      <c r="B514" s="300"/>
      <c r="C514" s="304"/>
      <c r="D514" s="304"/>
      <c r="E514" s="303"/>
      <c r="F514" s="303"/>
      <c r="G514" s="303"/>
      <c r="H514" s="303"/>
      <c r="I514" s="303"/>
      <c r="J514" s="305"/>
      <c r="K514" s="303"/>
      <c r="L514" s="303"/>
      <c r="M514" s="303"/>
      <c r="N514" s="305"/>
      <c r="O514" s="303"/>
      <c r="P514" s="304"/>
      <c r="Q514" s="304"/>
      <c r="R514" s="304"/>
      <c r="S514" s="304"/>
      <c r="T514" s="304"/>
      <c r="U514" s="304"/>
      <c r="V514" s="304"/>
      <c r="W514" s="304"/>
      <c r="X514" s="304"/>
      <c r="Y514" s="304"/>
      <c r="Z514" s="304"/>
      <c r="AA514" s="304"/>
      <c r="AB514" s="304"/>
      <c r="AC514" s="304"/>
      <c r="AD514" s="304"/>
      <c r="AE514" s="304"/>
      <c r="AF514" s="304"/>
      <c r="AG514" s="304"/>
      <c r="AH514" s="304"/>
      <c r="AI514" s="304"/>
      <c r="AJ514" s="304"/>
      <c r="AK514" s="304"/>
      <c r="AL514" s="304"/>
      <c r="AM514" s="304"/>
      <c r="AN514" s="304"/>
      <c r="AO514" s="304"/>
      <c r="AP514" s="304"/>
      <c r="AQ514" s="304"/>
      <c r="AR514" s="304"/>
      <c r="AS514" s="304"/>
      <c r="AT514" s="304"/>
      <c r="AU514" s="304"/>
      <c r="AV514" s="304"/>
      <c r="AW514" s="304"/>
      <c r="AX514" s="304"/>
      <c r="AY514" s="304"/>
      <c r="AZ514" s="304"/>
      <c r="BA514" s="304"/>
      <c r="BB514" s="304"/>
      <c r="BC514" s="304"/>
      <c r="BD514" s="304"/>
      <c r="BE514" s="304"/>
      <c r="BF514" s="304"/>
      <c r="BG514" s="304"/>
      <c r="BH514" s="304"/>
      <c r="BI514" s="304"/>
      <c r="BJ514" s="304"/>
      <c r="BK514" s="304"/>
      <c r="BL514" s="304"/>
      <c r="BM514" s="304"/>
      <c r="BN514" s="304"/>
      <c r="BO514" s="304"/>
      <c r="BP514" s="304"/>
      <c r="BQ514" s="304"/>
      <c r="BR514" s="304"/>
      <c r="BS514" s="304"/>
      <c r="BT514" s="304"/>
      <c r="BU514" s="304"/>
      <c r="BV514" s="304"/>
      <c r="BW514" s="304"/>
      <c r="BX514" s="304"/>
      <c r="BY514" s="304"/>
      <c r="BZ514" s="304"/>
      <c r="CA514" s="304"/>
      <c r="CB514" s="304"/>
      <c r="CC514" s="304"/>
      <c r="CD514" s="304"/>
      <c r="CE514" s="304"/>
      <c r="CF514" s="304"/>
      <c r="CG514" s="304"/>
      <c r="CH514" s="304"/>
      <c r="CI514" s="304"/>
      <c r="CJ514" s="304"/>
      <c r="CK514" s="304"/>
      <c r="CL514" s="304"/>
      <c r="CM514" s="304"/>
      <c r="CN514" s="304"/>
      <c r="CO514" s="304"/>
      <c r="CP514" s="304"/>
      <c r="CQ514" s="304"/>
      <c r="CR514" s="304"/>
      <c r="CS514" s="304"/>
      <c r="CT514" s="304"/>
      <c r="CU514" s="304"/>
      <c r="CV514" s="304"/>
      <c r="CW514" s="304"/>
      <c r="CX514" s="304"/>
      <c r="CY514" s="304"/>
      <c r="CZ514" s="304"/>
      <c r="DA514" s="304"/>
      <c r="DB514" s="304"/>
      <c r="DC514" s="304"/>
      <c r="DD514" s="304"/>
    </row>
    <row r="515" spans="1:108" ht="17.25">
      <c r="A515" s="304"/>
      <c r="B515" s="300"/>
      <c r="C515" s="304"/>
      <c r="D515" s="304"/>
      <c r="E515" s="303"/>
      <c r="F515" s="303"/>
      <c r="G515" s="303"/>
      <c r="H515" s="303"/>
      <c r="I515" s="303"/>
      <c r="J515" s="305"/>
      <c r="K515" s="303"/>
      <c r="L515" s="303"/>
      <c r="M515" s="303"/>
      <c r="N515" s="305"/>
      <c r="O515" s="303"/>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c r="AU515" s="304"/>
      <c r="AV515" s="304"/>
      <c r="AW515" s="304"/>
      <c r="AX515" s="304"/>
      <c r="AY515" s="304"/>
      <c r="AZ515" s="304"/>
      <c r="BA515" s="304"/>
      <c r="BB515" s="304"/>
      <c r="BC515" s="304"/>
      <c r="BD515" s="304"/>
      <c r="BE515" s="304"/>
      <c r="BF515" s="304"/>
      <c r="BG515" s="304"/>
      <c r="BH515" s="304"/>
      <c r="BI515" s="304"/>
      <c r="BJ515" s="304"/>
      <c r="BK515" s="304"/>
      <c r="BL515" s="304"/>
      <c r="BM515" s="304"/>
      <c r="BN515" s="304"/>
      <c r="BO515" s="304"/>
      <c r="BP515" s="304"/>
      <c r="BQ515" s="304"/>
      <c r="BR515" s="304"/>
      <c r="BS515" s="304"/>
      <c r="BT515" s="304"/>
      <c r="BU515" s="304"/>
      <c r="BV515" s="304"/>
      <c r="BW515" s="304"/>
      <c r="BX515" s="304"/>
      <c r="BY515" s="304"/>
      <c r="BZ515" s="304"/>
      <c r="CA515" s="304"/>
      <c r="CB515" s="304"/>
      <c r="CC515" s="304"/>
      <c r="CD515" s="304"/>
      <c r="CE515" s="304"/>
      <c r="CF515" s="304"/>
      <c r="CG515" s="304"/>
      <c r="CH515" s="304"/>
      <c r="CI515" s="304"/>
      <c r="CJ515" s="304"/>
      <c r="CK515" s="304"/>
      <c r="CL515" s="304"/>
      <c r="CM515" s="304"/>
      <c r="CN515" s="304"/>
      <c r="CO515" s="304"/>
      <c r="CP515" s="304"/>
      <c r="CQ515" s="304"/>
      <c r="CR515" s="304"/>
      <c r="CS515" s="304"/>
      <c r="CT515" s="304"/>
      <c r="CU515" s="304"/>
      <c r="CV515" s="304"/>
      <c r="CW515" s="304"/>
      <c r="CX515" s="304"/>
      <c r="CY515" s="304"/>
      <c r="CZ515" s="304"/>
      <c r="DA515" s="304"/>
      <c r="DB515" s="304"/>
      <c r="DC515" s="304"/>
      <c r="DD515" s="304"/>
    </row>
    <row r="516" spans="1:108" ht="17.25">
      <c r="A516" s="304"/>
      <c r="B516" s="300"/>
      <c r="C516" s="304"/>
      <c r="D516" s="304"/>
      <c r="E516" s="303"/>
      <c r="F516" s="303"/>
      <c r="G516" s="303"/>
      <c r="H516" s="303"/>
      <c r="I516" s="303"/>
      <c r="J516" s="305"/>
      <c r="K516" s="303"/>
      <c r="L516" s="303"/>
      <c r="M516" s="303"/>
      <c r="N516" s="305"/>
      <c r="O516" s="303"/>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c r="AU516" s="304"/>
      <c r="AV516" s="304"/>
      <c r="AW516" s="304"/>
      <c r="AX516" s="304"/>
      <c r="AY516" s="304"/>
      <c r="AZ516" s="304"/>
      <c r="BA516" s="304"/>
      <c r="BB516" s="304"/>
      <c r="BC516" s="304"/>
      <c r="BD516" s="304"/>
      <c r="BE516" s="304"/>
      <c r="BF516" s="304"/>
      <c r="BG516" s="304"/>
      <c r="BH516" s="304"/>
      <c r="BI516" s="304"/>
      <c r="BJ516" s="304"/>
      <c r="BK516" s="304"/>
      <c r="BL516" s="304"/>
      <c r="BM516" s="304"/>
      <c r="BN516" s="304"/>
      <c r="BO516" s="304"/>
      <c r="BP516" s="304"/>
      <c r="BQ516" s="304"/>
      <c r="BR516" s="304"/>
      <c r="BS516" s="304"/>
      <c r="BT516" s="304"/>
      <c r="BU516" s="304"/>
      <c r="BV516" s="304"/>
      <c r="BW516" s="304"/>
      <c r="BX516" s="304"/>
      <c r="BY516" s="304"/>
      <c r="BZ516" s="304"/>
      <c r="CA516" s="304"/>
      <c r="CB516" s="304"/>
      <c r="CC516" s="304"/>
      <c r="CD516" s="304"/>
      <c r="CE516" s="304"/>
      <c r="CF516" s="304"/>
      <c r="CG516" s="304"/>
      <c r="CH516" s="304"/>
      <c r="CI516" s="304"/>
      <c r="CJ516" s="304"/>
      <c r="CK516" s="304"/>
      <c r="CL516" s="304"/>
      <c r="CM516" s="304"/>
      <c r="CN516" s="304"/>
      <c r="CO516" s="304"/>
      <c r="CP516" s="304"/>
      <c r="CQ516" s="304"/>
      <c r="CR516" s="304"/>
      <c r="CS516" s="304"/>
      <c r="CT516" s="304"/>
      <c r="CU516" s="304"/>
      <c r="CV516" s="304"/>
      <c r="CW516" s="304"/>
      <c r="CX516" s="304"/>
      <c r="CY516" s="304"/>
      <c r="CZ516" s="304"/>
      <c r="DA516" s="304"/>
      <c r="DB516" s="304"/>
      <c r="DC516" s="304"/>
      <c r="DD516" s="304"/>
    </row>
    <row r="517" spans="1:108" ht="17.25">
      <c r="A517" s="304"/>
      <c r="B517" s="300"/>
      <c r="C517" s="304"/>
      <c r="D517" s="304"/>
      <c r="E517" s="303"/>
      <c r="F517" s="303"/>
      <c r="G517" s="303"/>
      <c r="H517" s="303"/>
      <c r="I517" s="303"/>
      <c r="J517" s="305"/>
      <c r="K517" s="303"/>
      <c r="L517" s="303"/>
      <c r="M517" s="303"/>
      <c r="N517" s="305"/>
      <c r="O517" s="303"/>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c r="AU517" s="304"/>
      <c r="AV517" s="304"/>
      <c r="AW517" s="304"/>
      <c r="AX517" s="304"/>
      <c r="AY517" s="304"/>
      <c r="AZ517" s="304"/>
      <c r="BA517" s="304"/>
      <c r="BB517" s="304"/>
      <c r="BC517" s="304"/>
      <c r="BD517" s="304"/>
      <c r="BE517" s="304"/>
      <c r="BF517" s="304"/>
      <c r="BG517" s="304"/>
      <c r="BH517" s="304"/>
      <c r="BI517" s="304"/>
      <c r="BJ517" s="304"/>
      <c r="BK517" s="304"/>
      <c r="BL517" s="304"/>
      <c r="BM517" s="304"/>
      <c r="BN517" s="304"/>
      <c r="BO517" s="304"/>
      <c r="BP517" s="304"/>
      <c r="BQ517" s="304"/>
      <c r="BR517" s="304"/>
      <c r="BS517" s="304"/>
      <c r="BT517" s="304"/>
      <c r="BU517" s="304"/>
      <c r="BV517" s="304"/>
      <c r="BW517" s="304"/>
      <c r="BX517" s="304"/>
      <c r="BY517" s="304"/>
      <c r="BZ517" s="304"/>
      <c r="CA517" s="304"/>
      <c r="CB517" s="304"/>
      <c r="CC517" s="304"/>
      <c r="CD517" s="304"/>
      <c r="CE517" s="304"/>
      <c r="CF517" s="304"/>
      <c r="CG517" s="304"/>
      <c r="CH517" s="304"/>
      <c r="CI517" s="304"/>
      <c r="CJ517" s="304"/>
      <c r="CK517" s="304"/>
      <c r="CL517" s="304"/>
      <c r="CM517" s="304"/>
      <c r="CN517" s="304"/>
      <c r="CO517" s="304"/>
      <c r="CP517" s="304"/>
      <c r="CQ517" s="304"/>
      <c r="CR517" s="304"/>
      <c r="CS517" s="304"/>
      <c r="CT517" s="304"/>
      <c r="CU517" s="304"/>
      <c r="CV517" s="304"/>
      <c r="CW517" s="304"/>
      <c r="CX517" s="304"/>
      <c r="CY517" s="304"/>
      <c r="CZ517" s="304"/>
      <c r="DA517" s="304"/>
      <c r="DB517" s="304"/>
      <c r="DC517" s="304"/>
      <c r="DD517" s="304"/>
    </row>
    <row r="518" spans="1:108" ht="17.25">
      <c r="A518" s="304"/>
      <c r="B518" s="300"/>
      <c r="C518" s="304"/>
      <c r="D518" s="304"/>
      <c r="E518" s="303"/>
      <c r="F518" s="303"/>
      <c r="G518" s="303"/>
      <c r="H518" s="303"/>
      <c r="I518" s="303"/>
      <c r="J518" s="305"/>
      <c r="K518" s="303"/>
      <c r="L518" s="303"/>
      <c r="M518" s="303"/>
      <c r="N518" s="305"/>
      <c r="O518" s="303"/>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c r="AU518" s="304"/>
      <c r="AV518" s="304"/>
      <c r="AW518" s="304"/>
      <c r="AX518" s="304"/>
      <c r="AY518" s="304"/>
      <c r="AZ518" s="304"/>
      <c r="BA518" s="304"/>
      <c r="BB518" s="304"/>
      <c r="BC518" s="304"/>
      <c r="BD518" s="304"/>
      <c r="BE518" s="304"/>
      <c r="BF518" s="304"/>
      <c r="BG518" s="304"/>
      <c r="BH518" s="304"/>
      <c r="BI518" s="304"/>
      <c r="BJ518" s="304"/>
      <c r="BK518" s="304"/>
      <c r="BL518" s="304"/>
      <c r="BM518" s="304"/>
      <c r="BN518" s="304"/>
      <c r="BO518" s="304"/>
      <c r="BP518" s="304"/>
      <c r="BQ518" s="304"/>
      <c r="BR518" s="304"/>
      <c r="BS518" s="304"/>
      <c r="BT518" s="304"/>
      <c r="BU518" s="304"/>
      <c r="BV518" s="304"/>
      <c r="BW518" s="304"/>
      <c r="BX518" s="304"/>
      <c r="BY518" s="304"/>
      <c r="BZ518" s="304"/>
      <c r="CA518" s="304"/>
      <c r="CB518" s="304"/>
      <c r="CC518" s="304"/>
      <c r="CD518" s="304"/>
      <c r="CE518" s="304"/>
      <c r="CF518" s="304"/>
      <c r="CG518" s="304"/>
      <c r="CH518" s="304"/>
      <c r="CI518" s="304"/>
      <c r="CJ518" s="304"/>
      <c r="CK518" s="304"/>
      <c r="CL518" s="304"/>
      <c r="CM518" s="304"/>
      <c r="CN518" s="304"/>
      <c r="CO518" s="304"/>
      <c r="CP518" s="304"/>
      <c r="CQ518" s="304"/>
      <c r="CR518" s="304"/>
      <c r="CS518" s="304"/>
      <c r="CT518" s="304"/>
      <c r="CU518" s="304"/>
      <c r="CV518" s="304"/>
      <c r="CW518" s="304"/>
      <c r="CX518" s="304"/>
      <c r="CY518" s="304"/>
      <c r="CZ518" s="304"/>
      <c r="DA518" s="304"/>
      <c r="DB518" s="304"/>
      <c r="DC518" s="304"/>
      <c r="DD518" s="304"/>
    </row>
    <row r="519" spans="1:108" ht="17.25">
      <c r="A519" s="304"/>
      <c r="B519" s="300"/>
      <c r="C519" s="304"/>
      <c r="D519" s="304"/>
      <c r="E519" s="303"/>
      <c r="F519" s="303"/>
      <c r="G519" s="303"/>
      <c r="H519" s="303"/>
      <c r="I519" s="303"/>
      <c r="J519" s="305"/>
      <c r="K519" s="303"/>
      <c r="L519" s="303"/>
      <c r="M519" s="303"/>
      <c r="N519" s="305"/>
      <c r="O519" s="303"/>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c r="AU519" s="304"/>
      <c r="AV519" s="304"/>
      <c r="AW519" s="304"/>
      <c r="AX519" s="304"/>
      <c r="AY519" s="304"/>
      <c r="AZ519" s="304"/>
      <c r="BA519" s="304"/>
      <c r="BB519" s="304"/>
      <c r="BC519" s="304"/>
      <c r="BD519" s="304"/>
      <c r="BE519" s="304"/>
      <c r="BF519" s="304"/>
      <c r="BG519" s="304"/>
      <c r="BH519" s="304"/>
      <c r="BI519" s="304"/>
      <c r="BJ519" s="304"/>
      <c r="BK519" s="304"/>
      <c r="BL519" s="304"/>
      <c r="BM519" s="304"/>
      <c r="BN519" s="304"/>
      <c r="BO519" s="304"/>
      <c r="BP519" s="304"/>
      <c r="BQ519" s="304"/>
      <c r="BR519" s="304"/>
      <c r="BS519" s="304"/>
      <c r="BT519" s="304"/>
      <c r="BU519" s="304"/>
      <c r="BV519" s="304"/>
      <c r="BW519" s="304"/>
      <c r="BX519" s="304"/>
      <c r="BY519" s="304"/>
      <c r="BZ519" s="304"/>
      <c r="CA519" s="304"/>
      <c r="CB519" s="304"/>
      <c r="CC519" s="304"/>
      <c r="CD519" s="304"/>
      <c r="CE519" s="304"/>
      <c r="CF519" s="304"/>
      <c r="CG519" s="304"/>
      <c r="CH519" s="304"/>
      <c r="CI519" s="304"/>
      <c r="CJ519" s="304"/>
      <c r="CK519" s="304"/>
      <c r="CL519" s="304"/>
      <c r="CM519" s="304"/>
      <c r="CN519" s="304"/>
      <c r="CO519" s="304"/>
      <c r="CP519" s="304"/>
      <c r="CQ519" s="304"/>
      <c r="CR519" s="304"/>
      <c r="CS519" s="304"/>
      <c r="CT519" s="304"/>
      <c r="CU519" s="304"/>
      <c r="CV519" s="304"/>
      <c r="CW519" s="304"/>
      <c r="CX519" s="304"/>
      <c r="CY519" s="304"/>
      <c r="CZ519" s="304"/>
      <c r="DA519" s="304"/>
      <c r="DB519" s="304"/>
      <c r="DC519" s="304"/>
      <c r="DD519" s="304"/>
    </row>
    <row r="520" spans="1:108" ht="17.25">
      <c r="A520" s="304"/>
      <c r="B520" s="300"/>
      <c r="C520" s="304"/>
      <c r="D520" s="304"/>
      <c r="E520" s="303"/>
      <c r="F520" s="303"/>
      <c r="G520" s="303"/>
      <c r="H520" s="303"/>
      <c r="I520" s="303"/>
      <c r="J520" s="305"/>
      <c r="K520" s="303"/>
      <c r="L520" s="303"/>
      <c r="M520" s="303"/>
      <c r="N520" s="305"/>
      <c r="O520" s="303"/>
      <c r="P520" s="304"/>
      <c r="Q520" s="304"/>
      <c r="R520" s="304"/>
      <c r="S520" s="304"/>
      <c r="T520" s="304"/>
      <c r="U520" s="304"/>
      <c r="V520" s="304"/>
      <c r="W520" s="304"/>
      <c r="X520" s="304"/>
      <c r="Y520" s="304"/>
      <c r="Z520" s="304"/>
      <c r="AA520" s="304"/>
      <c r="AB520" s="304"/>
      <c r="AC520" s="304"/>
      <c r="AD520" s="304"/>
      <c r="AE520" s="304"/>
      <c r="AF520" s="304"/>
      <c r="AG520" s="304"/>
      <c r="AH520" s="304"/>
      <c r="AI520" s="304"/>
      <c r="AJ520" s="304"/>
      <c r="AK520" s="304"/>
      <c r="AL520" s="304"/>
      <c r="AM520" s="304"/>
      <c r="AN520" s="304"/>
      <c r="AO520" s="304"/>
      <c r="AP520" s="304"/>
      <c r="AQ520" s="304"/>
      <c r="AR520" s="304"/>
      <c r="AS520" s="304"/>
      <c r="AT520" s="304"/>
      <c r="AU520" s="304"/>
      <c r="AV520" s="304"/>
      <c r="AW520" s="304"/>
      <c r="AX520" s="304"/>
      <c r="AY520" s="304"/>
      <c r="AZ520" s="304"/>
      <c r="BA520" s="304"/>
      <c r="BB520" s="304"/>
      <c r="BC520" s="304"/>
      <c r="BD520" s="304"/>
      <c r="BE520" s="304"/>
      <c r="BF520" s="304"/>
      <c r="BG520" s="304"/>
      <c r="BH520" s="304"/>
      <c r="BI520" s="304"/>
      <c r="BJ520" s="304"/>
      <c r="BK520" s="304"/>
      <c r="BL520" s="304"/>
      <c r="BM520" s="304"/>
      <c r="BN520" s="304"/>
      <c r="BO520" s="304"/>
      <c r="BP520" s="304"/>
      <c r="BQ520" s="304"/>
      <c r="BR520" s="304"/>
      <c r="BS520" s="304"/>
      <c r="BT520" s="304"/>
      <c r="BU520" s="304"/>
      <c r="BV520" s="304"/>
      <c r="BW520" s="304"/>
      <c r="BX520" s="304"/>
      <c r="BY520" s="304"/>
      <c r="BZ520" s="304"/>
      <c r="CA520" s="304"/>
      <c r="CB520" s="304"/>
      <c r="CC520" s="304"/>
      <c r="CD520" s="304"/>
      <c r="CE520" s="304"/>
      <c r="CF520" s="304"/>
      <c r="CG520" s="304"/>
      <c r="CH520" s="304"/>
      <c r="CI520" s="304"/>
      <c r="CJ520" s="304"/>
      <c r="CK520" s="304"/>
      <c r="CL520" s="304"/>
      <c r="CM520" s="304"/>
      <c r="CN520" s="304"/>
      <c r="CO520" s="304"/>
      <c r="CP520" s="304"/>
      <c r="CQ520" s="304"/>
      <c r="CR520" s="304"/>
      <c r="CS520" s="304"/>
      <c r="CT520" s="304"/>
      <c r="CU520" s="304"/>
      <c r="CV520" s="304"/>
      <c r="CW520" s="304"/>
      <c r="CX520" s="304"/>
      <c r="CY520" s="304"/>
      <c r="CZ520" s="304"/>
      <c r="DA520" s="304"/>
      <c r="DB520" s="304"/>
      <c r="DC520" s="304"/>
      <c r="DD520" s="304"/>
    </row>
    <row r="521" spans="1:108" ht="17.25">
      <c r="A521" s="304"/>
      <c r="B521" s="300"/>
      <c r="C521" s="304"/>
      <c r="D521" s="304"/>
      <c r="E521" s="303"/>
      <c r="F521" s="303"/>
      <c r="G521" s="303"/>
      <c r="H521" s="303"/>
      <c r="I521" s="303"/>
      <c r="J521" s="305"/>
      <c r="K521" s="303"/>
      <c r="L521" s="303"/>
      <c r="M521" s="303"/>
      <c r="N521" s="305"/>
      <c r="O521" s="303"/>
      <c r="P521" s="304"/>
      <c r="Q521" s="304"/>
      <c r="R521" s="304"/>
      <c r="S521" s="304"/>
      <c r="T521" s="304"/>
      <c r="U521" s="304"/>
      <c r="V521" s="304"/>
      <c r="W521" s="304"/>
      <c r="X521" s="304"/>
      <c r="Y521" s="304"/>
      <c r="Z521" s="304"/>
      <c r="AA521" s="304"/>
      <c r="AB521" s="304"/>
      <c r="AC521" s="304"/>
      <c r="AD521" s="304"/>
      <c r="AE521" s="304"/>
      <c r="AF521" s="304"/>
      <c r="AG521" s="304"/>
      <c r="AH521" s="304"/>
      <c r="AI521" s="304"/>
      <c r="AJ521" s="304"/>
      <c r="AK521" s="304"/>
      <c r="AL521" s="304"/>
      <c r="AM521" s="304"/>
      <c r="AN521" s="304"/>
      <c r="AO521" s="304"/>
      <c r="AP521" s="304"/>
      <c r="AQ521" s="304"/>
      <c r="AR521" s="304"/>
      <c r="AS521" s="304"/>
      <c r="AT521" s="304"/>
      <c r="AU521" s="304"/>
      <c r="AV521" s="304"/>
      <c r="AW521" s="304"/>
      <c r="AX521" s="304"/>
      <c r="AY521" s="304"/>
      <c r="AZ521" s="304"/>
      <c r="BA521" s="304"/>
      <c r="BB521" s="304"/>
      <c r="BC521" s="304"/>
      <c r="BD521" s="304"/>
      <c r="BE521" s="304"/>
      <c r="BF521" s="304"/>
      <c r="BG521" s="304"/>
      <c r="BH521" s="304"/>
      <c r="BI521" s="304"/>
      <c r="BJ521" s="304"/>
      <c r="BK521" s="304"/>
      <c r="BL521" s="304"/>
      <c r="BM521" s="304"/>
      <c r="BN521" s="304"/>
      <c r="BO521" s="304"/>
      <c r="BP521" s="304"/>
      <c r="BQ521" s="304"/>
      <c r="BR521" s="304"/>
      <c r="BS521" s="304"/>
      <c r="BT521" s="304"/>
      <c r="BU521" s="304"/>
      <c r="BV521" s="304"/>
      <c r="BW521" s="304"/>
      <c r="BX521" s="304"/>
      <c r="BY521" s="304"/>
      <c r="BZ521" s="304"/>
      <c r="CA521" s="304"/>
      <c r="CB521" s="304"/>
      <c r="CC521" s="304"/>
      <c r="CD521" s="304"/>
      <c r="CE521" s="304"/>
      <c r="CF521" s="304"/>
      <c r="CG521" s="304"/>
      <c r="CH521" s="304"/>
      <c r="CI521" s="304"/>
      <c r="CJ521" s="304"/>
      <c r="CK521" s="304"/>
      <c r="CL521" s="304"/>
      <c r="CM521" s="304"/>
      <c r="CN521" s="304"/>
      <c r="CO521" s="304"/>
      <c r="CP521" s="304"/>
      <c r="CQ521" s="304"/>
      <c r="CR521" s="304"/>
      <c r="CS521" s="304"/>
      <c r="CT521" s="304"/>
      <c r="CU521" s="304"/>
      <c r="CV521" s="304"/>
      <c r="CW521" s="304"/>
      <c r="CX521" s="304"/>
      <c r="CY521" s="304"/>
      <c r="CZ521" s="304"/>
      <c r="DA521" s="304"/>
      <c r="DB521" s="304"/>
      <c r="DC521" s="304"/>
      <c r="DD521" s="304"/>
    </row>
    <row r="522" spans="1:108" ht="17.25">
      <c r="A522" s="304"/>
      <c r="B522" s="300"/>
      <c r="C522" s="304"/>
      <c r="D522" s="304"/>
      <c r="E522" s="303"/>
      <c r="F522" s="303"/>
      <c r="G522" s="303"/>
      <c r="H522" s="303"/>
      <c r="I522" s="303"/>
      <c r="J522" s="305"/>
      <c r="K522" s="303"/>
      <c r="L522" s="303"/>
      <c r="M522" s="303"/>
      <c r="N522" s="305"/>
      <c r="O522" s="303"/>
      <c r="P522" s="304"/>
      <c r="Q522" s="304"/>
      <c r="R522" s="304"/>
      <c r="S522" s="304"/>
      <c r="T522" s="304"/>
      <c r="U522" s="304"/>
      <c r="V522" s="304"/>
      <c r="W522" s="304"/>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304"/>
      <c r="AY522" s="304"/>
      <c r="AZ522" s="304"/>
      <c r="BA522" s="304"/>
      <c r="BB522" s="304"/>
      <c r="BC522" s="304"/>
      <c r="BD522" s="304"/>
      <c r="BE522" s="304"/>
      <c r="BF522" s="304"/>
      <c r="BG522" s="304"/>
      <c r="BH522" s="304"/>
      <c r="BI522" s="304"/>
      <c r="BJ522" s="304"/>
      <c r="BK522" s="304"/>
      <c r="BL522" s="304"/>
      <c r="BM522" s="304"/>
      <c r="BN522" s="304"/>
      <c r="BO522" s="304"/>
      <c r="BP522" s="304"/>
      <c r="BQ522" s="304"/>
      <c r="BR522" s="304"/>
      <c r="BS522" s="304"/>
      <c r="BT522" s="304"/>
      <c r="BU522" s="304"/>
      <c r="BV522" s="304"/>
      <c r="BW522" s="304"/>
      <c r="BX522" s="304"/>
      <c r="BY522" s="304"/>
      <c r="BZ522" s="304"/>
      <c r="CA522" s="304"/>
      <c r="CB522" s="304"/>
      <c r="CC522" s="304"/>
      <c r="CD522" s="304"/>
      <c r="CE522" s="304"/>
      <c r="CF522" s="304"/>
      <c r="CG522" s="304"/>
      <c r="CH522" s="304"/>
      <c r="CI522" s="304"/>
      <c r="CJ522" s="304"/>
      <c r="CK522" s="304"/>
      <c r="CL522" s="304"/>
      <c r="CM522" s="304"/>
      <c r="CN522" s="304"/>
      <c r="CO522" s="304"/>
      <c r="CP522" s="304"/>
      <c r="CQ522" s="304"/>
      <c r="CR522" s="304"/>
      <c r="CS522" s="304"/>
      <c r="CT522" s="304"/>
      <c r="CU522" s="304"/>
      <c r="CV522" s="304"/>
      <c r="CW522" s="304"/>
      <c r="CX522" s="304"/>
      <c r="CY522" s="304"/>
      <c r="CZ522" s="304"/>
      <c r="DA522" s="304"/>
      <c r="DB522" s="304"/>
      <c r="DC522" s="304"/>
      <c r="DD522" s="304"/>
    </row>
    <row r="523" spans="1:108" ht="17.25">
      <c r="A523" s="304"/>
      <c r="B523" s="300"/>
      <c r="C523" s="304"/>
      <c r="D523" s="304"/>
      <c r="E523" s="303"/>
      <c r="F523" s="303"/>
      <c r="G523" s="303"/>
      <c r="H523" s="303"/>
      <c r="I523" s="303"/>
      <c r="J523" s="305"/>
      <c r="K523" s="303"/>
      <c r="L523" s="303"/>
      <c r="M523" s="303"/>
      <c r="N523" s="305"/>
      <c r="O523" s="303"/>
      <c r="P523" s="304"/>
      <c r="Q523" s="304"/>
      <c r="R523" s="304"/>
      <c r="S523" s="304"/>
      <c r="T523" s="304"/>
      <c r="U523" s="304"/>
      <c r="V523" s="304"/>
      <c r="W523" s="304"/>
      <c r="X523" s="304"/>
      <c r="Y523" s="304"/>
      <c r="Z523" s="304"/>
      <c r="AA523" s="304"/>
      <c r="AB523" s="304"/>
      <c r="AC523" s="304"/>
      <c r="AD523" s="304"/>
      <c r="AE523" s="304"/>
      <c r="AF523" s="304"/>
      <c r="AG523" s="304"/>
      <c r="AH523" s="304"/>
      <c r="AI523" s="304"/>
      <c r="AJ523" s="304"/>
      <c r="AK523" s="304"/>
      <c r="AL523" s="304"/>
      <c r="AM523" s="304"/>
      <c r="AN523" s="304"/>
      <c r="AO523" s="304"/>
      <c r="AP523" s="304"/>
      <c r="AQ523" s="304"/>
      <c r="AR523" s="304"/>
      <c r="AS523" s="304"/>
      <c r="AT523" s="304"/>
      <c r="AU523" s="304"/>
      <c r="AV523" s="304"/>
      <c r="AW523" s="304"/>
      <c r="AX523" s="304"/>
      <c r="AY523" s="304"/>
      <c r="AZ523" s="304"/>
      <c r="BA523" s="304"/>
      <c r="BB523" s="304"/>
      <c r="BC523" s="304"/>
      <c r="BD523" s="304"/>
      <c r="BE523" s="304"/>
      <c r="BF523" s="304"/>
      <c r="BG523" s="304"/>
      <c r="BH523" s="304"/>
      <c r="BI523" s="304"/>
      <c r="BJ523" s="304"/>
      <c r="BK523" s="304"/>
      <c r="BL523" s="304"/>
      <c r="BM523" s="304"/>
      <c r="BN523" s="304"/>
      <c r="BO523" s="304"/>
      <c r="BP523" s="304"/>
      <c r="BQ523" s="304"/>
      <c r="BR523" s="304"/>
      <c r="BS523" s="304"/>
      <c r="BT523" s="304"/>
      <c r="BU523" s="304"/>
      <c r="BV523" s="304"/>
      <c r="BW523" s="304"/>
      <c r="BX523" s="304"/>
      <c r="BY523" s="304"/>
      <c r="BZ523" s="304"/>
      <c r="CA523" s="304"/>
      <c r="CB523" s="304"/>
      <c r="CC523" s="304"/>
      <c r="CD523" s="304"/>
      <c r="CE523" s="304"/>
      <c r="CF523" s="304"/>
      <c r="CG523" s="304"/>
      <c r="CH523" s="304"/>
      <c r="CI523" s="304"/>
      <c r="CJ523" s="304"/>
      <c r="CK523" s="304"/>
      <c r="CL523" s="304"/>
      <c r="CM523" s="304"/>
      <c r="CN523" s="304"/>
      <c r="CO523" s="304"/>
      <c r="CP523" s="304"/>
      <c r="CQ523" s="304"/>
      <c r="CR523" s="304"/>
      <c r="CS523" s="304"/>
      <c r="CT523" s="304"/>
      <c r="CU523" s="304"/>
      <c r="CV523" s="304"/>
      <c r="CW523" s="304"/>
      <c r="CX523" s="304"/>
      <c r="CY523" s="304"/>
      <c r="CZ523" s="304"/>
      <c r="DA523" s="304"/>
      <c r="DB523" s="304"/>
      <c r="DC523" s="304"/>
      <c r="DD523" s="304"/>
    </row>
    <row r="524" spans="1:108" ht="17.25">
      <c r="A524" s="304"/>
      <c r="B524" s="300"/>
      <c r="C524" s="304"/>
      <c r="D524" s="304"/>
      <c r="E524" s="303"/>
      <c r="F524" s="303"/>
      <c r="G524" s="303"/>
      <c r="H524" s="303"/>
      <c r="I524" s="303"/>
      <c r="J524" s="305"/>
      <c r="K524" s="303"/>
      <c r="L524" s="303"/>
      <c r="M524" s="303"/>
      <c r="N524" s="305"/>
      <c r="O524" s="303"/>
      <c r="P524" s="304"/>
      <c r="Q524" s="304"/>
      <c r="R524" s="304"/>
      <c r="S524" s="304"/>
      <c r="T524" s="304"/>
      <c r="U524" s="304"/>
      <c r="V524" s="304"/>
      <c r="W524" s="304"/>
      <c r="X524" s="304"/>
      <c r="Y524" s="304"/>
      <c r="Z524" s="304"/>
      <c r="AA524" s="304"/>
      <c r="AB524" s="304"/>
      <c r="AC524" s="304"/>
      <c r="AD524" s="304"/>
      <c r="AE524" s="304"/>
      <c r="AF524" s="304"/>
      <c r="AG524" s="304"/>
      <c r="AH524" s="304"/>
      <c r="AI524" s="304"/>
      <c r="AJ524" s="304"/>
      <c r="AK524" s="304"/>
      <c r="AL524" s="304"/>
      <c r="AM524" s="304"/>
      <c r="AN524" s="304"/>
      <c r="AO524" s="304"/>
      <c r="AP524" s="304"/>
      <c r="AQ524" s="304"/>
      <c r="AR524" s="304"/>
      <c r="AS524" s="304"/>
      <c r="AT524" s="304"/>
      <c r="AU524" s="304"/>
      <c r="AV524" s="304"/>
      <c r="AW524" s="304"/>
      <c r="AX524" s="304"/>
      <c r="AY524" s="304"/>
      <c r="AZ524" s="304"/>
      <c r="BA524" s="304"/>
      <c r="BB524" s="304"/>
      <c r="BC524" s="304"/>
      <c r="BD524" s="304"/>
      <c r="BE524" s="304"/>
      <c r="BF524" s="304"/>
      <c r="BG524" s="304"/>
      <c r="BH524" s="304"/>
      <c r="BI524" s="304"/>
      <c r="BJ524" s="304"/>
      <c r="BK524" s="304"/>
      <c r="BL524" s="304"/>
      <c r="BM524" s="304"/>
      <c r="BN524" s="304"/>
      <c r="BO524" s="304"/>
      <c r="BP524" s="304"/>
      <c r="BQ524" s="304"/>
      <c r="BR524" s="304"/>
      <c r="BS524" s="304"/>
      <c r="BT524" s="304"/>
      <c r="BU524" s="304"/>
      <c r="BV524" s="304"/>
      <c r="BW524" s="304"/>
      <c r="BX524" s="304"/>
      <c r="BY524" s="304"/>
      <c r="BZ524" s="304"/>
      <c r="CA524" s="304"/>
      <c r="CB524" s="304"/>
      <c r="CC524" s="304"/>
      <c r="CD524" s="304"/>
      <c r="CE524" s="304"/>
      <c r="CF524" s="304"/>
      <c r="CG524" s="304"/>
      <c r="CH524" s="304"/>
      <c r="CI524" s="304"/>
      <c r="CJ524" s="304"/>
      <c r="CK524" s="304"/>
      <c r="CL524" s="304"/>
      <c r="CM524" s="304"/>
      <c r="CN524" s="304"/>
      <c r="CO524" s="304"/>
      <c r="CP524" s="304"/>
      <c r="CQ524" s="304"/>
      <c r="CR524" s="304"/>
      <c r="CS524" s="304"/>
      <c r="CT524" s="304"/>
      <c r="CU524" s="304"/>
      <c r="CV524" s="304"/>
      <c r="CW524" s="304"/>
      <c r="CX524" s="304"/>
      <c r="CY524" s="304"/>
      <c r="CZ524" s="304"/>
      <c r="DA524" s="304"/>
      <c r="DB524" s="304"/>
      <c r="DC524" s="304"/>
      <c r="DD524" s="304"/>
    </row>
    <row r="525" spans="1:108" ht="17.25">
      <c r="A525" s="304"/>
      <c r="B525" s="300"/>
      <c r="C525" s="304"/>
      <c r="D525" s="304"/>
      <c r="E525" s="303"/>
      <c r="F525" s="303"/>
      <c r="G525" s="303"/>
      <c r="H525" s="303"/>
      <c r="I525" s="303"/>
      <c r="J525" s="305"/>
      <c r="K525" s="303"/>
      <c r="L525" s="303"/>
      <c r="M525" s="303"/>
      <c r="N525" s="305"/>
      <c r="O525" s="303"/>
      <c r="P525" s="304"/>
      <c r="Q525" s="304"/>
      <c r="R525" s="304"/>
      <c r="S525" s="304"/>
      <c r="T525" s="304"/>
      <c r="U525" s="304"/>
      <c r="V525" s="304"/>
      <c r="W525" s="304"/>
      <c r="X525" s="304"/>
      <c r="Y525" s="304"/>
      <c r="Z525" s="304"/>
      <c r="AA525" s="304"/>
      <c r="AB525" s="304"/>
      <c r="AC525" s="304"/>
      <c r="AD525" s="304"/>
      <c r="AE525" s="304"/>
      <c r="AF525" s="304"/>
      <c r="AG525" s="304"/>
      <c r="AH525" s="304"/>
      <c r="AI525" s="304"/>
      <c r="AJ525" s="304"/>
      <c r="AK525" s="304"/>
      <c r="AL525" s="304"/>
      <c r="AM525" s="304"/>
      <c r="AN525" s="304"/>
      <c r="AO525" s="304"/>
      <c r="AP525" s="304"/>
      <c r="AQ525" s="304"/>
      <c r="AR525" s="304"/>
      <c r="AS525" s="304"/>
      <c r="AT525" s="304"/>
      <c r="AU525" s="304"/>
      <c r="AV525" s="304"/>
      <c r="AW525" s="304"/>
      <c r="AX525" s="304"/>
      <c r="AY525" s="304"/>
      <c r="AZ525" s="304"/>
      <c r="BA525" s="304"/>
      <c r="BB525" s="304"/>
      <c r="BC525" s="304"/>
      <c r="BD525" s="304"/>
      <c r="BE525" s="304"/>
      <c r="BF525" s="304"/>
      <c r="BG525" s="304"/>
      <c r="BH525" s="304"/>
      <c r="BI525" s="304"/>
      <c r="BJ525" s="304"/>
      <c r="BK525" s="304"/>
      <c r="BL525" s="304"/>
      <c r="BM525" s="304"/>
      <c r="BN525" s="304"/>
      <c r="BO525" s="304"/>
      <c r="BP525" s="304"/>
      <c r="BQ525" s="304"/>
      <c r="BR525" s="304"/>
      <c r="BS525" s="304"/>
      <c r="BT525" s="304"/>
      <c r="BU525" s="304"/>
      <c r="BV525" s="304"/>
      <c r="BW525" s="304"/>
      <c r="BX525" s="304"/>
      <c r="BY525" s="304"/>
      <c r="BZ525" s="304"/>
      <c r="CA525" s="304"/>
      <c r="CB525" s="304"/>
      <c r="CC525" s="304"/>
      <c r="CD525" s="304"/>
      <c r="CE525" s="304"/>
      <c r="CF525" s="304"/>
      <c r="CG525" s="304"/>
      <c r="CH525" s="304"/>
      <c r="CI525" s="304"/>
      <c r="CJ525" s="304"/>
      <c r="CK525" s="304"/>
      <c r="CL525" s="304"/>
      <c r="CM525" s="304"/>
      <c r="CN525" s="304"/>
      <c r="CO525" s="304"/>
      <c r="CP525" s="304"/>
      <c r="CQ525" s="304"/>
      <c r="CR525" s="304"/>
      <c r="CS525" s="304"/>
      <c r="CT525" s="304"/>
      <c r="CU525" s="304"/>
      <c r="CV525" s="304"/>
      <c r="CW525" s="304"/>
      <c r="CX525" s="304"/>
      <c r="CY525" s="304"/>
      <c r="CZ525" s="304"/>
      <c r="DA525" s="304"/>
      <c r="DB525" s="304"/>
      <c r="DC525" s="304"/>
      <c r="DD525" s="304"/>
    </row>
    <row r="526" spans="1:108" ht="17.25">
      <c r="A526" s="304"/>
      <c r="B526" s="300"/>
      <c r="C526" s="304"/>
      <c r="D526" s="304"/>
      <c r="E526" s="303"/>
      <c r="F526" s="303"/>
      <c r="G526" s="303"/>
      <c r="H526" s="303"/>
      <c r="I526" s="303"/>
      <c r="J526" s="305"/>
      <c r="K526" s="303"/>
      <c r="L526" s="303"/>
      <c r="M526" s="303"/>
      <c r="N526" s="305"/>
      <c r="O526" s="303"/>
      <c r="P526" s="304"/>
      <c r="Q526" s="304"/>
      <c r="R526" s="304"/>
      <c r="S526" s="304"/>
      <c r="T526" s="304"/>
      <c r="U526" s="304"/>
      <c r="V526" s="304"/>
      <c r="W526" s="304"/>
      <c r="X526" s="304"/>
      <c r="Y526" s="304"/>
      <c r="Z526" s="304"/>
      <c r="AA526" s="304"/>
      <c r="AB526" s="304"/>
      <c r="AC526" s="304"/>
      <c r="AD526" s="304"/>
      <c r="AE526" s="304"/>
      <c r="AF526" s="304"/>
      <c r="AG526" s="304"/>
      <c r="AH526" s="304"/>
      <c r="AI526" s="304"/>
      <c r="AJ526" s="304"/>
      <c r="AK526" s="304"/>
      <c r="AL526" s="304"/>
      <c r="AM526" s="304"/>
      <c r="AN526" s="304"/>
      <c r="AO526" s="304"/>
      <c r="AP526" s="304"/>
      <c r="AQ526" s="304"/>
      <c r="AR526" s="304"/>
      <c r="AS526" s="304"/>
      <c r="AT526" s="304"/>
      <c r="AU526" s="304"/>
      <c r="AV526" s="304"/>
      <c r="AW526" s="304"/>
      <c r="AX526" s="304"/>
      <c r="AY526" s="304"/>
      <c r="AZ526" s="304"/>
      <c r="BA526" s="304"/>
      <c r="BB526" s="304"/>
      <c r="BC526" s="304"/>
      <c r="BD526" s="304"/>
      <c r="BE526" s="304"/>
      <c r="BF526" s="304"/>
      <c r="BG526" s="304"/>
      <c r="BH526" s="304"/>
      <c r="BI526" s="304"/>
      <c r="BJ526" s="304"/>
      <c r="BK526" s="304"/>
      <c r="BL526" s="304"/>
      <c r="BM526" s="304"/>
      <c r="BN526" s="304"/>
      <c r="BO526" s="304"/>
      <c r="BP526" s="304"/>
      <c r="BQ526" s="304"/>
      <c r="BR526" s="304"/>
      <c r="BS526" s="304"/>
      <c r="BT526" s="304"/>
      <c r="BU526" s="304"/>
      <c r="BV526" s="304"/>
      <c r="BW526" s="304"/>
      <c r="BX526" s="304"/>
      <c r="BY526" s="304"/>
      <c r="BZ526" s="304"/>
      <c r="CA526" s="304"/>
      <c r="CB526" s="304"/>
      <c r="CC526" s="304"/>
      <c r="CD526" s="304"/>
      <c r="CE526" s="304"/>
      <c r="CF526" s="304"/>
      <c r="CG526" s="304"/>
      <c r="CH526" s="304"/>
      <c r="CI526" s="304"/>
      <c r="CJ526" s="304"/>
      <c r="CK526" s="304"/>
      <c r="CL526" s="304"/>
      <c r="CM526" s="304"/>
      <c r="CN526" s="304"/>
      <c r="CO526" s="304"/>
      <c r="CP526" s="304"/>
      <c r="CQ526" s="304"/>
      <c r="CR526" s="304"/>
      <c r="CS526" s="304"/>
      <c r="CT526" s="304"/>
      <c r="CU526" s="304"/>
      <c r="CV526" s="304"/>
      <c r="CW526" s="304"/>
      <c r="CX526" s="304"/>
      <c r="CY526" s="304"/>
      <c r="CZ526" s="304"/>
      <c r="DA526" s="304"/>
      <c r="DB526" s="304"/>
      <c r="DC526" s="304"/>
      <c r="DD526" s="304"/>
    </row>
    <row r="527" spans="1:108" ht="17.25">
      <c r="A527" s="304"/>
      <c r="B527" s="300"/>
      <c r="C527" s="304"/>
      <c r="D527" s="304"/>
      <c r="E527" s="303"/>
      <c r="F527" s="303"/>
      <c r="G527" s="303"/>
      <c r="H527" s="303"/>
      <c r="I527" s="303"/>
      <c r="J527" s="305"/>
      <c r="K527" s="303"/>
      <c r="L527" s="303"/>
      <c r="M527" s="303"/>
      <c r="N527" s="305"/>
      <c r="O527" s="303"/>
      <c r="P527" s="304"/>
      <c r="Q527" s="304"/>
      <c r="R527" s="304"/>
      <c r="S527" s="304"/>
      <c r="T527" s="304"/>
      <c r="U527" s="304"/>
      <c r="V527" s="304"/>
      <c r="W527" s="304"/>
      <c r="X527" s="304"/>
      <c r="Y527" s="304"/>
      <c r="Z527" s="304"/>
      <c r="AA527" s="304"/>
      <c r="AB527" s="304"/>
      <c r="AC527" s="304"/>
      <c r="AD527" s="304"/>
      <c r="AE527" s="304"/>
      <c r="AF527" s="304"/>
      <c r="AG527" s="304"/>
      <c r="AH527" s="304"/>
      <c r="AI527" s="304"/>
      <c r="AJ527" s="304"/>
      <c r="AK527" s="304"/>
      <c r="AL527" s="304"/>
      <c r="AM527" s="304"/>
      <c r="AN527" s="304"/>
      <c r="AO527" s="304"/>
      <c r="AP527" s="304"/>
      <c r="AQ527" s="304"/>
      <c r="AR527" s="304"/>
      <c r="AS527" s="304"/>
      <c r="AT527" s="304"/>
      <c r="AU527" s="304"/>
      <c r="AV527" s="304"/>
      <c r="AW527" s="304"/>
      <c r="AX527" s="304"/>
      <c r="AY527" s="304"/>
      <c r="AZ527" s="304"/>
      <c r="BA527" s="304"/>
      <c r="BB527" s="304"/>
      <c r="BC527" s="304"/>
      <c r="BD527" s="304"/>
      <c r="BE527" s="304"/>
      <c r="BF527" s="304"/>
      <c r="BG527" s="304"/>
      <c r="BH527" s="304"/>
      <c r="BI527" s="304"/>
      <c r="BJ527" s="304"/>
      <c r="BK527" s="304"/>
      <c r="BL527" s="304"/>
      <c r="BM527" s="304"/>
      <c r="BN527" s="304"/>
      <c r="BO527" s="304"/>
      <c r="BP527" s="304"/>
      <c r="BQ527" s="304"/>
      <c r="BR527" s="304"/>
      <c r="BS527" s="304"/>
      <c r="BT527" s="304"/>
      <c r="BU527" s="304"/>
      <c r="BV527" s="304"/>
      <c r="BW527" s="304"/>
      <c r="BX527" s="304"/>
      <c r="BY527" s="304"/>
      <c r="BZ527" s="304"/>
      <c r="CA527" s="304"/>
      <c r="CB527" s="304"/>
      <c r="CC527" s="304"/>
      <c r="CD527" s="304"/>
      <c r="CE527" s="304"/>
      <c r="CF527" s="304"/>
      <c r="CG527" s="304"/>
      <c r="CH527" s="304"/>
      <c r="CI527" s="304"/>
      <c r="CJ527" s="304"/>
      <c r="CK527" s="304"/>
      <c r="CL527" s="304"/>
      <c r="CM527" s="304"/>
      <c r="CN527" s="304"/>
      <c r="CO527" s="304"/>
      <c r="CP527" s="304"/>
      <c r="CQ527" s="304"/>
      <c r="CR527" s="304"/>
      <c r="CS527" s="304"/>
      <c r="CT527" s="304"/>
      <c r="CU527" s="304"/>
      <c r="CV527" s="304"/>
      <c r="CW527" s="304"/>
      <c r="CX527" s="304"/>
      <c r="CY527" s="304"/>
      <c r="CZ527" s="304"/>
      <c r="DA527" s="304"/>
      <c r="DB527" s="304"/>
      <c r="DC527" s="304"/>
      <c r="DD527" s="304"/>
    </row>
    <row r="528" spans="1:108" ht="17.25">
      <c r="A528" s="304"/>
      <c r="B528" s="300"/>
      <c r="C528" s="304"/>
      <c r="D528" s="304"/>
      <c r="E528" s="303"/>
      <c r="F528" s="303"/>
      <c r="G528" s="303"/>
      <c r="H528" s="303"/>
      <c r="I528" s="303"/>
      <c r="J528" s="305"/>
      <c r="K528" s="303"/>
      <c r="L528" s="303"/>
      <c r="M528" s="303"/>
      <c r="N528" s="305"/>
      <c r="O528" s="303"/>
      <c r="P528" s="304"/>
      <c r="Q528" s="304"/>
      <c r="R528" s="304"/>
      <c r="S528" s="304"/>
      <c r="T528" s="304"/>
      <c r="U528" s="304"/>
      <c r="V528" s="304"/>
      <c r="W528" s="304"/>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304"/>
      <c r="AY528" s="304"/>
      <c r="AZ528" s="304"/>
      <c r="BA528" s="304"/>
      <c r="BB528" s="304"/>
      <c r="BC528" s="304"/>
      <c r="BD528" s="304"/>
      <c r="BE528" s="304"/>
      <c r="BF528" s="304"/>
      <c r="BG528" s="304"/>
      <c r="BH528" s="304"/>
      <c r="BI528" s="304"/>
      <c r="BJ528" s="304"/>
      <c r="BK528" s="304"/>
      <c r="BL528" s="304"/>
      <c r="BM528" s="304"/>
      <c r="BN528" s="304"/>
      <c r="BO528" s="304"/>
      <c r="BP528" s="304"/>
      <c r="BQ528" s="304"/>
      <c r="BR528" s="304"/>
      <c r="BS528" s="304"/>
      <c r="BT528" s="304"/>
      <c r="BU528" s="304"/>
      <c r="BV528" s="304"/>
      <c r="BW528" s="304"/>
      <c r="BX528" s="304"/>
      <c r="BY528" s="304"/>
      <c r="BZ528" s="304"/>
      <c r="CA528" s="304"/>
      <c r="CB528" s="304"/>
      <c r="CC528" s="304"/>
      <c r="CD528" s="304"/>
      <c r="CE528" s="304"/>
      <c r="CF528" s="304"/>
      <c r="CG528" s="304"/>
      <c r="CH528" s="304"/>
      <c r="CI528" s="304"/>
      <c r="CJ528" s="304"/>
      <c r="CK528" s="304"/>
      <c r="CL528" s="304"/>
      <c r="CM528" s="304"/>
      <c r="CN528" s="304"/>
      <c r="CO528" s="304"/>
      <c r="CP528" s="304"/>
      <c r="CQ528" s="304"/>
      <c r="CR528" s="304"/>
      <c r="CS528" s="304"/>
      <c r="CT528" s="304"/>
      <c r="CU528" s="304"/>
      <c r="CV528" s="304"/>
      <c r="CW528" s="304"/>
      <c r="CX528" s="304"/>
      <c r="CY528" s="304"/>
      <c r="CZ528" s="304"/>
      <c r="DA528" s="304"/>
      <c r="DB528" s="304"/>
      <c r="DC528" s="304"/>
      <c r="DD528" s="304"/>
    </row>
    <row r="529" spans="1:108" ht="17.25">
      <c r="A529" s="304"/>
      <c r="B529" s="300"/>
      <c r="C529" s="304"/>
      <c r="D529" s="304"/>
      <c r="E529" s="303"/>
      <c r="F529" s="303"/>
      <c r="G529" s="303"/>
      <c r="H529" s="303"/>
      <c r="I529" s="303"/>
      <c r="J529" s="305"/>
      <c r="K529" s="303"/>
      <c r="L529" s="303"/>
      <c r="M529" s="303"/>
      <c r="N529" s="305"/>
      <c r="O529" s="303"/>
      <c r="P529" s="304"/>
      <c r="Q529" s="304"/>
      <c r="R529" s="304"/>
      <c r="S529" s="304"/>
      <c r="T529" s="304"/>
      <c r="U529" s="304"/>
      <c r="V529" s="304"/>
      <c r="W529" s="304"/>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c r="AU529" s="304"/>
      <c r="AV529" s="304"/>
      <c r="AW529" s="304"/>
      <c r="AX529" s="304"/>
      <c r="AY529" s="304"/>
      <c r="AZ529" s="304"/>
      <c r="BA529" s="304"/>
      <c r="BB529" s="304"/>
      <c r="BC529" s="304"/>
      <c r="BD529" s="304"/>
      <c r="BE529" s="304"/>
      <c r="BF529" s="304"/>
      <c r="BG529" s="304"/>
      <c r="BH529" s="304"/>
      <c r="BI529" s="304"/>
      <c r="BJ529" s="304"/>
      <c r="BK529" s="304"/>
      <c r="BL529" s="304"/>
      <c r="BM529" s="304"/>
      <c r="BN529" s="304"/>
      <c r="BO529" s="304"/>
      <c r="BP529" s="304"/>
      <c r="BQ529" s="304"/>
      <c r="BR529" s="304"/>
      <c r="BS529" s="304"/>
      <c r="BT529" s="304"/>
      <c r="BU529" s="304"/>
      <c r="BV529" s="304"/>
      <c r="BW529" s="304"/>
      <c r="BX529" s="304"/>
      <c r="BY529" s="304"/>
      <c r="BZ529" s="304"/>
      <c r="CA529" s="304"/>
      <c r="CB529" s="304"/>
      <c r="CC529" s="304"/>
      <c r="CD529" s="304"/>
      <c r="CE529" s="304"/>
      <c r="CF529" s="304"/>
      <c r="CG529" s="304"/>
      <c r="CH529" s="304"/>
      <c r="CI529" s="304"/>
      <c r="CJ529" s="304"/>
      <c r="CK529" s="304"/>
      <c r="CL529" s="304"/>
      <c r="CM529" s="304"/>
      <c r="CN529" s="304"/>
      <c r="CO529" s="304"/>
      <c r="CP529" s="304"/>
      <c r="CQ529" s="304"/>
      <c r="CR529" s="304"/>
      <c r="CS529" s="304"/>
      <c r="CT529" s="304"/>
      <c r="CU529" s="304"/>
      <c r="CV529" s="304"/>
      <c r="CW529" s="304"/>
      <c r="CX529" s="304"/>
      <c r="CY529" s="304"/>
      <c r="CZ529" s="304"/>
      <c r="DA529" s="304"/>
      <c r="DB529" s="304"/>
      <c r="DC529" s="304"/>
      <c r="DD529" s="304"/>
    </row>
    <row r="530" spans="1:108" ht="17.25">
      <c r="A530" s="304"/>
      <c r="B530" s="300"/>
      <c r="C530" s="304"/>
      <c r="D530" s="304"/>
      <c r="E530" s="303"/>
      <c r="F530" s="303"/>
      <c r="G530" s="303"/>
      <c r="H530" s="303"/>
      <c r="I530" s="303"/>
      <c r="J530" s="305"/>
      <c r="K530" s="303"/>
      <c r="L530" s="303"/>
      <c r="M530" s="303"/>
      <c r="N530" s="305"/>
      <c r="O530" s="303"/>
      <c r="P530" s="304"/>
      <c r="Q530" s="304"/>
      <c r="R530" s="304"/>
      <c r="S530" s="304"/>
      <c r="T530" s="304"/>
      <c r="U530" s="304"/>
      <c r="V530" s="304"/>
      <c r="W530" s="304"/>
      <c r="X530" s="304"/>
      <c r="Y530" s="304"/>
      <c r="Z530" s="304"/>
      <c r="AA530" s="304"/>
      <c r="AB530" s="304"/>
      <c r="AC530" s="304"/>
      <c r="AD530" s="304"/>
      <c r="AE530" s="304"/>
      <c r="AF530" s="304"/>
      <c r="AG530" s="304"/>
      <c r="AH530" s="304"/>
      <c r="AI530" s="304"/>
      <c r="AJ530" s="304"/>
      <c r="AK530" s="304"/>
      <c r="AL530" s="304"/>
      <c r="AM530" s="304"/>
      <c r="AN530" s="304"/>
      <c r="AO530" s="304"/>
      <c r="AP530" s="304"/>
      <c r="AQ530" s="304"/>
      <c r="AR530" s="304"/>
      <c r="AS530" s="304"/>
      <c r="AT530" s="304"/>
      <c r="AU530" s="304"/>
      <c r="AV530" s="304"/>
      <c r="AW530" s="304"/>
      <c r="AX530" s="304"/>
      <c r="AY530" s="304"/>
      <c r="AZ530" s="304"/>
      <c r="BA530" s="304"/>
      <c r="BB530" s="304"/>
      <c r="BC530" s="304"/>
      <c r="BD530" s="304"/>
      <c r="BE530" s="304"/>
      <c r="BF530" s="304"/>
      <c r="BG530" s="304"/>
      <c r="BH530" s="304"/>
      <c r="BI530" s="304"/>
      <c r="BJ530" s="304"/>
      <c r="BK530" s="304"/>
      <c r="BL530" s="304"/>
      <c r="BM530" s="304"/>
      <c r="BN530" s="304"/>
      <c r="BO530" s="304"/>
      <c r="BP530" s="304"/>
      <c r="BQ530" s="304"/>
      <c r="BR530" s="304"/>
      <c r="BS530" s="304"/>
      <c r="BT530" s="304"/>
      <c r="BU530" s="304"/>
      <c r="BV530" s="304"/>
      <c r="BW530" s="304"/>
      <c r="BX530" s="304"/>
      <c r="BY530" s="304"/>
      <c r="BZ530" s="304"/>
      <c r="CA530" s="304"/>
      <c r="CB530" s="304"/>
      <c r="CC530" s="304"/>
      <c r="CD530" s="304"/>
      <c r="CE530" s="304"/>
      <c r="CF530" s="304"/>
      <c r="CG530" s="304"/>
      <c r="CH530" s="304"/>
      <c r="CI530" s="304"/>
      <c r="CJ530" s="304"/>
      <c r="CK530" s="304"/>
      <c r="CL530" s="304"/>
      <c r="CM530" s="304"/>
      <c r="CN530" s="304"/>
      <c r="CO530" s="304"/>
      <c r="CP530" s="304"/>
      <c r="CQ530" s="304"/>
      <c r="CR530" s="304"/>
      <c r="CS530" s="304"/>
      <c r="CT530" s="304"/>
      <c r="CU530" s="304"/>
      <c r="CV530" s="304"/>
      <c r="CW530" s="304"/>
      <c r="CX530" s="304"/>
      <c r="CY530" s="304"/>
      <c r="CZ530" s="304"/>
      <c r="DA530" s="304"/>
      <c r="DB530" s="304"/>
      <c r="DC530" s="304"/>
      <c r="DD530" s="304"/>
    </row>
    <row r="531" spans="1:108" ht="17.25">
      <c r="A531" s="304"/>
      <c r="B531" s="300"/>
      <c r="C531" s="304"/>
      <c r="D531" s="304"/>
      <c r="E531" s="303"/>
      <c r="F531" s="303"/>
      <c r="G531" s="303"/>
      <c r="H531" s="303"/>
      <c r="I531" s="303"/>
      <c r="J531" s="305"/>
      <c r="K531" s="303"/>
      <c r="L531" s="303"/>
      <c r="M531" s="303"/>
      <c r="N531" s="305"/>
      <c r="O531" s="303"/>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c r="AU531" s="304"/>
      <c r="AV531" s="304"/>
      <c r="AW531" s="304"/>
      <c r="AX531" s="304"/>
      <c r="AY531" s="304"/>
      <c r="AZ531" s="304"/>
      <c r="BA531" s="304"/>
      <c r="BB531" s="304"/>
      <c r="BC531" s="304"/>
      <c r="BD531" s="304"/>
      <c r="BE531" s="304"/>
      <c r="BF531" s="304"/>
      <c r="BG531" s="304"/>
      <c r="BH531" s="304"/>
      <c r="BI531" s="304"/>
      <c r="BJ531" s="304"/>
      <c r="BK531" s="304"/>
      <c r="BL531" s="304"/>
      <c r="BM531" s="304"/>
      <c r="BN531" s="304"/>
      <c r="BO531" s="304"/>
      <c r="BP531" s="304"/>
      <c r="BQ531" s="304"/>
      <c r="BR531" s="304"/>
      <c r="BS531" s="304"/>
      <c r="BT531" s="304"/>
      <c r="BU531" s="304"/>
      <c r="BV531" s="304"/>
      <c r="BW531" s="304"/>
      <c r="BX531" s="304"/>
      <c r="BY531" s="304"/>
      <c r="BZ531" s="304"/>
      <c r="CA531" s="304"/>
      <c r="CB531" s="304"/>
      <c r="CC531" s="304"/>
      <c r="CD531" s="304"/>
      <c r="CE531" s="304"/>
      <c r="CF531" s="304"/>
      <c r="CG531" s="304"/>
      <c r="CH531" s="304"/>
      <c r="CI531" s="304"/>
      <c r="CJ531" s="304"/>
      <c r="CK531" s="304"/>
      <c r="CL531" s="304"/>
      <c r="CM531" s="304"/>
      <c r="CN531" s="304"/>
      <c r="CO531" s="304"/>
      <c r="CP531" s="304"/>
      <c r="CQ531" s="304"/>
      <c r="CR531" s="304"/>
      <c r="CS531" s="304"/>
      <c r="CT531" s="304"/>
      <c r="CU531" s="304"/>
      <c r="CV531" s="304"/>
      <c r="CW531" s="304"/>
      <c r="CX531" s="304"/>
      <c r="CY531" s="304"/>
      <c r="CZ531" s="304"/>
      <c r="DA531" s="304"/>
      <c r="DB531" s="304"/>
      <c r="DC531" s="304"/>
      <c r="DD531" s="304"/>
    </row>
    <row r="532" spans="1:108" ht="17.25">
      <c r="A532" s="304"/>
      <c r="B532" s="300"/>
      <c r="C532" s="304"/>
      <c r="D532" s="304"/>
      <c r="E532" s="303"/>
      <c r="F532" s="303"/>
      <c r="G532" s="303"/>
      <c r="H532" s="303"/>
      <c r="I532" s="303"/>
      <c r="J532" s="305"/>
      <c r="K532" s="303"/>
      <c r="L532" s="303"/>
      <c r="M532" s="303"/>
      <c r="N532" s="305"/>
      <c r="O532" s="303"/>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c r="AU532" s="304"/>
      <c r="AV532" s="304"/>
      <c r="AW532" s="304"/>
      <c r="AX532" s="304"/>
      <c r="AY532" s="304"/>
      <c r="AZ532" s="304"/>
      <c r="BA532" s="304"/>
      <c r="BB532" s="304"/>
      <c r="BC532" s="304"/>
      <c r="BD532" s="304"/>
      <c r="BE532" s="304"/>
      <c r="BF532" s="304"/>
      <c r="BG532" s="304"/>
      <c r="BH532" s="304"/>
      <c r="BI532" s="304"/>
      <c r="BJ532" s="304"/>
      <c r="BK532" s="304"/>
      <c r="BL532" s="304"/>
      <c r="BM532" s="304"/>
      <c r="BN532" s="304"/>
      <c r="BO532" s="304"/>
      <c r="BP532" s="304"/>
      <c r="BQ532" s="304"/>
      <c r="BR532" s="304"/>
      <c r="BS532" s="304"/>
      <c r="BT532" s="304"/>
      <c r="BU532" s="304"/>
      <c r="BV532" s="304"/>
      <c r="BW532" s="304"/>
      <c r="BX532" s="304"/>
      <c r="BY532" s="304"/>
      <c r="BZ532" s="304"/>
      <c r="CA532" s="304"/>
      <c r="CB532" s="304"/>
      <c r="CC532" s="304"/>
      <c r="CD532" s="304"/>
      <c r="CE532" s="304"/>
      <c r="CF532" s="304"/>
      <c r="CG532" s="304"/>
      <c r="CH532" s="304"/>
      <c r="CI532" s="304"/>
      <c r="CJ532" s="304"/>
      <c r="CK532" s="304"/>
      <c r="CL532" s="304"/>
      <c r="CM532" s="304"/>
      <c r="CN532" s="304"/>
      <c r="CO532" s="304"/>
      <c r="CP532" s="304"/>
      <c r="CQ532" s="304"/>
      <c r="CR532" s="304"/>
      <c r="CS532" s="304"/>
      <c r="CT532" s="304"/>
      <c r="CU532" s="304"/>
      <c r="CV532" s="304"/>
      <c r="CW532" s="304"/>
      <c r="CX532" s="304"/>
      <c r="CY532" s="304"/>
      <c r="CZ532" s="304"/>
      <c r="DA532" s="304"/>
      <c r="DB532" s="304"/>
      <c r="DC532" s="304"/>
      <c r="DD532" s="304"/>
    </row>
    <row r="533" spans="1:108" ht="17.25">
      <c r="A533" s="304"/>
      <c r="B533" s="300"/>
      <c r="C533" s="304"/>
      <c r="D533" s="304"/>
      <c r="E533" s="303"/>
      <c r="F533" s="303"/>
      <c r="G533" s="303"/>
      <c r="H533" s="303"/>
      <c r="I533" s="303"/>
      <c r="J533" s="305"/>
      <c r="K533" s="303"/>
      <c r="L533" s="303"/>
      <c r="M533" s="303"/>
      <c r="N533" s="305"/>
      <c r="O533" s="303"/>
      <c r="P533" s="304"/>
      <c r="Q533" s="304"/>
      <c r="R533" s="304"/>
      <c r="S533" s="304"/>
      <c r="T533" s="304"/>
      <c r="U533" s="304"/>
      <c r="V533" s="304"/>
      <c r="W533" s="304"/>
      <c r="X533" s="304"/>
      <c r="Y533" s="304"/>
      <c r="Z533" s="304"/>
      <c r="AA533" s="304"/>
      <c r="AB533" s="304"/>
      <c r="AC533" s="304"/>
      <c r="AD533" s="304"/>
      <c r="AE533" s="304"/>
      <c r="AF533" s="304"/>
      <c r="AG533" s="304"/>
      <c r="AH533" s="304"/>
      <c r="AI533" s="304"/>
      <c r="AJ533" s="304"/>
      <c r="AK533" s="304"/>
      <c r="AL533" s="304"/>
      <c r="AM533" s="304"/>
      <c r="AN533" s="304"/>
      <c r="AO533" s="304"/>
      <c r="AP533" s="304"/>
      <c r="AQ533" s="304"/>
      <c r="AR533" s="304"/>
      <c r="AS533" s="304"/>
      <c r="AT533" s="304"/>
      <c r="AU533" s="304"/>
      <c r="AV533" s="304"/>
      <c r="AW533" s="304"/>
      <c r="AX533" s="304"/>
      <c r="AY533" s="304"/>
      <c r="AZ533" s="304"/>
      <c r="BA533" s="304"/>
      <c r="BB533" s="304"/>
      <c r="BC533" s="304"/>
      <c r="BD533" s="304"/>
      <c r="BE533" s="304"/>
      <c r="BF533" s="304"/>
      <c r="BG533" s="304"/>
      <c r="BH533" s="304"/>
      <c r="BI533" s="304"/>
      <c r="BJ533" s="304"/>
      <c r="BK533" s="304"/>
      <c r="BL533" s="304"/>
      <c r="BM533" s="304"/>
      <c r="BN533" s="304"/>
      <c r="BO533" s="304"/>
      <c r="BP533" s="304"/>
      <c r="BQ533" s="304"/>
      <c r="BR533" s="304"/>
      <c r="BS533" s="304"/>
      <c r="BT533" s="304"/>
      <c r="BU533" s="304"/>
      <c r="BV533" s="304"/>
      <c r="BW533" s="304"/>
      <c r="BX533" s="304"/>
      <c r="BY533" s="304"/>
      <c r="BZ533" s="304"/>
      <c r="CA533" s="304"/>
      <c r="CB533" s="304"/>
      <c r="CC533" s="304"/>
      <c r="CD533" s="304"/>
      <c r="CE533" s="304"/>
      <c r="CF533" s="304"/>
      <c r="CG533" s="304"/>
      <c r="CH533" s="304"/>
      <c r="CI533" s="304"/>
      <c r="CJ533" s="304"/>
      <c r="CK533" s="304"/>
      <c r="CL533" s="304"/>
      <c r="CM533" s="304"/>
      <c r="CN533" s="304"/>
      <c r="CO533" s="304"/>
      <c r="CP533" s="304"/>
      <c r="CQ533" s="304"/>
      <c r="CR533" s="304"/>
      <c r="CS533" s="304"/>
      <c r="CT533" s="304"/>
      <c r="CU533" s="304"/>
      <c r="CV533" s="304"/>
      <c r="CW533" s="304"/>
      <c r="CX533" s="304"/>
      <c r="CY533" s="304"/>
      <c r="CZ533" s="304"/>
      <c r="DA533" s="304"/>
      <c r="DB533" s="304"/>
      <c r="DC533" s="304"/>
      <c r="DD533" s="304"/>
    </row>
    <row r="534" spans="1:108" ht="17.25">
      <c r="A534" s="304"/>
      <c r="B534" s="300"/>
      <c r="C534" s="304"/>
      <c r="D534" s="304"/>
      <c r="E534" s="303"/>
      <c r="F534" s="303"/>
      <c r="G534" s="303"/>
      <c r="H534" s="303"/>
      <c r="I534" s="303"/>
      <c r="J534" s="305"/>
      <c r="K534" s="303"/>
      <c r="L534" s="303"/>
      <c r="M534" s="303"/>
      <c r="N534" s="305"/>
      <c r="O534" s="303"/>
      <c r="P534" s="304"/>
      <c r="Q534" s="304"/>
      <c r="R534" s="304"/>
      <c r="S534" s="304"/>
      <c r="T534" s="304"/>
      <c r="U534" s="304"/>
      <c r="V534" s="304"/>
      <c r="W534" s="304"/>
      <c r="X534" s="304"/>
      <c r="Y534" s="304"/>
      <c r="Z534" s="304"/>
      <c r="AA534" s="304"/>
      <c r="AB534" s="304"/>
      <c r="AC534" s="304"/>
      <c r="AD534" s="304"/>
      <c r="AE534" s="304"/>
      <c r="AF534" s="304"/>
      <c r="AG534" s="304"/>
      <c r="AH534" s="304"/>
      <c r="AI534" s="304"/>
      <c r="AJ534" s="304"/>
      <c r="AK534" s="304"/>
      <c r="AL534" s="304"/>
      <c r="AM534" s="304"/>
      <c r="AN534" s="304"/>
      <c r="AO534" s="304"/>
      <c r="AP534" s="304"/>
      <c r="AQ534" s="304"/>
      <c r="AR534" s="304"/>
      <c r="AS534" s="304"/>
      <c r="AT534" s="304"/>
      <c r="AU534" s="304"/>
      <c r="AV534" s="304"/>
      <c r="AW534" s="304"/>
      <c r="AX534" s="304"/>
      <c r="AY534" s="304"/>
      <c r="AZ534" s="304"/>
      <c r="BA534" s="304"/>
      <c r="BB534" s="304"/>
      <c r="BC534" s="304"/>
      <c r="BD534" s="304"/>
      <c r="BE534" s="304"/>
      <c r="BF534" s="304"/>
      <c r="BG534" s="304"/>
      <c r="BH534" s="304"/>
      <c r="BI534" s="304"/>
      <c r="BJ534" s="304"/>
      <c r="BK534" s="304"/>
      <c r="BL534" s="304"/>
      <c r="BM534" s="304"/>
      <c r="BN534" s="304"/>
      <c r="BO534" s="304"/>
      <c r="BP534" s="304"/>
      <c r="BQ534" s="304"/>
      <c r="BR534" s="304"/>
      <c r="BS534" s="304"/>
      <c r="BT534" s="304"/>
      <c r="BU534" s="304"/>
      <c r="BV534" s="304"/>
      <c r="BW534" s="304"/>
      <c r="BX534" s="304"/>
      <c r="BY534" s="304"/>
      <c r="BZ534" s="304"/>
      <c r="CA534" s="304"/>
      <c r="CB534" s="304"/>
      <c r="CC534" s="304"/>
      <c r="CD534" s="304"/>
      <c r="CE534" s="304"/>
      <c r="CF534" s="304"/>
      <c r="CG534" s="304"/>
      <c r="CH534" s="304"/>
      <c r="CI534" s="304"/>
      <c r="CJ534" s="304"/>
      <c r="CK534" s="304"/>
      <c r="CL534" s="304"/>
      <c r="CM534" s="304"/>
      <c r="CN534" s="304"/>
      <c r="CO534" s="304"/>
      <c r="CP534" s="304"/>
      <c r="CQ534" s="304"/>
      <c r="CR534" s="304"/>
      <c r="CS534" s="304"/>
      <c r="CT534" s="304"/>
      <c r="CU534" s="304"/>
      <c r="CV534" s="304"/>
      <c r="CW534" s="304"/>
      <c r="CX534" s="304"/>
      <c r="CY534" s="304"/>
      <c r="CZ534" s="304"/>
      <c r="DA534" s="304"/>
      <c r="DB534" s="304"/>
      <c r="DC534" s="304"/>
      <c r="DD534" s="304"/>
    </row>
    <row r="535" spans="1:108" ht="17.25">
      <c r="A535" s="304"/>
      <c r="B535" s="300"/>
      <c r="C535" s="304"/>
      <c r="D535" s="304"/>
      <c r="E535" s="303"/>
      <c r="F535" s="303"/>
      <c r="G535" s="303"/>
      <c r="H535" s="303"/>
      <c r="I535" s="303"/>
      <c r="J535" s="305"/>
      <c r="K535" s="303"/>
      <c r="L535" s="303"/>
      <c r="M535" s="303"/>
      <c r="N535" s="305"/>
      <c r="O535" s="303"/>
      <c r="P535" s="304"/>
      <c r="Q535" s="304"/>
      <c r="R535" s="304"/>
      <c r="S535" s="304"/>
      <c r="T535" s="304"/>
      <c r="U535" s="304"/>
      <c r="V535" s="304"/>
      <c r="W535" s="304"/>
      <c r="X535" s="304"/>
      <c r="Y535" s="304"/>
      <c r="Z535" s="304"/>
      <c r="AA535" s="304"/>
      <c r="AB535" s="304"/>
      <c r="AC535" s="304"/>
      <c r="AD535" s="304"/>
      <c r="AE535" s="304"/>
      <c r="AF535" s="304"/>
      <c r="AG535" s="304"/>
      <c r="AH535" s="304"/>
      <c r="AI535" s="304"/>
      <c r="AJ535" s="304"/>
      <c r="AK535" s="304"/>
      <c r="AL535" s="304"/>
      <c r="AM535" s="304"/>
      <c r="AN535" s="304"/>
      <c r="AO535" s="304"/>
      <c r="AP535" s="304"/>
      <c r="AQ535" s="304"/>
      <c r="AR535" s="304"/>
      <c r="AS535" s="304"/>
      <c r="AT535" s="304"/>
      <c r="AU535" s="304"/>
      <c r="AV535" s="304"/>
      <c r="AW535" s="304"/>
      <c r="AX535" s="304"/>
      <c r="AY535" s="304"/>
      <c r="AZ535" s="304"/>
      <c r="BA535" s="304"/>
      <c r="BB535" s="304"/>
      <c r="BC535" s="304"/>
      <c r="BD535" s="304"/>
      <c r="BE535" s="304"/>
      <c r="BF535" s="304"/>
      <c r="BG535" s="304"/>
      <c r="BH535" s="304"/>
      <c r="BI535" s="304"/>
      <c r="BJ535" s="304"/>
      <c r="BK535" s="304"/>
      <c r="BL535" s="304"/>
      <c r="BM535" s="304"/>
      <c r="BN535" s="304"/>
      <c r="BO535" s="304"/>
      <c r="BP535" s="304"/>
      <c r="BQ535" s="304"/>
      <c r="BR535" s="304"/>
      <c r="BS535" s="304"/>
      <c r="BT535" s="304"/>
      <c r="BU535" s="304"/>
      <c r="BV535" s="304"/>
      <c r="BW535" s="304"/>
      <c r="BX535" s="304"/>
      <c r="BY535" s="304"/>
      <c r="BZ535" s="304"/>
      <c r="CA535" s="304"/>
      <c r="CB535" s="304"/>
      <c r="CC535" s="304"/>
      <c r="CD535" s="304"/>
      <c r="CE535" s="304"/>
      <c r="CF535" s="304"/>
      <c r="CG535" s="304"/>
      <c r="CH535" s="304"/>
      <c r="CI535" s="304"/>
      <c r="CJ535" s="304"/>
      <c r="CK535" s="304"/>
      <c r="CL535" s="304"/>
      <c r="CM535" s="304"/>
      <c r="CN535" s="304"/>
      <c r="CO535" s="304"/>
      <c r="CP535" s="304"/>
      <c r="CQ535" s="304"/>
      <c r="CR535" s="304"/>
      <c r="CS535" s="304"/>
      <c r="CT535" s="304"/>
      <c r="CU535" s="304"/>
      <c r="CV535" s="304"/>
      <c r="CW535" s="304"/>
      <c r="CX535" s="304"/>
      <c r="CY535" s="304"/>
      <c r="CZ535" s="304"/>
      <c r="DA535" s="304"/>
      <c r="DB535" s="304"/>
      <c r="DC535" s="304"/>
      <c r="DD535" s="304"/>
    </row>
    <row r="536" spans="1:108" ht="17.25">
      <c r="A536" s="304"/>
      <c r="B536" s="300"/>
      <c r="C536" s="304"/>
      <c r="D536" s="304"/>
      <c r="E536" s="303"/>
      <c r="F536" s="303"/>
      <c r="G536" s="303"/>
      <c r="H536" s="303"/>
      <c r="I536" s="303"/>
      <c r="J536" s="305"/>
      <c r="K536" s="303"/>
      <c r="L536" s="303"/>
      <c r="M536" s="303"/>
      <c r="N536" s="305"/>
      <c r="O536" s="303"/>
      <c r="P536" s="304"/>
      <c r="Q536" s="304"/>
      <c r="R536" s="304"/>
      <c r="S536" s="304"/>
      <c r="T536" s="304"/>
      <c r="U536" s="304"/>
      <c r="V536" s="304"/>
      <c r="W536" s="304"/>
      <c r="X536" s="304"/>
      <c r="Y536" s="304"/>
      <c r="Z536" s="304"/>
      <c r="AA536" s="304"/>
      <c r="AB536" s="304"/>
      <c r="AC536" s="304"/>
      <c r="AD536" s="304"/>
      <c r="AE536" s="304"/>
      <c r="AF536" s="304"/>
      <c r="AG536" s="304"/>
      <c r="AH536" s="304"/>
      <c r="AI536" s="304"/>
      <c r="AJ536" s="304"/>
      <c r="AK536" s="304"/>
      <c r="AL536" s="304"/>
      <c r="AM536" s="304"/>
      <c r="AN536" s="304"/>
      <c r="AO536" s="304"/>
      <c r="AP536" s="304"/>
      <c r="AQ536" s="304"/>
      <c r="AR536" s="304"/>
      <c r="AS536" s="304"/>
      <c r="AT536" s="304"/>
      <c r="AU536" s="304"/>
      <c r="AV536" s="304"/>
      <c r="AW536" s="304"/>
      <c r="AX536" s="304"/>
      <c r="AY536" s="304"/>
      <c r="AZ536" s="304"/>
      <c r="BA536" s="304"/>
      <c r="BB536" s="304"/>
      <c r="BC536" s="304"/>
      <c r="BD536" s="304"/>
      <c r="BE536" s="304"/>
      <c r="BF536" s="304"/>
      <c r="BG536" s="304"/>
      <c r="BH536" s="304"/>
      <c r="BI536" s="304"/>
      <c r="BJ536" s="304"/>
      <c r="BK536" s="304"/>
      <c r="BL536" s="304"/>
      <c r="BM536" s="304"/>
      <c r="BN536" s="304"/>
      <c r="BO536" s="304"/>
      <c r="BP536" s="304"/>
      <c r="BQ536" s="304"/>
      <c r="BR536" s="304"/>
      <c r="BS536" s="304"/>
      <c r="BT536" s="304"/>
      <c r="BU536" s="304"/>
      <c r="BV536" s="304"/>
      <c r="BW536" s="304"/>
      <c r="BX536" s="304"/>
      <c r="BY536" s="304"/>
      <c r="BZ536" s="304"/>
      <c r="CA536" s="304"/>
      <c r="CB536" s="304"/>
      <c r="CC536" s="304"/>
      <c r="CD536" s="304"/>
      <c r="CE536" s="304"/>
      <c r="CF536" s="304"/>
      <c r="CG536" s="304"/>
      <c r="CH536" s="304"/>
      <c r="CI536" s="304"/>
      <c r="CJ536" s="304"/>
      <c r="CK536" s="304"/>
      <c r="CL536" s="304"/>
      <c r="CM536" s="304"/>
      <c r="CN536" s="304"/>
      <c r="CO536" s="304"/>
      <c r="CP536" s="304"/>
      <c r="CQ536" s="304"/>
      <c r="CR536" s="304"/>
      <c r="CS536" s="304"/>
      <c r="CT536" s="304"/>
      <c r="CU536" s="304"/>
      <c r="CV536" s="304"/>
      <c r="CW536" s="304"/>
      <c r="CX536" s="304"/>
      <c r="CY536" s="304"/>
      <c r="CZ536" s="304"/>
      <c r="DA536" s="304"/>
      <c r="DB536" s="304"/>
      <c r="DC536" s="304"/>
      <c r="DD536" s="304"/>
    </row>
    <row r="537" spans="1:108" ht="17.25">
      <c r="A537" s="304"/>
      <c r="B537" s="300"/>
      <c r="C537" s="304"/>
      <c r="D537" s="304"/>
      <c r="E537" s="303"/>
      <c r="F537" s="303"/>
      <c r="G537" s="303"/>
      <c r="H537" s="303"/>
      <c r="I537" s="303"/>
      <c r="J537" s="305"/>
      <c r="K537" s="303"/>
      <c r="L537" s="303"/>
      <c r="M537" s="303"/>
      <c r="N537" s="305"/>
      <c r="O537" s="303"/>
      <c r="P537" s="304"/>
      <c r="Q537" s="304"/>
      <c r="R537" s="304"/>
      <c r="S537" s="304"/>
      <c r="T537" s="304"/>
      <c r="U537" s="304"/>
      <c r="V537" s="304"/>
      <c r="W537" s="304"/>
      <c r="X537" s="304"/>
      <c r="Y537" s="304"/>
      <c r="Z537" s="304"/>
      <c r="AA537" s="304"/>
      <c r="AB537" s="304"/>
      <c r="AC537" s="304"/>
      <c r="AD537" s="304"/>
      <c r="AE537" s="304"/>
      <c r="AF537" s="304"/>
      <c r="AG537" s="304"/>
      <c r="AH537" s="304"/>
      <c r="AI537" s="304"/>
      <c r="AJ537" s="304"/>
      <c r="AK537" s="304"/>
      <c r="AL537" s="304"/>
      <c r="AM537" s="304"/>
      <c r="AN537" s="304"/>
      <c r="AO537" s="304"/>
      <c r="AP537" s="304"/>
      <c r="AQ537" s="304"/>
      <c r="AR537" s="304"/>
      <c r="AS537" s="304"/>
      <c r="AT537" s="304"/>
      <c r="AU537" s="304"/>
      <c r="AV537" s="304"/>
      <c r="AW537" s="304"/>
      <c r="AX537" s="304"/>
      <c r="AY537" s="304"/>
      <c r="AZ537" s="304"/>
      <c r="BA537" s="304"/>
      <c r="BB537" s="304"/>
      <c r="BC537" s="304"/>
      <c r="BD537" s="304"/>
      <c r="BE537" s="304"/>
      <c r="BF537" s="304"/>
      <c r="BG537" s="304"/>
      <c r="BH537" s="304"/>
      <c r="BI537" s="304"/>
      <c r="BJ537" s="304"/>
      <c r="BK537" s="304"/>
      <c r="BL537" s="304"/>
      <c r="BM537" s="304"/>
      <c r="BN537" s="304"/>
      <c r="BO537" s="304"/>
      <c r="BP537" s="304"/>
      <c r="BQ537" s="304"/>
      <c r="BR537" s="304"/>
      <c r="BS537" s="304"/>
      <c r="BT537" s="304"/>
      <c r="BU537" s="304"/>
      <c r="BV537" s="304"/>
      <c r="BW537" s="304"/>
      <c r="BX537" s="304"/>
      <c r="BY537" s="304"/>
      <c r="BZ537" s="304"/>
      <c r="CA537" s="304"/>
      <c r="CB537" s="304"/>
      <c r="CC537" s="304"/>
      <c r="CD537" s="304"/>
      <c r="CE537" s="304"/>
      <c r="CF537" s="304"/>
      <c r="CG537" s="304"/>
      <c r="CH537" s="304"/>
      <c r="CI537" s="304"/>
      <c r="CJ537" s="304"/>
      <c r="CK537" s="304"/>
      <c r="CL537" s="304"/>
      <c r="CM537" s="304"/>
      <c r="CN537" s="304"/>
      <c r="CO537" s="304"/>
      <c r="CP537" s="304"/>
      <c r="CQ537" s="304"/>
      <c r="CR537" s="304"/>
      <c r="CS537" s="304"/>
      <c r="CT537" s="304"/>
      <c r="CU537" s="304"/>
      <c r="CV537" s="304"/>
      <c r="CW537" s="304"/>
      <c r="CX537" s="304"/>
      <c r="CY537" s="304"/>
      <c r="CZ537" s="304"/>
      <c r="DA537" s="304"/>
      <c r="DB537" s="304"/>
      <c r="DC537" s="304"/>
      <c r="DD537" s="304"/>
    </row>
    <row r="538" spans="1:108" ht="17.25">
      <c r="A538" s="304"/>
      <c r="B538" s="300"/>
      <c r="C538" s="304"/>
      <c r="D538" s="304"/>
      <c r="E538" s="303"/>
      <c r="F538" s="303"/>
      <c r="G538" s="303"/>
      <c r="H538" s="303"/>
      <c r="I538" s="303"/>
      <c r="J538" s="305"/>
      <c r="K538" s="303"/>
      <c r="L538" s="303"/>
      <c r="M538" s="303"/>
      <c r="N538" s="305"/>
      <c r="O538" s="303"/>
      <c r="P538" s="304"/>
      <c r="Q538" s="304"/>
      <c r="R538" s="304"/>
      <c r="S538" s="304"/>
      <c r="T538" s="304"/>
      <c r="U538" s="304"/>
      <c r="V538" s="304"/>
      <c r="W538" s="304"/>
      <c r="X538" s="304"/>
      <c r="Y538" s="304"/>
      <c r="Z538" s="304"/>
      <c r="AA538" s="304"/>
      <c r="AB538" s="304"/>
      <c r="AC538" s="304"/>
      <c r="AD538" s="304"/>
      <c r="AE538" s="304"/>
      <c r="AF538" s="304"/>
      <c r="AG538" s="304"/>
      <c r="AH538" s="304"/>
      <c r="AI538" s="304"/>
      <c r="AJ538" s="304"/>
      <c r="AK538" s="304"/>
      <c r="AL538" s="304"/>
      <c r="AM538" s="304"/>
      <c r="AN538" s="304"/>
      <c r="AO538" s="304"/>
      <c r="AP538" s="304"/>
      <c r="AQ538" s="304"/>
      <c r="AR538" s="304"/>
      <c r="AS538" s="304"/>
      <c r="AT538" s="304"/>
      <c r="AU538" s="304"/>
      <c r="AV538" s="304"/>
      <c r="AW538" s="304"/>
      <c r="AX538" s="304"/>
      <c r="AY538" s="304"/>
      <c r="AZ538" s="304"/>
      <c r="BA538" s="304"/>
      <c r="BB538" s="304"/>
      <c r="BC538" s="304"/>
      <c r="BD538" s="304"/>
      <c r="BE538" s="304"/>
      <c r="BF538" s="304"/>
      <c r="BG538" s="304"/>
      <c r="BH538" s="304"/>
      <c r="BI538" s="304"/>
      <c r="BJ538" s="304"/>
      <c r="BK538" s="304"/>
      <c r="BL538" s="304"/>
      <c r="BM538" s="304"/>
      <c r="BN538" s="304"/>
      <c r="BO538" s="304"/>
      <c r="BP538" s="304"/>
      <c r="BQ538" s="304"/>
      <c r="BR538" s="304"/>
      <c r="BS538" s="304"/>
      <c r="BT538" s="304"/>
      <c r="BU538" s="304"/>
      <c r="BV538" s="304"/>
      <c r="BW538" s="304"/>
      <c r="BX538" s="304"/>
      <c r="BY538" s="304"/>
      <c r="BZ538" s="304"/>
      <c r="CA538" s="304"/>
      <c r="CB538" s="304"/>
      <c r="CC538" s="304"/>
      <c r="CD538" s="304"/>
      <c r="CE538" s="304"/>
      <c r="CF538" s="304"/>
      <c r="CG538" s="304"/>
      <c r="CH538" s="304"/>
      <c r="CI538" s="304"/>
      <c r="CJ538" s="304"/>
      <c r="CK538" s="304"/>
      <c r="CL538" s="304"/>
      <c r="CM538" s="304"/>
      <c r="CN538" s="304"/>
      <c r="CO538" s="304"/>
      <c r="CP538" s="304"/>
      <c r="CQ538" s="304"/>
      <c r="CR538" s="304"/>
      <c r="CS538" s="304"/>
      <c r="CT538" s="304"/>
      <c r="CU538" s="304"/>
      <c r="CV538" s="304"/>
      <c r="CW538" s="304"/>
      <c r="CX538" s="304"/>
      <c r="CY538" s="304"/>
      <c r="CZ538" s="304"/>
      <c r="DA538" s="304"/>
      <c r="DB538" s="304"/>
      <c r="DC538" s="304"/>
      <c r="DD538" s="304"/>
    </row>
    <row r="539" spans="1:108" ht="17.25">
      <c r="A539" s="304"/>
      <c r="B539" s="300"/>
      <c r="C539" s="304"/>
      <c r="D539" s="304"/>
      <c r="E539" s="303"/>
      <c r="F539" s="303"/>
      <c r="G539" s="303"/>
      <c r="H539" s="303"/>
      <c r="I539" s="303"/>
      <c r="J539" s="305"/>
      <c r="K539" s="303"/>
      <c r="L539" s="303"/>
      <c r="M539" s="303"/>
      <c r="N539" s="305"/>
      <c r="O539" s="303"/>
      <c r="P539" s="304"/>
      <c r="Q539" s="304"/>
      <c r="R539" s="304"/>
      <c r="S539" s="304"/>
      <c r="T539" s="304"/>
      <c r="U539" s="304"/>
      <c r="V539" s="304"/>
      <c r="W539" s="304"/>
      <c r="X539" s="304"/>
      <c r="Y539" s="304"/>
      <c r="Z539" s="304"/>
      <c r="AA539" s="304"/>
      <c r="AB539" s="304"/>
      <c r="AC539" s="304"/>
      <c r="AD539" s="304"/>
      <c r="AE539" s="304"/>
      <c r="AF539" s="304"/>
      <c r="AG539" s="304"/>
      <c r="AH539" s="304"/>
      <c r="AI539" s="304"/>
      <c r="AJ539" s="304"/>
      <c r="AK539" s="304"/>
      <c r="AL539" s="304"/>
      <c r="AM539" s="304"/>
      <c r="AN539" s="304"/>
      <c r="AO539" s="304"/>
      <c r="AP539" s="304"/>
      <c r="AQ539" s="304"/>
      <c r="AR539" s="304"/>
      <c r="AS539" s="304"/>
      <c r="AT539" s="304"/>
      <c r="AU539" s="304"/>
      <c r="AV539" s="304"/>
      <c r="AW539" s="304"/>
      <c r="AX539" s="304"/>
      <c r="AY539" s="304"/>
      <c r="AZ539" s="304"/>
      <c r="BA539" s="304"/>
      <c r="BB539" s="304"/>
      <c r="BC539" s="304"/>
      <c r="BD539" s="304"/>
      <c r="BE539" s="304"/>
      <c r="BF539" s="304"/>
      <c r="BG539" s="304"/>
      <c r="BH539" s="304"/>
      <c r="BI539" s="304"/>
      <c r="BJ539" s="304"/>
      <c r="BK539" s="304"/>
      <c r="BL539" s="304"/>
      <c r="BM539" s="304"/>
      <c r="BN539" s="304"/>
      <c r="BO539" s="304"/>
      <c r="BP539" s="304"/>
      <c r="BQ539" s="304"/>
      <c r="BR539" s="304"/>
      <c r="BS539" s="304"/>
      <c r="BT539" s="304"/>
      <c r="BU539" s="304"/>
      <c r="BV539" s="304"/>
      <c r="BW539" s="304"/>
      <c r="BX539" s="304"/>
      <c r="BY539" s="304"/>
      <c r="BZ539" s="304"/>
      <c r="CA539" s="304"/>
      <c r="CB539" s="304"/>
      <c r="CC539" s="304"/>
      <c r="CD539" s="304"/>
      <c r="CE539" s="304"/>
      <c r="CF539" s="304"/>
      <c r="CG539" s="304"/>
      <c r="CH539" s="304"/>
      <c r="CI539" s="304"/>
      <c r="CJ539" s="304"/>
      <c r="CK539" s="304"/>
      <c r="CL539" s="304"/>
      <c r="CM539" s="304"/>
      <c r="CN539" s="304"/>
      <c r="CO539" s="304"/>
      <c r="CP539" s="304"/>
      <c r="CQ539" s="304"/>
      <c r="CR539" s="304"/>
      <c r="CS539" s="304"/>
      <c r="CT539" s="304"/>
      <c r="CU539" s="304"/>
      <c r="CV539" s="304"/>
      <c r="CW539" s="304"/>
      <c r="CX539" s="304"/>
      <c r="CY539" s="304"/>
      <c r="CZ539" s="304"/>
      <c r="DA539" s="304"/>
      <c r="DB539" s="304"/>
      <c r="DC539" s="304"/>
      <c r="DD539" s="304"/>
    </row>
    <row r="540" spans="1:108" ht="17.25">
      <c r="A540" s="304"/>
      <c r="B540" s="300"/>
      <c r="C540" s="304"/>
      <c r="D540" s="304"/>
      <c r="E540" s="303"/>
      <c r="F540" s="303"/>
      <c r="G540" s="303"/>
      <c r="H540" s="303"/>
      <c r="I540" s="303"/>
      <c r="J540" s="305"/>
      <c r="K540" s="303"/>
      <c r="L540" s="303"/>
      <c r="M540" s="303"/>
      <c r="N540" s="305"/>
      <c r="O540" s="303"/>
      <c r="P540" s="304"/>
      <c r="Q540" s="304"/>
      <c r="R540" s="304"/>
      <c r="S540" s="304"/>
      <c r="T540" s="304"/>
      <c r="U540" s="304"/>
      <c r="V540" s="304"/>
      <c r="W540" s="304"/>
      <c r="X540" s="304"/>
      <c r="Y540" s="304"/>
      <c r="Z540" s="304"/>
      <c r="AA540" s="304"/>
      <c r="AB540" s="304"/>
      <c r="AC540" s="304"/>
      <c r="AD540" s="304"/>
      <c r="AE540" s="304"/>
      <c r="AF540" s="304"/>
      <c r="AG540" s="304"/>
      <c r="AH540" s="304"/>
      <c r="AI540" s="304"/>
      <c r="AJ540" s="304"/>
      <c r="AK540" s="304"/>
      <c r="AL540" s="304"/>
      <c r="AM540" s="304"/>
      <c r="AN540" s="304"/>
      <c r="AO540" s="304"/>
      <c r="AP540" s="304"/>
      <c r="AQ540" s="304"/>
      <c r="AR540" s="304"/>
      <c r="AS540" s="304"/>
      <c r="AT540" s="304"/>
      <c r="AU540" s="304"/>
      <c r="AV540" s="304"/>
      <c r="AW540" s="304"/>
      <c r="AX540" s="304"/>
      <c r="AY540" s="304"/>
      <c r="AZ540" s="304"/>
      <c r="BA540" s="304"/>
      <c r="BB540" s="304"/>
      <c r="BC540" s="304"/>
      <c r="BD540" s="304"/>
      <c r="BE540" s="304"/>
      <c r="BF540" s="304"/>
      <c r="BG540" s="304"/>
      <c r="BH540" s="304"/>
      <c r="BI540" s="304"/>
      <c r="BJ540" s="304"/>
      <c r="BK540" s="304"/>
      <c r="BL540" s="304"/>
      <c r="BM540" s="304"/>
      <c r="BN540" s="304"/>
      <c r="BO540" s="304"/>
      <c r="BP540" s="304"/>
      <c r="BQ540" s="304"/>
      <c r="BR540" s="304"/>
      <c r="BS540" s="304"/>
      <c r="BT540" s="304"/>
      <c r="BU540" s="304"/>
      <c r="BV540" s="304"/>
      <c r="BW540" s="304"/>
      <c r="BX540" s="304"/>
      <c r="BY540" s="304"/>
      <c r="BZ540" s="304"/>
      <c r="CA540" s="304"/>
      <c r="CB540" s="304"/>
      <c r="CC540" s="304"/>
      <c r="CD540" s="304"/>
      <c r="CE540" s="304"/>
      <c r="CF540" s="304"/>
      <c r="CG540" s="304"/>
      <c r="CH540" s="304"/>
      <c r="CI540" s="304"/>
      <c r="CJ540" s="304"/>
      <c r="CK540" s="304"/>
      <c r="CL540" s="304"/>
      <c r="CM540" s="304"/>
      <c r="CN540" s="304"/>
      <c r="CO540" s="304"/>
      <c r="CP540" s="304"/>
      <c r="CQ540" s="304"/>
      <c r="CR540" s="304"/>
      <c r="CS540" s="304"/>
      <c r="CT540" s="304"/>
      <c r="CU540" s="304"/>
      <c r="CV540" s="304"/>
      <c r="CW540" s="304"/>
      <c r="CX540" s="304"/>
      <c r="CY540" s="304"/>
      <c r="CZ540" s="304"/>
      <c r="DA540" s="304"/>
      <c r="DB540" s="304"/>
      <c r="DC540" s="304"/>
      <c r="DD540" s="304"/>
    </row>
    <row r="541" spans="1:108" ht="17.25">
      <c r="A541" s="304"/>
      <c r="B541" s="300"/>
      <c r="C541" s="304"/>
      <c r="D541" s="304"/>
      <c r="E541" s="303"/>
      <c r="F541" s="303"/>
      <c r="G541" s="303"/>
      <c r="H541" s="303"/>
      <c r="I541" s="303"/>
      <c r="J541" s="305"/>
      <c r="K541" s="303"/>
      <c r="L541" s="303"/>
      <c r="M541" s="303"/>
      <c r="N541" s="305"/>
      <c r="O541" s="303"/>
      <c r="P541" s="304"/>
      <c r="Q541" s="304"/>
      <c r="R541" s="304"/>
      <c r="S541" s="304"/>
      <c r="T541" s="304"/>
      <c r="U541" s="304"/>
      <c r="V541" s="304"/>
      <c r="W541" s="304"/>
      <c r="X541" s="304"/>
      <c r="Y541" s="304"/>
      <c r="Z541" s="304"/>
      <c r="AA541" s="304"/>
      <c r="AB541" s="304"/>
      <c r="AC541" s="304"/>
      <c r="AD541" s="304"/>
      <c r="AE541" s="304"/>
      <c r="AF541" s="304"/>
      <c r="AG541" s="304"/>
      <c r="AH541" s="304"/>
      <c r="AI541" s="304"/>
      <c r="AJ541" s="304"/>
      <c r="AK541" s="304"/>
      <c r="AL541" s="304"/>
      <c r="AM541" s="304"/>
      <c r="AN541" s="304"/>
      <c r="AO541" s="304"/>
      <c r="AP541" s="304"/>
      <c r="AQ541" s="304"/>
      <c r="AR541" s="304"/>
      <c r="AS541" s="304"/>
      <c r="AT541" s="304"/>
      <c r="AU541" s="304"/>
      <c r="AV541" s="304"/>
      <c r="AW541" s="304"/>
      <c r="AX541" s="304"/>
      <c r="AY541" s="304"/>
      <c r="AZ541" s="304"/>
      <c r="BA541" s="304"/>
      <c r="BB541" s="304"/>
      <c r="BC541" s="304"/>
      <c r="BD541" s="304"/>
      <c r="BE541" s="304"/>
      <c r="BF541" s="304"/>
      <c r="BG541" s="304"/>
      <c r="BH541" s="304"/>
      <c r="BI541" s="304"/>
      <c r="BJ541" s="304"/>
      <c r="BK541" s="304"/>
      <c r="BL541" s="304"/>
      <c r="BM541" s="304"/>
      <c r="BN541" s="304"/>
      <c r="BO541" s="304"/>
      <c r="BP541" s="304"/>
      <c r="BQ541" s="304"/>
      <c r="BR541" s="304"/>
      <c r="BS541" s="304"/>
      <c r="BT541" s="304"/>
      <c r="BU541" s="304"/>
      <c r="BV541" s="304"/>
      <c r="BW541" s="304"/>
      <c r="BX541" s="304"/>
      <c r="BY541" s="304"/>
      <c r="BZ541" s="304"/>
      <c r="CA541" s="304"/>
      <c r="CB541" s="304"/>
      <c r="CC541" s="304"/>
      <c r="CD541" s="304"/>
      <c r="CE541" s="304"/>
      <c r="CF541" s="304"/>
      <c r="CG541" s="304"/>
      <c r="CH541" s="304"/>
      <c r="CI541" s="304"/>
      <c r="CJ541" s="304"/>
      <c r="CK541" s="304"/>
      <c r="CL541" s="304"/>
      <c r="CM541" s="304"/>
      <c r="CN541" s="304"/>
      <c r="CO541" s="304"/>
      <c r="CP541" s="304"/>
      <c r="CQ541" s="304"/>
      <c r="CR541" s="304"/>
      <c r="CS541" s="304"/>
      <c r="CT541" s="304"/>
      <c r="CU541" s="304"/>
      <c r="CV541" s="304"/>
      <c r="CW541" s="304"/>
      <c r="CX541" s="304"/>
      <c r="CY541" s="304"/>
      <c r="CZ541" s="304"/>
      <c r="DA541" s="304"/>
      <c r="DB541" s="304"/>
      <c r="DC541" s="304"/>
      <c r="DD541" s="304"/>
    </row>
    <row r="542" spans="1:108" ht="17.25">
      <c r="A542" s="304"/>
      <c r="B542" s="300"/>
      <c r="C542" s="304"/>
      <c r="D542" s="304"/>
      <c r="E542" s="303"/>
      <c r="F542" s="303"/>
      <c r="G542" s="303"/>
      <c r="H542" s="303"/>
      <c r="I542" s="303"/>
      <c r="J542" s="305"/>
      <c r="K542" s="303"/>
      <c r="L542" s="303"/>
      <c r="M542" s="303"/>
      <c r="N542" s="305"/>
      <c r="O542" s="303"/>
      <c r="P542" s="304"/>
      <c r="Q542" s="304"/>
      <c r="R542" s="304"/>
      <c r="S542" s="304"/>
      <c r="T542" s="304"/>
      <c r="U542" s="304"/>
      <c r="V542" s="304"/>
      <c r="W542" s="304"/>
      <c r="X542" s="304"/>
      <c r="Y542" s="304"/>
      <c r="Z542" s="304"/>
      <c r="AA542" s="304"/>
      <c r="AB542" s="304"/>
      <c r="AC542" s="304"/>
      <c r="AD542" s="304"/>
      <c r="AE542" s="304"/>
      <c r="AF542" s="304"/>
      <c r="AG542" s="304"/>
      <c r="AH542" s="304"/>
      <c r="AI542" s="304"/>
      <c r="AJ542" s="304"/>
      <c r="AK542" s="304"/>
      <c r="AL542" s="304"/>
      <c r="AM542" s="304"/>
      <c r="AN542" s="304"/>
      <c r="AO542" s="304"/>
      <c r="AP542" s="304"/>
      <c r="AQ542" s="304"/>
      <c r="AR542" s="304"/>
      <c r="AS542" s="304"/>
      <c r="AT542" s="304"/>
      <c r="AU542" s="304"/>
      <c r="AV542" s="304"/>
      <c r="AW542" s="304"/>
      <c r="AX542" s="304"/>
      <c r="AY542" s="304"/>
      <c r="AZ542" s="304"/>
      <c r="BA542" s="304"/>
      <c r="BB542" s="304"/>
      <c r="BC542" s="304"/>
      <c r="BD542" s="304"/>
      <c r="BE542" s="304"/>
      <c r="BF542" s="304"/>
      <c r="BG542" s="304"/>
      <c r="BH542" s="304"/>
      <c r="BI542" s="304"/>
      <c r="BJ542" s="304"/>
      <c r="BK542" s="304"/>
      <c r="BL542" s="304"/>
      <c r="BM542" s="304"/>
      <c r="BN542" s="304"/>
      <c r="BO542" s="304"/>
      <c r="BP542" s="304"/>
      <c r="BQ542" s="304"/>
      <c r="BR542" s="304"/>
      <c r="BS542" s="304"/>
      <c r="BT542" s="304"/>
      <c r="BU542" s="304"/>
      <c r="BV542" s="304"/>
      <c r="BW542" s="304"/>
      <c r="BX542" s="304"/>
      <c r="BY542" s="304"/>
      <c r="BZ542" s="304"/>
      <c r="CA542" s="304"/>
      <c r="CB542" s="304"/>
      <c r="CC542" s="304"/>
      <c r="CD542" s="304"/>
      <c r="CE542" s="304"/>
      <c r="CF542" s="304"/>
      <c r="CG542" s="304"/>
      <c r="CH542" s="304"/>
      <c r="CI542" s="304"/>
      <c r="CJ542" s="304"/>
      <c r="CK542" s="304"/>
      <c r="CL542" s="304"/>
      <c r="CM542" s="304"/>
      <c r="CN542" s="304"/>
      <c r="CO542" s="304"/>
      <c r="CP542" s="304"/>
      <c r="CQ542" s="304"/>
      <c r="CR542" s="304"/>
      <c r="CS542" s="304"/>
      <c r="CT542" s="304"/>
      <c r="CU542" s="304"/>
      <c r="CV542" s="304"/>
      <c r="CW542" s="304"/>
      <c r="CX542" s="304"/>
      <c r="CY542" s="304"/>
      <c r="CZ542" s="304"/>
      <c r="DA542" s="304"/>
      <c r="DB542" s="304"/>
      <c r="DC542" s="304"/>
      <c r="DD542" s="304"/>
    </row>
    <row r="543" spans="1:108" ht="17.25">
      <c r="A543" s="304"/>
      <c r="B543" s="300"/>
      <c r="C543" s="304"/>
      <c r="D543" s="304"/>
      <c r="E543" s="303"/>
      <c r="F543" s="303"/>
      <c r="G543" s="303"/>
      <c r="H543" s="303"/>
      <c r="I543" s="303"/>
      <c r="J543" s="305"/>
      <c r="K543" s="303"/>
      <c r="L543" s="303"/>
      <c r="M543" s="303"/>
      <c r="N543" s="305"/>
      <c r="O543" s="303"/>
      <c r="P543" s="304"/>
      <c r="Q543" s="304"/>
      <c r="R543" s="304"/>
      <c r="S543" s="304"/>
      <c r="T543" s="304"/>
      <c r="U543" s="304"/>
      <c r="V543" s="304"/>
      <c r="W543" s="304"/>
      <c r="X543" s="304"/>
      <c r="Y543" s="304"/>
      <c r="Z543" s="304"/>
      <c r="AA543" s="304"/>
      <c r="AB543" s="304"/>
      <c r="AC543" s="304"/>
      <c r="AD543" s="304"/>
      <c r="AE543" s="304"/>
      <c r="AF543" s="304"/>
      <c r="AG543" s="304"/>
      <c r="AH543" s="304"/>
      <c r="AI543" s="304"/>
      <c r="AJ543" s="304"/>
      <c r="AK543" s="304"/>
      <c r="AL543" s="304"/>
      <c r="AM543" s="304"/>
      <c r="AN543" s="304"/>
      <c r="AO543" s="304"/>
      <c r="AP543" s="304"/>
      <c r="AQ543" s="304"/>
      <c r="AR543" s="304"/>
      <c r="AS543" s="304"/>
      <c r="AT543" s="304"/>
      <c r="AU543" s="304"/>
      <c r="AV543" s="304"/>
      <c r="AW543" s="304"/>
      <c r="AX543" s="304"/>
      <c r="AY543" s="304"/>
      <c r="AZ543" s="304"/>
      <c r="BA543" s="304"/>
      <c r="BB543" s="304"/>
      <c r="BC543" s="304"/>
      <c r="BD543" s="304"/>
      <c r="BE543" s="304"/>
      <c r="BF543" s="304"/>
      <c r="BG543" s="304"/>
      <c r="BH543" s="304"/>
      <c r="BI543" s="304"/>
      <c r="BJ543" s="304"/>
      <c r="BK543" s="304"/>
      <c r="BL543" s="304"/>
      <c r="BM543" s="304"/>
      <c r="BN543" s="304"/>
      <c r="BO543" s="304"/>
      <c r="BP543" s="304"/>
      <c r="BQ543" s="304"/>
      <c r="BR543" s="304"/>
      <c r="BS543" s="304"/>
      <c r="BT543" s="304"/>
      <c r="BU543" s="304"/>
      <c r="BV543" s="304"/>
      <c r="BW543" s="304"/>
      <c r="BX543" s="304"/>
      <c r="BY543" s="304"/>
      <c r="BZ543" s="304"/>
      <c r="CA543" s="304"/>
      <c r="CB543" s="304"/>
      <c r="CC543" s="304"/>
      <c r="CD543" s="304"/>
      <c r="CE543" s="304"/>
      <c r="CF543" s="304"/>
      <c r="CG543" s="304"/>
      <c r="CH543" s="304"/>
      <c r="CI543" s="304"/>
      <c r="CJ543" s="304"/>
      <c r="CK543" s="304"/>
      <c r="CL543" s="304"/>
      <c r="CM543" s="304"/>
      <c r="CN543" s="304"/>
      <c r="CO543" s="304"/>
      <c r="CP543" s="304"/>
      <c r="CQ543" s="304"/>
      <c r="CR543" s="304"/>
      <c r="CS543" s="304"/>
      <c r="CT543" s="304"/>
      <c r="CU543" s="304"/>
      <c r="CV543" s="304"/>
      <c r="CW543" s="304"/>
      <c r="CX543" s="304"/>
      <c r="CY543" s="304"/>
      <c r="CZ543" s="304"/>
      <c r="DA543" s="304"/>
      <c r="DB543" s="304"/>
      <c r="DC543" s="304"/>
      <c r="DD543" s="304"/>
    </row>
    <row r="544" spans="1:108" ht="17.25">
      <c r="A544" s="304"/>
      <c r="B544" s="300"/>
      <c r="C544" s="304"/>
      <c r="D544" s="304"/>
      <c r="E544" s="303"/>
      <c r="F544" s="303"/>
      <c r="G544" s="303"/>
      <c r="H544" s="303"/>
      <c r="I544" s="303"/>
      <c r="J544" s="305"/>
      <c r="K544" s="303"/>
      <c r="L544" s="303"/>
      <c r="M544" s="303"/>
      <c r="N544" s="305"/>
      <c r="O544" s="303"/>
      <c r="P544" s="304"/>
      <c r="Q544" s="304"/>
      <c r="R544" s="304"/>
      <c r="S544" s="304"/>
      <c r="T544" s="304"/>
      <c r="U544" s="304"/>
      <c r="V544" s="304"/>
      <c r="W544" s="304"/>
      <c r="X544" s="304"/>
      <c r="Y544" s="304"/>
      <c r="Z544" s="304"/>
      <c r="AA544" s="304"/>
      <c r="AB544" s="304"/>
      <c r="AC544" s="304"/>
      <c r="AD544" s="304"/>
      <c r="AE544" s="304"/>
      <c r="AF544" s="304"/>
      <c r="AG544" s="304"/>
      <c r="AH544" s="304"/>
      <c r="AI544" s="304"/>
      <c r="AJ544" s="304"/>
      <c r="AK544" s="304"/>
      <c r="AL544" s="304"/>
      <c r="AM544" s="304"/>
      <c r="AN544" s="304"/>
      <c r="AO544" s="304"/>
      <c r="AP544" s="304"/>
      <c r="AQ544" s="304"/>
      <c r="AR544" s="304"/>
      <c r="AS544" s="304"/>
      <c r="AT544" s="304"/>
      <c r="AU544" s="304"/>
      <c r="AV544" s="304"/>
      <c r="AW544" s="304"/>
      <c r="AX544" s="304"/>
      <c r="AY544" s="304"/>
      <c r="AZ544" s="304"/>
      <c r="BA544" s="304"/>
      <c r="BB544" s="304"/>
      <c r="BC544" s="304"/>
      <c r="BD544" s="304"/>
      <c r="BE544" s="304"/>
      <c r="BF544" s="304"/>
      <c r="BG544" s="304"/>
      <c r="BH544" s="304"/>
      <c r="BI544" s="304"/>
      <c r="BJ544" s="304"/>
      <c r="BK544" s="304"/>
      <c r="BL544" s="304"/>
      <c r="BM544" s="304"/>
      <c r="BN544" s="304"/>
      <c r="BO544" s="304"/>
      <c r="BP544" s="304"/>
      <c r="BQ544" s="304"/>
      <c r="BR544" s="304"/>
      <c r="BS544" s="304"/>
      <c r="BT544" s="304"/>
      <c r="BU544" s="304"/>
      <c r="BV544" s="304"/>
      <c r="BW544" s="304"/>
      <c r="BX544" s="304"/>
      <c r="BY544" s="304"/>
      <c r="BZ544" s="304"/>
      <c r="CA544" s="304"/>
      <c r="CB544" s="304"/>
      <c r="CC544" s="304"/>
      <c r="CD544" s="304"/>
      <c r="CE544" s="304"/>
      <c r="CF544" s="304"/>
      <c r="CG544" s="304"/>
      <c r="CH544" s="304"/>
      <c r="CI544" s="304"/>
      <c r="CJ544" s="304"/>
      <c r="CK544" s="304"/>
      <c r="CL544" s="304"/>
      <c r="CM544" s="304"/>
      <c r="CN544" s="304"/>
      <c r="CO544" s="304"/>
      <c r="CP544" s="304"/>
      <c r="CQ544" s="304"/>
      <c r="CR544" s="304"/>
      <c r="CS544" s="304"/>
      <c r="CT544" s="304"/>
      <c r="CU544" s="304"/>
      <c r="CV544" s="304"/>
      <c r="CW544" s="304"/>
      <c r="CX544" s="304"/>
      <c r="CY544" s="304"/>
      <c r="CZ544" s="304"/>
      <c r="DA544" s="304"/>
      <c r="DB544" s="304"/>
      <c r="DC544" s="304"/>
      <c r="DD544" s="304"/>
    </row>
    <row r="545" spans="1:108" ht="17.25">
      <c r="A545" s="304"/>
      <c r="B545" s="300"/>
      <c r="C545" s="304"/>
      <c r="D545" s="304"/>
      <c r="E545" s="303"/>
      <c r="F545" s="303"/>
      <c r="G545" s="303"/>
      <c r="H545" s="303"/>
      <c r="I545" s="303"/>
      <c r="J545" s="305"/>
      <c r="K545" s="303"/>
      <c r="L545" s="303"/>
      <c r="M545" s="303"/>
      <c r="N545" s="305"/>
      <c r="O545" s="303"/>
      <c r="P545" s="304"/>
      <c r="Q545" s="304"/>
      <c r="R545" s="304"/>
      <c r="S545" s="304"/>
      <c r="T545" s="304"/>
      <c r="U545" s="304"/>
      <c r="V545" s="304"/>
      <c r="W545" s="304"/>
      <c r="X545" s="304"/>
      <c r="Y545" s="304"/>
      <c r="Z545" s="304"/>
      <c r="AA545" s="304"/>
      <c r="AB545" s="304"/>
      <c r="AC545" s="304"/>
      <c r="AD545" s="304"/>
      <c r="AE545" s="304"/>
      <c r="AF545" s="304"/>
      <c r="AG545" s="304"/>
      <c r="AH545" s="304"/>
      <c r="AI545" s="304"/>
      <c r="AJ545" s="304"/>
      <c r="AK545" s="304"/>
      <c r="AL545" s="304"/>
      <c r="AM545" s="304"/>
      <c r="AN545" s="304"/>
      <c r="AO545" s="304"/>
      <c r="AP545" s="304"/>
      <c r="AQ545" s="304"/>
      <c r="AR545" s="304"/>
      <c r="AS545" s="304"/>
      <c r="AT545" s="304"/>
      <c r="AU545" s="304"/>
      <c r="AV545" s="304"/>
      <c r="AW545" s="304"/>
      <c r="AX545" s="304"/>
      <c r="AY545" s="304"/>
      <c r="AZ545" s="304"/>
      <c r="BA545" s="304"/>
      <c r="BB545" s="304"/>
      <c r="BC545" s="304"/>
      <c r="BD545" s="304"/>
      <c r="BE545" s="304"/>
      <c r="BF545" s="304"/>
      <c r="BG545" s="304"/>
      <c r="BH545" s="304"/>
      <c r="BI545" s="304"/>
      <c r="BJ545" s="304"/>
      <c r="BK545" s="304"/>
      <c r="BL545" s="304"/>
      <c r="BM545" s="304"/>
      <c r="BN545" s="304"/>
      <c r="BO545" s="304"/>
      <c r="BP545" s="304"/>
      <c r="BQ545" s="304"/>
      <c r="BR545" s="304"/>
      <c r="BS545" s="304"/>
      <c r="BT545" s="304"/>
      <c r="BU545" s="304"/>
      <c r="BV545" s="304"/>
      <c r="BW545" s="304"/>
      <c r="BX545" s="304"/>
      <c r="BY545" s="304"/>
      <c r="BZ545" s="304"/>
      <c r="CA545" s="304"/>
      <c r="CB545" s="304"/>
      <c r="CC545" s="304"/>
      <c r="CD545" s="304"/>
      <c r="CE545" s="304"/>
      <c r="CF545" s="304"/>
      <c r="CG545" s="304"/>
      <c r="CH545" s="304"/>
      <c r="CI545" s="304"/>
      <c r="CJ545" s="304"/>
      <c r="CK545" s="304"/>
      <c r="CL545" s="304"/>
      <c r="CM545" s="304"/>
      <c r="CN545" s="304"/>
      <c r="CO545" s="304"/>
      <c r="CP545" s="304"/>
      <c r="CQ545" s="304"/>
      <c r="CR545" s="304"/>
      <c r="CS545" s="304"/>
      <c r="CT545" s="304"/>
      <c r="CU545" s="304"/>
      <c r="CV545" s="304"/>
      <c r="CW545" s="304"/>
      <c r="CX545" s="304"/>
      <c r="CY545" s="304"/>
      <c r="CZ545" s="304"/>
      <c r="DA545" s="304"/>
      <c r="DB545" s="304"/>
      <c r="DC545" s="304"/>
      <c r="DD545" s="304"/>
    </row>
    <row r="546" spans="1:108" ht="17.25">
      <c r="A546" s="304"/>
      <c r="B546" s="300"/>
      <c r="C546" s="304"/>
      <c r="D546" s="304"/>
      <c r="E546" s="303"/>
      <c r="F546" s="303"/>
      <c r="G546" s="303"/>
      <c r="H546" s="303"/>
      <c r="I546" s="303"/>
      <c r="J546" s="305"/>
      <c r="K546" s="303"/>
      <c r="L546" s="303"/>
      <c r="M546" s="303"/>
      <c r="N546" s="305"/>
      <c r="O546" s="303"/>
      <c r="P546" s="304"/>
      <c r="Q546" s="304"/>
      <c r="R546" s="304"/>
      <c r="S546" s="304"/>
      <c r="T546" s="304"/>
      <c r="U546" s="304"/>
      <c r="V546" s="304"/>
      <c r="W546" s="304"/>
      <c r="X546" s="304"/>
      <c r="Y546" s="304"/>
      <c r="Z546" s="304"/>
      <c r="AA546" s="304"/>
      <c r="AB546" s="304"/>
      <c r="AC546" s="304"/>
      <c r="AD546" s="304"/>
      <c r="AE546" s="304"/>
      <c r="AF546" s="304"/>
      <c r="AG546" s="304"/>
      <c r="AH546" s="304"/>
      <c r="AI546" s="304"/>
      <c r="AJ546" s="304"/>
      <c r="AK546" s="304"/>
      <c r="AL546" s="304"/>
      <c r="AM546" s="304"/>
      <c r="AN546" s="304"/>
      <c r="AO546" s="304"/>
      <c r="AP546" s="304"/>
      <c r="AQ546" s="304"/>
      <c r="AR546" s="304"/>
      <c r="AS546" s="304"/>
      <c r="AT546" s="304"/>
      <c r="AU546" s="304"/>
      <c r="AV546" s="304"/>
      <c r="AW546" s="304"/>
      <c r="AX546" s="304"/>
      <c r="AY546" s="304"/>
      <c r="AZ546" s="304"/>
      <c r="BA546" s="304"/>
      <c r="BB546" s="304"/>
      <c r="BC546" s="304"/>
      <c r="BD546" s="304"/>
      <c r="BE546" s="304"/>
      <c r="BF546" s="304"/>
      <c r="BG546" s="304"/>
      <c r="BH546" s="304"/>
      <c r="BI546" s="304"/>
      <c r="BJ546" s="304"/>
      <c r="BK546" s="304"/>
      <c r="BL546" s="304"/>
      <c r="BM546" s="304"/>
      <c r="BN546" s="304"/>
      <c r="BO546" s="304"/>
      <c r="BP546" s="304"/>
      <c r="BQ546" s="304"/>
      <c r="BR546" s="304"/>
      <c r="BS546" s="304"/>
      <c r="BT546" s="304"/>
      <c r="BU546" s="304"/>
      <c r="BV546" s="304"/>
      <c r="BW546" s="304"/>
      <c r="BX546" s="304"/>
      <c r="BY546" s="304"/>
      <c r="BZ546" s="304"/>
      <c r="CA546" s="304"/>
      <c r="CB546" s="304"/>
      <c r="CC546" s="304"/>
      <c r="CD546" s="304"/>
      <c r="CE546" s="304"/>
      <c r="CF546" s="304"/>
      <c r="CG546" s="304"/>
      <c r="CH546" s="304"/>
      <c r="CI546" s="304"/>
      <c r="CJ546" s="304"/>
      <c r="CK546" s="304"/>
      <c r="CL546" s="304"/>
      <c r="CM546" s="304"/>
      <c r="CN546" s="304"/>
      <c r="CO546" s="304"/>
      <c r="CP546" s="304"/>
      <c r="CQ546" s="304"/>
      <c r="CR546" s="304"/>
      <c r="CS546" s="304"/>
      <c r="CT546" s="304"/>
      <c r="CU546" s="304"/>
      <c r="CV546" s="304"/>
      <c r="CW546" s="304"/>
      <c r="CX546" s="304"/>
      <c r="CY546" s="304"/>
      <c r="CZ546" s="304"/>
      <c r="DA546" s="304"/>
      <c r="DB546" s="304"/>
      <c r="DC546" s="304"/>
      <c r="DD546" s="304"/>
    </row>
    <row r="547" spans="1:108" ht="17.25">
      <c r="A547" s="304"/>
      <c r="B547" s="300"/>
      <c r="C547" s="304"/>
      <c r="D547" s="304"/>
      <c r="E547" s="303"/>
      <c r="F547" s="303"/>
      <c r="G547" s="303"/>
      <c r="H547" s="303"/>
      <c r="I547" s="303"/>
      <c r="J547" s="305"/>
      <c r="K547" s="303"/>
      <c r="L547" s="303"/>
      <c r="M547" s="303"/>
      <c r="N547" s="305"/>
      <c r="O547" s="303"/>
      <c r="P547" s="304"/>
      <c r="Q547" s="304"/>
      <c r="R547" s="304"/>
      <c r="S547" s="304"/>
      <c r="T547" s="304"/>
      <c r="U547" s="304"/>
      <c r="V547" s="304"/>
      <c r="W547" s="304"/>
      <c r="X547" s="304"/>
      <c r="Y547" s="304"/>
      <c r="Z547" s="304"/>
      <c r="AA547" s="304"/>
      <c r="AB547" s="304"/>
      <c r="AC547" s="304"/>
      <c r="AD547" s="304"/>
      <c r="AE547" s="304"/>
      <c r="AF547" s="304"/>
      <c r="AG547" s="304"/>
      <c r="AH547" s="304"/>
      <c r="AI547" s="304"/>
      <c r="AJ547" s="304"/>
      <c r="AK547" s="304"/>
      <c r="AL547" s="304"/>
      <c r="AM547" s="304"/>
      <c r="AN547" s="304"/>
      <c r="AO547" s="304"/>
      <c r="AP547" s="304"/>
      <c r="AQ547" s="304"/>
      <c r="AR547" s="304"/>
      <c r="AS547" s="304"/>
      <c r="AT547" s="304"/>
      <c r="AU547" s="304"/>
      <c r="AV547" s="304"/>
      <c r="AW547" s="304"/>
      <c r="AX547" s="304"/>
      <c r="AY547" s="304"/>
      <c r="AZ547" s="304"/>
      <c r="BA547" s="304"/>
      <c r="BB547" s="304"/>
      <c r="BC547" s="304"/>
      <c r="BD547" s="304"/>
      <c r="BE547" s="304"/>
      <c r="BF547" s="304"/>
      <c r="BG547" s="304"/>
      <c r="BH547" s="304"/>
      <c r="BI547" s="304"/>
      <c r="BJ547" s="304"/>
      <c r="BK547" s="304"/>
      <c r="BL547" s="304"/>
      <c r="BM547" s="304"/>
      <c r="BN547" s="304"/>
      <c r="BO547" s="304"/>
      <c r="BP547" s="304"/>
      <c r="BQ547" s="304"/>
      <c r="BR547" s="304"/>
      <c r="BS547" s="304"/>
      <c r="BT547" s="304"/>
      <c r="BU547" s="304"/>
      <c r="BV547" s="304"/>
      <c r="BW547" s="304"/>
      <c r="BX547" s="304"/>
      <c r="BY547" s="304"/>
      <c r="BZ547" s="304"/>
      <c r="CA547" s="304"/>
      <c r="CB547" s="304"/>
      <c r="CC547" s="304"/>
      <c r="CD547" s="304"/>
      <c r="CE547" s="304"/>
      <c r="CF547" s="304"/>
      <c r="CG547" s="304"/>
      <c r="CH547" s="304"/>
      <c r="CI547" s="304"/>
      <c r="CJ547" s="304"/>
      <c r="CK547" s="304"/>
      <c r="CL547" s="304"/>
      <c r="CM547" s="304"/>
      <c r="CN547" s="304"/>
      <c r="CO547" s="304"/>
      <c r="CP547" s="304"/>
      <c r="CQ547" s="304"/>
      <c r="CR547" s="304"/>
      <c r="CS547" s="304"/>
      <c r="CT547" s="304"/>
      <c r="CU547" s="304"/>
      <c r="CV547" s="304"/>
      <c r="CW547" s="304"/>
      <c r="CX547" s="304"/>
      <c r="CY547" s="304"/>
      <c r="CZ547" s="304"/>
      <c r="DA547" s="304"/>
      <c r="DB547" s="304"/>
      <c r="DC547" s="304"/>
      <c r="DD547" s="304"/>
    </row>
    <row r="548" spans="1:108" ht="17.25">
      <c r="A548" s="304"/>
      <c r="B548" s="300"/>
      <c r="C548" s="304"/>
      <c r="D548" s="304"/>
      <c r="E548" s="303"/>
      <c r="F548" s="303"/>
      <c r="G548" s="303"/>
      <c r="H548" s="303"/>
      <c r="I548" s="303"/>
      <c r="J548" s="305"/>
      <c r="K548" s="303"/>
      <c r="L548" s="303"/>
      <c r="M548" s="303"/>
      <c r="N548" s="305"/>
      <c r="O548" s="303"/>
      <c r="P548" s="304"/>
      <c r="Q548" s="304"/>
      <c r="R548" s="304"/>
      <c r="S548" s="304"/>
      <c r="T548" s="304"/>
      <c r="U548" s="304"/>
      <c r="V548" s="304"/>
      <c r="W548" s="304"/>
      <c r="X548" s="304"/>
      <c r="Y548" s="304"/>
      <c r="Z548" s="304"/>
      <c r="AA548" s="304"/>
      <c r="AB548" s="304"/>
      <c r="AC548" s="304"/>
      <c r="AD548" s="304"/>
      <c r="AE548" s="304"/>
      <c r="AF548" s="304"/>
      <c r="AG548" s="304"/>
      <c r="AH548" s="304"/>
      <c r="AI548" s="304"/>
      <c r="AJ548" s="304"/>
      <c r="AK548" s="304"/>
      <c r="AL548" s="304"/>
      <c r="AM548" s="304"/>
      <c r="AN548" s="304"/>
      <c r="AO548" s="304"/>
      <c r="AP548" s="304"/>
      <c r="AQ548" s="304"/>
      <c r="AR548" s="304"/>
      <c r="AS548" s="304"/>
      <c r="AT548" s="304"/>
      <c r="AU548" s="304"/>
      <c r="AV548" s="304"/>
      <c r="AW548" s="304"/>
      <c r="AX548" s="304"/>
      <c r="AY548" s="304"/>
      <c r="AZ548" s="304"/>
      <c r="BA548" s="304"/>
      <c r="BB548" s="304"/>
      <c r="BC548" s="304"/>
      <c r="BD548" s="304"/>
      <c r="BE548" s="304"/>
      <c r="BF548" s="304"/>
      <c r="BG548" s="304"/>
      <c r="BH548" s="304"/>
      <c r="BI548" s="304"/>
      <c r="BJ548" s="304"/>
      <c r="BK548" s="304"/>
      <c r="BL548" s="304"/>
      <c r="BM548" s="304"/>
      <c r="BN548" s="304"/>
      <c r="BO548" s="304"/>
      <c r="BP548" s="304"/>
      <c r="BQ548" s="304"/>
      <c r="BR548" s="304"/>
      <c r="BS548" s="304"/>
      <c r="BT548" s="304"/>
      <c r="BU548" s="304"/>
      <c r="BV548" s="304"/>
      <c r="BW548" s="304"/>
      <c r="BX548" s="304"/>
      <c r="BY548" s="304"/>
      <c r="BZ548" s="304"/>
      <c r="CA548" s="304"/>
      <c r="CB548" s="304"/>
      <c r="CC548" s="304"/>
      <c r="CD548" s="304"/>
      <c r="CE548" s="304"/>
      <c r="CF548" s="304"/>
      <c r="CG548" s="304"/>
      <c r="CH548" s="304"/>
      <c r="CI548" s="304"/>
      <c r="CJ548" s="304"/>
      <c r="CK548" s="304"/>
      <c r="CL548" s="304"/>
      <c r="CM548" s="304"/>
      <c r="CN548" s="304"/>
      <c r="CO548" s="304"/>
      <c r="CP548" s="304"/>
      <c r="CQ548" s="304"/>
      <c r="CR548" s="304"/>
      <c r="CS548" s="304"/>
      <c r="CT548" s="304"/>
      <c r="CU548" s="304"/>
      <c r="CV548" s="304"/>
      <c r="CW548" s="304"/>
      <c r="CX548" s="304"/>
      <c r="CY548" s="304"/>
      <c r="CZ548" s="304"/>
      <c r="DA548" s="304"/>
      <c r="DB548" s="304"/>
      <c r="DC548" s="304"/>
      <c r="DD548" s="304"/>
    </row>
    <row r="549" spans="1:108" ht="17.25">
      <c r="A549" s="304"/>
      <c r="B549" s="300"/>
      <c r="C549" s="304"/>
      <c r="D549" s="304"/>
      <c r="E549" s="303"/>
      <c r="F549" s="303"/>
      <c r="G549" s="303"/>
      <c r="H549" s="303"/>
      <c r="I549" s="303"/>
      <c r="J549" s="305"/>
      <c r="K549" s="303"/>
      <c r="L549" s="303"/>
      <c r="M549" s="303"/>
      <c r="N549" s="305"/>
      <c r="O549" s="303"/>
      <c r="P549" s="304"/>
      <c r="Q549" s="304"/>
      <c r="R549" s="304"/>
      <c r="S549" s="304"/>
      <c r="T549" s="304"/>
      <c r="U549" s="304"/>
      <c r="V549" s="304"/>
      <c r="W549" s="304"/>
      <c r="X549" s="304"/>
      <c r="Y549" s="304"/>
      <c r="Z549" s="304"/>
      <c r="AA549" s="304"/>
      <c r="AB549" s="304"/>
      <c r="AC549" s="304"/>
      <c r="AD549" s="304"/>
      <c r="AE549" s="304"/>
      <c r="AF549" s="304"/>
      <c r="AG549" s="304"/>
      <c r="AH549" s="304"/>
      <c r="AI549" s="304"/>
      <c r="AJ549" s="304"/>
      <c r="AK549" s="304"/>
      <c r="AL549" s="304"/>
      <c r="AM549" s="304"/>
      <c r="AN549" s="304"/>
      <c r="AO549" s="304"/>
      <c r="AP549" s="304"/>
      <c r="AQ549" s="304"/>
      <c r="AR549" s="304"/>
      <c r="AS549" s="304"/>
      <c r="AT549" s="304"/>
      <c r="AU549" s="304"/>
      <c r="AV549" s="304"/>
      <c r="AW549" s="304"/>
      <c r="AX549" s="304"/>
      <c r="AY549" s="304"/>
      <c r="AZ549" s="304"/>
      <c r="BA549" s="304"/>
      <c r="BB549" s="304"/>
      <c r="BC549" s="304"/>
      <c r="BD549" s="304"/>
      <c r="BE549" s="304"/>
      <c r="BF549" s="304"/>
      <c r="BG549" s="304"/>
      <c r="BH549" s="304"/>
      <c r="BI549" s="304"/>
      <c r="BJ549" s="304"/>
      <c r="BK549" s="304"/>
      <c r="BL549" s="304"/>
      <c r="BM549" s="304"/>
      <c r="BN549" s="304"/>
      <c r="BO549" s="304"/>
      <c r="BP549" s="304"/>
      <c r="BQ549" s="304"/>
      <c r="BR549" s="304"/>
      <c r="BS549" s="304"/>
      <c r="BT549" s="304"/>
      <c r="BU549" s="304"/>
      <c r="BV549" s="304"/>
      <c r="BW549" s="304"/>
      <c r="BX549" s="304"/>
      <c r="BY549" s="304"/>
      <c r="BZ549" s="304"/>
      <c r="CA549" s="304"/>
      <c r="CB549" s="304"/>
      <c r="CC549" s="304"/>
      <c r="CD549" s="304"/>
      <c r="CE549" s="304"/>
      <c r="CF549" s="304"/>
      <c r="CG549" s="304"/>
      <c r="CH549" s="304"/>
      <c r="CI549" s="304"/>
      <c r="CJ549" s="304"/>
      <c r="CK549" s="304"/>
      <c r="CL549" s="304"/>
      <c r="CM549" s="304"/>
      <c r="CN549" s="304"/>
      <c r="CO549" s="304"/>
      <c r="CP549" s="304"/>
      <c r="CQ549" s="304"/>
      <c r="CR549" s="304"/>
      <c r="CS549" s="304"/>
      <c r="CT549" s="304"/>
      <c r="CU549" s="304"/>
      <c r="CV549" s="304"/>
      <c r="CW549" s="304"/>
      <c r="CX549" s="304"/>
      <c r="CY549" s="304"/>
      <c r="CZ549" s="304"/>
      <c r="DA549" s="304"/>
      <c r="DB549" s="304"/>
      <c r="DC549" s="304"/>
      <c r="DD549" s="304"/>
    </row>
    <row r="550" spans="1:108" ht="17.25">
      <c r="A550" s="304"/>
      <c r="B550" s="300"/>
      <c r="C550" s="304"/>
      <c r="D550" s="304"/>
      <c r="E550" s="303"/>
      <c r="F550" s="303"/>
      <c r="G550" s="303"/>
      <c r="H550" s="303"/>
      <c r="I550" s="303"/>
      <c r="J550" s="305"/>
      <c r="K550" s="303"/>
      <c r="L550" s="303"/>
      <c r="M550" s="303"/>
      <c r="N550" s="305"/>
      <c r="O550" s="303"/>
      <c r="P550" s="304"/>
      <c r="Q550" s="304"/>
      <c r="R550" s="304"/>
      <c r="S550" s="304"/>
      <c r="T550" s="304"/>
      <c r="U550" s="304"/>
      <c r="V550" s="304"/>
      <c r="W550" s="304"/>
      <c r="X550" s="304"/>
      <c r="Y550" s="304"/>
      <c r="Z550" s="304"/>
      <c r="AA550" s="304"/>
      <c r="AB550" s="304"/>
      <c r="AC550" s="304"/>
      <c r="AD550" s="304"/>
      <c r="AE550" s="304"/>
      <c r="AF550" s="304"/>
      <c r="AG550" s="304"/>
      <c r="AH550" s="304"/>
      <c r="AI550" s="304"/>
      <c r="AJ550" s="304"/>
      <c r="AK550" s="304"/>
      <c r="AL550" s="304"/>
      <c r="AM550" s="304"/>
      <c r="AN550" s="304"/>
      <c r="AO550" s="304"/>
      <c r="AP550" s="304"/>
      <c r="AQ550" s="304"/>
      <c r="AR550" s="304"/>
      <c r="AS550" s="304"/>
      <c r="AT550" s="304"/>
      <c r="AU550" s="304"/>
      <c r="AV550" s="304"/>
      <c r="AW550" s="304"/>
      <c r="AX550" s="304"/>
      <c r="AY550" s="304"/>
      <c r="AZ550" s="304"/>
      <c r="BA550" s="304"/>
      <c r="BB550" s="304"/>
      <c r="BC550" s="304"/>
      <c r="BD550" s="304"/>
      <c r="BE550" s="304"/>
      <c r="BF550" s="304"/>
      <c r="BG550" s="304"/>
      <c r="BH550" s="304"/>
      <c r="BI550" s="304"/>
      <c r="BJ550" s="304"/>
      <c r="BK550" s="304"/>
      <c r="BL550" s="304"/>
      <c r="BM550" s="304"/>
      <c r="BN550" s="304"/>
      <c r="BO550" s="304"/>
      <c r="BP550" s="304"/>
      <c r="BQ550" s="304"/>
      <c r="BR550" s="304"/>
      <c r="BS550" s="304"/>
      <c r="BT550" s="304"/>
      <c r="BU550" s="304"/>
      <c r="BV550" s="304"/>
      <c r="BW550" s="304"/>
      <c r="BX550" s="304"/>
      <c r="BY550" s="304"/>
      <c r="BZ550" s="304"/>
      <c r="CA550" s="304"/>
      <c r="CB550" s="304"/>
      <c r="CC550" s="304"/>
      <c r="CD550" s="304"/>
      <c r="CE550" s="304"/>
      <c r="CF550" s="304"/>
      <c r="CG550" s="304"/>
      <c r="CH550" s="304"/>
      <c r="CI550" s="304"/>
      <c r="CJ550" s="304"/>
      <c r="CK550" s="304"/>
      <c r="CL550" s="304"/>
      <c r="CM550" s="304"/>
      <c r="CN550" s="304"/>
      <c r="CO550" s="304"/>
      <c r="CP550" s="304"/>
      <c r="CQ550" s="304"/>
      <c r="CR550" s="304"/>
      <c r="CS550" s="304"/>
      <c r="CT550" s="304"/>
      <c r="CU550" s="304"/>
      <c r="CV550" s="304"/>
      <c r="CW550" s="304"/>
      <c r="CX550" s="304"/>
      <c r="CY550" s="304"/>
      <c r="CZ550" s="304"/>
      <c r="DA550" s="304"/>
      <c r="DB550" s="304"/>
      <c r="DC550" s="304"/>
      <c r="DD550" s="304"/>
    </row>
    <row r="551" spans="1:108" ht="17.25">
      <c r="A551" s="304"/>
      <c r="B551" s="300"/>
      <c r="C551" s="304"/>
      <c r="D551" s="304"/>
      <c r="E551" s="303"/>
      <c r="F551" s="303"/>
      <c r="G551" s="303"/>
      <c r="H551" s="303"/>
      <c r="I551" s="303"/>
      <c r="J551" s="305"/>
      <c r="K551" s="303"/>
      <c r="L551" s="303"/>
      <c r="M551" s="303"/>
      <c r="N551" s="305"/>
      <c r="O551" s="303"/>
      <c r="P551" s="304"/>
      <c r="Q551" s="304"/>
      <c r="R551" s="304"/>
      <c r="S551" s="304"/>
      <c r="T551" s="304"/>
      <c r="U551" s="304"/>
      <c r="V551" s="304"/>
      <c r="W551" s="304"/>
      <c r="X551" s="304"/>
      <c r="Y551" s="304"/>
      <c r="Z551" s="304"/>
      <c r="AA551" s="304"/>
      <c r="AB551" s="304"/>
      <c r="AC551" s="304"/>
      <c r="AD551" s="304"/>
      <c r="AE551" s="304"/>
      <c r="AF551" s="304"/>
      <c r="AG551" s="304"/>
      <c r="AH551" s="304"/>
      <c r="AI551" s="304"/>
      <c r="AJ551" s="304"/>
      <c r="AK551" s="304"/>
      <c r="AL551" s="304"/>
      <c r="AM551" s="304"/>
      <c r="AN551" s="304"/>
      <c r="AO551" s="304"/>
      <c r="AP551" s="304"/>
      <c r="AQ551" s="304"/>
      <c r="AR551" s="304"/>
      <c r="AS551" s="304"/>
      <c r="AT551" s="304"/>
      <c r="AU551" s="304"/>
      <c r="AV551" s="304"/>
      <c r="AW551" s="304"/>
      <c r="AX551" s="304"/>
      <c r="AY551" s="304"/>
      <c r="AZ551" s="304"/>
      <c r="BA551" s="304"/>
      <c r="BB551" s="304"/>
      <c r="BC551" s="304"/>
      <c r="BD551" s="304"/>
      <c r="BE551" s="304"/>
      <c r="BF551" s="304"/>
      <c r="BG551" s="304"/>
      <c r="BH551" s="304"/>
      <c r="BI551" s="304"/>
      <c r="BJ551" s="304"/>
      <c r="BK551" s="304"/>
      <c r="BL551" s="304"/>
      <c r="BM551" s="304"/>
      <c r="BN551" s="304"/>
      <c r="BO551" s="304"/>
      <c r="BP551" s="304"/>
      <c r="BQ551" s="304"/>
      <c r="BR551" s="304"/>
      <c r="BS551" s="304"/>
      <c r="BT551" s="304"/>
      <c r="BU551" s="304"/>
      <c r="BV551" s="304"/>
      <c r="BW551" s="304"/>
      <c r="BX551" s="304"/>
      <c r="BY551" s="304"/>
      <c r="BZ551" s="304"/>
      <c r="CA551" s="304"/>
      <c r="CB551" s="304"/>
      <c r="CC551" s="304"/>
      <c r="CD551" s="304"/>
      <c r="CE551" s="304"/>
      <c r="CF551" s="304"/>
      <c r="CG551" s="304"/>
      <c r="CH551" s="304"/>
      <c r="CI551" s="304"/>
      <c r="CJ551" s="304"/>
      <c r="CK551" s="304"/>
      <c r="CL551" s="304"/>
      <c r="CM551" s="304"/>
      <c r="CN551" s="304"/>
      <c r="CO551" s="304"/>
      <c r="CP551" s="304"/>
      <c r="CQ551" s="304"/>
      <c r="CR551" s="304"/>
      <c r="CS551" s="304"/>
      <c r="CT551" s="304"/>
      <c r="CU551" s="304"/>
      <c r="CV551" s="304"/>
      <c r="CW551" s="304"/>
      <c r="CX551" s="304"/>
      <c r="CY551" s="304"/>
      <c r="CZ551" s="304"/>
      <c r="DA551" s="304"/>
      <c r="DB551" s="304"/>
      <c r="DC551" s="304"/>
      <c r="DD551" s="304"/>
    </row>
    <row r="552" spans="1:108" ht="17.25">
      <c r="A552" s="304"/>
      <c r="B552" s="300"/>
      <c r="C552" s="304"/>
      <c r="D552" s="304"/>
      <c r="E552" s="303"/>
      <c r="F552" s="303"/>
      <c r="G552" s="303"/>
      <c r="H552" s="303"/>
      <c r="I552" s="303"/>
      <c r="J552" s="305"/>
      <c r="K552" s="303"/>
      <c r="L552" s="303"/>
      <c r="M552" s="303"/>
      <c r="N552" s="305"/>
      <c r="O552" s="303"/>
      <c r="P552" s="304"/>
      <c r="Q552" s="304"/>
      <c r="R552" s="304"/>
      <c r="S552" s="304"/>
      <c r="T552" s="304"/>
      <c r="U552" s="304"/>
      <c r="V552" s="304"/>
      <c r="W552" s="304"/>
      <c r="X552" s="304"/>
      <c r="Y552" s="304"/>
      <c r="Z552" s="304"/>
      <c r="AA552" s="304"/>
      <c r="AB552" s="304"/>
      <c r="AC552" s="304"/>
      <c r="AD552" s="304"/>
      <c r="AE552" s="304"/>
      <c r="AF552" s="304"/>
      <c r="AG552" s="304"/>
      <c r="AH552" s="304"/>
      <c r="AI552" s="304"/>
      <c r="AJ552" s="304"/>
      <c r="AK552" s="304"/>
      <c r="AL552" s="304"/>
      <c r="AM552" s="304"/>
      <c r="AN552" s="304"/>
      <c r="AO552" s="304"/>
      <c r="AP552" s="304"/>
      <c r="AQ552" s="304"/>
      <c r="AR552" s="304"/>
      <c r="AS552" s="304"/>
      <c r="AT552" s="304"/>
      <c r="AU552" s="304"/>
      <c r="AV552" s="304"/>
      <c r="AW552" s="304"/>
      <c r="AX552" s="304"/>
      <c r="AY552" s="304"/>
      <c r="AZ552" s="304"/>
      <c r="BA552" s="304"/>
      <c r="BB552" s="304"/>
      <c r="BC552" s="304"/>
      <c r="BD552" s="304"/>
      <c r="BE552" s="304"/>
      <c r="BF552" s="304"/>
      <c r="BG552" s="304"/>
      <c r="BH552" s="304"/>
      <c r="BI552" s="304"/>
      <c r="BJ552" s="304"/>
      <c r="BK552" s="304"/>
      <c r="BL552" s="304"/>
      <c r="BM552" s="304"/>
      <c r="BN552" s="304"/>
      <c r="BO552" s="304"/>
      <c r="BP552" s="304"/>
      <c r="BQ552" s="304"/>
      <c r="BR552" s="304"/>
      <c r="BS552" s="304"/>
      <c r="BT552" s="304"/>
      <c r="BU552" s="304"/>
      <c r="BV552" s="304"/>
      <c r="BW552" s="304"/>
      <c r="BX552" s="304"/>
      <c r="BY552" s="304"/>
      <c r="BZ552" s="304"/>
      <c r="CA552" s="304"/>
      <c r="CB552" s="304"/>
      <c r="CC552" s="304"/>
      <c r="CD552" s="304"/>
      <c r="CE552" s="304"/>
      <c r="CF552" s="304"/>
      <c r="CG552" s="304"/>
      <c r="CH552" s="304"/>
      <c r="CI552" s="304"/>
      <c r="CJ552" s="304"/>
      <c r="CK552" s="304"/>
      <c r="CL552" s="304"/>
      <c r="CM552" s="304"/>
      <c r="CN552" s="304"/>
      <c r="CO552" s="304"/>
      <c r="CP552" s="304"/>
      <c r="CQ552" s="304"/>
      <c r="CR552" s="304"/>
      <c r="CS552" s="304"/>
      <c r="CT552" s="304"/>
      <c r="CU552" s="304"/>
      <c r="CV552" s="304"/>
      <c r="CW552" s="304"/>
      <c r="CX552" s="304"/>
      <c r="CY552" s="304"/>
      <c r="CZ552" s="304"/>
      <c r="DA552" s="304"/>
      <c r="DB552" s="304"/>
      <c r="DC552" s="304"/>
      <c r="DD552" s="304"/>
    </row>
    <row r="553" spans="1:108" ht="17.25">
      <c r="A553" s="304"/>
      <c r="B553" s="300"/>
      <c r="C553" s="304"/>
      <c r="D553" s="304"/>
      <c r="E553" s="303"/>
      <c r="F553" s="303"/>
      <c r="G553" s="303"/>
      <c r="H553" s="303"/>
      <c r="I553" s="303"/>
      <c r="J553" s="305"/>
      <c r="K553" s="303"/>
      <c r="L553" s="303"/>
      <c r="M553" s="303"/>
      <c r="N553" s="305"/>
      <c r="O553" s="303"/>
      <c r="P553" s="304"/>
      <c r="Q553" s="304"/>
      <c r="R553" s="304"/>
      <c r="S553" s="304"/>
      <c r="T553" s="304"/>
      <c r="U553" s="304"/>
      <c r="V553" s="304"/>
      <c r="W553" s="304"/>
      <c r="X553" s="304"/>
      <c r="Y553" s="304"/>
      <c r="Z553" s="304"/>
      <c r="AA553" s="304"/>
      <c r="AB553" s="304"/>
      <c r="AC553" s="304"/>
      <c r="AD553" s="304"/>
      <c r="AE553" s="304"/>
      <c r="AF553" s="304"/>
      <c r="AG553" s="304"/>
      <c r="AH553" s="304"/>
      <c r="AI553" s="304"/>
      <c r="AJ553" s="304"/>
      <c r="AK553" s="304"/>
      <c r="AL553" s="304"/>
      <c r="AM553" s="304"/>
      <c r="AN553" s="304"/>
      <c r="AO553" s="304"/>
      <c r="AP553" s="304"/>
      <c r="AQ553" s="304"/>
      <c r="AR553" s="304"/>
      <c r="AS553" s="304"/>
      <c r="AT553" s="304"/>
      <c r="AU553" s="304"/>
      <c r="AV553" s="304"/>
      <c r="AW553" s="304"/>
      <c r="AX553" s="304"/>
      <c r="AY553" s="304"/>
      <c r="AZ553" s="304"/>
      <c r="BA553" s="304"/>
      <c r="BB553" s="304"/>
      <c r="BC553" s="304"/>
      <c r="BD553" s="304"/>
      <c r="BE553" s="304"/>
      <c r="BF553" s="304"/>
      <c r="BG553" s="304"/>
      <c r="BH553" s="304"/>
      <c r="BI553" s="304"/>
      <c r="BJ553" s="304"/>
      <c r="BK553" s="304"/>
      <c r="BL553" s="304"/>
      <c r="BM553" s="304"/>
      <c r="BN553" s="304"/>
      <c r="BO553" s="304"/>
      <c r="BP553" s="304"/>
      <c r="BQ553" s="304"/>
      <c r="BR553" s="304"/>
      <c r="BS553" s="304"/>
      <c r="BT553" s="304"/>
      <c r="BU553" s="304"/>
      <c r="BV553" s="304"/>
      <c r="BW553" s="304"/>
      <c r="BX553" s="304"/>
      <c r="BY553" s="304"/>
      <c r="BZ553" s="304"/>
      <c r="CA553" s="304"/>
      <c r="CB553" s="304"/>
      <c r="CC553" s="304"/>
      <c r="CD553" s="304"/>
      <c r="CE553" s="304"/>
      <c r="CF553" s="304"/>
      <c r="CG553" s="304"/>
      <c r="CH553" s="304"/>
      <c r="CI553" s="304"/>
      <c r="CJ553" s="304"/>
      <c r="CK553" s="304"/>
      <c r="CL553" s="304"/>
      <c r="CM553" s="304"/>
      <c r="CN553" s="304"/>
      <c r="CO553" s="304"/>
      <c r="CP553" s="304"/>
      <c r="CQ553" s="304"/>
      <c r="CR553" s="304"/>
      <c r="CS553" s="304"/>
      <c r="CT553" s="304"/>
      <c r="CU553" s="304"/>
      <c r="CV553" s="304"/>
      <c r="CW553" s="304"/>
      <c r="CX553" s="304"/>
      <c r="CY553" s="304"/>
      <c r="CZ553" s="304"/>
      <c r="DA553" s="304"/>
      <c r="DB553" s="304"/>
      <c r="DC553" s="304"/>
      <c r="DD553" s="304"/>
    </row>
    <row r="554" spans="1:108" ht="17.25">
      <c r="A554" s="304"/>
      <c r="B554" s="300"/>
      <c r="C554" s="304"/>
      <c r="D554" s="304"/>
      <c r="E554" s="303"/>
      <c r="F554" s="303"/>
      <c r="G554" s="303"/>
      <c r="H554" s="303"/>
      <c r="I554" s="303"/>
      <c r="J554" s="305"/>
      <c r="K554" s="303"/>
      <c r="L554" s="303"/>
      <c r="M554" s="303"/>
      <c r="N554" s="305"/>
      <c r="O554" s="303"/>
      <c r="P554" s="304"/>
      <c r="Q554" s="304"/>
      <c r="R554" s="304"/>
      <c r="S554" s="304"/>
      <c r="T554" s="304"/>
      <c r="U554" s="304"/>
      <c r="V554" s="304"/>
      <c r="W554" s="304"/>
      <c r="X554" s="304"/>
      <c r="Y554" s="304"/>
      <c r="Z554" s="304"/>
      <c r="AA554" s="304"/>
      <c r="AB554" s="304"/>
      <c r="AC554" s="304"/>
      <c r="AD554" s="304"/>
      <c r="AE554" s="304"/>
      <c r="AF554" s="304"/>
      <c r="AG554" s="304"/>
      <c r="AH554" s="304"/>
      <c r="AI554" s="304"/>
      <c r="AJ554" s="304"/>
      <c r="AK554" s="304"/>
      <c r="AL554" s="304"/>
      <c r="AM554" s="304"/>
      <c r="AN554" s="304"/>
      <c r="AO554" s="304"/>
      <c r="AP554" s="304"/>
      <c r="AQ554" s="304"/>
      <c r="AR554" s="304"/>
      <c r="AS554" s="304"/>
      <c r="AT554" s="304"/>
      <c r="AU554" s="304"/>
      <c r="AV554" s="304"/>
      <c r="AW554" s="304"/>
      <c r="AX554" s="304"/>
      <c r="AY554" s="304"/>
      <c r="AZ554" s="304"/>
      <c r="BA554" s="304"/>
      <c r="BB554" s="304"/>
      <c r="BC554" s="304"/>
      <c r="BD554" s="304"/>
      <c r="BE554" s="304"/>
      <c r="BF554" s="304"/>
      <c r="BG554" s="304"/>
      <c r="BH554" s="304"/>
      <c r="BI554" s="304"/>
      <c r="BJ554" s="304"/>
      <c r="BK554" s="304"/>
      <c r="BL554" s="304"/>
      <c r="BM554" s="304"/>
      <c r="BN554" s="304"/>
      <c r="BO554" s="304"/>
      <c r="BP554" s="304"/>
      <c r="BQ554" s="304"/>
      <c r="BR554" s="304"/>
      <c r="BS554" s="304"/>
      <c r="BT554" s="304"/>
      <c r="BU554" s="304"/>
      <c r="BV554" s="304"/>
      <c r="BW554" s="304"/>
      <c r="BX554" s="304"/>
      <c r="BY554" s="304"/>
      <c r="BZ554" s="304"/>
      <c r="CA554" s="304"/>
      <c r="CB554" s="304"/>
      <c r="CC554" s="304"/>
      <c r="CD554" s="304"/>
      <c r="CE554" s="304"/>
      <c r="CF554" s="304"/>
      <c r="CG554" s="304"/>
      <c r="CH554" s="304"/>
      <c r="CI554" s="304"/>
      <c r="CJ554" s="304"/>
      <c r="CK554" s="304"/>
      <c r="CL554" s="304"/>
      <c r="CM554" s="304"/>
      <c r="CN554" s="304"/>
      <c r="CO554" s="304"/>
      <c r="CP554" s="304"/>
      <c r="CQ554" s="304"/>
      <c r="CR554" s="304"/>
      <c r="CS554" s="304"/>
      <c r="CT554" s="304"/>
      <c r="CU554" s="304"/>
      <c r="CV554" s="304"/>
      <c r="CW554" s="304"/>
      <c r="CX554" s="304"/>
      <c r="CY554" s="304"/>
      <c r="CZ554" s="304"/>
      <c r="DA554" s="304"/>
      <c r="DB554" s="304"/>
      <c r="DC554" s="304"/>
      <c r="DD554" s="304"/>
    </row>
    <row r="555" spans="1:108" ht="17.25">
      <c r="A555" s="304"/>
      <c r="B555" s="300"/>
      <c r="C555" s="304"/>
      <c r="D555" s="304"/>
      <c r="E555" s="303"/>
      <c r="F555" s="303"/>
      <c r="G555" s="303"/>
      <c r="H555" s="303"/>
      <c r="I555" s="303"/>
      <c r="J555" s="305"/>
      <c r="K555" s="303"/>
      <c r="L555" s="303"/>
      <c r="M555" s="303"/>
      <c r="N555" s="305"/>
      <c r="O555" s="303"/>
      <c r="P555" s="304"/>
      <c r="Q555" s="304"/>
      <c r="R555" s="304"/>
      <c r="S555" s="304"/>
      <c r="T555" s="304"/>
      <c r="U555" s="304"/>
      <c r="V555" s="304"/>
      <c r="W555" s="304"/>
      <c r="X555" s="304"/>
      <c r="Y555" s="304"/>
      <c r="Z555" s="304"/>
      <c r="AA555" s="304"/>
      <c r="AB555" s="304"/>
      <c r="AC555" s="304"/>
      <c r="AD555" s="304"/>
      <c r="AE555" s="304"/>
      <c r="AF555" s="304"/>
      <c r="AG555" s="304"/>
      <c r="AH555" s="304"/>
      <c r="AI555" s="304"/>
      <c r="AJ555" s="304"/>
      <c r="AK555" s="304"/>
      <c r="AL555" s="304"/>
      <c r="AM555" s="304"/>
      <c r="AN555" s="304"/>
      <c r="AO555" s="304"/>
      <c r="AP555" s="304"/>
      <c r="AQ555" s="304"/>
      <c r="AR555" s="304"/>
      <c r="AS555" s="304"/>
      <c r="AT555" s="304"/>
      <c r="AU555" s="304"/>
      <c r="AV555" s="304"/>
      <c r="AW555" s="304"/>
      <c r="AX555" s="304"/>
      <c r="AY555" s="304"/>
      <c r="AZ555" s="304"/>
      <c r="BA555" s="304"/>
      <c r="BB555" s="304"/>
      <c r="BC555" s="304"/>
      <c r="BD555" s="304"/>
      <c r="BE555" s="304"/>
      <c r="BF555" s="304"/>
      <c r="BG555" s="304"/>
      <c r="BH555" s="304"/>
      <c r="BI555" s="304"/>
      <c r="BJ555" s="304"/>
      <c r="BK555" s="304"/>
      <c r="BL555" s="304"/>
      <c r="BM555" s="304"/>
      <c r="BN555" s="304"/>
      <c r="BO555" s="304"/>
      <c r="BP555" s="304"/>
      <c r="BQ555" s="304"/>
      <c r="BR555" s="304"/>
      <c r="BS555" s="304"/>
      <c r="BT555" s="304"/>
      <c r="BU555" s="304"/>
      <c r="BV555" s="304"/>
      <c r="BW555" s="304"/>
      <c r="BX555" s="304"/>
      <c r="BY555" s="304"/>
      <c r="BZ555" s="304"/>
      <c r="CA555" s="304"/>
      <c r="CB555" s="304"/>
      <c r="CC555" s="304"/>
      <c r="CD555" s="304"/>
      <c r="CE555" s="304"/>
      <c r="CF555" s="304"/>
      <c r="CG555" s="304"/>
      <c r="CH555" s="304"/>
      <c r="CI555" s="304"/>
      <c r="CJ555" s="304"/>
      <c r="CK555" s="304"/>
      <c r="CL555" s="304"/>
      <c r="CM555" s="304"/>
      <c r="CN555" s="304"/>
      <c r="CO555" s="304"/>
      <c r="CP555" s="304"/>
      <c r="CQ555" s="304"/>
      <c r="CR555" s="304"/>
      <c r="CS555" s="304"/>
      <c r="CT555" s="304"/>
      <c r="CU555" s="304"/>
      <c r="CV555" s="304"/>
      <c r="CW555" s="304"/>
      <c r="CX555" s="304"/>
      <c r="CY555" s="304"/>
      <c r="CZ555" s="304"/>
      <c r="DA555" s="304"/>
      <c r="DB555" s="304"/>
      <c r="DC555" s="304"/>
      <c r="DD555" s="304"/>
    </row>
    <row r="556" spans="1:108" ht="17.25">
      <c r="A556" s="304"/>
      <c r="B556" s="300"/>
      <c r="C556" s="304"/>
      <c r="D556" s="304"/>
      <c r="E556" s="303"/>
      <c r="F556" s="303"/>
      <c r="G556" s="303"/>
      <c r="H556" s="303"/>
      <c r="I556" s="303"/>
      <c r="J556" s="305"/>
      <c r="K556" s="303"/>
      <c r="L556" s="303"/>
      <c r="M556" s="303"/>
      <c r="N556" s="305"/>
      <c r="O556" s="303"/>
      <c r="P556" s="304"/>
      <c r="Q556" s="304"/>
      <c r="R556" s="304"/>
      <c r="S556" s="304"/>
      <c r="T556" s="304"/>
      <c r="U556" s="304"/>
      <c r="V556" s="304"/>
      <c r="W556" s="304"/>
      <c r="X556" s="304"/>
      <c r="Y556" s="304"/>
      <c r="Z556" s="304"/>
      <c r="AA556" s="304"/>
      <c r="AB556" s="304"/>
      <c r="AC556" s="304"/>
      <c r="AD556" s="304"/>
      <c r="AE556" s="304"/>
      <c r="AF556" s="304"/>
      <c r="AG556" s="304"/>
      <c r="AH556" s="304"/>
      <c r="AI556" s="304"/>
      <c r="AJ556" s="304"/>
      <c r="AK556" s="304"/>
      <c r="AL556" s="304"/>
      <c r="AM556" s="304"/>
      <c r="AN556" s="304"/>
      <c r="AO556" s="304"/>
      <c r="AP556" s="304"/>
      <c r="AQ556" s="304"/>
      <c r="AR556" s="304"/>
      <c r="AS556" s="304"/>
      <c r="AT556" s="304"/>
      <c r="AU556" s="304"/>
      <c r="AV556" s="304"/>
      <c r="AW556" s="304"/>
      <c r="AX556" s="304"/>
      <c r="AY556" s="304"/>
      <c r="AZ556" s="304"/>
      <c r="BA556" s="304"/>
      <c r="BB556" s="304"/>
      <c r="BC556" s="304"/>
      <c r="BD556" s="304"/>
      <c r="BE556" s="304"/>
      <c r="BF556" s="304"/>
      <c r="BG556" s="304"/>
      <c r="BH556" s="304"/>
      <c r="BI556" s="304"/>
      <c r="BJ556" s="304"/>
      <c r="BK556" s="304"/>
      <c r="BL556" s="304"/>
      <c r="BM556" s="304"/>
      <c r="BN556" s="304"/>
      <c r="BO556" s="304"/>
      <c r="BP556" s="304"/>
      <c r="BQ556" s="304"/>
      <c r="BR556" s="304"/>
      <c r="BS556" s="304"/>
      <c r="BT556" s="304"/>
      <c r="BU556" s="304"/>
      <c r="BV556" s="304"/>
      <c r="BW556" s="304"/>
      <c r="BX556" s="304"/>
      <c r="BY556" s="304"/>
      <c r="BZ556" s="304"/>
      <c r="CA556" s="304"/>
      <c r="CB556" s="304"/>
      <c r="CC556" s="304"/>
      <c r="CD556" s="304"/>
      <c r="CE556" s="304"/>
      <c r="CF556" s="304"/>
      <c r="CG556" s="304"/>
      <c r="CH556" s="304"/>
      <c r="CI556" s="304"/>
      <c r="CJ556" s="304"/>
      <c r="CK556" s="304"/>
      <c r="CL556" s="304"/>
      <c r="CM556" s="304"/>
      <c r="CN556" s="304"/>
      <c r="CO556" s="304"/>
      <c r="CP556" s="304"/>
      <c r="CQ556" s="304"/>
      <c r="CR556" s="304"/>
      <c r="CS556" s="304"/>
      <c r="CT556" s="304"/>
      <c r="CU556" s="304"/>
      <c r="CV556" s="304"/>
      <c r="CW556" s="304"/>
      <c r="CX556" s="304"/>
      <c r="CY556" s="304"/>
      <c r="CZ556" s="304"/>
      <c r="DA556" s="304"/>
      <c r="DB556" s="304"/>
      <c r="DC556" s="304"/>
      <c r="DD556" s="304"/>
    </row>
    <row r="557" spans="1:108" ht="17.25">
      <c r="A557" s="304"/>
      <c r="B557" s="300"/>
      <c r="C557" s="304"/>
      <c r="D557" s="304"/>
      <c r="E557" s="303"/>
      <c r="F557" s="303"/>
      <c r="G557" s="303"/>
      <c r="H557" s="303"/>
      <c r="I557" s="303"/>
      <c r="J557" s="305"/>
      <c r="K557" s="303"/>
      <c r="L557" s="303"/>
      <c r="M557" s="303"/>
      <c r="N557" s="305"/>
      <c r="O557" s="303"/>
      <c r="P557" s="304"/>
      <c r="Q557" s="304"/>
      <c r="R557" s="304"/>
      <c r="S557" s="304"/>
      <c r="T557" s="304"/>
      <c r="U557" s="304"/>
      <c r="V557" s="304"/>
      <c r="W557" s="304"/>
      <c r="X557" s="304"/>
      <c r="Y557" s="304"/>
      <c r="Z557" s="304"/>
      <c r="AA557" s="304"/>
      <c r="AB557" s="304"/>
      <c r="AC557" s="304"/>
      <c r="AD557" s="304"/>
      <c r="AE557" s="304"/>
      <c r="AF557" s="304"/>
      <c r="AG557" s="304"/>
      <c r="AH557" s="304"/>
      <c r="AI557" s="304"/>
      <c r="AJ557" s="304"/>
      <c r="AK557" s="304"/>
      <c r="AL557" s="304"/>
      <c r="AM557" s="304"/>
      <c r="AN557" s="304"/>
      <c r="AO557" s="304"/>
      <c r="AP557" s="304"/>
      <c r="AQ557" s="304"/>
      <c r="AR557" s="304"/>
      <c r="AS557" s="304"/>
      <c r="AT557" s="304"/>
      <c r="AU557" s="304"/>
      <c r="AV557" s="304"/>
      <c r="AW557" s="304"/>
      <c r="AX557" s="304"/>
      <c r="AY557" s="304"/>
      <c r="AZ557" s="304"/>
      <c r="BA557" s="304"/>
      <c r="BB557" s="304"/>
      <c r="BC557" s="304"/>
      <c r="BD557" s="304"/>
      <c r="BE557" s="304"/>
      <c r="BF557" s="304"/>
      <c r="BG557" s="304"/>
      <c r="BH557" s="304"/>
      <c r="BI557" s="304"/>
      <c r="BJ557" s="304"/>
      <c r="BK557" s="304"/>
      <c r="BL557" s="304"/>
      <c r="BM557" s="304"/>
      <c r="BN557" s="304"/>
      <c r="BO557" s="304"/>
      <c r="BP557" s="304"/>
      <c r="BQ557" s="304"/>
      <c r="BR557" s="304"/>
      <c r="BS557" s="304"/>
      <c r="BT557" s="304"/>
      <c r="BU557" s="304"/>
      <c r="BV557" s="304"/>
      <c r="BW557" s="304"/>
      <c r="BX557" s="304"/>
      <c r="BY557" s="304"/>
      <c r="BZ557" s="304"/>
      <c r="CA557" s="304"/>
      <c r="CB557" s="304"/>
      <c r="CC557" s="304"/>
      <c r="CD557" s="304"/>
      <c r="CE557" s="304"/>
      <c r="CF557" s="304"/>
      <c r="CG557" s="304"/>
      <c r="CH557" s="304"/>
      <c r="CI557" s="304"/>
      <c r="CJ557" s="304"/>
      <c r="CK557" s="304"/>
      <c r="CL557" s="304"/>
      <c r="CM557" s="304"/>
      <c r="CN557" s="304"/>
      <c r="CO557" s="304"/>
      <c r="CP557" s="304"/>
      <c r="CQ557" s="304"/>
      <c r="CR557" s="304"/>
      <c r="CS557" s="304"/>
      <c r="CT557" s="304"/>
      <c r="CU557" s="304"/>
      <c r="CV557" s="304"/>
      <c r="CW557" s="304"/>
      <c r="CX557" s="304"/>
      <c r="CY557" s="304"/>
      <c r="CZ557" s="304"/>
      <c r="DA557" s="304"/>
      <c r="DB557" s="304"/>
      <c r="DC557" s="304"/>
      <c r="DD557" s="304"/>
    </row>
    <row r="558" spans="1:108" ht="17.25">
      <c r="A558" s="304"/>
      <c r="B558" s="300"/>
      <c r="C558" s="304"/>
      <c r="D558" s="304"/>
      <c r="E558" s="303"/>
      <c r="F558" s="303"/>
      <c r="G558" s="303"/>
      <c r="H558" s="303"/>
      <c r="I558" s="303"/>
      <c r="J558" s="305"/>
      <c r="K558" s="303"/>
      <c r="L558" s="303"/>
      <c r="M558" s="303"/>
      <c r="N558" s="305"/>
      <c r="O558" s="303"/>
      <c r="P558" s="304"/>
      <c r="Q558" s="304"/>
      <c r="R558" s="304"/>
      <c r="S558" s="304"/>
      <c r="T558" s="304"/>
      <c r="U558" s="304"/>
      <c r="V558" s="304"/>
      <c r="W558" s="304"/>
      <c r="X558" s="304"/>
      <c r="Y558" s="304"/>
      <c r="Z558" s="304"/>
      <c r="AA558" s="304"/>
      <c r="AB558" s="304"/>
      <c r="AC558" s="304"/>
      <c r="AD558" s="304"/>
      <c r="AE558" s="304"/>
      <c r="AF558" s="304"/>
      <c r="AG558" s="304"/>
      <c r="AH558" s="304"/>
      <c r="AI558" s="304"/>
      <c r="AJ558" s="304"/>
      <c r="AK558" s="304"/>
      <c r="AL558" s="304"/>
      <c r="AM558" s="304"/>
      <c r="AN558" s="304"/>
      <c r="AO558" s="304"/>
      <c r="AP558" s="304"/>
      <c r="AQ558" s="304"/>
      <c r="AR558" s="304"/>
      <c r="AS558" s="304"/>
      <c r="AT558" s="304"/>
      <c r="AU558" s="304"/>
      <c r="AV558" s="304"/>
      <c r="AW558" s="304"/>
      <c r="AX558" s="304"/>
      <c r="AY558" s="304"/>
      <c r="AZ558" s="304"/>
      <c r="BA558" s="304"/>
      <c r="BB558" s="304"/>
      <c r="BC558" s="304"/>
      <c r="BD558" s="304"/>
      <c r="BE558" s="304"/>
      <c r="BF558" s="304"/>
      <c r="BG558" s="304"/>
      <c r="BH558" s="304"/>
      <c r="BI558" s="304"/>
      <c r="BJ558" s="304"/>
      <c r="BK558" s="304"/>
      <c r="BL558" s="304"/>
      <c r="BM558" s="304"/>
      <c r="BN558" s="304"/>
      <c r="BO558" s="304"/>
      <c r="BP558" s="304"/>
      <c r="BQ558" s="304"/>
      <c r="BR558" s="304"/>
      <c r="BS558" s="304"/>
      <c r="BT558" s="304"/>
      <c r="BU558" s="304"/>
      <c r="BV558" s="304"/>
      <c r="BW558" s="304"/>
      <c r="BX558" s="304"/>
      <c r="BY558" s="304"/>
      <c r="BZ558" s="304"/>
      <c r="CA558" s="304"/>
      <c r="CB558" s="304"/>
      <c r="CC558" s="304"/>
      <c r="CD558" s="304"/>
      <c r="CE558" s="304"/>
      <c r="CF558" s="304"/>
      <c r="CG558" s="304"/>
      <c r="CH558" s="304"/>
      <c r="CI558" s="304"/>
      <c r="CJ558" s="304"/>
      <c r="CK558" s="304"/>
      <c r="CL558" s="304"/>
      <c r="CM558" s="304"/>
      <c r="CN558" s="304"/>
      <c r="CO558" s="304"/>
      <c r="CP558" s="304"/>
      <c r="CQ558" s="304"/>
      <c r="CR558" s="304"/>
      <c r="CS558" s="304"/>
      <c r="CT558" s="304"/>
      <c r="CU558" s="304"/>
      <c r="CV558" s="304"/>
      <c r="CW558" s="304"/>
      <c r="CX558" s="304"/>
      <c r="CY558" s="304"/>
      <c r="CZ558" s="304"/>
      <c r="DA558" s="304"/>
      <c r="DB558" s="304"/>
      <c r="DC558" s="304"/>
      <c r="DD558" s="304"/>
    </row>
    <row r="559" spans="1:108" ht="17.25">
      <c r="A559" s="304"/>
      <c r="B559" s="300"/>
      <c r="C559" s="304"/>
      <c r="D559" s="304"/>
      <c r="E559" s="303"/>
      <c r="F559" s="303"/>
      <c r="G559" s="303"/>
      <c r="H559" s="303"/>
      <c r="I559" s="303"/>
      <c r="J559" s="305"/>
      <c r="K559" s="303"/>
      <c r="L559" s="303"/>
      <c r="M559" s="303"/>
      <c r="N559" s="305"/>
      <c r="O559" s="303"/>
      <c r="P559" s="304"/>
      <c r="Q559" s="304"/>
      <c r="R559" s="304"/>
      <c r="S559" s="304"/>
      <c r="T559" s="304"/>
      <c r="U559" s="304"/>
      <c r="V559" s="304"/>
      <c r="W559" s="304"/>
      <c r="X559" s="304"/>
      <c r="Y559" s="304"/>
      <c r="Z559" s="304"/>
      <c r="AA559" s="304"/>
      <c r="AB559" s="304"/>
      <c r="AC559" s="304"/>
      <c r="AD559" s="304"/>
      <c r="AE559" s="304"/>
      <c r="AF559" s="304"/>
      <c r="AG559" s="304"/>
      <c r="AH559" s="304"/>
      <c r="AI559" s="304"/>
      <c r="AJ559" s="304"/>
      <c r="AK559" s="304"/>
      <c r="AL559" s="304"/>
      <c r="AM559" s="304"/>
      <c r="AN559" s="304"/>
      <c r="AO559" s="304"/>
      <c r="AP559" s="304"/>
      <c r="AQ559" s="304"/>
      <c r="AR559" s="304"/>
      <c r="AS559" s="304"/>
      <c r="AT559" s="304"/>
      <c r="AU559" s="304"/>
      <c r="AV559" s="304"/>
      <c r="AW559" s="304"/>
      <c r="AX559" s="304"/>
      <c r="AY559" s="304"/>
      <c r="AZ559" s="304"/>
      <c r="BA559" s="304"/>
      <c r="BB559" s="304"/>
      <c r="BC559" s="304"/>
      <c r="BD559" s="304"/>
      <c r="BE559" s="304"/>
      <c r="BF559" s="304"/>
      <c r="BG559" s="304"/>
      <c r="BH559" s="304"/>
      <c r="BI559" s="304"/>
      <c r="BJ559" s="304"/>
      <c r="BK559" s="304"/>
      <c r="BL559" s="304"/>
      <c r="BM559" s="304"/>
      <c r="BN559" s="304"/>
      <c r="BO559" s="304"/>
      <c r="BP559" s="304"/>
      <c r="BQ559" s="304"/>
      <c r="BR559" s="304"/>
      <c r="BS559" s="304"/>
      <c r="BT559" s="304"/>
      <c r="BU559" s="304"/>
      <c r="BV559" s="304"/>
      <c r="BW559" s="304"/>
      <c r="BX559" s="304"/>
      <c r="BY559" s="304"/>
      <c r="BZ559" s="304"/>
      <c r="CA559" s="304"/>
      <c r="CB559" s="304"/>
      <c r="CC559" s="304"/>
      <c r="CD559" s="304"/>
      <c r="CE559" s="304"/>
      <c r="CF559" s="304"/>
      <c r="CG559" s="304"/>
      <c r="CH559" s="304"/>
      <c r="CI559" s="304"/>
      <c r="CJ559" s="304"/>
      <c r="CK559" s="304"/>
      <c r="CL559" s="304"/>
      <c r="CM559" s="304"/>
      <c r="CN559" s="304"/>
      <c r="CO559" s="304"/>
      <c r="CP559" s="304"/>
      <c r="CQ559" s="304"/>
      <c r="CR559" s="304"/>
      <c r="CS559" s="304"/>
      <c r="CT559" s="304"/>
      <c r="CU559" s="304"/>
      <c r="CV559" s="304"/>
      <c r="CW559" s="304"/>
      <c r="CX559" s="304"/>
      <c r="CY559" s="304"/>
      <c r="CZ559" s="304"/>
      <c r="DA559" s="304"/>
      <c r="DB559" s="304"/>
      <c r="DC559" s="304"/>
      <c r="DD559" s="304"/>
    </row>
    <row r="560" spans="1:108" ht="17.25">
      <c r="A560" s="304"/>
      <c r="B560" s="300"/>
      <c r="C560" s="304"/>
      <c r="D560" s="304"/>
      <c r="E560" s="303"/>
      <c r="F560" s="303"/>
      <c r="G560" s="303"/>
      <c r="H560" s="303"/>
      <c r="I560" s="303"/>
      <c r="J560" s="305"/>
      <c r="K560" s="303"/>
      <c r="L560" s="303"/>
      <c r="M560" s="303"/>
      <c r="N560" s="305"/>
      <c r="O560" s="303"/>
      <c r="P560" s="304"/>
      <c r="Q560" s="304"/>
      <c r="R560" s="304"/>
      <c r="S560" s="304"/>
      <c r="T560" s="304"/>
      <c r="U560" s="304"/>
      <c r="V560" s="304"/>
      <c r="W560" s="304"/>
      <c r="X560" s="304"/>
      <c r="Y560" s="304"/>
      <c r="Z560" s="304"/>
      <c r="AA560" s="304"/>
      <c r="AB560" s="304"/>
      <c r="AC560" s="304"/>
      <c r="AD560" s="304"/>
      <c r="AE560" s="304"/>
      <c r="AF560" s="304"/>
      <c r="AG560" s="304"/>
      <c r="AH560" s="304"/>
      <c r="AI560" s="304"/>
      <c r="AJ560" s="304"/>
      <c r="AK560" s="304"/>
      <c r="AL560" s="304"/>
      <c r="AM560" s="304"/>
      <c r="AN560" s="304"/>
      <c r="AO560" s="304"/>
      <c r="AP560" s="304"/>
      <c r="AQ560" s="304"/>
      <c r="AR560" s="304"/>
      <c r="AS560" s="304"/>
      <c r="AT560" s="304"/>
      <c r="AU560" s="304"/>
      <c r="AV560" s="304"/>
      <c r="AW560" s="304"/>
      <c r="AX560" s="304"/>
      <c r="AY560" s="304"/>
      <c r="AZ560" s="304"/>
      <c r="BA560" s="304"/>
      <c r="BB560" s="304"/>
      <c r="BC560" s="304"/>
      <c r="BD560" s="304"/>
      <c r="BE560" s="304"/>
      <c r="BF560" s="304"/>
      <c r="BG560" s="304"/>
      <c r="BH560" s="304"/>
      <c r="BI560" s="304"/>
      <c r="BJ560" s="304"/>
      <c r="BK560" s="304"/>
      <c r="BL560" s="304"/>
      <c r="BM560" s="304"/>
      <c r="BN560" s="304"/>
      <c r="BO560" s="304"/>
      <c r="BP560" s="304"/>
      <c r="BQ560" s="304"/>
      <c r="BR560" s="304"/>
      <c r="BS560" s="304"/>
      <c r="BT560" s="304"/>
      <c r="BU560" s="304"/>
      <c r="BV560" s="304"/>
      <c r="BW560" s="304"/>
      <c r="BX560" s="304"/>
      <c r="BY560" s="304"/>
      <c r="BZ560" s="304"/>
      <c r="CA560" s="304"/>
      <c r="CB560" s="304"/>
      <c r="CC560" s="304"/>
      <c r="CD560" s="304"/>
      <c r="CE560" s="304"/>
      <c r="CF560" s="304"/>
      <c r="CG560" s="304"/>
      <c r="CH560" s="304"/>
      <c r="CI560" s="304"/>
      <c r="CJ560" s="304"/>
      <c r="CK560" s="304"/>
      <c r="CL560" s="304"/>
      <c r="CM560" s="304"/>
      <c r="CN560" s="304"/>
      <c r="CO560" s="304"/>
      <c r="CP560" s="304"/>
      <c r="CQ560" s="304"/>
      <c r="CR560" s="304"/>
      <c r="CS560" s="304"/>
      <c r="CT560" s="304"/>
      <c r="CU560" s="304"/>
      <c r="CV560" s="304"/>
      <c r="CW560" s="304"/>
      <c r="CX560" s="304"/>
      <c r="CY560" s="304"/>
      <c r="CZ560" s="304"/>
      <c r="DA560" s="304"/>
      <c r="DB560" s="304"/>
      <c r="DC560" s="304"/>
      <c r="DD560" s="304"/>
    </row>
    <row r="561" spans="1:108" ht="17.25">
      <c r="A561" s="304"/>
      <c r="B561" s="300"/>
      <c r="C561" s="304"/>
      <c r="D561" s="304"/>
      <c r="E561" s="303"/>
      <c r="F561" s="303"/>
      <c r="G561" s="303"/>
      <c r="H561" s="303"/>
      <c r="I561" s="303"/>
      <c r="J561" s="305"/>
      <c r="K561" s="303"/>
      <c r="L561" s="303"/>
      <c r="M561" s="303"/>
      <c r="N561" s="305"/>
      <c r="O561" s="303"/>
      <c r="P561" s="304"/>
      <c r="Q561" s="304"/>
      <c r="R561" s="304"/>
      <c r="S561" s="304"/>
      <c r="T561" s="304"/>
      <c r="U561" s="304"/>
      <c r="V561" s="304"/>
      <c r="W561" s="304"/>
      <c r="X561" s="304"/>
      <c r="Y561" s="304"/>
      <c r="Z561" s="304"/>
      <c r="AA561" s="304"/>
      <c r="AB561" s="304"/>
      <c r="AC561" s="304"/>
      <c r="AD561" s="304"/>
      <c r="AE561" s="304"/>
      <c r="AF561" s="304"/>
      <c r="AG561" s="304"/>
      <c r="AH561" s="304"/>
      <c r="AI561" s="304"/>
      <c r="AJ561" s="304"/>
      <c r="AK561" s="304"/>
      <c r="AL561" s="304"/>
      <c r="AM561" s="304"/>
      <c r="AN561" s="304"/>
      <c r="AO561" s="304"/>
      <c r="AP561" s="304"/>
      <c r="AQ561" s="304"/>
      <c r="AR561" s="304"/>
      <c r="AS561" s="304"/>
      <c r="AT561" s="304"/>
      <c r="AU561" s="304"/>
      <c r="AV561" s="304"/>
      <c r="AW561" s="304"/>
      <c r="AX561" s="304"/>
      <c r="AY561" s="304"/>
      <c r="AZ561" s="304"/>
      <c r="BA561" s="304"/>
      <c r="BB561" s="304"/>
      <c r="BC561" s="304"/>
      <c r="BD561" s="304"/>
      <c r="BE561" s="304"/>
      <c r="BF561" s="304"/>
      <c r="BG561" s="304"/>
      <c r="BH561" s="304"/>
      <c r="BI561" s="304"/>
      <c r="BJ561" s="304"/>
      <c r="BK561" s="304"/>
      <c r="BL561" s="304"/>
      <c r="BM561" s="304"/>
      <c r="BN561" s="304"/>
      <c r="BO561" s="304"/>
      <c r="BP561" s="304"/>
      <c r="BQ561" s="304"/>
      <c r="BR561" s="304"/>
      <c r="BS561" s="304"/>
      <c r="BT561" s="304"/>
      <c r="BU561" s="304"/>
      <c r="BV561" s="304"/>
      <c r="BW561" s="304"/>
      <c r="BX561" s="304"/>
      <c r="BY561" s="304"/>
      <c r="BZ561" s="304"/>
      <c r="CA561" s="304"/>
      <c r="CB561" s="304"/>
      <c r="CC561" s="304"/>
      <c r="CD561" s="304"/>
      <c r="CE561" s="304"/>
      <c r="CF561" s="304"/>
      <c r="CG561" s="304"/>
      <c r="CH561" s="304"/>
      <c r="CI561" s="304"/>
      <c r="CJ561" s="304"/>
      <c r="CK561" s="304"/>
      <c r="CL561" s="304"/>
      <c r="CM561" s="304"/>
      <c r="CN561" s="304"/>
      <c r="CO561" s="304"/>
      <c r="CP561" s="304"/>
      <c r="CQ561" s="304"/>
      <c r="CR561" s="304"/>
      <c r="CS561" s="304"/>
      <c r="CT561" s="304"/>
      <c r="CU561" s="304"/>
      <c r="CV561" s="304"/>
      <c r="CW561" s="304"/>
      <c r="CX561" s="304"/>
      <c r="CY561" s="304"/>
      <c r="CZ561" s="304"/>
      <c r="DA561" s="304"/>
      <c r="DB561" s="304"/>
      <c r="DC561" s="304"/>
      <c r="DD561" s="304"/>
    </row>
    <row r="562" spans="1:108" ht="17.25">
      <c r="A562" s="304"/>
      <c r="B562" s="300"/>
      <c r="C562" s="304"/>
      <c r="D562" s="304"/>
      <c r="E562" s="303"/>
      <c r="F562" s="303"/>
      <c r="G562" s="303"/>
      <c r="H562" s="303"/>
      <c r="I562" s="303"/>
      <c r="J562" s="305"/>
      <c r="K562" s="303"/>
      <c r="L562" s="303"/>
      <c r="M562" s="303"/>
      <c r="N562" s="305"/>
      <c r="O562" s="303"/>
      <c r="P562" s="304"/>
      <c r="Q562" s="304"/>
      <c r="R562" s="304"/>
      <c r="S562" s="304"/>
      <c r="T562" s="304"/>
      <c r="U562" s="304"/>
      <c r="V562" s="304"/>
      <c r="W562" s="304"/>
      <c r="X562" s="304"/>
      <c r="Y562" s="304"/>
      <c r="Z562" s="304"/>
      <c r="AA562" s="304"/>
      <c r="AB562" s="304"/>
      <c r="AC562" s="304"/>
      <c r="AD562" s="304"/>
      <c r="AE562" s="304"/>
      <c r="AF562" s="304"/>
      <c r="AG562" s="304"/>
      <c r="AH562" s="304"/>
      <c r="AI562" s="304"/>
      <c r="AJ562" s="304"/>
      <c r="AK562" s="304"/>
      <c r="AL562" s="304"/>
      <c r="AM562" s="304"/>
      <c r="AN562" s="304"/>
      <c r="AO562" s="304"/>
      <c r="AP562" s="304"/>
      <c r="AQ562" s="304"/>
      <c r="AR562" s="304"/>
      <c r="AS562" s="304"/>
      <c r="AT562" s="304"/>
      <c r="AU562" s="304"/>
      <c r="AV562" s="304"/>
      <c r="AW562" s="304"/>
      <c r="AX562" s="304"/>
      <c r="AY562" s="304"/>
      <c r="AZ562" s="304"/>
      <c r="BA562" s="304"/>
      <c r="BB562" s="304"/>
      <c r="BC562" s="304"/>
      <c r="BD562" s="304"/>
      <c r="BE562" s="304"/>
      <c r="BF562" s="304"/>
      <c r="BG562" s="304"/>
      <c r="BH562" s="304"/>
      <c r="BI562" s="304"/>
      <c r="BJ562" s="304"/>
      <c r="BK562" s="304"/>
      <c r="BL562" s="304"/>
      <c r="BM562" s="304"/>
      <c r="BN562" s="304"/>
      <c r="BO562" s="304"/>
      <c r="BP562" s="304"/>
      <c r="BQ562" s="304"/>
      <c r="BR562" s="304"/>
      <c r="BS562" s="304"/>
      <c r="BT562" s="304"/>
      <c r="BU562" s="304"/>
      <c r="BV562" s="304"/>
      <c r="BW562" s="304"/>
      <c r="BX562" s="304"/>
      <c r="BY562" s="304"/>
      <c r="BZ562" s="304"/>
      <c r="CA562" s="304"/>
      <c r="CB562" s="304"/>
      <c r="CC562" s="304"/>
      <c r="CD562" s="304"/>
      <c r="CE562" s="304"/>
      <c r="CF562" s="304"/>
      <c r="CG562" s="304"/>
      <c r="CH562" s="304"/>
      <c r="CI562" s="304"/>
      <c r="CJ562" s="304"/>
      <c r="CK562" s="304"/>
      <c r="CL562" s="304"/>
      <c r="CM562" s="304"/>
      <c r="CN562" s="304"/>
      <c r="CO562" s="304"/>
      <c r="CP562" s="304"/>
      <c r="CQ562" s="304"/>
      <c r="CR562" s="304"/>
      <c r="CS562" s="304"/>
      <c r="CT562" s="304"/>
      <c r="CU562" s="304"/>
      <c r="CV562" s="304"/>
      <c r="CW562" s="304"/>
      <c r="CX562" s="304"/>
      <c r="CY562" s="304"/>
      <c r="CZ562" s="304"/>
      <c r="DA562" s="304"/>
      <c r="DB562" s="304"/>
      <c r="DC562" s="304"/>
      <c r="DD562" s="304"/>
    </row>
    <row r="563" spans="1:108" ht="17.25">
      <c r="A563" s="304"/>
      <c r="B563" s="300"/>
      <c r="C563" s="304"/>
      <c r="D563" s="304"/>
      <c r="E563" s="303"/>
      <c r="F563" s="303"/>
      <c r="G563" s="303"/>
      <c r="H563" s="303"/>
      <c r="I563" s="303"/>
      <c r="J563" s="305"/>
      <c r="K563" s="303"/>
      <c r="L563" s="303"/>
      <c r="M563" s="303"/>
      <c r="N563" s="305"/>
      <c r="O563" s="303"/>
      <c r="P563" s="304"/>
      <c r="Q563" s="304"/>
      <c r="R563" s="304"/>
      <c r="S563" s="304"/>
      <c r="T563" s="304"/>
      <c r="U563" s="304"/>
      <c r="V563" s="304"/>
      <c r="W563" s="304"/>
      <c r="X563" s="304"/>
      <c r="Y563" s="304"/>
      <c r="Z563" s="304"/>
      <c r="AA563" s="304"/>
      <c r="AB563" s="304"/>
      <c r="AC563" s="304"/>
      <c r="AD563" s="304"/>
      <c r="AE563" s="304"/>
      <c r="AF563" s="304"/>
      <c r="AG563" s="304"/>
      <c r="AH563" s="304"/>
      <c r="AI563" s="304"/>
      <c r="AJ563" s="304"/>
      <c r="AK563" s="304"/>
      <c r="AL563" s="304"/>
      <c r="AM563" s="304"/>
      <c r="AN563" s="304"/>
      <c r="AO563" s="304"/>
      <c r="AP563" s="304"/>
      <c r="AQ563" s="304"/>
      <c r="AR563" s="304"/>
      <c r="AS563" s="304"/>
      <c r="AT563" s="304"/>
      <c r="AU563" s="304"/>
      <c r="AV563" s="304"/>
      <c r="AW563" s="304"/>
      <c r="AX563" s="304"/>
      <c r="AY563" s="304"/>
      <c r="AZ563" s="304"/>
      <c r="BA563" s="304"/>
      <c r="BB563" s="304"/>
      <c r="BC563" s="304"/>
      <c r="BD563" s="304"/>
      <c r="BE563" s="304"/>
      <c r="BF563" s="304"/>
      <c r="BG563" s="304"/>
      <c r="BH563" s="304"/>
      <c r="BI563" s="304"/>
      <c r="BJ563" s="304"/>
      <c r="BK563" s="304"/>
      <c r="BL563" s="304"/>
      <c r="BM563" s="304"/>
      <c r="BN563" s="304"/>
      <c r="BO563" s="304"/>
      <c r="BP563" s="304"/>
      <c r="BQ563" s="304"/>
      <c r="BR563" s="304"/>
      <c r="BS563" s="304"/>
      <c r="BT563" s="304"/>
      <c r="BU563" s="304"/>
      <c r="BV563" s="304"/>
      <c r="BW563" s="304"/>
      <c r="BX563" s="304"/>
      <c r="BY563" s="304"/>
      <c r="BZ563" s="304"/>
      <c r="CA563" s="304"/>
      <c r="CB563" s="304"/>
      <c r="CC563" s="304"/>
      <c r="CD563" s="304"/>
      <c r="CE563" s="304"/>
      <c r="CF563" s="304"/>
      <c r="CG563" s="304"/>
      <c r="CH563" s="304"/>
      <c r="CI563" s="304"/>
      <c r="CJ563" s="304"/>
      <c r="CK563" s="304"/>
      <c r="CL563" s="304"/>
      <c r="CM563" s="304"/>
      <c r="CN563" s="304"/>
      <c r="CO563" s="304"/>
      <c r="CP563" s="304"/>
      <c r="CQ563" s="304"/>
      <c r="CR563" s="304"/>
      <c r="CS563" s="304"/>
      <c r="CT563" s="304"/>
      <c r="CU563" s="304"/>
      <c r="CV563" s="304"/>
      <c r="CW563" s="304"/>
      <c r="CX563" s="304"/>
      <c r="CY563" s="304"/>
      <c r="CZ563" s="304"/>
      <c r="DA563" s="304"/>
      <c r="DB563" s="304"/>
      <c r="DC563" s="304"/>
      <c r="DD563" s="304"/>
    </row>
    <row r="564" spans="1:108" ht="17.25">
      <c r="A564" s="304"/>
      <c r="B564" s="300"/>
      <c r="C564" s="304"/>
      <c r="D564" s="304"/>
      <c r="E564" s="303"/>
      <c r="F564" s="303"/>
      <c r="G564" s="303"/>
      <c r="H564" s="303"/>
      <c r="I564" s="303"/>
      <c r="J564" s="305"/>
      <c r="K564" s="303"/>
      <c r="L564" s="303"/>
      <c r="M564" s="303"/>
      <c r="N564" s="305"/>
      <c r="O564" s="303"/>
      <c r="P564" s="304"/>
      <c r="Q564" s="304"/>
      <c r="R564" s="304"/>
      <c r="S564" s="304"/>
      <c r="T564" s="304"/>
      <c r="U564" s="304"/>
      <c r="V564" s="304"/>
      <c r="W564" s="304"/>
      <c r="X564" s="304"/>
      <c r="Y564" s="304"/>
      <c r="Z564" s="304"/>
      <c r="AA564" s="304"/>
      <c r="AB564" s="304"/>
      <c r="AC564" s="304"/>
      <c r="AD564" s="304"/>
      <c r="AE564" s="304"/>
      <c r="AF564" s="304"/>
      <c r="AG564" s="304"/>
      <c r="AH564" s="304"/>
      <c r="AI564" s="304"/>
      <c r="AJ564" s="304"/>
      <c r="AK564" s="304"/>
      <c r="AL564" s="304"/>
      <c r="AM564" s="304"/>
      <c r="AN564" s="304"/>
      <c r="AO564" s="304"/>
      <c r="AP564" s="304"/>
      <c r="AQ564" s="304"/>
      <c r="AR564" s="304"/>
      <c r="AS564" s="304"/>
      <c r="AT564" s="304"/>
      <c r="AU564" s="304"/>
      <c r="AV564" s="304"/>
      <c r="AW564" s="304"/>
      <c r="AX564" s="304"/>
      <c r="AY564" s="304"/>
      <c r="AZ564" s="304"/>
      <c r="BA564" s="304"/>
      <c r="BB564" s="304"/>
      <c r="BC564" s="304"/>
      <c r="BD564" s="304"/>
      <c r="BE564" s="304"/>
      <c r="BF564" s="304"/>
      <c r="BG564" s="304"/>
      <c r="BH564" s="304"/>
      <c r="BI564" s="304"/>
      <c r="BJ564" s="304"/>
      <c r="BK564" s="304"/>
      <c r="BL564" s="304"/>
      <c r="BM564" s="304"/>
      <c r="BN564" s="304"/>
      <c r="BO564" s="304"/>
      <c r="BP564" s="304"/>
      <c r="BQ564" s="304"/>
      <c r="BR564" s="304"/>
      <c r="BS564" s="304"/>
      <c r="BT564" s="304"/>
      <c r="BU564" s="304"/>
      <c r="BV564" s="304"/>
      <c r="BW564" s="304"/>
      <c r="BX564" s="304"/>
      <c r="BY564" s="304"/>
      <c r="BZ564" s="304"/>
      <c r="CA564" s="304"/>
      <c r="CB564" s="304"/>
      <c r="CC564" s="304"/>
      <c r="CD564" s="304"/>
      <c r="CE564" s="304"/>
      <c r="CF564" s="304"/>
      <c r="CG564" s="304"/>
      <c r="CH564" s="304"/>
      <c r="CI564" s="304"/>
      <c r="CJ564" s="304"/>
      <c r="CK564" s="304"/>
      <c r="CL564" s="304"/>
      <c r="CM564" s="304"/>
      <c r="CN564" s="304"/>
      <c r="CO564" s="304"/>
      <c r="CP564" s="304"/>
      <c r="CQ564" s="304"/>
      <c r="CR564" s="304"/>
      <c r="CS564" s="304"/>
      <c r="CT564" s="304"/>
      <c r="CU564" s="304"/>
      <c r="CV564" s="304"/>
      <c r="CW564" s="304"/>
      <c r="CX564" s="304"/>
      <c r="CY564" s="304"/>
      <c r="CZ564" s="304"/>
      <c r="DA564" s="304"/>
      <c r="DB564" s="304"/>
      <c r="DC564" s="304"/>
      <c r="DD564" s="304"/>
    </row>
    <row r="565" spans="1:108" ht="17.25">
      <c r="A565" s="304"/>
      <c r="B565" s="300"/>
      <c r="C565" s="304"/>
      <c r="D565" s="304"/>
      <c r="E565" s="303"/>
      <c r="F565" s="303"/>
      <c r="G565" s="303"/>
      <c r="H565" s="303"/>
      <c r="I565" s="303"/>
      <c r="J565" s="305"/>
      <c r="K565" s="303"/>
      <c r="L565" s="303"/>
      <c r="M565" s="303"/>
      <c r="N565" s="305"/>
      <c r="O565" s="303"/>
      <c r="P565" s="304"/>
      <c r="Q565" s="304"/>
      <c r="R565" s="304"/>
      <c r="S565" s="304"/>
      <c r="T565" s="304"/>
      <c r="U565" s="304"/>
      <c r="V565" s="304"/>
      <c r="W565" s="304"/>
      <c r="X565" s="304"/>
      <c r="Y565" s="304"/>
      <c r="Z565" s="304"/>
      <c r="AA565" s="304"/>
      <c r="AB565" s="304"/>
      <c r="AC565" s="304"/>
      <c r="AD565" s="304"/>
      <c r="AE565" s="304"/>
      <c r="AF565" s="304"/>
      <c r="AG565" s="304"/>
      <c r="AH565" s="304"/>
      <c r="AI565" s="304"/>
      <c r="AJ565" s="304"/>
      <c r="AK565" s="304"/>
      <c r="AL565" s="304"/>
      <c r="AM565" s="304"/>
      <c r="AN565" s="304"/>
      <c r="AO565" s="304"/>
      <c r="AP565" s="304"/>
      <c r="AQ565" s="304"/>
      <c r="AR565" s="304"/>
      <c r="AS565" s="304"/>
      <c r="AT565" s="304"/>
      <c r="AU565" s="304"/>
      <c r="AV565" s="304"/>
      <c r="AW565" s="304"/>
      <c r="AX565" s="304"/>
      <c r="AY565" s="304"/>
      <c r="AZ565" s="304"/>
      <c r="BA565" s="304"/>
      <c r="BB565" s="304"/>
      <c r="BC565" s="304"/>
      <c r="BD565" s="304"/>
      <c r="BE565" s="304"/>
      <c r="BF565" s="304"/>
      <c r="BG565" s="304"/>
      <c r="BH565" s="304"/>
      <c r="BI565" s="304"/>
      <c r="BJ565" s="304"/>
      <c r="BK565" s="304"/>
      <c r="BL565" s="304"/>
      <c r="BM565" s="304"/>
      <c r="BN565" s="304"/>
      <c r="BO565" s="304"/>
      <c r="BP565" s="304"/>
      <c r="BQ565" s="304"/>
      <c r="BR565" s="304"/>
      <c r="BS565" s="304"/>
      <c r="BT565" s="304"/>
      <c r="BU565" s="304"/>
      <c r="BV565" s="304"/>
      <c r="BW565" s="304"/>
      <c r="BX565" s="304"/>
      <c r="BY565" s="304"/>
      <c r="BZ565" s="304"/>
      <c r="CA565" s="304"/>
      <c r="CB565" s="304"/>
      <c r="CC565" s="304"/>
      <c r="CD565" s="304"/>
      <c r="CE565" s="304"/>
      <c r="CF565" s="304"/>
      <c r="CG565" s="304"/>
      <c r="CH565" s="304"/>
      <c r="CI565" s="304"/>
      <c r="CJ565" s="304"/>
      <c r="CK565" s="304"/>
      <c r="CL565" s="304"/>
      <c r="CM565" s="304"/>
      <c r="CN565" s="304"/>
      <c r="CO565" s="304"/>
      <c r="CP565" s="304"/>
      <c r="CQ565" s="304"/>
      <c r="CR565" s="304"/>
      <c r="CS565" s="304"/>
      <c r="CT565" s="304"/>
      <c r="CU565" s="304"/>
      <c r="CV565" s="304"/>
      <c r="CW565" s="304"/>
      <c r="CX565" s="304"/>
      <c r="CY565" s="304"/>
      <c r="CZ565" s="304"/>
      <c r="DA565" s="304"/>
      <c r="DB565" s="304"/>
      <c r="DC565" s="304"/>
      <c r="DD565" s="304"/>
    </row>
    <row r="566" spans="1:108" ht="17.25">
      <c r="A566" s="304"/>
      <c r="B566" s="300"/>
      <c r="C566" s="304"/>
      <c r="D566" s="304"/>
      <c r="E566" s="303"/>
      <c r="F566" s="303"/>
      <c r="G566" s="303"/>
      <c r="H566" s="303"/>
      <c r="I566" s="303"/>
      <c r="J566" s="305"/>
      <c r="K566" s="303"/>
      <c r="L566" s="303"/>
      <c r="M566" s="303"/>
      <c r="N566" s="305"/>
      <c r="O566" s="303"/>
      <c r="P566" s="304"/>
      <c r="Q566" s="304"/>
      <c r="R566" s="304"/>
      <c r="S566" s="304"/>
      <c r="T566" s="304"/>
      <c r="U566" s="304"/>
      <c r="V566" s="304"/>
      <c r="W566" s="304"/>
      <c r="X566" s="304"/>
      <c r="Y566" s="304"/>
      <c r="Z566" s="304"/>
      <c r="AA566" s="304"/>
      <c r="AB566" s="304"/>
      <c r="AC566" s="304"/>
      <c r="AD566" s="304"/>
      <c r="AE566" s="304"/>
      <c r="AF566" s="304"/>
      <c r="AG566" s="304"/>
      <c r="AH566" s="304"/>
      <c r="AI566" s="304"/>
      <c r="AJ566" s="304"/>
      <c r="AK566" s="304"/>
      <c r="AL566" s="304"/>
      <c r="AM566" s="304"/>
      <c r="AN566" s="304"/>
      <c r="AO566" s="304"/>
      <c r="AP566" s="304"/>
      <c r="AQ566" s="304"/>
      <c r="AR566" s="304"/>
      <c r="AS566" s="304"/>
      <c r="AT566" s="304"/>
      <c r="AU566" s="304"/>
      <c r="AV566" s="304"/>
      <c r="AW566" s="304"/>
      <c r="AX566" s="304"/>
      <c r="AY566" s="304"/>
      <c r="AZ566" s="304"/>
      <c r="BA566" s="304"/>
      <c r="BB566" s="304"/>
      <c r="BC566" s="304"/>
      <c r="BD566" s="304"/>
      <c r="BE566" s="304"/>
      <c r="BF566" s="304"/>
      <c r="BG566" s="304"/>
      <c r="BH566" s="304"/>
      <c r="BI566" s="304"/>
      <c r="BJ566" s="304"/>
      <c r="BK566" s="304"/>
      <c r="BL566" s="304"/>
      <c r="BM566" s="304"/>
      <c r="BN566" s="304"/>
      <c r="BO566" s="304"/>
      <c r="BP566" s="304"/>
      <c r="BQ566" s="304"/>
      <c r="BR566" s="304"/>
      <c r="BS566" s="304"/>
      <c r="BT566" s="304"/>
      <c r="BU566" s="304"/>
      <c r="BV566" s="304"/>
      <c r="BW566" s="304"/>
      <c r="BX566" s="304"/>
      <c r="BY566" s="304"/>
      <c r="BZ566" s="304"/>
      <c r="CA566" s="304"/>
      <c r="CB566" s="304"/>
      <c r="CC566" s="304"/>
      <c r="CD566" s="304"/>
      <c r="CE566" s="304"/>
      <c r="CF566" s="304"/>
      <c r="CG566" s="304"/>
      <c r="CH566" s="304"/>
      <c r="CI566" s="304"/>
      <c r="CJ566" s="304"/>
      <c r="CK566" s="304"/>
      <c r="CL566" s="304"/>
      <c r="CM566" s="304"/>
      <c r="CN566" s="304"/>
      <c r="CO566" s="304"/>
      <c r="CP566" s="304"/>
      <c r="CQ566" s="304"/>
      <c r="CR566" s="304"/>
      <c r="CS566" s="304"/>
      <c r="CT566" s="304"/>
      <c r="CU566" s="304"/>
      <c r="CV566" s="304"/>
      <c r="CW566" s="304"/>
      <c r="CX566" s="304"/>
      <c r="CY566" s="304"/>
      <c r="CZ566" s="304"/>
      <c r="DA566" s="304"/>
      <c r="DB566" s="304"/>
      <c r="DC566" s="304"/>
      <c r="DD566" s="304"/>
    </row>
    <row r="567" spans="1:108" ht="17.25">
      <c r="A567" s="304"/>
      <c r="B567" s="300"/>
      <c r="C567" s="304"/>
      <c r="D567" s="304"/>
      <c r="E567" s="303"/>
      <c r="F567" s="303"/>
      <c r="G567" s="303"/>
      <c r="H567" s="303"/>
      <c r="I567" s="303"/>
      <c r="J567" s="305"/>
      <c r="K567" s="303"/>
      <c r="L567" s="303"/>
      <c r="M567" s="303"/>
      <c r="N567" s="305"/>
      <c r="O567" s="303"/>
      <c r="P567" s="304"/>
      <c r="Q567" s="304"/>
      <c r="R567" s="304"/>
      <c r="S567" s="304"/>
      <c r="T567" s="304"/>
      <c r="U567" s="304"/>
      <c r="V567" s="304"/>
      <c r="W567" s="304"/>
      <c r="X567" s="304"/>
      <c r="Y567" s="304"/>
      <c r="Z567" s="304"/>
      <c r="AA567" s="304"/>
      <c r="AB567" s="304"/>
      <c r="AC567" s="304"/>
      <c r="AD567" s="304"/>
      <c r="AE567" s="304"/>
      <c r="AF567" s="304"/>
      <c r="AG567" s="304"/>
      <c r="AH567" s="304"/>
      <c r="AI567" s="304"/>
      <c r="AJ567" s="304"/>
      <c r="AK567" s="304"/>
      <c r="AL567" s="304"/>
      <c r="AM567" s="304"/>
      <c r="AN567" s="304"/>
      <c r="AO567" s="304"/>
      <c r="AP567" s="304"/>
      <c r="AQ567" s="304"/>
      <c r="AR567" s="304"/>
      <c r="AS567" s="304"/>
      <c r="AT567" s="304"/>
      <c r="AU567" s="304"/>
      <c r="AV567" s="304"/>
      <c r="AW567" s="304"/>
      <c r="AX567" s="304"/>
      <c r="AY567" s="304"/>
      <c r="AZ567" s="304"/>
      <c r="BA567" s="304"/>
      <c r="BB567" s="304"/>
      <c r="BC567" s="304"/>
      <c r="BD567" s="304"/>
      <c r="BE567" s="304"/>
      <c r="BF567" s="304"/>
      <c r="BG567" s="304"/>
      <c r="BH567" s="304"/>
      <c r="BI567" s="304"/>
      <c r="BJ567" s="304"/>
      <c r="BK567" s="304"/>
      <c r="BL567" s="304"/>
      <c r="BM567" s="304"/>
      <c r="BN567" s="304"/>
      <c r="BO567" s="304"/>
      <c r="BP567" s="304"/>
      <c r="BQ567" s="304"/>
      <c r="BR567" s="304"/>
      <c r="BS567" s="304"/>
      <c r="BT567" s="304"/>
      <c r="BU567" s="304"/>
      <c r="BV567" s="304"/>
      <c r="BW567" s="304"/>
      <c r="BX567" s="304"/>
      <c r="BY567" s="304"/>
      <c r="BZ567" s="304"/>
      <c r="CA567" s="304"/>
      <c r="CB567" s="304"/>
      <c r="CC567" s="304"/>
      <c r="CD567" s="304"/>
      <c r="CE567" s="304"/>
      <c r="CF567" s="304"/>
      <c r="CG567" s="304"/>
      <c r="CH567" s="304"/>
      <c r="CI567" s="304"/>
      <c r="CJ567" s="304"/>
      <c r="CK567" s="304"/>
      <c r="CL567" s="304"/>
      <c r="CM567" s="304"/>
      <c r="CN567" s="304"/>
      <c r="CO567" s="304"/>
      <c r="CP567" s="304"/>
      <c r="CQ567" s="304"/>
      <c r="CR567" s="304"/>
      <c r="CS567" s="304"/>
      <c r="CT567" s="304"/>
      <c r="CU567" s="304"/>
      <c r="CV567" s="304"/>
      <c r="CW567" s="304"/>
      <c r="CX567" s="304"/>
      <c r="CY567" s="304"/>
      <c r="CZ567" s="304"/>
      <c r="DA567" s="304"/>
      <c r="DB567" s="304"/>
      <c r="DC567" s="304"/>
      <c r="DD567" s="304"/>
    </row>
    <row r="568" spans="1:108" ht="17.25">
      <c r="A568" s="304"/>
      <c r="B568" s="300"/>
      <c r="C568" s="304"/>
      <c r="D568" s="304"/>
      <c r="E568" s="303"/>
      <c r="F568" s="303"/>
      <c r="G568" s="303"/>
      <c r="H568" s="303"/>
      <c r="I568" s="303"/>
      <c r="J568" s="305"/>
      <c r="K568" s="303"/>
      <c r="L568" s="303"/>
      <c r="M568" s="303"/>
      <c r="N568" s="305"/>
      <c r="O568" s="303"/>
      <c r="P568" s="304"/>
      <c r="Q568" s="304"/>
      <c r="R568" s="304"/>
      <c r="S568" s="304"/>
      <c r="T568" s="304"/>
      <c r="U568" s="304"/>
      <c r="V568" s="304"/>
      <c r="W568" s="304"/>
      <c r="X568" s="304"/>
      <c r="Y568" s="304"/>
      <c r="Z568" s="304"/>
      <c r="AA568" s="304"/>
      <c r="AB568" s="304"/>
      <c r="AC568" s="304"/>
      <c r="AD568" s="304"/>
      <c r="AE568" s="304"/>
      <c r="AF568" s="304"/>
      <c r="AG568" s="304"/>
      <c r="AH568" s="304"/>
      <c r="AI568" s="304"/>
      <c r="AJ568" s="304"/>
      <c r="AK568" s="304"/>
      <c r="AL568" s="304"/>
      <c r="AM568" s="304"/>
      <c r="AN568" s="304"/>
      <c r="AO568" s="304"/>
      <c r="AP568" s="304"/>
      <c r="AQ568" s="304"/>
      <c r="AR568" s="304"/>
      <c r="AS568" s="304"/>
      <c r="AT568" s="304"/>
      <c r="AU568" s="304"/>
      <c r="AV568" s="304"/>
      <c r="AW568" s="304"/>
      <c r="AX568" s="304"/>
      <c r="AY568" s="304"/>
      <c r="AZ568" s="304"/>
      <c r="BA568" s="304"/>
      <c r="BB568" s="304"/>
      <c r="BC568" s="304"/>
      <c r="BD568" s="304"/>
      <c r="BE568" s="304"/>
      <c r="BF568" s="304"/>
      <c r="BG568" s="304"/>
      <c r="BH568" s="304"/>
      <c r="BI568" s="304"/>
      <c r="BJ568" s="304"/>
      <c r="BK568" s="304"/>
      <c r="BL568" s="304"/>
      <c r="BM568" s="304"/>
      <c r="BN568" s="304"/>
      <c r="BO568" s="304"/>
      <c r="BP568" s="304"/>
      <c r="BQ568" s="304"/>
      <c r="BR568" s="304"/>
      <c r="BS568" s="304"/>
      <c r="BT568" s="304"/>
      <c r="BU568" s="304"/>
      <c r="BV568" s="304"/>
      <c r="BW568" s="304"/>
      <c r="BX568" s="304"/>
      <c r="BY568" s="304"/>
      <c r="BZ568" s="304"/>
      <c r="CA568" s="304"/>
      <c r="CB568" s="304"/>
      <c r="CC568" s="304"/>
      <c r="CD568" s="304"/>
      <c r="CE568" s="304"/>
      <c r="CF568" s="304"/>
      <c r="CG568" s="304"/>
      <c r="CH568" s="304"/>
      <c r="CI568" s="304"/>
      <c r="CJ568" s="304"/>
      <c r="CK568" s="304"/>
      <c r="CL568" s="304"/>
      <c r="CM568" s="304"/>
      <c r="CN568" s="304"/>
      <c r="CO568" s="304"/>
      <c r="CP568" s="304"/>
      <c r="CQ568" s="304"/>
      <c r="CR568" s="304"/>
      <c r="CS568" s="304"/>
      <c r="CT568" s="304"/>
      <c r="CU568" s="304"/>
      <c r="CV568" s="304"/>
      <c r="CW568" s="304"/>
      <c r="CX568" s="304"/>
      <c r="CY568" s="304"/>
      <c r="CZ568" s="304"/>
      <c r="DA568" s="304"/>
      <c r="DB568" s="304"/>
      <c r="DC568" s="304"/>
      <c r="DD568" s="304"/>
    </row>
    <row r="569" spans="1:108" ht="17.25">
      <c r="A569" s="304"/>
      <c r="B569" s="300"/>
      <c r="C569" s="304"/>
      <c r="D569" s="304"/>
      <c r="E569" s="303"/>
      <c r="F569" s="303"/>
      <c r="G569" s="303"/>
      <c r="H569" s="303"/>
      <c r="I569" s="303"/>
      <c r="J569" s="305"/>
      <c r="K569" s="303"/>
      <c r="L569" s="303"/>
      <c r="M569" s="303"/>
      <c r="N569" s="305"/>
      <c r="O569" s="303"/>
      <c r="P569" s="304"/>
      <c r="Q569" s="304"/>
      <c r="R569" s="304"/>
      <c r="S569" s="304"/>
      <c r="T569" s="304"/>
      <c r="U569" s="304"/>
      <c r="V569" s="304"/>
      <c r="W569" s="304"/>
      <c r="X569" s="304"/>
      <c r="Y569" s="304"/>
      <c r="Z569" s="304"/>
      <c r="AA569" s="304"/>
      <c r="AB569" s="304"/>
      <c r="AC569" s="304"/>
      <c r="AD569" s="304"/>
      <c r="AE569" s="304"/>
      <c r="AF569" s="304"/>
      <c r="AG569" s="304"/>
      <c r="AH569" s="304"/>
      <c r="AI569" s="304"/>
      <c r="AJ569" s="304"/>
      <c r="AK569" s="304"/>
      <c r="AL569" s="304"/>
      <c r="AM569" s="304"/>
      <c r="AN569" s="304"/>
      <c r="AO569" s="304"/>
      <c r="AP569" s="304"/>
      <c r="AQ569" s="304"/>
      <c r="AR569" s="304"/>
      <c r="AS569" s="304"/>
      <c r="AT569" s="304"/>
      <c r="AU569" s="304"/>
      <c r="AV569" s="304"/>
      <c r="AW569" s="304"/>
      <c r="AX569" s="304"/>
      <c r="AY569" s="304"/>
      <c r="AZ569" s="304"/>
      <c r="BA569" s="304"/>
      <c r="BB569" s="304"/>
      <c r="BC569" s="304"/>
      <c r="BD569" s="304"/>
      <c r="BE569" s="304"/>
      <c r="BF569" s="304"/>
      <c r="BG569" s="304"/>
      <c r="BH569" s="304"/>
      <c r="BI569" s="304"/>
      <c r="BJ569" s="304"/>
      <c r="BK569" s="304"/>
      <c r="BL569" s="304"/>
      <c r="BM569" s="304"/>
      <c r="BN569" s="304"/>
      <c r="BO569" s="304"/>
      <c r="BP569" s="304"/>
      <c r="BQ569" s="304"/>
      <c r="BR569" s="304"/>
      <c r="BS569" s="304"/>
      <c r="BT569" s="304"/>
      <c r="BU569" s="304"/>
      <c r="BV569" s="304"/>
      <c r="BW569" s="304"/>
      <c r="BX569" s="304"/>
      <c r="BY569" s="304"/>
      <c r="BZ569" s="304"/>
      <c r="CA569" s="304"/>
      <c r="CB569" s="304"/>
      <c r="CC569" s="304"/>
      <c r="CD569" s="304"/>
      <c r="CE569" s="304"/>
      <c r="CF569" s="304"/>
      <c r="CG569" s="304"/>
      <c r="CH569" s="304"/>
      <c r="CI569" s="304"/>
      <c r="CJ569" s="304"/>
      <c r="CK569" s="304"/>
      <c r="CL569" s="304"/>
      <c r="CM569" s="304"/>
      <c r="CN569" s="304"/>
      <c r="CO569" s="304"/>
      <c r="CP569" s="304"/>
      <c r="CQ569" s="304"/>
      <c r="CR569" s="304"/>
      <c r="CS569" s="304"/>
      <c r="CT569" s="304"/>
      <c r="CU569" s="304"/>
      <c r="CV569" s="304"/>
      <c r="CW569" s="304"/>
      <c r="CX569" s="304"/>
      <c r="CY569" s="304"/>
      <c r="CZ569" s="304"/>
      <c r="DA569" s="304"/>
      <c r="DB569" s="304"/>
      <c r="DC569" s="304"/>
      <c r="DD569" s="304"/>
    </row>
    <row r="570" spans="1:108" ht="17.25">
      <c r="A570" s="304"/>
      <c r="B570" s="300"/>
      <c r="C570" s="304"/>
      <c r="D570" s="304"/>
      <c r="E570" s="303"/>
      <c r="F570" s="303"/>
      <c r="G570" s="303"/>
      <c r="H570" s="303"/>
      <c r="I570" s="303"/>
      <c r="J570" s="305"/>
      <c r="K570" s="303"/>
      <c r="L570" s="303"/>
      <c r="M570" s="303"/>
      <c r="N570" s="305"/>
      <c r="O570" s="303"/>
      <c r="P570" s="304"/>
      <c r="Q570" s="304"/>
      <c r="R570" s="304"/>
      <c r="S570" s="304"/>
      <c r="T570" s="304"/>
      <c r="U570" s="304"/>
      <c r="V570" s="304"/>
      <c r="W570" s="304"/>
      <c r="X570" s="304"/>
      <c r="Y570" s="304"/>
      <c r="Z570" s="304"/>
      <c r="AA570" s="304"/>
      <c r="AB570" s="304"/>
      <c r="AC570" s="304"/>
      <c r="AD570" s="304"/>
      <c r="AE570" s="304"/>
      <c r="AF570" s="304"/>
      <c r="AG570" s="304"/>
      <c r="AH570" s="304"/>
      <c r="AI570" s="304"/>
      <c r="AJ570" s="304"/>
      <c r="AK570" s="304"/>
      <c r="AL570" s="304"/>
      <c r="AM570" s="304"/>
      <c r="AN570" s="304"/>
      <c r="AO570" s="304"/>
      <c r="AP570" s="304"/>
      <c r="AQ570" s="304"/>
      <c r="AR570" s="304"/>
      <c r="AS570" s="304"/>
      <c r="AT570" s="304"/>
      <c r="AU570" s="304"/>
      <c r="AV570" s="304"/>
      <c r="AW570" s="304"/>
      <c r="AX570" s="304"/>
      <c r="AY570" s="304"/>
      <c r="AZ570" s="304"/>
      <c r="BA570" s="304"/>
      <c r="BB570" s="304"/>
      <c r="BC570" s="304"/>
      <c r="BD570" s="304"/>
      <c r="BE570" s="304"/>
      <c r="BF570" s="304"/>
      <c r="BG570" s="304"/>
      <c r="BH570" s="304"/>
      <c r="BI570" s="304"/>
      <c r="BJ570" s="304"/>
      <c r="BK570" s="304"/>
      <c r="BL570" s="304"/>
      <c r="BM570" s="304"/>
      <c r="BN570" s="304"/>
      <c r="BO570" s="304"/>
      <c r="BP570" s="304"/>
      <c r="BQ570" s="304"/>
      <c r="BR570" s="304"/>
      <c r="BS570" s="304"/>
      <c r="BT570" s="304"/>
      <c r="BU570" s="304"/>
      <c r="BV570" s="304"/>
      <c r="BW570" s="304"/>
      <c r="BX570" s="304"/>
      <c r="BY570" s="304"/>
      <c r="BZ570" s="304"/>
      <c r="CA570" s="304"/>
      <c r="CB570" s="304"/>
      <c r="CC570" s="304"/>
      <c r="CD570" s="304"/>
      <c r="CE570" s="304"/>
      <c r="CF570" s="304"/>
      <c r="CG570" s="304"/>
      <c r="CH570" s="304"/>
      <c r="CI570" s="304"/>
      <c r="CJ570" s="304"/>
      <c r="CK570" s="304"/>
      <c r="CL570" s="304"/>
      <c r="CM570" s="304"/>
      <c r="CN570" s="304"/>
      <c r="CO570" s="304"/>
      <c r="CP570" s="304"/>
      <c r="CQ570" s="304"/>
      <c r="CR570" s="304"/>
      <c r="CS570" s="304"/>
      <c r="CT570" s="304"/>
      <c r="CU570" s="304"/>
      <c r="CV570" s="304"/>
      <c r="CW570" s="304"/>
      <c r="CX570" s="304"/>
      <c r="CY570" s="304"/>
      <c r="CZ570" s="304"/>
      <c r="DA570" s="304"/>
      <c r="DB570" s="304"/>
      <c r="DC570" s="304"/>
      <c r="DD570" s="304"/>
    </row>
    <row r="571" spans="1:108" ht="17.25">
      <c r="A571" s="304"/>
      <c r="B571" s="300"/>
      <c r="C571" s="304"/>
      <c r="D571" s="304"/>
      <c r="E571" s="303"/>
      <c r="F571" s="303"/>
      <c r="G571" s="303"/>
      <c r="H571" s="303"/>
      <c r="I571" s="303"/>
      <c r="J571" s="305"/>
      <c r="K571" s="303"/>
      <c r="L571" s="303"/>
      <c r="M571" s="303"/>
      <c r="N571" s="305"/>
      <c r="O571" s="303"/>
      <c r="P571" s="304"/>
      <c r="Q571" s="304"/>
      <c r="R571" s="304"/>
      <c r="S571" s="304"/>
      <c r="T571" s="304"/>
      <c r="U571" s="304"/>
      <c r="V571" s="304"/>
      <c r="W571" s="304"/>
      <c r="X571" s="304"/>
      <c r="Y571" s="304"/>
      <c r="Z571" s="304"/>
      <c r="AA571" s="304"/>
      <c r="AB571" s="304"/>
      <c r="AC571" s="304"/>
      <c r="AD571" s="304"/>
      <c r="AE571" s="304"/>
      <c r="AF571" s="304"/>
      <c r="AG571" s="304"/>
      <c r="AH571" s="304"/>
      <c r="AI571" s="304"/>
      <c r="AJ571" s="304"/>
      <c r="AK571" s="304"/>
      <c r="AL571" s="304"/>
      <c r="AM571" s="304"/>
      <c r="AN571" s="304"/>
      <c r="AO571" s="304"/>
      <c r="AP571" s="304"/>
      <c r="AQ571" s="304"/>
      <c r="AR571" s="304"/>
      <c r="AS571" s="304"/>
      <c r="AT571" s="304"/>
      <c r="AU571" s="304"/>
      <c r="AV571" s="304"/>
      <c r="AW571" s="304"/>
      <c r="AX571" s="304"/>
      <c r="AY571" s="304"/>
      <c r="AZ571" s="304"/>
      <c r="BA571" s="304"/>
      <c r="BB571" s="304"/>
      <c r="BC571" s="304"/>
      <c r="BD571" s="304"/>
      <c r="BE571" s="304"/>
      <c r="BF571" s="304"/>
      <c r="BG571" s="304"/>
      <c r="BH571" s="304"/>
      <c r="BI571" s="304"/>
      <c r="BJ571" s="304"/>
      <c r="BK571" s="304"/>
      <c r="BL571" s="304"/>
      <c r="BM571" s="304"/>
      <c r="BN571" s="304"/>
      <c r="BO571" s="304"/>
      <c r="BP571" s="304"/>
      <c r="BQ571" s="304"/>
      <c r="BR571" s="304"/>
      <c r="BS571" s="304"/>
      <c r="BT571" s="304"/>
      <c r="BU571" s="304"/>
      <c r="BV571" s="304"/>
      <c r="BW571" s="304"/>
      <c r="BX571" s="304"/>
      <c r="BY571" s="304"/>
      <c r="BZ571" s="304"/>
      <c r="CA571" s="304"/>
      <c r="CB571" s="304"/>
      <c r="CC571" s="304"/>
      <c r="CD571" s="304"/>
      <c r="CE571" s="304"/>
      <c r="CF571" s="304"/>
      <c r="CG571" s="304"/>
      <c r="CH571" s="304"/>
      <c r="CI571" s="304"/>
      <c r="CJ571" s="304"/>
      <c r="CK571" s="304"/>
      <c r="CL571" s="304"/>
      <c r="CM571" s="304"/>
      <c r="CN571" s="304"/>
      <c r="CO571" s="304"/>
      <c r="CP571" s="304"/>
      <c r="CQ571" s="304"/>
      <c r="CR571" s="304"/>
      <c r="CS571" s="304"/>
      <c r="CT571" s="304"/>
      <c r="CU571" s="304"/>
      <c r="CV571" s="304"/>
      <c r="CW571" s="304"/>
      <c r="CX571" s="304"/>
      <c r="CY571" s="304"/>
      <c r="CZ571" s="304"/>
      <c r="DA571" s="304"/>
      <c r="DB571" s="304"/>
      <c r="DC571" s="304"/>
      <c r="DD571" s="304"/>
    </row>
    <row r="572" spans="1:108" ht="17.25">
      <c r="A572" s="304"/>
      <c r="B572" s="300"/>
      <c r="C572" s="304"/>
      <c r="D572" s="304"/>
      <c r="E572" s="303"/>
      <c r="F572" s="303"/>
      <c r="G572" s="303"/>
      <c r="H572" s="303"/>
      <c r="I572" s="303"/>
      <c r="J572" s="305"/>
      <c r="K572" s="303"/>
      <c r="L572" s="303"/>
      <c r="M572" s="303"/>
      <c r="N572" s="305"/>
      <c r="O572" s="303"/>
      <c r="P572" s="304"/>
      <c r="Q572" s="304"/>
      <c r="R572" s="304"/>
      <c r="S572" s="304"/>
      <c r="T572" s="304"/>
      <c r="U572" s="304"/>
      <c r="V572" s="304"/>
      <c r="W572" s="304"/>
      <c r="X572" s="304"/>
      <c r="Y572" s="304"/>
      <c r="Z572" s="304"/>
      <c r="AA572" s="304"/>
      <c r="AB572" s="304"/>
      <c r="AC572" s="304"/>
      <c r="AD572" s="304"/>
      <c r="AE572" s="304"/>
      <c r="AF572" s="304"/>
      <c r="AG572" s="304"/>
      <c r="AH572" s="304"/>
      <c r="AI572" s="304"/>
      <c r="AJ572" s="304"/>
      <c r="AK572" s="304"/>
      <c r="AL572" s="304"/>
      <c r="AM572" s="304"/>
      <c r="AN572" s="304"/>
      <c r="AO572" s="304"/>
      <c r="AP572" s="304"/>
      <c r="AQ572" s="304"/>
      <c r="AR572" s="304"/>
      <c r="AS572" s="304"/>
      <c r="AT572" s="304"/>
      <c r="AU572" s="304"/>
      <c r="AV572" s="304"/>
      <c r="AW572" s="304"/>
      <c r="AX572" s="304"/>
      <c r="AY572" s="304"/>
      <c r="AZ572" s="304"/>
      <c r="BA572" s="304"/>
      <c r="BB572" s="304"/>
      <c r="BC572" s="304"/>
      <c r="BD572" s="304"/>
      <c r="BE572" s="304"/>
      <c r="BF572" s="304"/>
      <c r="BG572" s="304"/>
      <c r="BH572" s="304"/>
      <c r="BI572" s="304"/>
      <c r="BJ572" s="304"/>
      <c r="BK572" s="304"/>
      <c r="BL572" s="304"/>
      <c r="BM572" s="304"/>
      <c r="BN572" s="304"/>
      <c r="BO572" s="304"/>
      <c r="BP572" s="304"/>
      <c r="BQ572" s="304"/>
      <c r="BR572" s="304"/>
      <c r="BS572" s="304"/>
      <c r="BT572" s="304"/>
      <c r="BU572" s="304"/>
      <c r="BV572" s="304"/>
      <c r="BW572" s="304"/>
      <c r="BX572" s="304"/>
      <c r="BY572" s="304"/>
      <c r="BZ572" s="304"/>
      <c r="CA572" s="304"/>
      <c r="CB572" s="304"/>
      <c r="CC572" s="304"/>
      <c r="CD572" s="304"/>
      <c r="CE572" s="304"/>
      <c r="CF572" s="304"/>
      <c r="CG572" s="304"/>
      <c r="CH572" s="304"/>
      <c r="CI572" s="304"/>
      <c r="CJ572" s="304"/>
      <c r="CK572" s="304"/>
      <c r="CL572" s="304"/>
      <c r="CM572" s="304"/>
      <c r="CN572" s="304"/>
      <c r="CO572" s="304"/>
      <c r="CP572" s="304"/>
      <c r="CQ572" s="304"/>
      <c r="CR572" s="304"/>
      <c r="CS572" s="304"/>
      <c r="CT572" s="304"/>
      <c r="CU572" s="304"/>
      <c r="CV572" s="304"/>
      <c r="CW572" s="304"/>
      <c r="CX572" s="304"/>
      <c r="CY572" s="304"/>
      <c r="CZ572" s="304"/>
      <c r="DA572" s="304"/>
      <c r="DB572" s="304"/>
      <c r="DC572" s="304"/>
      <c r="DD572" s="304"/>
    </row>
    <row r="573" spans="1:108" ht="17.25">
      <c r="A573" s="304"/>
      <c r="B573" s="300"/>
      <c r="C573" s="304"/>
      <c r="D573" s="304"/>
      <c r="E573" s="303"/>
      <c r="F573" s="303"/>
      <c r="G573" s="303"/>
      <c r="H573" s="303"/>
      <c r="I573" s="303"/>
      <c r="J573" s="305"/>
      <c r="K573" s="303"/>
      <c r="L573" s="303"/>
      <c r="M573" s="303"/>
      <c r="N573" s="305"/>
      <c r="O573" s="303"/>
      <c r="P573" s="304"/>
      <c r="Q573" s="304"/>
      <c r="R573" s="304"/>
      <c r="S573" s="304"/>
      <c r="T573" s="304"/>
      <c r="U573" s="304"/>
      <c r="V573" s="304"/>
      <c r="W573" s="304"/>
      <c r="X573" s="304"/>
      <c r="Y573" s="304"/>
      <c r="Z573" s="304"/>
      <c r="AA573" s="304"/>
      <c r="AB573" s="304"/>
      <c r="AC573" s="304"/>
      <c r="AD573" s="304"/>
      <c r="AE573" s="304"/>
      <c r="AF573" s="304"/>
      <c r="AG573" s="304"/>
      <c r="AH573" s="304"/>
      <c r="AI573" s="304"/>
      <c r="AJ573" s="304"/>
      <c r="AK573" s="304"/>
      <c r="AL573" s="304"/>
      <c r="AM573" s="304"/>
      <c r="AN573" s="304"/>
      <c r="AO573" s="304"/>
      <c r="AP573" s="304"/>
      <c r="AQ573" s="304"/>
      <c r="AR573" s="304"/>
      <c r="AS573" s="304"/>
      <c r="AT573" s="304"/>
      <c r="AU573" s="304"/>
      <c r="AV573" s="304"/>
      <c r="AW573" s="304"/>
      <c r="AX573" s="304"/>
      <c r="AY573" s="304"/>
      <c r="AZ573" s="304"/>
      <c r="BA573" s="304"/>
      <c r="BB573" s="304"/>
      <c r="BC573" s="304"/>
      <c r="BD573" s="304"/>
      <c r="BE573" s="304"/>
      <c r="BF573" s="304"/>
      <c r="BG573" s="304"/>
      <c r="BH573" s="304"/>
      <c r="BI573" s="304"/>
      <c r="BJ573" s="304"/>
      <c r="BK573" s="304"/>
      <c r="BL573" s="304"/>
      <c r="BM573" s="304"/>
      <c r="BN573" s="304"/>
      <c r="BO573" s="304"/>
      <c r="BP573" s="304"/>
      <c r="BQ573" s="304"/>
      <c r="BR573" s="304"/>
      <c r="BS573" s="304"/>
      <c r="BT573" s="304"/>
      <c r="BU573" s="304"/>
      <c r="BV573" s="304"/>
      <c r="BW573" s="304"/>
      <c r="BX573" s="304"/>
      <c r="BY573" s="304"/>
      <c r="BZ573" s="304"/>
      <c r="CA573" s="304"/>
      <c r="CB573" s="304"/>
      <c r="CC573" s="304"/>
      <c r="CD573" s="304"/>
      <c r="CE573" s="304"/>
      <c r="CF573" s="304"/>
      <c r="CG573" s="304"/>
      <c r="CH573" s="304"/>
      <c r="CI573" s="304"/>
      <c r="CJ573" s="304"/>
      <c r="CK573" s="304"/>
      <c r="CL573" s="304"/>
      <c r="CM573" s="304"/>
      <c r="CN573" s="304"/>
      <c r="CO573" s="304"/>
      <c r="CP573" s="304"/>
      <c r="CQ573" s="304"/>
      <c r="CR573" s="304"/>
      <c r="CS573" s="304"/>
      <c r="CT573" s="304"/>
      <c r="CU573" s="304"/>
      <c r="CV573" s="304"/>
      <c r="CW573" s="304"/>
      <c r="CX573" s="304"/>
      <c r="CY573" s="304"/>
      <c r="CZ573" s="304"/>
      <c r="DA573" s="304"/>
      <c r="DB573" s="304"/>
      <c r="DC573" s="304"/>
      <c r="DD573" s="304"/>
    </row>
    <row r="574" spans="1:108" ht="17.25">
      <c r="A574" s="304"/>
      <c r="B574" s="300"/>
      <c r="C574" s="304"/>
      <c r="D574" s="304"/>
      <c r="E574" s="303"/>
      <c r="F574" s="303"/>
      <c r="G574" s="303"/>
      <c r="H574" s="303"/>
      <c r="I574" s="303"/>
      <c r="J574" s="305"/>
      <c r="K574" s="303"/>
      <c r="L574" s="303"/>
      <c r="M574" s="303"/>
      <c r="N574" s="305"/>
      <c r="O574" s="303"/>
      <c r="P574" s="304"/>
      <c r="Q574" s="304"/>
      <c r="R574" s="304"/>
      <c r="S574" s="304"/>
      <c r="T574" s="304"/>
      <c r="U574" s="304"/>
      <c r="V574" s="304"/>
      <c r="W574" s="304"/>
      <c r="X574" s="304"/>
      <c r="Y574" s="304"/>
      <c r="Z574" s="304"/>
      <c r="AA574" s="304"/>
      <c r="AB574" s="304"/>
      <c r="AC574" s="304"/>
      <c r="AD574" s="304"/>
      <c r="AE574" s="304"/>
      <c r="AF574" s="304"/>
      <c r="AG574" s="304"/>
      <c r="AH574" s="304"/>
      <c r="AI574" s="304"/>
      <c r="AJ574" s="304"/>
      <c r="AK574" s="304"/>
      <c r="AL574" s="304"/>
      <c r="AM574" s="304"/>
      <c r="AN574" s="304"/>
      <c r="AO574" s="304"/>
      <c r="AP574" s="304"/>
      <c r="AQ574" s="304"/>
      <c r="AR574" s="304"/>
      <c r="AS574" s="304"/>
      <c r="AT574" s="304"/>
      <c r="AU574" s="304"/>
      <c r="AV574" s="304"/>
      <c r="AW574" s="304"/>
      <c r="AX574" s="304"/>
      <c r="AY574" s="304"/>
      <c r="AZ574" s="304"/>
      <c r="BA574" s="304"/>
      <c r="BB574" s="304"/>
      <c r="BC574" s="304"/>
      <c r="BD574" s="304"/>
      <c r="BE574" s="304"/>
      <c r="BF574" s="304"/>
      <c r="BG574" s="304"/>
      <c r="BH574" s="304"/>
      <c r="BI574" s="304"/>
      <c r="BJ574" s="304"/>
      <c r="BK574" s="304"/>
      <c r="BL574" s="304"/>
      <c r="BM574" s="304"/>
      <c r="BN574" s="304"/>
      <c r="BO574" s="304"/>
      <c r="BP574" s="304"/>
      <c r="BQ574" s="304"/>
      <c r="BR574" s="304"/>
      <c r="BS574" s="304"/>
      <c r="BT574" s="304"/>
      <c r="BU574" s="304"/>
      <c r="BV574" s="304"/>
      <c r="BW574" s="304"/>
      <c r="BX574" s="304"/>
      <c r="BY574" s="304"/>
      <c r="BZ574" s="304"/>
      <c r="CA574" s="304"/>
      <c r="CB574" s="304"/>
      <c r="CC574" s="304"/>
      <c r="CD574" s="304"/>
      <c r="CE574" s="304"/>
      <c r="CF574" s="304"/>
      <c r="CG574" s="304"/>
      <c r="CH574" s="304"/>
      <c r="CI574" s="304"/>
      <c r="CJ574" s="304"/>
      <c r="CK574" s="304"/>
      <c r="CL574" s="304"/>
      <c r="CM574" s="304"/>
      <c r="CN574" s="304"/>
      <c r="CO574" s="304"/>
      <c r="CP574" s="304"/>
      <c r="CQ574" s="304"/>
      <c r="CR574" s="304"/>
      <c r="CS574" s="304"/>
      <c r="CT574" s="304"/>
      <c r="CU574" s="304"/>
      <c r="CV574" s="304"/>
      <c r="CW574" s="304"/>
      <c r="CX574" s="304"/>
      <c r="CY574" s="304"/>
      <c r="CZ574" s="304"/>
      <c r="DA574" s="304"/>
      <c r="DB574" s="304"/>
      <c r="DC574" s="304"/>
      <c r="DD574" s="304"/>
    </row>
    <row r="575" spans="1:108" ht="17.25">
      <c r="A575" s="304"/>
      <c r="B575" s="300"/>
      <c r="C575" s="304"/>
      <c r="D575" s="304"/>
      <c r="E575" s="303"/>
      <c r="F575" s="303"/>
      <c r="G575" s="303"/>
      <c r="H575" s="303"/>
      <c r="I575" s="303"/>
      <c r="J575" s="305"/>
      <c r="K575" s="303"/>
      <c r="L575" s="303"/>
      <c r="M575" s="303"/>
      <c r="N575" s="305"/>
      <c r="O575" s="303"/>
      <c r="P575" s="304"/>
      <c r="Q575" s="304"/>
      <c r="R575" s="304"/>
      <c r="S575" s="304"/>
      <c r="T575" s="304"/>
      <c r="U575" s="304"/>
      <c r="V575" s="304"/>
      <c r="W575" s="304"/>
      <c r="X575" s="304"/>
      <c r="Y575" s="304"/>
      <c r="Z575" s="304"/>
      <c r="AA575" s="304"/>
      <c r="AB575" s="304"/>
      <c r="AC575" s="304"/>
      <c r="AD575" s="304"/>
      <c r="AE575" s="304"/>
      <c r="AF575" s="304"/>
      <c r="AG575" s="304"/>
      <c r="AH575" s="304"/>
      <c r="AI575" s="304"/>
      <c r="AJ575" s="304"/>
      <c r="AK575" s="304"/>
      <c r="AL575" s="304"/>
      <c r="AM575" s="304"/>
      <c r="AN575" s="304"/>
      <c r="AO575" s="304"/>
      <c r="AP575" s="304"/>
      <c r="AQ575" s="304"/>
      <c r="AR575" s="304"/>
      <c r="AS575" s="304"/>
      <c r="AT575" s="304"/>
      <c r="AU575" s="304"/>
      <c r="AV575" s="304"/>
      <c r="AW575" s="304"/>
      <c r="AX575" s="304"/>
      <c r="AY575" s="304"/>
      <c r="AZ575" s="304"/>
      <c r="BA575" s="304"/>
      <c r="BB575" s="304"/>
      <c r="BC575" s="304"/>
      <c r="BD575" s="304"/>
      <c r="BE575" s="304"/>
      <c r="BF575" s="304"/>
      <c r="BG575" s="304"/>
      <c r="BH575" s="304"/>
      <c r="BI575" s="304"/>
      <c r="BJ575" s="304"/>
      <c r="BK575" s="304"/>
      <c r="BL575" s="304"/>
      <c r="BM575" s="304"/>
      <c r="BN575" s="304"/>
      <c r="BO575" s="304"/>
      <c r="BP575" s="304"/>
      <c r="BQ575" s="304"/>
      <c r="BR575" s="304"/>
      <c r="BS575" s="304"/>
      <c r="BT575" s="304"/>
      <c r="BU575" s="304"/>
      <c r="BV575" s="304"/>
      <c r="BW575" s="304"/>
      <c r="BX575" s="304"/>
      <c r="BY575" s="304"/>
      <c r="BZ575" s="304"/>
      <c r="CA575" s="304"/>
      <c r="CB575" s="304"/>
      <c r="CC575" s="304"/>
      <c r="CD575" s="304"/>
      <c r="CE575" s="304"/>
      <c r="CF575" s="304"/>
      <c r="CG575" s="304"/>
      <c r="CH575" s="304"/>
      <c r="CI575" s="304"/>
      <c r="CJ575" s="304"/>
      <c r="CK575" s="304"/>
      <c r="CL575" s="304"/>
      <c r="CM575" s="304"/>
      <c r="CN575" s="304"/>
      <c r="CO575" s="304"/>
      <c r="CP575" s="304"/>
      <c r="CQ575" s="304"/>
      <c r="CR575" s="304"/>
      <c r="CS575" s="304"/>
      <c r="CT575" s="304"/>
      <c r="CU575" s="304"/>
      <c r="CV575" s="304"/>
      <c r="CW575" s="304"/>
      <c r="CX575" s="304"/>
      <c r="CY575" s="304"/>
      <c r="CZ575" s="304"/>
      <c r="DA575" s="304"/>
      <c r="DB575" s="304"/>
      <c r="DC575" s="304"/>
      <c r="DD575" s="304"/>
    </row>
    <row r="576" spans="1:108" ht="17.25">
      <c r="A576" s="304"/>
      <c r="B576" s="300"/>
      <c r="C576" s="304"/>
      <c r="D576" s="304"/>
      <c r="E576" s="303"/>
      <c r="F576" s="303"/>
      <c r="G576" s="303"/>
      <c r="H576" s="303"/>
      <c r="I576" s="303"/>
      <c r="J576" s="305"/>
      <c r="K576" s="303"/>
      <c r="L576" s="303"/>
      <c r="M576" s="303"/>
      <c r="N576" s="305"/>
      <c r="O576" s="303"/>
      <c r="P576" s="304"/>
      <c r="Q576" s="304"/>
      <c r="R576" s="304"/>
      <c r="S576" s="304"/>
      <c r="T576" s="304"/>
      <c r="U576" s="304"/>
      <c r="V576" s="304"/>
      <c r="W576" s="304"/>
      <c r="X576" s="304"/>
      <c r="Y576" s="304"/>
      <c r="Z576" s="304"/>
      <c r="AA576" s="304"/>
      <c r="AB576" s="304"/>
      <c r="AC576" s="304"/>
      <c r="AD576" s="304"/>
      <c r="AE576" s="304"/>
      <c r="AF576" s="304"/>
      <c r="AG576" s="304"/>
      <c r="AH576" s="304"/>
      <c r="AI576" s="304"/>
      <c r="AJ576" s="304"/>
      <c r="AK576" s="304"/>
      <c r="AL576" s="304"/>
      <c r="AM576" s="304"/>
      <c r="AN576" s="304"/>
      <c r="AO576" s="304"/>
      <c r="AP576" s="304"/>
      <c r="AQ576" s="304"/>
      <c r="AR576" s="304"/>
      <c r="AS576" s="304"/>
      <c r="AT576" s="304"/>
      <c r="AU576" s="304"/>
      <c r="AV576" s="304"/>
      <c r="AW576" s="304"/>
      <c r="AX576" s="304"/>
      <c r="AY576" s="304"/>
      <c r="AZ576" s="304"/>
      <c r="BA576" s="304"/>
      <c r="BB576" s="304"/>
      <c r="BC576" s="304"/>
      <c r="BD576" s="304"/>
      <c r="BE576" s="304"/>
      <c r="BF576" s="304"/>
      <c r="BG576" s="304"/>
      <c r="BH576" s="304"/>
      <c r="BI576" s="304"/>
      <c r="BJ576" s="304"/>
      <c r="BK576" s="304"/>
      <c r="BL576" s="304"/>
      <c r="BM576" s="304"/>
      <c r="BN576" s="304"/>
      <c r="BO576" s="304"/>
      <c r="BP576" s="304"/>
      <c r="BQ576" s="304"/>
      <c r="BR576" s="304"/>
      <c r="BS576" s="304"/>
      <c r="BT576" s="304"/>
      <c r="BU576" s="304"/>
      <c r="BV576" s="304"/>
      <c r="BW576" s="304"/>
      <c r="BX576" s="304"/>
      <c r="BY576" s="304"/>
      <c r="BZ576" s="304"/>
      <c r="CA576" s="304"/>
      <c r="CB576" s="304"/>
      <c r="CC576" s="304"/>
      <c r="CD576" s="304"/>
      <c r="CE576" s="304"/>
      <c r="CF576" s="304"/>
      <c r="CG576" s="304"/>
      <c r="CH576" s="304"/>
      <c r="CI576" s="304"/>
      <c r="CJ576" s="304"/>
      <c r="CK576" s="304"/>
      <c r="CL576" s="304"/>
      <c r="CM576" s="304"/>
      <c r="CN576" s="304"/>
      <c r="CO576" s="304"/>
      <c r="CP576" s="304"/>
      <c r="CQ576" s="304"/>
      <c r="CR576" s="304"/>
      <c r="CS576" s="304"/>
      <c r="CT576" s="304"/>
      <c r="CU576" s="304"/>
      <c r="CV576" s="304"/>
      <c r="CW576" s="304"/>
      <c r="CX576" s="304"/>
      <c r="CY576" s="304"/>
      <c r="CZ576" s="304"/>
      <c r="DA576" s="304"/>
      <c r="DB576" s="304"/>
      <c r="DC576" s="304"/>
      <c r="DD576" s="304"/>
    </row>
    <row r="577" spans="1:108" ht="17.25">
      <c r="A577" s="304"/>
      <c r="B577" s="300"/>
      <c r="C577" s="304"/>
      <c r="D577" s="304"/>
      <c r="E577" s="303"/>
      <c r="F577" s="303"/>
      <c r="G577" s="303"/>
      <c r="H577" s="303"/>
      <c r="I577" s="303"/>
      <c r="J577" s="305"/>
      <c r="K577" s="303"/>
      <c r="L577" s="303"/>
      <c r="M577" s="303"/>
      <c r="N577" s="305"/>
      <c r="O577" s="303"/>
      <c r="P577" s="304"/>
      <c r="Q577" s="304"/>
      <c r="R577" s="304"/>
      <c r="S577" s="304"/>
      <c r="T577" s="304"/>
      <c r="U577" s="304"/>
      <c r="V577" s="304"/>
      <c r="W577" s="304"/>
      <c r="X577" s="304"/>
      <c r="Y577" s="304"/>
      <c r="Z577" s="304"/>
      <c r="AA577" s="304"/>
      <c r="AB577" s="304"/>
      <c r="AC577" s="304"/>
      <c r="AD577" s="304"/>
      <c r="AE577" s="304"/>
      <c r="AF577" s="304"/>
      <c r="AG577" s="304"/>
      <c r="AH577" s="304"/>
      <c r="AI577" s="304"/>
      <c r="AJ577" s="304"/>
      <c r="AK577" s="304"/>
      <c r="AL577" s="304"/>
      <c r="AM577" s="304"/>
      <c r="AN577" s="304"/>
      <c r="AO577" s="304"/>
      <c r="AP577" s="304"/>
      <c r="AQ577" s="304"/>
      <c r="AR577" s="304"/>
      <c r="AS577" s="304"/>
      <c r="AT577" s="304"/>
      <c r="AU577" s="304"/>
      <c r="AV577" s="304"/>
      <c r="AW577" s="304"/>
      <c r="AX577" s="304"/>
      <c r="AY577" s="304"/>
      <c r="AZ577" s="304"/>
      <c r="BA577" s="304"/>
      <c r="BB577" s="304"/>
      <c r="BC577" s="304"/>
      <c r="BD577" s="304"/>
      <c r="BE577" s="304"/>
      <c r="BF577" s="304"/>
      <c r="BG577" s="304"/>
      <c r="BH577" s="304"/>
      <c r="BI577" s="304"/>
      <c r="BJ577" s="304"/>
      <c r="BK577" s="304"/>
      <c r="BL577" s="304"/>
      <c r="BM577" s="304"/>
      <c r="BN577" s="304"/>
      <c r="BO577" s="304"/>
      <c r="BP577" s="304"/>
      <c r="BQ577" s="304"/>
      <c r="BR577" s="304"/>
      <c r="BS577" s="304"/>
      <c r="BT577" s="304"/>
      <c r="BU577" s="304"/>
      <c r="BV577" s="304"/>
      <c r="BW577" s="304"/>
      <c r="BX577" s="304"/>
      <c r="BY577" s="304"/>
      <c r="BZ577" s="304"/>
      <c r="CA577" s="304"/>
      <c r="CB577" s="304"/>
      <c r="CC577" s="304"/>
      <c r="CD577" s="304"/>
      <c r="CE577" s="304"/>
      <c r="CF577" s="304"/>
      <c r="CG577" s="304"/>
      <c r="CH577" s="304"/>
      <c r="CI577" s="304"/>
      <c r="CJ577" s="304"/>
      <c r="CK577" s="304"/>
      <c r="CL577" s="304"/>
      <c r="CM577" s="304"/>
      <c r="CN577" s="304"/>
      <c r="CO577" s="304"/>
      <c r="CP577" s="304"/>
      <c r="CQ577" s="304"/>
      <c r="CR577" s="304"/>
      <c r="CS577" s="304"/>
      <c r="CT577" s="304"/>
      <c r="CU577" s="304"/>
      <c r="CV577" s="304"/>
      <c r="CW577" s="304"/>
      <c r="CX577" s="304"/>
      <c r="CY577" s="304"/>
      <c r="CZ577" s="304"/>
      <c r="DA577" s="304"/>
      <c r="DB577" s="304"/>
      <c r="DC577" s="304"/>
      <c r="DD577" s="304"/>
    </row>
    <row r="578" spans="1:108" ht="17.25">
      <c r="A578" s="304"/>
      <c r="B578" s="300"/>
      <c r="C578" s="304"/>
      <c r="D578" s="304"/>
      <c r="E578" s="303"/>
      <c r="F578" s="303"/>
      <c r="G578" s="303"/>
      <c r="H578" s="303"/>
      <c r="I578" s="303"/>
      <c r="J578" s="305"/>
      <c r="K578" s="303"/>
      <c r="L578" s="303"/>
      <c r="M578" s="303"/>
      <c r="N578" s="305"/>
      <c r="O578" s="303"/>
      <c r="P578" s="304"/>
      <c r="Q578" s="304"/>
      <c r="R578" s="304"/>
      <c r="S578" s="304"/>
      <c r="T578" s="304"/>
      <c r="U578" s="304"/>
      <c r="V578" s="304"/>
      <c r="W578" s="304"/>
      <c r="X578" s="304"/>
      <c r="Y578" s="304"/>
      <c r="Z578" s="304"/>
      <c r="AA578" s="304"/>
      <c r="AB578" s="304"/>
      <c r="AC578" s="304"/>
      <c r="AD578" s="304"/>
      <c r="AE578" s="304"/>
      <c r="AF578" s="304"/>
      <c r="AG578" s="304"/>
      <c r="AH578" s="304"/>
      <c r="AI578" s="304"/>
      <c r="AJ578" s="304"/>
      <c r="AK578" s="304"/>
      <c r="AL578" s="304"/>
      <c r="AM578" s="304"/>
      <c r="AN578" s="304"/>
      <c r="AO578" s="304"/>
      <c r="AP578" s="304"/>
      <c r="AQ578" s="304"/>
      <c r="AR578" s="304"/>
      <c r="AS578" s="304"/>
      <c r="AT578" s="304"/>
      <c r="AU578" s="304"/>
      <c r="AV578" s="304"/>
      <c r="AW578" s="304"/>
      <c r="AX578" s="304"/>
      <c r="AY578" s="304"/>
      <c r="AZ578" s="304"/>
      <c r="BA578" s="304"/>
      <c r="BB578" s="304"/>
      <c r="BC578" s="304"/>
      <c r="BD578" s="304"/>
      <c r="BE578" s="304"/>
      <c r="BF578" s="304"/>
      <c r="BG578" s="304"/>
      <c r="BH578" s="304"/>
      <c r="BI578" s="304"/>
      <c r="BJ578" s="304"/>
      <c r="BK578" s="304"/>
      <c r="BL578" s="304"/>
      <c r="BM578" s="304"/>
      <c r="BN578" s="304"/>
      <c r="BO578" s="304"/>
      <c r="BP578" s="304"/>
      <c r="BQ578" s="304"/>
      <c r="BR578" s="304"/>
      <c r="BS578" s="304"/>
      <c r="BT578" s="304"/>
      <c r="BU578" s="304"/>
      <c r="BV578" s="304"/>
      <c r="BW578" s="304"/>
      <c r="BX578" s="304"/>
      <c r="BY578" s="304"/>
      <c r="BZ578" s="304"/>
      <c r="CA578" s="304"/>
      <c r="CB578" s="304"/>
      <c r="CC578" s="304"/>
      <c r="CD578" s="304"/>
      <c r="CE578" s="304"/>
      <c r="CF578" s="304"/>
      <c r="CG578" s="304"/>
      <c r="CH578" s="304"/>
      <c r="CI578" s="304"/>
      <c r="CJ578" s="304"/>
      <c r="CK578" s="304"/>
      <c r="CL578" s="304"/>
      <c r="CM578" s="304"/>
      <c r="CN578" s="304"/>
      <c r="CO578" s="304"/>
      <c r="CP578" s="304"/>
      <c r="CQ578" s="304"/>
      <c r="CR578" s="304"/>
      <c r="CS578" s="304"/>
      <c r="CT578" s="304"/>
      <c r="CU578" s="304"/>
      <c r="CV578" s="304"/>
      <c r="CW578" s="304"/>
      <c r="CX578" s="304"/>
      <c r="CY578" s="304"/>
      <c r="CZ578" s="304"/>
      <c r="DA578" s="304"/>
      <c r="DB578" s="304"/>
      <c r="DC578" s="304"/>
      <c r="DD578" s="304"/>
    </row>
    <row r="579" spans="1:108" ht="17.25">
      <c r="A579" s="304"/>
      <c r="B579" s="300"/>
      <c r="C579" s="304"/>
      <c r="D579" s="304"/>
      <c r="E579" s="303"/>
      <c r="F579" s="303"/>
      <c r="G579" s="303"/>
      <c r="H579" s="303"/>
      <c r="I579" s="303"/>
      <c r="J579" s="305"/>
      <c r="K579" s="303"/>
      <c r="L579" s="303"/>
      <c r="M579" s="303"/>
      <c r="N579" s="305"/>
      <c r="O579" s="303"/>
      <c r="P579" s="304"/>
      <c r="Q579" s="304"/>
      <c r="R579" s="304"/>
      <c r="S579" s="304"/>
      <c r="T579" s="304"/>
      <c r="U579" s="304"/>
      <c r="V579" s="304"/>
      <c r="W579" s="304"/>
      <c r="X579" s="304"/>
      <c r="Y579" s="304"/>
      <c r="Z579" s="304"/>
      <c r="AA579" s="304"/>
      <c r="AB579" s="304"/>
      <c r="AC579" s="304"/>
      <c r="AD579" s="304"/>
      <c r="AE579" s="304"/>
      <c r="AF579" s="304"/>
      <c r="AG579" s="304"/>
      <c r="AH579" s="304"/>
      <c r="AI579" s="304"/>
      <c r="AJ579" s="304"/>
      <c r="AK579" s="304"/>
      <c r="AL579" s="304"/>
      <c r="AM579" s="304"/>
      <c r="AN579" s="304"/>
      <c r="AO579" s="304"/>
      <c r="AP579" s="304"/>
      <c r="AQ579" s="304"/>
      <c r="AR579" s="304"/>
      <c r="AS579" s="304"/>
      <c r="AT579" s="304"/>
      <c r="AU579" s="304"/>
      <c r="AV579" s="304"/>
      <c r="AW579" s="304"/>
      <c r="AX579" s="304"/>
      <c r="AY579" s="304"/>
      <c r="AZ579" s="304"/>
      <c r="BA579" s="304"/>
      <c r="BB579" s="304"/>
      <c r="BC579" s="304"/>
      <c r="BD579" s="304"/>
      <c r="BE579" s="304"/>
      <c r="BF579" s="304"/>
      <c r="BG579" s="304"/>
      <c r="BH579" s="304"/>
      <c r="BI579" s="304"/>
      <c r="BJ579" s="304"/>
      <c r="BK579" s="304"/>
      <c r="BL579" s="304"/>
      <c r="BM579" s="304"/>
      <c r="BN579" s="304"/>
      <c r="BO579" s="304"/>
      <c r="BP579" s="304"/>
      <c r="BQ579" s="304"/>
      <c r="BR579" s="304"/>
      <c r="BS579" s="304"/>
      <c r="BT579" s="304"/>
      <c r="BU579" s="304"/>
      <c r="BV579" s="304"/>
      <c r="BW579" s="304"/>
      <c r="BX579" s="304"/>
      <c r="BY579" s="304"/>
      <c r="BZ579" s="304"/>
      <c r="CA579" s="304"/>
      <c r="CB579" s="304"/>
      <c r="CC579" s="304"/>
      <c r="CD579" s="304"/>
      <c r="CE579" s="304"/>
      <c r="CF579" s="304"/>
      <c r="CG579" s="304"/>
      <c r="CH579" s="304"/>
      <c r="CI579" s="304"/>
      <c r="CJ579" s="304"/>
      <c r="CK579" s="304"/>
      <c r="CL579" s="304"/>
      <c r="CM579" s="304"/>
      <c r="CN579" s="304"/>
      <c r="CO579" s="304"/>
      <c r="CP579" s="304"/>
      <c r="CQ579" s="304"/>
      <c r="CR579" s="304"/>
      <c r="CS579" s="304"/>
      <c r="CT579" s="304"/>
      <c r="CU579" s="304"/>
      <c r="CV579" s="304"/>
      <c r="CW579" s="304"/>
      <c r="CX579" s="304"/>
      <c r="CY579" s="304"/>
      <c r="CZ579" s="304"/>
      <c r="DA579" s="304"/>
      <c r="DB579" s="304"/>
      <c r="DC579" s="304"/>
      <c r="DD579" s="304"/>
    </row>
    <row r="580" spans="1:108" ht="17.25">
      <c r="A580" s="304"/>
      <c r="B580" s="300"/>
      <c r="C580" s="304"/>
      <c r="D580" s="304"/>
      <c r="E580" s="303"/>
      <c r="F580" s="303"/>
      <c r="G580" s="303"/>
      <c r="H580" s="303"/>
      <c r="I580" s="303"/>
      <c r="J580" s="305"/>
      <c r="K580" s="303"/>
      <c r="L580" s="303"/>
      <c r="M580" s="303"/>
      <c r="N580" s="305"/>
      <c r="O580" s="303"/>
      <c r="P580" s="304"/>
      <c r="Q580" s="304"/>
      <c r="R580" s="304"/>
      <c r="S580" s="304"/>
      <c r="T580" s="304"/>
      <c r="U580" s="304"/>
      <c r="V580" s="304"/>
      <c r="W580" s="304"/>
      <c r="X580" s="304"/>
      <c r="Y580" s="304"/>
      <c r="Z580" s="304"/>
      <c r="AA580" s="304"/>
      <c r="AB580" s="304"/>
      <c r="AC580" s="304"/>
      <c r="AD580" s="304"/>
      <c r="AE580" s="304"/>
      <c r="AF580" s="304"/>
      <c r="AG580" s="304"/>
      <c r="AH580" s="304"/>
      <c r="AI580" s="304"/>
      <c r="AJ580" s="304"/>
      <c r="AK580" s="304"/>
      <c r="AL580" s="304"/>
      <c r="AM580" s="304"/>
      <c r="AN580" s="304"/>
      <c r="AO580" s="304"/>
      <c r="AP580" s="304"/>
      <c r="AQ580" s="304"/>
      <c r="AR580" s="304"/>
      <c r="AS580" s="304"/>
      <c r="AT580" s="304"/>
      <c r="AU580" s="304"/>
      <c r="AV580" s="304"/>
      <c r="AW580" s="304"/>
      <c r="AX580" s="304"/>
      <c r="AY580" s="304"/>
      <c r="AZ580" s="304"/>
      <c r="BA580" s="304"/>
      <c r="BB580" s="304"/>
      <c r="BC580" s="304"/>
      <c r="BD580" s="304"/>
      <c r="BE580" s="304"/>
      <c r="BF580" s="304"/>
      <c r="BG580" s="304"/>
      <c r="BH580" s="304"/>
      <c r="BI580" s="304"/>
      <c r="BJ580" s="304"/>
      <c r="BK580" s="304"/>
      <c r="BL580" s="304"/>
      <c r="BM580" s="304"/>
      <c r="BN580" s="304"/>
      <c r="BO580" s="304"/>
      <c r="BP580" s="304"/>
      <c r="BQ580" s="304"/>
      <c r="BR580" s="304"/>
      <c r="BS580" s="304"/>
      <c r="BT580" s="304"/>
      <c r="BU580" s="304"/>
      <c r="BV580" s="304"/>
      <c r="BW580" s="304"/>
      <c r="BX580" s="304"/>
      <c r="BY580" s="304"/>
      <c r="BZ580" s="304"/>
      <c r="CA580" s="304"/>
      <c r="CB580" s="304"/>
      <c r="CC580" s="304"/>
      <c r="CD580" s="304"/>
      <c r="CE580" s="304"/>
      <c r="CF580" s="304"/>
      <c r="CG580" s="304"/>
      <c r="CH580" s="304"/>
      <c r="CI580" s="304"/>
      <c r="CJ580" s="304"/>
      <c r="CK580" s="304"/>
      <c r="CL580" s="304"/>
      <c r="CM580" s="304"/>
      <c r="CN580" s="304"/>
      <c r="CO580" s="304"/>
      <c r="CP580" s="304"/>
      <c r="CQ580" s="304"/>
      <c r="CR580" s="304"/>
      <c r="CS580" s="304"/>
      <c r="CT580" s="304"/>
      <c r="CU580" s="304"/>
      <c r="CV580" s="304"/>
      <c r="CW580" s="304"/>
      <c r="CX580" s="304"/>
      <c r="CY580" s="304"/>
      <c r="CZ580" s="304"/>
      <c r="DA580" s="304"/>
      <c r="DB580" s="304"/>
      <c r="DC580" s="304"/>
      <c r="DD580" s="304"/>
    </row>
    <row r="581" spans="1:108" ht="17.25">
      <c r="A581" s="304"/>
      <c r="B581" s="300"/>
      <c r="C581" s="304"/>
      <c r="D581" s="304"/>
      <c r="E581" s="303"/>
      <c r="F581" s="303"/>
      <c r="G581" s="303"/>
      <c r="H581" s="303"/>
      <c r="I581" s="303"/>
      <c r="J581" s="305"/>
      <c r="K581" s="303"/>
      <c r="L581" s="303"/>
      <c r="M581" s="303"/>
      <c r="N581" s="305"/>
      <c r="O581" s="303"/>
      <c r="P581" s="304"/>
      <c r="Q581" s="304"/>
      <c r="R581" s="304"/>
      <c r="S581" s="304"/>
      <c r="T581" s="304"/>
      <c r="U581" s="304"/>
      <c r="V581" s="304"/>
      <c r="W581" s="304"/>
      <c r="X581" s="304"/>
      <c r="Y581" s="304"/>
      <c r="Z581" s="304"/>
      <c r="AA581" s="304"/>
      <c r="AB581" s="304"/>
      <c r="AC581" s="304"/>
      <c r="AD581" s="304"/>
      <c r="AE581" s="304"/>
      <c r="AF581" s="304"/>
      <c r="AG581" s="304"/>
      <c r="AH581" s="304"/>
      <c r="AI581" s="304"/>
      <c r="AJ581" s="304"/>
      <c r="AK581" s="304"/>
      <c r="AL581" s="304"/>
      <c r="AM581" s="304"/>
      <c r="AN581" s="304"/>
      <c r="AO581" s="304"/>
      <c r="AP581" s="304"/>
      <c r="AQ581" s="304"/>
      <c r="AR581" s="304"/>
      <c r="AS581" s="304"/>
      <c r="AT581" s="304"/>
      <c r="AU581" s="304"/>
      <c r="AV581" s="304"/>
      <c r="AW581" s="304"/>
      <c r="AX581" s="304"/>
      <c r="AY581" s="304"/>
      <c r="AZ581" s="304"/>
      <c r="BA581" s="304"/>
      <c r="BB581" s="304"/>
      <c r="BC581" s="304"/>
      <c r="BD581" s="304"/>
      <c r="BE581" s="304"/>
      <c r="BF581" s="304"/>
      <c r="BG581" s="304"/>
      <c r="BH581" s="304"/>
      <c r="BI581" s="304"/>
      <c r="BJ581" s="304"/>
      <c r="BK581" s="304"/>
      <c r="BL581" s="304"/>
      <c r="BM581" s="304"/>
      <c r="BN581" s="304"/>
      <c r="BO581" s="304"/>
      <c r="BP581" s="304"/>
      <c r="BQ581" s="304"/>
      <c r="BR581" s="304"/>
      <c r="BS581" s="304"/>
      <c r="BT581" s="304"/>
      <c r="BU581" s="304"/>
      <c r="BV581" s="304"/>
      <c r="BW581" s="304"/>
      <c r="BX581" s="304"/>
      <c r="BY581" s="304"/>
      <c r="BZ581" s="304"/>
      <c r="CA581" s="304"/>
      <c r="CB581" s="304"/>
      <c r="CC581" s="304"/>
      <c r="CD581" s="304"/>
      <c r="CE581" s="304"/>
      <c r="CF581" s="304"/>
      <c r="CG581" s="304"/>
      <c r="CH581" s="304"/>
      <c r="CI581" s="304"/>
      <c r="CJ581" s="304"/>
      <c r="CK581" s="304"/>
      <c r="CL581" s="304"/>
      <c r="CM581" s="304"/>
      <c r="CN581" s="304"/>
      <c r="CO581" s="304"/>
      <c r="CP581" s="304"/>
      <c r="CQ581" s="304"/>
      <c r="CR581" s="304"/>
      <c r="CS581" s="304"/>
      <c r="CT581" s="304"/>
      <c r="CU581" s="304"/>
      <c r="CV581" s="304"/>
      <c r="CW581" s="304"/>
      <c r="CX581" s="304"/>
      <c r="CY581" s="304"/>
      <c r="CZ581" s="304"/>
      <c r="DA581" s="304"/>
      <c r="DB581" s="304"/>
      <c r="DC581" s="304"/>
      <c r="DD581" s="304"/>
    </row>
    <row r="582" spans="1:108" ht="17.25">
      <c r="A582" s="304"/>
      <c r="B582" s="300"/>
      <c r="C582" s="304"/>
      <c r="D582" s="304"/>
      <c r="E582" s="303"/>
      <c r="F582" s="303"/>
      <c r="G582" s="303"/>
      <c r="H582" s="303"/>
      <c r="I582" s="303"/>
      <c r="J582" s="305"/>
      <c r="K582" s="303"/>
      <c r="L582" s="303"/>
      <c r="M582" s="303"/>
      <c r="N582" s="305"/>
      <c r="O582" s="303"/>
      <c r="P582" s="304"/>
      <c r="Q582" s="304"/>
      <c r="R582" s="304"/>
      <c r="S582" s="304"/>
      <c r="T582" s="304"/>
      <c r="U582" s="304"/>
      <c r="V582" s="304"/>
      <c r="W582" s="304"/>
      <c r="X582" s="304"/>
      <c r="Y582" s="304"/>
      <c r="Z582" s="304"/>
      <c r="AA582" s="304"/>
      <c r="AB582" s="304"/>
      <c r="AC582" s="304"/>
      <c r="AD582" s="304"/>
      <c r="AE582" s="304"/>
      <c r="AF582" s="304"/>
      <c r="AG582" s="304"/>
      <c r="AH582" s="304"/>
      <c r="AI582" s="304"/>
      <c r="AJ582" s="304"/>
      <c r="AK582" s="304"/>
      <c r="AL582" s="304"/>
      <c r="AM582" s="304"/>
      <c r="AN582" s="304"/>
      <c r="AO582" s="304"/>
      <c r="AP582" s="304"/>
      <c r="AQ582" s="304"/>
      <c r="AR582" s="304"/>
      <c r="AS582" s="304"/>
      <c r="AT582" s="304"/>
      <c r="AU582" s="304"/>
      <c r="AV582" s="304"/>
      <c r="AW582" s="304"/>
      <c r="AX582" s="304"/>
      <c r="AY582" s="304"/>
      <c r="AZ582" s="304"/>
      <c r="BA582" s="304"/>
      <c r="BB582" s="304"/>
      <c r="BC582" s="304"/>
      <c r="BD582" s="304"/>
      <c r="BE582" s="304"/>
      <c r="BF582" s="304"/>
      <c r="BG582" s="304"/>
      <c r="BH582" s="304"/>
      <c r="BI582" s="304"/>
      <c r="BJ582" s="304"/>
      <c r="BK582" s="304"/>
      <c r="BL582" s="304"/>
      <c r="BM582" s="304"/>
      <c r="BN582" s="304"/>
      <c r="BO582" s="304"/>
      <c r="BP582" s="304"/>
      <c r="BQ582" s="304"/>
      <c r="BR582" s="304"/>
      <c r="BS582" s="304"/>
      <c r="BT582" s="304"/>
      <c r="BU582" s="304"/>
      <c r="BV582" s="304"/>
      <c r="BW582" s="304"/>
      <c r="BX582" s="304"/>
      <c r="BY582" s="304"/>
      <c r="BZ582" s="304"/>
      <c r="CA582" s="304"/>
      <c r="CB582" s="304"/>
      <c r="CC582" s="304"/>
      <c r="CD582" s="304"/>
      <c r="CE582" s="304"/>
      <c r="CF582" s="304"/>
      <c r="CG582" s="304"/>
      <c r="CH582" s="304"/>
      <c r="CI582" s="304"/>
      <c r="CJ582" s="304"/>
      <c r="CK582" s="304"/>
      <c r="CL582" s="304"/>
      <c r="CM582" s="304"/>
      <c r="CN582" s="304"/>
      <c r="CO582" s="304"/>
      <c r="CP582" s="304"/>
      <c r="CQ582" s="304"/>
      <c r="CR582" s="304"/>
      <c r="CS582" s="304"/>
      <c r="CT582" s="304"/>
      <c r="CU582" s="304"/>
      <c r="CV582" s="304"/>
      <c r="CW582" s="304"/>
      <c r="CX582" s="304"/>
      <c r="CY582" s="304"/>
      <c r="CZ582" s="304"/>
      <c r="DA582" s="304"/>
      <c r="DB582" s="304"/>
      <c r="DC582" s="304"/>
      <c r="DD582" s="304"/>
    </row>
    <row r="583" spans="1:108" ht="17.25">
      <c r="A583" s="304"/>
      <c r="B583" s="300"/>
      <c r="C583" s="304"/>
      <c r="D583" s="304"/>
      <c r="E583" s="303"/>
      <c r="F583" s="303"/>
      <c r="G583" s="303"/>
      <c r="H583" s="303"/>
      <c r="I583" s="303"/>
      <c r="J583" s="305"/>
      <c r="K583" s="303"/>
      <c r="L583" s="303"/>
      <c r="M583" s="303"/>
      <c r="N583" s="305"/>
      <c r="O583" s="303"/>
      <c r="P583" s="304"/>
      <c r="Q583" s="304"/>
      <c r="R583" s="304"/>
      <c r="S583" s="304"/>
      <c r="T583" s="304"/>
      <c r="U583" s="304"/>
      <c r="V583" s="304"/>
      <c r="W583" s="304"/>
      <c r="X583" s="304"/>
      <c r="Y583" s="304"/>
      <c r="Z583" s="304"/>
      <c r="AA583" s="304"/>
      <c r="AB583" s="304"/>
      <c r="AC583" s="304"/>
      <c r="AD583" s="304"/>
      <c r="AE583" s="304"/>
      <c r="AF583" s="304"/>
      <c r="AG583" s="304"/>
      <c r="AH583" s="304"/>
      <c r="AI583" s="304"/>
      <c r="AJ583" s="304"/>
      <c r="AK583" s="304"/>
      <c r="AL583" s="304"/>
      <c r="AM583" s="304"/>
      <c r="AN583" s="304"/>
      <c r="AO583" s="304"/>
      <c r="AP583" s="304"/>
      <c r="AQ583" s="304"/>
      <c r="AR583" s="304"/>
      <c r="AS583" s="304"/>
      <c r="AT583" s="304"/>
      <c r="AU583" s="304"/>
      <c r="AV583" s="304"/>
      <c r="AW583" s="304"/>
      <c r="AX583" s="304"/>
      <c r="AY583" s="304"/>
      <c r="AZ583" s="304"/>
      <c r="BA583" s="304"/>
      <c r="BB583" s="304"/>
      <c r="BC583" s="304"/>
      <c r="BD583" s="304"/>
      <c r="BE583" s="304"/>
      <c r="BF583" s="304"/>
      <c r="BG583" s="304"/>
      <c r="BH583" s="304"/>
      <c r="BI583" s="304"/>
      <c r="BJ583" s="304"/>
      <c r="BK583" s="304"/>
      <c r="BL583" s="304"/>
      <c r="BM583" s="304"/>
      <c r="BN583" s="304"/>
      <c r="BO583" s="304"/>
      <c r="BP583" s="304"/>
      <c r="BQ583" s="304"/>
      <c r="BR583" s="304"/>
      <c r="BS583" s="304"/>
      <c r="BT583" s="304"/>
      <c r="BU583" s="304"/>
      <c r="BV583" s="304"/>
      <c r="BW583" s="304"/>
      <c r="BX583" s="304"/>
      <c r="BY583" s="304"/>
      <c r="BZ583" s="304"/>
      <c r="CA583" s="304"/>
      <c r="CB583" s="304"/>
      <c r="CC583" s="304"/>
      <c r="CD583" s="304"/>
      <c r="CE583" s="304"/>
      <c r="CF583" s="304"/>
      <c r="CG583" s="304"/>
      <c r="CH583" s="304"/>
      <c r="CI583" s="304"/>
      <c r="CJ583" s="304"/>
      <c r="CK583" s="304"/>
      <c r="CL583" s="304"/>
      <c r="CM583" s="304"/>
      <c r="CN583" s="304"/>
      <c r="CO583" s="304"/>
      <c r="CP583" s="304"/>
      <c r="CQ583" s="304"/>
      <c r="CR583" s="304"/>
      <c r="CS583" s="304"/>
      <c r="CT583" s="304"/>
      <c r="CU583" s="304"/>
      <c r="CV583" s="304"/>
      <c r="CW583" s="304"/>
      <c r="CX583" s="304"/>
      <c r="CY583" s="304"/>
      <c r="CZ583" s="304"/>
      <c r="DA583" s="304"/>
      <c r="DB583" s="304"/>
      <c r="DC583" s="304"/>
      <c r="DD583" s="304"/>
    </row>
    <row r="584" spans="1:108" ht="17.25">
      <c r="A584" s="304"/>
      <c r="B584" s="300"/>
      <c r="C584" s="304"/>
      <c r="D584" s="304"/>
      <c r="E584" s="303"/>
      <c r="F584" s="303"/>
      <c r="G584" s="303"/>
      <c r="H584" s="303"/>
      <c r="I584" s="303"/>
      <c r="J584" s="305"/>
      <c r="K584" s="303"/>
      <c r="L584" s="303"/>
      <c r="M584" s="303"/>
      <c r="N584" s="305"/>
      <c r="O584" s="303"/>
      <c r="P584" s="304"/>
      <c r="Q584" s="304"/>
      <c r="R584" s="304"/>
      <c r="S584" s="304"/>
      <c r="T584" s="304"/>
      <c r="U584" s="304"/>
      <c r="V584" s="304"/>
      <c r="W584" s="304"/>
      <c r="X584" s="304"/>
      <c r="Y584" s="304"/>
      <c r="Z584" s="304"/>
      <c r="AA584" s="304"/>
      <c r="AB584" s="304"/>
      <c r="AC584" s="304"/>
      <c r="AD584" s="304"/>
      <c r="AE584" s="304"/>
      <c r="AF584" s="304"/>
      <c r="AG584" s="304"/>
      <c r="AH584" s="304"/>
      <c r="AI584" s="304"/>
      <c r="AJ584" s="304"/>
      <c r="AK584" s="304"/>
      <c r="AL584" s="304"/>
      <c r="AM584" s="304"/>
      <c r="AN584" s="304"/>
      <c r="AO584" s="304"/>
      <c r="AP584" s="304"/>
      <c r="AQ584" s="304"/>
      <c r="AR584" s="304"/>
      <c r="AS584" s="304"/>
      <c r="AT584" s="304"/>
      <c r="AU584" s="304"/>
      <c r="AV584" s="304"/>
      <c r="AW584" s="304"/>
      <c r="AX584" s="304"/>
      <c r="AY584" s="304"/>
      <c r="AZ584" s="304"/>
      <c r="BA584" s="304"/>
      <c r="BB584" s="304"/>
      <c r="BC584" s="304"/>
      <c r="BD584" s="304"/>
      <c r="BE584" s="304"/>
      <c r="BF584" s="304"/>
      <c r="BG584" s="304"/>
      <c r="BH584" s="304"/>
      <c r="BI584" s="304"/>
      <c r="BJ584" s="304"/>
      <c r="BK584" s="304"/>
      <c r="BL584" s="304"/>
      <c r="BM584" s="304"/>
      <c r="BN584" s="304"/>
      <c r="BO584" s="304"/>
      <c r="BP584" s="304"/>
      <c r="BQ584" s="304"/>
      <c r="BR584" s="304"/>
      <c r="BS584" s="304"/>
      <c r="BT584" s="304"/>
      <c r="BU584" s="304"/>
      <c r="BV584" s="304"/>
      <c r="BW584" s="304"/>
      <c r="BX584" s="304"/>
      <c r="BY584" s="304"/>
      <c r="BZ584" s="304"/>
      <c r="CA584" s="304"/>
      <c r="CB584" s="304"/>
      <c r="CC584" s="304"/>
      <c r="CD584" s="304"/>
      <c r="CE584" s="304"/>
      <c r="CF584" s="304"/>
      <c r="CG584" s="304"/>
      <c r="CH584" s="304"/>
      <c r="CI584" s="304"/>
      <c r="CJ584" s="304"/>
      <c r="CK584" s="304"/>
      <c r="CL584" s="304"/>
      <c r="CM584" s="304"/>
      <c r="CN584" s="304"/>
      <c r="CO584" s="304"/>
      <c r="CP584" s="304"/>
      <c r="CQ584" s="304"/>
      <c r="CR584" s="304"/>
      <c r="CS584" s="304"/>
      <c r="CT584" s="304"/>
      <c r="CU584" s="304"/>
      <c r="CV584" s="304"/>
      <c r="CW584" s="304"/>
      <c r="CX584" s="304"/>
      <c r="CY584" s="304"/>
      <c r="CZ584" s="304"/>
      <c r="DA584" s="304"/>
      <c r="DB584" s="304"/>
      <c r="DC584" s="304"/>
      <c r="DD584" s="304"/>
    </row>
    <row r="585" spans="1:108" ht="17.25">
      <c r="A585" s="304"/>
      <c r="B585" s="300"/>
      <c r="C585" s="304"/>
      <c r="D585" s="304"/>
      <c r="E585" s="303"/>
      <c r="F585" s="303"/>
      <c r="G585" s="303"/>
      <c r="H585" s="303"/>
      <c r="I585" s="303"/>
      <c r="J585" s="305"/>
      <c r="K585" s="303"/>
      <c r="L585" s="303"/>
      <c r="M585" s="303"/>
      <c r="N585" s="305"/>
      <c r="O585" s="303"/>
      <c r="P585" s="304"/>
      <c r="Q585" s="304"/>
      <c r="R585" s="304"/>
      <c r="S585" s="304"/>
      <c r="T585" s="304"/>
      <c r="U585" s="304"/>
      <c r="V585" s="304"/>
      <c r="W585" s="304"/>
      <c r="X585" s="304"/>
      <c r="Y585" s="304"/>
      <c r="Z585" s="304"/>
      <c r="AA585" s="304"/>
      <c r="AB585" s="304"/>
      <c r="AC585" s="304"/>
      <c r="AD585" s="304"/>
      <c r="AE585" s="304"/>
      <c r="AF585" s="304"/>
      <c r="AG585" s="304"/>
      <c r="AH585" s="304"/>
      <c r="AI585" s="304"/>
      <c r="AJ585" s="304"/>
      <c r="AK585" s="304"/>
      <c r="AL585" s="304"/>
      <c r="AM585" s="304"/>
      <c r="AN585" s="304"/>
      <c r="AO585" s="304"/>
      <c r="AP585" s="304"/>
      <c r="AQ585" s="304"/>
      <c r="AR585" s="304"/>
      <c r="AS585" s="304"/>
      <c r="AT585" s="304"/>
      <c r="AU585" s="304"/>
      <c r="AV585" s="304"/>
      <c r="AW585" s="304"/>
      <c r="AX585" s="304"/>
      <c r="AY585" s="304"/>
      <c r="AZ585" s="304"/>
      <c r="BA585" s="304"/>
      <c r="BB585" s="304"/>
      <c r="BC585" s="304"/>
      <c r="BD585" s="304"/>
      <c r="BE585" s="304"/>
      <c r="BF585" s="304"/>
      <c r="BG585" s="304"/>
      <c r="BH585" s="304"/>
      <c r="BI585" s="304"/>
      <c r="BJ585" s="304"/>
      <c r="BK585" s="304"/>
      <c r="BL585" s="304"/>
      <c r="BM585" s="304"/>
      <c r="BN585" s="304"/>
      <c r="BO585" s="304"/>
      <c r="BP585" s="304"/>
      <c r="BQ585" s="304"/>
      <c r="BR585" s="304"/>
      <c r="BS585" s="304"/>
      <c r="BT585" s="304"/>
      <c r="BU585" s="304"/>
      <c r="BV585" s="304"/>
      <c r="BW585" s="304"/>
      <c r="BX585" s="304"/>
      <c r="BY585" s="304"/>
      <c r="BZ585" s="304"/>
      <c r="CA585" s="304"/>
      <c r="CB585" s="304"/>
      <c r="CC585" s="304"/>
      <c r="CD585" s="304"/>
      <c r="CE585" s="304"/>
      <c r="CF585" s="304"/>
      <c r="CG585" s="304"/>
      <c r="CH585" s="304"/>
      <c r="CI585" s="304"/>
      <c r="CJ585" s="304"/>
      <c r="CK585" s="304"/>
      <c r="CL585" s="304"/>
      <c r="CM585" s="304"/>
      <c r="CN585" s="304"/>
      <c r="CO585" s="304"/>
      <c r="CP585" s="304"/>
      <c r="CQ585" s="304"/>
      <c r="CR585" s="304"/>
      <c r="CS585" s="304"/>
      <c r="CT585" s="304"/>
      <c r="CU585" s="304"/>
      <c r="CV585" s="304"/>
      <c r="CW585" s="304"/>
      <c r="CX585" s="304"/>
      <c r="CY585" s="304"/>
      <c r="CZ585" s="304"/>
      <c r="DA585" s="304"/>
      <c r="DB585" s="304"/>
      <c r="DC585" s="304"/>
      <c r="DD585" s="304"/>
    </row>
    <row r="586" spans="1:108" ht="17.25">
      <c r="A586" s="304"/>
      <c r="B586" s="300"/>
      <c r="C586" s="304"/>
      <c r="D586" s="304"/>
      <c r="E586" s="303"/>
      <c r="F586" s="303"/>
      <c r="G586" s="303"/>
      <c r="H586" s="303"/>
      <c r="I586" s="303"/>
      <c r="J586" s="305"/>
      <c r="K586" s="303"/>
      <c r="L586" s="303"/>
      <c r="M586" s="303"/>
      <c r="N586" s="305"/>
      <c r="O586" s="303"/>
      <c r="P586" s="304"/>
      <c r="Q586" s="304"/>
      <c r="R586" s="304"/>
      <c r="S586" s="304"/>
      <c r="T586" s="304"/>
      <c r="U586" s="304"/>
      <c r="V586" s="304"/>
      <c r="W586" s="304"/>
      <c r="X586" s="304"/>
      <c r="Y586" s="304"/>
      <c r="Z586" s="304"/>
      <c r="AA586" s="304"/>
      <c r="AB586" s="304"/>
      <c r="AC586" s="304"/>
      <c r="AD586" s="304"/>
      <c r="AE586" s="304"/>
      <c r="AF586" s="304"/>
      <c r="AG586" s="304"/>
      <c r="AH586" s="304"/>
      <c r="AI586" s="304"/>
      <c r="AJ586" s="304"/>
      <c r="AK586" s="304"/>
      <c r="AL586" s="304"/>
      <c r="AM586" s="304"/>
      <c r="AN586" s="304"/>
      <c r="AO586" s="304"/>
      <c r="AP586" s="304"/>
      <c r="AQ586" s="304"/>
      <c r="AR586" s="304"/>
      <c r="AS586" s="304"/>
      <c r="AT586" s="304"/>
      <c r="AU586" s="304"/>
      <c r="AV586" s="304"/>
      <c r="AW586" s="304"/>
      <c r="AX586" s="304"/>
      <c r="AY586" s="304"/>
      <c r="AZ586" s="304"/>
      <c r="BA586" s="304"/>
      <c r="BB586" s="304"/>
      <c r="BC586" s="304"/>
      <c r="BD586" s="304"/>
      <c r="BE586" s="304"/>
      <c r="BF586" s="304"/>
      <c r="BG586" s="304"/>
      <c r="BH586" s="304"/>
      <c r="BI586" s="304"/>
      <c r="BJ586" s="304"/>
      <c r="BK586" s="304"/>
      <c r="BL586" s="304"/>
      <c r="BM586" s="304"/>
      <c r="BN586" s="304"/>
      <c r="BO586" s="304"/>
      <c r="BP586" s="304"/>
      <c r="BQ586" s="304"/>
      <c r="BR586" s="304"/>
      <c r="BS586" s="304"/>
      <c r="BT586" s="304"/>
      <c r="BU586" s="304"/>
      <c r="BV586" s="304"/>
      <c r="BW586" s="304"/>
      <c r="BX586" s="304"/>
      <c r="BY586" s="304"/>
      <c r="BZ586" s="304"/>
      <c r="CA586" s="304"/>
      <c r="CB586" s="304"/>
      <c r="CC586" s="304"/>
      <c r="CD586" s="304"/>
      <c r="CE586" s="304"/>
      <c r="CF586" s="304"/>
      <c r="CG586" s="304"/>
      <c r="CH586" s="304"/>
      <c r="CI586" s="304"/>
      <c r="CJ586" s="304"/>
      <c r="CK586" s="304"/>
      <c r="CL586" s="304"/>
      <c r="CM586" s="304"/>
      <c r="CN586" s="304"/>
      <c r="CO586" s="304"/>
      <c r="CP586" s="304"/>
      <c r="CQ586" s="304"/>
      <c r="CR586" s="304"/>
      <c r="CS586" s="304"/>
      <c r="CT586" s="304"/>
      <c r="CU586" s="304"/>
      <c r="CV586" s="304"/>
      <c r="CW586" s="304"/>
      <c r="CX586" s="304"/>
      <c r="CY586" s="304"/>
      <c r="CZ586" s="304"/>
      <c r="DA586" s="304"/>
      <c r="DB586" s="304"/>
      <c r="DC586" s="304"/>
      <c r="DD586" s="304"/>
    </row>
    <row r="587" spans="1:108" ht="17.25">
      <c r="A587" s="304"/>
      <c r="B587" s="300"/>
      <c r="C587" s="304"/>
      <c r="D587" s="304"/>
      <c r="E587" s="303"/>
      <c r="F587" s="303"/>
      <c r="G587" s="303"/>
      <c r="H587" s="303"/>
      <c r="I587" s="303"/>
      <c r="J587" s="305"/>
      <c r="K587" s="303"/>
      <c r="L587" s="303"/>
      <c r="M587" s="303"/>
      <c r="N587" s="305"/>
      <c r="O587" s="303"/>
      <c r="P587" s="304"/>
      <c r="Q587" s="304"/>
      <c r="R587" s="304"/>
      <c r="S587" s="304"/>
      <c r="T587" s="304"/>
      <c r="U587" s="304"/>
      <c r="V587" s="304"/>
      <c r="W587" s="304"/>
      <c r="X587" s="304"/>
      <c r="Y587" s="304"/>
      <c r="Z587" s="304"/>
      <c r="AA587" s="304"/>
      <c r="AB587" s="304"/>
      <c r="AC587" s="304"/>
      <c r="AD587" s="304"/>
      <c r="AE587" s="304"/>
      <c r="AF587" s="304"/>
      <c r="AG587" s="304"/>
      <c r="AH587" s="304"/>
      <c r="AI587" s="304"/>
      <c r="AJ587" s="304"/>
      <c r="AK587" s="304"/>
      <c r="AL587" s="304"/>
      <c r="AM587" s="304"/>
      <c r="AN587" s="304"/>
      <c r="AO587" s="304"/>
      <c r="AP587" s="304"/>
      <c r="AQ587" s="304"/>
      <c r="AR587" s="304"/>
      <c r="AS587" s="304"/>
      <c r="AT587" s="304"/>
      <c r="AU587" s="304"/>
      <c r="AV587" s="304"/>
      <c r="AW587" s="304"/>
      <c r="AX587" s="304"/>
      <c r="AY587" s="304"/>
      <c r="AZ587" s="304"/>
      <c r="BA587" s="304"/>
      <c r="BB587" s="304"/>
      <c r="BC587" s="304"/>
      <c r="BD587" s="304"/>
      <c r="BE587" s="304"/>
      <c r="BF587" s="304"/>
      <c r="BG587" s="304"/>
      <c r="BH587" s="304"/>
      <c r="BI587" s="304"/>
      <c r="BJ587" s="304"/>
      <c r="BK587" s="304"/>
      <c r="BL587" s="304"/>
      <c r="BM587" s="304"/>
      <c r="BN587" s="304"/>
      <c r="BO587" s="304"/>
      <c r="BP587" s="304"/>
      <c r="BQ587" s="304"/>
      <c r="BR587" s="304"/>
      <c r="BS587" s="304"/>
      <c r="BT587" s="304"/>
      <c r="BU587" s="304"/>
      <c r="BV587" s="304"/>
      <c r="BW587" s="304"/>
      <c r="BX587" s="304"/>
      <c r="BY587" s="304"/>
      <c r="BZ587" s="304"/>
      <c r="CA587" s="304"/>
      <c r="CB587" s="304"/>
      <c r="CC587" s="304"/>
      <c r="CD587" s="304"/>
      <c r="CE587" s="304"/>
      <c r="CF587" s="304"/>
      <c r="CG587" s="304"/>
      <c r="CH587" s="304"/>
      <c r="CI587" s="304"/>
      <c r="CJ587" s="304"/>
      <c r="CK587" s="304"/>
      <c r="CL587" s="304"/>
      <c r="CM587" s="304"/>
      <c r="CN587" s="304"/>
      <c r="CO587" s="304"/>
      <c r="CP587" s="304"/>
      <c r="CQ587" s="304"/>
      <c r="CR587" s="304"/>
      <c r="CS587" s="304"/>
      <c r="CT587" s="304"/>
      <c r="CU587" s="304"/>
      <c r="CV587" s="304"/>
      <c r="CW587" s="304"/>
      <c r="CX587" s="304"/>
      <c r="CY587" s="304"/>
      <c r="CZ587" s="304"/>
      <c r="DA587" s="304"/>
      <c r="DB587" s="304"/>
      <c r="DC587" s="304"/>
      <c r="DD587" s="304"/>
    </row>
    <row r="588" spans="1:108" ht="17.25">
      <c r="A588" s="304"/>
      <c r="B588" s="300"/>
      <c r="C588" s="304"/>
      <c r="D588" s="304"/>
      <c r="E588" s="303"/>
      <c r="F588" s="303"/>
      <c r="G588" s="303"/>
      <c r="H588" s="303"/>
      <c r="I588" s="303"/>
      <c r="J588" s="305"/>
      <c r="K588" s="303"/>
      <c r="L588" s="303"/>
      <c r="M588" s="303"/>
      <c r="N588" s="305"/>
      <c r="O588" s="303"/>
      <c r="P588" s="304"/>
      <c r="Q588" s="304"/>
      <c r="R588" s="304"/>
      <c r="S588" s="304"/>
      <c r="T588" s="304"/>
      <c r="U588" s="304"/>
      <c r="V588" s="304"/>
      <c r="W588" s="304"/>
      <c r="X588" s="304"/>
      <c r="Y588" s="304"/>
      <c r="Z588" s="304"/>
      <c r="AA588" s="304"/>
      <c r="AB588" s="304"/>
      <c r="AC588" s="304"/>
      <c r="AD588" s="304"/>
      <c r="AE588" s="304"/>
      <c r="AF588" s="304"/>
      <c r="AG588" s="304"/>
      <c r="AH588" s="304"/>
      <c r="AI588" s="304"/>
      <c r="AJ588" s="304"/>
      <c r="AK588" s="304"/>
      <c r="AL588" s="304"/>
      <c r="AM588" s="304"/>
      <c r="AN588" s="304"/>
      <c r="AO588" s="304"/>
      <c r="AP588" s="304"/>
      <c r="AQ588" s="304"/>
      <c r="AR588" s="304"/>
      <c r="AS588" s="304"/>
      <c r="AT588" s="304"/>
      <c r="AU588" s="304"/>
      <c r="AV588" s="304"/>
      <c r="AW588" s="304"/>
      <c r="AX588" s="304"/>
      <c r="AY588" s="304"/>
      <c r="AZ588" s="304"/>
      <c r="BA588" s="304"/>
      <c r="BB588" s="304"/>
      <c r="BC588" s="304"/>
      <c r="BD588" s="304"/>
      <c r="BE588" s="304"/>
      <c r="BF588" s="304"/>
      <c r="BG588" s="304"/>
      <c r="BH588" s="304"/>
      <c r="BI588" s="304"/>
      <c r="BJ588" s="304"/>
      <c r="BK588" s="304"/>
      <c r="BL588" s="304"/>
      <c r="BM588" s="304"/>
      <c r="BN588" s="304"/>
      <c r="BO588" s="304"/>
      <c r="BP588" s="304"/>
      <c r="BQ588" s="304"/>
      <c r="BR588" s="304"/>
      <c r="BS588" s="304"/>
      <c r="BT588" s="304"/>
      <c r="BU588" s="304"/>
      <c r="BV588" s="304"/>
      <c r="BW588" s="304"/>
      <c r="BX588" s="304"/>
      <c r="BY588" s="304"/>
      <c r="BZ588" s="304"/>
      <c r="CA588" s="304"/>
      <c r="CB588" s="304"/>
      <c r="CC588" s="304"/>
      <c r="CD588" s="304"/>
      <c r="CE588" s="304"/>
      <c r="CF588" s="304"/>
      <c r="CG588" s="304"/>
      <c r="CH588" s="304"/>
      <c r="CI588" s="304"/>
      <c r="CJ588" s="304"/>
      <c r="CK588" s="304"/>
      <c r="CL588" s="304"/>
      <c r="CM588" s="304"/>
      <c r="CN588" s="304"/>
      <c r="CO588" s="304"/>
      <c r="CP588" s="304"/>
      <c r="CQ588" s="304"/>
      <c r="CR588" s="304"/>
      <c r="CS588" s="304"/>
      <c r="CT588" s="304"/>
      <c r="CU588" s="304"/>
      <c r="CV588" s="304"/>
      <c r="CW588" s="304"/>
      <c r="CX588" s="304"/>
      <c r="CY588" s="304"/>
      <c r="CZ588" s="304"/>
      <c r="DA588" s="304"/>
      <c r="DB588" s="304"/>
      <c r="DC588" s="304"/>
      <c r="DD588" s="304"/>
    </row>
    <row r="589" spans="1:108" ht="17.25">
      <c r="A589" s="304"/>
      <c r="B589" s="300"/>
      <c r="C589" s="304"/>
      <c r="D589" s="304"/>
      <c r="E589" s="303"/>
      <c r="F589" s="303"/>
      <c r="G589" s="303"/>
      <c r="H589" s="303"/>
      <c r="I589" s="303"/>
      <c r="J589" s="305"/>
      <c r="K589" s="303"/>
      <c r="L589" s="303"/>
      <c r="M589" s="303"/>
      <c r="N589" s="305"/>
      <c r="O589" s="303"/>
      <c r="P589" s="304"/>
      <c r="Q589" s="304"/>
      <c r="R589" s="304"/>
      <c r="S589" s="304"/>
      <c r="T589" s="304"/>
      <c r="U589" s="304"/>
      <c r="V589" s="304"/>
      <c r="W589" s="304"/>
      <c r="X589" s="304"/>
      <c r="Y589" s="304"/>
      <c r="Z589" s="304"/>
      <c r="AA589" s="304"/>
      <c r="AB589" s="304"/>
      <c r="AC589" s="304"/>
      <c r="AD589" s="304"/>
      <c r="AE589" s="304"/>
      <c r="AF589" s="304"/>
      <c r="AG589" s="304"/>
      <c r="AH589" s="304"/>
      <c r="AI589" s="304"/>
      <c r="AJ589" s="304"/>
      <c r="AK589" s="304"/>
      <c r="AL589" s="304"/>
      <c r="AM589" s="304"/>
      <c r="AN589" s="304"/>
      <c r="AO589" s="304"/>
      <c r="AP589" s="304"/>
      <c r="AQ589" s="304"/>
      <c r="AR589" s="304"/>
      <c r="AS589" s="304"/>
      <c r="AT589" s="304"/>
      <c r="AU589" s="304"/>
      <c r="AV589" s="304"/>
      <c r="AW589" s="304"/>
      <c r="AX589" s="304"/>
      <c r="AY589" s="304"/>
      <c r="AZ589" s="304"/>
      <c r="BA589" s="304"/>
      <c r="BB589" s="304"/>
      <c r="BC589" s="304"/>
      <c r="BD589" s="304"/>
      <c r="BE589" s="304"/>
      <c r="BF589" s="304"/>
      <c r="BG589" s="304"/>
      <c r="BH589" s="304"/>
      <c r="BI589" s="304"/>
      <c r="BJ589" s="304"/>
      <c r="BK589" s="304"/>
      <c r="BL589" s="304"/>
      <c r="BM589" s="304"/>
      <c r="BN589" s="304"/>
      <c r="BO589" s="304"/>
      <c r="BP589" s="304"/>
      <c r="BQ589" s="304"/>
      <c r="BR589" s="304"/>
      <c r="BS589" s="304"/>
      <c r="BT589" s="304"/>
      <c r="BU589" s="304"/>
      <c r="BV589" s="304"/>
      <c r="BW589" s="304"/>
      <c r="BX589" s="304"/>
      <c r="BY589" s="304"/>
      <c r="BZ589" s="304"/>
      <c r="CA589" s="304"/>
      <c r="CB589" s="304"/>
      <c r="CC589" s="304"/>
      <c r="CD589" s="304"/>
      <c r="CE589" s="304"/>
      <c r="CF589" s="304"/>
      <c r="CG589" s="304"/>
      <c r="CH589" s="304"/>
      <c r="CI589" s="304"/>
      <c r="CJ589" s="304"/>
      <c r="CK589" s="304"/>
      <c r="CL589" s="304"/>
      <c r="CM589" s="304"/>
      <c r="CN589" s="304"/>
      <c r="CO589" s="304"/>
      <c r="CP589" s="304"/>
      <c r="CQ589" s="304"/>
      <c r="CR589" s="304"/>
      <c r="CS589" s="304"/>
      <c r="CT589" s="304"/>
      <c r="CU589" s="304"/>
      <c r="CV589" s="304"/>
      <c r="CW589" s="304"/>
      <c r="CX589" s="304"/>
      <c r="CY589" s="304"/>
      <c r="CZ589" s="304"/>
      <c r="DA589" s="304"/>
      <c r="DB589" s="304"/>
      <c r="DC589" s="304"/>
      <c r="DD589" s="304"/>
    </row>
    <row r="590" spans="1:108" ht="17.25">
      <c r="A590" s="304"/>
      <c r="B590" s="300"/>
      <c r="C590" s="304"/>
      <c r="D590" s="304"/>
      <c r="E590" s="303"/>
      <c r="F590" s="303"/>
      <c r="G590" s="303"/>
      <c r="H590" s="303"/>
      <c r="I590" s="303"/>
      <c r="J590" s="305"/>
      <c r="K590" s="303"/>
      <c r="L590" s="303"/>
      <c r="M590" s="303"/>
      <c r="N590" s="305"/>
      <c r="O590" s="303"/>
      <c r="P590" s="304"/>
      <c r="Q590" s="304"/>
      <c r="R590" s="304"/>
      <c r="S590" s="304"/>
      <c r="T590" s="304"/>
      <c r="U590" s="304"/>
      <c r="V590" s="304"/>
      <c r="W590" s="304"/>
      <c r="X590" s="304"/>
      <c r="Y590" s="304"/>
      <c r="Z590" s="304"/>
      <c r="AA590" s="304"/>
      <c r="AB590" s="304"/>
      <c r="AC590" s="304"/>
      <c r="AD590" s="304"/>
      <c r="AE590" s="304"/>
      <c r="AF590" s="304"/>
      <c r="AG590" s="304"/>
      <c r="AH590" s="304"/>
      <c r="AI590" s="304"/>
      <c r="AJ590" s="304"/>
      <c r="AK590" s="304"/>
      <c r="AL590" s="304"/>
      <c r="AM590" s="304"/>
      <c r="AN590" s="304"/>
      <c r="AO590" s="304"/>
      <c r="AP590" s="304"/>
      <c r="AQ590" s="304"/>
      <c r="AR590" s="304"/>
      <c r="AS590" s="304"/>
      <c r="AT590" s="304"/>
      <c r="AU590" s="304"/>
      <c r="AV590" s="304"/>
      <c r="AW590" s="304"/>
      <c r="AX590" s="304"/>
      <c r="AY590" s="304"/>
      <c r="AZ590" s="304"/>
      <c r="BA590" s="304"/>
      <c r="BB590" s="304"/>
      <c r="BC590" s="304"/>
      <c r="BD590" s="304"/>
      <c r="BE590" s="304"/>
      <c r="BF590" s="304"/>
      <c r="BG590" s="304"/>
      <c r="BH590" s="304"/>
      <c r="BI590" s="304"/>
      <c r="BJ590" s="304"/>
      <c r="BK590" s="304"/>
      <c r="BL590" s="304"/>
      <c r="BM590" s="304"/>
      <c r="BN590" s="304"/>
      <c r="BO590" s="304"/>
      <c r="BP590" s="304"/>
      <c r="BQ590" s="304"/>
      <c r="BR590" s="304"/>
      <c r="BS590" s="304"/>
      <c r="BT590" s="304"/>
      <c r="BU590" s="304"/>
      <c r="BV590" s="304"/>
      <c r="BW590" s="304"/>
      <c r="BX590" s="304"/>
      <c r="BY590" s="304"/>
      <c r="BZ590" s="304"/>
      <c r="CA590" s="304"/>
      <c r="CB590" s="304"/>
      <c r="CC590" s="304"/>
      <c r="CD590" s="304"/>
      <c r="CE590" s="304"/>
      <c r="CF590" s="304"/>
      <c r="CG590" s="304"/>
      <c r="CH590" s="304"/>
      <c r="CI590" s="304"/>
      <c r="CJ590" s="304"/>
      <c r="CK590" s="304"/>
      <c r="CL590" s="304"/>
      <c r="CM590" s="304"/>
      <c r="CN590" s="304"/>
      <c r="CO590" s="304"/>
      <c r="CP590" s="304"/>
      <c r="CQ590" s="304"/>
      <c r="CR590" s="304"/>
      <c r="CS590" s="304"/>
      <c r="CT590" s="304"/>
      <c r="CU590" s="304"/>
      <c r="CV590" s="304"/>
      <c r="CW590" s="304"/>
      <c r="CX590" s="304"/>
      <c r="CY590" s="304"/>
      <c r="CZ590" s="304"/>
      <c r="DA590" s="304"/>
      <c r="DB590" s="304"/>
      <c r="DC590" s="304"/>
      <c r="DD590" s="304"/>
    </row>
    <row r="591" spans="1:108" ht="17.25">
      <c r="A591" s="304"/>
      <c r="B591" s="300"/>
      <c r="C591" s="304"/>
      <c r="D591" s="304"/>
      <c r="E591" s="303"/>
      <c r="F591" s="303"/>
      <c r="G591" s="303"/>
      <c r="H591" s="303"/>
      <c r="I591" s="303"/>
      <c r="J591" s="305"/>
      <c r="K591" s="303"/>
      <c r="L591" s="303"/>
      <c r="M591" s="303"/>
      <c r="N591" s="305"/>
      <c r="O591" s="303"/>
      <c r="P591" s="304"/>
      <c r="Q591" s="304"/>
      <c r="R591" s="304"/>
      <c r="S591" s="304"/>
      <c r="T591" s="304"/>
      <c r="U591" s="304"/>
      <c r="V591" s="304"/>
      <c r="W591" s="304"/>
      <c r="X591" s="304"/>
      <c r="Y591" s="304"/>
      <c r="Z591" s="304"/>
      <c r="AA591" s="304"/>
      <c r="AB591" s="304"/>
      <c r="AC591" s="304"/>
      <c r="AD591" s="304"/>
      <c r="AE591" s="304"/>
      <c r="AF591" s="304"/>
      <c r="AG591" s="304"/>
      <c r="AH591" s="304"/>
      <c r="AI591" s="304"/>
      <c r="AJ591" s="304"/>
      <c r="AK591" s="304"/>
      <c r="AL591" s="304"/>
      <c r="AM591" s="304"/>
      <c r="AN591" s="304"/>
      <c r="AO591" s="304"/>
      <c r="AP591" s="304"/>
      <c r="AQ591" s="304"/>
      <c r="AR591" s="304"/>
      <c r="AS591" s="304"/>
      <c r="AT591" s="304"/>
      <c r="AU591" s="304"/>
      <c r="AV591" s="304"/>
      <c r="AW591" s="304"/>
      <c r="AX591" s="304"/>
      <c r="AY591" s="304"/>
      <c r="AZ591" s="304"/>
      <c r="BA591" s="304"/>
      <c r="BB591" s="304"/>
      <c r="BC591" s="304"/>
      <c r="BD591" s="304"/>
      <c r="BE591" s="304"/>
      <c r="BF591" s="304"/>
      <c r="BG591" s="304"/>
      <c r="BH591" s="304"/>
      <c r="BI591" s="304"/>
      <c r="BJ591" s="304"/>
      <c r="BK591" s="304"/>
      <c r="BL591" s="304"/>
      <c r="BM591" s="304"/>
      <c r="BN591" s="304"/>
      <c r="BO591" s="304"/>
      <c r="BP591" s="304"/>
      <c r="BQ591" s="304"/>
      <c r="BR591" s="304"/>
      <c r="BS591" s="304"/>
      <c r="BT591" s="304"/>
      <c r="BU591" s="304"/>
      <c r="BV591" s="304"/>
      <c r="BW591" s="304"/>
      <c r="BX591" s="304"/>
      <c r="BY591" s="304"/>
      <c r="BZ591" s="304"/>
      <c r="CA591" s="304"/>
      <c r="CB591" s="304"/>
      <c r="CC591" s="304"/>
      <c r="CD591" s="304"/>
      <c r="CE591" s="304"/>
      <c r="CF591" s="304"/>
      <c r="CG591" s="304"/>
      <c r="CH591" s="304"/>
      <c r="CI591" s="304"/>
      <c r="CJ591" s="304"/>
      <c r="CK591" s="304"/>
      <c r="CL591" s="304"/>
      <c r="CM591" s="304"/>
      <c r="CN591" s="304"/>
      <c r="CO591" s="304"/>
      <c r="CP591" s="304"/>
      <c r="CQ591" s="304"/>
      <c r="CR591" s="304"/>
      <c r="CS591" s="304"/>
      <c r="CT591" s="304"/>
      <c r="CU591" s="304"/>
      <c r="CV591" s="304"/>
      <c r="CW591" s="304"/>
      <c r="CX591" s="304"/>
      <c r="CY591" s="304"/>
      <c r="CZ591" s="304"/>
      <c r="DA591" s="304"/>
      <c r="DB591" s="304"/>
      <c r="DC591" s="304"/>
      <c r="DD591" s="304"/>
    </row>
    <row r="592" spans="1:108" ht="17.25">
      <c r="A592" s="304"/>
      <c r="B592" s="300"/>
      <c r="C592" s="304"/>
      <c r="D592" s="304"/>
      <c r="E592" s="303"/>
      <c r="F592" s="303"/>
      <c r="G592" s="303"/>
      <c r="H592" s="303"/>
      <c r="I592" s="303"/>
      <c r="J592" s="305"/>
      <c r="K592" s="303"/>
      <c r="L592" s="303"/>
      <c r="M592" s="303"/>
      <c r="N592" s="305"/>
      <c r="O592" s="303"/>
      <c r="P592" s="304"/>
      <c r="Q592" s="304"/>
      <c r="R592" s="304"/>
      <c r="S592" s="304"/>
      <c r="T592" s="304"/>
      <c r="U592" s="304"/>
      <c r="V592" s="304"/>
      <c r="W592" s="304"/>
      <c r="X592" s="304"/>
      <c r="Y592" s="304"/>
      <c r="Z592" s="304"/>
      <c r="AA592" s="304"/>
      <c r="AB592" s="304"/>
      <c r="AC592" s="304"/>
      <c r="AD592" s="304"/>
      <c r="AE592" s="304"/>
      <c r="AF592" s="304"/>
      <c r="AG592" s="304"/>
      <c r="AH592" s="304"/>
      <c r="AI592" s="304"/>
      <c r="AJ592" s="304"/>
      <c r="AK592" s="304"/>
      <c r="AL592" s="304"/>
      <c r="AM592" s="304"/>
      <c r="AN592" s="304"/>
      <c r="AO592" s="304"/>
      <c r="AP592" s="304"/>
      <c r="AQ592" s="304"/>
      <c r="AR592" s="304"/>
      <c r="AS592" s="304"/>
      <c r="AT592" s="304"/>
      <c r="AU592" s="304"/>
      <c r="AV592" s="304"/>
      <c r="AW592" s="304"/>
      <c r="AX592" s="304"/>
      <c r="AY592" s="304"/>
      <c r="AZ592" s="304"/>
      <c r="BA592" s="304"/>
      <c r="BB592" s="304"/>
      <c r="BC592" s="304"/>
      <c r="BD592" s="304"/>
      <c r="BE592" s="304"/>
      <c r="BF592" s="304"/>
      <c r="BG592" s="304"/>
      <c r="BH592" s="304"/>
      <c r="BI592" s="304"/>
      <c r="BJ592" s="304"/>
      <c r="BK592" s="304"/>
      <c r="BL592" s="304"/>
      <c r="BM592" s="304"/>
      <c r="BN592" s="304"/>
      <c r="BO592" s="304"/>
      <c r="BP592" s="304"/>
      <c r="BQ592" s="304"/>
      <c r="BR592" s="304"/>
      <c r="BS592" s="304"/>
      <c r="BT592" s="304"/>
      <c r="BU592" s="304"/>
      <c r="BV592" s="304"/>
      <c r="BW592" s="304"/>
      <c r="BX592" s="304"/>
      <c r="BY592" s="304"/>
      <c r="BZ592" s="304"/>
      <c r="CA592" s="304"/>
      <c r="CB592" s="304"/>
      <c r="CC592" s="304"/>
      <c r="CD592" s="304"/>
      <c r="CE592" s="304"/>
      <c r="CF592" s="304"/>
      <c r="CG592" s="304"/>
      <c r="CH592" s="304"/>
      <c r="CI592" s="304"/>
      <c r="CJ592" s="304"/>
      <c r="CK592" s="304"/>
      <c r="CL592" s="304"/>
      <c r="CM592" s="304"/>
      <c r="CN592" s="304"/>
      <c r="CO592" s="304"/>
      <c r="CP592" s="304"/>
      <c r="CQ592" s="304"/>
      <c r="CR592" s="304"/>
      <c r="CS592" s="304"/>
      <c r="CT592" s="304"/>
      <c r="CU592" s="304"/>
      <c r="CV592" s="304"/>
      <c r="CW592" s="304"/>
      <c r="CX592" s="304"/>
      <c r="CY592" s="304"/>
      <c r="CZ592" s="304"/>
      <c r="DA592" s="304"/>
      <c r="DB592" s="304"/>
      <c r="DC592" s="304"/>
      <c r="DD592" s="304"/>
    </row>
    <row r="593" spans="1:108" ht="17.25">
      <c r="A593" s="304"/>
      <c r="B593" s="300"/>
      <c r="C593" s="304"/>
      <c r="D593" s="304"/>
      <c r="E593" s="303"/>
      <c r="F593" s="303"/>
      <c r="G593" s="303"/>
      <c r="H593" s="303"/>
      <c r="I593" s="303"/>
      <c r="J593" s="305"/>
      <c r="K593" s="303"/>
      <c r="L593" s="303"/>
      <c r="M593" s="303"/>
      <c r="N593" s="305"/>
      <c r="O593" s="303"/>
      <c r="P593" s="304"/>
      <c r="Q593" s="304"/>
      <c r="R593" s="304"/>
      <c r="S593" s="304"/>
      <c r="T593" s="304"/>
      <c r="U593" s="304"/>
      <c r="V593" s="304"/>
      <c r="W593" s="304"/>
      <c r="X593" s="304"/>
      <c r="Y593" s="304"/>
      <c r="Z593" s="304"/>
      <c r="AA593" s="304"/>
      <c r="AB593" s="304"/>
      <c r="AC593" s="304"/>
      <c r="AD593" s="304"/>
      <c r="AE593" s="304"/>
      <c r="AF593" s="304"/>
      <c r="AG593" s="304"/>
      <c r="AH593" s="304"/>
      <c r="AI593" s="304"/>
      <c r="AJ593" s="304"/>
      <c r="AK593" s="304"/>
      <c r="AL593" s="304"/>
      <c r="AM593" s="304"/>
      <c r="AN593" s="304"/>
      <c r="AO593" s="304"/>
      <c r="AP593" s="304"/>
      <c r="AQ593" s="304"/>
      <c r="AR593" s="304"/>
      <c r="AS593" s="304"/>
      <c r="AT593" s="304"/>
      <c r="AU593" s="304"/>
      <c r="AV593" s="304"/>
      <c r="AW593" s="304"/>
      <c r="AX593" s="304"/>
      <c r="AY593" s="304"/>
      <c r="AZ593" s="304"/>
      <c r="BA593" s="304"/>
      <c r="BB593" s="304"/>
      <c r="BC593" s="304"/>
      <c r="BD593" s="304"/>
      <c r="BE593" s="304"/>
      <c r="BF593" s="304"/>
      <c r="BG593" s="304"/>
      <c r="BH593" s="304"/>
      <c r="BI593" s="304"/>
      <c r="BJ593" s="304"/>
      <c r="BK593" s="304"/>
      <c r="BL593" s="304"/>
      <c r="BM593" s="304"/>
      <c r="BN593" s="304"/>
      <c r="BO593" s="304"/>
      <c r="BP593" s="304"/>
      <c r="BQ593" s="304"/>
      <c r="BR593" s="304"/>
      <c r="BS593" s="304"/>
      <c r="BT593" s="304"/>
      <c r="BU593" s="304"/>
      <c r="BV593" s="304"/>
      <c r="BW593" s="304"/>
      <c r="BX593" s="304"/>
      <c r="BY593" s="304"/>
      <c r="BZ593" s="304"/>
      <c r="CA593" s="304"/>
      <c r="CB593" s="304"/>
      <c r="CC593" s="304"/>
      <c r="CD593" s="304"/>
      <c r="CE593" s="304"/>
      <c r="CF593" s="304"/>
      <c r="CG593" s="304"/>
      <c r="CH593" s="304"/>
      <c r="CI593" s="304"/>
      <c r="CJ593" s="304"/>
      <c r="CK593" s="304"/>
      <c r="CL593" s="304"/>
      <c r="CM593" s="304"/>
      <c r="CN593" s="304"/>
      <c r="CO593" s="304"/>
      <c r="CP593" s="304"/>
      <c r="CQ593" s="304"/>
      <c r="CR593" s="304"/>
      <c r="CS593" s="304"/>
      <c r="CT593" s="304"/>
      <c r="CU593" s="304"/>
      <c r="CV593" s="304"/>
      <c r="CW593" s="304"/>
      <c r="CX593" s="304"/>
      <c r="CY593" s="304"/>
      <c r="CZ593" s="304"/>
      <c r="DA593" s="304"/>
      <c r="DB593" s="304"/>
      <c r="DC593" s="304"/>
      <c r="DD593" s="304"/>
    </row>
    <row r="594" spans="1:108" ht="17.25">
      <c r="A594" s="304"/>
      <c r="B594" s="300"/>
      <c r="C594" s="304"/>
      <c r="D594" s="304"/>
      <c r="E594" s="303"/>
      <c r="F594" s="303"/>
      <c r="G594" s="303"/>
      <c r="H594" s="303"/>
      <c r="I594" s="303"/>
      <c r="J594" s="305"/>
      <c r="K594" s="303"/>
      <c r="L594" s="303"/>
      <c r="M594" s="303"/>
      <c r="N594" s="305"/>
      <c r="O594" s="303"/>
      <c r="P594" s="304"/>
      <c r="Q594" s="304"/>
      <c r="R594" s="304"/>
      <c r="S594" s="304"/>
      <c r="T594" s="304"/>
      <c r="U594" s="304"/>
      <c r="V594" s="304"/>
      <c r="W594" s="304"/>
      <c r="X594" s="304"/>
      <c r="Y594" s="304"/>
      <c r="Z594" s="304"/>
      <c r="AA594" s="304"/>
      <c r="AB594" s="304"/>
      <c r="AC594" s="304"/>
      <c r="AD594" s="304"/>
      <c r="AE594" s="304"/>
      <c r="AF594" s="304"/>
      <c r="AG594" s="304"/>
      <c r="AH594" s="304"/>
      <c r="AI594" s="304"/>
      <c r="AJ594" s="304"/>
      <c r="AK594" s="304"/>
      <c r="AL594" s="304"/>
      <c r="AM594" s="304"/>
      <c r="AN594" s="304"/>
      <c r="AO594" s="304"/>
      <c r="AP594" s="304"/>
      <c r="AQ594" s="304"/>
      <c r="AR594" s="304"/>
      <c r="AS594" s="304"/>
      <c r="AT594" s="304"/>
      <c r="AU594" s="304"/>
      <c r="AV594" s="304"/>
      <c r="AW594" s="304"/>
      <c r="AX594" s="304"/>
      <c r="AY594" s="304"/>
      <c r="AZ594" s="304"/>
      <c r="BA594" s="304"/>
      <c r="BB594" s="304"/>
      <c r="BC594" s="304"/>
      <c r="BD594" s="304"/>
      <c r="BE594" s="304"/>
      <c r="BF594" s="304"/>
      <c r="BG594" s="304"/>
      <c r="BH594" s="304"/>
      <c r="BI594" s="304"/>
      <c r="BJ594" s="304"/>
      <c r="BK594" s="304"/>
      <c r="BL594" s="304"/>
      <c r="BM594" s="304"/>
      <c r="BN594" s="304"/>
      <c r="BO594" s="304"/>
      <c r="BP594" s="304"/>
      <c r="BQ594" s="304"/>
      <c r="BR594" s="304"/>
      <c r="BS594" s="304"/>
      <c r="BT594" s="304"/>
      <c r="BU594" s="304"/>
      <c r="BV594" s="304"/>
      <c r="BW594" s="304"/>
      <c r="BX594" s="304"/>
      <c r="BY594" s="304"/>
      <c r="BZ594" s="304"/>
      <c r="CA594" s="304"/>
      <c r="CB594" s="304"/>
      <c r="CC594" s="304"/>
      <c r="CD594" s="304"/>
      <c r="CE594" s="304"/>
      <c r="CF594" s="304"/>
      <c r="CG594" s="304"/>
      <c r="CH594" s="304"/>
      <c r="CI594" s="304"/>
      <c r="CJ594" s="304"/>
      <c r="CK594" s="304"/>
      <c r="CL594" s="304"/>
      <c r="CM594" s="304"/>
      <c r="CN594" s="304"/>
      <c r="CO594" s="304"/>
      <c r="CP594" s="304"/>
      <c r="CQ594" s="304"/>
      <c r="CR594" s="304"/>
      <c r="CS594" s="304"/>
      <c r="CT594" s="304"/>
      <c r="CU594" s="304"/>
      <c r="CV594" s="304"/>
      <c r="CW594" s="304"/>
      <c r="CX594" s="304"/>
      <c r="CY594" s="304"/>
      <c r="CZ594" s="304"/>
      <c r="DA594" s="304"/>
      <c r="DB594" s="304"/>
      <c r="DC594" s="304"/>
      <c r="DD594" s="304"/>
    </row>
    <row r="595" spans="1:108" ht="17.25">
      <c r="A595" s="304"/>
      <c r="B595" s="300"/>
      <c r="C595" s="304"/>
      <c r="D595" s="304"/>
      <c r="E595" s="303"/>
      <c r="F595" s="303"/>
      <c r="G595" s="303"/>
      <c r="H595" s="303"/>
      <c r="I595" s="303"/>
      <c r="J595" s="305"/>
      <c r="K595" s="303"/>
      <c r="L595" s="303"/>
      <c r="M595" s="303"/>
      <c r="N595" s="305"/>
      <c r="O595" s="303"/>
      <c r="P595" s="304"/>
      <c r="Q595" s="304"/>
      <c r="R595" s="304"/>
      <c r="S595" s="304"/>
      <c r="T595" s="304"/>
      <c r="U595" s="304"/>
      <c r="V595" s="304"/>
      <c r="W595" s="304"/>
      <c r="X595" s="304"/>
      <c r="Y595" s="304"/>
      <c r="Z595" s="304"/>
      <c r="AA595" s="304"/>
      <c r="AB595" s="304"/>
      <c r="AC595" s="304"/>
      <c r="AD595" s="304"/>
      <c r="AE595" s="304"/>
      <c r="AF595" s="304"/>
      <c r="AG595" s="304"/>
      <c r="AH595" s="304"/>
      <c r="AI595" s="304"/>
      <c r="AJ595" s="304"/>
      <c r="AK595" s="304"/>
      <c r="AL595" s="304"/>
      <c r="AM595" s="304"/>
      <c r="AN595" s="304"/>
      <c r="AO595" s="304"/>
      <c r="AP595" s="304"/>
      <c r="AQ595" s="304"/>
      <c r="AR595" s="304"/>
      <c r="AS595" s="304"/>
      <c r="AT595" s="304"/>
      <c r="AU595" s="304"/>
      <c r="AV595" s="304"/>
      <c r="AW595" s="304"/>
      <c r="AX595" s="304"/>
      <c r="AY595" s="304"/>
      <c r="AZ595" s="304"/>
      <c r="BA595" s="304"/>
      <c r="BB595" s="304"/>
      <c r="BC595" s="304"/>
      <c r="BD595" s="304"/>
      <c r="BE595" s="304"/>
      <c r="BF595" s="304"/>
      <c r="BG595" s="304"/>
      <c r="BH595" s="304"/>
      <c r="BI595" s="304"/>
      <c r="BJ595" s="304"/>
      <c r="BK595" s="304"/>
      <c r="BL595" s="304"/>
      <c r="BM595" s="304"/>
      <c r="BN595" s="304"/>
      <c r="BO595" s="304"/>
      <c r="BP595" s="304"/>
      <c r="BQ595" s="304"/>
      <c r="BR595" s="304"/>
      <c r="BS595" s="304"/>
      <c r="BT595" s="304"/>
      <c r="BU595" s="304"/>
      <c r="BV595" s="304"/>
      <c r="BW595" s="304"/>
      <c r="BX595" s="304"/>
      <c r="BY595" s="304"/>
      <c r="BZ595" s="304"/>
      <c r="CA595" s="304"/>
      <c r="CB595" s="304"/>
      <c r="CC595" s="304"/>
      <c r="CD595" s="304"/>
      <c r="CE595" s="304"/>
      <c r="CF595" s="304"/>
      <c r="CG595" s="304"/>
      <c r="CH595" s="304"/>
      <c r="CI595" s="304"/>
      <c r="CJ595" s="304"/>
      <c r="CK595" s="304"/>
      <c r="CL595" s="304"/>
      <c r="CM595" s="304"/>
      <c r="CN595" s="304"/>
      <c r="CO595" s="304"/>
      <c r="CP595" s="304"/>
      <c r="CQ595" s="304"/>
      <c r="CR595" s="304"/>
      <c r="CS595" s="304"/>
      <c r="CT595" s="304"/>
      <c r="CU595" s="304"/>
      <c r="CV595" s="304"/>
      <c r="CW595" s="304"/>
      <c r="CX595" s="304"/>
      <c r="CY595" s="304"/>
      <c r="CZ595" s="304"/>
      <c r="DA595" s="304"/>
      <c r="DB595" s="304"/>
      <c r="DC595" s="304"/>
      <c r="DD595" s="304"/>
    </row>
    <row r="596" spans="1:108" ht="17.25">
      <c r="A596" s="304"/>
      <c r="B596" s="300"/>
      <c r="C596" s="304"/>
      <c r="D596" s="304"/>
      <c r="E596" s="303"/>
      <c r="F596" s="303"/>
      <c r="G596" s="303"/>
      <c r="H596" s="303"/>
      <c r="I596" s="303"/>
      <c r="J596" s="305"/>
      <c r="K596" s="303"/>
      <c r="L596" s="303"/>
      <c r="M596" s="303"/>
      <c r="N596" s="305"/>
      <c r="O596" s="303"/>
      <c r="P596" s="304"/>
      <c r="Q596" s="304"/>
      <c r="R596" s="304"/>
      <c r="S596" s="304"/>
      <c r="T596" s="304"/>
      <c r="U596" s="304"/>
      <c r="V596" s="304"/>
      <c r="W596" s="304"/>
      <c r="X596" s="304"/>
      <c r="Y596" s="304"/>
      <c r="Z596" s="304"/>
      <c r="AA596" s="304"/>
      <c r="AB596" s="304"/>
      <c r="AC596" s="304"/>
      <c r="AD596" s="304"/>
      <c r="AE596" s="304"/>
      <c r="AF596" s="304"/>
      <c r="AG596" s="304"/>
      <c r="AH596" s="304"/>
      <c r="AI596" s="304"/>
      <c r="AJ596" s="304"/>
      <c r="AK596" s="304"/>
      <c r="AL596" s="304"/>
      <c r="AM596" s="304"/>
      <c r="AN596" s="304"/>
      <c r="AO596" s="304"/>
      <c r="AP596" s="304"/>
      <c r="AQ596" s="304"/>
      <c r="AR596" s="304"/>
      <c r="AS596" s="304"/>
      <c r="AT596" s="304"/>
      <c r="AU596" s="304"/>
      <c r="AV596" s="304"/>
      <c r="AW596" s="304"/>
      <c r="AX596" s="304"/>
      <c r="AY596" s="304"/>
      <c r="AZ596" s="304"/>
      <c r="BA596" s="304"/>
      <c r="BB596" s="304"/>
      <c r="BC596" s="304"/>
      <c r="BD596" s="304"/>
      <c r="BE596" s="304"/>
      <c r="BF596" s="304"/>
      <c r="BG596" s="304"/>
      <c r="BH596" s="304"/>
      <c r="BI596" s="304"/>
      <c r="BJ596" s="304"/>
      <c r="BK596" s="304"/>
      <c r="BL596" s="304"/>
      <c r="BM596" s="304"/>
      <c r="BN596" s="304"/>
      <c r="BO596" s="304"/>
      <c r="BP596" s="304"/>
      <c r="BQ596" s="304"/>
      <c r="BR596" s="304"/>
      <c r="BS596" s="304"/>
      <c r="BT596" s="304"/>
      <c r="BU596" s="304"/>
      <c r="BV596" s="304"/>
      <c r="BW596" s="304"/>
      <c r="BX596" s="304"/>
      <c r="BY596" s="304"/>
      <c r="BZ596" s="304"/>
      <c r="CA596" s="304"/>
      <c r="CB596" s="304"/>
      <c r="CC596" s="304"/>
      <c r="CD596" s="304"/>
      <c r="CE596" s="304"/>
      <c r="CF596" s="304"/>
      <c r="CG596" s="304"/>
      <c r="CH596" s="304"/>
      <c r="CI596" s="304"/>
      <c r="CJ596" s="304"/>
      <c r="CK596" s="304"/>
      <c r="CL596" s="304"/>
      <c r="CM596" s="304"/>
      <c r="CN596" s="304"/>
      <c r="CO596" s="304"/>
      <c r="CP596" s="304"/>
      <c r="CQ596" s="304"/>
      <c r="CR596" s="304"/>
      <c r="CS596" s="304"/>
      <c r="CT596" s="304"/>
      <c r="CU596" s="304"/>
      <c r="CV596" s="304"/>
      <c r="CW596" s="304"/>
      <c r="CX596" s="304"/>
      <c r="CY596" s="304"/>
      <c r="CZ596" s="304"/>
      <c r="DA596" s="304"/>
      <c r="DB596" s="304"/>
      <c r="DC596" s="304"/>
      <c r="DD596" s="304"/>
    </row>
    <row r="597" spans="1:108" ht="17.25">
      <c r="A597" s="304"/>
      <c r="B597" s="300"/>
      <c r="C597" s="304"/>
      <c r="D597" s="304"/>
      <c r="E597" s="303"/>
      <c r="F597" s="303"/>
      <c r="G597" s="303"/>
      <c r="H597" s="303"/>
      <c r="I597" s="303"/>
      <c r="J597" s="305"/>
      <c r="K597" s="303"/>
      <c r="L597" s="303"/>
      <c r="M597" s="303"/>
      <c r="N597" s="305"/>
      <c r="O597" s="303"/>
      <c r="P597" s="304"/>
      <c r="Q597" s="304"/>
      <c r="R597" s="304"/>
      <c r="S597" s="304"/>
      <c r="T597" s="304"/>
      <c r="U597" s="304"/>
      <c r="V597" s="304"/>
      <c r="W597" s="304"/>
      <c r="X597" s="304"/>
      <c r="Y597" s="304"/>
      <c r="Z597" s="304"/>
      <c r="AA597" s="304"/>
      <c r="AB597" s="304"/>
      <c r="AC597" s="304"/>
      <c r="AD597" s="304"/>
      <c r="AE597" s="304"/>
      <c r="AF597" s="304"/>
      <c r="AG597" s="304"/>
      <c r="AH597" s="304"/>
      <c r="AI597" s="304"/>
      <c r="AJ597" s="304"/>
      <c r="AK597" s="304"/>
      <c r="AL597" s="304"/>
      <c r="AM597" s="304"/>
      <c r="AN597" s="304"/>
      <c r="AO597" s="304"/>
      <c r="AP597" s="304"/>
      <c r="AQ597" s="304"/>
      <c r="AR597" s="304"/>
      <c r="AS597" s="304"/>
      <c r="AT597" s="304"/>
      <c r="AU597" s="304"/>
      <c r="AV597" s="304"/>
      <c r="AW597" s="304"/>
      <c r="AX597" s="304"/>
      <c r="AY597" s="304"/>
      <c r="AZ597" s="304"/>
      <c r="BA597" s="304"/>
      <c r="BB597" s="304"/>
      <c r="BC597" s="304"/>
      <c r="BD597" s="304"/>
      <c r="BE597" s="304"/>
      <c r="BF597" s="304"/>
      <c r="BG597" s="304"/>
      <c r="BH597" s="304"/>
      <c r="BI597" s="304"/>
      <c r="BJ597" s="304"/>
      <c r="BK597" s="304"/>
      <c r="BL597" s="304"/>
      <c r="BM597" s="304"/>
      <c r="BN597" s="304"/>
      <c r="BO597" s="304"/>
      <c r="BP597" s="304"/>
      <c r="BQ597" s="304"/>
      <c r="BR597" s="304"/>
      <c r="BS597" s="304"/>
      <c r="BT597" s="304"/>
      <c r="BU597" s="304"/>
      <c r="BV597" s="304"/>
      <c r="BW597" s="304"/>
      <c r="BX597" s="304"/>
      <c r="BY597" s="304"/>
      <c r="BZ597" s="304"/>
      <c r="CA597" s="304"/>
      <c r="CB597" s="304"/>
      <c r="CC597" s="304"/>
      <c r="CD597" s="304"/>
      <c r="CE597" s="304"/>
      <c r="CF597" s="304"/>
      <c r="CG597" s="304"/>
      <c r="CH597" s="304"/>
      <c r="CI597" s="304"/>
      <c r="CJ597" s="304"/>
      <c r="CK597" s="304"/>
      <c r="CL597" s="304"/>
      <c r="CM597" s="304"/>
      <c r="CN597" s="304"/>
      <c r="CO597" s="304"/>
      <c r="CP597" s="304"/>
      <c r="CQ597" s="304"/>
      <c r="CR597" s="304"/>
      <c r="CS597" s="304"/>
      <c r="CT597" s="304"/>
      <c r="CU597" s="304"/>
      <c r="CV597" s="304"/>
      <c r="CW597" s="304"/>
      <c r="CX597" s="304"/>
      <c r="CY597" s="304"/>
      <c r="CZ597" s="304"/>
      <c r="DA597" s="304"/>
      <c r="DB597" s="304"/>
      <c r="DC597" s="304"/>
      <c r="DD597" s="304"/>
    </row>
    <row r="598" spans="1:108" ht="17.25">
      <c r="A598" s="304"/>
      <c r="B598" s="300"/>
      <c r="C598" s="304"/>
      <c r="D598" s="304"/>
      <c r="E598" s="303"/>
      <c r="F598" s="303"/>
      <c r="G598" s="303"/>
      <c r="H598" s="303"/>
      <c r="I598" s="303"/>
      <c r="J598" s="305"/>
      <c r="K598" s="303"/>
      <c r="L598" s="303"/>
      <c r="M598" s="303"/>
      <c r="N598" s="305"/>
      <c r="O598" s="303"/>
      <c r="P598" s="304"/>
      <c r="Q598" s="304"/>
      <c r="R598" s="304"/>
      <c r="S598" s="304"/>
      <c r="T598" s="304"/>
      <c r="U598" s="304"/>
      <c r="V598" s="304"/>
      <c r="W598" s="304"/>
      <c r="X598" s="304"/>
      <c r="Y598" s="304"/>
      <c r="Z598" s="304"/>
      <c r="AA598" s="304"/>
      <c r="AB598" s="304"/>
      <c r="AC598" s="304"/>
      <c r="AD598" s="304"/>
      <c r="AE598" s="304"/>
      <c r="AF598" s="304"/>
      <c r="AG598" s="304"/>
      <c r="AH598" s="304"/>
      <c r="AI598" s="304"/>
      <c r="AJ598" s="304"/>
      <c r="AK598" s="304"/>
      <c r="AL598" s="304"/>
      <c r="AM598" s="304"/>
      <c r="AN598" s="304"/>
      <c r="AO598" s="304"/>
      <c r="AP598" s="304"/>
      <c r="AQ598" s="304"/>
      <c r="AR598" s="304"/>
      <c r="AS598" s="304"/>
      <c r="AT598" s="304"/>
      <c r="AU598" s="304"/>
      <c r="AV598" s="304"/>
      <c r="AW598" s="304"/>
      <c r="AX598" s="304"/>
      <c r="AY598" s="304"/>
      <c r="AZ598" s="304"/>
      <c r="BA598" s="304"/>
      <c r="BB598" s="304"/>
      <c r="BC598" s="304"/>
      <c r="BD598" s="304"/>
      <c r="BE598" s="304"/>
      <c r="BF598" s="304"/>
      <c r="BG598" s="304"/>
      <c r="BH598" s="304"/>
      <c r="BI598" s="304"/>
      <c r="BJ598" s="304"/>
      <c r="BK598" s="304"/>
      <c r="BL598" s="304"/>
      <c r="BM598" s="304"/>
      <c r="BN598" s="304"/>
      <c r="BO598" s="304"/>
      <c r="BP598" s="304"/>
      <c r="BQ598" s="304"/>
      <c r="BR598" s="304"/>
      <c r="BS598" s="304"/>
      <c r="BT598" s="304"/>
      <c r="BU598" s="304"/>
      <c r="BV598" s="304"/>
      <c r="BW598" s="304"/>
      <c r="BX598" s="304"/>
      <c r="BY598" s="304"/>
      <c r="BZ598" s="304"/>
      <c r="CA598" s="304"/>
      <c r="CB598" s="304"/>
      <c r="CC598" s="304"/>
      <c r="CD598" s="304"/>
      <c r="CE598" s="304"/>
      <c r="CF598" s="304"/>
      <c r="CG598" s="304"/>
      <c r="CH598" s="304"/>
      <c r="CI598" s="304"/>
      <c r="CJ598" s="304"/>
      <c r="CK598" s="304"/>
      <c r="CL598" s="304"/>
      <c r="CM598" s="304"/>
      <c r="CN598" s="304"/>
      <c r="CO598" s="304"/>
      <c r="CP598" s="304"/>
      <c r="CQ598" s="304"/>
      <c r="CR598" s="304"/>
      <c r="CS598" s="304"/>
      <c r="CT598" s="304"/>
      <c r="CU598" s="304"/>
      <c r="CV598" s="304"/>
      <c r="CW598" s="304"/>
      <c r="CX598" s="304"/>
      <c r="CY598" s="304"/>
      <c r="CZ598" s="304"/>
      <c r="DA598" s="304"/>
      <c r="DB598" s="304"/>
      <c r="DC598" s="304"/>
      <c r="DD598" s="304"/>
    </row>
    <row r="599" spans="1:108" ht="17.25">
      <c r="A599" s="304"/>
      <c r="B599" s="300"/>
      <c r="C599" s="304"/>
      <c r="D599" s="304"/>
      <c r="E599" s="303"/>
      <c r="F599" s="303"/>
      <c r="G599" s="303"/>
      <c r="H599" s="303"/>
      <c r="I599" s="303"/>
      <c r="J599" s="305"/>
      <c r="K599" s="303"/>
      <c r="L599" s="303"/>
      <c r="M599" s="303"/>
      <c r="N599" s="305"/>
      <c r="O599" s="303"/>
      <c r="P599" s="304"/>
      <c r="Q599" s="304"/>
      <c r="R599" s="304"/>
      <c r="S599" s="304"/>
      <c r="T599" s="304"/>
      <c r="U599" s="304"/>
      <c r="V599" s="304"/>
      <c r="W599" s="304"/>
      <c r="X599" s="304"/>
      <c r="Y599" s="304"/>
      <c r="Z599" s="304"/>
      <c r="AA599" s="304"/>
      <c r="AB599" s="304"/>
      <c r="AC599" s="304"/>
      <c r="AD599" s="304"/>
      <c r="AE599" s="304"/>
      <c r="AF599" s="304"/>
      <c r="AG599" s="304"/>
      <c r="AH599" s="304"/>
      <c r="AI599" s="304"/>
      <c r="AJ599" s="304"/>
      <c r="AK599" s="304"/>
      <c r="AL599" s="304"/>
      <c r="AM599" s="304"/>
      <c r="AN599" s="304"/>
      <c r="AO599" s="304"/>
      <c r="AP599" s="304"/>
      <c r="AQ599" s="304"/>
      <c r="AR599" s="304"/>
      <c r="AS599" s="304"/>
      <c r="AT599" s="304"/>
      <c r="AU599" s="304"/>
      <c r="AV599" s="304"/>
      <c r="AW599" s="304"/>
      <c r="AX599" s="304"/>
      <c r="AY599" s="304"/>
      <c r="AZ599" s="304"/>
      <c r="BA599" s="304"/>
      <c r="BB599" s="304"/>
      <c r="BC599" s="304"/>
      <c r="BD599" s="304"/>
      <c r="BE599" s="304"/>
      <c r="BF599" s="304"/>
      <c r="BG599" s="304"/>
      <c r="BH599" s="304"/>
      <c r="BI599" s="304"/>
      <c r="BJ599" s="304"/>
      <c r="BK599" s="304"/>
      <c r="BL599" s="304"/>
      <c r="BM599" s="304"/>
      <c r="BN599" s="304"/>
      <c r="BO599" s="304"/>
      <c r="BP599" s="304"/>
      <c r="BQ599" s="304"/>
      <c r="BR599" s="304"/>
      <c r="BS599" s="304"/>
      <c r="BT599" s="304"/>
      <c r="BU599" s="304"/>
      <c r="BV599" s="304"/>
      <c r="BW599" s="304"/>
      <c r="BX599" s="304"/>
      <c r="BY599" s="304"/>
      <c r="BZ599" s="304"/>
      <c r="CA599" s="304"/>
      <c r="CB599" s="304"/>
      <c r="CC599" s="304"/>
      <c r="CD599" s="304"/>
      <c r="CE599" s="304"/>
      <c r="CF599" s="304"/>
      <c r="CG599" s="304"/>
      <c r="CH599" s="304"/>
      <c r="CI599" s="304"/>
      <c r="CJ599" s="304"/>
      <c r="CK599" s="304"/>
      <c r="CL599" s="304"/>
      <c r="CM599" s="304"/>
      <c r="CN599" s="304"/>
      <c r="CO599" s="304"/>
      <c r="CP599" s="304"/>
      <c r="CQ599" s="304"/>
      <c r="CR599" s="304"/>
      <c r="CS599" s="304"/>
      <c r="CT599" s="304"/>
      <c r="CU599" s="304"/>
      <c r="CV599" s="304"/>
      <c r="CW599" s="304"/>
      <c r="CX599" s="304"/>
      <c r="CY599" s="304"/>
      <c r="CZ599" s="304"/>
      <c r="DA599" s="304"/>
      <c r="DB599" s="304"/>
      <c r="DC599" s="304"/>
      <c r="DD599" s="304"/>
    </row>
    <row r="600" spans="1:108" ht="17.25">
      <c r="A600" s="304"/>
      <c r="B600" s="300"/>
      <c r="C600" s="304"/>
      <c r="D600" s="304"/>
      <c r="E600" s="303"/>
      <c r="F600" s="303"/>
      <c r="G600" s="303"/>
      <c r="H600" s="303"/>
      <c r="I600" s="303"/>
      <c r="J600" s="305"/>
      <c r="K600" s="303"/>
      <c r="L600" s="303"/>
      <c r="M600" s="303"/>
      <c r="N600" s="305"/>
      <c r="O600" s="303"/>
      <c r="P600" s="304"/>
      <c r="Q600" s="304"/>
      <c r="R600" s="304"/>
      <c r="S600" s="304"/>
      <c r="T600" s="304"/>
      <c r="U600" s="304"/>
      <c r="V600" s="304"/>
      <c r="W600" s="304"/>
      <c r="X600" s="304"/>
      <c r="Y600" s="304"/>
      <c r="Z600" s="304"/>
      <c r="AA600" s="304"/>
      <c r="AB600" s="304"/>
      <c r="AC600" s="304"/>
      <c r="AD600" s="304"/>
      <c r="AE600" s="304"/>
      <c r="AF600" s="304"/>
      <c r="AG600" s="304"/>
      <c r="AH600" s="304"/>
      <c r="AI600" s="304"/>
      <c r="AJ600" s="304"/>
      <c r="AK600" s="304"/>
      <c r="AL600" s="304"/>
      <c r="AM600" s="304"/>
      <c r="AN600" s="304"/>
      <c r="AO600" s="304"/>
      <c r="AP600" s="304"/>
      <c r="AQ600" s="304"/>
      <c r="AR600" s="304"/>
      <c r="AS600" s="304"/>
      <c r="AT600" s="304"/>
      <c r="AU600" s="304"/>
      <c r="AV600" s="304"/>
      <c r="AW600" s="304"/>
      <c r="AX600" s="304"/>
      <c r="AY600" s="304"/>
      <c r="AZ600" s="304"/>
      <c r="BA600" s="304"/>
      <c r="BB600" s="304"/>
      <c r="BC600" s="304"/>
      <c r="BD600" s="304"/>
      <c r="BE600" s="304"/>
      <c r="BF600" s="304"/>
      <c r="BG600" s="304"/>
      <c r="BH600" s="304"/>
      <c r="BI600" s="304"/>
      <c r="BJ600" s="304"/>
      <c r="BK600" s="304"/>
      <c r="BL600" s="304"/>
      <c r="BM600" s="304"/>
      <c r="BN600" s="304"/>
      <c r="BO600" s="304"/>
      <c r="BP600" s="304"/>
      <c r="BQ600" s="304"/>
      <c r="BR600" s="304"/>
      <c r="BS600" s="304"/>
      <c r="BT600" s="304"/>
      <c r="BU600" s="304"/>
      <c r="BV600" s="304"/>
      <c r="BW600" s="304"/>
      <c r="BX600" s="304"/>
      <c r="BY600" s="304"/>
      <c r="BZ600" s="304"/>
      <c r="CA600" s="304"/>
      <c r="CB600" s="304"/>
      <c r="CC600" s="304"/>
      <c r="CD600" s="304"/>
      <c r="CE600" s="304"/>
      <c r="CF600" s="304"/>
      <c r="CG600" s="304"/>
      <c r="CH600" s="304"/>
      <c r="CI600" s="304"/>
      <c r="CJ600" s="304"/>
      <c r="CK600" s="304"/>
      <c r="CL600" s="304"/>
      <c r="CM600" s="304"/>
      <c r="CN600" s="304"/>
      <c r="CO600" s="304"/>
      <c r="CP600" s="304"/>
      <c r="CQ600" s="304"/>
      <c r="CR600" s="304"/>
      <c r="CS600" s="304"/>
      <c r="CT600" s="304"/>
      <c r="CU600" s="304"/>
      <c r="CV600" s="304"/>
      <c r="CW600" s="304"/>
      <c r="CX600" s="304"/>
      <c r="CY600" s="304"/>
      <c r="CZ600" s="304"/>
      <c r="DA600" s="304"/>
      <c r="DB600" s="304"/>
      <c r="DC600" s="304"/>
      <c r="DD600" s="304"/>
    </row>
    <row r="601" spans="1:108" ht="17.25">
      <c r="A601" s="304"/>
      <c r="B601" s="300"/>
      <c r="C601" s="304"/>
      <c r="D601" s="304"/>
      <c r="E601" s="303"/>
      <c r="F601" s="303"/>
      <c r="G601" s="303"/>
      <c r="H601" s="303"/>
      <c r="I601" s="303"/>
      <c r="J601" s="305"/>
      <c r="K601" s="303"/>
      <c r="L601" s="303"/>
      <c r="M601" s="303"/>
      <c r="N601" s="305"/>
      <c r="O601" s="303"/>
      <c r="P601" s="304"/>
      <c r="Q601" s="304"/>
      <c r="R601" s="304"/>
      <c r="S601" s="304"/>
      <c r="T601" s="304"/>
      <c r="U601" s="304"/>
      <c r="V601" s="304"/>
      <c r="W601" s="304"/>
      <c r="X601" s="304"/>
      <c r="Y601" s="304"/>
      <c r="Z601" s="304"/>
      <c r="AA601" s="304"/>
      <c r="AB601" s="304"/>
      <c r="AC601" s="304"/>
      <c r="AD601" s="304"/>
      <c r="AE601" s="304"/>
      <c r="AF601" s="304"/>
      <c r="AG601" s="304"/>
      <c r="AH601" s="304"/>
      <c r="AI601" s="304"/>
      <c r="AJ601" s="304"/>
      <c r="AK601" s="304"/>
      <c r="AL601" s="304"/>
      <c r="AM601" s="304"/>
      <c r="AN601" s="304"/>
      <c r="AO601" s="304"/>
      <c r="AP601" s="304"/>
      <c r="AQ601" s="304"/>
      <c r="AR601" s="304"/>
      <c r="AS601" s="304"/>
      <c r="AT601" s="304"/>
      <c r="AU601" s="304"/>
      <c r="AV601" s="304"/>
      <c r="AW601" s="304"/>
      <c r="AX601" s="304"/>
      <c r="AY601" s="304"/>
      <c r="AZ601" s="304"/>
      <c r="BA601" s="304"/>
      <c r="BB601" s="304"/>
      <c r="BC601" s="304"/>
      <c r="BD601" s="304"/>
      <c r="BE601" s="304"/>
      <c r="BF601" s="304"/>
      <c r="BG601" s="304"/>
      <c r="BH601" s="304"/>
      <c r="BI601" s="304"/>
      <c r="BJ601" s="304"/>
      <c r="BK601" s="304"/>
      <c r="BL601" s="304"/>
      <c r="BM601" s="304"/>
      <c r="BN601" s="304"/>
      <c r="BO601" s="304"/>
      <c r="BP601" s="304"/>
      <c r="BQ601" s="304"/>
      <c r="BR601" s="304"/>
      <c r="BS601" s="304"/>
      <c r="BT601" s="304"/>
      <c r="BU601" s="304"/>
      <c r="BV601" s="304"/>
      <c r="BW601" s="304"/>
      <c r="BX601" s="304"/>
      <c r="BY601" s="304"/>
      <c r="BZ601" s="304"/>
      <c r="CA601" s="304"/>
      <c r="CB601" s="304"/>
      <c r="CC601" s="304"/>
      <c r="CD601" s="304"/>
      <c r="CE601" s="304"/>
      <c r="CF601" s="304"/>
      <c r="CG601" s="304"/>
      <c r="CH601" s="304"/>
      <c r="CI601" s="304"/>
      <c r="CJ601" s="304"/>
      <c r="CK601" s="304"/>
      <c r="CL601" s="304"/>
      <c r="CM601" s="304"/>
      <c r="CN601" s="304"/>
      <c r="CO601" s="304"/>
      <c r="CP601" s="304"/>
      <c r="CQ601" s="304"/>
      <c r="CR601" s="304"/>
      <c r="CS601" s="304"/>
      <c r="CT601" s="304"/>
      <c r="CU601" s="304"/>
      <c r="CV601" s="304"/>
      <c r="CW601" s="304"/>
      <c r="CX601" s="304"/>
      <c r="CY601" s="304"/>
      <c r="CZ601" s="304"/>
      <c r="DA601" s="304"/>
      <c r="DB601" s="304"/>
      <c r="DC601" s="304"/>
      <c r="DD601" s="304"/>
    </row>
    <row r="602" spans="1:108" ht="17.25">
      <c r="A602" s="304"/>
      <c r="B602" s="300"/>
      <c r="C602" s="304"/>
      <c r="D602" s="304"/>
      <c r="E602" s="303"/>
      <c r="F602" s="303"/>
      <c r="G602" s="303"/>
      <c r="H602" s="303"/>
      <c r="I602" s="303"/>
      <c r="J602" s="305"/>
      <c r="K602" s="303"/>
      <c r="L602" s="303"/>
      <c r="M602" s="303"/>
      <c r="N602" s="305"/>
      <c r="O602" s="303"/>
      <c r="P602" s="304"/>
      <c r="Q602" s="304"/>
      <c r="R602" s="304"/>
      <c r="S602" s="304"/>
      <c r="T602" s="304"/>
      <c r="U602" s="304"/>
      <c r="V602" s="304"/>
      <c r="W602" s="304"/>
      <c r="X602" s="304"/>
      <c r="Y602" s="304"/>
      <c r="Z602" s="304"/>
      <c r="AA602" s="304"/>
      <c r="AB602" s="304"/>
      <c r="AC602" s="304"/>
      <c r="AD602" s="304"/>
      <c r="AE602" s="304"/>
      <c r="AF602" s="304"/>
      <c r="AG602" s="304"/>
      <c r="AH602" s="304"/>
      <c r="AI602" s="304"/>
      <c r="AJ602" s="304"/>
      <c r="AK602" s="304"/>
      <c r="AL602" s="304"/>
      <c r="AM602" s="304"/>
      <c r="AN602" s="304"/>
      <c r="AO602" s="304"/>
      <c r="AP602" s="304"/>
      <c r="AQ602" s="304"/>
      <c r="AR602" s="304"/>
      <c r="AS602" s="304"/>
      <c r="AT602" s="304"/>
      <c r="AU602" s="304"/>
      <c r="AV602" s="304"/>
      <c r="AW602" s="304"/>
      <c r="AX602" s="304"/>
      <c r="AY602" s="304"/>
      <c r="AZ602" s="304"/>
      <c r="BA602" s="304"/>
      <c r="BB602" s="304"/>
      <c r="BC602" s="304"/>
      <c r="BD602" s="304"/>
      <c r="BE602" s="304"/>
      <c r="BF602" s="304"/>
      <c r="BG602" s="304"/>
      <c r="BH602" s="304"/>
      <c r="BI602" s="304"/>
      <c r="BJ602" s="304"/>
      <c r="BK602" s="304"/>
      <c r="BL602" s="304"/>
      <c r="BM602" s="304"/>
      <c r="BN602" s="304"/>
      <c r="BO602" s="304"/>
      <c r="BP602" s="304"/>
      <c r="BQ602" s="304"/>
      <c r="BR602" s="304"/>
      <c r="BS602" s="304"/>
      <c r="BT602" s="304"/>
      <c r="BU602" s="304"/>
      <c r="BV602" s="304"/>
      <c r="BW602" s="304"/>
      <c r="BX602" s="304"/>
      <c r="BY602" s="304"/>
      <c r="BZ602" s="304"/>
      <c r="CA602" s="304"/>
      <c r="CB602" s="304"/>
      <c r="CC602" s="304"/>
      <c r="CD602" s="304"/>
      <c r="CE602" s="304"/>
      <c r="CF602" s="304"/>
      <c r="CG602" s="304"/>
      <c r="CH602" s="304"/>
      <c r="CI602" s="304"/>
      <c r="CJ602" s="304"/>
      <c r="CK602" s="304"/>
      <c r="CL602" s="304"/>
      <c r="CM602" s="304"/>
      <c r="CN602" s="304"/>
      <c r="CO602" s="304"/>
      <c r="CP602" s="304"/>
      <c r="CQ602" s="304"/>
      <c r="CR602" s="304"/>
      <c r="CS602" s="304"/>
      <c r="CT602" s="304"/>
      <c r="CU602" s="304"/>
      <c r="CV602" s="304"/>
      <c r="CW602" s="304"/>
      <c r="CX602" s="304"/>
      <c r="CY602" s="304"/>
      <c r="CZ602" s="304"/>
      <c r="DA602" s="304"/>
      <c r="DB602" s="304"/>
      <c r="DC602" s="304"/>
      <c r="DD602" s="304"/>
    </row>
    <row r="603" spans="1:108" ht="17.25">
      <c r="A603" s="304"/>
      <c r="B603" s="300"/>
      <c r="C603" s="304"/>
      <c r="D603" s="304"/>
      <c r="E603" s="303"/>
      <c r="F603" s="303"/>
      <c r="G603" s="303"/>
      <c r="H603" s="303"/>
      <c r="I603" s="303"/>
      <c r="J603" s="305"/>
      <c r="K603" s="303"/>
      <c r="L603" s="303"/>
      <c r="M603" s="303"/>
      <c r="N603" s="305"/>
      <c r="O603" s="303"/>
      <c r="P603" s="304"/>
      <c r="Q603" s="304"/>
      <c r="R603" s="304"/>
      <c r="S603" s="304"/>
      <c r="T603" s="304"/>
      <c r="U603" s="304"/>
      <c r="V603" s="304"/>
      <c r="W603" s="304"/>
      <c r="X603" s="304"/>
      <c r="Y603" s="304"/>
      <c r="Z603" s="304"/>
      <c r="AA603" s="304"/>
      <c r="AB603" s="304"/>
      <c r="AC603" s="304"/>
      <c r="AD603" s="304"/>
      <c r="AE603" s="304"/>
      <c r="AF603" s="304"/>
      <c r="AG603" s="304"/>
      <c r="AH603" s="304"/>
      <c r="AI603" s="304"/>
      <c r="AJ603" s="304"/>
      <c r="AK603" s="304"/>
      <c r="AL603" s="304"/>
      <c r="AM603" s="304"/>
      <c r="AN603" s="304"/>
      <c r="AO603" s="304"/>
      <c r="AP603" s="304"/>
      <c r="AQ603" s="304"/>
      <c r="AR603" s="304"/>
      <c r="AS603" s="304"/>
      <c r="AT603" s="304"/>
      <c r="AU603" s="304"/>
      <c r="AV603" s="304"/>
      <c r="AW603" s="304"/>
      <c r="AX603" s="304"/>
      <c r="AY603" s="304"/>
      <c r="AZ603" s="304"/>
      <c r="BA603" s="304"/>
      <c r="BB603" s="304"/>
      <c r="BC603" s="304"/>
      <c r="BD603" s="304"/>
      <c r="BE603" s="304"/>
      <c r="BF603" s="304"/>
      <c r="BG603" s="304"/>
      <c r="BH603" s="304"/>
      <c r="BI603" s="304"/>
      <c r="BJ603" s="304"/>
      <c r="BK603" s="304"/>
      <c r="BL603" s="304"/>
      <c r="BM603" s="304"/>
      <c r="BN603" s="304"/>
      <c r="BO603" s="304"/>
      <c r="BP603" s="304"/>
      <c r="BQ603" s="304"/>
      <c r="BR603" s="304"/>
      <c r="BS603" s="304"/>
      <c r="BT603" s="304"/>
      <c r="BU603" s="304"/>
      <c r="BV603" s="304"/>
      <c r="BW603" s="304"/>
      <c r="BX603" s="304"/>
      <c r="BY603" s="304"/>
      <c r="BZ603" s="304"/>
      <c r="CA603" s="304"/>
      <c r="CB603" s="304"/>
      <c r="CC603" s="304"/>
      <c r="CD603" s="304"/>
      <c r="CE603" s="304"/>
      <c r="CF603" s="304"/>
      <c r="CG603" s="304"/>
      <c r="CH603" s="304"/>
      <c r="CI603" s="304"/>
      <c r="CJ603" s="304"/>
      <c r="CK603" s="304"/>
      <c r="CL603" s="304"/>
      <c r="CM603" s="304"/>
      <c r="CN603" s="304"/>
      <c r="CO603" s="304"/>
      <c r="CP603" s="304"/>
      <c r="CQ603" s="304"/>
      <c r="CR603" s="304"/>
      <c r="CS603" s="304"/>
      <c r="CT603" s="304"/>
      <c r="CU603" s="304"/>
      <c r="CV603" s="304"/>
      <c r="CW603" s="304"/>
      <c r="CX603" s="304"/>
      <c r="CY603" s="304"/>
      <c r="CZ603" s="304"/>
      <c r="DA603" s="304"/>
      <c r="DB603" s="304"/>
      <c r="DC603" s="304"/>
      <c r="DD603" s="304"/>
    </row>
    <row r="604" spans="1:108" ht="17.25">
      <c r="A604" s="304"/>
      <c r="B604" s="300"/>
      <c r="C604" s="304"/>
      <c r="D604" s="304"/>
      <c r="E604" s="303"/>
      <c r="F604" s="303"/>
      <c r="G604" s="303"/>
      <c r="H604" s="303"/>
      <c r="I604" s="303"/>
      <c r="J604" s="305"/>
      <c r="K604" s="303"/>
      <c r="L604" s="303"/>
      <c r="M604" s="303"/>
      <c r="N604" s="305"/>
      <c r="O604" s="303"/>
      <c r="P604" s="304"/>
      <c r="Q604" s="304"/>
      <c r="R604" s="304"/>
      <c r="S604" s="304"/>
      <c r="T604" s="304"/>
      <c r="U604" s="304"/>
      <c r="V604" s="304"/>
      <c r="W604" s="304"/>
      <c r="X604" s="304"/>
      <c r="Y604" s="304"/>
      <c r="Z604" s="304"/>
      <c r="AA604" s="304"/>
      <c r="AB604" s="304"/>
      <c r="AC604" s="304"/>
      <c r="AD604" s="304"/>
      <c r="AE604" s="304"/>
      <c r="AF604" s="304"/>
      <c r="AG604" s="304"/>
      <c r="AH604" s="304"/>
      <c r="AI604" s="304"/>
      <c r="AJ604" s="304"/>
      <c r="AK604" s="304"/>
      <c r="AL604" s="304"/>
      <c r="AM604" s="304"/>
      <c r="AN604" s="304"/>
      <c r="AO604" s="304"/>
      <c r="AP604" s="304"/>
      <c r="AQ604" s="304"/>
      <c r="AR604" s="304"/>
      <c r="AS604" s="304"/>
      <c r="AT604" s="304"/>
      <c r="AU604" s="304"/>
      <c r="AV604" s="304"/>
      <c r="AW604" s="304"/>
      <c r="AX604" s="304"/>
      <c r="AY604" s="304"/>
      <c r="AZ604" s="304"/>
      <c r="BA604" s="304"/>
      <c r="BB604" s="304"/>
      <c r="BC604" s="304"/>
      <c r="BD604" s="304"/>
      <c r="BE604" s="304"/>
      <c r="BF604" s="304"/>
      <c r="BG604" s="304"/>
      <c r="BH604" s="304"/>
      <c r="BI604" s="304"/>
      <c r="BJ604" s="304"/>
      <c r="BK604" s="304"/>
      <c r="BL604" s="304"/>
      <c r="BM604" s="304"/>
      <c r="BN604" s="304"/>
      <c r="BO604" s="304"/>
      <c r="BP604" s="304"/>
      <c r="BQ604" s="304"/>
      <c r="BR604" s="304"/>
      <c r="BS604" s="304"/>
      <c r="BT604" s="304"/>
      <c r="BU604" s="304"/>
      <c r="BV604" s="304"/>
      <c r="BW604" s="304"/>
      <c r="BX604" s="304"/>
      <c r="BY604" s="304"/>
      <c r="BZ604" s="304"/>
      <c r="CA604" s="304"/>
      <c r="CB604" s="304"/>
      <c r="CC604" s="304"/>
      <c r="CD604" s="304"/>
      <c r="CE604" s="304"/>
      <c r="CF604" s="304"/>
      <c r="CG604" s="304"/>
      <c r="CH604" s="304"/>
      <c r="CI604" s="304"/>
      <c r="CJ604" s="304"/>
      <c r="CK604" s="304"/>
      <c r="CL604" s="304"/>
      <c r="CM604" s="304"/>
      <c r="CN604" s="304"/>
      <c r="CO604" s="304"/>
      <c r="CP604" s="304"/>
      <c r="CQ604" s="304"/>
      <c r="CR604" s="304"/>
      <c r="CS604" s="304"/>
      <c r="CT604" s="304"/>
      <c r="CU604" s="304"/>
      <c r="CV604" s="304"/>
      <c r="CW604" s="304"/>
      <c r="CX604" s="304"/>
      <c r="CY604" s="304"/>
      <c r="CZ604" s="304"/>
      <c r="DA604" s="304"/>
      <c r="DB604" s="304"/>
      <c r="DC604" s="304"/>
      <c r="DD604" s="304"/>
    </row>
    <row r="605" spans="1:108" ht="17.25">
      <c r="A605" s="304"/>
      <c r="B605" s="300"/>
      <c r="C605" s="304"/>
      <c r="D605" s="304"/>
      <c r="E605" s="303"/>
      <c r="F605" s="303"/>
      <c r="G605" s="303"/>
      <c r="H605" s="303"/>
      <c r="I605" s="303"/>
      <c r="J605" s="305"/>
      <c r="K605" s="303"/>
      <c r="L605" s="303"/>
      <c r="M605" s="303"/>
      <c r="N605" s="305"/>
      <c r="O605" s="303"/>
      <c r="P605" s="304"/>
      <c r="Q605" s="304"/>
      <c r="R605" s="304"/>
      <c r="S605" s="304"/>
      <c r="T605" s="304"/>
      <c r="U605" s="304"/>
      <c r="V605" s="304"/>
      <c r="W605" s="304"/>
      <c r="X605" s="304"/>
      <c r="Y605" s="304"/>
      <c r="Z605" s="304"/>
      <c r="AA605" s="304"/>
      <c r="AB605" s="304"/>
      <c r="AC605" s="304"/>
      <c r="AD605" s="304"/>
      <c r="AE605" s="304"/>
      <c r="AF605" s="304"/>
      <c r="AG605" s="304"/>
      <c r="AH605" s="304"/>
      <c r="AI605" s="304"/>
      <c r="AJ605" s="304"/>
      <c r="AK605" s="304"/>
      <c r="AL605" s="304"/>
      <c r="AM605" s="304"/>
      <c r="AN605" s="304"/>
      <c r="AO605" s="304"/>
      <c r="AP605" s="304"/>
      <c r="AQ605" s="304"/>
      <c r="AR605" s="304"/>
      <c r="AS605" s="304"/>
      <c r="AT605" s="304"/>
      <c r="AU605" s="304"/>
      <c r="AV605" s="304"/>
      <c r="AW605" s="304"/>
      <c r="AX605" s="304"/>
      <c r="AY605" s="304"/>
      <c r="AZ605" s="304"/>
      <c r="BA605" s="304"/>
      <c r="BB605" s="304"/>
      <c r="BC605" s="304"/>
      <c r="BD605" s="304"/>
      <c r="BE605" s="304"/>
      <c r="BF605" s="304"/>
      <c r="BG605" s="304"/>
      <c r="BH605" s="304"/>
      <c r="BI605" s="304"/>
      <c r="BJ605" s="304"/>
      <c r="BK605" s="304"/>
      <c r="BL605" s="304"/>
      <c r="BM605" s="304"/>
      <c r="BN605" s="304"/>
      <c r="BO605" s="304"/>
      <c r="BP605" s="304"/>
      <c r="BQ605" s="304"/>
      <c r="BR605" s="304"/>
      <c r="BS605" s="304"/>
      <c r="BT605" s="304"/>
      <c r="BU605" s="304"/>
      <c r="BV605" s="304"/>
      <c r="BW605" s="304"/>
      <c r="BX605" s="304"/>
      <c r="BY605" s="304"/>
      <c r="BZ605" s="304"/>
      <c r="CA605" s="304"/>
      <c r="CB605" s="304"/>
      <c r="CC605" s="304"/>
      <c r="CD605" s="304"/>
      <c r="CE605" s="304"/>
      <c r="CF605" s="304"/>
      <c r="CG605" s="304"/>
      <c r="CH605" s="304"/>
      <c r="CI605" s="304"/>
      <c r="CJ605" s="304"/>
      <c r="CK605" s="304"/>
      <c r="CL605" s="304"/>
      <c r="CM605" s="304"/>
      <c r="CN605" s="304"/>
      <c r="CO605" s="304"/>
      <c r="CP605" s="304"/>
      <c r="CQ605" s="304"/>
      <c r="CR605" s="304"/>
      <c r="CS605" s="304"/>
      <c r="CT605" s="304"/>
      <c r="CU605" s="304"/>
      <c r="CV605" s="304"/>
      <c r="CW605" s="304"/>
      <c r="CX605" s="304"/>
      <c r="CY605" s="304"/>
      <c r="CZ605" s="304"/>
      <c r="DA605" s="304"/>
      <c r="DB605" s="304"/>
      <c r="DC605" s="304"/>
      <c r="DD605" s="304"/>
    </row>
    <row r="606" spans="1:108" ht="17.25">
      <c r="A606" s="304"/>
      <c r="B606" s="300"/>
      <c r="C606" s="304"/>
      <c r="D606" s="304"/>
      <c r="E606" s="303"/>
      <c r="F606" s="303"/>
      <c r="G606" s="303"/>
      <c r="H606" s="303"/>
      <c r="I606" s="303"/>
      <c r="J606" s="305"/>
      <c r="K606" s="303"/>
      <c r="L606" s="303"/>
      <c r="M606" s="303"/>
      <c r="N606" s="305"/>
      <c r="O606" s="303"/>
      <c r="P606" s="304"/>
      <c r="Q606" s="304"/>
      <c r="R606" s="304"/>
      <c r="S606" s="304"/>
      <c r="T606" s="304"/>
      <c r="U606" s="304"/>
      <c r="V606" s="304"/>
      <c r="W606" s="304"/>
      <c r="X606" s="304"/>
      <c r="Y606" s="304"/>
      <c r="Z606" s="304"/>
      <c r="AA606" s="304"/>
      <c r="AB606" s="304"/>
      <c r="AC606" s="304"/>
      <c r="AD606" s="304"/>
      <c r="AE606" s="304"/>
      <c r="AF606" s="304"/>
      <c r="AG606" s="304"/>
      <c r="AH606" s="304"/>
      <c r="AI606" s="304"/>
      <c r="AJ606" s="304"/>
      <c r="AK606" s="304"/>
      <c r="AL606" s="304"/>
      <c r="AM606" s="304"/>
      <c r="AN606" s="304"/>
      <c r="AO606" s="304"/>
      <c r="AP606" s="304"/>
      <c r="AQ606" s="304"/>
      <c r="AR606" s="304"/>
      <c r="AS606" s="304"/>
      <c r="AT606" s="304"/>
      <c r="AU606" s="304"/>
      <c r="AV606" s="304"/>
      <c r="AW606" s="304"/>
      <c r="AX606" s="304"/>
      <c r="AY606" s="304"/>
      <c r="AZ606" s="304"/>
      <c r="BA606" s="304"/>
      <c r="BB606" s="304"/>
      <c r="BC606" s="304"/>
      <c r="BD606" s="304"/>
      <c r="BE606" s="304"/>
      <c r="BF606" s="304"/>
      <c r="BG606" s="304"/>
      <c r="BH606" s="304"/>
      <c r="BI606" s="304"/>
      <c r="BJ606" s="304"/>
      <c r="BK606" s="304"/>
      <c r="BL606" s="304"/>
      <c r="BM606" s="304"/>
      <c r="BN606" s="304"/>
      <c r="BO606" s="304"/>
      <c r="BP606" s="304"/>
      <c r="BQ606" s="304"/>
      <c r="BR606" s="304"/>
      <c r="BS606" s="304"/>
      <c r="BT606" s="304"/>
      <c r="BU606" s="304"/>
      <c r="BV606" s="304"/>
      <c r="BW606" s="304"/>
      <c r="BX606" s="304"/>
      <c r="BY606" s="304"/>
      <c r="BZ606" s="304"/>
      <c r="CA606" s="304"/>
      <c r="CB606" s="304"/>
      <c r="CC606" s="304"/>
      <c r="CD606" s="304"/>
      <c r="CE606" s="304"/>
      <c r="CF606" s="304"/>
      <c r="CG606" s="304"/>
      <c r="CH606" s="304"/>
      <c r="CI606" s="304"/>
      <c r="CJ606" s="304"/>
      <c r="CK606" s="304"/>
      <c r="CL606" s="304"/>
      <c r="CM606" s="304"/>
      <c r="CN606" s="304"/>
      <c r="CO606" s="304"/>
      <c r="CP606" s="304"/>
      <c r="CQ606" s="304"/>
      <c r="CR606" s="304"/>
      <c r="CS606" s="304"/>
      <c r="CT606" s="304"/>
      <c r="CU606" s="304"/>
      <c r="CV606" s="304"/>
      <c r="CW606" s="304"/>
      <c r="CX606" s="304"/>
      <c r="CY606" s="304"/>
      <c r="CZ606" s="304"/>
      <c r="DA606" s="304"/>
      <c r="DB606" s="304"/>
      <c r="DC606" s="304"/>
      <c r="DD606" s="304"/>
    </row>
    <row r="607" spans="1:108" ht="17.25">
      <c r="A607" s="304"/>
      <c r="B607" s="300"/>
      <c r="C607" s="304"/>
      <c r="D607" s="304"/>
      <c r="E607" s="303"/>
      <c r="F607" s="303"/>
      <c r="G607" s="303"/>
      <c r="H607" s="303"/>
      <c r="I607" s="303"/>
      <c r="J607" s="305"/>
      <c r="K607" s="303"/>
      <c r="L607" s="303"/>
      <c r="M607" s="303"/>
      <c r="N607" s="305"/>
      <c r="O607" s="303"/>
      <c r="P607" s="304"/>
      <c r="Q607" s="304"/>
      <c r="R607" s="304"/>
      <c r="S607" s="304"/>
      <c r="T607" s="304"/>
      <c r="U607" s="304"/>
      <c r="V607" s="304"/>
      <c r="W607" s="304"/>
      <c r="X607" s="304"/>
      <c r="Y607" s="304"/>
      <c r="Z607" s="304"/>
      <c r="AA607" s="304"/>
      <c r="AB607" s="304"/>
      <c r="AC607" s="304"/>
      <c r="AD607" s="304"/>
      <c r="AE607" s="304"/>
      <c r="AF607" s="304"/>
      <c r="AG607" s="304"/>
      <c r="AH607" s="304"/>
      <c r="AI607" s="304"/>
      <c r="AJ607" s="304"/>
      <c r="AK607" s="304"/>
      <c r="AL607" s="304"/>
      <c r="AM607" s="304"/>
      <c r="AN607" s="304"/>
      <c r="AO607" s="304"/>
      <c r="AP607" s="304"/>
      <c r="AQ607" s="304"/>
      <c r="AR607" s="304"/>
      <c r="AS607" s="304"/>
      <c r="AT607" s="304"/>
      <c r="AU607" s="304"/>
      <c r="AV607" s="304"/>
      <c r="AW607" s="304"/>
      <c r="AX607" s="304"/>
      <c r="AY607" s="304"/>
      <c r="AZ607" s="304"/>
      <c r="BA607" s="304"/>
      <c r="BB607" s="304"/>
      <c r="BC607" s="304"/>
      <c r="BD607" s="304"/>
      <c r="BE607" s="304"/>
      <c r="BF607" s="304"/>
      <c r="BG607" s="304"/>
      <c r="BH607" s="304"/>
      <c r="BI607" s="304"/>
      <c r="BJ607" s="304"/>
      <c r="BK607" s="304"/>
      <c r="BL607" s="304"/>
      <c r="BM607" s="304"/>
      <c r="BN607" s="304"/>
      <c r="BO607" s="304"/>
      <c r="BP607" s="304"/>
      <c r="BQ607" s="304"/>
      <c r="BR607" s="304"/>
      <c r="BS607" s="304"/>
      <c r="BT607" s="304"/>
      <c r="BU607" s="304"/>
      <c r="BV607" s="304"/>
      <c r="BW607" s="304"/>
      <c r="BX607" s="304"/>
      <c r="BY607" s="304"/>
      <c r="BZ607" s="304"/>
      <c r="CA607" s="304"/>
      <c r="CB607" s="304"/>
      <c r="CC607" s="304"/>
      <c r="CD607" s="304"/>
      <c r="CE607" s="304"/>
      <c r="CF607" s="304"/>
      <c r="CG607" s="304"/>
      <c r="CH607" s="304"/>
      <c r="CI607" s="304"/>
      <c r="CJ607" s="304"/>
      <c r="CK607" s="304"/>
      <c r="CL607" s="304"/>
      <c r="CM607" s="304"/>
      <c r="CN607" s="304"/>
      <c r="CO607" s="304"/>
      <c r="CP607" s="304"/>
      <c r="CQ607" s="304"/>
      <c r="CR607" s="304"/>
      <c r="CS607" s="304"/>
      <c r="CT607" s="304"/>
      <c r="CU607" s="304"/>
      <c r="CV607" s="304"/>
      <c r="CW607" s="304"/>
      <c r="CX607" s="304"/>
      <c r="CY607" s="304"/>
      <c r="CZ607" s="304"/>
      <c r="DA607" s="304"/>
      <c r="DB607" s="304"/>
      <c r="DC607" s="304"/>
      <c r="DD607" s="304"/>
    </row>
    <row r="608" spans="1:108" ht="17.25">
      <c r="A608" s="304"/>
      <c r="B608" s="300"/>
      <c r="C608" s="304"/>
      <c r="D608" s="304"/>
      <c r="E608" s="303"/>
      <c r="F608" s="303"/>
      <c r="G608" s="303"/>
      <c r="H608" s="303"/>
      <c r="I608" s="303"/>
      <c r="J608" s="305"/>
      <c r="K608" s="303"/>
      <c r="L608" s="303"/>
      <c r="M608" s="303"/>
      <c r="N608" s="305"/>
      <c r="O608" s="303"/>
      <c r="P608" s="304"/>
      <c r="Q608" s="304"/>
      <c r="R608" s="304"/>
      <c r="S608" s="304"/>
      <c r="T608" s="304"/>
      <c r="U608" s="304"/>
      <c r="V608" s="304"/>
      <c r="W608" s="304"/>
      <c r="X608" s="304"/>
      <c r="Y608" s="304"/>
      <c r="Z608" s="304"/>
      <c r="AA608" s="304"/>
      <c r="AB608" s="304"/>
      <c r="AC608" s="304"/>
      <c r="AD608" s="304"/>
      <c r="AE608" s="304"/>
      <c r="AF608" s="304"/>
      <c r="AG608" s="304"/>
      <c r="AH608" s="304"/>
      <c r="AI608" s="304"/>
      <c r="AJ608" s="304"/>
      <c r="AK608" s="304"/>
      <c r="AL608" s="304"/>
      <c r="AM608" s="304"/>
      <c r="AN608" s="304"/>
      <c r="AO608" s="304"/>
      <c r="AP608" s="304"/>
      <c r="AQ608" s="304"/>
      <c r="AR608" s="304"/>
      <c r="AS608" s="304"/>
      <c r="AT608" s="304"/>
      <c r="AU608" s="304"/>
      <c r="AV608" s="304"/>
      <c r="AW608" s="304"/>
      <c r="AX608" s="304"/>
      <c r="AY608" s="304"/>
      <c r="AZ608" s="304"/>
      <c r="BA608" s="304"/>
      <c r="BB608" s="304"/>
      <c r="BC608" s="304"/>
      <c r="BD608" s="304"/>
      <c r="BE608" s="304"/>
      <c r="BF608" s="304"/>
      <c r="BG608" s="304"/>
      <c r="BH608" s="304"/>
      <c r="BI608" s="304"/>
      <c r="BJ608" s="304"/>
      <c r="BK608" s="304"/>
      <c r="BL608" s="304"/>
      <c r="BM608" s="304"/>
      <c r="BN608" s="304"/>
      <c r="BO608" s="304"/>
      <c r="BP608" s="304"/>
      <c r="BQ608" s="304"/>
      <c r="BR608" s="304"/>
      <c r="BS608" s="304"/>
      <c r="BT608" s="304"/>
      <c r="BU608" s="304"/>
      <c r="BV608" s="304"/>
      <c r="BW608" s="304"/>
      <c r="BX608" s="304"/>
      <c r="BY608" s="304"/>
      <c r="BZ608" s="304"/>
      <c r="CA608" s="304"/>
      <c r="CB608" s="304"/>
      <c r="CC608" s="304"/>
      <c r="CD608" s="304"/>
      <c r="CE608" s="304"/>
      <c r="CF608" s="304"/>
      <c r="CG608" s="304"/>
      <c r="CH608" s="304"/>
      <c r="CI608" s="304"/>
      <c r="CJ608" s="304"/>
      <c r="CK608" s="304"/>
      <c r="CL608" s="304"/>
      <c r="CM608" s="304"/>
      <c r="CN608" s="304"/>
      <c r="CO608" s="304"/>
      <c r="CP608" s="304"/>
      <c r="CQ608" s="304"/>
      <c r="CR608" s="304"/>
      <c r="CS608" s="304"/>
      <c r="CT608" s="304"/>
      <c r="CU608" s="304"/>
      <c r="CV608" s="304"/>
      <c r="CW608" s="304"/>
      <c r="CX608" s="304"/>
      <c r="CY608" s="304"/>
      <c r="CZ608" s="304"/>
      <c r="DA608" s="304"/>
      <c r="DB608" s="304"/>
      <c r="DC608" s="304"/>
      <c r="DD608" s="304"/>
    </row>
    <row r="609" spans="1:108" ht="17.25">
      <c r="A609" s="304"/>
      <c r="B609" s="300"/>
      <c r="C609" s="304"/>
      <c r="D609" s="304"/>
      <c r="E609" s="303"/>
      <c r="F609" s="303"/>
      <c r="G609" s="303"/>
      <c r="H609" s="303"/>
      <c r="I609" s="303"/>
      <c r="J609" s="305"/>
      <c r="K609" s="303"/>
      <c r="L609" s="303"/>
      <c r="M609" s="303"/>
      <c r="N609" s="305"/>
      <c r="O609" s="303"/>
      <c r="P609" s="304"/>
      <c r="Q609" s="304"/>
      <c r="R609" s="304"/>
      <c r="S609" s="304"/>
      <c r="T609" s="304"/>
      <c r="U609" s="304"/>
      <c r="V609" s="304"/>
      <c r="W609" s="304"/>
      <c r="X609" s="304"/>
      <c r="Y609" s="304"/>
      <c r="Z609" s="304"/>
      <c r="AA609" s="304"/>
      <c r="AB609" s="304"/>
      <c r="AC609" s="304"/>
      <c r="AD609" s="304"/>
      <c r="AE609" s="304"/>
      <c r="AF609" s="304"/>
      <c r="AG609" s="304"/>
      <c r="AH609" s="304"/>
      <c r="AI609" s="304"/>
      <c r="AJ609" s="304"/>
      <c r="AK609" s="304"/>
      <c r="AL609" s="304"/>
      <c r="AM609" s="304"/>
      <c r="AN609" s="304"/>
      <c r="AO609" s="304"/>
      <c r="AP609" s="304"/>
      <c r="AQ609" s="304"/>
      <c r="AR609" s="304"/>
      <c r="AS609" s="304"/>
      <c r="AT609" s="304"/>
      <c r="AU609" s="304"/>
      <c r="AV609" s="304"/>
      <c r="AW609" s="304"/>
      <c r="AX609" s="304"/>
      <c r="AY609" s="304"/>
      <c r="AZ609" s="304"/>
      <c r="BA609" s="304"/>
      <c r="BB609" s="304"/>
      <c r="BC609" s="304"/>
      <c r="BD609" s="304"/>
      <c r="BE609" s="304"/>
      <c r="BF609" s="304"/>
      <c r="BG609" s="304"/>
      <c r="BH609" s="304"/>
      <c r="BI609" s="304"/>
      <c r="BJ609" s="304"/>
      <c r="BK609" s="304"/>
      <c r="BL609" s="304"/>
      <c r="BM609" s="304"/>
      <c r="BN609" s="304"/>
      <c r="BO609" s="304"/>
      <c r="BP609" s="304"/>
      <c r="BQ609" s="304"/>
      <c r="BR609" s="304"/>
      <c r="BS609" s="304"/>
      <c r="BT609" s="304"/>
      <c r="BU609" s="304"/>
      <c r="BV609" s="304"/>
      <c r="BW609" s="304"/>
      <c r="BX609" s="304"/>
      <c r="BY609" s="304"/>
      <c r="BZ609" s="304"/>
      <c r="CA609" s="304"/>
      <c r="CB609" s="304"/>
      <c r="CC609" s="304"/>
      <c r="CD609" s="304"/>
      <c r="CE609" s="304"/>
      <c r="CF609" s="304"/>
      <c r="CG609" s="304"/>
      <c r="CH609" s="304"/>
      <c r="CI609" s="304"/>
      <c r="CJ609" s="304"/>
      <c r="CK609" s="304"/>
      <c r="CL609" s="304"/>
      <c r="CM609" s="304"/>
      <c r="CN609" s="304"/>
      <c r="CO609" s="304"/>
      <c r="CP609" s="304"/>
      <c r="CQ609" s="304"/>
      <c r="CR609" s="304"/>
      <c r="CS609" s="304"/>
      <c r="CT609" s="304"/>
      <c r="CU609" s="304"/>
      <c r="CV609" s="304"/>
      <c r="CW609" s="304"/>
      <c r="CX609" s="304"/>
      <c r="CY609" s="304"/>
      <c r="CZ609" s="304"/>
      <c r="DA609" s="304"/>
      <c r="DB609" s="304"/>
      <c r="DC609" s="304"/>
      <c r="DD609" s="304"/>
    </row>
    <row r="610" spans="1:108" ht="17.25">
      <c r="A610" s="304"/>
      <c r="B610" s="300"/>
      <c r="C610" s="304"/>
      <c r="D610" s="304"/>
      <c r="E610" s="303"/>
      <c r="F610" s="303"/>
      <c r="G610" s="303"/>
      <c r="H610" s="303"/>
      <c r="I610" s="303"/>
      <c r="J610" s="305"/>
      <c r="K610" s="303"/>
      <c r="L610" s="303"/>
      <c r="M610" s="303"/>
      <c r="N610" s="305"/>
      <c r="O610" s="303"/>
      <c r="P610" s="304"/>
      <c r="Q610" s="304"/>
      <c r="R610" s="304"/>
      <c r="S610" s="304"/>
      <c r="T610" s="304"/>
      <c r="U610" s="304"/>
      <c r="V610" s="304"/>
      <c r="W610" s="304"/>
      <c r="X610" s="304"/>
      <c r="Y610" s="304"/>
      <c r="Z610" s="304"/>
      <c r="AA610" s="304"/>
      <c r="AB610" s="304"/>
      <c r="AC610" s="304"/>
      <c r="AD610" s="304"/>
      <c r="AE610" s="304"/>
      <c r="AF610" s="304"/>
      <c r="AG610" s="304"/>
      <c r="AH610" s="304"/>
      <c r="AI610" s="304"/>
      <c r="AJ610" s="304"/>
      <c r="AK610" s="304"/>
      <c r="AL610" s="304"/>
      <c r="AM610" s="304"/>
      <c r="AN610" s="304"/>
      <c r="AO610" s="304"/>
      <c r="AP610" s="304"/>
      <c r="AQ610" s="304"/>
      <c r="AR610" s="304"/>
      <c r="AS610" s="304"/>
      <c r="AT610" s="304"/>
      <c r="AU610" s="304"/>
      <c r="AV610" s="304"/>
      <c r="AW610" s="304"/>
      <c r="AX610" s="304"/>
      <c r="AY610" s="304"/>
      <c r="AZ610" s="304"/>
      <c r="BA610" s="304"/>
      <c r="BB610" s="304"/>
      <c r="BC610" s="304"/>
      <c r="BD610" s="304"/>
      <c r="BE610" s="304"/>
      <c r="BF610" s="304"/>
      <c r="BG610" s="304"/>
      <c r="BH610" s="304"/>
      <c r="BI610" s="304"/>
      <c r="BJ610" s="304"/>
      <c r="BK610" s="304"/>
      <c r="BL610" s="304"/>
      <c r="BM610" s="304"/>
      <c r="BN610" s="304"/>
      <c r="BO610" s="304"/>
      <c r="BP610" s="304"/>
      <c r="BQ610" s="304"/>
      <c r="BR610" s="304"/>
      <c r="BS610" s="304"/>
      <c r="BT610" s="304"/>
      <c r="BU610" s="304"/>
      <c r="BV610" s="304"/>
      <c r="BW610" s="304"/>
      <c r="BX610" s="304"/>
      <c r="BY610" s="304"/>
      <c r="BZ610" s="304"/>
      <c r="CA610" s="304"/>
      <c r="CB610" s="304"/>
      <c r="CC610" s="304"/>
      <c r="CD610" s="304"/>
      <c r="CE610" s="304"/>
      <c r="CF610" s="304"/>
      <c r="CG610" s="304"/>
      <c r="CH610" s="304"/>
      <c r="CI610" s="304"/>
      <c r="CJ610" s="304"/>
      <c r="CK610" s="304"/>
      <c r="CL610" s="304"/>
      <c r="CM610" s="304"/>
      <c r="CN610" s="304"/>
      <c r="CO610" s="304"/>
      <c r="CP610" s="304"/>
      <c r="CQ610" s="304"/>
      <c r="CR610" s="304"/>
      <c r="CS610" s="304"/>
      <c r="CT610" s="304"/>
      <c r="CU610" s="304"/>
      <c r="CV610" s="304"/>
      <c r="CW610" s="304"/>
      <c r="CX610" s="304"/>
      <c r="CY610" s="304"/>
      <c r="CZ610" s="304"/>
      <c r="DA610" s="304"/>
      <c r="DB610" s="304"/>
      <c r="DC610" s="304"/>
      <c r="DD610" s="304"/>
    </row>
    <row r="611" spans="1:108" ht="17.25">
      <c r="A611" s="304"/>
      <c r="B611" s="300"/>
      <c r="C611" s="304"/>
      <c r="D611" s="304"/>
      <c r="E611" s="303"/>
      <c r="F611" s="303"/>
      <c r="G611" s="303"/>
      <c r="H611" s="303"/>
      <c r="I611" s="303"/>
      <c r="J611" s="305"/>
      <c r="K611" s="303"/>
      <c r="L611" s="303"/>
      <c r="M611" s="303"/>
      <c r="N611" s="305"/>
      <c r="O611" s="303"/>
      <c r="P611" s="304"/>
      <c r="Q611" s="304"/>
      <c r="R611" s="304"/>
      <c r="S611" s="304"/>
      <c r="T611" s="304"/>
      <c r="U611" s="304"/>
      <c r="V611" s="304"/>
      <c r="W611" s="304"/>
      <c r="X611" s="304"/>
      <c r="Y611" s="304"/>
      <c r="Z611" s="304"/>
      <c r="AA611" s="304"/>
      <c r="AB611" s="304"/>
      <c r="AC611" s="304"/>
      <c r="AD611" s="304"/>
      <c r="AE611" s="304"/>
      <c r="AF611" s="304"/>
      <c r="AG611" s="304"/>
      <c r="AH611" s="304"/>
      <c r="AI611" s="304"/>
      <c r="AJ611" s="304"/>
      <c r="AK611" s="304"/>
      <c r="AL611" s="304"/>
      <c r="AM611" s="304"/>
      <c r="AN611" s="304"/>
      <c r="AO611" s="304"/>
      <c r="AP611" s="304"/>
      <c r="AQ611" s="304"/>
      <c r="AR611" s="304"/>
      <c r="AS611" s="304"/>
      <c r="AT611" s="304"/>
      <c r="AU611" s="304"/>
      <c r="AV611" s="304"/>
      <c r="AW611" s="304"/>
      <c r="AX611" s="304"/>
      <c r="AY611" s="304"/>
      <c r="AZ611" s="304"/>
      <c r="BA611" s="304"/>
      <c r="BB611" s="304"/>
      <c r="BC611" s="304"/>
      <c r="BD611" s="304"/>
      <c r="BE611" s="304"/>
      <c r="BF611" s="304"/>
      <c r="BG611" s="304"/>
      <c r="BH611" s="304"/>
      <c r="BI611" s="304"/>
      <c r="BJ611" s="304"/>
      <c r="BK611" s="304"/>
      <c r="BL611" s="304"/>
      <c r="BM611" s="304"/>
      <c r="BN611" s="304"/>
      <c r="BO611" s="304"/>
      <c r="BP611" s="304"/>
      <c r="BQ611" s="304"/>
      <c r="BR611" s="304"/>
      <c r="BS611" s="304"/>
      <c r="BT611" s="304"/>
      <c r="BU611" s="304"/>
      <c r="BV611" s="304"/>
      <c r="BW611" s="304"/>
      <c r="BX611" s="304"/>
      <c r="BY611" s="304"/>
      <c r="BZ611" s="304"/>
      <c r="CA611" s="304"/>
      <c r="CB611" s="304"/>
      <c r="CC611" s="304"/>
      <c r="CD611" s="304"/>
      <c r="CE611" s="304"/>
      <c r="CF611" s="304"/>
      <c r="CG611" s="304"/>
      <c r="CH611" s="304"/>
      <c r="CI611" s="304"/>
      <c r="CJ611" s="304"/>
      <c r="CK611" s="304"/>
      <c r="CL611" s="304"/>
      <c r="CM611" s="304"/>
      <c r="CN611" s="304"/>
      <c r="CO611" s="304"/>
      <c r="CP611" s="304"/>
      <c r="CQ611" s="304"/>
      <c r="CR611" s="304"/>
      <c r="CS611" s="304"/>
      <c r="CT611" s="304"/>
      <c r="CU611" s="304"/>
      <c r="CV611" s="304"/>
      <c r="CW611" s="304"/>
      <c r="CX611" s="304"/>
      <c r="CY611" s="304"/>
      <c r="CZ611" s="304"/>
      <c r="DA611" s="304"/>
      <c r="DB611" s="304"/>
      <c r="DC611" s="304"/>
      <c r="DD611" s="304"/>
    </row>
    <row r="612" spans="1:108" ht="17.25">
      <c r="A612" s="304"/>
      <c r="B612" s="300"/>
      <c r="C612" s="304"/>
      <c r="D612" s="304"/>
      <c r="E612" s="303"/>
      <c r="F612" s="303"/>
      <c r="G612" s="303"/>
      <c r="H612" s="303"/>
      <c r="I612" s="303"/>
      <c r="J612" s="305"/>
      <c r="K612" s="303"/>
      <c r="L612" s="303"/>
      <c r="M612" s="303"/>
      <c r="N612" s="305"/>
      <c r="O612" s="303"/>
      <c r="P612" s="304"/>
      <c r="Q612" s="304"/>
      <c r="R612" s="304"/>
      <c r="S612" s="304"/>
      <c r="T612" s="304"/>
      <c r="U612" s="304"/>
      <c r="V612" s="304"/>
      <c r="W612" s="304"/>
      <c r="X612" s="304"/>
      <c r="Y612" s="304"/>
      <c r="Z612" s="304"/>
      <c r="AA612" s="304"/>
      <c r="AB612" s="304"/>
      <c r="AC612" s="304"/>
      <c r="AD612" s="304"/>
      <c r="AE612" s="304"/>
      <c r="AF612" s="304"/>
      <c r="AG612" s="304"/>
      <c r="AH612" s="304"/>
      <c r="AI612" s="304"/>
      <c r="AJ612" s="304"/>
      <c r="AK612" s="304"/>
      <c r="AL612" s="304"/>
      <c r="AM612" s="304"/>
      <c r="AN612" s="304"/>
      <c r="AO612" s="304"/>
      <c r="AP612" s="304"/>
      <c r="AQ612" s="304"/>
      <c r="AR612" s="304"/>
      <c r="AS612" s="304"/>
      <c r="AT612" s="304"/>
      <c r="AU612" s="304"/>
      <c r="AV612" s="304"/>
      <c r="AW612" s="304"/>
      <c r="AX612" s="304"/>
      <c r="AY612" s="304"/>
      <c r="AZ612" s="304"/>
      <c r="BA612" s="304"/>
      <c r="BB612" s="304"/>
      <c r="BC612" s="304"/>
      <c r="BD612" s="304"/>
      <c r="BE612" s="304"/>
      <c r="BF612" s="304"/>
      <c r="BG612" s="304"/>
      <c r="BH612" s="304"/>
      <c r="BI612" s="304"/>
      <c r="BJ612" s="304"/>
      <c r="BK612" s="304"/>
      <c r="BL612" s="304"/>
      <c r="BM612" s="304"/>
      <c r="BN612" s="304"/>
      <c r="BO612" s="304"/>
      <c r="BP612" s="304"/>
      <c r="BQ612" s="304"/>
      <c r="BR612" s="304"/>
      <c r="BS612" s="304"/>
      <c r="BT612" s="304"/>
      <c r="BU612" s="304"/>
      <c r="BV612" s="304"/>
      <c r="BW612" s="304"/>
      <c r="BX612" s="304"/>
      <c r="BY612" s="304"/>
      <c r="BZ612" s="304"/>
      <c r="CA612" s="304"/>
      <c r="CB612" s="304"/>
      <c r="CC612" s="304"/>
      <c r="CD612" s="304"/>
      <c r="CE612" s="304"/>
      <c r="CF612" s="304"/>
      <c r="CG612" s="304"/>
      <c r="CH612" s="304"/>
      <c r="CI612" s="304"/>
      <c r="CJ612" s="304"/>
      <c r="CK612" s="304"/>
      <c r="CL612" s="304"/>
      <c r="CM612" s="304"/>
      <c r="CN612" s="304"/>
      <c r="CO612" s="304"/>
      <c r="CP612" s="304"/>
      <c r="CQ612" s="304"/>
      <c r="CR612" s="304"/>
      <c r="CS612" s="304"/>
      <c r="CT612" s="304"/>
      <c r="CU612" s="304"/>
      <c r="CV612" s="304"/>
      <c r="CW612" s="304"/>
      <c r="CX612" s="304"/>
      <c r="CY612" s="304"/>
      <c r="CZ612" s="304"/>
      <c r="DA612" s="304"/>
      <c r="DB612" s="304"/>
      <c r="DC612" s="304"/>
      <c r="DD612" s="304"/>
    </row>
    <row r="613" spans="1:108" ht="17.25">
      <c r="A613" s="304"/>
      <c r="B613" s="300"/>
      <c r="C613" s="304"/>
      <c r="D613" s="304"/>
      <c r="E613" s="303"/>
      <c r="F613" s="303"/>
      <c r="G613" s="303"/>
      <c r="H613" s="303"/>
      <c r="I613" s="303"/>
      <c r="J613" s="305"/>
      <c r="K613" s="303"/>
      <c r="L613" s="303"/>
      <c r="M613" s="303"/>
      <c r="N613" s="305"/>
      <c r="O613" s="303"/>
      <c r="P613" s="304"/>
      <c r="Q613" s="304"/>
      <c r="R613" s="304"/>
      <c r="S613" s="304"/>
      <c r="T613" s="304"/>
      <c r="U613" s="304"/>
      <c r="V613" s="304"/>
      <c r="W613" s="304"/>
      <c r="X613" s="304"/>
      <c r="Y613" s="304"/>
      <c r="Z613" s="304"/>
      <c r="AA613" s="304"/>
      <c r="AB613" s="304"/>
      <c r="AC613" s="304"/>
      <c r="AD613" s="304"/>
      <c r="AE613" s="304"/>
      <c r="AF613" s="304"/>
      <c r="AG613" s="304"/>
      <c r="AH613" s="304"/>
      <c r="AI613" s="304"/>
      <c r="AJ613" s="304"/>
      <c r="AK613" s="304"/>
      <c r="AL613" s="304"/>
      <c r="AM613" s="304"/>
      <c r="AN613" s="304"/>
      <c r="AO613" s="304"/>
      <c r="AP613" s="304"/>
      <c r="AQ613" s="304"/>
      <c r="AR613" s="304"/>
      <c r="AS613" s="304"/>
      <c r="AT613" s="304"/>
      <c r="AU613" s="304"/>
      <c r="AV613" s="304"/>
      <c r="AW613" s="304"/>
      <c r="AX613" s="304"/>
      <c r="AY613" s="304"/>
      <c r="AZ613" s="304"/>
      <c r="BA613" s="304"/>
      <c r="BB613" s="304"/>
      <c r="BC613" s="304"/>
      <c r="BD613" s="304"/>
      <c r="BE613" s="304"/>
      <c r="BF613" s="304"/>
      <c r="BG613" s="304"/>
      <c r="BH613" s="304"/>
      <c r="BI613" s="304"/>
      <c r="BJ613" s="304"/>
      <c r="BK613" s="304"/>
      <c r="BL613" s="304"/>
      <c r="BM613" s="304"/>
      <c r="BN613" s="304"/>
      <c r="BO613" s="304"/>
      <c r="BP613" s="304"/>
      <c r="BQ613" s="304"/>
      <c r="BR613" s="304"/>
      <c r="BS613" s="304"/>
      <c r="BT613" s="304"/>
      <c r="BU613" s="304"/>
      <c r="BV613" s="304"/>
      <c r="BW613" s="304"/>
      <c r="BX613" s="304"/>
      <c r="BY613" s="304"/>
      <c r="BZ613" s="304"/>
      <c r="CA613" s="304"/>
      <c r="CB613" s="304"/>
      <c r="CC613" s="304"/>
      <c r="CD613" s="304"/>
      <c r="CE613" s="304"/>
      <c r="CF613" s="304"/>
      <c r="CG613" s="304"/>
      <c r="CH613" s="304"/>
      <c r="CI613" s="304"/>
      <c r="CJ613" s="304"/>
      <c r="CK613" s="304"/>
      <c r="CL613" s="304"/>
      <c r="CM613" s="304"/>
      <c r="CN613" s="304"/>
      <c r="CO613" s="304"/>
      <c r="CP613" s="304"/>
      <c r="CQ613" s="304"/>
      <c r="CR613" s="304"/>
      <c r="CS613" s="304"/>
      <c r="CT613" s="304"/>
      <c r="CU613" s="304"/>
      <c r="CV613" s="304"/>
      <c r="CW613" s="304"/>
      <c r="CX613" s="304"/>
      <c r="CY613" s="304"/>
      <c r="CZ613" s="304"/>
      <c r="DA613" s="304"/>
      <c r="DB613" s="304"/>
      <c r="DC613" s="304"/>
      <c r="DD613" s="304"/>
    </row>
    <row r="614" spans="1:108" ht="17.25">
      <c r="A614" s="304"/>
      <c r="B614" s="300"/>
      <c r="C614" s="304"/>
      <c r="D614" s="304"/>
      <c r="E614" s="303"/>
      <c r="F614" s="303"/>
      <c r="G614" s="303"/>
      <c r="H614" s="303"/>
      <c r="I614" s="303"/>
      <c r="J614" s="305"/>
      <c r="K614" s="303"/>
      <c r="L614" s="303"/>
      <c r="M614" s="303"/>
      <c r="N614" s="305"/>
      <c r="O614" s="303"/>
      <c r="P614" s="304"/>
      <c r="Q614" s="304"/>
      <c r="R614" s="304"/>
      <c r="S614" s="304"/>
      <c r="T614" s="304"/>
      <c r="U614" s="304"/>
      <c r="V614" s="304"/>
      <c r="W614" s="304"/>
      <c r="X614" s="304"/>
      <c r="Y614" s="304"/>
      <c r="Z614" s="304"/>
      <c r="AA614" s="304"/>
      <c r="AB614" s="304"/>
      <c r="AC614" s="304"/>
      <c r="AD614" s="304"/>
      <c r="AE614" s="304"/>
      <c r="AF614" s="304"/>
      <c r="AG614" s="304"/>
      <c r="AH614" s="304"/>
      <c r="AI614" s="304"/>
      <c r="AJ614" s="304"/>
      <c r="AK614" s="304"/>
      <c r="AL614" s="304"/>
      <c r="AM614" s="304"/>
      <c r="AN614" s="304"/>
      <c r="AO614" s="304"/>
      <c r="AP614" s="304"/>
      <c r="AQ614" s="304"/>
      <c r="AR614" s="304"/>
      <c r="AS614" s="304"/>
      <c r="AT614" s="304"/>
      <c r="AU614" s="304"/>
      <c r="AV614" s="304"/>
      <c r="AW614" s="304"/>
      <c r="AX614" s="304"/>
      <c r="AY614" s="304"/>
      <c r="AZ614" s="304"/>
      <c r="BA614" s="304"/>
      <c r="BB614" s="304"/>
      <c r="BC614" s="304"/>
      <c r="BD614" s="304"/>
      <c r="BE614" s="304"/>
      <c r="BF614" s="304"/>
      <c r="BG614" s="304"/>
      <c r="BH614" s="304"/>
      <c r="BI614" s="304"/>
      <c r="BJ614" s="304"/>
      <c r="BK614" s="304"/>
      <c r="BL614" s="304"/>
      <c r="BM614" s="304"/>
      <c r="BN614" s="304"/>
      <c r="BO614" s="304"/>
      <c r="BP614" s="304"/>
      <c r="BQ614" s="304"/>
      <c r="BR614" s="304"/>
      <c r="BS614" s="304"/>
      <c r="BT614" s="304"/>
      <c r="BU614" s="304"/>
      <c r="BV614" s="304"/>
      <c r="BW614" s="304"/>
      <c r="BX614" s="304"/>
      <c r="BY614" s="304"/>
      <c r="BZ614" s="304"/>
      <c r="CA614" s="304"/>
      <c r="CB614" s="304"/>
      <c r="CC614" s="304"/>
      <c r="CD614" s="304"/>
      <c r="CE614" s="304"/>
      <c r="CF614" s="304"/>
      <c r="CG614" s="304"/>
      <c r="CH614" s="304"/>
      <c r="CI614" s="304"/>
      <c r="CJ614" s="304"/>
      <c r="CK614" s="304"/>
      <c r="CL614" s="304"/>
      <c r="CM614" s="304"/>
      <c r="CN614" s="304"/>
      <c r="CO614" s="304"/>
      <c r="CP614" s="304"/>
      <c r="CQ614" s="304"/>
      <c r="CR614" s="304"/>
      <c r="CS614" s="304"/>
      <c r="CT614" s="304"/>
      <c r="CU614" s="304"/>
      <c r="CV614" s="304"/>
      <c r="CW614" s="304"/>
      <c r="CX614" s="304"/>
      <c r="CY614" s="304"/>
      <c r="CZ614" s="304"/>
      <c r="DA614" s="304"/>
      <c r="DB614" s="304"/>
      <c r="DC614" s="304"/>
      <c r="DD614" s="304"/>
    </row>
    <row r="615" spans="1:108" ht="17.25">
      <c r="A615" s="304"/>
      <c r="B615" s="300"/>
      <c r="C615" s="304"/>
      <c r="D615" s="304"/>
      <c r="E615" s="303"/>
      <c r="F615" s="303"/>
      <c r="G615" s="303"/>
      <c r="H615" s="303"/>
      <c r="I615" s="303"/>
      <c r="J615" s="305"/>
      <c r="K615" s="303"/>
      <c r="L615" s="303"/>
      <c r="M615" s="303"/>
      <c r="N615" s="305"/>
      <c r="O615" s="303"/>
      <c r="P615" s="304"/>
      <c r="Q615" s="304"/>
      <c r="R615" s="304"/>
      <c r="S615" s="304"/>
      <c r="T615" s="304"/>
      <c r="U615" s="304"/>
      <c r="V615" s="304"/>
      <c r="W615" s="304"/>
      <c r="X615" s="304"/>
      <c r="Y615" s="304"/>
      <c r="Z615" s="304"/>
      <c r="AA615" s="304"/>
      <c r="AB615" s="304"/>
      <c r="AC615" s="304"/>
      <c r="AD615" s="304"/>
      <c r="AE615" s="304"/>
      <c r="AF615" s="304"/>
      <c r="AG615" s="304"/>
      <c r="AH615" s="304"/>
      <c r="AI615" s="304"/>
      <c r="AJ615" s="304"/>
      <c r="AK615" s="304"/>
      <c r="AL615" s="304"/>
      <c r="AM615" s="304"/>
      <c r="AN615" s="304"/>
      <c r="AO615" s="304"/>
      <c r="AP615" s="304"/>
      <c r="AQ615" s="304"/>
      <c r="AR615" s="304"/>
      <c r="AS615" s="304"/>
      <c r="AT615" s="304"/>
      <c r="AU615" s="304"/>
      <c r="AV615" s="304"/>
      <c r="AW615" s="304"/>
      <c r="AX615" s="304"/>
      <c r="AY615" s="304"/>
      <c r="AZ615" s="304"/>
      <c r="BA615" s="304"/>
      <c r="BB615" s="304"/>
      <c r="BC615" s="304"/>
      <c r="BD615" s="304"/>
      <c r="BE615" s="304"/>
      <c r="BF615" s="304"/>
      <c r="BG615" s="304"/>
      <c r="BH615" s="304"/>
      <c r="BI615" s="304"/>
      <c r="BJ615" s="304"/>
      <c r="BK615" s="304"/>
      <c r="BL615" s="304"/>
      <c r="BM615" s="304"/>
      <c r="BN615" s="304"/>
      <c r="BO615" s="304"/>
      <c r="BP615" s="304"/>
      <c r="BQ615" s="304"/>
      <c r="BR615" s="304"/>
      <c r="BS615" s="304"/>
      <c r="BT615" s="304"/>
      <c r="BU615" s="304"/>
      <c r="BV615" s="304"/>
      <c r="BW615" s="304"/>
      <c r="BX615" s="304"/>
      <c r="BY615" s="304"/>
      <c r="BZ615" s="304"/>
      <c r="CA615" s="304"/>
      <c r="CB615" s="304"/>
      <c r="CC615" s="304"/>
      <c r="CD615" s="304"/>
      <c r="CE615" s="304"/>
      <c r="CF615" s="304"/>
      <c r="CG615" s="304"/>
      <c r="CH615" s="304"/>
      <c r="CI615" s="304"/>
      <c r="CJ615" s="304"/>
      <c r="CK615" s="304"/>
      <c r="CL615" s="304"/>
      <c r="CM615" s="304"/>
      <c r="CN615" s="304"/>
      <c r="CO615" s="304"/>
      <c r="CP615" s="304"/>
      <c r="CQ615" s="304"/>
      <c r="CR615" s="304"/>
      <c r="CS615" s="304"/>
      <c r="CT615" s="304"/>
      <c r="CU615" s="304"/>
      <c r="CV615" s="304"/>
      <c r="CW615" s="304"/>
      <c r="CX615" s="304"/>
      <c r="CY615" s="304"/>
      <c r="CZ615" s="304"/>
      <c r="DA615" s="304"/>
      <c r="DB615" s="304"/>
      <c r="DC615" s="304"/>
      <c r="DD615" s="304"/>
    </row>
    <row r="616" spans="1:108" ht="17.25">
      <c r="A616" s="304"/>
      <c r="B616" s="300"/>
      <c r="C616" s="304"/>
      <c r="D616" s="304"/>
      <c r="E616" s="303"/>
      <c r="F616" s="303"/>
      <c r="G616" s="303"/>
      <c r="H616" s="303"/>
      <c r="I616" s="303"/>
      <c r="J616" s="305"/>
      <c r="K616" s="303"/>
      <c r="L616" s="303"/>
      <c r="M616" s="303"/>
      <c r="N616" s="305"/>
      <c r="O616" s="303"/>
      <c r="P616" s="304"/>
      <c r="Q616" s="304"/>
      <c r="R616" s="304"/>
      <c r="S616" s="304"/>
      <c r="T616" s="304"/>
      <c r="U616" s="304"/>
      <c r="V616" s="304"/>
      <c r="W616" s="304"/>
      <c r="X616" s="304"/>
      <c r="Y616" s="304"/>
      <c r="Z616" s="304"/>
      <c r="AA616" s="304"/>
      <c r="AB616" s="304"/>
      <c r="AC616" s="304"/>
      <c r="AD616" s="304"/>
      <c r="AE616" s="304"/>
      <c r="AF616" s="304"/>
      <c r="AG616" s="304"/>
      <c r="AH616" s="304"/>
      <c r="AI616" s="304"/>
      <c r="AJ616" s="304"/>
      <c r="AK616" s="304"/>
      <c r="AL616" s="304"/>
      <c r="AM616" s="304"/>
      <c r="AN616" s="304"/>
      <c r="AO616" s="304"/>
      <c r="AP616" s="304"/>
      <c r="AQ616" s="304"/>
      <c r="AR616" s="304"/>
      <c r="AS616" s="304"/>
      <c r="AT616" s="304"/>
      <c r="AU616" s="304"/>
      <c r="AV616" s="304"/>
      <c r="AW616" s="304"/>
      <c r="AX616" s="304"/>
      <c r="AY616" s="304"/>
      <c r="AZ616" s="304"/>
      <c r="BA616" s="304"/>
      <c r="BB616" s="304"/>
      <c r="BC616" s="304"/>
      <c r="BD616" s="304"/>
      <c r="BE616" s="304"/>
      <c r="BF616" s="304"/>
      <c r="BG616" s="304"/>
      <c r="BH616" s="304"/>
      <c r="BI616" s="304"/>
      <c r="BJ616" s="304"/>
      <c r="BK616" s="304"/>
      <c r="BL616" s="304"/>
      <c r="BM616" s="304"/>
      <c r="BN616" s="304"/>
      <c r="BO616" s="304"/>
      <c r="BP616" s="304"/>
      <c r="BQ616" s="304"/>
      <c r="BR616" s="304"/>
      <c r="BS616" s="304"/>
      <c r="BT616" s="304"/>
      <c r="BU616" s="304"/>
      <c r="BV616" s="304"/>
      <c r="BW616" s="304"/>
      <c r="BX616" s="304"/>
      <c r="BY616" s="304"/>
      <c r="BZ616" s="304"/>
      <c r="CA616" s="304"/>
      <c r="CB616" s="304"/>
      <c r="CC616" s="304"/>
      <c r="CD616" s="304"/>
      <c r="CE616" s="304"/>
      <c r="CF616" s="304"/>
      <c r="CG616" s="304"/>
      <c r="CH616" s="304"/>
      <c r="CI616" s="304"/>
      <c r="CJ616" s="304"/>
      <c r="CK616" s="304"/>
      <c r="CL616" s="304"/>
      <c r="CM616" s="304"/>
      <c r="CN616" s="304"/>
      <c r="CO616" s="304"/>
      <c r="CP616" s="304"/>
      <c r="CQ616" s="304"/>
      <c r="CR616" s="304"/>
      <c r="CS616" s="304"/>
      <c r="CT616" s="304"/>
      <c r="CU616" s="304"/>
      <c r="CV616" s="304"/>
      <c r="CW616" s="304"/>
      <c r="CX616" s="304"/>
      <c r="CY616" s="304"/>
      <c r="CZ616" s="304"/>
      <c r="DA616" s="304"/>
      <c r="DB616" s="304"/>
      <c r="DC616" s="304"/>
      <c r="DD616" s="304"/>
    </row>
    <row r="617" spans="1:108" ht="17.25">
      <c r="A617" s="304"/>
      <c r="B617" s="300"/>
      <c r="C617" s="304"/>
      <c r="D617" s="304"/>
      <c r="E617" s="303"/>
      <c r="F617" s="303"/>
      <c r="G617" s="303"/>
      <c r="H617" s="303"/>
      <c r="I617" s="303"/>
      <c r="J617" s="305"/>
      <c r="K617" s="303"/>
      <c r="L617" s="303"/>
      <c r="M617" s="303"/>
      <c r="N617" s="305"/>
      <c r="O617" s="303"/>
      <c r="P617" s="304"/>
      <c r="Q617" s="304"/>
      <c r="R617" s="304"/>
      <c r="S617" s="304"/>
      <c r="T617" s="304"/>
      <c r="U617" s="304"/>
      <c r="V617" s="304"/>
      <c r="W617" s="304"/>
      <c r="X617" s="304"/>
      <c r="Y617" s="304"/>
      <c r="Z617" s="304"/>
      <c r="AA617" s="304"/>
      <c r="AB617" s="304"/>
      <c r="AC617" s="304"/>
      <c r="AD617" s="304"/>
      <c r="AE617" s="304"/>
      <c r="AF617" s="304"/>
      <c r="AG617" s="304"/>
      <c r="AH617" s="304"/>
      <c r="AI617" s="304"/>
      <c r="AJ617" s="304"/>
      <c r="AK617" s="304"/>
      <c r="AL617" s="304"/>
      <c r="AM617" s="304"/>
      <c r="AN617" s="304"/>
      <c r="AO617" s="304"/>
      <c r="AP617" s="304"/>
      <c r="AQ617" s="304"/>
      <c r="AR617" s="304"/>
      <c r="AS617" s="304"/>
      <c r="AT617" s="304"/>
      <c r="AU617" s="304"/>
      <c r="AV617" s="304"/>
      <c r="AW617" s="304"/>
      <c r="AX617" s="304"/>
      <c r="AY617" s="304"/>
      <c r="AZ617" s="304"/>
      <c r="BA617" s="304"/>
      <c r="BB617" s="304"/>
      <c r="BC617" s="304"/>
      <c r="BD617" s="304"/>
      <c r="BE617" s="304"/>
      <c r="BF617" s="304"/>
      <c r="BG617" s="304"/>
      <c r="BH617" s="304"/>
      <c r="BI617" s="304"/>
      <c r="BJ617" s="304"/>
      <c r="BK617" s="304"/>
      <c r="BL617" s="304"/>
      <c r="BM617" s="304"/>
      <c r="BN617" s="304"/>
      <c r="BO617" s="304"/>
      <c r="BP617" s="304"/>
      <c r="BQ617" s="304"/>
      <c r="BR617" s="304"/>
      <c r="BS617" s="304"/>
      <c r="BT617" s="304"/>
      <c r="BU617" s="304"/>
      <c r="BV617" s="304"/>
      <c r="BW617" s="304"/>
      <c r="BX617" s="304"/>
      <c r="BY617" s="304"/>
      <c r="BZ617" s="304"/>
      <c r="CA617" s="304"/>
      <c r="CB617" s="304"/>
      <c r="CC617" s="304"/>
      <c r="CD617" s="304"/>
      <c r="CE617" s="304"/>
      <c r="CF617" s="304"/>
      <c r="CG617" s="304"/>
      <c r="CH617" s="304"/>
      <c r="CI617" s="304"/>
      <c r="CJ617" s="304"/>
      <c r="CK617" s="304"/>
      <c r="CL617" s="304"/>
      <c r="CM617" s="304"/>
      <c r="CN617" s="304"/>
      <c r="CO617" s="304"/>
      <c r="CP617" s="304"/>
      <c r="CQ617" s="304"/>
      <c r="CR617" s="304"/>
      <c r="CS617" s="304"/>
      <c r="CT617" s="304"/>
      <c r="CU617" s="304"/>
      <c r="CV617" s="304"/>
      <c r="CW617" s="304"/>
      <c r="CX617" s="304"/>
      <c r="CY617" s="304"/>
      <c r="CZ617" s="304"/>
      <c r="DA617" s="304"/>
      <c r="DB617" s="304"/>
      <c r="DC617" s="304"/>
      <c r="DD617" s="304"/>
    </row>
    <row r="618" spans="1:108" ht="17.25">
      <c r="A618" s="304"/>
      <c r="B618" s="300"/>
      <c r="C618" s="304"/>
      <c r="D618" s="304"/>
      <c r="E618" s="303"/>
      <c r="F618" s="303"/>
      <c r="G618" s="303"/>
      <c r="H618" s="303"/>
      <c r="I618" s="303"/>
      <c r="J618" s="305"/>
      <c r="K618" s="303"/>
      <c r="L618" s="303"/>
      <c r="M618" s="303"/>
      <c r="N618" s="305"/>
      <c r="O618" s="303"/>
      <c r="P618" s="304"/>
      <c r="Q618" s="304"/>
      <c r="R618" s="304"/>
      <c r="S618" s="304"/>
      <c r="T618" s="304"/>
      <c r="U618" s="304"/>
      <c r="V618" s="304"/>
      <c r="W618" s="304"/>
      <c r="X618" s="304"/>
      <c r="Y618" s="304"/>
      <c r="Z618" s="304"/>
      <c r="AA618" s="304"/>
      <c r="AB618" s="304"/>
      <c r="AC618" s="304"/>
      <c r="AD618" s="304"/>
      <c r="AE618" s="304"/>
      <c r="AF618" s="304"/>
      <c r="AG618" s="304"/>
      <c r="AH618" s="304"/>
      <c r="AI618" s="304"/>
      <c r="AJ618" s="304"/>
      <c r="AK618" s="304"/>
      <c r="AL618" s="304"/>
      <c r="AM618" s="304"/>
      <c r="AN618" s="304"/>
      <c r="AO618" s="304"/>
      <c r="AP618" s="304"/>
      <c r="AQ618" s="304"/>
      <c r="AR618" s="304"/>
      <c r="AS618" s="304"/>
      <c r="AT618" s="304"/>
      <c r="AU618" s="304"/>
      <c r="AV618" s="304"/>
      <c r="AW618" s="304"/>
      <c r="AX618" s="304"/>
      <c r="AY618" s="304"/>
      <c r="AZ618" s="304"/>
      <c r="BA618" s="304"/>
      <c r="BB618" s="304"/>
      <c r="BC618" s="304"/>
      <c r="BD618" s="304"/>
      <c r="BE618" s="304"/>
      <c r="BF618" s="304"/>
      <c r="BG618" s="304"/>
      <c r="BH618" s="304"/>
      <c r="BI618" s="304"/>
      <c r="BJ618" s="304"/>
      <c r="BK618" s="304"/>
      <c r="BL618" s="304"/>
      <c r="BM618" s="304"/>
      <c r="BN618" s="304"/>
      <c r="BO618" s="304"/>
      <c r="BP618" s="304"/>
      <c r="BQ618" s="304"/>
      <c r="BR618" s="304"/>
      <c r="BS618" s="304"/>
      <c r="BT618" s="304"/>
      <c r="BU618" s="304"/>
      <c r="BV618" s="304"/>
      <c r="BW618" s="304"/>
      <c r="BX618" s="304"/>
      <c r="BY618" s="304"/>
      <c r="BZ618" s="304"/>
      <c r="CA618" s="304"/>
      <c r="CB618" s="304"/>
      <c r="CC618" s="304"/>
      <c r="CD618" s="304"/>
      <c r="CE618" s="304"/>
      <c r="CF618" s="304"/>
      <c r="CG618" s="304"/>
      <c r="CH618" s="304"/>
      <c r="CI618" s="304"/>
      <c r="CJ618" s="304"/>
      <c r="CK618" s="304"/>
      <c r="CL618" s="304"/>
      <c r="CM618" s="304"/>
      <c r="CN618" s="304"/>
      <c r="CO618" s="304"/>
      <c r="CP618" s="304"/>
      <c r="CQ618" s="304"/>
      <c r="CR618" s="304"/>
      <c r="CS618" s="304"/>
      <c r="CT618" s="304"/>
      <c r="CU618" s="304"/>
      <c r="CV618" s="304"/>
      <c r="CW618" s="304"/>
      <c r="CX618" s="304"/>
      <c r="CY618" s="304"/>
      <c r="CZ618" s="304"/>
      <c r="DA618" s="304"/>
      <c r="DB618" s="304"/>
      <c r="DC618" s="304"/>
      <c r="DD618" s="304"/>
    </row>
    <row r="619" spans="1:108" ht="17.25">
      <c r="A619" s="304"/>
      <c r="B619" s="300"/>
      <c r="C619" s="304"/>
      <c r="D619" s="304"/>
      <c r="E619" s="303"/>
      <c r="F619" s="303"/>
      <c r="G619" s="303"/>
      <c r="H619" s="303"/>
      <c r="I619" s="303"/>
      <c r="J619" s="305"/>
      <c r="K619" s="303"/>
      <c r="L619" s="303"/>
      <c r="M619" s="303"/>
      <c r="N619" s="305"/>
      <c r="O619" s="303"/>
      <c r="P619" s="304"/>
      <c r="Q619" s="304"/>
      <c r="R619" s="304"/>
      <c r="S619" s="304"/>
      <c r="T619" s="304"/>
      <c r="U619" s="304"/>
      <c r="V619" s="304"/>
      <c r="W619" s="304"/>
      <c r="X619" s="304"/>
      <c r="Y619" s="304"/>
      <c r="Z619" s="304"/>
      <c r="AA619" s="304"/>
      <c r="AB619" s="304"/>
      <c r="AC619" s="304"/>
      <c r="AD619" s="304"/>
      <c r="AE619" s="304"/>
      <c r="AF619" s="304"/>
      <c r="AG619" s="304"/>
      <c r="AH619" s="304"/>
      <c r="AI619" s="304"/>
      <c r="AJ619" s="304"/>
      <c r="AK619" s="304"/>
      <c r="AL619" s="304"/>
      <c r="AM619" s="304"/>
      <c r="AN619" s="304"/>
      <c r="AO619" s="304"/>
      <c r="AP619" s="304"/>
      <c r="AQ619" s="304"/>
      <c r="AR619" s="304"/>
      <c r="AS619" s="304"/>
      <c r="AT619" s="304"/>
      <c r="AU619" s="304"/>
      <c r="AV619" s="304"/>
      <c r="AW619" s="304"/>
      <c r="AX619" s="304"/>
      <c r="AY619" s="304"/>
      <c r="AZ619" s="304"/>
      <c r="BA619" s="304"/>
      <c r="BB619" s="304"/>
      <c r="BC619" s="304"/>
      <c r="BD619" s="304"/>
      <c r="BE619" s="304"/>
      <c r="BF619" s="304"/>
      <c r="BG619" s="304"/>
      <c r="BH619" s="304"/>
      <c r="BI619" s="304"/>
      <c r="BJ619" s="304"/>
      <c r="BK619" s="304"/>
      <c r="BL619" s="304"/>
      <c r="BM619" s="304"/>
      <c r="BN619" s="304"/>
      <c r="BO619" s="304"/>
      <c r="BP619" s="304"/>
      <c r="BQ619" s="304"/>
      <c r="BR619" s="304"/>
      <c r="BS619" s="304"/>
      <c r="BT619" s="304"/>
      <c r="BU619" s="304"/>
      <c r="BV619" s="304"/>
      <c r="BW619" s="304"/>
      <c r="BX619" s="304"/>
      <c r="BY619" s="304"/>
      <c r="BZ619" s="304"/>
      <c r="CA619" s="304"/>
      <c r="CB619" s="304"/>
      <c r="CC619" s="304"/>
      <c r="CD619" s="304"/>
      <c r="CE619" s="304"/>
      <c r="CF619" s="304"/>
      <c r="CG619" s="304"/>
      <c r="CH619" s="304"/>
      <c r="CI619" s="304"/>
      <c r="CJ619" s="304"/>
      <c r="CK619" s="304"/>
      <c r="CL619" s="304"/>
      <c r="CM619" s="304"/>
      <c r="CN619" s="304"/>
      <c r="CO619" s="304"/>
      <c r="CP619" s="304"/>
      <c r="CQ619" s="304"/>
      <c r="CR619" s="304"/>
      <c r="CS619" s="304"/>
      <c r="CT619" s="304"/>
      <c r="CU619" s="304"/>
      <c r="CV619" s="304"/>
      <c r="CW619" s="304"/>
      <c r="CX619" s="304"/>
      <c r="CY619" s="304"/>
      <c r="CZ619" s="304"/>
      <c r="DA619" s="304"/>
      <c r="DB619" s="304"/>
      <c r="DC619" s="304"/>
      <c r="DD619" s="304"/>
    </row>
    <row r="620" spans="1:108" ht="17.25">
      <c r="A620" s="304"/>
      <c r="B620" s="300"/>
      <c r="C620" s="304"/>
      <c r="D620" s="304"/>
      <c r="E620" s="303"/>
      <c r="F620" s="303"/>
      <c r="G620" s="303"/>
      <c r="H620" s="303"/>
      <c r="I620" s="303"/>
      <c r="J620" s="305"/>
      <c r="K620" s="303"/>
      <c r="L620" s="303"/>
      <c r="M620" s="303"/>
      <c r="N620" s="305"/>
      <c r="O620" s="303"/>
      <c r="P620" s="304"/>
      <c r="Q620" s="304"/>
      <c r="R620" s="304"/>
      <c r="S620" s="304"/>
      <c r="T620" s="304"/>
      <c r="U620" s="304"/>
      <c r="V620" s="304"/>
      <c r="W620" s="304"/>
      <c r="X620" s="304"/>
      <c r="Y620" s="304"/>
      <c r="Z620" s="304"/>
      <c r="AA620" s="304"/>
      <c r="AB620" s="304"/>
      <c r="AC620" s="304"/>
      <c r="AD620" s="304"/>
      <c r="AE620" s="304"/>
      <c r="AF620" s="304"/>
      <c r="AG620" s="304"/>
      <c r="AH620" s="304"/>
      <c r="AI620" s="304"/>
      <c r="AJ620" s="304"/>
      <c r="AK620" s="304"/>
      <c r="AL620" s="304"/>
      <c r="AM620" s="304"/>
      <c r="AN620" s="304"/>
      <c r="AO620" s="304"/>
      <c r="AP620" s="304"/>
      <c r="AQ620" s="304"/>
      <c r="AR620" s="304"/>
      <c r="AS620" s="304"/>
      <c r="AT620" s="304"/>
      <c r="AU620" s="304"/>
      <c r="AV620" s="304"/>
      <c r="AW620" s="304"/>
      <c r="AX620" s="304"/>
      <c r="AY620" s="304"/>
      <c r="AZ620" s="304"/>
      <c r="BA620" s="304"/>
      <c r="BB620" s="304"/>
      <c r="BC620" s="304"/>
      <c r="BD620" s="304"/>
      <c r="BE620" s="304"/>
      <c r="BF620" s="304"/>
      <c r="BG620" s="304"/>
      <c r="BH620" s="304"/>
      <c r="BI620" s="304"/>
      <c r="BJ620" s="304"/>
      <c r="BK620" s="304"/>
      <c r="BL620" s="304"/>
      <c r="BM620" s="304"/>
      <c r="BN620" s="304"/>
      <c r="BO620" s="304"/>
      <c r="BP620" s="304"/>
      <c r="BQ620" s="304"/>
      <c r="BR620" s="304"/>
      <c r="BS620" s="304"/>
      <c r="BT620" s="304"/>
      <c r="BU620" s="304"/>
      <c r="BV620" s="304"/>
      <c r="BW620" s="304"/>
      <c r="BX620" s="304"/>
      <c r="BY620" s="304"/>
      <c r="BZ620" s="304"/>
      <c r="CA620" s="304"/>
      <c r="CB620" s="304"/>
      <c r="CC620" s="304"/>
      <c r="CD620" s="304"/>
      <c r="CE620" s="304"/>
      <c r="CF620" s="304"/>
      <c r="CG620" s="304"/>
      <c r="CH620" s="304"/>
      <c r="CI620" s="304"/>
      <c r="CJ620" s="304"/>
      <c r="CK620" s="304"/>
      <c r="CL620" s="304"/>
      <c r="CM620" s="304"/>
      <c r="CN620" s="304"/>
      <c r="CO620" s="304"/>
      <c r="CP620" s="304"/>
      <c r="CQ620" s="304"/>
      <c r="CR620" s="304"/>
      <c r="CS620" s="304"/>
      <c r="CT620" s="304"/>
      <c r="CU620" s="304"/>
      <c r="CV620" s="304"/>
      <c r="CW620" s="304"/>
      <c r="CX620" s="304"/>
      <c r="CY620" s="304"/>
      <c r="CZ620" s="304"/>
      <c r="DA620" s="304"/>
      <c r="DB620" s="304"/>
      <c r="DC620" s="304"/>
      <c r="DD620" s="304"/>
    </row>
    <row r="621" spans="1:108" ht="17.25">
      <c r="A621" s="304"/>
      <c r="B621" s="300"/>
      <c r="C621" s="304"/>
      <c r="D621" s="304"/>
      <c r="E621" s="303"/>
      <c r="F621" s="303"/>
      <c r="G621" s="303"/>
      <c r="H621" s="303"/>
      <c r="I621" s="303"/>
      <c r="J621" s="305"/>
      <c r="K621" s="303"/>
      <c r="L621" s="303"/>
      <c r="M621" s="303"/>
      <c r="N621" s="305"/>
      <c r="O621" s="303"/>
      <c r="P621" s="304"/>
      <c r="Q621" s="304"/>
      <c r="R621" s="304"/>
      <c r="S621" s="304"/>
      <c r="T621" s="304"/>
      <c r="U621" s="304"/>
      <c r="V621" s="304"/>
      <c r="W621" s="304"/>
      <c r="X621" s="304"/>
      <c r="Y621" s="304"/>
      <c r="Z621" s="304"/>
      <c r="AA621" s="304"/>
      <c r="AB621" s="304"/>
      <c r="AC621" s="304"/>
      <c r="AD621" s="304"/>
      <c r="AE621" s="304"/>
      <c r="AF621" s="304"/>
      <c r="AG621" s="304"/>
      <c r="AH621" s="304"/>
      <c r="AI621" s="304"/>
      <c r="AJ621" s="304"/>
      <c r="AK621" s="304"/>
      <c r="AL621" s="304"/>
      <c r="AM621" s="304"/>
      <c r="AN621" s="304"/>
      <c r="AO621" s="304"/>
      <c r="AP621" s="304"/>
      <c r="AQ621" s="304"/>
      <c r="AR621" s="304"/>
      <c r="AS621" s="304"/>
      <c r="AT621" s="304"/>
      <c r="AU621" s="304"/>
      <c r="AV621" s="304"/>
      <c r="AW621" s="304"/>
      <c r="AX621" s="304"/>
      <c r="AY621" s="304"/>
      <c r="AZ621" s="304"/>
      <c r="BA621" s="304"/>
      <c r="BB621" s="304"/>
      <c r="BC621" s="304"/>
      <c r="BD621" s="304"/>
      <c r="BE621" s="304"/>
      <c r="BF621" s="304"/>
      <c r="BG621" s="304"/>
      <c r="BH621" s="304"/>
      <c r="BI621" s="304"/>
      <c r="BJ621" s="304"/>
      <c r="BK621" s="304"/>
      <c r="BL621" s="304"/>
      <c r="BM621" s="304"/>
      <c r="BN621" s="304"/>
      <c r="BO621" s="304"/>
      <c r="BP621" s="304"/>
      <c r="BQ621" s="304"/>
      <c r="BR621" s="304"/>
      <c r="BS621" s="304"/>
      <c r="BT621" s="304"/>
      <c r="BU621" s="304"/>
      <c r="BV621" s="304"/>
      <c r="BW621" s="304"/>
      <c r="BX621" s="304"/>
      <c r="BY621" s="304"/>
      <c r="BZ621" s="304"/>
      <c r="CA621" s="304"/>
      <c r="CB621" s="304"/>
      <c r="CC621" s="304"/>
      <c r="CD621" s="304"/>
      <c r="CE621" s="304"/>
      <c r="CF621" s="304"/>
      <c r="CG621" s="304"/>
      <c r="CH621" s="304"/>
      <c r="CI621" s="304"/>
      <c r="CJ621" s="304"/>
      <c r="CK621" s="304"/>
      <c r="CL621" s="304"/>
      <c r="CM621" s="304"/>
      <c r="CN621" s="304"/>
      <c r="CO621" s="304"/>
      <c r="CP621" s="304"/>
      <c r="CQ621" s="304"/>
      <c r="CR621" s="304"/>
      <c r="CS621" s="304"/>
      <c r="CT621" s="304"/>
      <c r="CU621" s="304"/>
      <c r="CV621" s="304"/>
      <c r="CW621" s="304"/>
      <c r="CX621" s="304"/>
      <c r="CY621" s="304"/>
      <c r="CZ621" s="304"/>
      <c r="DA621" s="304"/>
      <c r="DB621" s="304"/>
      <c r="DC621" s="304"/>
      <c r="DD621" s="304"/>
    </row>
    <row r="622" spans="1:108" ht="17.25">
      <c r="A622" s="304"/>
      <c r="B622" s="300"/>
      <c r="C622" s="304"/>
      <c r="D622" s="304"/>
      <c r="E622" s="303"/>
      <c r="F622" s="303"/>
      <c r="G622" s="303"/>
      <c r="H622" s="303"/>
      <c r="I622" s="303"/>
      <c r="J622" s="305"/>
      <c r="K622" s="303"/>
      <c r="L622" s="303"/>
      <c r="M622" s="303"/>
      <c r="N622" s="305"/>
      <c r="O622" s="303"/>
      <c r="P622" s="304"/>
      <c r="Q622" s="304"/>
      <c r="R622" s="304"/>
      <c r="S622" s="304"/>
      <c r="T622" s="304"/>
      <c r="U622" s="304"/>
      <c r="V622" s="304"/>
      <c r="W622" s="304"/>
      <c r="X622" s="304"/>
      <c r="Y622" s="304"/>
      <c r="Z622" s="304"/>
      <c r="AA622" s="304"/>
      <c r="AB622" s="304"/>
      <c r="AC622" s="304"/>
      <c r="AD622" s="304"/>
      <c r="AE622" s="304"/>
      <c r="AF622" s="304"/>
      <c r="AG622" s="304"/>
      <c r="AH622" s="304"/>
      <c r="AI622" s="304"/>
      <c r="AJ622" s="304"/>
      <c r="AK622" s="304"/>
      <c r="AL622" s="304"/>
      <c r="AM622" s="304"/>
      <c r="AN622" s="304"/>
      <c r="AO622" s="304"/>
      <c r="AP622" s="304"/>
      <c r="AQ622" s="304"/>
      <c r="AR622" s="304"/>
      <c r="AS622" s="304"/>
      <c r="AT622" s="304"/>
      <c r="AU622" s="304"/>
      <c r="AV622" s="304"/>
      <c r="AW622" s="304"/>
      <c r="AX622" s="304"/>
      <c r="AY622" s="304"/>
      <c r="AZ622" s="304"/>
      <c r="BA622" s="304"/>
      <c r="BB622" s="304"/>
      <c r="BC622" s="304"/>
      <c r="BD622" s="304"/>
      <c r="BE622" s="304"/>
      <c r="BF622" s="304"/>
      <c r="BG622" s="304"/>
      <c r="BH622" s="304"/>
      <c r="BI622" s="304"/>
      <c r="BJ622" s="304"/>
      <c r="BK622" s="304"/>
      <c r="BL622" s="304"/>
      <c r="BM622" s="304"/>
      <c r="BN622" s="304"/>
      <c r="BO622" s="304"/>
      <c r="BP622" s="304"/>
      <c r="BQ622" s="304"/>
      <c r="BR622" s="304"/>
      <c r="BS622" s="304"/>
      <c r="BT622" s="304"/>
      <c r="BU622" s="304"/>
      <c r="BV622" s="304"/>
      <c r="BW622" s="304"/>
      <c r="BX622" s="304"/>
      <c r="BY622" s="304"/>
      <c r="BZ622" s="304"/>
      <c r="CA622" s="304"/>
      <c r="CB622" s="304"/>
      <c r="CC622" s="304"/>
      <c r="CD622" s="304"/>
      <c r="CE622" s="304"/>
      <c r="CF622" s="304"/>
      <c r="CG622" s="304"/>
      <c r="CH622" s="304"/>
      <c r="CI622" s="304"/>
      <c r="CJ622" s="304"/>
      <c r="CK622" s="304"/>
      <c r="CL622" s="304"/>
      <c r="CM622" s="304"/>
      <c r="CN622" s="304"/>
      <c r="CO622" s="304"/>
      <c r="CP622" s="304"/>
      <c r="CQ622" s="304"/>
      <c r="CR622" s="304"/>
      <c r="CS622" s="304"/>
      <c r="CT622" s="304"/>
      <c r="CU622" s="304"/>
      <c r="CV622" s="304"/>
      <c r="CW622" s="304"/>
      <c r="CX622" s="304"/>
      <c r="CY622" s="304"/>
      <c r="CZ622" s="304"/>
      <c r="DA622" s="304"/>
      <c r="DB622" s="304"/>
      <c r="DC622" s="304"/>
      <c r="DD622" s="304"/>
    </row>
    <row r="623" spans="1:108" ht="17.25">
      <c r="A623" s="304"/>
      <c r="B623" s="300"/>
      <c r="C623" s="304"/>
      <c r="D623" s="304"/>
      <c r="E623" s="303"/>
      <c r="F623" s="303"/>
      <c r="G623" s="303"/>
      <c r="H623" s="303"/>
      <c r="I623" s="303"/>
      <c r="J623" s="305"/>
      <c r="K623" s="303"/>
      <c r="L623" s="303"/>
      <c r="M623" s="303"/>
      <c r="N623" s="305"/>
      <c r="O623" s="303"/>
      <c r="P623" s="304"/>
      <c r="Q623" s="304"/>
      <c r="R623" s="304"/>
      <c r="S623" s="304"/>
      <c r="T623" s="304"/>
      <c r="U623" s="304"/>
      <c r="V623" s="304"/>
      <c r="W623" s="304"/>
      <c r="X623" s="304"/>
      <c r="Y623" s="304"/>
      <c r="Z623" s="304"/>
      <c r="AA623" s="304"/>
      <c r="AB623" s="304"/>
      <c r="AC623" s="304"/>
      <c r="AD623" s="304"/>
      <c r="AE623" s="304"/>
      <c r="AF623" s="304"/>
      <c r="AG623" s="304"/>
      <c r="AH623" s="304"/>
      <c r="AI623" s="304"/>
      <c r="AJ623" s="304"/>
      <c r="AK623" s="304"/>
      <c r="AL623" s="304"/>
      <c r="AM623" s="304"/>
      <c r="AN623" s="304"/>
      <c r="AO623" s="304"/>
      <c r="AP623" s="304"/>
      <c r="AQ623" s="304"/>
      <c r="AR623" s="304"/>
      <c r="AS623" s="304"/>
      <c r="AT623" s="304"/>
      <c r="AU623" s="304"/>
      <c r="AV623" s="304"/>
      <c r="AW623" s="304"/>
      <c r="AX623" s="304"/>
      <c r="AY623" s="304"/>
      <c r="AZ623" s="304"/>
      <c r="BA623" s="304"/>
      <c r="BB623" s="304"/>
      <c r="BC623" s="304"/>
      <c r="BD623" s="304"/>
      <c r="BE623" s="304"/>
      <c r="BF623" s="304"/>
      <c r="BG623" s="304"/>
      <c r="BH623" s="304"/>
      <c r="BI623" s="304"/>
      <c r="BJ623" s="304"/>
      <c r="BK623" s="304"/>
      <c r="BL623" s="304"/>
      <c r="BM623" s="304"/>
      <c r="BN623" s="304"/>
      <c r="BO623" s="304"/>
      <c r="BP623" s="304"/>
      <c r="BQ623" s="304"/>
      <c r="BR623" s="304"/>
      <c r="BS623" s="304"/>
      <c r="BT623" s="304"/>
      <c r="BU623" s="304"/>
      <c r="BV623" s="304"/>
      <c r="BW623" s="304"/>
      <c r="BX623" s="304"/>
      <c r="BY623" s="304"/>
      <c r="BZ623" s="304"/>
      <c r="CA623" s="304"/>
      <c r="CB623" s="304"/>
      <c r="CC623" s="304"/>
      <c r="CD623" s="304"/>
      <c r="CE623" s="304"/>
      <c r="CF623" s="304"/>
      <c r="CG623" s="304"/>
      <c r="CH623" s="304"/>
      <c r="CI623" s="304"/>
      <c r="CJ623" s="304"/>
      <c r="CK623" s="304"/>
      <c r="CL623" s="304"/>
      <c r="CM623" s="304"/>
      <c r="CN623" s="304"/>
      <c r="CO623" s="304"/>
      <c r="CP623" s="304"/>
      <c r="CQ623" s="304"/>
      <c r="CR623" s="304"/>
      <c r="CS623" s="304"/>
      <c r="CT623" s="304"/>
      <c r="CU623" s="304"/>
      <c r="CV623" s="304"/>
      <c r="CW623" s="304"/>
      <c r="CX623" s="304"/>
      <c r="CY623" s="304"/>
      <c r="CZ623" s="304"/>
      <c r="DA623" s="304"/>
      <c r="DB623" s="304"/>
      <c r="DC623" s="304"/>
      <c r="DD623" s="304"/>
    </row>
    <row r="624" spans="1:108" ht="17.25">
      <c r="A624" s="304"/>
      <c r="B624" s="300"/>
      <c r="C624" s="304"/>
      <c r="D624" s="304"/>
      <c r="E624" s="303"/>
      <c r="F624" s="303"/>
      <c r="G624" s="303"/>
      <c r="H624" s="303"/>
      <c r="I624" s="303"/>
      <c r="J624" s="305"/>
      <c r="K624" s="303"/>
      <c r="L624" s="303"/>
      <c r="M624" s="303"/>
      <c r="N624" s="305"/>
      <c r="O624" s="303"/>
      <c r="P624" s="304"/>
      <c r="Q624" s="304"/>
      <c r="R624" s="304"/>
      <c r="S624" s="304"/>
      <c r="T624" s="304"/>
      <c r="U624" s="304"/>
      <c r="V624" s="304"/>
      <c r="W624" s="304"/>
      <c r="X624" s="304"/>
      <c r="Y624" s="304"/>
      <c r="Z624" s="304"/>
      <c r="AA624" s="304"/>
      <c r="AB624" s="304"/>
      <c r="AC624" s="304"/>
      <c r="AD624" s="304"/>
      <c r="AE624" s="304"/>
      <c r="AF624" s="304"/>
      <c r="AG624" s="304"/>
      <c r="AH624" s="304"/>
      <c r="AI624" s="304"/>
      <c r="AJ624" s="304"/>
      <c r="AK624" s="304"/>
      <c r="AL624" s="304"/>
      <c r="AM624" s="304"/>
      <c r="AN624" s="304"/>
      <c r="AO624" s="304"/>
      <c r="AP624" s="304"/>
      <c r="AQ624" s="304"/>
      <c r="AR624" s="304"/>
      <c r="AS624" s="304"/>
      <c r="AT624" s="304"/>
      <c r="AU624" s="304"/>
      <c r="AV624" s="304"/>
      <c r="AW624" s="304"/>
      <c r="AX624" s="304"/>
      <c r="AY624" s="304"/>
      <c r="AZ624" s="304"/>
      <c r="BA624" s="304"/>
      <c r="BB624" s="304"/>
      <c r="BC624" s="304"/>
      <c r="BD624" s="304"/>
      <c r="BE624" s="304"/>
      <c r="BF624" s="304"/>
      <c r="BG624" s="304"/>
      <c r="BH624" s="304"/>
      <c r="BI624" s="304"/>
      <c r="BJ624" s="304"/>
      <c r="BK624" s="304"/>
      <c r="BL624" s="304"/>
      <c r="BM624" s="304"/>
      <c r="BN624" s="304"/>
      <c r="BO624" s="304"/>
      <c r="BP624" s="304"/>
      <c r="BQ624" s="304"/>
      <c r="BR624" s="304"/>
      <c r="BS624" s="304"/>
      <c r="BT624" s="304"/>
      <c r="BU624" s="304"/>
      <c r="BV624" s="304"/>
      <c r="BW624" s="304"/>
      <c r="BX624" s="304"/>
      <c r="BY624" s="304"/>
      <c r="BZ624" s="304"/>
      <c r="CA624" s="304"/>
      <c r="CB624" s="304"/>
      <c r="CC624" s="304"/>
      <c r="CD624" s="304"/>
      <c r="CE624" s="304"/>
      <c r="CF624" s="304"/>
      <c r="CG624" s="304"/>
      <c r="CH624" s="304"/>
      <c r="CI624" s="304"/>
      <c r="CJ624" s="304"/>
      <c r="CK624" s="304"/>
      <c r="CL624" s="304"/>
      <c r="CM624" s="304"/>
      <c r="CN624" s="304"/>
      <c r="CO624" s="304"/>
      <c r="CP624" s="304"/>
      <c r="CQ624" s="304"/>
      <c r="CR624" s="304"/>
      <c r="CS624" s="304"/>
      <c r="CT624" s="304"/>
      <c r="CU624" s="304"/>
      <c r="CV624" s="304"/>
      <c r="CW624" s="304"/>
      <c r="CX624" s="304"/>
      <c r="CY624" s="304"/>
      <c r="CZ624" s="304"/>
      <c r="DA624" s="304"/>
      <c r="DB624" s="304"/>
      <c r="DC624" s="304"/>
      <c r="DD624" s="304"/>
    </row>
    <row r="625" spans="1:108" ht="17.25">
      <c r="A625" s="304"/>
      <c r="B625" s="300"/>
      <c r="C625" s="304"/>
      <c r="D625" s="304"/>
      <c r="E625" s="303"/>
      <c r="F625" s="303"/>
      <c r="G625" s="303"/>
      <c r="H625" s="303"/>
      <c r="I625" s="303"/>
      <c r="J625" s="305"/>
      <c r="K625" s="303"/>
      <c r="L625" s="303"/>
      <c r="M625" s="303"/>
      <c r="N625" s="305"/>
      <c r="O625" s="303"/>
      <c r="P625" s="304"/>
      <c r="Q625" s="304"/>
      <c r="R625" s="304"/>
      <c r="S625" s="304"/>
      <c r="T625" s="304"/>
      <c r="U625" s="304"/>
      <c r="V625" s="304"/>
      <c r="W625" s="304"/>
      <c r="X625" s="304"/>
      <c r="Y625" s="304"/>
      <c r="Z625" s="304"/>
      <c r="AA625" s="304"/>
      <c r="AB625" s="304"/>
      <c r="AC625" s="304"/>
      <c r="AD625" s="304"/>
      <c r="AE625" s="304"/>
      <c r="AF625" s="304"/>
      <c r="AG625" s="304"/>
      <c r="AH625" s="304"/>
      <c r="AI625" s="304"/>
      <c r="AJ625" s="304"/>
      <c r="AK625" s="304"/>
      <c r="AL625" s="304"/>
      <c r="AM625" s="304"/>
      <c r="AN625" s="304"/>
      <c r="AO625" s="304"/>
      <c r="AP625" s="304"/>
      <c r="AQ625" s="304"/>
      <c r="AR625" s="304"/>
      <c r="AS625" s="304"/>
      <c r="AT625" s="304"/>
      <c r="AU625" s="304"/>
      <c r="AV625" s="304"/>
      <c r="AW625" s="304"/>
      <c r="AX625" s="304"/>
      <c r="AY625" s="304"/>
      <c r="AZ625" s="304"/>
      <c r="BA625" s="304"/>
      <c r="BB625" s="304"/>
      <c r="BC625" s="304"/>
      <c r="BD625" s="304"/>
      <c r="BE625" s="304"/>
      <c r="BF625" s="304"/>
      <c r="BG625" s="304"/>
      <c r="BH625" s="304"/>
      <c r="BI625" s="304"/>
      <c r="BJ625" s="304"/>
      <c r="BK625" s="304"/>
      <c r="BL625" s="304"/>
      <c r="BM625" s="304"/>
      <c r="BN625" s="304"/>
      <c r="BO625" s="304"/>
      <c r="BP625" s="304"/>
      <c r="BQ625" s="304"/>
      <c r="BR625" s="304"/>
      <c r="BS625" s="304"/>
      <c r="BT625" s="304"/>
      <c r="BU625" s="304"/>
      <c r="BV625" s="304"/>
      <c r="BW625" s="304"/>
      <c r="BX625" s="304"/>
      <c r="BY625" s="304"/>
      <c r="BZ625" s="304"/>
      <c r="CA625" s="304"/>
      <c r="CB625" s="304"/>
      <c r="CC625" s="304"/>
      <c r="CD625" s="304"/>
      <c r="CE625" s="304"/>
      <c r="CF625" s="304"/>
      <c r="CG625" s="304"/>
      <c r="CH625" s="304"/>
      <c r="CI625" s="304"/>
      <c r="CJ625" s="304"/>
      <c r="CK625" s="304"/>
      <c r="CL625" s="304"/>
      <c r="CM625" s="304"/>
      <c r="CN625" s="304"/>
      <c r="CO625" s="304"/>
      <c r="CP625" s="304"/>
      <c r="CQ625" s="304"/>
      <c r="CR625" s="304"/>
      <c r="CS625" s="304"/>
      <c r="CT625" s="304"/>
      <c r="CU625" s="304"/>
      <c r="CV625" s="304"/>
      <c r="CW625" s="304"/>
      <c r="CX625" s="304"/>
      <c r="CY625" s="304"/>
      <c r="CZ625" s="304"/>
      <c r="DA625" s="304"/>
      <c r="DB625" s="304"/>
      <c r="DC625" s="304"/>
      <c r="DD625" s="304"/>
    </row>
    <row r="626" spans="1:108" ht="17.25">
      <c r="A626" s="304"/>
      <c r="B626" s="300"/>
      <c r="C626" s="304"/>
      <c r="D626" s="304"/>
      <c r="E626" s="303"/>
      <c r="F626" s="303"/>
      <c r="G626" s="303"/>
      <c r="H626" s="303"/>
      <c r="I626" s="303"/>
      <c r="J626" s="305"/>
      <c r="K626" s="303"/>
      <c r="L626" s="303"/>
      <c r="M626" s="303"/>
      <c r="N626" s="305"/>
      <c r="O626" s="303"/>
      <c r="P626" s="304"/>
      <c r="Q626" s="304"/>
      <c r="R626" s="304"/>
      <c r="S626" s="304"/>
      <c r="T626" s="304"/>
      <c r="U626" s="304"/>
      <c r="V626" s="304"/>
      <c r="W626" s="304"/>
      <c r="X626" s="304"/>
      <c r="Y626" s="304"/>
      <c r="Z626" s="304"/>
      <c r="AA626" s="304"/>
      <c r="AB626" s="304"/>
      <c r="AC626" s="304"/>
      <c r="AD626" s="304"/>
      <c r="AE626" s="304"/>
      <c r="AF626" s="304"/>
      <c r="AG626" s="304"/>
      <c r="AH626" s="304"/>
      <c r="AI626" s="304"/>
      <c r="AJ626" s="304"/>
      <c r="AK626" s="304"/>
      <c r="AL626" s="304"/>
      <c r="AM626" s="304"/>
      <c r="AN626" s="304"/>
      <c r="AO626" s="304"/>
      <c r="AP626" s="304"/>
      <c r="AQ626" s="304"/>
      <c r="AR626" s="304"/>
      <c r="AS626" s="304"/>
      <c r="AT626" s="304"/>
      <c r="AU626" s="304"/>
      <c r="AV626" s="304"/>
      <c r="AW626" s="304"/>
      <c r="AX626" s="304"/>
      <c r="AY626" s="304"/>
      <c r="AZ626" s="304"/>
      <c r="BA626" s="304"/>
      <c r="BB626" s="304"/>
      <c r="BC626" s="304"/>
      <c r="BD626" s="304"/>
      <c r="BE626" s="304"/>
      <c r="BF626" s="304"/>
      <c r="BG626" s="304"/>
      <c r="BH626" s="304"/>
      <c r="BI626" s="304"/>
      <c r="BJ626" s="304"/>
      <c r="BK626" s="304"/>
      <c r="BL626" s="304"/>
      <c r="BM626" s="304"/>
      <c r="BN626" s="304"/>
      <c r="BO626" s="304"/>
      <c r="BP626" s="304"/>
      <c r="BQ626" s="304"/>
      <c r="BR626" s="304"/>
      <c r="BS626" s="304"/>
      <c r="BT626" s="304"/>
      <c r="BU626" s="304"/>
      <c r="BV626" s="304"/>
      <c r="BW626" s="304"/>
      <c r="BX626" s="304"/>
      <c r="BY626" s="304"/>
      <c r="BZ626" s="304"/>
      <c r="CA626" s="304"/>
      <c r="CB626" s="304"/>
      <c r="CC626" s="304"/>
      <c r="CD626" s="304"/>
      <c r="CE626" s="304"/>
      <c r="CF626" s="304"/>
      <c r="CG626" s="304"/>
      <c r="CH626" s="304"/>
      <c r="CI626" s="304"/>
      <c r="CJ626" s="304"/>
      <c r="CK626" s="304"/>
      <c r="CL626" s="304"/>
      <c r="CM626" s="304"/>
      <c r="CN626" s="304"/>
      <c r="CO626" s="304"/>
      <c r="CP626" s="304"/>
      <c r="CQ626" s="304"/>
      <c r="CR626" s="304"/>
      <c r="CS626" s="304"/>
      <c r="CT626" s="304"/>
      <c r="CU626" s="304"/>
      <c r="CV626" s="304"/>
      <c r="CW626" s="304"/>
      <c r="CX626" s="304"/>
      <c r="CY626" s="304"/>
      <c r="CZ626" s="304"/>
      <c r="DA626" s="304"/>
      <c r="DB626" s="304"/>
      <c r="DC626" s="304"/>
      <c r="DD626" s="304"/>
    </row>
    <row r="627" spans="1:108" ht="17.25">
      <c r="A627" s="304"/>
      <c r="B627" s="300"/>
      <c r="C627" s="304"/>
      <c r="D627" s="304"/>
      <c r="E627" s="303"/>
      <c r="F627" s="303"/>
      <c r="G627" s="303"/>
      <c r="H627" s="303"/>
      <c r="I627" s="303"/>
      <c r="J627" s="305"/>
      <c r="K627" s="303"/>
      <c r="L627" s="303"/>
      <c r="M627" s="303"/>
      <c r="N627" s="305"/>
      <c r="O627" s="303"/>
      <c r="P627" s="304"/>
      <c r="Q627" s="304"/>
      <c r="R627" s="304"/>
      <c r="S627" s="304"/>
      <c r="T627" s="304"/>
      <c r="U627" s="304"/>
      <c r="V627" s="304"/>
      <c r="W627" s="304"/>
      <c r="X627" s="304"/>
      <c r="Y627" s="304"/>
      <c r="Z627" s="304"/>
      <c r="AA627" s="304"/>
      <c r="AB627" s="304"/>
      <c r="AC627" s="304"/>
      <c r="AD627" s="304"/>
      <c r="AE627" s="304"/>
      <c r="AF627" s="304"/>
      <c r="AG627" s="304"/>
      <c r="AH627" s="304"/>
      <c r="AI627" s="304"/>
      <c r="AJ627" s="304"/>
      <c r="AK627" s="304"/>
      <c r="AL627" s="304"/>
      <c r="AM627" s="304"/>
      <c r="AN627" s="304"/>
      <c r="AO627" s="304"/>
      <c r="AP627" s="304"/>
      <c r="AQ627" s="304"/>
      <c r="AR627" s="304"/>
      <c r="AS627" s="304"/>
      <c r="AT627" s="304"/>
      <c r="AU627" s="304"/>
      <c r="AV627" s="304"/>
      <c r="AW627" s="304"/>
      <c r="AX627" s="304"/>
      <c r="AY627" s="304"/>
      <c r="AZ627" s="304"/>
      <c r="BA627" s="304"/>
      <c r="BB627" s="304"/>
      <c r="BC627" s="304"/>
      <c r="BD627" s="304"/>
      <c r="BE627" s="304"/>
      <c r="BF627" s="304"/>
      <c r="BG627" s="304"/>
      <c r="BH627" s="304"/>
      <c r="BI627" s="304"/>
      <c r="BJ627" s="304"/>
      <c r="BK627" s="304"/>
      <c r="BL627" s="304"/>
      <c r="BM627" s="304"/>
      <c r="BN627" s="304"/>
      <c r="BO627" s="304"/>
      <c r="BP627" s="304"/>
      <c r="BQ627" s="304"/>
      <c r="BR627" s="304"/>
      <c r="BS627" s="304"/>
      <c r="BT627" s="304"/>
      <c r="BU627" s="304"/>
      <c r="BV627" s="304"/>
      <c r="BW627" s="304"/>
      <c r="BX627" s="304"/>
      <c r="BY627" s="304"/>
      <c r="BZ627" s="304"/>
      <c r="CA627" s="304"/>
      <c r="CB627" s="304"/>
      <c r="CC627" s="304"/>
      <c r="CD627" s="304"/>
      <c r="CE627" s="304"/>
      <c r="CF627" s="304"/>
      <c r="CG627" s="304"/>
      <c r="CH627" s="304"/>
      <c r="CI627" s="304"/>
      <c r="CJ627" s="304"/>
      <c r="CK627" s="304"/>
      <c r="CL627" s="304"/>
      <c r="CM627" s="304"/>
      <c r="CN627" s="304"/>
      <c r="CO627" s="304"/>
      <c r="CP627" s="304"/>
      <c r="CQ627" s="304"/>
      <c r="CR627" s="304"/>
      <c r="CS627" s="304"/>
      <c r="CT627" s="304"/>
      <c r="CU627" s="304"/>
      <c r="CV627" s="304"/>
      <c r="CW627" s="304"/>
      <c r="CX627" s="304"/>
      <c r="CY627" s="304"/>
      <c r="CZ627" s="304"/>
      <c r="DA627" s="304"/>
      <c r="DB627" s="304"/>
      <c r="DC627" s="304"/>
      <c r="DD627" s="304"/>
    </row>
    <row r="628" spans="1:108" ht="17.25">
      <c r="A628" s="304"/>
      <c r="B628" s="300"/>
      <c r="C628" s="304"/>
      <c r="D628" s="304"/>
      <c r="E628" s="303"/>
      <c r="F628" s="303"/>
      <c r="G628" s="303"/>
      <c r="H628" s="303"/>
      <c r="I628" s="303"/>
      <c r="J628" s="305"/>
      <c r="K628" s="303"/>
      <c r="L628" s="303"/>
      <c r="M628" s="303"/>
      <c r="N628" s="305"/>
      <c r="O628" s="303"/>
      <c r="P628" s="304"/>
      <c r="Q628" s="304"/>
      <c r="R628" s="304"/>
      <c r="S628" s="304"/>
      <c r="T628" s="304"/>
      <c r="U628" s="304"/>
      <c r="V628" s="304"/>
      <c r="W628" s="304"/>
      <c r="X628" s="304"/>
      <c r="Y628" s="304"/>
      <c r="Z628" s="304"/>
      <c r="AA628" s="304"/>
      <c r="AB628" s="304"/>
      <c r="AC628" s="304"/>
      <c r="AD628" s="304"/>
      <c r="AE628" s="304"/>
      <c r="AF628" s="304"/>
      <c r="AG628" s="304"/>
      <c r="AH628" s="304"/>
      <c r="AI628" s="304"/>
      <c r="AJ628" s="304"/>
      <c r="AK628" s="304"/>
      <c r="AL628" s="304"/>
      <c r="AM628" s="304"/>
      <c r="AN628" s="304"/>
      <c r="AO628" s="304"/>
      <c r="AP628" s="304"/>
      <c r="AQ628" s="304"/>
      <c r="AR628" s="304"/>
      <c r="AS628" s="304"/>
      <c r="AT628" s="304"/>
      <c r="AU628" s="304"/>
      <c r="AV628" s="304"/>
      <c r="AW628" s="304"/>
      <c r="AX628" s="304"/>
      <c r="AY628" s="304"/>
      <c r="AZ628" s="304"/>
      <c r="BA628" s="304"/>
      <c r="BB628" s="304"/>
      <c r="BC628" s="304"/>
      <c r="BD628" s="304"/>
      <c r="BE628" s="304"/>
      <c r="BF628" s="304"/>
      <c r="BG628" s="304"/>
      <c r="BH628" s="304"/>
      <c r="BI628" s="304"/>
      <c r="BJ628" s="304"/>
      <c r="BK628" s="304"/>
      <c r="BL628" s="304"/>
      <c r="BM628" s="304"/>
      <c r="BN628" s="304"/>
      <c r="BO628" s="304"/>
      <c r="BP628" s="304"/>
      <c r="BQ628" s="304"/>
      <c r="BR628" s="304"/>
      <c r="BS628" s="304"/>
      <c r="BT628" s="304"/>
      <c r="BU628" s="304"/>
      <c r="BV628" s="304"/>
      <c r="BW628" s="304"/>
      <c r="BX628" s="304"/>
      <c r="BY628" s="304"/>
      <c r="BZ628" s="304"/>
      <c r="CA628" s="304"/>
      <c r="CB628" s="304"/>
      <c r="CC628" s="304"/>
      <c r="CD628" s="304"/>
      <c r="CE628" s="304"/>
      <c r="CF628" s="304"/>
      <c r="CG628" s="304"/>
      <c r="CH628" s="304"/>
      <c r="CI628" s="304"/>
      <c r="CJ628" s="304"/>
      <c r="CK628" s="304"/>
      <c r="CL628" s="304"/>
      <c r="CM628" s="304"/>
      <c r="CN628" s="304"/>
      <c r="CO628" s="304"/>
      <c r="CP628" s="304"/>
      <c r="CQ628" s="304"/>
      <c r="CR628" s="304"/>
      <c r="CS628" s="304"/>
      <c r="CT628" s="304"/>
      <c r="CU628" s="304"/>
      <c r="CV628" s="304"/>
      <c r="CW628" s="304"/>
      <c r="CX628" s="304"/>
      <c r="CY628" s="304"/>
      <c r="CZ628" s="304"/>
      <c r="DA628" s="304"/>
      <c r="DB628" s="304"/>
      <c r="DC628" s="304"/>
      <c r="DD628" s="304"/>
    </row>
    <row r="629" spans="1:108" ht="17.25">
      <c r="A629" s="304"/>
      <c r="B629" s="300"/>
      <c r="C629" s="304"/>
      <c r="D629" s="304"/>
      <c r="E629" s="303"/>
      <c r="F629" s="303"/>
      <c r="G629" s="303"/>
      <c r="H629" s="303"/>
      <c r="I629" s="303"/>
      <c r="J629" s="305"/>
      <c r="K629" s="303"/>
      <c r="L629" s="303"/>
      <c r="M629" s="303"/>
      <c r="N629" s="305"/>
      <c r="O629" s="303"/>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c r="AN629" s="304"/>
      <c r="AO629" s="304"/>
      <c r="AP629" s="304"/>
      <c r="AQ629" s="304"/>
      <c r="AR629" s="304"/>
      <c r="AS629" s="304"/>
      <c r="AT629" s="304"/>
      <c r="AU629" s="304"/>
      <c r="AV629" s="304"/>
      <c r="AW629" s="304"/>
      <c r="AX629" s="304"/>
      <c r="AY629" s="304"/>
      <c r="AZ629" s="304"/>
      <c r="BA629" s="304"/>
      <c r="BB629" s="304"/>
      <c r="BC629" s="304"/>
      <c r="BD629" s="304"/>
      <c r="BE629" s="304"/>
      <c r="BF629" s="304"/>
      <c r="BG629" s="304"/>
      <c r="BH629" s="304"/>
      <c r="BI629" s="304"/>
      <c r="BJ629" s="304"/>
      <c r="BK629" s="304"/>
      <c r="BL629" s="304"/>
      <c r="BM629" s="304"/>
      <c r="BN629" s="304"/>
      <c r="BO629" s="304"/>
      <c r="BP629" s="304"/>
      <c r="BQ629" s="304"/>
      <c r="BR629" s="304"/>
      <c r="BS629" s="304"/>
      <c r="BT629" s="304"/>
      <c r="BU629" s="304"/>
      <c r="BV629" s="304"/>
      <c r="BW629" s="304"/>
      <c r="BX629" s="304"/>
      <c r="BY629" s="304"/>
      <c r="BZ629" s="304"/>
      <c r="CA629" s="304"/>
      <c r="CB629" s="304"/>
      <c r="CC629" s="304"/>
      <c r="CD629" s="304"/>
      <c r="CE629" s="304"/>
      <c r="CF629" s="304"/>
      <c r="CG629" s="304"/>
      <c r="CH629" s="304"/>
      <c r="CI629" s="304"/>
      <c r="CJ629" s="304"/>
      <c r="CK629" s="304"/>
      <c r="CL629" s="304"/>
      <c r="CM629" s="304"/>
      <c r="CN629" s="304"/>
      <c r="CO629" s="304"/>
      <c r="CP629" s="304"/>
      <c r="CQ629" s="304"/>
      <c r="CR629" s="304"/>
      <c r="CS629" s="304"/>
      <c r="CT629" s="304"/>
      <c r="CU629" s="304"/>
      <c r="CV629" s="304"/>
      <c r="CW629" s="304"/>
      <c r="CX629" s="304"/>
      <c r="CY629" s="304"/>
      <c r="CZ629" s="304"/>
      <c r="DA629" s="304"/>
      <c r="DB629" s="304"/>
      <c r="DC629" s="304"/>
      <c r="DD629" s="304"/>
    </row>
    <row r="630" spans="1:108" ht="17.25">
      <c r="A630" s="304"/>
      <c r="B630" s="300"/>
      <c r="C630" s="304"/>
      <c r="D630" s="304"/>
      <c r="E630" s="303"/>
      <c r="F630" s="303"/>
      <c r="G630" s="303"/>
      <c r="H630" s="303"/>
      <c r="I630" s="303"/>
      <c r="J630" s="305"/>
      <c r="K630" s="303"/>
      <c r="L630" s="303"/>
      <c r="M630" s="303"/>
      <c r="N630" s="305"/>
      <c r="O630" s="303"/>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c r="AN630" s="304"/>
      <c r="AO630" s="304"/>
      <c r="AP630" s="304"/>
      <c r="AQ630" s="304"/>
      <c r="AR630" s="304"/>
      <c r="AS630" s="304"/>
      <c r="AT630" s="304"/>
      <c r="AU630" s="304"/>
      <c r="AV630" s="304"/>
      <c r="AW630" s="304"/>
      <c r="AX630" s="304"/>
      <c r="AY630" s="304"/>
      <c r="AZ630" s="304"/>
      <c r="BA630" s="304"/>
      <c r="BB630" s="304"/>
      <c r="BC630" s="304"/>
      <c r="BD630" s="304"/>
      <c r="BE630" s="304"/>
      <c r="BF630" s="304"/>
      <c r="BG630" s="304"/>
      <c r="BH630" s="304"/>
      <c r="BI630" s="304"/>
      <c r="BJ630" s="304"/>
      <c r="BK630" s="304"/>
      <c r="BL630" s="304"/>
      <c r="BM630" s="304"/>
      <c r="BN630" s="304"/>
      <c r="BO630" s="304"/>
      <c r="BP630" s="304"/>
      <c r="BQ630" s="304"/>
      <c r="BR630" s="304"/>
      <c r="BS630" s="304"/>
      <c r="BT630" s="304"/>
      <c r="BU630" s="304"/>
      <c r="BV630" s="304"/>
      <c r="BW630" s="304"/>
      <c r="BX630" s="304"/>
      <c r="BY630" s="304"/>
      <c r="BZ630" s="304"/>
      <c r="CA630" s="304"/>
      <c r="CB630" s="304"/>
      <c r="CC630" s="304"/>
      <c r="CD630" s="304"/>
      <c r="CE630" s="304"/>
      <c r="CF630" s="304"/>
      <c r="CG630" s="304"/>
      <c r="CH630" s="304"/>
      <c r="CI630" s="304"/>
      <c r="CJ630" s="304"/>
      <c r="CK630" s="304"/>
      <c r="CL630" s="304"/>
      <c r="CM630" s="304"/>
      <c r="CN630" s="304"/>
      <c r="CO630" s="304"/>
      <c r="CP630" s="304"/>
      <c r="CQ630" s="304"/>
      <c r="CR630" s="304"/>
      <c r="CS630" s="304"/>
      <c r="CT630" s="304"/>
      <c r="CU630" s="304"/>
      <c r="CV630" s="304"/>
      <c r="CW630" s="304"/>
      <c r="CX630" s="304"/>
      <c r="CY630" s="304"/>
      <c r="CZ630" s="304"/>
      <c r="DA630" s="304"/>
      <c r="DB630" s="304"/>
      <c r="DC630" s="304"/>
      <c r="DD630" s="304"/>
    </row>
    <row r="631" spans="1:108" ht="17.25">
      <c r="A631" s="304"/>
      <c r="B631" s="300"/>
      <c r="C631" s="304"/>
      <c r="D631" s="304"/>
      <c r="E631" s="303"/>
      <c r="F631" s="303"/>
      <c r="G631" s="303"/>
      <c r="H631" s="303"/>
      <c r="I631" s="303"/>
      <c r="J631" s="305"/>
      <c r="K631" s="303"/>
      <c r="L631" s="303"/>
      <c r="M631" s="303"/>
      <c r="N631" s="305"/>
      <c r="O631" s="303"/>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c r="AN631" s="304"/>
      <c r="AO631" s="304"/>
      <c r="AP631" s="304"/>
      <c r="AQ631" s="304"/>
      <c r="AR631" s="304"/>
      <c r="AS631" s="304"/>
      <c r="AT631" s="304"/>
      <c r="AU631" s="304"/>
      <c r="AV631" s="304"/>
      <c r="AW631" s="304"/>
      <c r="AX631" s="304"/>
      <c r="AY631" s="304"/>
      <c r="AZ631" s="304"/>
      <c r="BA631" s="304"/>
      <c r="BB631" s="304"/>
      <c r="BC631" s="304"/>
      <c r="BD631" s="304"/>
      <c r="BE631" s="304"/>
      <c r="BF631" s="304"/>
      <c r="BG631" s="304"/>
      <c r="BH631" s="304"/>
      <c r="BI631" s="304"/>
      <c r="BJ631" s="304"/>
      <c r="BK631" s="304"/>
      <c r="BL631" s="304"/>
      <c r="BM631" s="304"/>
      <c r="BN631" s="304"/>
      <c r="BO631" s="304"/>
      <c r="BP631" s="304"/>
      <c r="BQ631" s="304"/>
      <c r="BR631" s="304"/>
      <c r="BS631" s="304"/>
      <c r="BT631" s="304"/>
      <c r="BU631" s="304"/>
      <c r="BV631" s="304"/>
      <c r="BW631" s="304"/>
      <c r="BX631" s="304"/>
      <c r="BY631" s="304"/>
      <c r="BZ631" s="304"/>
      <c r="CA631" s="304"/>
      <c r="CB631" s="304"/>
      <c r="CC631" s="304"/>
      <c r="CD631" s="304"/>
      <c r="CE631" s="304"/>
      <c r="CF631" s="304"/>
      <c r="CG631" s="304"/>
      <c r="CH631" s="304"/>
      <c r="CI631" s="304"/>
      <c r="CJ631" s="304"/>
      <c r="CK631" s="304"/>
      <c r="CL631" s="304"/>
      <c r="CM631" s="304"/>
      <c r="CN631" s="304"/>
      <c r="CO631" s="304"/>
      <c r="CP631" s="304"/>
      <c r="CQ631" s="304"/>
      <c r="CR631" s="304"/>
      <c r="CS631" s="304"/>
      <c r="CT631" s="304"/>
      <c r="CU631" s="304"/>
      <c r="CV631" s="304"/>
      <c r="CW631" s="304"/>
      <c r="CX631" s="304"/>
      <c r="CY631" s="304"/>
      <c r="CZ631" s="304"/>
      <c r="DA631" s="304"/>
      <c r="DB631" s="304"/>
      <c r="DC631" s="304"/>
      <c r="DD631" s="304"/>
    </row>
    <row r="632" spans="1:108" ht="17.25">
      <c r="A632" s="304"/>
      <c r="B632" s="300"/>
      <c r="C632" s="304"/>
      <c r="D632" s="304"/>
      <c r="E632" s="303"/>
      <c r="F632" s="303"/>
      <c r="G632" s="303"/>
      <c r="H632" s="303"/>
      <c r="I632" s="303"/>
      <c r="J632" s="305"/>
      <c r="K632" s="303"/>
      <c r="L632" s="303"/>
      <c r="M632" s="303"/>
      <c r="N632" s="305"/>
      <c r="O632" s="303"/>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c r="AN632" s="304"/>
      <c r="AO632" s="304"/>
      <c r="AP632" s="304"/>
      <c r="AQ632" s="304"/>
      <c r="AR632" s="304"/>
      <c r="AS632" s="304"/>
      <c r="AT632" s="304"/>
      <c r="AU632" s="304"/>
      <c r="AV632" s="304"/>
      <c r="AW632" s="304"/>
      <c r="AX632" s="304"/>
      <c r="AY632" s="304"/>
      <c r="AZ632" s="304"/>
      <c r="BA632" s="304"/>
      <c r="BB632" s="304"/>
      <c r="BC632" s="304"/>
      <c r="BD632" s="304"/>
      <c r="BE632" s="304"/>
      <c r="BF632" s="304"/>
      <c r="BG632" s="304"/>
      <c r="BH632" s="304"/>
      <c r="BI632" s="304"/>
      <c r="BJ632" s="304"/>
      <c r="BK632" s="304"/>
      <c r="BL632" s="304"/>
      <c r="BM632" s="304"/>
      <c r="BN632" s="304"/>
      <c r="BO632" s="304"/>
      <c r="BP632" s="304"/>
      <c r="BQ632" s="304"/>
      <c r="BR632" s="304"/>
      <c r="BS632" s="304"/>
      <c r="BT632" s="304"/>
      <c r="BU632" s="304"/>
      <c r="BV632" s="304"/>
      <c r="BW632" s="304"/>
      <c r="BX632" s="304"/>
      <c r="BY632" s="304"/>
      <c r="BZ632" s="304"/>
      <c r="CA632" s="304"/>
      <c r="CB632" s="304"/>
      <c r="CC632" s="304"/>
      <c r="CD632" s="304"/>
      <c r="CE632" s="304"/>
      <c r="CF632" s="304"/>
      <c r="CG632" s="304"/>
      <c r="CH632" s="304"/>
      <c r="CI632" s="304"/>
      <c r="CJ632" s="304"/>
      <c r="CK632" s="304"/>
      <c r="CL632" s="304"/>
      <c r="CM632" s="304"/>
      <c r="CN632" s="304"/>
      <c r="CO632" s="304"/>
      <c r="CP632" s="304"/>
      <c r="CQ632" s="304"/>
      <c r="CR632" s="304"/>
      <c r="CS632" s="304"/>
      <c r="CT632" s="304"/>
      <c r="CU632" s="304"/>
      <c r="CV632" s="304"/>
      <c r="CW632" s="304"/>
      <c r="CX632" s="304"/>
      <c r="CY632" s="304"/>
      <c r="CZ632" s="304"/>
      <c r="DA632" s="304"/>
      <c r="DB632" s="304"/>
      <c r="DC632" s="304"/>
      <c r="DD632" s="304"/>
    </row>
    <row r="633" spans="1:108" ht="17.25">
      <c r="A633" s="304"/>
      <c r="B633" s="300"/>
      <c r="C633" s="304"/>
      <c r="D633" s="304"/>
      <c r="E633" s="303"/>
      <c r="F633" s="303"/>
      <c r="G633" s="303"/>
      <c r="H633" s="303"/>
      <c r="I633" s="303"/>
      <c r="J633" s="305"/>
      <c r="K633" s="303"/>
      <c r="L633" s="303"/>
      <c r="M633" s="303"/>
      <c r="N633" s="305"/>
      <c r="O633" s="303"/>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c r="AN633" s="304"/>
      <c r="AO633" s="304"/>
      <c r="AP633" s="304"/>
      <c r="AQ633" s="304"/>
      <c r="AR633" s="304"/>
      <c r="AS633" s="304"/>
      <c r="AT633" s="304"/>
      <c r="AU633" s="304"/>
      <c r="AV633" s="304"/>
      <c r="AW633" s="304"/>
      <c r="AX633" s="304"/>
      <c r="AY633" s="304"/>
      <c r="AZ633" s="304"/>
      <c r="BA633" s="304"/>
      <c r="BB633" s="304"/>
      <c r="BC633" s="304"/>
      <c r="BD633" s="304"/>
      <c r="BE633" s="304"/>
      <c r="BF633" s="304"/>
      <c r="BG633" s="304"/>
      <c r="BH633" s="304"/>
      <c r="BI633" s="304"/>
      <c r="BJ633" s="304"/>
      <c r="BK633" s="304"/>
      <c r="BL633" s="304"/>
      <c r="BM633" s="304"/>
      <c r="BN633" s="304"/>
      <c r="BO633" s="304"/>
      <c r="BP633" s="304"/>
      <c r="BQ633" s="304"/>
      <c r="BR633" s="304"/>
      <c r="BS633" s="304"/>
      <c r="BT633" s="304"/>
      <c r="BU633" s="304"/>
      <c r="BV633" s="304"/>
      <c r="BW633" s="304"/>
      <c r="BX633" s="304"/>
      <c r="BY633" s="304"/>
      <c r="BZ633" s="304"/>
      <c r="CA633" s="304"/>
      <c r="CB633" s="304"/>
      <c r="CC633" s="304"/>
      <c r="CD633" s="304"/>
      <c r="CE633" s="304"/>
      <c r="CF633" s="304"/>
      <c r="CG633" s="304"/>
      <c r="CH633" s="304"/>
      <c r="CI633" s="304"/>
      <c r="CJ633" s="304"/>
      <c r="CK633" s="304"/>
      <c r="CL633" s="304"/>
      <c r="CM633" s="304"/>
      <c r="CN633" s="304"/>
      <c r="CO633" s="304"/>
      <c r="CP633" s="304"/>
      <c r="CQ633" s="304"/>
      <c r="CR633" s="304"/>
      <c r="CS633" s="304"/>
      <c r="CT633" s="304"/>
      <c r="CU633" s="304"/>
      <c r="CV633" s="304"/>
      <c r="CW633" s="304"/>
      <c r="CX633" s="304"/>
      <c r="CY633" s="304"/>
      <c r="CZ633" s="304"/>
      <c r="DA633" s="304"/>
      <c r="DB633" s="304"/>
      <c r="DC633" s="304"/>
      <c r="DD633" s="304"/>
    </row>
    <row r="634" spans="1:108" ht="17.25">
      <c r="A634" s="304"/>
      <c r="B634" s="300"/>
      <c r="C634" s="304"/>
      <c r="D634" s="304"/>
      <c r="E634" s="303"/>
      <c r="F634" s="303"/>
      <c r="G634" s="303"/>
      <c r="H634" s="303"/>
      <c r="I634" s="303"/>
      <c r="J634" s="305"/>
      <c r="K634" s="303"/>
      <c r="L634" s="303"/>
      <c r="M634" s="303"/>
      <c r="N634" s="305"/>
      <c r="O634" s="303"/>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c r="AN634" s="304"/>
      <c r="AO634" s="304"/>
      <c r="AP634" s="304"/>
      <c r="AQ634" s="304"/>
      <c r="AR634" s="304"/>
      <c r="AS634" s="304"/>
      <c r="AT634" s="304"/>
      <c r="AU634" s="304"/>
      <c r="AV634" s="304"/>
      <c r="AW634" s="304"/>
      <c r="AX634" s="304"/>
      <c r="AY634" s="304"/>
      <c r="AZ634" s="304"/>
      <c r="BA634" s="304"/>
      <c r="BB634" s="304"/>
      <c r="BC634" s="304"/>
      <c r="BD634" s="304"/>
      <c r="BE634" s="304"/>
      <c r="BF634" s="304"/>
      <c r="BG634" s="304"/>
      <c r="BH634" s="304"/>
      <c r="BI634" s="304"/>
      <c r="BJ634" s="304"/>
      <c r="BK634" s="304"/>
      <c r="BL634" s="304"/>
      <c r="BM634" s="304"/>
      <c r="BN634" s="304"/>
      <c r="BO634" s="304"/>
      <c r="BP634" s="304"/>
      <c r="BQ634" s="304"/>
      <c r="BR634" s="304"/>
      <c r="BS634" s="304"/>
      <c r="BT634" s="304"/>
      <c r="BU634" s="304"/>
      <c r="BV634" s="304"/>
      <c r="BW634" s="304"/>
      <c r="BX634" s="304"/>
      <c r="BY634" s="304"/>
      <c r="BZ634" s="304"/>
      <c r="CA634" s="304"/>
      <c r="CB634" s="304"/>
      <c r="CC634" s="304"/>
      <c r="CD634" s="304"/>
      <c r="CE634" s="304"/>
      <c r="CF634" s="304"/>
      <c r="CG634" s="304"/>
      <c r="CH634" s="304"/>
      <c r="CI634" s="304"/>
      <c r="CJ634" s="304"/>
      <c r="CK634" s="304"/>
      <c r="CL634" s="304"/>
      <c r="CM634" s="304"/>
      <c r="CN634" s="304"/>
      <c r="CO634" s="304"/>
      <c r="CP634" s="304"/>
      <c r="CQ634" s="304"/>
      <c r="CR634" s="304"/>
      <c r="CS634" s="304"/>
      <c r="CT634" s="304"/>
      <c r="CU634" s="304"/>
      <c r="CV634" s="304"/>
      <c r="CW634" s="304"/>
      <c r="CX634" s="304"/>
      <c r="CY634" s="304"/>
      <c r="CZ634" s="304"/>
      <c r="DA634" s="304"/>
      <c r="DB634" s="304"/>
      <c r="DC634" s="304"/>
      <c r="DD634" s="304"/>
    </row>
    <row r="635" spans="1:108" ht="17.25">
      <c r="A635" s="304"/>
      <c r="B635" s="300"/>
      <c r="C635" s="304"/>
      <c r="D635" s="304"/>
      <c r="E635" s="303"/>
      <c r="F635" s="303"/>
      <c r="G635" s="303"/>
      <c r="H635" s="303"/>
      <c r="I635" s="303"/>
      <c r="J635" s="305"/>
      <c r="K635" s="303"/>
      <c r="L635" s="303"/>
      <c r="M635" s="303"/>
      <c r="N635" s="305"/>
      <c r="O635" s="303"/>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c r="AN635" s="304"/>
      <c r="AO635" s="304"/>
      <c r="AP635" s="304"/>
      <c r="AQ635" s="304"/>
      <c r="AR635" s="304"/>
      <c r="AS635" s="304"/>
      <c r="AT635" s="304"/>
      <c r="AU635" s="304"/>
      <c r="AV635" s="304"/>
      <c r="AW635" s="304"/>
      <c r="AX635" s="304"/>
      <c r="AY635" s="304"/>
      <c r="AZ635" s="304"/>
      <c r="BA635" s="304"/>
      <c r="BB635" s="304"/>
      <c r="BC635" s="304"/>
      <c r="BD635" s="304"/>
      <c r="BE635" s="304"/>
      <c r="BF635" s="304"/>
      <c r="BG635" s="304"/>
      <c r="BH635" s="304"/>
      <c r="BI635" s="304"/>
      <c r="BJ635" s="304"/>
      <c r="BK635" s="304"/>
      <c r="BL635" s="304"/>
      <c r="BM635" s="304"/>
      <c r="BN635" s="304"/>
      <c r="BO635" s="304"/>
      <c r="BP635" s="304"/>
      <c r="BQ635" s="304"/>
      <c r="BR635" s="304"/>
      <c r="BS635" s="304"/>
      <c r="BT635" s="304"/>
      <c r="BU635" s="304"/>
      <c r="BV635" s="304"/>
      <c r="BW635" s="304"/>
      <c r="BX635" s="304"/>
      <c r="BY635" s="304"/>
      <c r="BZ635" s="304"/>
      <c r="CA635" s="304"/>
      <c r="CB635" s="304"/>
      <c r="CC635" s="304"/>
      <c r="CD635" s="304"/>
      <c r="CE635" s="304"/>
      <c r="CF635" s="304"/>
      <c r="CG635" s="304"/>
      <c r="CH635" s="304"/>
      <c r="CI635" s="304"/>
      <c r="CJ635" s="304"/>
      <c r="CK635" s="304"/>
      <c r="CL635" s="304"/>
      <c r="CM635" s="304"/>
      <c r="CN635" s="304"/>
      <c r="CO635" s="304"/>
      <c r="CP635" s="304"/>
      <c r="CQ635" s="304"/>
      <c r="CR635" s="304"/>
      <c r="CS635" s="304"/>
      <c r="CT635" s="304"/>
      <c r="CU635" s="304"/>
      <c r="CV635" s="304"/>
      <c r="CW635" s="304"/>
      <c r="CX635" s="304"/>
      <c r="CY635" s="304"/>
      <c r="CZ635" s="304"/>
      <c r="DA635" s="304"/>
      <c r="DB635" s="304"/>
      <c r="DC635" s="304"/>
      <c r="DD635" s="304"/>
    </row>
    <row r="636" spans="1:108" ht="17.25">
      <c r="A636" s="304"/>
      <c r="B636" s="300"/>
      <c r="C636" s="304"/>
      <c r="D636" s="304"/>
      <c r="E636" s="303"/>
      <c r="F636" s="303"/>
      <c r="G636" s="303"/>
      <c r="H636" s="303"/>
      <c r="I636" s="303"/>
      <c r="J636" s="305"/>
      <c r="K636" s="303"/>
      <c r="L636" s="303"/>
      <c r="M636" s="303"/>
      <c r="N636" s="305"/>
      <c r="O636" s="303"/>
      <c r="P636" s="304"/>
      <c r="Q636" s="304"/>
      <c r="R636" s="304"/>
      <c r="S636" s="304"/>
      <c r="T636" s="304"/>
      <c r="U636" s="304"/>
      <c r="V636" s="304"/>
      <c r="W636" s="304"/>
      <c r="X636" s="304"/>
      <c r="Y636" s="304"/>
      <c r="Z636" s="304"/>
      <c r="AA636" s="304"/>
      <c r="AB636" s="304"/>
      <c r="AC636" s="304"/>
      <c r="AD636" s="304"/>
      <c r="AE636" s="304"/>
      <c r="AF636" s="304"/>
      <c r="AG636" s="304"/>
      <c r="AH636" s="304"/>
      <c r="AI636" s="304"/>
      <c r="AJ636" s="304"/>
      <c r="AK636" s="304"/>
      <c r="AL636" s="304"/>
      <c r="AM636" s="304"/>
      <c r="AN636" s="304"/>
      <c r="AO636" s="304"/>
      <c r="AP636" s="304"/>
      <c r="AQ636" s="304"/>
      <c r="AR636" s="304"/>
      <c r="AS636" s="304"/>
      <c r="AT636" s="304"/>
      <c r="AU636" s="304"/>
      <c r="AV636" s="304"/>
      <c r="AW636" s="304"/>
      <c r="AX636" s="304"/>
      <c r="AY636" s="304"/>
      <c r="AZ636" s="304"/>
      <c r="BA636" s="304"/>
      <c r="BB636" s="304"/>
      <c r="BC636" s="304"/>
      <c r="BD636" s="304"/>
      <c r="BE636" s="304"/>
      <c r="BF636" s="304"/>
      <c r="BG636" s="304"/>
      <c r="BH636" s="304"/>
      <c r="BI636" s="304"/>
      <c r="BJ636" s="304"/>
      <c r="BK636" s="304"/>
      <c r="BL636" s="304"/>
      <c r="BM636" s="304"/>
      <c r="BN636" s="304"/>
      <c r="BO636" s="304"/>
      <c r="BP636" s="304"/>
      <c r="BQ636" s="304"/>
      <c r="BR636" s="304"/>
      <c r="BS636" s="304"/>
      <c r="BT636" s="304"/>
      <c r="BU636" s="304"/>
      <c r="BV636" s="304"/>
      <c r="BW636" s="304"/>
      <c r="BX636" s="304"/>
      <c r="BY636" s="304"/>
      <c r="BZ636" s="304"/>
      <c r="CA636" s="304"/>
      <c r="CB636" s="304"/>
      <c r="CC636" s="304"/>
      <c r="CD636" s="304"/>
      <c r="CE636" s="304"/>
      <c r="CF636" s="304"/>
      <c r="CG636" s="304"/>
      <c r="CH636" s="304"/>
      <c r="CI636" s="304"/>
      <c r="CJ636" s="304"/>
      <c r="CK636" s="304"/>
      <c r="CL636" s="304"/>
      <c r="CM636" s="304"/>
      <c r="CN636" s="304"/>
      <c r="CO636" s="304"/>
      <c r="CP636" s="304"/>
      <c r="CQ636" s="304"/>
      <c r="CR636" s="304"/>
      <c r="CS636" s="304"/>
      <c r="CT636" s="304"/>
      <c r="CU636" s="304"/>
      <c r="CV636" s="304"/>
      <c r="CW636" s="304"/>
      <c r="CX636" s="304"/>
      <c r="CY636" s="304"/>
      <c r="CZ636" s="304"/>
      <c r="DA636" s="304"/>
      <c r="DB636" s="304"/>
      <c r="DC636" s="304"/>
      <c r="DD636" s="304"/>
    </row>
    <row r="637" spans="1:108" ht="17.25">
      <c r="A637" s="304"/>
      <c r="B637" s="300"/>
      <c r="C637" s="304"/>
      <c r="D637" s="304"/>
      <c r="E637" s="303"/>
      <c r="F637" s="303"/>
      <c r="G637" s="303"/>
      <c r="H637" s="303"/>
      <c r="I637" s="303"/>
      <c r="J637" s="305"/>
      <c r="K637" s="303"/>
      <c r="L637" s="303"/>
      <c r="M637" s="303"/>
      <c r="N637" s="305"/>
      <c r="O637" s="303"/>
      <c r="P637" s="304"/>
      <c r="Q637" s="304"/>
      <c r="R637" s="304"/>
      <c r="S637" s="304"/>
      <c r="T637" s="304"/>
      <c r="U637" s="304"/>
      <c r="V637" s="304"/>
      <c r="W637" s="304"/>
      <c r="X637" s="304"/>
      <c r="Y637" s="304"/>
      <c r="Z637" s="304"/>
      <c r="AA637" s="304"/>
      <c r="AB637" s="304"/>
      <c r="AC637" s="304"/>
      <c r="AD637" s="304"/>
      <c r="AE637" s="304"/>
      <c r="AF637" s="304"/>
      <c r="AG637" s="304"/>
      <c r="AH637" s="304"/>
      <c r="AI637" s="304"/>
      <c r="AJ637" s="304"/>
      <c r="AK637" s="304"/>
      <c r="AL637" s="304"/>
      <c r="AM637" s="304"/>
      <c r="AN637" s="304"/>
      <c r="AO637" s="304"/>
      <c r="AP637" s="304"/>
      <c r="AQ637" s="304"/>
      <c r="AR637" s="304"/>
      <c r="AS637" s="304"/>
      <c r="AT637" s="304"/>
      <c r="AU637" s="304"/>
      <c r="AV637" s="304"/>
      <c r="AW637" s="304"/>
      <c r="AX637" s="304"/>
      <c r="AY637" s="304"/>
      <c r="AZ637" s="304"/>
      <c r="BA637" s="304"/>
      <c r="BB637" s="304"/>
      <c r="BC637" s="304"/>
      <c r="BD637" s="304"/>
      <c r="BE637" s="304"/>
      <c r="BF637" s="304"/>
      <c r="BG637" s="304"/>
      <c r="BH637" s="304"/>
      <c r="BI637" s="304"/>
      <c r="BJ637" s="304"/>
      <c r="BK637" s="304"/>
      <c r="BL637" s="304"/>
      <c r="BM637" s="304"/>
      <c r="BN637" s="304"/>
      <c r="BO637" s="304"/>
      <c r="BP637" s="304"/>
      <c r="BQ637" s="304"/>
      <c r="BR637" s="304"/>
      <c r="BS637" s="304"/>
      <c r="BT637" s="304"/>
      <c r="BU637" s="304"/>
      <c r="BV637" s="304"/>
      <c r="BW637" s="304"/>
      <c r="BX637" s="304"/>
      <c r="BY637" s="304"/>
      <c r="BZ637" s="304"/>
      <c r="CA637" s="304"/>
      <c r="CB637" s="304"/>
      <c r="CC637" s="304"/>
      <c r="CD637" s="304"/>
      <c r="CE637" s="304"/>
      <c r="CF637" s="304"/>
      <c r="CG637" s="304"/>
      <c r="CH637" s="304"/>
      <c r="CI637" s="304"/>
      <c r="CJ637" s="304"/>
      <c r="CK637" s="304"/>
      <c r="CL637" s="304"/>
      <c r="CM637" s="304"/>
      <c r="CN637" s="304"/>
      <c r="CO637" s="304"/>
      <c r="CP637" s="304"/>
      <c r="CQ637" s="304"/>
      <c r="CR637" s="304"/>
      <c r="CS637" s="304"/>
      <c r="CT637" s="304"/>
      <c r="CU637" s="304"/>
      <c r="CV637" s="304"/>
      <c r="CW637" s="304"/>
      <c r="CX637" s="304"/>
      <c r="CY637" s="304"/>
      <c r="CZ637" s="304"/>
      <c r="DA637" s="304"/>
      <c r="DB637" s="304"/>
      <c r="DC637" s="304"/>
      <c r="DD637" s="304"/>
    </row>
    <row r="638" spans="1:108" ht="17.25">
      <c r="A638" s="304"/>
      <c r="B638" s="300"/>
      <c r="C638" s="304"/>
      <c r="D638" s="304"/>
      <c r="E638" s="303"/>
      <c r="F638" s="303"/>
      <c r="G638" s="303"/>
      <c r="H638" s="303"/>
      <c r="I638" s="303"/>
      <c r="J638" s="305"/>
      <c r="K638" s="303"/>
      <c r="L638" s="303"/>
      <c r="M638" s="303"/>
      <c r="N638" s="305"/>
      <c r="O638" s="303"/>
      <c r="P638" s="304"/>
      <c r="Q638" s="304"/>
      <c r="R638" s="304"/>
      <c r="S638" s="304"/>
      <c r="T638" s="304"/>
      <c r="U638" s="304"/>
      <c r="V638" s="304"/>
      <c r="W638" s="304"/>
      <c r="X638" s="304"/>
      <c r="Y638" s="304"/>
      <c r="Z638" s="304"/>
      <c r="AA638" s="304"/>
      <c r="AB638" s="304"/>
      <c r="AC638" s="304"/>
      <c r="AD638" s="304"/>
      <c r="AE638" s="304"/>
      <c r="AF638" s="304"/>
      <c r="AG638" s="304"/>
      <c r="AH638" s="304"/>
      <c r="AI638" s="304"/>
      <c r="AJ638" s="304"/>
      <c r="AK638" s="304"/>
      <c r="AL638" s="304"/>
      <c r="AM638" s="304"/>
      <c r="AN638" s="304"/>
      <c r="AO638" s="304"/>
      <c r="AP638" s="304"/>
      <c r="AQ638" s="304"/>
      <c r="AR638" s="304"/>
      <c r="AS638" s="304"/>
      <c r="AT638" s="304"/>
      <c r="AU638" s="304"/>
      <c r="AV638" s="304"/>
      <c r="AW638" s="304"/>
      <c r="AX638" s="304"/>
      <c r="AY638" s="304"/>
      <c r="AZ638" s="304"/>
      <c r="BA638" s="304"/>
      <c r="BB638" s="304"/>
      <c r="BC638" s="304"/>
      <c r="BD638" s="304"/>
      <c r="BE638" s="304"/>
      <c r="BF638" s="304"/>
      <c r="BG638" s="304"/>
      <c r="BH638" s="304"/>
      <c r="BI638" s="304"/>
      <c r="BJ638" s="304"/>
      <c r="BK638" s="304"/>
      <c r="BL638" s="304"/>
      <c r="BM638" s="304"/>
      <c r="BN638" s="304"/>
      <c r="BO638" s="304"/>
      <c r="BP638" s="304"/>
      <c r="BQ638" s="304"/>
      <c r="BR638" s="304"/>
      <c r="BS638" s="304"/>
      <c r="BT638" s="304"/>
      <c r="BU638" s="304"/>
      <c r="BV638" s="304"/>
      <c r="BW638" s="304"/>
      <c r="BX638" s="304"/>
      <c r="BY638" s="304"/>
      <c r="BZ638" s="304"/>
      <c r="CA638" s="304"/>
      <c r="CB638" s="304"/>
      <c r="CC638" s="304"/>
      <c r="CD638" s="304"/>
      <c r="CE638" s="304"/>
      <c r="CF638" s="304"/>
      <c r="CG638" s="304"/>
      <c r="CH638" s="304"/>
      <c r="CI638" s="304"/>
      <c r="CJ638" s="304"/>
      <c r="CK638" s="304"/>
      <c r="CL638" s="304"/>
      <c r="CM638" s="304"/>
      <c r="CN638" s="304"/>
      <c r="CO638" s="304"/>
      <c r="CP638" s="304"/>
      <c r="CQ638" s="304"/>
      <c r="CR638" s="304"/>
      <c r="CS638" s="304"/>
      <c r="CT638" s="304"/>
      <c r="CU638" s="304"/>
      <c r="CV638" s="304"/>
      <c r="CW638" s="304"/>
      <c r="CX638" s="304"/>
      <c r="CY638" s="304"/>
      <c r="CZ638" s="304"/>
      <c r="DA638" s="304"/>
      <c r="DB638" s="304"/>
      <c r="DC638" s="304"/>
      <c r="DD638" s="304"/>
    </row>
    <row r="639" spans="1:108" ht="17.25">
      <c r="A639" s="304"/>
      <c r="B639" s="300"/>
      <c r="C639" s="304"/>
      <c r="D639" s="304"/>
      <c r="E639" s="303"/>
      <c r="F639" s="303"/>
      <c r="G639" s="303"/>
      <c r="H639" s="303"/>
      <c r="I639" s="303"/>
      <c r="J639" s="305"/>
      <c r="K639" s="303"/>
      <c r="L639" s="303"/>
      <c r="M639" s="303"/>
      <c r="N639" s="305"/>
      <c r="O639" s="303"/>
      <c r="P639" s="304"/>
      <c r="Q639" s="304"/>
      <c r="R639" s="304"/>
      <c r="S639" s="304"/>
      <c r="T639" s="304"/>
      <c r="U639" s="304"/>
      <c r="V639" s="304"/>
      <c r="W639" s="304"/>
      <c r="X639" s="304"/>
      <c r="Y639" s="304"/>
      <c r="Z639" s="304"/>
      <c r="AA639" s="304"/>
      <c r="AB639" s="304"/>
      <c r="AC639" s="304"/>
      <c r="AD639" s="304"/>
      <c r="AE639" s="304"/>
      <c r="AF639" s="304"/>
      <c r="AG639" s="304"/>
      <c r="AH639" s="304"/>
      <c r="AI639" s="304"/>
      <c r="AJ639" s="304"/>
      <c r="AK639" s="304"/>
      <c r="AL639" s="304"/>
      <c r="AM639" s="304"/>
      <c r="AN639" s="304"/>
      <c r="AO639" s="304"/>
      <c r="AP639" s="304"/>
      <c r="AQ639" s="304"/>
      <c r="AR639" s="304"/>
      <c r="AS639" s="304"/>
      <c r="AT639" s="304"/>
      <c r="AU639" s="304"/>
      <c r="AV639" s="304"/>
      <c r="AW639" s="304"/>
      <c r="AX639" s="304"/>
      <c r="AY639" s="304"/>
      <c r="AZ639" s="304"/>
      <c r="BA639" s="304"/>
      <c r="BB639" s="304"/>
      <c r="BC639" s="304"/>
      <c r="BD639" s="304"/>
      <c r="BE639" s="304"/>
      <c r="BF639" s="304"/>
      <c r="BG639" s="304"/>
      <c r="BH639" s="304"/>
      <c r="BI639" s="304"/>
      <c r="BJ639" s="304"/>
      <c r="BK639" s="304"/>
      <c r="BL639" s="304"/>
      <c r="BM639" s="304"/>
      <c r="BN639" s="304"/>
      <c r="BO639" s="304"/>
      <c r="BP639" s="304"/>
      <c r="BQ639" s="304"/>
      <c r="BR639" s="304"/>
      <c r="BS639" s="304"/>
      <c r="BT639" s="304"/>
      <c r="BU639" s="304"/>
      <c r="BV639" s="304"/>
      <c r="BW639" s="304"/>
      <c r="BX639" s="304"/>
      <c r="BY639" s="304"/>
      <c r="BZ639" s="304"/>
      <c r="CA639" s="304"/>
      <c r="CB639" s="304"/>
      <c r="CC639" s="304"/>
      <c r="CD639" s="304"/>
      <c r="CE639" s="304"/>
      <c r="CF639" s="304"/>
      <c r="CG639" s="304"/>
      <c r="CH639" s="304"/>
      <c r="CI639" s="304"/>
      <c r="CJ639" s="304"/>
      <c r="CK639" s="304"/>
      <c r="CL639" s="304"/>
      <c r="CM639" s="304"/>
      <c r="CN639" s="304"/>
      <c r="CO639" s="304"/>
      <c r="CP639" s="304"/>
      <c r="CQ639" s="304"/>
      <c r="CR639" s="304"/>
      <c r="CS639" s="304"/>
      <c r="CT639" s="304"/>
      <c r="CU639" s="304"/>
      <c r="CV639" s="304"/>
      <c r="CW639" s="304"/>
      <c r="CX639" s="304"/>
      <c r="CY639" s="304"/>
      <c r="CZ639" s="304"/>
      <c r="DA639" s="304"/>
      <c r="DB639" s="304"/>
      <c r="DC639" s="304"/>
      <c r="DD639" s="304"/>
    </row>
    <row r="640" spans="1:108" ht="17.25">
      <c r="A640" s="304"/>
      <c r="B640" s="300"/>
      <c r="C640" s="304"/>
      <c r="D640" s="304"/>
      <c r="E640" s="303"/>
      <c r="F640" s="303"/>
      <c r="G640" s="303"/>
      <c r="H640" s="303"/>
      <c r="I640" s="303"/>
      <c r="J640" s="305"/>
      <c r="K640" s="303"/>
      <c r="L640" s="303"/>
      <c r="M640" s="303"/>
      <c r="N640" s="305"/>
      <c r="O640" s="303"/>
      <c r="P640" s="304"/>
      <c r="Q640" s="304"/>
      <c r="R640" s="304"/>
      <c r="S640" s="304"/>
      <c r="T640" s="304"/>
      <c r="U640" s="304"/>
      <c r="V640" s="304"/>
      <c r="W640" s="304"/>
      <c r="X640" s="304"/>
      <c r="Y640" s="304"/>
      <c r="Z640" s="304"/>
      <c r="AA640" s="304"/>
      <c r="AB640" s="304"/>
      <c r="AC640" s="304"/>
      <c r="AD640" s="304"/>
      <c r="AE640" s="304"/>
      <c r="AF640" s="304"/>
      <c r="AG640" s="304"/>
      <c r="AH640" s="304"/>
      <c r="AI640" s="304"/>
      <c r="AJ640" s="304"/>
      <c r="AK640" s="304"/>
      <c r="AL640" s="304"/>
      <c r="AM640" s="304"/>
      <c r="AN640" s="304"/>
      <c r="AO640" s="304"/>
      <c r="AP640" s="304"/>
      <c r="AQ640" s="304"/>
      <c r="AR640" s="304"/>
      <c r="AS640" s="304"/>
      <c r="AT640" s="304"/>
      <c r="AU640" s="304"/>
      <c r="AV640" s="304"/>
      <c r="AW640" s="304"/>
      <c r="AX640" s="304"/>
      <c r="AY640" s="304"/>
      <c r="AZ640" s="304"/>
      <c r="BA640" s="304"/>
      <c r="BB640" s="304"/>
      <c r="BC640" s="304"/>
      <c r="BD640" s="304"/>
      <c r="BE640" s="304"/>
      <c r="BF640" s="304"/>
      <c r="BG640" s="304"/>
      <c r="BH640" s="304"/>
      <c r="BI640" s="304"/>
      <c r="BJ640" s="304"/>
      <c r="BK640" s="304"/>
      <c r="BL640" s="304"/>
      <c r="BM640" s="304"/>
      <c r="BN640" s="304"/>
      <c r="BO640" s="304"/>
      <c r="BP640" s="304"/>
      <c r="BQ640" s="304"/>
      <c r="BR640" s="304"/>
      <c r="BS640" s="304"/>
      <c r="BT640" s="304"/>
      <c r="BU640" s="304"/>
      <c r="BV640" s="304"/>
      <c r="BW640" s="304"/>
      <c r="BX640" s="304"/>
      <c r="BY640" s="304"/>
      <c r="BZ640" s="304"/>
      <c r="CA640" s="304"/>
      <c r="CB640" s="304"/>
      <c r="CC640" s="304"/>
      <c r="CD640" s="304"/>
      <c r="CE640" s="304"/>
      <c r="CF640" s="304"/>
      <c r="CG640" s="304"/>
      <c r="CH640" s="304"/>
      <c r="CI640" s="304"/>
      <c r="CJ640" s="304"/>
      <c r="CK640" s="304"/>
      <c r="CL640" s="304"/>
      <c r="CM640" s="304"/>
      <c r="CN640" s="304"/>
      <c r="CO640" s="304"/>
      <c r="CP640" s="304"/>
      <c r="CQ640" s="304"/>
      <c r="CR640" s="304"/>
      <c r="CS640" s="304"/>
      <c r="CT640" s="304"/>
      <c r="CU640" s="304"/>
      <c r="CV640" s="304"/>
      <c r="CW640" s="304"/>
      <c r="CX640" s="304"/>
      <c r="CY640" s="304"/>
      <c r="CZ640" s="304"/>
      <c r="DA640" s="304"/>
      <c r="DB640" s="304"/>
      <c r="DC640" s="304"/>
      <c r="DD640" s="304"/>
    </row>
    <row r="641" spans="1:108" ht="17.25">
      <c r="A641" s="304"/>
      <c r="B641" s="300"/>
      <c r="C641" s="304"/>
      <c r="D641" s="304"/>
      <c r="E641" s="303"/>
      <c r="F641" s="303"/>
      <c r="G641" s="303"/>
      <c r="H641" s="303"/>
      <c r="I641" s="303"/>
      <c r="J641" s="305"/>
      <c r="K641" s="303"/>
      <c r="L641" s="303"/>
      <c r="M641" s="303"/>
      <c r="N641" s="305"/>
      <c r="O641" s="303"/>
      <c r="P641" s="304"/>
      <c r="Q641" s="304"/>
      <c r="R641" s="304"/>
      <c r="S641" s="304"/>
      <c r="T641" s="304"/>
      <c r="U641" s="304"/>
      <c r="V641" s="304"/>
      <c r="W641" s="304"/>
      <c r="X641" s="304"/>
      <c r="Y641" s="304"/>
      <c r="Z641" s="304"/>
      <c r="AA641" s="304"/>
      <c r="AB641" s="304"/>
      <c r="AC641" s="304"/>
      <c r="AD641" s="304"/>
      <c r="AE641" s="304"/>
      <c r="AF641" s="304"/>
      <c r="AG641" s="304"/>
      <c r="AH641" s="304"/>
      <c r="AI641" s="304"/>
      <c r="AJ641" s="304"/>
      <c r="AK641" s="304"/>
      <c r="AL641" s="304"/>
      <c r="AM641" s="304"/>
      <c r="AN641" s="304"/>
      <c r="AO641" s="304"/>
      <c r="AP641" s="304"/>
      <c r="AQ641" s="304"/>
      <c r="AR641" s="304"/>
      <c r="AS641" s="304"/>
      <c r="AT641" s="304"/>
      <c r="AU641" s="304"/>
      <c r="AV641" s="304"/>
      <c r="AW641" s="304"/>
      <c r="AX641" s="304"/>
      <c r="AY641" s="304"/>
      <c r="AZ641" s="304"/>
      <c r="BA641" s="304"/>
      <c r="BB641" s="304"/>
      <c r="BC641" s="304"/>
      <c r="BD641" s="304"/>
      <c r="BE641" s="304"/>
      <c r="BF641" s="304"/>
      <c r="BG641" s="304"/>
      <c r="BH641" s="304"/>
      <c r="BI641" s="304"/>
      <c r="BJ641" s="304"/>
      <c r="BK641" s="304"/>
      <c r="BL641" s="304"/>
      <c r="BM641" s="304"/>
      <c r="BN641" s="304"/>
      <c r="BO641" s="304"/>
      <c r="BP641" s="304"/>
      <c r="BQ641" s="304"/>
      <c r="BR641" s="304"/>
      <c r="BS641" s="304"/>
      <c r="BT641" s="304"/>
      <c r="BU641" s="304"/>
      <c r="BV641" s="304"/>
      <c r="BW641" s="304"/>
      <c r="BX641" s="304"/>
      <c r="BY641" s="304"/>
      <c r="BZ641" s="304"/>
      <c r="CA641" s="304"/>
      <c r="CB641" s="304"/>
      <c r="CC641" s="304"/>
      <c r="CD641" s="304"/>
      <c r="CE641" s="304"/>
      <c r="CF641" s="304"/>
      <c r="CG641" s="304"/>
      <c r="CH641" s="304"/>
      <c r="CI641" s="304"/>
      <c r="CJ641" s="304"/>
      <c r="CK641" s="304"/>
      <c r="CL641" s="304"/>
      <c r="CM641" s="304"/>
      <c r="CN641" s="304"/>
      <c r="CO641" s="304"/>
      <c r="CP641" s="304"/>
      <c r="CQ641" s="304"/>
      <c r="CR641" s="304"/>
      <c r="CS641" s="304"/>
      <c r="CT641" s="304"/>
      <c r="CU641" s="304"/>
      <c r="CV641" s="304"/>
      <c r="CW641" s="304"/>
      <c r="CX641" s="304"/>
      <c r="CY641" s="304"/>
      <c r="CZ641" s="304"/>
      <c r="DA641" s="304"/>
      <c r="DB641" s="304"/>
      <c r="DC641" s="304"/>
      <c r="DD641" s="304"/>
    </row>
    <row r="642" spans="1:108" ht="17.25">
      <c r="A642" s="304"/>
      <c r="B642" s="300"/>
      <c r="C642" s="304"/>
      <c r="D642" s="304"/>
      <c r="E642" s="303"/>
      <c r="F642" s="303"/>
      <c r="G642" s="303"/>
      <c r="H642" s="303"/>
      <c r="I642" s="303"/>
      <c r="J642" s="305"/>
      <c r="K642" s="303"/>
      <c r="L642" s="303"/>
      <c r="M642" s="303"/>
      <c r="N642" s="305"/>
      <c r="O642" s="303"/>
      <c r="P642" s="304"/>
      <c r="Q642" s="304"/>
      <c r="R642" s="304"/>
      <c r="S642" s="304"/>
      <c r="T642" s="304"/>
      <c r="U642" s="304"/>
      <c r="V642" s="304"/>
      <c r="W642" s="304"/>
      <c r="X642" s="304"/>
      <c r="Y642" s="304"/>
      <c r="Z642" s="304"/>
      <c r="AA642" s="304"/>
      <c r="AB642" s="304"/>
      <c r="AC642" s="304"/>
      <c r="AD642" s="304"/>
      <c r="AE642" s="304"/>
      <c r="AF642" s="304"/>
      <c r="AG642" s="304"/>
      <c r="AH642" s="304"/>
      <c r="AI642" s="304"/>
      <c r="AJ642" s="304"/>
      <c r="AK642" s="304"/>
      <c r="AL642" s="304"/>
      <c r="AM642" s="304"/>
      <c r="AN642" s="304"/>
      <c r="AO642" s="304"/>
      <c r="AP642" s="304"/>
      <c r="AQ642" s="304"/>
      <c r="AR642" s="304"/>
      <c r="AS642" s="304"/>
      <c r="AT642" s="304"/>
      <c r="AU642" s="304"/>
      <c r="AV642" s="304"/>
      <c r="AW642" s="304"/>
      <c r="AX642" s="304"/>
      <c r="AY642" s="304"/>
      <c r="AZ642" s="304"/>
      <c r="BA642" s="304"/>
      <c r="BB642" s="304"/>
      <c r="BC642" s="304"/>
      <c r="BD642" s="304"/>
      <c r="BE642" s="304"/>
      <c r="BF642" s="304"/>
      <c r="BG642" s="304"/>
      <c r="BH642" s="304"/>
      <c r="BI642" s="304"/>
      <c r="BJ642" s="304"/>
      <c r="BK642" s="304"/>
      <c r="BL642" s="304"/>
      <c r="BM642" s="304"/>
      <c r="BN642" s="304"/>
      <c r="BO642" s="304"/>
      <c r="BP642" s="304"/>
      <c r="BQ642" s="304"/>
      <c r="BR642" s="304"/>
      <c r="BS642" s="304"/>
      <c r="BT642" s="304"/>
      <c r="BU642" s="304"/>
      <c r="BV642" s="304"/>
      <c r="BW642" s="304"/>
      <c r="BX642" s="304"/>
      <c r="BY642" s="304"/>
      <c r="BZ642" s="304"/>
      <c r="CA642" s="304"/>
      <c r="CB642" s="304"/>
      <c r="CC642" s="304"/>
      <c r="CD642" s="304"/>
      <c r="CE642" s="304"/>
      <c r="CF642" s="304"/>
      <c r="CG642" s="304"/>
      <c r="CH642" s="304"/>
      <c r="CI642" s="304"/>
      <c r="CJ642" s="304"/>
      <c r="CK642" s="304"/>
      <c r="CL642" s="304"/>
      <c r="CM642" s="304"/>
      <c r="CN642" s="304"/>
      <c r="CO642" s="304"/>
      <c r="CP642" s="304"/>
      <c r="CQ642" s="304"/>
      <c r="CR642" s="304"/>
      <c r="CS642" s="304"/>
      <c r="CT642" s="304"/>
      <c r="CU642" s="304"/>
      <c r="CV642" s="304"/>
      <c r="CW642" s="304"/>
      <c r="CX642" s="304"/>
      <c r="CY642" s="304"/>
      <c r="CZ642" s="304"/>
      <c r="DA642" s="304"/>
      <c r="DB642" s="304"/>
      <c r="DC642" s="304"/>
      <c r="DD642" s="304"/>
    </row>
    <row r="643" spans="1:108" ht="17.25">
      <c r="A643" s="304"/>
      <c r="B643" s="300"/>
      <c r="C643" s="304"/>
      <c r="D643" s="304"/>
      <c r="E643" s="303"/>
      <c r="F643" s="303"/>
      <c r="G643" s="303"/>
      <c r="H643" s="303"/>
      <c r="I643" s="303"/>
      <c r="J643" s="305"/>
      <c r="K643" s="303"/>
      <c r="L643" s="303"/>
      <c r="M643" s="303"/>
      <c r="N643" s="305"/>
      <c r="O643" s="303"/>
      <c r="P643" s="304"/>
      <c r="Q643" s="304"/>
      <c r="R643" s="304"/>
      <c r="S643" s="304"/>
      <c r="T643" s="304"/>
      <c r="U643" s="304"/>
      <c r="V643" s="304"/>
      <c r="W643" s="304"/>
      <c r="X643" s="304"/>
      <c r="Y643" s="304"/>
      <c r="Z643" s="304"/>
      <c r="AA643" s="304"/>
      <c r="AB643" s="304"/>
      <c r="AC643" s="304"/>
      <c r="AD643" s="304"/>
      <c r="AE643" s="304"/>
      <c r="AF643" s="304"/>
      <c r="AG643" s="304"/>
      <c r="AH643" s="304"/>
      <c r="AI643" s="304"/>
      <c r="AJ643" s="304"/>
      <c r="AK643" s="304"/>
      <c r="AL643" s="304"/>
      <c r="AM643" s="304"/>
      <c r="AN643" s="304"/>
      <c r="AO643" s="304"/>
      <c r="AP643" s="304"/>
      <c r="AQ643" s="304"/>
      <c r="AR643" s="304"/>
      <c r="AS643" s="304"/>
      <c r="AT643" s="304"/>
      <c r="AU643" s="304"/>
      <c r="AV643" s="304"/>
      <c r="AW643" s="304"/>
      <c r="AX643" s="304"/>
      <c r="AY643" s="304"/>
      <c r="AZ643" s="304"/>
      <c r="BA643" s="304"/>
      <c r="BB643" s="304"/>
      <c r="BC643" s="304"/>
      <c r="BD643" s="304"/>
      <c r="BE643" s="304"/>
      <c r="BF643" s="304"/>
      <c r="BG643" s="304"/>
      <c r="BH643" s="304"/>
      <c r="BI643" s="304"/>
      <c r="BJ643" s="304"/>
      <c r="BK643" s="304"/>
      <c r="BL643" s="304"/>
      <c r="BM643" s="304"/>
      <c r="BN643" s="304"/>
      <c r="BO643" s="304"/>
      <c r="BP643" s="304"/>
      <c r="BQ643" s="304"/>
      <c r="BR643" s="304"/>
      <c r="BS643" s="304"/>
      <c r="BT643" s="304"/>
      <c r="BU643" s="304"/>
      <c r="BV643" s="304"/>
      <c r="BW643" s="304"/>
      <c r="BX643" s="304"/>
      <c r="BY643" s="304"/>
      <c r="BZ643" s="304"/>
      <c r="CA643" s="304"/>
      <c r="CB643" s="304"/>
      <c r="CC643" s="304"/>
      <c r="CD643" s="304"/>
      <c r="CE643" s="304"/>
      <c r="CF643" s="304"/>
      <c r="CG643" s="304"/>
      <c r="CH643" s="304"/>
      <c r="CI643" s="304"/>
      <c r="CJ643" s="304"/>
      <c r="CK643" s="304"/>
      <c r="CL643" s="304"/>
      <c r="CM643" s="304"/>
      <c r="CN643" s="304"/>
      <c r="CO643" s="304"/>
      <c r="CP643" s="304"/>
      <c r="CQ643" s="304"/>
      <c r="CR643" s="304"/>
      <c r="CS643" s="304"/>
      <c r="CT643" s="304"/>
      <c r="CU643" s="304"/>
      <c r="CV643" s="304"/>
      <c r="CW643" s="304"/>
      <c r="CX643" s="304"/>
      <c r="CY643" s="304"/>
      <c r="CZ643" s="304"/>
      <c r="DA643" s="304"/>
      <c r="DB643" s="304"/>
      <c r="DC643" s="304"/>
      <c r="DD643" s="304"/>
    </row>
    <row r="644" spans="1:108" ht="17.25">
      <c r="A644" s="304"/>
      <c r="B644" s="300"/>
      <c r="C644" s="304"/>
      <c r="D644" s="304"/>
      <c r="E644" s="303"/>
      <c r="F644" s="303"/>
      <c r="G644" s="303"/>
      <c r="H644" s="303"/>
      <c r="I644" s="303"/>
      <c r="J644" s="305"/>
      <c r="K644" s="303"/>
      <c r="L644" s="303"/>
      <c r="M644" s="303"/>
      <c r="N644" s="305"/>
      <c r="O644" s="303"/>
      <c r="P644" s="304"/>
      <c r="Q644" s="304"/>
      <c r="R644" s="304"/>
      <c r="S644" s="304"/>
      <c r="T644" s="304"/>
      <c r="U644" s="304"/>
      <c r="V644" s="304"/>
      <c r="W644" s="304"/>
      <c r="X644" s="304"/>
      <c r="Y644" s="304"/>
      <c r="Z644" s="304"/>
      <c r="AA644" s="304"/>
      <c r="AB644" s="304"/>
      <c r="AC644" s="304"/>
      <c r="AD644" s="304"/>
      <c r="AE644" s="304"/>
      <c r="AF644" s="304"/>
      <c r="AG644" s="304"/>
      <c r="AH644" s="304"/>
      <c r="AI644" s="304"/>
      <c r="AJ644" s="304"/>
      <c r="AK644" s="304"/>
      <c r="AL644" s="304"/>
      <c r="AM644" s="304"/>
      <c r="AN644" s="304"/>
      <c r="AO644" s="304"/>
      <c r="AP644" s="304"/>
      <c r="AQ644" s="304"/>
      <c r="AR644" s="304"/>
      <c r="AS644" s="304"/>
      <c r="AT644" s="304"/>
      <c r="AU644" s="304"/>
      <c r="AV644" s="304"/>
      <c r="AW644" s="304"/>
      <c r="AX644" s="304"/>
      <c r="AY644" s="304"/>
      <c r="AZ644" s="304"/>
      <c r="BA644" s="304"/>
      <c r="BB644" s="304"/>
      <c r="BC644" s="304"/>
      <c r="BD644" s="304"/>
      <c r="BE644" s="304"/>
      <c r="BF644" s="304"/>
      <c r="BG644" s="304"/>
      <c r="BH644" s="304"/>
      <c r="BI644" s="304"/>
      <c r="BJ644" s="304"/>
      <c r="BK644" s="304"/>
      <c r="BL644" s="304"/>
      <c r="BM644" s="304"/>
      <c r="BN644" s="304"/>
      <c r="BO644" s="304"/>
      <c r="BP644" s="304"/>
      <c r="BQ644" s="304"/>
      <c r="BR644" s="304"/>
      <c r="BS644" s="304"/>
      <c r="BT644" s="304"/>
      <c r="BU644" s="304"/>
      <c r="BV644" s="304"/>
      <c r="BW644" s="304"/>
      <c r="BX644" s="304"/>
      <c r="BY644" s="304"/>
      <c r="BZ644" s="304"/>
      <c r="CA644" s="304"/>
      <c r="CB644" s="304"/>
      <c r="CC644" s="304"/>
      <c r="CD644" s="304"/>
      <c r="CE644" s="304"/>
      <c r="CF644" s="304"/>
      <c r="CG644" s="304"/>
      <c r="CH644" s="304"/>
      <c r="CI644" s="304"/>
      <c r="CJ644" s="304"/>
      <c r="CK644" s="304"/>
      <c r="CL644" s="304"/>
      <c r="CM644" s="304"/>
      <c r="CN644" s="304"/>
      <c r="CO644" s="304"/>
      <c r="CP644" s="304"/>
      <c r="CQ644" s="304"/>
      <c r="CR644" s="304"/>
      <c r="CS644" s="304"/>
      <c r="CT644" s="304"/>
      <c r="CU644" s="304"/>
      <c r="CV644" s="304"/>
      <c r="CW644" s="304"/>
      <c r="CX644" s="304"/>
      <c r="CY644" s="304"/>
      <c r="CZ644" s="304"/>
      <c r="DA644" s="304"/>
      <c r="DB644" s="304"/>
      <c r="DC644" s="304"/>
      <c r="DD644" s="304"/>
    </row>
    <row r="645" spans="1:108" ht="17.25">
      <c r="A645" s="304"/>
      <c r="B645" s="300"/>
      <c r="C645" s="304"/>
      <c r="D645" s="304"/>
      <c r="E645" s="303"/>
      <c r="F645" s="303"/>
      <c r="G645" s="303"/>
      <c r="H645" s="303"/>
      <c r="I645" s="303"/>
      <c r="J645" s="305"/>
      <c r="K645" s="303"/>
      <c r="L645" s="303"/>
      <c r="M645" s="303"/>
      <c r="N645" s="305"/>
      <c r="O645" s="303"/>
      <c r="P645" s="304"/>
      <c r="Q645" s="304"/>
      <c r="R645" s="304"/>
      <c r="S645" s="304"/>
      <c r="T645" s="304"/>
      <c r="U645" s="304"/>
      <c r="V645" s="304"/>
      <c r="W645" s="304"/>
      <c r="X645" s="304"/>
      <c r="Y645" s="304"/>
      <c r="Z645" s="304"/>
      <c r="AA645" s="304"/>
      <c r="AB645" s="304"/>
      <c r="AC645" s="304"/>
      <c r="AD645" s="304"/>
      <c r="AE645" s="304"/>
      <c r="AF645" s="304"/>
      <c r="AG645" s="304"/>
      <c r="AH645" s="304"/>
      <c r="AI645" s="304"/>
      <c r="AJ645" s="304"/>
      <c r="AK645" s="304"/>
      <c r="AL645" s="304"/>
      <c r="AM645" s="304"/>
      <c r="AN645" s="304"/>
      <c r="AO645" s="304"/>
      <c r="AP645" s="304"/>
      <c r="AQ645" s="304"/>
      <c r="AR645" s="304"/>
      <c r="AS645" s="304"/>
      <c r="AT645" s="304"/>
      <c r="AU645" s="304"/>
      <c r="AV645" s="304"/>
      <c r="AW645" s="304"/>
      <c r="AX645" s="304"/>
      <c r="AY645" s="304"/>
      <c r="AZ645" s="304"/>
      <c r="BA645" s="304"/>
      <c r="BB645" s="304"/>
      <c r="BC645" s="304"/>
      <c r="BD645" s="304"/>
      <c r="BE645" s="304"/>
      <c r="BF645" s="304"/>
      <c r="BG645" s="304"/>
      <c r="BH645" s="304"/>
      <c r="BI645" s="304"/>
      <c r="BJ645" s="304"/>
      <c r="BK645" s="304"/>
      <c r="BL645" s="304"/>
      <c r="BM645" s="304"/>
      <c r="BN645" s="304"/>
      <c r="BO645" s="304"/>
      <c r="BP645" s="304"/>
      <c r="BQ645" s="304"/>
      <c r="BR645" s="304"/>
      <c r="BS645" s="304"/>
      <c r="BT645" s="304"/>
      <c r="BU645" s="304"/>
      <c r="BV645" s="304"/>
      <c r="BW645" s="304"/>
      <c r="BX645" s="304"/>
      <c r="BY645" s="304"/>
      <c r="BZ645" s="304"/>
      <c r="CA645" s="304"/>
      <c r="CB645" s="304"/>
      <c r="CC645" s="304"/>
      <c r="CD645" s="304"/>
      <c r="CE645" s="304"/>
      <c r="CF645" s="304"/>
      <c r="CG645" s="304"/>
      <c r="CH645" s="304"/>
      <c r="CI645" s="304"/>
      <c r="CJ645" s="304"/>
      <c r="CK645" s="304"/>
      <c r="CL645" s="304"/>
      <c r="CM645" s="304"/>
      <c r="CN645" s="304"/>
      <c r="CO645" s="304"/>
      <c r="CP645" s="304"/>
      <c r="CQ645" s="304"/>
      <c r="CR645" s="304"/>
      <c r="CS645" s="304"/>
      <c r="CT645" s="304"/>
      <c r="CU645" s="304"/>
      <c r="CV645" s="304"/>
      <c r="CW645" s="304"/>
      <c r="CX645" s="304"/>
      <c r="CY645" s="304"/>
      <c r="CZ645" s="304"/>
      <c r="DA645" s="304"/>
      <c r="DB645" s="304"/>
      <c r="DC645" s="304"/>
      <c r="DD645" s="304"/>
    </row>
    <row r="646" spans="1:108" ht="17.25">
      <c r="A646" s="304"/>
      <c r="B646" s="300"/>
      <c r="C646" s="304"/>
      <c r="D646" s="304"/>
      <c r="E646" s="303"/>
      <c r="F646" s="303"/>
      <c r="G646" s="303"/>
      <c r="H646" s="303"/>
      <c r="I646" s="303"/>
      <c r="J646" s="305"/>
      <c r="K646" s="303"/>
      <c r="L646" s="303"/>
      <c r="M646" s="303"/>
      <c r="N646" s="305"/>
      <c r="O646" s="303"/>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c r="AN646" s="304"/>
      <c r="AO646" s="304"/>
      <c r="AP646" s="304"/>
      <c r="AQ646" s="304"/>
      <c r="AR646" s="304"/>
      <c r="AS646" s="304"/>
      <c r="AT646" s="304"/>
      <c r="AU646" s="304"/>
      <c r="AV646" s="304"/>
      <c r="AW646" s="304"/>
      <c r="AX646" s="304"/>
      <c r="AY646" s="304"/>
      <c r="AZ646" s="304"/>
      <c r="BA646" s="304"/>
      <c r="BB646" s="304"/>
      <c r="BC646" s="304"/>
      <c r="BD646" s="304"/>
      <c r="BE646" s="304"/>
      <c r="BF646" s="304"/>
      <c r="BG646" s="304"/>
      <c r="BH646" s="304"/>
      <c r="BI646" s="304"/>
      <c r="BJ646" s="304"/>
      <c r="BK646" s="304"/>
      <c r="BL646" s="304"/>
      <c r="BM646" s="304"/>
      <c r="BN646" s="304"/>
      <c r="BO646" s="304"/>
      <c r="BP646" s="304"/>
      <c r="BQ646" s="304"/>
      <c r="BR646" s="304"/>
      <c r="BS646" s="304"/>
      <c r="BT646" s="304"/>
      <c r="BU646" s="304"/>
      <c r="BV646" s="304"/>
      <c r="BW646" s="304"/>
      <c r="BX646" s="304"/>
      <c r="BY646" s="304"/>
      <c r="BZ646" s="304"/>
      <c r="CA646" s="304"/>
      <c r="CB646" s="304"/>
      <c r="CC646" s="304"/>
      <c r="CD646" s="304"/>
      <c r="CE646" s="304"/>
      <c r="CF646" s="304"/>
      <c r="CG646" s="304"/>
      <c r="CH646" s="304"/>
      <c r="CI646" s="304"/>
      <c r="CJ646" s="304"/>
      <c r="CK646" s="304"/>
      <c r="CL646" s="304"/>
      <c r="CM646" s="304"/>
      <c r="CN646" s="304"/>
      <c r="CO646" s="304"/>
      <c r="CP646" s="304"/>
      <c r="CQ646" s="304"/>
      <c r="CR646" s="304"/>
      <c r="CS646" s="304"/>
      <c r="CT646" s="304"/>
      <c r="CU646" s="304"/>
      <c r="CV646" s="304"/>
      <c r="CW646" s="304"/>
      <c r="CX646" s="304"/>
      <c r="CY646" s="304"/>
      <c r="CZ646" s="304"/>
      <c r="DA646" s="304"/>
      <c r="DB646" s="304"/>
      <c r="DC646" s="304"/>
      <c r="DD646" s="304"/>
    </row>
    <row r="647" spans="1:108" ht="17.25">
      <c r="A647" s="304"/>
      <c r="B647" s="300"/>
      <c r="C647" s="304"/>
      <c r="D647" s="304"/>
      <c r="E647" s="303"/>
      <c r="F647" s="303"/>
      <c r="G647" s="303"/>
      <c r="H647" s="303"/>
      <c r="I647" s="303"/>
      <c r="J647" s="305"/>
      <c r="K647" s="303"/>
      <c r="L647" s="303"/>
      <c r="M647" s="303"/>
      <c r="N647" s="305"/>
      <c r="O647" s="303"/>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c r="AN647" s="304"/>
      <c r="AO647" s="304"/>
      <c r="AP647" s="304"/>
      <c r="AQ647" s="304"/>
      <c r="AR647" s="304"/>
      <c r="AS647" s="304"/>
      <c r="AT647" s="304"/>
      <c r="AU647" s="304"/>
      <c r="AV647" s="304"/>
      <c r="AW647" s="304"/>
      <c r="AX647" s="304"/>
      <c r="AY647" s="304"/>
      <c r="AZ647" s="304"/>
      <c r="BA647" s="304"/>
      <c r="BB647" s="304"/>
      <c r="BC647" s="304"/>
      <c r="BD647" s="304"/>
      <c r="BE647" s="304"/>
      <c r="BF647" s="304"/>
      <c r="BG647" s="304"/>
      <c r="BH647" s="304"/>
      <c r="BI647" s="304"/>
      <c r="BJ647" s="304"/>
      <c r="BK647" s="304"/>
      <c r="BL647" s="304"/>
      <c r="BM647" s="304"/>
      <c r="BN647" s="304"/>
      <c r="BO647" s="304"/>
      <c r="BP647" s="304"/>
      <c r="BQ647" s="304"/>
      <c r="BR647" s="304"/>
      <c r="BS647" s="304"/>
      <c r="BT647" s="304"/>
      <c r="BU647" s="304"/>
      <c r="BV647" s="304"/>
      <c r="BW647" s="304"/>
      <c r="BX647" s="304"/>
      <c r="BY647" s="304"/>
      <c r="BZ647" s="304"/>
      <c r="CA647" s="304"/>
      <c r="CB647" s="304"/>
      <c r="CC647" s="304"/>
      <c r="CD647" s="304"/>
      <c r="CE647" s="304"/>
      <c r="CF647" s="304"/>
      <c r="CG647" s="304"/>
      <c r="CH647" s="304"/>
      <c r="CI647" s="304"/>
      <c r="CJ647" s="304"/>
      <c r="CK647" s="304"/>
      <c r="CL647" s="304"/>
      <c r="CM647" s="304"/>
      <c r="CN647" s="304"/>
      <c r="CO647" s="304"/>
      <c r="CP647" s="304"/>
      <c r="CQ647" s="304"/>
      <c r="CR647" s="304"/>
      <c r="CS647" s="304"/>
      <c r="CT647" s="304"/>
      <c r="CU647" s="304"/>
      <c r="CV647" s="304"/>
      <c r="CW647" s="304"/>
      <c r="CX647" s="304"/>
      <c r="CY647" s="304"/>
      <c r="CZ647" s="304"/>
      <c r="DA647" s="304"/>
      <c r="DB647" s="304"/>
      <c r="DC647" s="304"/>
      <c r="DD647" s="304"/>
    </row>
    <row r="648" spans="1:108" ht="17.25">
      <c r="A648" s="304"/>
      <c r="B648" s="300"/>
      <c r="C648" s="304"/>
      <c r="D648" s="304"/>
      <c r="E648" s="303"/>
      <c r="F648" s="303"/>
      <c r="G648" s="303"/>
      <c r="H648" s="303"/>
      <c r="I648" s="303"/>
      <c r="J648" s="305"/>
      <c r="K648" s="303"/>
      <c r="L648" s="303"/>
      <c r="M648" s="303"/>
      <c r="N648" s="305"/>
      <c r="O648" s="303"/>
      <c r="P648" s="304"/>
      <c r="Q648" s="304"/>
      <c r="R648" s="304"/>
      <c r="S648" s="304"/>
      <c r="T648" s="304"/>
      <c r="U648" s="304"/>
      <c r="V648" s="304"/>
      <c r="W648" s="304"/>
      <c r="X648" s="304"/>
      <c r="Y648" s="304"/>
      <c r="Z648" s="304"/>
      <c r="AA648" s="304"/>
      <c r="AB648" s="304"/>
      <c r="AC648" s="304"/>
      <c r="AD648" s="304"/>
      <c r="AE648" s="304"/>
      <c r="AF648" s="304"/>
      <c r="AG648" s="304"/>
      <c r="AH648" s="304"/>
      <c r="AI648" s="304"/>
      <c r="AJ648" s="304"/>
      <c r="AK648" s="304"/>
      <c r="AL648" s="304"/>
      <c r="AM648" s="304"/>
      <c r="AN648" s="304"/>
      <c r="AO648" s="304"/>
      <c r="AP648" s="304"/>
      <c r="AQ648" s="304"/>
      <c r="AR648" s="304"/>
      <c r="AS648" s="304"/>
      <c r="AT648" s="304"/>
      <c r="AU648" s="304"/>
      <c r="AV648" s="304"/>
      <c r="AW648" s="304"/>
      <c r="AX648" s="304"/>
      <c r="AY648" s="304"/>
      <c r="AZ648" s="304"/>
      <c r="BA648" s="304"/>
      <c r="BB648" s="304"/>
      <c r="BC648" s="304"/>
      <c r="BD648" s="304"/>
      <c r="BE648" s="304"/>
      <c r="BF648" s="304"/>
      <c r="BG648" s="304"/>
      <c r="BH648" s="304"/>
      <c r="BI648" s="304"/>
      <c r="BJ648" s="304"/>
      <c r="BK648" s="304"/>
      <c r="BL648" s="304"/>
      <c r="BM648" s="304"/>
      <c r="BN648" s="304"/>
      <c r="BO648" s="304"/>
      <c r="BP648" s="304"/>
      <c r="BQ648" s="304"/>
      <c r="BR648" s="304"/>
      <c r="BS648" s="304"/>
      <c r="BT648" s="304"/>
      <c r="BU648" s="304"/>
      <c r="BV648" s="304"/>
      <c r="BW648" s="304"/>
      <c r="BX648" s="304"/>
      <c r="BY648" s="304"/>
      <c r="BZ648" s="304"/>
      <c r="CA648" s="304"/>
      <c r="CB648" s="304"/>
      <c r="CC648" s="304"/>
      <c r="CD648" s="304"/>
      <c r="CE648" s="304"/>
      <c r="CF648" s="304"/>
      <c r="CG648" s="304"/>
      <c r="CH648" s="304"/>
      <c r="CI648" s="304"/>
      <c r="CJ648" s="304"/>
      <c r="CK648" s="304"/>
      <c r="CL648" s="304"/>
      <c r="CM648" s="304"/>
      <c r="CN648" s="304"/>
      <c r="CO648" s="304"/>
      <c r="CP648" s="304"/>
      <c r="CQ648" s="304"/>
      <c r="CR648" s="304"/>
      <c r="CS648" s="304"/>
      <c r="CT648" s="304"/>
      <c r="CU648" s="304"/>
      <c r="CV648" s="304"/>
      <c r="CW648" s="304"/>
      <c r="CX648" s="304"/>
      <c r="CY648" s="304"/>
      <c r="CZ648" s="304"/>
      <c r="DA648" s="304"/>
      <c r="DB648" s="304"/>
      <c r="DC648" s="304"/>
      <c r="DD648" s="304"/>
    </row>
    <row r="649" spans="1:108" ht="17.25">
      <c r="A649" s="304"/>
      <c r="B649" s="300"/>
      <c r="C649" s="304"/>
      <c r="D649" s="304"/>
      <c r="E649" s="303"/>
      <c r="F649" s="303"/>
      <c r="G649" s="303"/>
      <c r="H649" s="303"/>
      <c r="I649" s="303"/>
      <c r="J649" s="305"/>
      <c r="K649" s="303"/>
      <c r="L649" s="303"/>
      <c r="M649" s="303"/>
      <c r="N649" s="305"/>
      <c r="O649" s="303"/>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c r="AN649" s="304"/>
      <c r="AO649" s="304"/>
      <c r="AP649" s="304"/>
      <c r="AQ649" s="304"/>
      <c r="AR649" s="304"/>
      <c r="AS649" s="304"/>
      <c r="AT649" s="304"/>
      <c r="AU649" s="304"/>
      <c r="AV649" s="304"/>
      <c r="AW649" s="304"/>
      <c r="AX649" s="304"/>
      <c r="AY649" s="304"/>
      <c r="AZ649" s="304"/>
      <c r="BA649" s="304"/>
      <c r="BB649" s="304"/>
      <c r="BC649" s="304"/>
      <c r="BD649" s="304"/>
      <c r="BE649" s="304"/>
      <c r="BF649" s="304"/>
      <c r="BG649" s="304"/>
      <c r="BH649" s="304"/>
      <c r="BI649" s="304"/>
      <c r="BJ649" s="304"/>
      <c r="BK649" s="304"/>
      <c r="BL649" s="304"/>
      <c r="BM649" s="304"/>
      <c r="BN649" s="304"/>
      <c r="BO649" s="304"/>
      <c r="BP649" s="304"/>
      <c r="BQ649" s="304"/>
      <c r="BR649" s="304"/>
      <c r="BS649" s="304"/>
      <c r="BT649" s="304"/>
      <c r="BU649" s="304"/>
      <c r="BV649" s="304"/>
      <c r="BW649" s="304"/>
      <c r="BX649" s="304"/>
      <c r="BY649" s="304"/>
      <c r="BZ649" s="304"/>
      <c r="CA649" s="304"/>
      <c r="CB649" s="304"/>
      <c r="CC649" s="304"/>
      <c r="CD649" s="304"/>
      <c r="CE649" s="304"/>
      <c r="CF649" s="304"/>
      <c r="CG649" s="304"/>
      <c r="CH649" s="304"/>
      <c r="CI649" s="304"/>
      <c r="CJ649" s="304"/>
      <c r="CK649" s="304"/>
      <c r="CL649" s="304"/>
      <c r="CM649" s="304"/>
      <c r="CN649" s="304"/>
      <c r="CO649" s="304"/>
      <c r="CP649" s="304"/>
      <c r="CQ649" s="304"/>
      <c r="CR649" s="304"/>
      <c r="CS649" s="304"/>
      <c r="CT649" s="304"/>
      <c r="CU649" s="304"/>
      <c r="CV649" s="304"/>
      <c r="CW649" s="304"/>
      <c r="CX649" s="304"/>
      <c r="CY649" s="304"/>
      <c r="CZ649" s="304"/>
      <c r="DA649" s="304"/>
      <c r="DB649" s="304"/>
      <c r="DC649" s="304"/>
      <c r="DD649" s="304"/>
    </row>
    <row r="650" spans="1:108" ht="17.25">
      <c r="A650" s="304"/>
      <c r="B650" s="300"/>
      <c r="C650" s="304"/>
      <c r="D650" s="304"/>
      <c r="E650" s="303"/>
      <c r="F650" s="303"/>
      <c r="G650" s="303"/>
      <c r="H650" s="303"/>
      <c r="I650" s="303"/>
      <c r="J650" s="305"/>
      <c r="K650" s="303"/>
      <c r="L650" s="303"/>
      <c r="M650" s="303"/>
      <c r="N650" s="305"/>
      <c r="O650" s="303"/>
      <c r="P650" s="304"/>
      <c r="Q650" s="304"/>
      <c r="R650" s="304"/>
      <c r="S650" s="304"/>
      <c r="T650" s="304"/>
      <c r="U650" s="304"/>
      <c r="V650" s="304"/>
      <c r="W650" s="304"/>
      <c r="X650" s="304"/>
      <c r="Y650" s="304"/>
      <c r="Z650" s="304"/>
      <c r="AA650" s="304"/>
      <c r="AB650" s="304"/>
      <c r="AC650" s="304"/>
      <c r="AD650" s="304"/>
      <c r="AE650" s="304"/>
      <c r="AF650" s="304"/>
      <c r="AG650" s="304"/>
      <c r="AH650" s="304"/>
      <c r="AI650" s="304"/>
      <c r="AJ650" s="304"/>
      <c r="AK650" s="304"/>
      <c r="AL650" s="304"/>
      <c r="AM650" s="304"/>
      <c r="AN650" s="304"/>
      <c r="AO650" s="304"/>
      <c r="AP650" s="304"/>
      <c r="AQ650" s="304"/>
      <c r="AR650" s="304"/>
      <c r="AS650" s="304"/>
      <c r="AT650" s="304"/>
      <c r="AU650" s="304"/>
      <c r="AV650" s="304"/>
      <c r="AW650" s="304"/>
      <c r="AX650" s="304"/>
      <c r="AY650" s="304"/>
      <c r="AZ650" s="304"/>
      <c r="BA650" s="304"/>
      <c r="BB650" s="304"/>
      <c r="BC650" s="304"/>
      <c r="BD650" s="304"/>
      <c r="BE650" s="304"/>
      <c r="BF650" s="304"/>
      <c r="BG650" s="304"/>
      <c r="BH650" s="304"/>
      <c r="BI650" s="304"/>
      <c r="BJ650" s="304"/>
      <c r="BK650" s="304"/>
      <c r="BL650" s="304"/>
      <c r="BM650" s="304"/>
      <c r="BN650" s="304"/>
      <c r="BO650" s="304"/>
      <c r="BP650" s="304"/>
      <c r="BQ650" s="304"/>
      <c r="BR650" s="304"/>
      <c r="BS650" s="304"/>
      <c r="BT650" s="304"/>
      <c r="BU650" s="304"/>
      <c r="BV650" s="304"/>
      <c r="BW650" s="304"/>
      <c r="BX650" s="304"/>
      <c r="BY650" s="304"/>
      <c r="BZ650" s="304"/>
      <c r="CA650" s="304"/>
      <c r="CB650" s="304"/>
      <c r="CC650" s="304"/>
      <c r="CD650" s="304"/>
      <c r="CE650" s="304"/>
      <c r="CF650" s="304"/>
      <c r="CG650" s="304"/>
      <c r="CH650" s="304"/>
      <c r="CI650" s="304"/>
      <c r="CJ650" s="304"/>
      <c r="CK650" s="304"/>
      <c r="CL650" s="304"/>
      <c r="CM650" s="304"/>
      <c r="CN650" s="304"/>
      <c r="CO650" s="304"/>
      <c r="CP650" s="304"/>
      <c r="CQ650" s="304"/>
      <c r="CR650" s="304"/>
      <c r="CS650" s="304"/>
      <c r="CT650" s="304"/>
      <c r="CU650" s="304"/>
      <c r="CV650" s="304"/>
      <c r="CW650" s="304"/>
      <c r="CX650" s="304"/>
      <c r="CY650" s="304"/>
      <c r="CZ650" s="304"/>
      <c r="DA650" s="304"/>
      <c r="DB650" s="304"/>
      <c r="DC650" s="304"/>
      <c r="DD650" s="304"/>
    </row>
    <row r="651" spans="1:108" ht="17.25">
      <c r="A651" s="304"/>
      <c r="B651" s="300"/>
      <c r="C651" s="304"/>
      <c r="D651" s="304"/>
      <c r="E651" s="303"/>
      <c r="F651" s="303"/>
      <c r="G651" s="303"/>
      <c r="H651" s="303"/>
      <c r="I651" s="303"/>
      <c r="J651" s="305"/>
      <c r="K651" s="303"/>
      <c r="L651" s="303"/>
      <c r="M651" s="303"/>
      <c r="N651" s="305"/>
      <c r="O651" s="303"/>
      <c r="P651" s="304"/>
      <c r="Q651" s="304"/>
      <c r="R651" s="304"/>
      <c r="S651" s="304"/>
      <c r="T651" s="304"/>
      <c r="U651" s="304"/>
      <c r="V651" s="304"/>
      <c r="W651" s="304"/>
      <c r="X651" s="304"/>
      <c r="Y651" s="304"/>
      <c r="Z651" s="304"/>
      <c r="AA651" s="304"/>
      <c r="AB651" s="304"/>
      <c r="AC651" s="304"/>
      <c r="AD651" s="304"/>
      <c r="AE651" s="304"/>
      <c r="AF651" s="304"/>
      <c r="AG651" s="304"/>
      <c r="AH651" s="304"/>
      <c r="AI651" s="304"/>
      <c r="AJ651" s="304"/>
      <c r="AK651" s="304"/>
      <c r="AL651" s="304"/>
      <c r="AM651" s="304"/>
      <c r="AN651" s="304"/>
      <c r="AO651" s="304"/>
      <c r="AP651" s="304"/>
      <c r="AQ651" s="304"/>
      <c r="AR651" s="304"/>
      <c r="AS651" s="304"/>
      <c r="AT651" s="304"/>
      <c r="AU651" s="304"/>
      <c r="AV651" s="304"/>
      <c r="AW651" s="304"/>
      <c r="AX651" s="304"/>
      <c r="AY651" s="304"/>
      <c r="AZ651" s="304"/>
      <c r="BA651" s="304"/>
      <c r="BB651" s="304"/>
      <c r="BC651" s="304"/>
      <c r="BD651" s="304"/>
      <c r="BE651" s="304"/>
      <c r="BF651" s="304"/>
      <c r="BG651" s="304"/>
      <c r="BH651" s="304"/>
      <c r="BI651" s="304"/>
      <c r="BJ651" s="304"/>
      <c r="BK651" s="304"/>
      <c r="BL651" s="304"/>
      <c r="BM651" s="304"/>
      <c r="BN651" s="304"/>
      <c r="BO651" s="304"/>
      <c r="BP651" s="304"/>
      <c r="BQ651" s="304"/>
      <c r="BR651" s="304"/>
      <c r="BS651" s="304"/>
      <c r="BT651" s="304"/>
      <c r="BU651" s="304"/>
      <c r="BV651" s="304"/>
      <c r="BW651" s="304"/>
      <c r="BX651" s="304"/>
      <c r="BY651" s="304"/>
      <c r="BZ651" s="304"/>
      <c r="CA651" s="304"/>
      <c r="CB651" s="304"/>
      <c r="CC651" s="304"/>
      <c r="CD651" s="304"/>
      <c r="CE651" s="304"/>
      <c r="CF651" s="304"/>
      <c r="CG651" s="304"/>
      <c r="CH651" s="304"/>
      <c r="CI651" s="304"/>
      <c r="CJ651" s="304"/>
      <c r="CK651" s="304"/>
      <c r="CL651" s="304"/>
      <c r="CM651" s="304"/>
      <c r="CN651" s="304"/>
      <c r="CO651" s="304"/>
      <c r="CP651" s="304"/>
      <c r="CQ651" s="304"/>
      <c r="CR651" s="304"/>
      <c r="CS651" s="304"/>
      <c r="CT651" s="304"/>
      <c r="CU651" s="304"/>
      <c r="CV651" s="304"/>
      <c r="CW651" s="304"/>
      <c r="CX651" s="304"/>
      <c r="CY651" s="304"/>
      <c r="CZ651" s="304"/>
      <c r="DA651" s="304"/>
      <c r="DB651" s="304"/>
      <c r="DC651" s="304"/>
      <c r="DD651" s="304"/>
    </row>
    <row r="652" spans="1:108" ht="17.25">
      <c r="A652" s="304"/>
      <c r="B652" s="300"/>
      <c r="C652" s="304"/>
      <c r="D652" s="304"/>
      <c r="E652" s="303"/>
      <c r="F652" s="303"/>
      <c r="G652" s="303"/>
      <c r="H652" s="303"/>
      <c r="I652" s="303"/>
      <c r="J652" s="305"/>
      <c r="K652" s="303"/>
      <c r="L652" s="303"/>
      <c r="M652" s="303"/>
      <c r="N652" s="305"/>
      <c r="O652" s="303"/>
      <c r="P652" s="304"/>
      <c r="Q652" s="304"/>
      <c r="R652" s="304"/>
      <c r="S652" s="304"/>
      <c r="T652" s="304"/>
      <c r="U652" s="304"/>
      <c r="V652" s="304"/>
      <c r="W652" s="304"/>
      <c r="X652" s="304"/>
      <c r="Y652" s="304"/>
      <c r="Z652" s="304"/>
      <c r="AA652" s="304"/>
      <c r="AB652" s="304"/>
      <c r="AC652" s="304"/>
      <c r="AD652" s="304"/>
      <c r="AE652" s="304"/>
      <c r="AF652" s="304"/>
      <c r="AG652" s="304"/>
      <c r="AH652" s="304"/>
      <c r="AI652" s="304"/>
      <c r="AJ652" s="304"/>
      <c r="AK652" s="304"/>
      <c r="AL652" s="304"/>
      <c r="AM652" s="304"/>
      <c r="AN652" s="304"/>
      <c r="AO652" s="304"/>
      <c r="AP652" s="304"/>
      <c r="AQ652" s="304"/>
      <c r="AR652" s="304"/>
      <c r="AS652" s="304"/>
      <c r="AT652" s="304"/>
      <c r="AU652" s="304"/>
      <c r="AV652" s="304"/>
      <c r="AW652" s="304"/>
      <c r="AX652" s="304"/>
      <c r="AY652" s="304"/>
      <c r="AZ652" s="304"/>
      <c r="BA652" s="304"/>
      <c r="BB652" s="304"/>
      <c r="BC652" s="304"/>
      <c r="BD652" s="304"/>
      <c r="BE652" s="304"/>
      <c r="BF652" s="304"/>
      <c r="BG652" s="304"/>
      <c r="BH652" s="304"/>
      <c r="BI652" s="304"/>
      <c r="BJ652" s="304"/>
      <c r="BK652" s="304"/>
      <c r="BL652" s="304"/>
      <c r="BM652" s="304"/>
      <c r="BN652" s="304"/>
      <c r="BO652" s="304"/>
      <c r="BP652" s="304"/>
      <c r="BQ652" s="304"/>
      <c r="BR652" s="304"/>
      <c r="BS652" s="304"/>
      <c r="BT652" s="304"/>
      <c r="BU652" s="304"/>
      <c r="BV652" s="304"/>
      <c r="BW652" s="304"/>
      <c r="BX652" s="304"/>
      <c r="BY652" s="304"/>
      <c r="BZ652" s="304"/>
      <c r="CA652" s="304"/>
      <c r="CB652" s="304"/>
      <c r="CC652" s="304"/>
      <c r="CD652" s="304"/>
      <c r="CE652" s="304"/>
      <c r="CF652" s="304"/>
      <c r="CG652" s="304"/>
      <c r="CH652" s="304"/>
      <c r="CI652" s="304"/>
      <c r="CJ652" s="304"/>
      <c r="CK652" s="304"/>
      <c r="CL652" s="304"/>
      <c r="CM652" s="304"/>
      <c r="CN652" s="304"/>
      <c r="CO652" s="304"/>
      <c r="CP652" s="304"/>
      <c r="CQ652" s="304"/>
      <c r="CR652" s="304"/>
      <c r="CS652" s="304"/>
      <c r="CT652" s="304"/>
      <c r="CU652" s="304"/>
      <c r="CV652" s="304"/>
      <c r="CW652" s="304"/>
      <c r="CX652" s="304"/>
      <c r="CY652" s="304"/>
      <c r="CZ652" s="304"/>
      <c r="DA652" s="304"/>
      <c r="DB652" s="304"/>
      <c r="DC652" s="304"/>
      <c r="DD652" s="304"/>
    </row>
    <row r="653" spans="1:108" ht="17.25">
      <c r="A653" s="304"/>
      <c r="B653" s="300"/>
      <c r="C653" s="304"/>
      <c r="D653" s="304"/>
      <c r="E653" s="303"/>
      <c r="F653" s="303"/>
      <c r="G653" s="303"/>
      <c r="H653" s="303"/>
      <c r="I653" s="303"/>
      <c r="J653" s="305"/>
      <c r="K653" s="303"/>
      <c r="L653" s="303"/>
      <c r="M653" s="303"/>
      <c r="N653" s="305"/>
      <c r="O653" s="303"/>
      <c r="P653" s="304"/>
      <c r="Q653" s="304"/>
      <c r="R653" s="304"/>
      <c r="S653" s="304"/>
      <c r="T653" s="304"/>
      <c r="U653" s="304"/>
      <c r="V653" s="304"/>
      <c r="W653" s="304"/>
      <c r="X653" s="304"/>
      <c r="Y653" s="304"/>
      <c r="Z653" s="304"/>
      <c r="AA653" s="304"/>
      <c r="AB653" s="304"/>
      <c r="AC653" s="304"/>
      <c r="AD653" s="304"/>
      <c r="AE653" s="304"/>
      <c r="AF653" s="304"/>
      <c r="AG653" s="304"/>
      <c r="AH653" s="304"/>
      <c r="AI653" s="304"/>
      <c r="AJ653" s="304"/>
      <c r="AK653" s="304"/>
      <c r="AL653" s="304"/>
      <c r="AM653" s="304"/>
      <c r="AN653" s="304"/>
      <c r="AO653" s="304"/>
      <c r="AP653" s="304"/>
      <c r="AQ653" s="304"/>
      <c r="AR653" s="304"/>
      <c r="AS653" s="304"/>
      <c r="AT653" s="304"/>
      <c r="AU653" s="304"/>
      <c r="AV653" s="304"/>
      <c r="AW653" s="304"/>
      <c r="AX653" s="304"/>
      <c r="AY653" s="304"/>
      <c r="AZ653" s="304"/>
      <c r="BA653" s="304"/>
      <c r="BB653" s="304"/>
      <c r="BC653" s="304"/>
      <c r="BD653" s="304"/>
      <c r="BE653" s="304"/>
      <c r="BF653" s="304"/>
      <c r="BG653" s="304"/>
      <c r="BH653" s="304"/>
      <c r="BI653" s="304"/>
      <c r="BJ653" s="304"/>
      <c r="BK653" s="304"/>
      <c r="BL653" s="304"/>
      <c r="BM653" s="304"/>
      <c r="BN653" s="304"/>
      <c r="BO653" s="304"/>
      <c r="BP653" s="304"/>
      <c r="BQ653" s="304"/>
      <c r="BR653" s="304"/>
      <c r="BS653" s="304"/>
      <c r="BT653" s="304"/>
      <c r="BU653" s="304"/>
      <c r="BV653" s="304"/>
      <c r="BW653" s="304"/>
      <c r="BX653" s="304"/>
      <c r="BY653" s="304"/>
      <c r="BZ653" s="304"/>
      <c r="CA653" s="304"/>
      <c r="CB653" s="304"/>
      <c r="CC653" s="304"/>
      <c r="CD653" s="304"/>
      <c r="CE653" s="304"/>
      <c r="CF653" s="304"/>
      <c r="CG653" s="304"/>
      <c r="CH653" s="304"/>
      <c r="CI653" s="304"/>
      <c r="CJ653" s="304"/>
      <c r="CK653" s="304"/>
      <c r="CL653" s="304"/>
      <c r="CM653" s="304"/>
      <c r="CN653" s="304"/>
      <c r="CO653" s="304"/>
      <c r="CP653" s="304"/>
      <c r="CQ653" s="304"/>
      <c r="CR653" s="304"/>
      <c r="CS653" s="304"/>
      <c r="CT653" s="304"/>
      <c r="CU653" s="304"/>
      <c r="CV653" s="304"/>
      <c r="CW653" s="304"/>
      <c r="CX653" s="304"/>
      <c r="CY653" s="304"/>
      <c r="CZ653" s="304"/>
      <c r="DA653" s="304"/>
      <c r="DB653" s="304"/>
      <c r="DC653" s="304"/>
      <c r="DD653" s="304"/>
    </row>
    <row r="654" spans="1:108" ht="17.25">
      <c r="A654" s="304"/>
      <c r="B654" s="300"/>
      <c r="C654" s="304"/>
      <c r="D654" s="304"/>
      <c r="E654" s="303"/>
      <c r="F654" s="303"/>
      <c r="G654" s="303"/>
      <c r="H654" s="303"/>
      <c r="I654" s="303"/>
      <c r="J654" s="305"/>
      <c r="K654" s="303"/>
      <c r="L654" s="303"/>
      <c r="M654" s="303"/>
      <c r="N654" s="305"/>
      <c r="O654" s="303"/>
      <c r="P654" s="304"/>
      <c r="Q654" s="304"/>
      <c r="R654" s="304"/>
      <c r="S654" s="304"/>
      <c r="T654" s="304"/>
      <c r="U654" s="304"/>
      <c r="V654" s="304"/>
      <c r="W654" s="304"/>
      <c r="X654" s="304"/>
      <c r="Y654" s="304"/>
      <c r="Z654" s="304"/>
      <c r="AA654" s="304"/>
      <c r="AB654" s="304"/>
      <c r="AC654" s="304"/>
      <c r="AD654" s="304"/>
      <c r="AE654" s="304"/>
      <c r="AF654" s="304"/>
      <c r="AG654" s="304"/>
      <c r="AH654" s="304"/>
      <c r="AI654" s="304"/>
      <c r="AJ654" s="304"/>
      <c r="AK654" s="304"/>
      <c r="AL654" s="304"/>
      <c r="AM654" s="304"/>
      <c r="AN654" s="304"/>
      <c r="AO654" s="304"/>
      <c r="AP654" s="304"/>
      <c r="AQ654" s="304"/>
      <c r="AR654" s="304"/>
      <c r="AS654" s="304"/>
      <c r="AT654" s="304"/>
      <c r="AU654" s="304"/>
      <c r="AV654" s="304"/>
      <c r="AW654" s="304"/>
      <c r="AX654" s="304"/>
      <c r="AY654" s="304"/>
      <c r="AZ654" s="304"/>
      <c r="BA654" s="304"/>
      <c r="BB654" s="304"/>
      <c r="BC654" s="304"/>
      <c r="BD654" s="304"/>
      <c r="BE654" s="304"/>
      <c r="BF654" s="304"/>
      <c r="BG654" s="304"/>
      <c r="BH654" s="304"/>
      <c r="BI654" s="304"/>
      <c r="BJ654" s="304"/>
      <c r="BK654" s="304"/>
      <c r="BL654" s="304"/>
      <c r="BM654" s="304"/>
      <c r="BN654" s="304"/>
      <c r="BO654" s="304"/>
      <c r="BP654" s="304"/>
      <c r="BQ654" s="304"/>
      <c r="BR654" s="304"/>
      <c r="BS654" s="304"/>
      <c r="BT654" s="304"/>
      <c r="BU654" s="304"/>
      <c r="BV654" s="304"/>
      <c r="BW654" s="304"/>
      <c r="BX654" s="304"/>
      <c r="BY654" s="304"/>
      <c r="BZ654" s="304"/>
      <c r="CA654" s="304"/>
      <c r="CB654" s="304"/>
      <c r="CC654" s="304"/>
      <c r="CD654" s="304"/>
      <c r="CE654" s="304"/>
      <c r="CF654" s="304"/>
      <c r="CG654" s="304"/>
      <c r="CH654" s="304"/>
      <c r="CI654" s="304"/>
      <c r="CJ654" s="304"/>
      <c r="CK654" s="304"/>
      <c r="CL654" s="304"/>
      <c r="CM654" s="304"/>
      <c r="CN654" s="304"/>
      <c r="CO654" s="304"/>
      <c r="CP654" s="304"/>
      <c r="CQ654" s="304"/>
      <c r="CR654" s="304"/>
      <c r="CS654" s="304"/>
      <c r="CT654" s="304"/>
      <c r="CU654" s="304"/>
      <c r="CV654" s="304"/>
      <c r="CW654" s="304"/>
      <c r="CX654" s="304"/>
      <c r="CY654" s="304"/>
      <c r="CZ654" s="304"/>
      <c r="DA654" s="304"/>
      <c r="DB654" s="304"/>
      <c r="DC654" s="304"/>
      <c r="DD654" s="304"/>
    </row>
    <row r="655" spans="1:108" ht="17.25">
      <c r="A655" s="304"/>
      <c r="B655" s="300"/>
      <c r="C655" s="304"/>
      <c r="D655" s="304"/>
      <c r="E655" s="303"/>
      <c r="F655" s="303"/>
      <c r="G655" s="303"/>
      <c r="H655" s="303"/>
      <c r="I655" s="303"/>
      <c r="J655" s="305"/>
      <c r="K655" s="303"/>
      <c r="L655" s="303"/>
      <c r="M655" s="303"/>
      <c r="N655" s="305"/>
      <c r="O655" s="303"/>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c r="AN655" s="304"/>
      <c r="AO655" s="304"/>
      <c r="AP655" s="304"/>
      <c r="AQ655" s="304"/>
      <c r="AR655" s="304"/>
      <c r="AS655" s="304"/>
      <c r="AT655" s="304"/>
      <c r="AU655" s="304"/>
      <c r="AV655" s="304"/>
      <c r="AW655" s="304"/>
      <c r="AX655" s="304"/>
      <c r="AY655" s="304"/>
      <c r="AZ655" s="304"/>
      <c r="BA655" s="304"/>
      <c r="BB655" s="304"/>
      <c r="BC655" s="304"/>
      <c r="BD655" s="304"/>
      <c r="BE655" s="304"/>
      <c r="BF655" s="304"/>
      <c r="BG655" s="304"/>
      <c r="BH655" s="304"/>
      <c r="BI655" s="304"/>
      <c r="BJ655" s="304"/>
      <c r="BK655" s="304"/>
      <c r="BL655" s="304"/>
      <c r="BM655" s="304"/>
      <c r="BN655" s="304"/>
      <c r="BO655" s="304"/>
      <c r="BP655" s="304"/>
      <c r="BQ655" s="304"/>
      <c r="BR655" s="304"/>
      <c r="BS655" s="304"/>
      <c r="BT655" s="304"/>
      <c r="BU655" s="304"/>
      <c r="BV655" s="304"/>
      <c r="BW655" s="304"/>
      <c r="BX655" s="304"/>
      <c r="BY655" s="304"/>
      <c r="BZ655" s="304"/>
      <c r="CA655" s="304"/>
      <c r="CB655" s="304"/>
      <c r="CC655" s="304"/>
      <c r="CD655" s="304"/>
      <c r="CE655" s="304"/>
      <c r="CF655" s="304"/>
      <c r="CG655" s="304"/>
      <c r="CH655" s="304"/>
      <c r="CI655" s="304"/>
      <c r="CJ655" s="304"/>
      <c r="CK655" s="304"/>
      <c r="CL655" s="304"/>
      <c r="CM655" s="304"/>
      <c r="CN655" s="304"/>
      <c r="CO655" s="304"/>
      <c r="CP655" s="304"/>
      <c r="CQ655" s="304"/>
      <c r="CR655" s="304"/>
      <c r="CS655" s="304"/>
      <c r="CT655" s="304"/>
      <c r="CU655" s="304"/>
      <c r="CV655" s="304"/>
      <c r="CW655" s="304"/>
      <c r="CX655" s="304"/>
      <c r="CY655" s="304"/>
      <c r="CZ655" s="304"/>
      <c r="DA655" s="304"/>
      <c r="DB655" s="304"/>
      <c r="DC655" s="304"/>
      <c r="DD655" s="304"/>
    </row>
    <row r="656" spans="1:108" ht="17.25">
      <c r="A656" s="304"/>
      <c r="B656" s="300"/>
      <c r="C656" s="304"/>
      <c r="D656" s="304"/>
      <c r="E656" s="303"/>
      <c r="F656" s="303"/>
      <c r="G656" s="303"/>
      <c r="H656" s="303"/>
      <c r="I656" s="303"/>
      <c r="J656" s="305"/>
      <c r="K656" s="303"/>
      <c r="L656" s="303"/>
      <c r="M656" s="303"/>
      <c r="N656" s="305"/>
      <c r="O656" s="303"/>
      <c r="P656" s="304"/>
      <c r="Q656" s="304"/>
      <c r="R656" s="304"/>
      <c r="S656" s="304"/>
      <c r="T656" s="304"/>
      <c r="U656" s="304"/>
      <c r="V656" s="304"/>
      <c r="W656" s="304"/>
      <c r="X656" s="304"/>
      <c r="Y656" s="304"/>
      <c r="Z656" s="304"/>
      <c r="AA656" s="304"/>
      <c r="AB656" s="304"/>
      <c r="AC656" s="304"/>
      <c r="AD656" s="304"/>
      <c r="AE656" s="304"/>
      <c r="AF656" s="304"/>
      <c r="AG656" s="304"/>
      <c r="AH656" s="304"/>
      <c r="AI656" s="304"/>
      <c r="AJ656" s="304"/>
      <c r="AK656" s="304"/>
      <c r="AL656" s="304"/>
      <c r="AM656" s="304"/>
      <c r="AN656" s="304"/>
      <c r="AO656" s="304"/>
      <c r="AP656" s="304"/>
      <c r="AQ656" s="304"/>
      <c r="AR656" s="304"/>
      <c r="AS656" s="304"/>
      <c r="AT656" s="304"/>
      <c r="AU656" s="304"/>
      <c r="AV656" s="304"/>
      <c r="AW656" s="304"/>
      <c r="AX656" s="304"/>
      <c r="AY656" s="304"/>
      <c r="AZ656" s="304"/>
      <c r="BA656" s="304"/>
      <c r="BB656" s="304"/>
      <c r="BC656" s="304"/>
      <c r="BD656" s="304"/>
      <c r="BE656" s="304"/>
      <c r="BF656" s="304"/>
      <c r="BG656" s="304"/>
      <c r="BH656" s="304"/>
      <c r="BI656" s="304"/>
      <c r="BJ656" s="304"/>
      <c r="BK656" s="304"/>
      <c r="BL656" s="304"/>
      <c r="BM656" s="304"/>
      <c r="BN656" s="304"/>
      <c r="BO656" s="304"/>
      <c r="BP656" s="304"/>
      <c r="BQ656" s="304"/>
      <c r="BR656" s="304"/>
      <c r="BS656" s="304"/>
      <c r="BT656" s="304"/>
      <c r="BU656" s="304"/>
      <c r="BV656" s="304"/>
      <c r="BW656" s="304"/>
      <c r="BX656" s="304"/>
      <c r="BY656" s="304"/>
      <c r="BZ656" s="304"/>
      <c r="CA656" s="304"/>
      <c r="CB656" s="304"/>
      <c r="CC656" s="304"/>
      <c r="CD656" s="304"/>
      <c r="CE656" s="304"/>
      <c r="CF656" s="304"/>
      <c r="CG656" s="304"/>
      <c r="CH656" s="304"/>
      <c r="CI656" s="304"/>
      <c r="CJ656" s="304"/>
      <c r="CK656" s="304"/>
      <c r="CL656" s="304"/>
      <c r="CM656" s="304"/>
      <c r="CN656" s="304"/>
      <c r="CO656" s="304"/>
      <c r="CP656" s="304"/>
      <c r="CQ656" s="304"/>
      <c r="CR656" s="304"/>
      <c r="CS656" s="304"/>
      <c r="CT656" s="304"/>
      <c r="CU656" s="304"/>
      <c r="CV656" s="304"/>
      <c r="CW656" s="304"/>
      <c r="CX656" s="304"/>
      <c r="CY656" s="304"/>
      <c r="CZ656" s="304"/>
      <c r="DA656" s="304"/>
      <c r="DB656" s="304"/>
      <c r="DC656" s="304"/>
      <c r="DD656" s="304"/>
    </row>
    <row r="657" spans="1:108" ht="17.25">
      <c r="A657" s="304"/>
      <c r="B657" s="300"/>
      <c r="C657" s="304"/>
      <c r="D657" s="304"/>
      <c r="E657" s="303"/>
      <c r="F657" s="303"/>
      <c r="G657" s="303"/>
      <c r="H657" s="303"/>
      <c r="I657" s="303"/>
      <c r="J657" s="305"/>
      <c r="K657" s="303"/>
      <c r="L657" s="303"/>
      <c r="M657" s="303"/>
      <c r="N657" s="305"/>
      <c r="O657" s="303"/>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c r="AN657" s="304"/>
      <c r="AO657" s="304"/>
      <c r="AP657" s="304"/>
      <c r="AQ657" s="304"/>
      <c r="AR657" s="304"/>
      <c r="AS657" s="304"/>
      <c r="AT657" s="304"/>
      <c r="AU657" s="304"/>
      <c r="AV657" s="304"/>
      <c r="AW657" s="304"/>
      <c r="AX657" s="304"/>
      <c r="AY657" s="304"/>
      <c r="AZ657" s="304"/>
      <c r="BA657" s="304"/>
      <c r="BB657" s="304"/>
      <c r="BC657" s="304"/>
      <c r="BD657" s="304"/>
      <c r="BE657" s="304"/>
      <c r="BF657" s="304"/>
      <c r="BG657" s="304"/>
      <c r="BH657" s="304"/>
      <c r="BI657" s="304"/>
      <c r="BJ657" s="304"/>
      <c r="BK657" s="304"/>
      <c r="BL657" s="304"/>
      <c r="BM657" s="304"/>
      <c r="BN657" s="304"/>
      <c r="BO657" s="304"/>
      <c r="BP657" s="304"/>
      <c r="BQ657" s="304"/>
      <c r="BR657" s="304"/>
      <c r="BS657" s="304"/>
      <c r="BT657" s="304"/>
      <c r="BU657" s="304"/>
      <c r="BV657" s="304"/>
      <c r="BW657" s="304"/>
      <c r="BX657" s="304"/>
      <c r="BY657" s="304"/>
      <c r="BZ657" s="304"/>
      <c r="CA657" s="304"/>
      <c r="CB657" s="304"/>
      <c r="CC657" s="304"/>
      <c r="CD657" s="304"/>
      <c r="CE657" s="304"/>
      <c r="CF657" s="304"/>
      <c r="CG657" s="304"/>
      <c r="CH657" s="304"/>
      <c r="CI657" s="304"/>
      <c r="CJ657" s="304"/>
      <c r="CK657" s="304"/>
      <c r="CL657" s="304"/>
      <c r="CM657" s="304"/>
      <c r="CN657" s="304"/>
      <c r="CO657" s="304"/>
      <c r="CP657" s="304"/>
      <c r="CQ657" s="304"/>
      <c r="CR657" s="304"/>
      <c r="CS657" s="304"/>
      <c r="CT657" s="304"/>
      <c r="CU657" s="304"/>
      <c r="CV657" s="304"/>
      <c r="CW657" s="304"/>
      <c r="CX657" s="304"/>
      <c r="CY657" s="304"/>
      <c r="CZ657" s="304"/>
      <c r="DA657" s="304"/>
      <c r="DB657" s="304"/>
      <c r="DC657" s="304"/>
      <c r="DD657" s="304"/>
    </row>
    <row r="658" spans="1:108" ht="17.25">
      <c r="A658" s="304"/>
      <c r="B658" s="300"/>
      <c r="C658" s="304"/>
      <c r="D658" s="304"/>
      <c r="E658" s="303"/>
      <c r="F658" s="303"/>
      <c r="G658" s="303"/>
      <c r="H658" s="303"/>
      <c r="I658" s="303"/>
      <c r="J658" s="305"/>
      <c r="K658" s="303"/>
      <c r="L658" s="303"/>
      <c r="M658" s="303"/>
      <c r="N658" s="305"/>
      <c r="O658" s="303"/>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c r="AN658" s="304"/>
      <c r="AO658" s="304"/>
      <c r="AP658" s="304"/>
      <c r="AQ658" s="304"/>
      <c r="AR658" s="304"/>
      <c r="AS658" s="304"/>
      <c r="AT658" s="304"/>
      <c r="AU658" s="304"/>
      <c r="AV658" s="304"/>
      <c r="AW658" s="304"/>
      <c r="AX658" s="304"/>
      <c r="AY658" s="304"/>
      <c r="AZ658" s="304"/>
      <c r="BA658" s="304"/>
      <c r="BB658" s="304"/>
      <c r="BC658" s="304"/>
      <c r="BD658" s="304"/>
      <c r="BE658" s="304"/>
      <c r="BF658" s="304"/>
      <c r="BG658" s="304"/>
      <c r="BH658" s="304"/>
      <c r="BI658" s="304"/>
      <c r="BJ658" s="304"/>
      <c r="BK658" s="304"/>
      <c r="BL658" s="304"/>
      <c r="BM658" s="304"/>
      <c r="BN658" s="304"/>
      <c r="BO658" s="304"/>
      <c r="BP658" s="304"/>
      <c r="BQ658" s="304"/>
      <c r="BR658" s="304"/>
      <c r="BS658" s="304"/>
      <c r="BT658" s="304"/>
      <c r="BU658" s="304"/>
      <c r="BV658" s="304"/>
      <c r="BW658" s="304"/>
      <c r="BX658" s="304"/>
      <c r="BY658" s="304"/>
      <c r="BZ658" s="304"/>
      <c r="CA658" s="304"/>
      <c r="CB658" s="304"/>
      <c r="CC658" s="304"/>
      <c r="CD658" s="304"/>
      <c r="CE658" s="304"/>
      <c r="CF658" s="304"/>
      <c r="CG658" s="304"/>
      <c r="CH658" s="304"/>
      <c r="CI658" s="304"/>
      <c r="CJ658" s="304"/>
      <c r="CK658" s="304"/>
      <c r="CL658" s="304"/>
      <c r="CM658" s="304"/>
      <c r="CN658" s="304"/>
      <c r="CO658" s="304"/>
      <c r="CP658" s="304"/>
      <c r="CQ658" s="304"/>
      <c r="CR658" s="304"/>
      <c r="CS658" s="304"/>
      <c r="CT658" s="304"/>
      <c r="CU658" s="304"/>
      <c r="CV658" s="304"/>
      <c r="CW658" s="304"/>
      <c r="CX658" s="304"/>
      <c r="CY658" s="304"/>
      <c r="CZ658" s="304"/>
      <c r="DA658" s="304"/>
      <c r="DB658" s="304"/>
      <c r="DC658" s="304"/>
      <c r="DD658" s="304"/>
    </row>
    <row r="659" spans="1:108" ht="17.25">
      <c r="A659" s="304"/>
      <c r="B659" s="300"/>
      <c r="C659" s="304"/>
      <c r="D659" s="304"/>
      <c r="E659" s="303"/>
      <c r="F659" s="303"/>
      <c r="G659" s="303"/>
      <c r="H659" s="303"/>
      <c r="I659" s="303"/>
      <c r="J659" s="305"/>
      <c r="K659" s="303"/>
      <c r="L659" s="303"/>
      <c r="M659" s="303"/>
      <c r="N659" s="305"/>
      <c r="O659" s="303"/>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c r="AN659" s="304"/>
      <c r="AO659" s="304"/>
      <c r="AP659" s="304"/>
      <c r="AQ659" s="304"/>
      <c r="AR659" s="304"/>
      <c r="AS659" s="304"/>
      <c r="AT659" s="304"/>
      <c r="AU659" s="304"/>
      <c r="AV659" s="304"/>
      <c r="AW659" s="304"/>
      <c r="AX659" s="304"/>
      <c r="AY659" s="304"/>
      <c r="AZ659" s="304"/>
      <c r="BA659" s="304"/>
      <c r="BB659" s="304"/>
      <c r="BC659" s="304"/>
      <c r="BD659" s="304"/>
      <c r="BE659" s="304"/>
      <c r="BF659" s="304"/>
      <c r="BG659" s="304"/>
      <c r="BH659" s="304"/>
      <c r="BI659" s="304"/>
      <c r="BJ659" s="304"/>
      <c r="BK659" s="304"/>
      <c r="BL659" s="304"/>
      <c r="BM659" s="304"/>
      <c r="BN659" s="304"/>
      <c r="BO659" s="304"/>
      <c r="BP659" s="304"/>
      <c r="BQ659" s="304"/>
      <c r="BR659" s="304"/>
      <c r="BS659" s="304"/>
      <c r="BT659" s="304"/>
      <c r="BU659" s="304"/>
      <c r="BV659" s="304"/>
      <c r="BW659" s="304"/>
      <c r="BX659" s="304"/>
      <c r="BY659" s="304"/>
      <c r="BZ659" s="304"/>
      <c r="CA659" s="304"/>
      <c r="CB659" s="304"/>
      <c r="CC659" s="304"/>
      <c r="CD659" s="304"/>
      <c r="CE659" s="304"/>
      <c r="CF659" s="304"/>
      <c r="CG659" s="304"/>
      <c r="CH659" s="304"/>
      <c r="CI659" s="304"/>
      <c r="CJ659" s="304"/>
      <c r="CK659" s="304"/>
      <c r="CL659" s="304"/>
      <c r="CM659" s="304"/>
      <c r="CN659" s="304"/>
      <c r="CO659" s="304"/>
      <c r="CP659" s="304"/>
      <c r="CQ659" s="304"/>
      <c r="CR659" s="304"/>
      <c r="CS659" s="304"/>
      <c r="CT659" s="304"/>
      <c r="CU659" s="304"/>
      <c r="CV659" s="304"/>
      <c r="CW659" s="304"/>
      <c r="CX659" s="304"/>
      <c r="CY659" s="304"/>
      <c r="CZ659" s="304"/>
      <c r="DA659" s="304"/>
      <c r="DB659" s="304"/>
      <c r="DC659" s="304"/>
      <c r="DD659" s="304"/>
    </row>
    <row r="660" spans="1:108" ht="17.25">
      <c r="A660" s="304"/>
      <c r="B660" s="300"/>
      <c r="C660" s="304"/>
      <c r="D660" s="304"/>
      <c r="E660" s="303"/>
      <c r="F660" s="303"/>
      <c r="G660" s="303"/>
      <c r="H660" s="303"/>
      <c r="I660" s="303"/>
      <c r="J660" s="305"/>
      <c r="K660" s="303"/>
      <c r="L660" s="303"/>
      <c r="M660" s="303"/>
      <c r="N660" s="305"/>
      <c r="O660" s="303"/>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c r="AN660" s="304"/>
      <c r="AO660" s="304"/>
      <c r="AP660" s="304"/>
      <c r="AQ660" s="304"/>
      <c r="AR660" s="304"/>
      <c r="AS660" s="304"/>
      <c r="AT660" s="304"/>
      <c r="AU660" s="304"/>
      <c r="AV660" s="304"/>
      <c r="AW660" s="304"/>
      <c r="AX660" s="304"/>
      <c r="AY660" s="304"/>
      <c r="AZ660" s="304"/>
      <c r="BA660" s="304"/>
      <c r="BB660" s="304"/>
      <c r="BC660" s="304"/>
      <c r="BD660" s="304"/>
      <c r="BE660" s="304"/>
      <c r="BF660" s="304"/>
      <c r="BG660" s="304"/>
      <c r="BH660" s="304"/>
      <c r="BI660" s="304"/>
      <c r="BJ660" s="304"/>
      <c r="BK660" s="304"/>
      <c r="BL660" s="304"/>
      <c r="BM660" s="304"/>
      <c r="BN660" s="304"/>
      <c r="BO660" s="304"/>
      <c r="BP660" s="304"/>
      <c r="BQ660" s="304"/>
      <c r="BR660" s="304"/>
      <c r="BS660" s="304"/>
      <c r="BT660" s="304"/>
      <c r="BU660" s="304"/>
      <c r="BV660" s="304"/>
      <c r="BW660" s="304"/>
      <c r="BX660" s="304"/>
      <c r="BY660" s="304"/>
      <c r="BZ660" s="304"/>
      <c r="CA660" s="304"/>
      <c r="CB660" s="304"/>
      <c r="CC660" s="304"/>
      <c r="CD660" s="304"/>
      <c r="CE660" s="304"/>
      <c r="CF660" s="304"/>
      <c r="CG660" s="304"/>
      <c r="CH660" s="304"/>
      <c r="CI660" s="304"/>
      <c r="CJ660" s="304"/>
      <c r="CK660" s="304"/>
      <c r="CL660" s="304"/>
      <c r="CM660" s="304"/>
      <c r="CN660" s="304"/>
      <c r="CO660" s="304"/>
      <c r="CP660" s="304"/>
      <c r="CQ660" s="304"/>
      <c r="CR660" s="304"/>
      <c r="CS660" s="304"/>
      <c r="CT660" s="304"/>
      <c r="CU660" s="304"/>
      <c r="CV660" s="304"/>
      <c r="CW660" s="304"/>
      <c r="CX660" s="304"/>
      <c r="CY660" s="304"/>
      <c r="CZ660" s="304"/>
      <c r="DA660" s="304"/>
      <c r="DB660" s="304"/>
      <c r="DC660" s="304"/>
      <c r="DD660" s="304"/>
    </row>
    <row r="661" spans="1:108" ht="17.25">
      <c r="A661" s="304"/>
      <c r="B661" s="300"/>
      <c r="C661" s="304"/>
      <c r="D661" s="304"/>
      <c r="E661" s="303"/>
      <c r="F661" s="303"/>
      <c r="G661" s="303"/>
      <c r="H661" s="303"/>
      <c r="I661" s="303"/>
      <c r="J661" s="305"/>
      <c r="K661" s="303"/>
      <c r="L661" s="303"/>
      <c r="M661" s="303"/>
      <c r="N661" s="305"/>
      <c r="O661" s="303"/>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c r="AN661" s="304"/>
      <c r="AO661" s="304"/>
      <c r="AP661" s="304"/>
      <c r="AQ661" s="304"/>
      <c r="AR661" s="304"/>
      <c r="AS661" s="304"/>
      <c r="AT661" s="304"/>
      <c r="AU661" s="304"/>
      <c r="AV661" s="304"/>
      <c r="AW661" s="304"/>
      <c r="AX661" s="304"/>
      <c r="AY661" s="304"/>
      <c r="AZ661" s="304"/>
      <c r="BA661" s="304"/>
      <c r="BB661" s="304"/>
      <c r="BC661" s="304"/>
      <c r="BD661" s="304"/>
      <c r="BE661" s="304"/>
      <c r="BF661" s="304"/>
      <c r="BG661" s="304"/>
      <c r="BH661" s="304"/>
      <c r="BI661" s="304"/>
      <c r="BJ661" s="304"/>
      <c r="BK661" s="304"/>
      <c r="BL661" s="304"/>
      <c r="BM661" s="304"/>
      <c r="BN661" s="304"/>
      <c r="BO661" s="304"/>
      <c r="BP661" s="304"/>
      <c r="BQ661" s="304"/>
      <c r="BR661" s="304"/>
      <c r="BS661" s="304"/>
      <c r="BT661" s="304"/>
      <c r="BU661" s="304"/>
      <c r="BV661" s="304"/>
      <c r="BW661" s="304"/>
      <c r="BX661" s="304"/>
      <c r="BY661" s="304"/>
      <c r="BZ661" s="304"/>
      <c r="CA661" s="304"/>
      <c r="CB661" s="304"/>
      <c r="CC661" s="304"/>
      <c r="CD661" s="304"/>
      <c r="CE661" s="304"/>
      <c r="CF661" s="304"/>
      <c r="CG661" s="304"/>
      <c r="CH661" s="304"/>
      <c r="CI661" s="304"/>
      <c r="CJ661" s="304"/>
      <c r="CK661" s="304"/>
      <c r="CL661" s="304"/>
      <c r="CM661" s="304"/>
      <c r="CN661" s="304"/>
      <c r="CO661" s="304"/>
      <c r="CP661" s="304"/>
      <c r="CQ661" s="304"/>
      <c r="CR661" s="304"/>
      <c r="CS661" s="304"/>
      <c r="CT661" s="304"/>
      <c r="CU661" s="304"/>
      <c r="CV661" s="304"/>
      <c r="CW661" s="304"/>
      <c r="CX661" s="304"/>
      <c r="CY661" s="304"/>
      <c r="CZ661" s="304"/>
      <c r="DA661" s="304"/>
      <c r="DB661" s="304"/>
      <c r="DC661" s="304"/>
      <c r="DD661" s="304"/>
    </row>
    <row r="662" spans="1:108" ht="17.25">
      <c r="A662" s="304"/>
      <c r="B662" s="300"/>
      <c r="C662" s="304"/>
      <c r="D662" s="304"/>
      <c r="E662" s="303"/>
      <c r="F662" s="303"/>
      <c r="G662" s="303"/>
      <c r="H662" s="303"/>
      <c r="I662" s="303"/>
      <c r="J662" s="305"/>
      <c r="K662" s="303"/>
      <c r="L662" s="303"/>
      <c r="M662" s="303"/>
      <c r="N662" s="305"/>
      <c r="O662" s="303"/>
      <c r="P662" s="304"/>
      <c r="Q662" s="304"/>
      <c r="R662" s="304"/>
      <c r="S662" s="304"/>
      <c r="T662" s="304"/>
      <c r="U662" s="304"/>
      <c r="V662" s="304"/>
      <c r="W662" s="304"/>
      <c r="X662" s="304"/>
      <c r="Y662" s="304"/>
      <c r="Z662" s="304"/>
      <c r="AA662" s="304"/>
      <c r="AB662" s="304"/>
      <c r="AC662" s="304"/>
      <c r="AD662" s="304"/>
      <c r="AE662" s="304"/>
      <c r="AF662" s="304"/>
      <c r="AG662" s="304"/>
      <c r="AH662" s="304"/>
      <c r="AI662" s="304"/>
      <c r="AJ662" s="304"/>
      <c r="AK662" s="304"/>
      <c r="AL662" s="304"/>
      <c r="AM662" s="304"/>
      <c r="AN662" s="304"/>
      <c r="AO662" s="304"/>
      <c r="AP662" s="304"/>
      <c r="AQ662" s="304"/>
      <c r="AR662" s="304"/>
      <c r="AS662" s="304"/>
      <c r="AT662" s="304"/>
      <c r="AU662" s="304"/>
      <c r="AV662" s="304"/>
      <c r="AW662" s="304"/>
      <c r="AX662" s="304"/>
      <c r="AY662" s="304"/>
      <c r="AZ662" s="304"/>
      <c r="BA662" s="304"/>
      <c r="BB662" s="304"/>
      <c r="BC662" s="304"/>
      <c r="BD662" s="304"/>
      <c r="BE662" s="304"/>
      <c r="BF662" s="304"/>
      <c r="BG662" s="304"/>
      <c r="BH662" s="304"/>
      <c r="BI662" s="304"/>
      <c r="BJ662" s="304"/>
      <c r="BK662" s="304"/>
      <c r="BL662" s="304"/>
      <c r="BM662" s="304"/>
      <c r="BN662" s="304"/>
      <c r="BO662" s="304"/>
      <c r="BP662" s="304"/>
      <c r="BQ662" s="304"/>
      <c r="BR662" s="304"/>
      <c r="BS662" s="304"/>
      <c r="BT662" s="304"/>
      <c r="BU662" s="304"/>
      <c r="BV662" s="304"/>
      <c r="BW662" s="304"/>
      <c r="BX662" s="304"/>
      <c r="BY662" s="304"/>
      <c r="BZ662" s="304"/>
      <c r="CA662" s="304"/>
      <c r="CB662" s="304"/>
      <c r="CC662" s="304"/>
      <c r="CD662" s="304"/>
      <c r="CE662" s="304"/>
      <c r="CF662" s="304"/>
      <c r="CG662" s="304"/>
      <c r="CH662" s="304"/>
      <c r="CI662" s="304"/>
      <c r="CJ662" s="304"/>
      <c r="CK662" s="304"/>
      <c r="CL662" s="304"/>
      <c r="CM662" s="304"/>
      <c r="CN662" s="304"/>
      <c r="CO662" s="304"/>
      <c r="CP662" s="304"/>
      <c r="CQ662" s="304"/>
      <c r="CR662" s="304"/>
      <c r="CS662" s="304"/>
      <c r="CT662" s="304"/>
      <c r="CU662" s="304"/>
      <c r="CV662" s="304"/>
      <c r="CW662" s="304"/>
      <c r="CX662" s="304"/>
      <c r="CY662" s="304"/>
      <c r="CZ662" s="304"/>
      <c r="DA662" s="304"/>
      <c r="DB662" s="304"/>
      <c r="DC662" s="304"/>
      <c r="DD662" s="304"/>
    </row>
    <row r="663" spans="1:108" ht="17.25">
      <c r="A663" s="304"/>
      <c r="B663" s="300"/>
      <c r="C663" s="304"/>
      <c r="D663" s="304"/>
      <c r="E663" s="303"/>
      <c r="F663" s="303"/>
      <c r="G663" s="303"/>
      <c r="H663" s="303"/>
      <c r="I663" s="303"/>
      <c r="J663" s="305"/>
      <c r="K663" s="303"/>
      <c r="L663" s="303"/>
      <c r="M663" s="303"/>
      <c r="N663" s="305"/>
      <c r="O663" s="303"/>
      <c r="P663" s="304"/>
      <c r="Q663" s="304"/>
      <c r="R663" s="304"/>
      <c r="S663" s="304"/>
      <c r="T663" s="304"/>
      <c r="U663" s="304"/>
      <c r="V663" s="304"/>
      <c r="W663" s="304"/>
      <c r="X663" s="304"/>
      <c r="Y663" s="304"/>
      <c r="Z663" s="304"/>
      <c r="AA663" s="304"/>
      <c r="AB663" s="304"/>
      <c r="AC663" s="304"/>
      <c r="AD663" s="304"/>
      <c r="AE663" s="304"/>
      <c r="AF663" s="304"/>
      <c r="AG663" s="304"/>
      <c r="AH663" s="304"/>
      <c r="AI663" s="304"/>
      <c r="AJ663" s="304"/>
      <c r="AK663" s="304"/>
      <c r="AL663" s="304"/>
      <c r="AM663" s="304"/>
      <c r="AN663" s="304"/>
      <c r="AO663" s="304"/>
      <c r="AP663" s="304"/>
      <c r="AQ663" s="304"/>
      <c r="AR663" s="304"/>
      <c r="AS663" s="304"/>
      <c r="AT663" s="304"/>
      <c r="AU663" s="304"/>
      <c r="AV663" s="304"/>
      <c r="AW663" s="304"/>
      <c r="AX663" s="304"/>
      <c r="AY663" s="304"/>
      <c r="AZ663" s="304"/>
      <c r="BA663" s="304"/>
      <c r="BB663" s="304"/>
      <c r="BC663" s="304"/>
      <c r="BD663" s="304"/>
      <c r="BE663" s="304"/>
      <c r="BF663" s="304"/>
      <c r="BG663" s="304"/>
      <c r="BH663" s="304"/>
      <c r="BI663" s="304"/>
      <c r="BJ663" s="304"/>
      <c r="BK663" s="304"/>
      <c r="BL663" s="304"/>
      <c r="BM663" s="304"/>
      <c r="BN663" s="304"/>
      <c r="BO663" s="304"/>
      <c r="BP663" s="304"/>
      <c r="BQ663" s="304"/>
      <c r="BR663" s="304"/>
      <c r="BS663" s="304"/>
      <c r="BT663" s="304"/>
      <c r="BU663" s="304"/>
      <c r="BV663" s="304"/>
      <c r="BW663" s="304"/>
      <c r="BX663" s="304"/>
      <c r="BY663" s="304"/>
      <c r="BZ663" s="304"/>
      <c r="CA663" s="304"/>
      <c r="CB663" s="304"/>
      <c r="CC663" s="304"/>
      <c r="CD663" s="304"/>
      <c r="CE663" s="304"/>
      <c r="CF663" s="304"/>
      <c r="CG663" s="304"/>
      <c r="CH663" s="304"/>
      <c r="CI663" s="304"/>
      <c r="CJ663" s="304"/>
      <c r="CK663" s="304"/>
      <c r="CL663" s="304"/>
      <c r="CM663" s="304"/>
      <c r="CN663" s="304"/>
      <c r="CO663" s="304"/>
      <c r="CP663" s="304"/>
      <c r="CQ663" s="304"/>
      <c r="CR663" s="304"/>
      <c r="CS663" s="304"/>
      <c r="CT663" s="304"/>
      <c r="CU663" s="304"/>
      <c r="CV663" s="304"/>
      <c r="CW663" s="304"/>
      <c r="CX663" s="304"/>
      <c r="CY663" s="304"/>
      <c r="CZ663" s="304"/>
      <c r="DA663" s="304"/>
      <c r="DB663" s="304"/>
      <c r="DC663" s="304"/>
      <c r="DD663" s="304"/>
    </row>
    <row r="664" spans="1:108" ht="17.25">
      <c r="A664" s="304"/>
      <c r="B664" s="300"/>
      <c r="C664" s="304"/>
      <c r="D664" s="304"/>
      <c r="E664" s="303"/>
      <c r="F664" s="303"/>
      <c r="G664" s="303"/>
      <c r="H664" s="303"/>
      <c r="I664" s="303"/>
      <c r="J664" s="305"/>
      <c r="K664" s="303"/>
      <c r="L664" s="303"/>
      <c r="M664" s="303"/>
      <c r="N664" s="305"/>
      <c r="O664" s="303"/>
      <c r="P664" s="304"/>
      <c r="Q664" s="304"/>
      <c r="R664" s="304"/>
      <c r="S664" s="304"/>
      <c r="T664" s="304"/>
      <c r="U664" s="304"/>
      <c r="V664" s="304"/>
      <c r="W664" s="304"/>
      <c r="X664" s="304"/>
      <c r="Y664" s="304"/>
      <c r="Z664" s="304"/>
      <c r="AA664" s="304"/>
      <c r="AB664" s="304"/>
      <c r="AC664" s="304"/>
      <c r="AD664" s="304"/>
      <c r="AE664" s="304"/>
      <c r="AF664" s="304"/>
      <c r="AG664" s="304"/>
      <c r="AH664" s="304"/>
      <c r="AI664" s="304"/>
      <c r="AJ664" s="304"/>
      <c r="AK664" s="304"/>
      <c r="AL664" s="304"/>
      <c r="AM664" s="304"/>
      <c r="AN664" s="304"/>
      <c r="AO664" s="304"/>
      <c r="AP664" s="304"/>
      <c r="AQ664" s="304"/>
      <c r="AR664" s="304"/>
      <c r="AS664" s="304"/>
      <c r="AT664" s="304"/>
      <c r="AU664" s="304"/>
      <c r="AV664" s="304"/>
      <c r="AW664" s="304"/>
      <c r="AX664" s="304"/>
      <c r="AY664" s="304"/>
      <c r="AZ664" s="304"/>
      <c r="BA664" s="304"/>
      <c r="BB664" s="304"/>
      <c r="BC664" s="304"/>
      <c r="BD664" s="304"/>
      <c r="BE664" s="304"/>
      <c r="BF664" s="304"/>
      <c r="BG664" s="304"/>
      <c r="BH664" s="304"/>
      <c r="BI664" s="304"/>
      <c r="BJ664" s="304"/>
      <c r="BK664" s="304"/>
      <c r="BL664" s="304"/>
      <c r="BM664" s="304"/>
      <c r="BN664" s="304"/>
      <c r="BO664" s="304"/>
      <c r="BP664" s="304"/>
      <c r="BQ664" s="304"/>
      <c r="BR664" s="304"/>
      <c r="BS664" s="304"/>
      <c r="BT664" s="304"/>
      <c r="BU664" s="304"/>
      <c r="BV664" s="304"/>
      <c r="BW664" s="304"/>
      <c r="BX664" s="304"/>
      <c r="BY664" s="304"/>
      <c r="BZ664" s="304"/>
      <c r="CA664" s="304"/>
      <c r="CB664" s="304"/>
      <c r="CC664" s="304"/>
      <c r="CD664" s="304"/>
      <c r="CE664" s="304"/>
      <c r="CF664" s="304"/>
      <c r="CG664" s="304"/>
      <c r="CH664" s="304"/>
      <c r="CI664" s="304"/>
      <c r="CJ664" s="304"/>
      <c r="CK664" s="304"/>
      <c r="CL664" s="304"/>
      <c r="CM664" s="304"/>
      <c r="CN664" s="304"/>
      <c r="CO664" s="304"/>
      <c r="CP664" s="304"/>
      <c r="CQ664" s="304"/>
      <c r="CR664" s="304"/>
      <c r="CS664" s="304"/>
      <c r="CT664" s="304"/>
      <c r="CU664" s="304"/>
      <c r="CV664" s="304"/>
      <c r="CW664" s="304"/>
      <c r="CX664" s="304"/>
      <c r="CY664" s="304"/>
      <c r="CZ664" s="304"/>
      <c r="DA664" s="304"/>
      <c r="DB664" s="304"/>
      <c r="DC664" s="304"/>
      <c r="DD664" s="304"/>
    </row>
    <row r="665" spans="1:108" ht="17.25">
      <c r="A665" s="304"/>
      <c r="B665" s="300"/>
      <c r="C665" s="304"/>
      <c r="D665" s="304"/>
      <c r="E665" s="303"/>
      <c r="F665" s="303"/>
      <c r="G665" s="303"/>
      <c r="H665" s="303"/>
      <c r="I665" s="303"/>
      <c r="J665" s="305"/>
      <c r="K665" s="303"/>
      <c r="L665" s="303"/>
      <c r="M665" s="303"/>
      <c r="N665" s="305"/>
      <c r="O665" s="303"/>
      <c r="P665" s="304"/>
      <c r="Q665" s="304"/>
      <c r="R665" s="304"/>
      <c r="S665" s="304"/>
      <c r="T665" s="304"/>
      <c r="U665" s="304"/>
      <c r="V665" s="304"/>
      <c r="W665" s="304"/>
      <c r="X665" s="304"/>
      <c r="Y665" s="304"/>
      <c r="Z665" s="304"/>
      <c r="AA665" s="304"/>
      <c r="AB665" s="304"/>
      <c r="AC665" s="304"/>
      <c r="AD665" s="304"/>
      <c r="AE665" s="304"/>
      <c r="AF665" s="304"/>
      <c r="AG665" s="304"/>
      <c r="AH665" s="304"/>
      <c r="AI665" s="304"/>
      <c r="AJ665" s="304"/>
      <c r="AK665" s="304"/>
      <c r="AL665" s="304"/>
      <c r="AM665" s="304"/>
      <c r="AN665" s="304"/>
      <c r="AO665" s="304"/>
      <c r="AP665" s="304"/>
      <c r="AQ665" s="304"/>
      <c r="AR665" s="304"/>
      <c r="AS665" s="304"/>
      <c r="AT665" s="304"/>
      <c r="AU665" s="304"/>
      <c r="AV665" s="304"/>
      <c r="AW665" s="304"/>
      <c r="AX665" s="304"/>
      <c r="AY665" s="304"/>
      <c r="AZ665" s="304"/>
      <c r="BA665" s="304"/>
      <c r="BB665" s="304"/>
      <c r="BC665" s="304"/>
      <c r="BD665" s="304"/>
      <c r="BE665" s="304"/>
      <c r="BF665" s="304"/>
      <c r="BG665" s="304"/>
      <c r="BH665" s="304"/>
      <c r="BI665" s="304"/>
      <c r="BJ665" s="304"/>
      <c r="BK665" s="304"/>
      <c r="BL665" s="304"/>
      <c r="BM665" s="304"/>
      <c r="BN665" s="304"/>
      <c r="BO665" s="304"/>
      <c r="BP665" s="304"/>
      <c r="BQ665" s="304"/>
      <c r="BR665" s="304"/>
      <c r="BS665" s="304"/>
      <c r="BT665" s="304"/>
      <c r="BU665" s="304"/>
      <c r="BV665" s="304"/>
      <c r="BW665" s="304"/>
      <c r="BX665" s="304"/>
      <c r="BY665" s="304"/>
      <c r="BZ665" s="304"/>
      <c r="CA665" s="304"/>
      <c r="CB665" s="304"/>
      <c r="CC665" s="304"/>
      <c r="CD665" s="304"/>
      <c r="CE665" s="304"/>
      <c r="CF665" s="304"/>
      <c r="CG665" s="304"/>
      <c r="CH665" s="304"/>
      <c r="CI665" s="304"/>
      <c r="CJ665" s="304"/>
      <c r="CK665" s="304"/>
      <c r="CL665" s="304"/>
      <c r="CM665" s="304"/>
      <c r="CN665" s="304"/>
      <c r="CO665" s="304"/>
      <c r="CP665" s="304"/>
      <c r="CQ665" s="304"/>
      <c r="CR665" s="304"/>
      <c r="CS665" s="304"/>
      <c r="CT665" s="304"/>
      <c r="CU665" s="304"/>
      <c r="CV665" s="304"/>
      <c r="CW665" s="304"/>
      <c r="CX665" s="304"/>
      <c r="CY665" s="304"/>
      <c r="CZ665" s="304"/>
      <c r="DA665" s="304"/>
      <c r="DB665" s="304"/>
      <c r="DC665" s="304"/>
      <c r="DD665" s="304"/>
    </row>
    <row r="666" spans="1:108" ht="17.25">
      <c r="A666" s="304"/>
      <c r="B666" s="300"/>
      <c r="C666" s="304"/>
      <c r="D666" s="304"/>
      <c r="E666" s="303"/>
      <c r="F666" s="303"/>
      <c r="G666" s="303"/>
      <c r="H666" s="303"/>
      <c r="I666" s="303"/>
      <c r="J666" s="305"/>
      <c r="K666" s="303"/>
      <c r="L666" s="303"/>
      <c r="M666" s="303"/>
      <c r="N666" s="305"/>
      <c r="O666" s="303"/>
      <c r="P666" s="304"/>
      <c r="Q666" s="304"/>
      <c r="R666" s="304"/>
      <c r="S666" s="304"/>
      <c r="T666" s="304"/>
      <c r="U666" s="304"/>
      <c r="V666" s="304"/>
      <c r="W666" s="304"/>
      <c r="X666" s="304"/>
      <c r="Y666" s="304"/>
      <c r="Z666" s="304"/>
      <c r="AA666" s="304"/>
      <c r="AB666" s="304"/>
      <c r="AC666" s="304"/>
      <c r="AD666" s="304"/>
      <c r="AE666" s="304"/>
      <c r="AF666" s="304"/>
      <c r="AG666" s="304"/>
      <c r="AH666" s="304"/>
      <c r="AI666" s="304"/>
      <c r="AJ666" s="304"/>
      <c r="AK666" s="304"/>
      <c r="AL666" s="304"/>
      <c r="AM666" s="304"/>
      <c r="AN666" s="304"/>
      <c r="AO666" s="304"/>
      <c r="AP666" s="304"/>
      <c r="AQ666" s="304"/>
      <c r="AR666" s="304"/>
      <c r="AS666" s="304"/>
      <c r="AT666" s="304"/>
      <c r="AU666" s="304"/>
      <c r="AV666" s="304"/>
      <c r="AW666" s="304"/>
      <c r="AX666" s="304"/>
      <c r="AY666" s="304"/>
      <c r="AZ666" s="304"/>
      <c r="BA666" s="304"/>
      <c r="BB666" s="304"/>
      <c r="BC666" s="304"/>
      <c r="BD666" s="304"/>
      <c r="BE666" s="304"/>
      <c r="BF666" s="304"/>
      <c r="BG666" s="304"/>
      <c r="BH666" s="304"/>
      <c r="BI666" s="304"/>
      <c r="BJ666" s="304"/>
      <c r="BK666" s="304"/>
      <c r="BL666" s="304"/>
      <c r="BM666" s="304"/>
      <c r="BN666" s="304"/>
      <c r="BO666" s="304"/>
      <c r="BP666" s="304"/>
      <c r="BQ666" s="304"/>
      <c r="BR666" s="304"/>
      <c r="BS666" s="304"/>
      <c r="BT666" s="304"/>
      <c r="BU666" s="304"/>
      <c r="BV666" s="304"/>
      <c r="BW666" s="304"/>
      <c r="BX666" s="304"/>
      <c r="BY666" s="304"/>
      <c r="BZ666" s="304"/>
      <c r="CA666" s="304"/>
      <c r="CB666" s="304"/>
      <c r="CC666" s="304"/>
      <c r="CD666" s="304"/>
      <c r="CE666" s="304"/>
      <c r="CF666" s="304"/>
      <c r="CG666" s="304"/>
      <c r="CH666" s="304"/>
      <c r="CI666" s="304"/>
      <c r="CJ666" s="304"/>
      <c r="CK666" s="304"/>
      <c r="CL666" s="304"/>
      <c r="CM666" s="304"/>
      <c r="CN666" s="304"/>
      <c r="CO666" s="304"/>
      <c r="CP666" s="304"/>
      <c r="CQ666" s="304"/>
      <c r="CR666" s="304"/>
      <c r="CS666" s="304"/>
      <c r="CT666" s="304"/>
      <c r="CU666" s="304"/>
      <c r="CV666" s="304"/>
      <c r="CW666" s="304"/>
      <c r="CX666" s="304"/>
      <c r="CY666" s="304"/>
      <c r="CZ666" s="304"/>
      <c r="DA666" s="304"/>
      <c r="DB666" s="304"/>
      <c r="DC666" s="304"/>
      <c r="DD666" s="304"/>
    </row>
    <row r="667" spans="1:108" ht="17.25">
      <c r="A667" s="304"/>
      <c r="B667" s="300"/>
      <c r="C667" s="304"/>
      <c r="D667" s="304"/>
      <c r="E667" s="303"/>
      <c r="F667" s="303"/>
      <c r="G667" s="303"/>
      <c r="H667" s="303"/>
      <c r="I667" s="303"/>
      <c r="J667" s="305"/>
      <c r="K667" s="303"/>
      <c r="L667" s="303"/>
      <c r="M667" s="303"/>
      <c r="N667" s="305"/>
      <c r="O667" s="303"/>
      <c r="P667" s="304"/>
      <c r="Q667" s="304"/>
      <c r="R667" s="304"/>
      <c r="S667" s="304"/>
      <c r="T667" s="304"/>
      <c r="U667" s="304"/>
      <c r="V667" s="304"/>
      <c r="W667" s="304"/>
      <c r="X667" s="304"/>
      <c r="Y667" s="304"/>
      <c r="Z667" s="304"/>
      <c r="AA667" s="304"/>
      <c r="AB667" s="304"/>
      <c r="AC667" s="304"/>
      <c r="AD667" s="304"/>
      <c r="AE667" s="304"/>
      <c r="AF667" s="304"/>
      <c r="AG667" s="304"/>
      <c r="AH667" s="304"/>
      <c r="AI667" s="304"/>
      <c r="AJ667" s="304"/>
      <c r="AK667" s="304"/>
      <c r="AL667" s="304"/>
      <c r="AM667" s="304"/>
      <c r="AN667" s="304"/>
      <c r="AO667" s="304"/>
      <c r="AP667" s="304"/>
      <c r="AQ667" s="304"/>
      <c r="AR667" s="304"/>
      <c r="AS667" s="304"/>
      <c r="AT667" s="304"/>
      <c r="AU667" s="304"/>
      <c r="AV667" s="304"/>
      <c r="AW667" s="304"/>
      <c r="AX667" s="304"/>
      <c r="AY667" s="304"/>
      <c r="AZ667" s="304"/>
      <c r="BA667" s="304"/>
      <c r="BB667" s="304"/>
      <c r="BC667" s="304"/>
      <c r="BD667" s="304"/>
      <c r="BE667" s="304"/>
      <c r="BF667" s="304"/>
      <c r="BG667" s="304"/>
      <c r="BH667" s="304"/>
      <c r="BI667" s="304"/>
      <c r="BJ667" s="304"/>
      <c r="BK667" s="304"/>
      <c r="BL667" s="304"/>
      <c r="BM667" s="304"/>
      <c r="BN667" s="304"/>
      <c r="BO667" s="304"/>
      <c r="BP667" s="304"/>
      <c r="BQ667" s="304"/>
      <c r="BR667" s="304"/>
      <c r="BS667" s="304"/>
      <c r="BT667" s="304"/>
      <c r="BU667" s="304"/>
      <c r="BV667" s="304"/>
      <c r="BW667" s="304"/>
      <c r="BX667" s="304"/>
      <c r="BY667" s="304"/>
      <c r="BZ667" s="304"/>
      <c r="CA667" s="304"/>
      <c r="CB667" s="304"/>
      <c r="CC667" s="304"/>
      <c r="CD667" s="304"/>
      <c r="CE667" s="304"/>
      <c r="CF667" s="304"/>
      <c r="CG667" s="304"/>
      <c r="CH667" s="304"/>
      <c r="CI667" s="304"/>
      <c r="CJ667" s="304"/>
      <c r="CK667" s="304"/>
      <c r="CL667" s="304"/>
      <c r="CM667" s="304"/>
      <c r="CN667" s="304"/>
      <c r="CO667" s="304"/>
      <c r="CP667" s="304"/>
      <c r="CQ667" s="304"/>
      <c r="CR667" s="304"/>
      <c r="CS667" s="304"/>
      <c r="CT667" s="304"/>
      <c r="CU667" s="304"/>
      <c r="CV667" s="304"/>
      <c r="CW667" s="304"/>
      <c r="CX667" s="304"/>
      <c r="CY667" s="304"/>
      <c r="CZ667" s="304"/>
      <c r="DA667" s="304"/>
      <c r="DB667" s="304"/>
      <c r="DC667" s="304"/>
      <c r="DD667" s="304"/>
    </row>
    <row r="668" spans="1:108" ht="17.25">
      <c r="A668" s="304"/>
      <c r="B668" s="300"/>
      <c r="C668" s="304"/>
      <c r="D668" s="304"/>
      <c r="E668" s="303"/>
      <c r="F668" s="303"/>
      <c r="G668" s="303"/>
      <c r="H668" s="303"/>
      <c r="I668" s="303"/>
      <c r="J668" s="305"/>
      <c r="K668" s="303"/>
      <c r="L668" s="303"/>
      <c r="M668" s="303"/>
      <c r="N668" s="305"/>
      <c r="O668" s="303"/>
      <c r="P668" s="304"/>
      <c r="Q668" s="304"/>
      <c r="R668" s="304"/>
      <c r="S668" s="304"/>
      <c r="T668" s="304"/>
      <c r="U668" s="304"/>
      <c r="V668" s="304"/>
      <c r="W668" s="304"/>
      <c r="X668" s="304"/>
      <c r="Y668" s="304"/>
      <c r="Z668" s="304"/>
      <c r="AA668" s="304"/>
      <c r="AB668" s="304"/>
      <c r="AC668" s="304"/>
      <c r="AD668" s="304"/>
      <c r="AE668" s="304"/>
      <c r="AF668" s="304"/>
      <c r="AG668" s="304"/>
      <c r="AH668" s="304"/>
      <c r="AI668" s="304"/>
      <c r="AJ668" s="304"/>
      <c r="AK668" s="304"/>
      <c r="AL668" s="304"/>
      <c r="AM668" s="304"/>
      <c r="AN668" s="304"/>
      <c r="AO668" s="304"/>
      <c r="AP668" s="304"/>
      <c r="AQ668" s="304"/>
      <c r="AR668" s="304"/>
      <c r="AS668" s="304"/>
      <c r="AT668" s="304"/>
      <c r="AU668" s="304"/>
      <c r="AV668" s="304"/>
      <c r="AW668" s="304"/>
      <c r="AX668" s="304"/>
      <c r="AY668" s="304"/>
      <c r="AZ668" s="304"/>
      <c r="BA668" s="304"/>
      <c r="BB668" s="304"/>
      <c r="BC668" s="304"/>
      <c r="BD668" s="304"/>
      <c r="BE668" s="304"/>
      <c r="BF668" s="304"/>
      <c r="BG668" s="304"/>
      <c r="BH668" s="304"/>
      <c r="BI668" s="304"/>
      <c r="BJ668" s="304"/>
      <c r="BK668" s="304"/>
      <c r="BL668" s="304"/>
      <c r="BM668" s="304"/>
      <c r="BN668" s="304"/>
      <c r="BO668" s="304"/>
      <c r="BP668" s="304"/>
      <c r="BQ668" s="304"/>
      <c r="BR668" s="304"/>
      <c r="BS668" s="304"/>
      <c r="BT668" s="304"/>
      <c r="BU668" s="304"/>
      <c r="BV668" s="304"/>
      <c r="BW668" s="304"/>
      <c r="BX668" s="304"/>
      <c r="BY668" s="304"/>
      <c r="BZ668" s="304"/>
      <c r="CA668" s="304"/>
      <c r="CB668" s="304"/>
      <c r="CC668" s="304"/>
      <c r="CD668" s="304"/>
      <c r="CE668" s="304"/>
      <c r="CF668" s="304"/>
      <c r="CG668" s="304"/>
      <c r="CH668" s="304"/>
      <c r="CI668" s="304"/>
      <c r="CJ668" s="304"/>
      <c r="CK668" s="304"/>
      <c r="CL668" s="304"/>
      <c r="CM668" s="304"/>
      <c r="CN668" s="304"/>
      <c r="CO668" s="304"/>
      <c r="CP668" s="304"/>
      <c r="CQ668" s="304"/>
      <c r="CR668" s="304"/>
      <c r="CS668" s="304"/>
      <c r="CT668" s="304"/>
      <c r="CU668" s="304"/>
      <c r="CV668" s="304"/>
      <c r="CW668" s="304"/>
      <c r="CX668" s="304"/>
      <c r="CY668" s="304"/>
      <c r="CZ668" s="304"/>
      <c r="DA668" s="304"/>
      <c r="DB668" s="304"/>
      <c r="DC668" s="304"/>
      <c r="DD668" s="304"/>
    </row>
    <row r="669" spans="1:108" ht="17.25">
      <c r="A669" s="304"/>
      <c r="B669" s="300"/>
      <c r="C669" s="304"/>
      <c r="D669" s="304"/>
      <c r="E669" s="303"/>
      <c r="F669" s="303"/>
      <c r="G669" s="303"/>
      <c r="H669" s="303"/>
      <c r="I669" s="303"/>
      <c r="J669" s="305"/>
      <c r="K669" s="303"/>
      <c r="L669" s="303"/>
      <c r="M669" s="303"/>
      <c r="N669" s="305"/>
      <c r="O669" s="303"/>
      <c r="P669" s="304"/>
      <c r="Q669" s="304"/>
      <c r="R669" s="304"/>
      <c r="S669" s="304"/>
      <c r="T669" s="304"/>
      <c r="U669" s="304"/>
      <c r="V669" s="304"/>
      <c r="W669" s="304"/>
      <c r="X669" s="304"/>
      <c r="Y669" s="304"/>
      <c r="Z669" s="304"/>
      <c r="AA669" s="304"/>
      <c r="AB669" s="304"/>
      <c r="AC669" s="304"/>
      <c r="AD669" s="304"/>
      <c r="AE669" s="304"/>
      <c r="AF669" s="304"/>
      <c r="AG669" s="304"/>
      <c r="AH669" s="304"/>
      <c r="AI669" s="304"/>
      <c r="AJ669" s="304"/>
      <c r="AK669" s="304"/>
      <c r="AL669" s="304"/>
      <c r="AM669" s="304"/>
      <c r="AN669" s="304"/>
      <c r="AO669" s="304"/>
      <c r="AP669" s="304"/>
      <c r="AQ669" s="304"/>
      <c r="AR669" s="304"/>
      <c r="AS669" s="304"/>
      <c r="AT669" s="304"/>
      <c r="AU669" s="304"/>
      <c r="AV669" s="304"/>
      <c r="AW669" s="304"/>
      <c r="AX669" s="304"/>
      <c r="AY669" s="304"/>
      <c r="AZ669" s="304"/>
      <c r="BA669" s="304"/>
      <c r="BB669" s="304"/>
      <c r="BC669" s="304"/>
      <c r="BD669" s="304"/>
      <c r="BE669" s="304"/>
      <c r="BF669" s="304"/>
      <c r="BG669" s="304"/>
      <c r="BH669" s="304"/>
      <c r="BI669" s="304"/>
      <c r="BJ669" s="304"/>
      <c r="BK669" s="304"/>
      <c r="BL669" s="304"/>
      <c r="BM669" s="304"/>
      <c r="BN669" s="304"/>
      <c r="BO669" s="304"/>
      <c r="BP669" s="304"/>
      <c r="BQ669" s="304"/>
      <c r="BR669" s="304"/>
      <c r="BS669" s="304"/>
      <c r="BT669" s="304"/>
      <c r="BU669" s="304"/>
      <c r="BV669" s="304"/>
      <c r="BW669" s="304"/>
      <c r="BX669" s="304"/>
      <c r="BY669" s="304"/>
      <c r="BZ669" s="304"/>
      <c r="CA669" s="304"/>
      <c r="CB669" s="304"/>
      <c r="CC669" s="304"/>
      <c r="CD669" s="304"/>
      <c r="CE669" s="304"/>
      <c r="CF669" s="304"/>
      <c r="CG669" s="304"/>
      <c r="CH669" s="304"/>
      <c r="CI669" s="304"/>
      <c r="CJ669" s="304"/>
      <c r="CK669" s="304"/>
      <c r="CL669" s="304"/>
      <c r="CM669" s="304"/>
      <c r="CN669" s="304"/>
      <c r="CO669" s="304"/>
      <c r="CP669" s="304"/>
      <c r="CQ669" s="304"/>
      <c r="CR669" s="304"/>
      <c r="CS669" s="304"/>
      <c r="CT669" s="304"/>
      <c r="CU669" s="304"/>
      <c r="CV669" s="304"/>
      <c r="CW669" s="304"/>
      <c r="CX669" s="304"/>
      <c r="CY669" s="304"/>
      <c r="CZ669" s="304"/>
      <c r="DA669" s="304"/>
      <c r="DB669" s="304"/>
      <c r="DC669" s="304"/>
      <c r="DD669" s="304"/>
    </row>
    <row r="670" spans="1:108" ht="17.25">
      <c r="A670" s="304"/>
      <c r="B670" s="300"/>
      <c r="C670" s="304"/>
      <c r="D670" s="304"/>
      <c r="E670" s="303"/>
      <c r="F670" s="303"/>
      <c r="G670" s="303"/>
      <c r="H670" s="303"/>
      <c r="I670" s="303"/>
      <c r="J670" s="305"/>
      <c r="K670" s="303"/>
      <c r="L670" s="303"/>
      <c r="M670" s="303"/>
      <c r="N670" s="305"/>
      <c r="O670" s="303"/>
      <c r="P670" s="304"/>
      <c r="Q670" s="304"/>
      <c r="R670" s="304"/>
      <c r="S670" s="304"/>
      <c r="T670" s="304"/>
      <c r="U670" s="304"/>
      <c r="V670" s="304"/>
      <c r="W670" s="304"/>
      <c r="X670" s="304"/>
      <c r="Y670" s="304"/>
      <c r="Z670" s="304"/>
      <c r="AA670" s="304"/>
      <c r="AB670" s="304"/>
      <c r="AC670" s="304"/>
      <c r="AD670" s="304"/>
      <c r="AE670" s="304"/>
      <c r="AF670" s="304"/>
      <c r="AG670" s="304"/>
      <c r="AH670" s="304"/>
      <c r="AI670" s="304"/>
      <c r="AJ670" s="304"/>
      <c r="AK670" s="304"/>
      <c r="AL670" s="304"/>
      <c r="AM670" s="304"/>
      <c r="AN670" s="304"/>
      <c r="AO670" s="304"/>
      <c r="AP670" s="304"/>
      <c r="AQ670" s="304"/>
      <c r="AR670" s="304"/>
      <c r="AS670" s="304"/>
      <c r="AT670" s="304"/>
      <c r="AU670" s="304"/>
      <c r="AV670" s="304"/>
      <c r="AW670" s="304"/>
      <c r="AX670" s="304"/>
      <c r="AY670" s="304"/>
      <c r="AZ670" s="304"/>
      <c r="BA670" s="304"/>
      <c r="BB670" s="304"/>
      <c r="BC670" s="304"/>
      <c r="BD670" s="304"/>
      <c r="BE670" s="304"/>
      <c r="BF670" s="304"/>
      <c r="BG670" s="304"/>
      <c r="BH670" s="304"/>
      <c r="BI670" s="304"/>
      <c r="BJ670" s="304"/>
      <c r="BK670" s="304"/>
      <c r="BL670" s="304"/>
      <c r="BM670" s="304"/>
      <c r="BN670" s="304"/>
      <c r="BO670" s="304"/>
      <c r="BP670" s="304"/>
      <c r="BQ670" s="304"/>
      <c r="BR670" s="304"/>
      <c r="BS670" s="304"/>
      <c r="BT670" s="304"/>
      <c r="BU670" s="304"/>
      <c r="BV670" s="304"/>
      <c r="BW670" s="304"/>
      <c r="BX670" s="304"/>
      <c r="BY670" s="304"/>
      <c r="BZ670" s="304"/>
      <c r="CA670" s="304"/>
      <c r="CB670" s="304"/>
      <c r="CC670" s="304"/>
      <c r="CD670" s="304"/>
      <c r="CE670" s="304"/>
      <c r="CF670" s="304"/>
      <c r="CG670" s="304"/>
      <c r="CH670" s="304"/>
      <c r="CI670" s="304"/>
      <c r="CJ670" s="304"/>
      <c r="CK670" s="304"/>
      <c r="CL670" s="304"/>
      <c r="CM670" s="304"/>
      <c r="CN670" s="304"/>
      <c r="CO670" s="304"/>
      <c r="CP670" s="304"/>
      <c r="CQ670" s="304"/>
      <c r="CR670" s="304"/>
      <c r="CS670" s="304"/>
      <c r="CT670" s="304"/>
      <c r="CU670" s="304"/>
      <c r="CV670" s="304"/>
      <c r="CW670" s="304"/>
      <c r="CX670" s="304"/>
      <c r="CY670" s="304"/>
      <c r="CZ670" s="304"/>
      <c r="DA670" s="304"/>
      <c r="DB670" s="304"/>
      <c r="DC670" s="304"/>
      <c r="DD670" s="304"/>
    </row>
    <row r="671" spans="1:108" ht="17.25">
      <c r="A671" s="304"/>
      <c r="B671" s="300"/>
      <c r="C671" s="304"/>
      <c r="D671" s="304"/>
      <c r="E671" s="303"/>
      <c r="F671" s="303"/>
      <c r="G671" s="303"/>
      <c r="H671" s="303"/>
      <c r="I671" s="303"/>
      <c r="J671" s="305"/>
      <c r="K671" s="303"/>
      <c r="L671" s="303"/>
      <c r="M671" s="303"/>
      <c r="N671" s="305"/>
      <c r="O671" s="303"/>
      <c r="P671" s="304"/>
      <c r="Q671" s="304"/>
      <c r="R671" s="304"/>
      <c r="S671" s="304"/>
      <c r="T671" s="304"/>
      <c r="U671" s="304"/>
      <c r="V671" s="304"/>
      <c r="W671" s="304"/>
      <c r="X671" s="304"/>
      <c r="Y671" s="304"/>
      <c r="Z671" s="304"/>
      <c r="AA671" s="304"/>
      <c r="AB671" s="304"/>
      <c r="AC671" s="304"/>
      <c r="AD671" s="304"/>
      <c r="AE671" s="304"/>
      <c r="AF671" s="304"/>
      <c r="AG671" s="304"/>
      <c r="AH671" s="304"/>
      <c r="AI671" s="304"/>
      <c r="AJ671" s="304"/>
      <c r="AK671" s="304"/>
      <c r="AL671" s="304"/>
      <c r="AM671" s="304"/>
      <c r="AN671" s="304"/>
      <c r="AO671" s="304"/>
      <c r="AP671" s="304"/>
      <c r="AQ671" s="304"/>
      <c r="AR671" s="304"/>
      <c r="AS671" s="304"/>
      <c r="AT671" s="304"/>
      <c r="AU671" s="304"/>
      <c r="AV671" s="304"/>
      <c r="AW671" s="304"/>
      <c r="AX671" s="304"/>
      <c r="AY671" s="304"/>
      <c r="AZ671" s="304"/>
      <c r="BA671" s="304"/>
      <c r="BB671" s="304"/>
      <c r="BC671" s="304"/>
      <c r="BD671" s="304"/>
      <c r="BE671" s="304"/>
      <c r="BF671" s="304"/>
      <c r="BG671" s="304"/>
      <c r="BH671" s="304"/>
      <c r="BI671" s="304"/>
      <c r="BJ671" s="304"/>
      <c r="BK671" s="304"/>
      <c r="BL671" s="304"/>
      <c r="BM671" s="304"/>
      <c r="BN671" s="304"/>
      <c r="BO671" s="304"/>
      <c r="BP671" s="304"/>
      <c r="BQ671" s="304"/>
      <c r="BR671" s="304"/>
      <c r="BS671" s="304"/>
      <c r="BT671" s="304"/>
      <c r="BU671" s="304"/>
      <c r="BV671" s="304"/>
      <c r="BW671" s="304"/>
      <c r="BX671" s="304"/>
      <c r="BY671" s="304"/>
      <c r="BZ671" s="304"/>
      <c r="CA671" s="304"/>
      <c r="CB671" s="304"/>
      <c r="CC671" s="304"/>
      <c r="CD671" s="304"/>
      <c r="CE671" s="304"/>
      <c r="CF671" s="304"/>
      <c r="CG671" s="304"/>
      <c r="CH671" s="304"/>
      <c r="CI671" s="304"/>
      <c r="CJ671" s="304"/>
      <c r="CK671" s="304"/>
      <c r="CL671" s="304"/>
      <c r="CM671" s="304"/>
      <c r="CN671" s="304"/>
      <c r="CO671" s="304"/>
      <c r="CP671" s="304"/>
      <c r="CQ671" s="304"/>
      <c r="CR671" s="304"/>
      <c r="CS671" s="304"/>
      <c r="CT671" s="304"/>
      <c r="CU671" s="304"/>
      <c r="CV671" s="304"/>
      <c r="CW671" s="304"/>
      <c r="CX671" s="304"/>
      <c r="CY671" s="304"/>
      <c r="CZ671" s="304"/>
      <c r="DA671" s="304"/>
      <c r="DB671" s="304"/>
      <c r="DC671" s="304"/>
      <c r="DD671" s="304"/>
    </row>
    <row r="672" spans="1:108" ht="17.25">
      <c r="A672" s="304"/>
      <c r="B672" s="300"/>
      <c r="C672" s="304"/>
      <c r="D672" s="304"/>
      <c r="E672" s="303"/>
      <c r="F672" s="303"/>
      <c r="G672" s="303"/>
      <c r="H672" s="303"/>
      <c r="I672" s="303"/>
      <c r="J672" s="305"/>
      <c r="K672" s="303"/>
      <c r="L672" s="303"/>
      <c r="M672" s="303"/>
      <c r="N672" s="305"/>
      <c r="O672" s="303"/>
      <c r="P672" s="304"/>
      <c r="Q672" s="304"/>
      <c r="R672" s="304"/>
      <c r="S672" s="304"/>
      <c r="T672" s="304"/>
      <c r="U672" s="304"/>
      <c r="V672" s="304"/>
      <c r="W672" s="304"/>
      <c r="X672" s="304"/>
      <c r="Y672" s="304"/>
      <c r="Z672" s="304"/>
      <c r="AA672" s="304"/>
      <c r="AB672" s="304"/>
      <c r="AC672" s="304"/>
      <c r="AD672" s="304"/>
      <c r="AE672" s="304"/>
      <c r="AF672" s="304"/>
      <c r="AG672" s="304"/>
      <c r="AH672" s="304"/>
      <c r="AI672" s="304"/>
      <c r="AJ672" s="304"/>
      <c r="AK672" s="304"/>
      <c r="AL672" s="304"/>
      <c r="AM672" s="304"/>
      <c r="AN672" s="304"/>
      <c r="AO672" s="304"/>
      <c r="AP672" s="304"/>
      <c r="AQ672" s="304"/>
      <c r="AR672" s="304"/>
      <c r="AS672" s="304"/>
      <c r="AT672" s="304"/>
      <c r="AU672" s="304"/>
      <c r="AV672" s="304"/>
      <c r="AW672" s="304"/>
      <c r="AX672" s="304"/>
      <c r="AY672" s="304"/>
      <c r="AZ672" s="304"/>
      <c r="BA672" s="304"/>
      <c r="BB672" s="304"/>
      <c r="BC672" s="304"/>
      <c r="BD672" s="304"/>
      <c r="BE672" s="304"/>
      <c r="BF672" s="304"/>
      <c r="BG672" s="304"/>
      <c r="BH672" s="304"/>
      <c r="BI672" s="304"/>
      <c r="BJ672" s="304"/>
      <c r="BK672" s="304"/>
      <c r="BL672" s="304"/>
      <c r="BM672" s="304"/>
      <c r="BN672" s="304"/>
      <c r="BO672" s="304"/>
      <c r="BP672" s="304"/>
      <c r="BQ672" s="304"/>
      <c r="BR672" s="304"/>
      <c r="BS672" s="304"/>
      <c r="BT672" s="304"/>
      <c r="BU672" s="304"/>
      <c r="BV672" s="304"/>
      <c r="BW672" s="304"/>
      <c r="BX672" s="304"/>
      <c r="BY672" s="304"/>
      <c r="BZ672" s="304"/>
      <c r="CA672" s="304"/>
      <c r="CB672" s="304"/>
      <c r="CC672" s="304"/>
      <c r="CD672" s="304"/>
      <c r="CE672" s="304"/>
      <c r="CF672" s="304"/>
      <c r="CG672" s="304"/>
      <c r="CH672" s="304"/>
      <c r="CI672" s="304"/>
      <c r="CJ672" s="304"/>
      <c r="CK672" s="304"/>
      <c r="CL672" s="304"/>
      <c r="CM672" s="304"/>
      <c r="CN672" s="304"/>
      <c r="CO672" s="304"/>
      <c r="CP672" s="304"/>
      <c r="CQ672" s="304"/>
      <c r="CR672" s="304"/>
      <c r="CS672" s="304"/>
      <c r="CT672" s="304"/>
      <c r="CU672" s="304"/>
      <c r="CV672" s="304"/>
      <c r="CW672" s="304"/>
      <c r="CX672" s="304"/>
      <c r="CY672" s="304"/>
      <c r="CZ672" s="304"/>
      <c r="DA672" s="304"/>
      <c r="DB672" s="304"/>
      <c r="DC672" s="304"/>
      <c r="DD672" s="304"/>
    </row>
    <row r="673" spans="1:108" ht="17.25">
      <c r="A673" s="304"/>
      <c r="B673" s="300"/>
      <c r="C673" s="304"/>
      <c r="D673" s="304"/>
      <c r="E673" s="303"/>
      <c r="F673" s="303"/>
      <c r="G673" s="303"/>
      <c r="H673" s="303"/>
      <c r="I673" s="303"/>
      <c r="J673" s="305"/>
      <c r="K673" s="303"/>
      <c r="L673" s="303"/>
      <c r="M673" s="303"/>
      <c r="N673" s="305"/>
      <c r="O673" s="303"/>
      <c r="P673" s="304"/>
      <c r="Q673" s="304"/>
      <c r="R673" s="304"/>
      <c r="S673" s="304"/>
      <c r="T673" s="304"/>
      <c r="U673" s="304"/>
      <c r="V673" s="304"/>
      <c r="W673" s="304"/>
      <c r="X673" s="304"/>
      <c r="Y673" s="304"/>
      <c r="Z673" s="304"/>
      <c r="AA673" s="304"/>
      <c r="AB673" s="304"/>
      <c r="AC673" s="304"/>
      <c r="AD673" s="304"/>
      <c r="AE673" s="304"/>
      <c r="AF673" s="304"/>
      <c r="AG673" s="304"/>
      <c r="AH673" s="304"/>
      <c r="AI673" s="304"/>
      <c r="AJ673" s="304"/>
      <c r="AK673" s="304"/>
      <c r="AL673" s="304"/>
      <c r="AM673" s="304"/>
      <c r="AN673" s="304"/>
      <c r="AO673" s="304"/>
      <c r="AP673" s="304"/>
      <c r="AQ673" s="304"/>
      <c r="AR673" s="304"/>
      <c r="AS673" s="304"/>
      <c r="AT673" s="304"/>
      <c r="AU673" s="304"/>
      <c r="AV673" s="304"/>
      <c r="AW673" s="304"/>
      <c r="AX673" s="304"/>
      <c r="AY673" s="304"/>
      <c r="AZ673" s="304"/>
      <c r="BA673" s="304"/>
      <c r="BB673" s="304"/>
      <c r="BC673" s="304"/>
      <c r="BD673" s="304"/>
      <c r="BE673" s="304"/>
      <c r="BF673" s="304"/>
      <c r="BG673" s="304"/>
      <c r="BH673" s="304"/>
      <c r="BI673" s="304"/>
      <c r="BJ673" s="304"/>
      <c r="BK673" s="304"/>
      <c r="BL673" s="304"/>
      <c r="BM673" s="304"/>
      <c r="BN673" s="304"/>
      <c r="BO673" s="304"/>
      <c r="BP673" s="304"/>
      <c r="BQ673" s="304"/>
      <c r="BR673" s="304"/>
      <c r="BS673" s="304"/>
      <c r="BT673" s="304"/>
      <c r="BU673" s="304"/>
      <c r="BV673" s="304"/>
      <c r="BW673" s="304"/>
      <c r="BX673" s="304"/>
      <c r="BY673" s="304"/>
      <c r="BZ673" s="304"/>
      <c r="CA673" s="304"/>
      <c r="CB673" s="304"/>
      <c r="CC673" s="304"/>
      <c r="CD673" s="304"/>
      <c r="CE673" s="304"/>
      <c r="CF673" s="304"/>
      <c r="CG673" s="304"/>
      <c r="CH673" s="304"/>
      <c r="CI673" s="304"/>
      <c r="CJ673" s="304"/>
      <c r="CK673" s="304"/>
      <c r="CL673" s="304"/>
      <c r="CM673" s="304"/>
      <c r="CN673" s="304"/>
      <c r="CO673" s="304"/>
      <c r="CP673" s="304"/>
      <c r="CQ673" s="304"/>
      <c r="CR673" s="304"/>
      <c r="CS673" s="304"/>
      <c r="CT673" s="304"/>
      <c r="CU673" s="304"/>
      <c r="CV673" s="304"/>
      <c r="CW673" s="304"/>
      <c r="CX673" s="304"/>
      <c r="CY673" s="304"/>
      <c r="CZ673" s="304"/>
      <c r="DA673" s="304"/>
      <c r="DB673" s="304"/>
      <c r="DC673" s="304"/>
      <c r="DD673" s="304"/>
    </row>
    <row r="674" spans="1:108" ht="17.25">
      <c r="A674" s="304"/>
      <c r="B674" s="300"/>
      <c r="C674" s="304"/>
      <c r="D674" s="304"/>
      <c r="E674" s="303"/>
      <c r="F674" s="303"/>
      <c r="G674" s="303"/>
      <c r="H674" s="303"/>
      <c r="I674" s="303"/>
      <c r="J674" s="305"/>
      <c r="K674" s="303"/>
      <c r="L674" s="303"/>
      <c r="M674" s="303"/>
      <c r="N674" s="305"/>
      <c r="O674" s="303"/>
      <c r="P674" s="304"/>
      <c r="Q674" s="304"/>
      <c r="R674" s="304"/>
      <c r="S674" s="304"/>
      <c r="T674" s="304"/>
      <c r="U674" s="304"/>
      <c r="V674" s="304"/>
      <c r="W674" s="304"/>
      <c r="X674" s="304"/>
      <c r="Y674" s="304"/>
      <c r="Z674" s="304"/>
      <c r="AA674" s="304"/>
      <c r="AB674" s="304"/>
      <c r="AC674" s="304"/>
      <c r="AD674" s="304"/>
      <c r="AE674" s="304"/>
      <c r="AF674" s="304"/>
      <c r="AG674" s="304"/>
      <c r="AH674" s="304"/>
      <c r="AI674" s="304"/>
      <c r="AJ674" s="304"/>
      <c r="AK674" s="304"/>
      <c r="AL674" s="304"/>
      <c r="AM674" s="304"/>
      <c r="AN674" s="304"/>
      <c r="AO674" s="304"/>
      <c r="AP674" s="304"/>
      <c r="AQ674" s="304"/>
      <c r="AR674" s="304"/>
      <c r="AS674" s="304"/>
      <c r="AT674" s="304"/>
      <c r="AU674" s="304"/>
      <c r="AV674" s="304"/>
      <c r="AW674" s="304"/>
      <c r="AX674" s="304"/>
      <c r="AY674" s="304"/>
      <c r="AZ674" s="304"/>
      <c r="BA674" s="304"/>
      <c r="BB674" s="304"/>
      <c r="BC674" s="304"/>
      <c r="BD674" s="304"/>
      <c r="BE674" s="304"/>
      <c r="BF674" s="304"/>
      <c r="BG674" s="304"/>
      <c r="BH674" s="304"/>
      <c r="BI674" s="304"/>
      <c r="BJ674" s="304"/>
      <c r="BK674" s="304"/>
      <c r="BL674" s="304"/>
      <c r="BM674" s="304"/>
      <c r="BN674" s="304"/>
      <c r="BO674" s="304"/>
      <c r="BP674" s="304"/>
      <c r="BQ674" s="304"/>
      <c r="BR674" s="304"/>
      <c r="BS674" s="304"/>
      <c r="BT674" s="304"/>
      <c r="BU674" s="304"/>
      <c r="BV674" s="304"/>
      <c r="BW674" s="304"/>
      <c r="BX674" s="304"/>
      <c r="BY674" s="304"/>
      <c r="BZ674" s="304"/>
      <c r="CA674" s="304"/>
      <c r="CB674" s="304"/>
      <c r="CC674" s="304"/>
      <c r="CD674" s="304"/>
      <c r="CE674" s="304"/>
      <c r="CF674" s="304"/>
      <c r="CG674" s="304"/>
      <c r="CH674" s="304"/>
      <c r="CI674" s="304"/>
      <c r="CJ674" s="304"/>
      <c r="CK674" s="304"/>
      <c r="CL674" s="304"/>
      <c r="CM674" s="304"/>
      <c r="CN674" s="304"/>
      <c r="CO674" s="304"/>
      <c r="CP674" s="304"/>
      <c r="CQ674" s="304"/>
      <c r="CR674" s="304"/>
      <c r="CS674" s="304"/>
      <c r="CT674" s="304"/>
      <c r="CU674" s="304"/>
      <c r="CV674" s="304"/>
      <c r="CW674" s="304"/>
      <c r="CX674" s="304"/>
      <c r="CY674" s="304"/>
      <c r="CZ674" s="304"/>
      <c r="DA674" s="304"/>
      <c r="DB674" s="304"/>
      <c r="DC674" s="304"/>
      <c r="DD674" s="304"/>
    </row>
    <row r="675" spans="1:108" ht="17.25">
      <c r="A675" s="304"/>
      <c r="B675" s="300"/>
      <c r="C675" s="304"/>
      <c r="D675" s="304"/>
      <c r="E675" s="303"/>
      <c r="F675" s="303"/>
      <c r="G675" s="303"/>
      <c r="H675" s="303"/>
      <c r="I675" s="303"/>
      <c r="J675" s="305"/>
      <c r="K675" s="303"/>
      <c r="L675" s="303"/>
      <c r="M675" s="303"/>
      <c r="N675" s="305"/>
      <c r="O675" s="303"/>
      <c r="P675" s="304"/>
      <c r="Q675" s="304"/>
      <c r="R675" s="304"/>
      <c r="S675" s="304"/>
      <c r="T675" s="304"/>
      <c r="U675" s="304"/>
      <c r="V675" s="304"/>
      <c r="W675" s="304"/>
      <c r="X675" s="304"/>
      <c r="Y675" s="304"/>
      <c r="Z675" s="304"/>
      <c r="AA675" s="304"/>
      <c r="AB675" s="304"/>
      <c r="AC675" s="304"/>
      <c r="AD675" s="304"/>
      <c r="AE675" s="304"/>
      <c r="AF675" s="304"/>
      <c r="AG675" s="304"/>
      <c r="AH675" s="304"/>
      <c r="AI675" s="304"/>
      <c r="AJ675" s="304"/>
      <c r="AK675" s="304"/>
      <c r="AL675" s="304"/>
      <c r="AM675" s="304"/>
      <c r="AN675" s="304"/>
      <c r="AO675" s="304"/>
      <c r="AP675" s="304"/>
      <c r="AQ675" s="304"/>
      <c r="AR675" s="304"/>
      <c r="AS675" s="304"/>
      <c r="AT675" s="304"/>
      <c r="AU675" s="304"/>
      <c r="AV675" s="304"/>
      <c r="AW675" s="304"/>
      <c r="AX675" s="304"/>
      <c r="AY675" s="304"/>
      <c r="AZ675" s="304"/>
      <c r="BA675" s="304"/>
      <c r="BB675" s="304"/>
      <c r="BC675" s="304"/>
      <c r="BD675" s="304"/>
      <c r="BE675" s="304"/>
      <c r="BF675" s="304"/>
      <c r="BG675" s="304"/>
      <c r="BH675" s="304"/>
      <c r="BI675" s="304"/>
      <c r="BJ675" s="304"/>
      <c r="BK675" s="304"/>
      <c r="BL675" s="304"/>
      <c r="BM675" s="304"/>
      <c r="BN675" s="304"/>
      <c r="BO675" s="304"/>
      <c r="BP675" s="304"/>
      <c r="BQ675" s="304"/>
      <c r="BR675" s="304"/>
      <c r="BS675" s="304"/>
      <c r="BT675" s="304"/>
      <c r="BU675" s="304"/>
      <c r="BV675" s="304"/>
      <c r="BW675" s="304"/>
      <c r="BX675" s="304"/>
      <c r="BY675" s="304"/>
      <c r="BZ675" s="304"/>
      <c r="CA675" s="304"/>
      <c r="CB675" s="304"/>
      <c r="CC675" s="304"/>
      <c r="CD675" s="304"/>
      <c r="CE675" s="304"/>
      <c r="CF675" s="304"/>
      <c r="CG675" s="304"/>
      <c r="CH675" s="304"/>
      <c r="CI675" s="304"/>
      <c r="CJ675" s="304"/>
      <c r="CK675" s="304"/>
      <c r="CL675" s="304"/>
      <c r="CM675" s="304"/>
      <c r="CN675" s="304"/>
      <c r="CO675" s="304"/>
      <c r="CP675" s="304"/>
      <c r="CQ675" s="304"/>
      <c r="CR675" s="304"/>
      <c r="CS675" s="304"/>
      <c r="CT675" s="304"/>
      <c r="CU675" s="304"/>
      <c r="CV675" s="304"/>
      <c r="CW675" s="304"/>
      <c r="CX675" s="304"/>
      <c r="CY675" s="304"/>
      <c r="CZ675" s="304"/>
      <c r="DA675" s="304"/>
      <c r="DB675" s="304"/>
      <c r="DC675" s="304"/>
      <c r="DD675" s="304"/>
    </row>
    <row r="676" spans="1:108" ht="17.25">
      <c r="A676" s="304"/>
      <c r="B676" s="300"/>
      <c r="C676" s="304"/>
      <c r="D676" s="304"/>
      <c r="E676" s="303"/>
      <c r="F676" s="303"/>
      <c r="G676" s="303"/>
      <c r="H676" s="303"/>
      <c r="I676" s="303"/>
      <c r="J676" s="305"/>
      <c r="K676" s="303"/>
      <c r="L676" s="303"/>
      <c r="M676" s="303"/>
      <c r="N676" s="305"/>
      <c r="O676" s="303"/>
      <c r="P676" s="304"/>
      <c r="Q676" s="304"/>
      <c r="R676" s="304"/>
      <c r="S676" s="304"/>
      <c r="T676" s="304"/>
      <c r="U676" s="304"/>
      <c r="V676" s="304"/>
      <c r="W676" s="304"/>
      <c r="X676" s="304"/>
      <c r="Y676" s="304"/>
      <c r="Z676" s="304"/>
      <c r="AA676" s="304"/>
      <c r="AB676" s="304"/>
      <c r="AC676" s="304"/>
      <c r="AD676" s="304"/>
      <c r="AE676" s="304"/>
      <c r="AF676" s="304"/>
      <c r="AG676" s="304"/>
      <c r="AH676" s="304"/>
      <c r="AI676" s="304"/>
      <c r="AJ676" s="304"/>
      <c r="AK676" s="304"/>
      <c r="AL676" s="304"/>
      <c r="AM676" s="304"/>
      <c r="AN676" s="304"/>
      <c r="AO676" s="304"/>
      <c r="AP676" s="304"/>
      <c r="AQ676" s="304"/>
      <c r="AR676" s="304"/>
      <c r="AS676" s="304"/>
      <c r="AT676" s="304"/>
      <c r="AU676" s="304"/>
      <c r="AV676" s="304"/>
      <c r="AW676" s="304"/>
      <c r="AX676" s="304"/>
      <c r="AY676" s="304"/>
      <c r="AZ676" s="304"/>
      <c r="BA676" s="304"/>
      <c r="BB676" s="304"/>
      <c r="BC676" s="304"/>
      <c r="BD676" s="304"/>
      <c r="BE676" s="304"/>
      <c r="BF676" s="304"/>
      <c r="BG676" s="304"/>
      <c r="BH676" s="304"/>
      <c r="BI676" s="304"/>
      <c r="BJ676" s="304"/>
      <c r="BK676" s="304"/>
      <c r="BL676" s="304"/>
      <c r="BM676" s="304"/>
      <c r="BN676" s="304"/>
      <c r="BO676" s="304"/>
      <c r="BP676" s="304"/>
      <c r="BQ676" s="304"/>
      <c r="BR676" s="304"/>
      <c r="BS676" s="304"/>
      <c r="BT676" s="304"/>
      <c r="BU676" s="304"/>
      <c r="BV676" s="304"/>
      <c r="BW676" s="304"/>
      <c r="BX676" s="304"/>
      <c r="BY676" s="304"/>
      <c r="BZ676" s="304"/>
      <c r="CA676" s="304"/>
      <c r="CB676" s="304"/>
      <c r="CC676" s="304"/>
      <c r="CD676" s="304"/>
      <c r="CE676" s="304"/>
      <c r="CF676" s="304"/>
      <c r="CG676" s="304"/>
      <c r="CH676" s="304"/>
      <c r="CI676" s="304"/>
      <c r="CJ676" s="304"/>
      <c r="CK676" s="304"/>
      <c r="CL676" s="304"/>
      <c r="CM676" s="304"/>
      <c r="CN676" s="304"/>
      <c r="CO676" s="304"/>
      <c r="CP676" s="304"/>
      <c r="CQ676" s="304"/>
      <c r="CR676" s="304"/>
      <c r="CS676" s="304"/>
      <c r="CT676" s="304"/>
      <c r="CU676" s="304"/>
      <c r="CV676" s="304"/>
      <c r="CW676" s="304"/>
      <c r="CX676" s="304"/>
      <c r="CY676" s="304"/>
      <c r="CZ676" s="304"/>
      <c r="DA676" s="304"/>
      <c r="DB676" s="304"/>
      <c r="DC676" s="304"/>
      <c r="DD676" s="304"/>
    </row>
    <row r="677" spans="1:108" ht="17.25">
      <c r="A677" s="304"/>
      <c r="B677" s="300"/>
      <c r="C677" s="304"/>
      <c r="D677" s="304"/>
      <c r="E677" s="303"/>
      <c r="F677" s="303"/>
      <c r="G677" s="303"/>
      <c r="H677" s="303"/>
      <c r="I677" s="303"/>
      <c r="J677" s="305"/>
      <c r="K677" s="303"/>
      <c r="L677" s="303"/>
      <c r="M677" s="303"/>
      <c r="N677" s="305"/>
      <c r="O677" s="303"/>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c r="AN677" s="304"/>
      <c r="AO677" s="304"/>
      <c r="AP677" s="304"/>
      <c r="AQ677" s="304"/>
      <c r="AR677" s="304"/>
      <c r="AS677" s="304"/>
      <c r="AT677" s="304"/>
      <c r="AU677" s="304"/>
      <c r="AV677" s="304"/>
      <c r="AW677" s="304"/>
      <c r="AX677" s="304"/>
      <c r="AY677" s="304"/>
      <c r="AZ677" s="304"/>
      <c r="BA677" s="304"/>
      <c r="BB677" s="304"/>
      <c r="BC677" s="304"/>
      <c r="BD677" s="304"/>
      <c r="BE677" s="304"/>
      <c r="BF677" s="304"/>
      <c r="BG677" s="304"/>
      <c r="BH677" s="304"/>
      <c r="BI677" s="304"/>
      <c r="BJ677" s="304"/>
      <c r="BK677" s="304"/>
      <c r="BL677" s="304"/>
      <c r="BM677" s="304"/>
      <c r="BN677" s="304"/>
      <c r="BO677" s="304"/>
      <c r="BP677" s="304"/>
      <c r="BQ677" s="304"/>
      <c r="BR677" s="304"/>
      <c r="BS677" s="304"/>
      <c r="BT677" s="304"/>
      <c r="BU677" s="304"/>
      <c r="BV677" s="304"/>
      <c r="BW677" s="304"/>
      <c r="BX677" s="304"/>
      <c r="BY677" s="304"/>
      <c r="BZ677" s="304"/>
      <c r="CA677" s="304"/>
      <c r="CB677" s="304"/>
      <c r="CC677" s="304"/>
      <c r="CD677" s="304"/>
      <c r="CE677" s="304"/>
      <c r="CF677" s="304"/>
      <c r="CG677" s="304"/>
      <c r="CH677" s="304"/>
      <c r="CI677" s="304"/>
      <c r="CJ677" s="304"/>
      <c r="CK677" s="304"/>
      <c r="CL677" s="304"/>
      <c r="CM677" s="304"/>
      <c r="CN677" s="304"/>
      <c r="CO677" s="304"/>
      <c r="CP677" s="304"/>
      <c r="CQ677" s="304"/>
      <c r="CR677" s="304"/>
      <c r="CS677" s="304"/>
      <c r="CT677" s="304"/>
      <c r="CU677" s="304"/>
      <c r="CV677" s="304"/>
      <c r="CW677" s="304"/>
      <c r="CX677" s="304"/>
      <c r="CY677" s="304"/>
      <c r="CZ677" s="304"/>
      <c r="DA677" s="304"/>
      <c r="DB677" s="304"/>
      <c r="DC677" s="304"/>
      <c r="DD677" s="304"/>
    </row>
    <row r="678" spans="1:108" ht="17.25">
      <c r="A678" s="304"/>
      <c r="B678" s="300"/>
      <c r="C678" s="304"/>
      <c r="D678" s="304"/>
      <c r="E678" s="303"/>
      <c r="F678" s="303"/>
      <c r="G678" s="303"/>
      <c r="H678" s="303"/>
      <c r="I678" s="303"/>
      <c r="J678" s="305"/>
      <c r="K678" s="303"/>
      <c r="L678" s="303"/>
      <c r="M678" s="303"/>
      <c r="N678" s="305"/>
      <c r="O678" s="303"/>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c r="AN678" s="304"/>
      <c r="AO678" s="304"/>
      <c r="AP678" s="304"/>
      <c r="AQ678" s="304"/>
      <c r="AR678" s="304"/>
      <c r="AS678" s="304"/>
      <c r="AT678" s="304"/>
      <c r="AU678" s="304"/>
      <c r="AV678" s="304"/>
      <c r="AW678" s="304"/>
      <c r="AX678" s="304"/>
      <c r="AY678" s="304"/>
      <c r="AZ678" s="304"/>
      <c r="BA678" s="304"/>
      <c r="BB678" s="304"/>
      <c r="BC678" s="304"/>
      <c r="BD678" s="304"/>
      <c r="BE678" s="304"/>
      <c r="BF678" s="304"/>
      <c r="BG678" s="304"/>
      <c r="BH678" s="304"/>
      <c r="BI678" s="304"/>
      <c r="BJ678" s="304"/>
      <c r="BK678" s="304"/>
      <c r="BL678" s="304"/>
      <c r="BM678" s="304"/>
      <c r="BN678" s="304"/>
      <c r="BO678" s="304"/>
      <c r="BP678" s="304"/>
      <c r="BQ678" s="304"/>
      <c r="BR678" s="304"/>
      <c r="BS678" s="304"/>
      <c r="BT678" s="304"/>
      <c r="BU678" s="304"/>
      <c r="BV678" s="304"/>
      <c r="BW678" s="304"/>
      <c r="BX678" s="304"/>
      <c r="BY678" s="304"/>
      <c r="BZ678" s="304"/>
      <c r="CA678" s="304"/>
      <c r="CB678" s="304"/>
      <c r="CC678" s="304"/>
      <c r="CD678" s="304"/>
      <c r="CE678" s="304"/>
      <c r="CF678" s="304"/>
      <c r="CG678" s="304"/>
      <c r="CH678" s="304"/>
      <c r="CI678" s="304"/>
      <c r="CJ678" s="304"/>
      <c r="CK678" s="304"/>
      <c r="CL678" s="304"/>
      <c r="CM678" s="304"/>
      <c r="CN678" s="304"/>
      <c r="CO678" s="304"/>
      <c r="CP678" s="304"/>
      <c r="CQ678" s="304"/>
      <c r="CR678" s="304"/>
      <c r="CS678" s="304"/>
      <c r="CT678" s="304"/>
      <c r="CU678" s="304"/>
      <c r="CV678" s="304"/>
      <c r="CW678" s="304"/>
      <c r="CX678" s="304"/>
      <c r="CY678" s="304"/>
      <c r="CZ678" s="304"/>
      <c r="DA678" s="304"/>
      <c r="DB678" s="304"/>
      <c r="DC678" s="304"/>
      <c r="DD678" s="304"/>
    </row>
    <row r="679" spans="1:108" ht="17.25">
      <c r="A679" s="304"/>
      <c r="B679" s="300"/>
      <c r="C679" s="304"/>
      <c r="D679" s="304"/>
      <c r="E679" s="303"/>
      <c r="F679" s="303"/>
      <c r="G679" s="303"/>
      <c r="H679" s="303"/>
      <c r="I679" s="303"/>
      <c r="J679" s="305"/>
      <c r="K679" s="303"/>
      <c r="L679" s="303"/>
      <c r="M679" s="303"/>
      <c r="N679" s="305"/>
      <c r="O679" s="303"/>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c r="AN679" s="304"/>
      <c r="AO679" s="304"/>
      <c r="AP679" s="304"/>
      <c r="AQ679" s="304"/>
      <c r="AR679" s="304"/>
      <c r="AS679" s="304"/>
      <c r="AT679" s="304"/>
      <c r="AU679" s="304"/>
      <c r="AV679" s="304"/>
      <c r="AW679" s="304"/>
      <c r="AX679" s="304"/>
      <c r="AY679" s="304"/>
      <c r="AZ679" s="304"/>
      <c r="BA679" s="304"/>
      <c r="BB679" s="304"/>
      <c r="BC679" s="304"/>
      <c r="BD679" s="304"/>
      <c r="BE679" s="304"/>
      <c r="BF679" s="304"/>
      <c r="BG679" s="304"/>
      <c r="BH679" s="304"/>
      <c r="BI679" s="304"/>
      <c r="BJ679" s="304"/>
      <c r="BK679" s="304"/>
      <c r="BL679" s="304"/>
      <c r="BM679" s="304"/>
      <c r="BN679" s="304"/>
      <c r="BO679" s="304"/>
      <c r="BP679" s="304"/>
      <c r="BQ679" s="304"/>
      <c r="BR679" s="304"/>
      <c r="BS679" s="304"/>
      <c r="BT679" s="304"/>
      <c r="BU679" s="304"/>
      <c r="BV679" s="304"/>
      <c r="BW679" s="304"/>
      <c r="BX679" s="304"/>
      <c r="BY679" s="304"/>
      <c r="BZ679" s="304"/>
      <c r="CA679" s="304"/>
      <c r="CB679" s="304"/>
      <c r="CC679" s="304"/>
      <c r="CD679" s="304"/>
      <c r="CE679" s="304"/>
      <c r="CF679" s="304"/>
      <c r="CG679" s="304"/>
      <c r="CH679" s="304"/>
      <c r="CI679" s="304"/>
      <c r="CJ679" s="304"/>
      <c r="CK679" s="304"/>
      <c r="CL679" s="304"/>
      <c r="CM679" s="304"/>
      <c r="CN679" s="304"/>
      <c r="CO679" s="304"/>
      <c r="CP679" s="304"/>
      <c r="CQ679" s="304"/>
      <c r="CR679" s="304"/>
      <c r="CS679" s="304"/>
      <c r="CT679" s="304"/>
      <c r="CU679" s="304"/>
      <c r="CV679" s="304"/>
      <c r="CW679" s="304"/>
      <c r="CX679" s="304"/>
      <c r="CY679" s="304"/>
      <c r="CZ679" s="304"/>
      <c r="DA679" s="304"/>
      <c r="DB679" s="304"/>
      <c r="DC679" s="304"/>
      <c r="DD679" s="304"/>
    </row>
    <row r="680" spans="1:108" ht="17.25">
      <c r="A680" s="304"/>
      <c r="B680" s="300"/>
      <c r="C680" s="304"/>
      <c r="D680" s="304"/>
      <c r="E680" s="303"/>
      <c r="F680" s="303"/>
      <c r="G680" s="303"/>
      <c r="H680" s="303"/>
      <c r="I680" s="303"/>
      <c r="J680" s="305"/>
      <c r="K680" s="303"/>
      <c r="L680" s="303"/>
      <c r="M680" s="303"/>
      <c r="N680" s="305"/>
      <c r="O680" s="303"/>
      <c r="P680" s="304"/>
      <c r="Q680" s="304"/>
      <c r="R680" s="304"/>
      <c r="S680" s="304"/>
      <c r="T680" s="304"/>
      <c r="U680" s="304"/>
      <c r="V680" s="304"/>
      <c r="W680" s="304"/>
      <c r="X680" s="304"/>
      <c r="Y680" s="304"/>
      <c r="Z680" s="304"/>
      <c r="AA680" s="304"/>
      <c r="AB680" s="304"/>
      <c r="AC680" s="304"/>
      <c r="AD680" s="304"/>
      <c r="AE680" s="304"/>
      <c r="AF680" s="304"/>
      <c r="AG680" s="304"/>
      <c r="AH680" s="304"/>
      <c r="AI680" s="304"/>
      <c r="AJ680" s="304"/>
      <c r="AK680" s="304"/>
      <c r="AL680" s="304"/>
      <c r="AM680" s="304"/>
      <c r="AN680" s="304"/>
      <c r="AO680" s="304"/>
      <c r="AP680" s="304"/>
      <c r="AQ680" s="304"/>
      <c r="AR680" s="304"/>
      <c r="AS680" s="304"/>
      <c r="AT680" s="304"/>
      <c r="AU680" s="304"/>
      <c r="AV680" s="304"/>
      <c r="AW680" s="304"/>
      <c r="AX680" s="304"/>
      <c r="AY680" s="304"/>
      <c r="AZ680" s="304"/>
      <c r="BA680" s="304"/>
      <c r="BB680" s="304"/>
      <c r="BC680" s="304"/>
      <c r="BD680" s="304"/>
      <c r="BE680" s="304"/>
      <c r="BF680" s="304"/>
      <c r="BG680" s="304"/>
      <c r="BH680" s="304"/>
      <c r="BI680" s="304"/>
      <c r="BJ680" s="304"/>
      <c r="BK680" s="304"/>
      <c r="BL680" s="304"/>
      <c r="BM680" s="304"/>
      <c r="BN680" s="304"/>
      <c r="BO680" s="304"/>
      <c r="BP680" s="304"/>
      <c r="BQ680" s="304"/>
      <c r="BR680" s="304"/>
      <c r="BS680" s="304"/>
      <c r="BT680" s="304"/>
      <c r="BU680" s="304"/>
      <c r="BV680" s="304"/>
      <c r="BW680" s="304"/>
      <c r="BX680" s="304"/>
      <c r="BY680" s="304"/>
      <c r="BZ680" s="304"/>
      <c r="CA680" s="304"/>
      <c r="CB680" s="304"/>
      <c r="CC680" s="304"/>
      <c r="CD680" s="304"/>
      <c r="CE680" s="304"/>
      <c r="CF680" s="304"/>
      <c r="CG680" s="304"/>
      <c r="CH680" s="304"/>
      <c r="CI680" s="304"/>
      <c r="CJ680" s="304"/>
      <c r="CK680" s="304"/>
      <c r="CL680" s="304"/>
      <c r="CM680" s="304"/>
      <c r="CN680" s="304"/>
      <c r="CO680" s="304"/>
      <c r="CP680" s="304"/>
      <c r="CQ680" s="304"/>
      <c r="CR680" s="304"/>
      <c r="CS680" s="304"/>
      <c r="CT680" s="304"/>
      <c r="CU680" s="304"/>
      <c r="CV680" s="304"/>
      <c r="CW680" s="304"/>
      <c r="CX680" s="304"/>
      <c r="CY680" s="304"/>
      <c r="CZ680" s="304"/>
      <c r="DA680" s="304"/>
      <c r="DB680" s="304"/>
      <c r="DC680" s="304"/>
      <c r="DD680" s="304"/>
    </row>
    <row r="681" spans="1:108" ht="17.25">
      <c r="A681" s="304"/>
      <c r="B681" s="300"/>
      <c r="C681" s="304"/>
      <c r="D681" s="304"/>
      <c r="E681" s="303"/>
      <c r="F681" s="303"/>
      <c r="G681" s="303"/>
      <c r="H681" s="303"/>
      <c r="I681" s="303"/>
      <c r="J681" s="305"/>
      <c r="K681" s="303"/>
      <c r="L681" s="303"/>
      <c r="M681" s="303"/>
      <c r="N681" s="305"/>
      <c r="O681" s="303"/>
      <c r="P681" s="304"/>
      <c r="Q681" s="304"/>
      <c r="R681" s="304"/>
      <c r="S681" s="304"/>
      <c r="T681" s="304"/>
      <c r="U681" s="304"/>
      <c r="V681" s="304"/>
      <c r="W681" s="304"/>
      <c r="X681" s="304"/>
      <c r="Y681" s="304"/>
      <c r="Z681" s="304"/>
      <c r="AA681" s="304"/>
      <c r="AB681" s="304"/>
      <c r="AC681" s="304"/>
      <c r="AD681" s="304"/>
      <c r="AE681" s="304"/>
      <c r="AF681" s="304"/>
      <c r="AG681" s="304"/>
      <c r="AH681" s="304"/>
      <c r="AI681" s="304"/>
      <c r="AJ681" s="304"/>
      <c r="AK681" s="304"/>
      <c r="AL681" s="304"/>
      <c r="AM681" s="304"/>
      <c r="AN681" s="304"/>
      <c r="AO681" s="304"/>
      <c r="AP681" s="304"/>
      <c r="AQ681" s="304"/>
      <c r="AR681" s="304"/>
      <c r="AS681" s="304"/>
      <c r="AT681" s="304"/>
      <c r="AU681" s="304"/>
      <c r="AV681" s="304"/>
      <c r="AW681" s="304"/>
      <c r="AX681" s="304"/>
      <c r="AY681" s="304"/>
      <c r="AZ681" s="304"/>
      <c r="BA681" s="304"/>
      <c r="BB681" s="304"/>
      <c r="BC681" s="304"/>
      <c r="BD681" s="304"/>
      <c r="BE681" s="304"/>
      <c r="BF681" s="304"/>
      <c r="BG681" s="304"/>
      <c r="BH681" s="304"/>
      <c r="BI681" s="304"/>
      <c r="BJ681" s="304"/>
      <c r="BK681" s="304"/>
      <c r="BL681" s="304"/>
      <c r="BM681" s="304"/>
      <c r="BN681" s="304"/>
      <c r="BO681" s="304"/>
      <c r="BP681" s="304"/>
      <c r="BQ681" s="304"/>
      <c r="BR681" s="304"/>
      <c r="BS681" s="304"/>
      <c r="BT681" s="304"/>
      <c r="BU681" s="304"/>
      <c r="BV681" s="304"/>
      <c r="BW681" s="304"/>
      <c r="BX681" s="304"/>
      <c r="BY681" s="304"/>
      <c r="BZ681" s="304"/>
      <c r="CA681" s="304"/>
      <c r="CB681" s="304"/>
      <c r="CC681" s="304"/>
      <c r="CD681" s="304"/>
      <c r="CE681" s="304"/>
      <c r="CF681" s="304"/>
      <c r="CG681" s="304"/>
      <c r="CH681" s="304"/>
      <c r="CI681" s="304"/>
      <c r="CJ681" s="304"/>
      <c r="CK681" s="304"/>
      <c r="CL681" s="304"/>
      <c r="CM681" s="304"/>
      <c r="CN681" s="304"/>
      <c r="CO681" s="304"/>
      <c r="CP681" s="304"/>
      <c r="CQ681" s="304"/>
      <c r="CR681" s="304"/>
      <c r="CS681" s="304"/>
      <c r="CT681" s="304"/>
      <c r="CU681" s="304"/>
      <c r="CV681" s="304"/>
      <c r="CW681" s="304"/>
      <c r="CX681" s="304"/>
      <c r="CY681" s="304"/>
      <c r="CZ681" s="304"/>
      <c r="DA681" s="304"/>
      <c r="DB681" s="304"/>
      <c r="DC681" s="304"/>
      <c r="DD681" s="304"/>
    </row>
    <row r="682" spans="1:108" ht="17.25">
      <c r="A682" s="304"/>
      <c r="B682" s="300"/>
      <c r="C682" s="304"/>
      <c r="D682" s="304"/>
      <c r="E682" s="303"/>
      <c r="F682" s="303"/>
      <c r="G682" s="303"/>
      <c r="H682" s="303"/>
      <c r="I682" s="303"/>
      <c r="J682" s="305"/>
      <c r="K682" s="303"/>
      <c r="L682" s="303"/>
      <c r="M682" s="303"/>
      <c r="N682" s="305"/>
      <c r="O682" s="303"/>
      <c r="P682" s="304"/>
      <c r="Q682" s="304"/>
      <c r="R682" s="304"/>
      <c r="S682" s="304"/>
      <c r="T682" s="304"/>
      <c r="U682" s="304"/>
      <c r="V682" s="304"/>
      <c r="W682" s="304"/>
      <c r="X682" s="304"/>
      <c r="Y682" s="304"/>
      <c r="Z682" s="304"/>
      <c r="AA682" s="304"/>
      <c r="AB682" s="304"/>
      <c r="AC682" s="304"/>
      <c r="AD682" s="304"/>
      <c r="AE682" s="304"/>
      <c r="AF682" s="304"/>
      <c r="AG682" s="304"/>
      <c r="AH682" s="304"/>
      <c r="AI682" s="304"/>
      <c r="AJ682" s="304"/>
      <c r="AK682" s="304"/>
      <c r="AL682" s="304"/>
      <c r="AM682" s="304"/>
      <c r="AN682" s="304"/>
      <c r="AO682" s="304"/>
      <c r="AP682" s="304"/>
      <c r="AQ682" s="304"/>
      <c r="AR682" s="304"/>
      <c r="AS682" s="304"/>
      <c r="AT682" s="304"/>
      <c r="AU682" s="304"/>
      <c r="AV682" s="304"/>
      <c r="AW682" s="304"/>
      <c r="AX682" s="304"/>
      <c r="AY682" s="304"/>
      <c r="AZ682" s="304"/>
      <c r="BA682" s="304"/>
      <c r="BB682" s="304"/>
      <c r="BC682" s="304"/>
      <c r="BD682" s="304"/>
      <c r="BE682" s="304"/>
      <c r="BF682" s="304"/>
      <c r="BG682" s="304"/>
      <c r="BH682" s="304"/>
      <c r="BI682" s="304"/>
      <c r="BJ682" s="304"/>
      <c r="BK682" s="304"/>
      <c r="BL682" s="304"/>
      <c r="BM682" s="304"/>
      <c r="BN682" s="304"/>
      <c r="BO682" s="304"/>
      <c r="BP682" s="304"/>
      <c r="BQ682" s="304"/>
      <c r="BR682" s="304"/>
      <c r="BS682" s="304"/>
      <c r="BT682" s="304"/>
      <c r="BU682" s="304"/>
      <c r="BV682" s="304"/>
      <c r="BW682" s="304"/>
      <c r="BX682" s="304"/>
      <c r="BY682" s="304"/>
      <c r="BZ682" s="304"/>
      <c r="CA682" s="304"/>
      <c r="CB682" s="304"/>
      <c r="CC682" s="304"/>
      <c r="CD682" s="304"/>
      <c r="CE682" s="304"/>
      <c r="CF682" s="304"/>
      <c r="CG682" s="304"/>
      <c r="CH682" s="304"/>
      <c r="CI682" s="304"/>
      <c r="CJ682" s="304"/>
      <c r="CK682" s="304"/>
      <c r="CL682" s="304"/>
      <c r="CM682" s="304"/>
      <c r="CN682" s="304"/>
      <c r="CO682" s="304"/>
      <c r="CP682" s="304"/>
      <c r="CQ682" s="304"/>
      <c r="CR682" s="304"/>
      <c r="CS682" s="304"/>
      <c r="CT682" s="304"/>
      <c r="CU682" s="304"/>
      <c r="CV682" s="304"/>
      <c r="CW682" s="304"/>
      <c r="CX682" s="304"/>
      <c r="CY682" s="304"/>
      <c r="CZ682" s="304"/>
      <c r="DA682" s="304"/>
      <c r="DB682" s="304"/>
      <c r="DC682" s="304"/>
      <c r="DD682" s="304"/>
    </row>
    <row r="683" spans="1:108" ht="17.25">
      <c r="A683" s="304"/>
      <c r="B683" s="300"/>
      <c r="C683" s="304"/>
      <c r="D683" s="304"/>
      <c r="E683" s="303"/>
      <c r="F683" s="303"/>
      <c r="G683" s="303"/>
      <c r="H683" s="303"/>
      <c r="I683" s="303"/>
      <c r="J683" s="305"/>
      <c r="K683" s="303"/>
      <c r="L683" s="303"/>
      <c r="M683" s="303"/>
      <c r="N683" s="305"/>
      <c r="O683" s="303"/>
      <c r="P683" s="304"/>
      <c r="Q683" s="304"/>
      <c r="R683" s="304"/>
      <c r="S683" s="304"/>
      <c r="T683" s="304"/>
      <c r="U683" s="304"/>
      <c r="V683" s="304"/>
      <c r="W683" s="304"/>
      <c r="X683" s="304"/>
      <c r="Y683" s="304"/>
      <c r="Z683" s="304"/>
      <c r="AA683" s="304"/>
      <c r="AB683" s="304"/>
      <c r="AC683" s="304"/>
      <c r="AD683" s="304"/>
      <c r="AE683" s="304"/>
      <c r="AF683" s="304"/>
      <c r="AG683" s="304"/>
      <c r="AH683" s="304"/>
      <c r="AI683" s="304"/>
      <c r="AJ683" s="304"/>
      <c r="AK683" s="304"/>
      <c r="AL683" s="304"/>
      <c r="AM683" s="304"/>
      <c r="AN683" s="304"/>
      <c r="AO683" s="304"/>
      <c r="AP683" s="304"/>
      <c r="AQ683" s="304"/>
      <c r="AR683" s="304"/>
      <c r="AS683" s="304"/>
      <c r="AT683" s="304"/>
      <c r="AU683" s="304"/>
      <c r="AV683" s="304"/>
      <c r="AW683" s="304"/>
      <c r="AX683" s="304"/>
      <c r="AY683" s="304"/>
      <c r="AZ683" s="304"/>
      <c r="BA683" s="304"/>
      <c r="BB683" s="304"/>
      <c r="BC683" s="304"/>
      <c r="BD683" s="304"/>
      <c r="BE683" s="304"/>
      <c r="BF683" s="304"/>
      <c r="BG683" s="304"/>
      <c r="BH683" s="304"/>
      <c r="BI683" s="304"/>
      <c r="BJ683" s="304"/>
      <c r="BK683" s="304"/>
      <c r="BL683" s="304"/>
      <c r="BM683" s="304"/>
      <c r="BN683" s="304"/>
      <c r="BO683" s="304"/>
      <c r="BP683" s="304"/>
      <c r="BQ683" s="304"/>
      <c r="BR683" s="304"/>
      <c r="BS683" s="304"/>
      <c r="BT683" s="304"/>
      <c r="BU683" s="304"/>
      <c r="BV683" s="304"/>
      <c r="BW683" s="304"/>
      <c r="BX683" s="304"/>
      <c r="BY683" s="304"/>
      <c r="BZ683" s="304"/>
      <c r="CA683" s="304"/>
      <c r="CB683" s="304"/>
      <c r="CC683" s="304"/>
      <c r="CD683" s="304"/>
      <c r="CE683" s="304"/>
      <c r="CF683" s="304"/>
      <c r="CG683" s="304"/>
      <c r="CH683" s="304"/>
      <c r="CI683" s="304"/>
      <c r="CJ683" s="304"/>
      <c r="CK683" s="304"/>
      <c r="CL683" s="304"/>
      <c r="CM683" s="304"/>
      <c r="CN683" s="304"/>
      <c r="CO683" s="304"/>
      <c r="CP683" s="304"/>
      <c r="CQ683" s="304"/>
      <c r="CR683" s="304"/>
      <c r="CS683" s="304"/>
      <c r="CT683" s="304"/>
      <c r="CU683" s="304"/>
      <c r="CV683" s="304"/>
      <c r="CW683" s="304"/>
      <c r="CX683" s="304"/>
      <c r="CY683" s="304"/>
      <c r="CZ683" s="304"/>
      <c r="DA683" s="304"/>
      <c r="DB683" s="304"/>
      <c r="DC683" s="304"/>
      <c r="DD683" s="304"/>
    </row>
    <row r="684" spans="1:108" ht="17.25">
      <c r="A684" s="304"/>
      <c r="B684" s="300"/>
      <c r="C684" s="304"/>
      <c r="D684" s="304"/>
      <c r="E684" s="303"/>
      <c r="F684" s="303"/>
      <c r="G684" s="303"/>
      <c r="H684" s="303"/>
      <c r="I684" s="303"/>
      <c r="J684" s="305"/>
      <c r="K684" s="303"/>
      <c r="L684" s="303"/>
      <c r="M684" s="303"/>
      <c r="N684" s="305"/>
      <c r="O684" s="303"/>
      <c r="P684" s="304"/>
      <c r="Q684" s="304"/>
      <c r="R684" s="304"/>
      <c r="S684" s="304"/>
      <c r="T684" s="304"/>
      <c r="U684" s="304"/>
      <c r="V684" s="304"/>
      <c r="W684" s="304"/>
      <c r="X684" s="304"/>
      <c r="Y684" s="304"/>
      <c r="Z684" s="304"/>
      <c r="AA684" s="304"/>
      <c r="AB684" s="304"/>
      <c r="AC684" s="304"/>
      <c r="AD684" s="304"/>
      <c r="AE684" s="304"/>
      <c r="AF684" s="304"/>
      <c r="AG684" s="304"/>
      <c r="AH684" s="304"/>
      <c r="AI684" s="304"/>
      <c r="AJ684" s="304"/>
      <c r="AK684" s="304"/>
      <c r="AL684" s="304"/>
      <c r="AM684" s="304"/>
      <c r="AN684" s="304"/>
      <c r="AO684" s="304"/>
      <c r="AP684" s="304"/>
      <c r="AQ684" s="304"/>
      <c r="AR684" s="304"/>
      <c r="AS684" s="304"/>
      <c r="AT684" s="304"/>
      <c r="AU684" s="304"/>
      <c r="AV684" s="304"/>
      <c r="AW684" s="304"/>
      <c r="AX684" s="304"/>
      <c r="AY684" s="304"/>
      <c r="AZ684" s="304"/>
      <c r="BA684" s="304"/>
      <c r="BB684" s="304"/>
      <c r="BC684" s="304"/>
      <c r="BD684" s="304"/>
      <c r="BE684" s="304"/>
      <c r="BF684" s="304"/>
      <c r="BG684" s="304"/>
      <c r="BH684" s="304"/>
      <c r="BI684" s="304"/>
      <c r="BJ684" s="304"/>
      <c r="BK684" s="304"/>
      <c r="BL684" s="304"/>
      <c r="BM684" s="304"/>
      <c r="BN684" s="304"/>
      <c r="BO684" s="304"/>
      <c r="BP684" s="304"/>
      <c r="BQ684" s="304"/>
      <c r="BR684" s="304"/>
      <c r="BS684" s="304"/>
      <c r="BT684" s="304"/>
      <c r="BU684" s="304"/>
      <c r="BV684" s="304"/>
      <c r="BW684" s="304"/>
      <c r="BX684" s="304"/>
      <c r="BY684" s="304"/>
      <c r="BZ684" s="304"/>
      <c r="CA684" s="304"/>
      <c r="CB684" s="304"/>
      <c r="CC684" s="304"/>
      <c r="CD684" s="304"/>
      <c r="CE684" s="304"/>
      <c r="CF684" s="304"/>
      <c r="CG684" s="304"/>
      <c r="CH684" s="304"/>
      <c r="CI684" s="304"/>
      <c r="CJ684" s="304"/>
      <c r="CK684" s="304"/>
      <c r="CL684" s="304"/>
      <c r="CM684" s="304"/>
      <c r="CN684" s="304"/>
      <c r="CO684" s="304"/>
      <c r="CP684" s="304"/>
      <c r="CQ684" s="304"/>
      <c r="CR684" s="304"/>
      <c r="CS684" s="304"/>
      <c r="CT684" s="304"/>
      <c r="CU684" s="304"/>
      <c r="CV684" s="304"/>
      <c r="CW684" s="304"/>
      <c r="CX684" s="304"/>
      <c r="CY684" s="304"/>
      <c r="CZ684" s="304"/>
      <c r="DA684" s="304"/>
      <c r="DB684" s="304"/>
      <c r="DC684" s="304"/>
      <c r="DD684" s="304"/>
    </row>
    <row r="685" spans="1:108" ht="17.25">
      <c r="A685" s="304"/>
      <c r="B685" s="300"/>
      <c r="C685" s="304"/>
      <c r="D685" s="304"/>
      <c r="E685" s="303"/>
      <c r="F685" s="303"/>
      <c r="G685" s="303"/>
      <c r="H685" s="303"/>
      <c r="I685" s="303"/>
      <c r="J685" s="305"/>
      <c r="K685" s="303"/>
      <c r="L685" s="303"/>
      <c r="M685" s="303"/>
      <c r="N685" s="305"/>
      <c r="O685" s="303"/>
      <c r="P685" s="304"/>
      <c r="Q685" s="304"/>
      <c r="R685" s="304"/>
      <c r="S685" s="304"/>
      <c r="T685" s="304"/>
      <c r="U685" s="304"/>
      <c r="V685" s="304"/>
      <c r="W685" s="304"/>
      <c r="X685" s="304"/>
      <c r="Y685" s="304"/>
      <c r="Z685" s="304"/>
      <c r="AA685" s="304"/>
      <c r="AB685" s="304"/>
      <c r="AC685" s="304"/>
      <c r="AD685" s="304"/>
      <c r="AE685" s="304"/>
      <c r="AF685" s="304"/>
      <c r="AG685" s="304"/>
      <c r="AH685" s="304"/>
      <c r="AI685" s="304"/>
      <c r="AJ685" s="304"/>
      <c r="AK685" s="304"/>
      <c r="AL685" s="304"/>
      <c r="AM685" s="304"/>
      <c r="AN685" s="304"/>
      <c r="AO685" s="304"/>
      <c r="AP685" s="304"/>
      <c r="AQ685" s="304"/>
      <c r="AR685" s="304"/>
      <c r="AS685" s="304"/>
      <c r="AT685" s="304"/>
      <c r="AU685" s="304"/>
      <c r="AV685" s="304"/>
      <c r="AW685" s="304"/>
      <c r="AX685" s="304"/>
      <c r="AY685" s="304"/>
      <c r="AZ685" s="304"/>
      <c r="BA685" s="304"/>
      <c r="BB685" s="304"/>
      <c r="BC685" s="304"/>
      <c r="BD685" s="304"/>
      <c r="BE685" s="304"/>
      <c r="BF685" s="304"/>
      <c r="BG685" s="304"/>
      <c r="BH685" s="304"/>
      <c r="BI685" s="304"/>
      <c r="BJ685" s="304"/>
      <c r="BK685" s="304"/>
      <c r="BL685" s="304"/>
      <c r="BM685" s="304"/>
      <c r="BN685" s="304"/>
      <c r="BO685" s="304"/>
      <c r="BP685" s="304"/>
      <c r="BQ685" s="304"/>
      <c r="BR685" s="304"/>
      <c r="BS685" s="304"/>
      <c r="BT685" s="304"/>
      <c r="BU685" s="304"/>
      <c r="BV685" s="304"/>
      <c r="BW685" s="304"/>
      <c r="BX685" s="304"/>
      <c r="BY685" s="304"/>
      <c r="BZ685" s="304"/>
      <c r="CA685" s="304"/>
      <c r="CB685" s="304"/>
      <c r="CC685" s="304"/>
      <c r="CD685" s="304"/>
      <c r="CE685" s="304"/>
      <c r="CF685" s="304"/>
      <c r="CG685" s="304"/>
      <c r="CH685" s="304"/>
      <c r="CI685" s="304"/>
      <c r="CJ685" s="304"/>
      <c r="CK685" s="304"/>
      <c r="CL685" s="304"/>
      <c r="CM685" s="304"/>
      <c r="CN685" s="304"/>
      <c r="CO685" s="304"/>
      <c r="CP685" s="304"/>
      <c r="CQ685" s="304"/>
      <c r="CR685" s="304"/>
      <c r="CS685" s="304"/>
      <c r="CT685" s="304"/>
      <c r="CU685" s="304"/>
      <c r="CV685" s="304"/>
      <c r="CW685" s="304"/>
      <c r="CX685" s="304"/>
      <c r="CY685" s="304"/>
      <c r="CZ685" s="304"/>
      <c r="DA685" s="304"/>
      <c r="DB685" s="304"/>
      <c r="DC685" s="304"/>
      <c r="DD685" s="304"/>
    </row>
    <row r="686" spans="1:108" ht="17.25">
      <c r="A686" s="304"/>
      <c r="B686" s="300"/>
      <c r="C686" s="304"/>
      <c r="D686" s="304"/>
      <c r="E686" s="303"/>
      <c r="F686" s="303"/>
      <c r="G686" s="303"/>
      <c r="H686" s="303"/>
      <c r="I686" s="303"/>
      <c r="J686" s="305"/>
      <c r="K686" s="303"/>
      <c r="L686" s="303"/>
      <c r="M686" s="303"/>
      <c r="N686" s="305"/>
      <c r="O686" s="303"/>
      <c r="P686" s="304"/>
      <c r="Q686" s="304"/>
      <c r="R686" s="304"/>
      <c r="S686" s="304"/>
      <c r="T686" s="304"/>
      <c r="U686" s="304"/>
      <c r="V686" s="304"/>
      <c r="W686" s="304"/>
      <c r="X686" s="304"/>
      <c r="Y686" s="304"/>
      <c r="Z686" s="304"/>
      <c r="AA686" s="304"/>
      <c r="AB686" s="304"/>
      <c r="AC686" s="304"/>
      <c r="AD686" s="304"/>
      <c r="AE686" s="304"/>
      <c r="AF686" s="304"/>
      <c r="AG686" s="304"/>
      <c r="AH686" s="304"/>
      <c r="AI686" s="304"/>
      <c r="AJ686" s="304"/>
      <c r="AK686" s="304"/>
      <c r="AL686" s="304"/>
      <c r="AM686" s="304"/>
      <c r="AN686" s="304"/>
      <c r="AO686" s="304"/>
      <c r="AP686" s="304"/>
      <c r="AQ686" s="304"/>
      <c r="AR686" s="304"/>
      <c r="AS686" s="304"/>
      <c r="AT686" s="304"/>
      <c r="AU686" s="304"/>
      <c r="AV686" s="304"/>
      <c r="AW686" s="304"/>
      <c r="AX686" s="304"/>
      <c r="AY686" s="304"/>
      <c r="AZ686" s="304"/>
      <c r="BA686" s="304"/>
      <c r="BB686" s="304"/>
      <c r="BC686" s="304"/>
      <c r="BD686" s="304"/>
      <c r="BE686" s="304"/>
      <c r="BF686" s="304"/>
      <c r="BG686" s="304"/>
      <c r="BH686" s="304"/>
      <c r="BI686" s="304"/>
      <c r="BJ686" s="304"/>
      <c r="BK686" s="304"/>
      <c r="BL686" s="304"/>
      <c r="BM686" s="304"/>
      <c r="BN686" s="304"/>
      <c r="BO686" s="304"/>
      <c r="BP686" s="304"/>
      <c r="BQ686" s="304"/>
      <c r="BR686" s="304"/>
      <c r="BS686" s="304"/>
      <c r="BT686" s="304"/>
      <c r="BU686" s="304"/>
      <c r="BV686" s="304"/>
      <c r="BW686" s="304"/>
      <c r="BX686" s="304"/>
      <c r="BY686" s="304"/>
      <c r="BZ686" s="304"/>
      <c r="CA686" s="304"/>
      <c r="CB686" s="304"/>
      <c r="CC686" s="304"/>
      <c r="CD686" s="304"/>
      <c r="CE686" s="304"/>
      <c r="CF686" s="304"/>
      <c r="CG686" s="304"/>
      <c r="CH686" s="304"/>
      <c r="CI686" s="304"/>
      <c r="CJ686" s="304"/>
      <c r="CK686" s="304"/>
      <c r="CL686" s="304"/>
      <c r="CM686" s="304"/>
      <c r="CN686" s="304"/>
      <c r="CO686" s="304"/>
      <c r="CP686" s="304"/>
      <c r="CQ686" s="304"/>
      <c r="CR686" s="304"/>
      <c r="CS686" s="304"/>
      <c r="CT686" s="304"/>
      <c r="CU686" s="304"/>
      <c r="CV686" s="304"/>
      <c r="CW686" s="304"/>
      <c r="CX686" s="304"/>
      <c r="CY686" s="304"/>
      <c r="CZ686" s="304"/>
      <c r="DA686" s="304"/>
      <c r="DB686" s="304"/>
      <c r="DC686" s="304"/>
      <c r="DD686" s="304"/>
    </row>
    <row r="687" spans="1:108" ht="17.25">
      <c r="A687" s="304"/>
      <c r="B687" s="300"/>
      <c r="C687" s="304"/>
      <c r="D687" s="304"/>
      <c r="E687" s="303"/>
      <c r="F687" s="303"/>
      <c r="G687" s="303"/>
      <c r="H687" s="303"/>
      <c r="I687" s="303"/>
      <c r="J687" s="305"/>
      <c r="K687" s="303"/>
      <c r="L687" s="303"/>
      <c r="M687" s="303"/>
      <c r="N687" s="305"/>
      <c r="O687" s="303"/>
      <c r="P687" s="304"/>
      <c r="Q687" s="304"/>
      <c r="R687" s="304"/>
      <c r="S687" s="304"/>
      <c r="T687" s="304"/>
      <c r="U687" s="304"/>
      <c r="V687" s="304"/>
      <c r="W687" s="304"/>
      <c r="X687" s="304"/>
      <c r="Y687" s="304"/>
      <c r="Z687" s="304"/>
      <c r="AA687" s="304"/>
      <c r="AB687" s="304"/>
      <c r="AC687" s="304"/>
      <c r="AD687" s="304"/>
      <c r="AE687" s="304"/>
      <c r="AF687" s="304"/>
      <c r="AG687" s="304"/>
      <c r="AH687" s="304"/>
      <c r="AI687" s="304"/>
      <c r="AJ687" s="304"/>
      <c r="AK687" s="304"/>
      <c r="AL687" s="304"/>
      <c r="AM687" s="304"/>
      <c r="AN687" s="304"/>
      <c r="AO687" s="304"/>
      <c r="AP687" s="304"/>
      <c r="AQ687" s="304"/>
      <c r="AR687" s="304"/>
      <c r="AS687" s="304"/>
      <c r="AT687" s="304"/>
      <c r="AU687" s="304"/>
      <c r="AV687" s="304"/>
      <c r="AW687" s="304"/>
      <c r="AX687" s="304"/>
      <c r="AY687" s="304"/>
      <c r="AZ687" s="304"/>
      <c r="BA687" s="304"/>
      <c r="BB687" s="304"/>
      <c r="BC687" s="304"/>
      <c r="BD687" s="304"/>
      <c r="BE687" s="304"/>
      <c r="BF687" s="304"/>
      <c r="BG687" s="304"/>
      <c r="BH687" s="304"/>
      <c r="BI687" s="304"/>
      <c r="BJ687" s="304"/>
      <c r="BK687" s="304"/>
      <c r="BL687" s="304"/>
      <c r="BM687" s="304"/>
      <c r="BN687" s="304"/>
      <c r="BO687" s="304"/>
      <c r="BP687" s="304"/>
      <c r="BQ687" s="304"/>
      <c r="BR687" s="304"/>
      <c r="BS687" s="304"/>
      <c r="BT687" s="304"/>
      <c r="BU687" s="304"/>
      <c r="BV687" s="304"/>
      <c r="BW687" s="304"/>
      <c r="BX687" s="304"/>
      <c r="BY687" s="304"/>
      <c r="BZ687" s="304"/>
      <c r="CA687" s="304"/>
      <c r="CB687" s="304"/>
      <c r="CC687" s="304"/>
      <c r="CD687" s="304"/>
      <c r="CE687" s="304"/>
      <c r="CF687" s="304"/>
      <c r="CG687" s="304"/>
      <c r="CH687" s="304"/>
      <c r="CI687" s="304"/>
      <c r="CJ687" s="304"/>
      <c r="CK687" s="304"/>
      <c r="CL687" s="304"/>
      <c r="CM687" s="304"/>
      <c r="CN687" s="304"/>
      <c r="CO687" s="304"/>
      <c r="CP687" s="304"/>
      <c r="CQ687" s="304"/>
      <c r="CR687" s="304"/>
      <c r="CS687" s="304"/>
      <c r="CT687" s="304"/>
      <c r="CU687" s="304"/>
      <c r="CV687" s="304"/>
      <c r="CW687" s="304"/>
      <c r="CX687" s="304"/>
      <c r="CY687" s="304"/>
      <c r="CZ687" s="304"/>
      <c r="DA687" s="304"/>
      <c r="DB687" s="304"/>
      <c r="DC687" s="304"/>
      <c r="DD687" s="304"/>
    </row>
    <row r="688" spans="1:108" ht="17.25">
      <c r="A688" s="304"/>
      <c r="B688" s="300"/>
      <c r="C688" s="304"/>
      <c r="D688" s="304"/>
      <c r="E688" s="303"/>
      <c r="F688" s="303"/>
      <c r="G688" s="303"/>
      <c r="H688" s="303"/>
      <c r="I688" s="303"/>
      <c r="J688" s="305"/>
      <c r="K688" s="303"/>
      <c r="L688" s="303"/>
      <c r="M688" s="303"/>
      <c r="N688" s="305"/>
      <c r="O688" s="303"/>
      <c r="P688" s="304"/>
      <c r="Q688" s="304"/>
      <c r="R688" s="304"/>
      <c r="S688" s="304"/>
      <c r="T688" s="304"/>
      <c r="U688" s="304"/>
      <c r="V688" s="304"/>
      <c r="W688" s="304"/>
      <c r="X688" s="304"/>
      <c r="Y688" s="304"/>
      <c r="Z688" s="304"/>
      <c r="AA688" s="304"/>
      <c r="AB688" s="304"/>
      <c r="AC688" s="304"/>
      <c r="AD688" s="304"/>
      <c r="AE688" s="304"/>
      <c r="AF688" s="304"/>
      <c r="AG688" s="304"/>
      <c r="AH688" s="304"/>
      <c r="AI688" s="304"/>
      <c r="AJ688" s="304"/>
      <c r="AK688" s="304"/>
      <c r="AL688" s="304"/>
      <c r="AM688" s="304"/>
      <c r="AN688" s="304"/>
      <c r="AO688" s="304"/>
      <c r="AP688" s="304"/>
      <c r="AQ688" s="304"/>
      <c r="AR688" s="304"/>
      <c r="AS688" s="304"/>
      <c r="AT688" s="304"/>
      <c r="AU688" s="304"/>
      <c r="AV688" s="304"/>
      <c r="AW688" s="304"/>
      <c r="AX688" s="304"/>
      <c r="AY688" s="304"/>
      <c r="AZ688" s="304"/>
      <c r="BA688" s="304"/>
      <c r="BB688" s="304"/>
      <c r="BC688" s="304"/>
      <c r="BD688" s="304"/>
      <c r="BE688" s="304"/>
      <c r="BF688" s="304"/>
      <c r="BG688" s="304"/>
      <c r="BH688" s="304"/>
      <c r="BI688" s="304"/>
      <c r="BJ688" s="304"/>
      <c r="BK688" s="304"/>
      <c r="BL688" s="304"/>
      <c r="BM688" s="304"/>
      <c r="BN688" s="304"/>
      <c r="BO688" s="304"/>
      <c r="BP688" s="304"/>
      <c r="BQ688" s="304"/>
      <c r="BR688" s="304"/>
      <c r="BS688" s="304"/>
      <c r="BT688" s="304"/>
      <c r="BU688" s="304"/>
      <c r="BV688" s="304"/>
      <c r="BW688" s="304"/>
      <c r="BX688" s="304"/>
      <c r="BY688" s="304"/>
      <c r="BZ688" s="304"/>
      <c r="CA688" s="304"/>
      <c r="CB688" s="304"/>
      <c r="CC688" s="304"/>
      <c r="CD688" s="304"/>
      <c r="CE688" s="304"/>
      <c r="CF688" s="304"/>
      <c r="CG688" s="304"/>
      <c r="CH688" s="304"/>
      <c r="CI688" s="304"/>
      <c r="CJ688" s="304"/>
      <c r="CK688" s="304"/>
      <c r="CL688" s="304"/>
      <c r="CM688" s="304"/>
      <c r="CN688" s="304"/>
      <c r="CO688" s="304"/>
      <c r="CP688" s="304"/>
      <c r="CQ688" s="304"/>
      <c r="CR688" s="304"/>
      <c r="CS688" s="304"/>
      <c r="CT688" s="304"/>
      <c r="CU688" s="304"/>
      <c r="CV688" s="304"/>
      <c r="CW688" s="304"/>
      <c r="CX688" s="304"/>
      <c r="CY688" s="304"/>
      <c r="CZ688" s="304"/>
      <c r="DA688" s="304"/>
      <c r="DB688" s="304"/>
      <c r="DC688" s="304"/>
      <c r="DD688" s="304"/>
    </row>
    <row r="689" spans="1:108" ht="17.25">
      <c r="A689" s="304"/>
      <c r="B689" s="300"/>
      <c r="C689" s="304"/>
      <c r="D689" s="304"/>
      <c r="E689" s="303"/>
      <c r="F689" s="303"/>
      <c r="G689" s="303"/>
      <c r="H689" s="303"/>
      <c r="I689" s="303"/>
      <c r="J689" s="305"/>
      <c r="K689" s="303"/>
      <c r="L689" s="303"/>
      <c r="M689" s="303"/>
      <c r="N689" s="305"/>
      <c r="O689" s="303"/>
      <c r="P689" s="304"/>
      <c r="Q689" s="304"/>
      <c r="R689" s="304"/>
      <c r="S689" s="304"/>
      <c r="T689" s="304"/>
      <c r="U689" s="304"/>
      <c r="V689" s="304"/>
      <c r="W689" s="304"/>
      <c r="X689" s="304"/>
      <c r="Y689" s="304"/>
      <c r="Z689" s="304"/>
      <c r="AA689" s="304"/>
      <c r="AB689" s="304"/>
      <c r="AC689" s="304"/>
      <c r="AD689" s="304"/>
      <c r="AE689" s="304"/>
      <c r="AF689" s="304"/>
      <c r="AG689" s="304"/>
      <c r="AH689" s="304"/>
      <c r="AI689" s="304"/>
      <c r="AJ689" s="304"/>
      <c r="AK689" s="304"/>
      <c r="AL689" s="304"/>
      <c r="AM689" s="304"/>
      <c r="AN689" s="304"/>
      <c r="AO689" s="304"/>
      <c r="AP689" s="304"/>
      <c r="AQ689" s="304"/>
      <c r="AR689" s="304"/>
      <c r="AS689" s="304"/>
      <c r="AT689" s="304"/>
      <c r="AU689" s="304"/>
      <c r="AV689" s="304"/>
      <c r="AW689" s="304"/>
      <c r="AX689" s="304"/>
      <c r="AY689" s="304"/>
      <c r="AZ689" s="304"/>
      <c r="BA689" s="304"/>
      <c r="BB689" s="304"/>
      <c r="BC689" s="304"/>
      <c r="BD689" s="304"/>
      <c r="BE689" s="304"/>
      <c r="BF689" s="304"/>
      <c r="BG689" s="304"/>
      <c r="BH689" s="304"/>
      <c r="BI689" s="304"/>
      <c r="BJ689" s="304"/>
      <c r="BK689" s="304"/>
      <c r="BL689" s="304"/>
      <c r="BM689" s="304"/>
      <c r="BN689" s="304"/>
      <c r="BO689" s="304"/>
      <c r="BP689" s="304"/>
      <c r="BQ689" s="304"/>
      <c r="BR689" s="304"/>
      <c r="BS689" s="304"/>
      <c r="BT689" s="304"/>
      <c r="BU689" s="304"/>
      <c r="BV689" s="304"/>
      <c r="BW689" s="304"/>
      <c r="BX689" s="304"/>
      <c r="BY689" s="304"/>
      <c r="BZ689" s="304"/>
      <c r="CA689" s="304"/>
      <c r="CB689" s="304"/>
      <c r="CC689" s="304"/>
      <c r="CD689" s="304"/>
      <c r="CE689" s="304"/>
      <c r="CF689" s="304"/>
      <c r="CG689" s="304"/>
      <c r="CH689" s="304"/>
      <c r="CI689" s="304"/>
      <c r="CJ689" s="304"/>
      <c r="CK689" s="304"/>
      <c r="CL689" s="304"/>
      <c r="CM689" s="304"/>
      <c r="CN689" s="304"/>
      <c r="CO689" s="304"/>
      <c r="CP689" s="304"/>
      <c r="CQ689" s="304"/>
      <c r="CR689" s="304"/>
      <c r="CS689" s="304"/>
      <c r="CT689" s="304"/>
      <c r="CU689" s="304"/>
      <c r="CV689" s="304"/>
      <c r="CW689" s="304"/>
      <c r="CX689" s="304"/>
      <c r="CY689" s="304"/>
      <c r="CZ689" s="304"/>
      <c r="DA689" s="304"/>
      <c r="DB689" s="304"/>
      <c r="DC689" s="304"/>
      <c r="DD689" s="304"/>
    </row>
    <row r="690" spans="1:108" ht="17.25">
      <c r="A690" s="304"/>
      <c r="B690" s="300"/>
      <c r="C690" s="304"/>
      <c r="D690" s="304"/>
      <c r="E690" s="303"/>
      <c r="F690" s="303"/>
      <c r="G690" s="303"/>
      <c r="H690" s="303"/>
      <c r="I690" s="303"/>
      <c r="J690" s="305"/>
      <c r="K690" s="303"/>
      <c r="L690" s="303"/>
      <c r="M690" s="303"/>
      <c r="N690" s="305"/>
      <c r="O690" s="303"/>
      <c r="P690" s="304"/>
      <c r="Q690" s="304"/>
      <c r="R690" s="304"/>
      <c r="S690" s="304"/>
      <c r="T690" s="304"/>
      <c r="U690" s="304"/>
      <c r="V690" s="304"/>
      <c r="W690" s="304"/>
      <c r="X690" s="304"/>
      <c r="Y690" s="304"/>
      <c r="Z690" s="304"/>
      <c r="AA690" s="304"/>
      <c r="AB690" s="304"/>
      <c r="AC690" s="304"/>
      <c r="AD690" s="304"/>
      <c r="AE690" s="304"/>
      <c r="AF690" s="304"/>
      <c r="AG690" s="304"/>
      <c r="AH690" s="304"/>
      <c r="AI690" s="304"/>
      <c r="AJ690" s="304"/>
      <c r="AK690" s="304"/>
      <c r="AL690" s="304"/>
      <c r="AM690" s="304"/>
      <c r="AN690" s="304"/>
      <c r="AO690" s="304"/>
      <c r="AP690" s="304"/>
      <c r="AQ690" s="304"/>
      <c r="AR690" s="304"/>
      <c r="AS690" s="304"/>
      <c r="AT690" s="304"/>
      <c r="AU690" s="304"/>
      <c r="AV690" s="304"/>
      <c r="AW690" s="304"/>
      <c r="AX690" s="304"/>
      <c r="AY690" s="304"/>
      <c r="AZ690" s="304"/>
      <c r="BA690" s="304"/>
      <c r="BB690" s="304"/>
      <c r="BC690" s="304"/>
      <c r="BD690" s="304"/>
      <c r="BE690" s="304"/>
      <c r="BF690" s="304"/>
      <c r="BG690" s="304"/>
      <c r="BH690" s="304"/>
      <c r="BI690" s="304"/>
      <c r="BJ690" s="304"/>
      <c r="BK690" s="304"/>
      <c r="BL690" s="304"/>
      <c r="BM690" s="304"/>
      <c r="BN690" s="304"/>
      <c r="BO690" s="304"/>
      <c r="BP690" s="304"/>
      <c r="BQ690" s="304"/>
      <c r="BR690" s="304"/>
      <c r="BS690" s="304"/>
      <c r="BT690" s="304"/>
      <c r="BU690" s="304"/>
      <c r="BV690" s="304"/>
      <c r="BW690" s="304"/>
      <c r="BX690" s="304"/>
      <c r="BY690" s="304"/>
      <c r="BZ690" s="304"/>
      <c r="CA690" s="304"/>
      <c r="CB690" s="304"/>
      <c r="CC690" s="304"/>
      <c r="CD690" s="304"/>
      <c r="CE690" s="304"/>
      <c r="CF690" s="304"/>
      <c r="CG690" s="304"/>
      <c r="CH690" s="304"/>
      <c r="CI690" s="304"/>
      <c r="CJ690" s="304"/>
      <c r="CK690" s="304"/>
      <c r="CL690" s="304"/>
      <c r="CM690" s="304"/>
      <c r="CN690" s="304"/>
      <c r="CO690" s="304"/>
      <c r="CP690" s="304"/>
      <c r="CQ690" s="304"/>
      <c r="CR690" s="304"/>
      <c r="CS690" s="304"/>
      <c r="CT690" s="304"/>
      <c r="CU690" s="304"/>
      <c r="CV690" s="304"/>
      <c r="CW690" s="304"/>
      <c r="CX690" s="304"/>
      <c r="CY690" s="304"/>
      <c r="CZ690" s="304"/>
      <c r="DA690" s="304"/>
      <c r="DB690" s="304"/>
      <c r="DC690" s="304"/>
      <c r="DD690" s="304"/>
    </row>
    <row r="691" spans="1:108" ht="17.25">
      <c r="A691" s="304"/>
      <c r="B691" s="300"/>
      <c r="C691" s="304"/>
      <c r="D691" s="304"/>
      <c r="E691" s="303"/>
      <c r="F691" s="303"/>
      <c r="G691" s="303"/>
      <c r="H691" s="303"/>
      <c r="I691" s="303"/>
      <c r="J691" s="305"/>
      <c r="K691" s="303"/>
      <c r="L691" s="303"/>
      <c r="M691" s="303"/>
      <c r="N691" s="305"/>
      <c r="O691" s="303"/>
      <c r="P691" s="304"/>
      <c r="Q691" s="304"/>
      <c r="R691" s="304"/>
      <c r="S691" s="304"/>
      <c r="T691" s="304"/>
      <c r="U691" s="304"/>
      <c r="V691" s="304"/>
      <c r="W691" s="304"/>
      <c r="X691" s="304"/>
      <c r="Y691" s="304"/>
      <c r="Z691" s="304"/>
      <c r="AA691" s="304"/>
      <c r="AB691" s="304"/>
      <c r="AC691" s="304"/>
      <c r="AD691" s="304"/>
      <c r="AE691" s="304"/>
      <c r="AF691" s="304"/>
      <c r="AG691" s="304"/>
      <c r="AH691" s="304"/>
      <c r="AI691" s="304"/>
      <c r="AJ691" s="304"/>
      <c r="AK691" s="304"/>
      <c r="AL691" s="304"/>
      <c r="AM691" s="304"/>
      <c r="AN691" s="304"/>
      <c r="AO691" s="304"/>
      <c r="AP691" s="304"/>
      <c r="AQ691" s="304"/>
      <c r="AR691" s="304"/>
      <c r="AS691" s="304"/>
      <c r="AT691" s="304"/>
      <c r="AU691" s="304"/>
      <c r="AV691" s="304"/>
      <c r="AW691" s="304"/>
      <c r="AX691" s="304"/>
      <c r="AY691" s="304"/>
      <c r="AZ691" s="304"/>
      <c r="BA691" s="304"/>
      <c r="BB691" s="304"/>
      <c r="BC691" s="304"/>
      <c r="BD691" s="304"/>
      <c r="BE691" s="304"/>
      <c r="BF691" s="304"/>
      <c r="BG691" s="304"/>
      <c r="BH691" s="304"/>
      <c r="BI691" s="304"/>
      <c r="BJ691" s="304"/>
      <c r="BK691" s="304"/>
      <c r="BL691" s="304"/>
      <c r="BM691" s="304"/>
      <c r="BN691" s="304"/>
      <c r="BO691" s="304"/>
      <c r="BP691" s="304"/>
      <c r="BQ691" s="304"/>
      <c r="BR691" s="304"/>
      <c r="BS691" s="304"/>
      <c r="BT691" s="304"/>
      <c r="BU691" s="304"/>
      <c r="BV691" s="304"/>
      <c r="BW691" s="304"/>
      <c r="BX691" s="304"/>
      <c r="BY691" s="304"/>
      <c r="BZ691" s="304"/>
      <c r="CA691" s="304"/>
      <c r="CB691" s="304"/>
      <c r="CC691" s="304"/>
      <c r="CD691" s="304"/>
      <c r="CE691" s="304"/>
      <c r="CF691" s="304"/>
      <c r="CG691" s="304"/>
      <c r="CH691" s="304"/>
      <c r="CI691" s="304"/>
      <c r="CJ691" s="304"/>
      <c r="CK691" s="304"/>
      <c r="CL691" s="304"/>
      <c r="CM691" s="304"/>
      <c r="CN691" s="304"/>
      <c r="CO691" s="304"/>
      <c r="CP691" s="304"/>
      <c r="CQ691" s="304"/>
      <c r="CR691" s="304"/>
      <c r="CS691" s="304"/>
      <c r="CT691" s="304"/>
      <c r="CU691" s="304"/>
      <c r="CV691" s="304"/>
      <c r="CW691" s="304"/>
      <c r="CX691" s="304"/>
      <c r="CY691" s="304"/>
      <c r="CZ691" s="304"/>
      <c r="DA691" s="304"/>
      <c r="DB691" s="304"/>
      <c r="DC691" s="304"/>
      <c r="DD691" s="304"/>
    </row>
    <row r="692" spans="1:108" ht="17.25">
      <c r="A692" s="304"/>
      <c r="B692" s="300"/>
      <c r="C692" s="304"/>
      <c r="D692" s="304"/>
      <c r="E692" s="303"/>
      <c r="F692" s="303"/>
      <c r="G692" s="303"/>
      <c r="H692" s="303"/>
      <c r="I692" s="303"/>
      <c r="J692" s="305"/>
      <c r="K692" s="303"/>
      <c r="L692" s="303"/>
      <c r="M692" s="303"/>
      <c r="N692" s="305"/>
      <c r="O692" s="303"/>
      <c r="P692" s="304"/>
      <c r="Q692" s="304"/>
      <c r="R692" s="304"/>
      <c r="S692" s="304"/>
      <c r="T692" s="304"/>
      <c r="U692" s="304"/>
      <c r="V692" s="304"/>
      <c r="W692" s="304"/>
      <c r="X692" s="304"/>
      <c r="Y692" s="304"/>
      <c r="Z692" s="304"/>
      <c r="AA692" s="304"/>
      <c r="AB692" s="304"/>
      <c r="AC692" s="304"/>
      <c r="AD692" s="304"/>
      <c r="AE692" s="304"/>
      <c r="AF692" s="304"/>
      <c r="AG692" s="304"/>
      <c r="AH692" s="304"/>
      <c r="AI692" s="304"/>
      <c r="AJ692" s="304"/>
      <c r="AK692" s="304"/>
      <c r="AL692" s="304"/>
      <c r="AM692" s="304"/>
      <c r="AN692" s="304"/>
      <c r="AO692" s="304"/>
      <c r="AP692" s="304"/>
      <c r="AQ692" s="304"/>
      <c r="AR692" s="304"/>
      <c r="AS692" s="304"/>
      <c r="AT692" s="304"/>
      <c r="AU692" s="304"/>
      <c r="AV692" s="304"/>
      <c r="AW692" s="304"/>
      <c r="AX692" s="304"/>
      <c r="AY692" s="304"/>
      <c r="AZ692" s="304"/>
      <c r="BA692" s="304"/>
      <c r="BB692" s="304"/>
      <c r="BC692" s="304"/>
      <c r="BD692" s="304"/>
      <c r="BE692" s="304"/>
      <c r="BF692" s="304"/>
      <c r="BG692" s="304"/>
      <c r="BH692" s="304"/>
      <c r="BI692" s="304"/>
      <c r="BJ692" s="304"/>
      <c r="BK692" s="304"/>
      <c r="BL692" s="304"/>
      <c r="BM692" s="304"/>
      <c r="BN692" s="304"/>
      <c r="BO692" s="304"/>
      <c r="BP692" s="304"/>
      <c r="BQ692" s="304"/>
      <c r="BR692" s="304"/>
      <c r="BS692" s="304"/>
      <c r="BT692" s="304"/>
      <c r="BU692" s="304"/>
      <c r="BV692" s="304"/>
      <c r="BW692" s="304"/>
      <c r="BX692" s="304"/>
      <c r="BY692" s="304"/>
      <c r="BZ692" s="304"/>
      <c r="CA692" s="304"/>
      <c r="CB692" s="304"/>
      <c r="CC692" s="304"/>
      <c r="CD692" s="304"/>
      <c r="CE692" s="304"/>
      <c r="CF692" s="304"/>
      <c r="CG692" s="304"/>
      <c r="CH692" s="304"/>
      <c r="CI692" s="304"/>
      <c r="CJ692" s="304"/>
      <c r="CK692" s="304"/>
      <c r="CL692" s="304"/>
      <c r="CM692" s="304"/>
      <c r="CN692" s="304"/>
      <c r="CO692" s="304"/>
      <c r="CP692" s="304"/>
      <c r="CQ692" s="304"/>
      <c r="CR692" s="304"/>
      <c r="CS692" s="304"/>
      <c r="CT692" s="304"/>
      <c r="CU692" s="304"/>
      <c r="CV692" s="304"/>
      <c r="CW692" s="304"/>
      <c r="CX692" s="304"/>
      <c r="CY692" s="304"/>
      <c r="CZ692" s="304"/>
      <c r="DA692" s="304"/>
      <c r="DB692" s="304"/>
      <c r="DC692" s="304"/>
      <c r="DD692" s="304"/>
    </row>
    <row r="693" spans="1:108" ht="17.25">
      <c r="A693" s="304"/>
      <c r="B693" s="300"/>
      <c r="C693" s="304"/>
      <c r="D693" s="304"/>
      <c r="E693" s="303"/>
      <c r="F693" s="303"/>
      <c r="G693" s="303"/>
      <c r="H693" s="303"/>
      <c r="I693" s="303"/>
      <c r="J693" s="305"/>
      <c r="K693" s="303"/>
      <c r="L693" s="303"/>
      <c r="M693" s="303"/>
      <c r="N693" s="305"/>
      <c r="O693" s="303"/>
      <c r="P693" s="304"/>
      <c r="Q693" s="304"/>
      <c r="R693" s="304"/>
      <c r="S693" s="304"/>
      <c r="T693" s="304"/>
      <c r="U693" s="304"/>
      <c r="V693" s="304"/>
      <c r="W693" s="304"/>
      <c r="X693" s="304"/>
      <c r="Y693" s="304"/>
      <c r="Z693" s="304"/>
      <c r="AA693" s="304"/>
      <c r="AB693" s="304"/>
      <c r="AC693" s="304"/>
      <c r="AD693" s="304"/>
      <c r="AE693" s="304"/>
      <c r="AF693" s="304"/>
      <c r="AG693" s="304"/>
      <c r="AH693" s="304"/>
      <c r="AI693" s="304"/>
      <c r="AJ693" s="304"/>
      <c r="AK693" s="304"/>
      <c r="AL693" s="304"/>
      <c r="AM693" s="304"/>
      <c r="AN693" s="304"/>
      <c r="AO693" s="304"/>
      <c r="AP693" s="304"/>
      <c r="AQ693" s="304"/>
      <c r="AR693" s="304"/>
      <c r="AS693" s="304"/>
      <c r="AT693" s="304"/>
      <c r="AU693" s="304"/>
      <c r="AV693" s="304"/>
      <c r="AW693" s="304"/>
      <c r="AX693" s="304"/>
      <c r="AY693" s="304"/>
      <c r="AZ693" s="304"/>
      <c r="BA693" s="304"/>
      <c r="BB693" s="304"/>
      <c r="BC693" s="304"/>
      <c r="BD693" s="304"/>
      <c r="BE693" s="304"/>
      <c r="BF693" s="304"/>
      <c r="BG693" s="304"/>
      <c r="BH693" s="304"/>
      <c r="BI693" s="304"/>
      <c r="BJ693" s="304"/>
      <c r="BK693" s="304"/>
      <c r="BL693" s="304"/>
      <c r="BM693" s="304"/>
      <c r="BN693" s="304"/>
      <c r="BO693" s="304"/>
      <c r="BP693" s="304"/>
      <c r="BQ693" s="304"/>
      <c r="BR693" s="304"/>
      <c r="BS693" s="304"/>
      <c r="BT693" s="304"/>
      <c r="BU693" s="304"/>
      <c r="BV693" s="304"/>
      <c r="BW693" s="304"/>
      <c r="BX693" s="304"/>
      <c r="BY693" s="304"/>
      <c r="BZ693" s="304"/>
      <c r="CA693" s="304"/>
      <c r="CB693" s="304"/>
      <c r="CC693" s="304"/>
      <c r="CD693" s="304"/>
      <c r="CE693" s="304"/>
      <c r="CF693" s="304"/>
      <c r="CG693" s="304"/>
      <c r="CH693" s="304"/>
      <c r="CI693" s="304"/>
      <c r="CJ693" s="304"/>
      <c r="CK693" s="304"/>
      <c r="CL693" s="304"/>
      <c r="CM693" s="304"/>
      <c r="CN693" s="304"/>
      <c r="CO693" s="304"/>
      <c r="CP693" s="304"/>
      <c r="CQ693" s="304"/>
      <c r="CR693" s="304"/>
      <c r="CS693" s="304"/>
      <c r="CT693" s="304"/>
      <c r="CU693" s="304"/>
      <c r="CV693" s="304"/>
      <c r="CW693" s="304"/>
      <c r="CX693" s="304"/>
      <c r="CY693" s="304"/>
      <c r="CZ693" s="304"/>
      <c r="DA693" s="304"/>
      <c r="DB693" s="304"/>
      <c r="DC693" s="304"/>
      <c r="DD693" s="304"/>
    </row>
    <row r="694" spans="1:108" ht="17.25">
      <c r="A694" s="304"/>
      <c r="B694" s="300"/>
      <c r="C694" s="304"/>
      <c r="D694" s="304"/>
      <c r="E694" s="303"/>
      <c r="F694" s="303"/>
      <c r="G694" s="303"/>
      <c r="H694" s="303"/>
      <c r="I694" s="303"/>
      <c r="J694" s="305"/>
      <c r="K694" s="303"/>
      <c r="L694" s="303"/>
      <c r="M694" s="303"/>
      <c r="N694" s="305"/>
      <c r="O694" s="303"/>
      <c r="P694" s="304"/>
      <c r="Q694" s="304"/>
      <c r="R694" s="304"/>
      <c r="S694" s="304"/>
      <c r="T694" s="304"/>
      <c r="U694" s="304"/>
      <c r="V694" s="304"/>
      <c r="W694" s="304"/>
      <c r="X694" s="304"/>
      <c r="Y694" s="304"/>
      <c r="Z694" s="304"/>
      <c r="AA694" s="304"/>
      <c r="AB694" s="304"/>
      <c r="AC694" s="304"/>
      <c r="AD694" s="304"/>
      <c r="AE694" s="304"/>
      <c r="AF694" s="304"/>
      <c r="AG694" s="304"/>
      <c r="AH694" s="304"/>
      <c r="AI694" s="304"/>
      <c r="AJ694" s="304"/>
      <c r="AK694" s="304"/>
      <c r="AL694" s="304"/>
      <c r="AM694" s="304"/>
      <c r="AN694" s="304"/>
      <c r="AO694" s="304"/>
      <c r="AP694" s="304"/>
      <c r="AQ694" s="304"/>
      <c r="AR694" s="304"/>
      <c r="AS694" s="304"/>
      <c r="AT694" s="304"/>
      <c r="AU694" s="304"/>
      <c r="AV694" s="304"/>
      <c r="AW694" s="304"/>
      <c r="AX694" s="304"/>
      <c r="AY694" s="304"/>
      <c r="AZ694" s="304"/>
      <c r="BA694" s="304"/>
      <c r="BB694" s="304"/>
      <c r="BC694" s="304"/>
      <c r="BD694" s="304"/>
      <c r="BE694" s="304"/>
      <c r="BF694" s="304"/>
      <c r="BG694" s="304"/>
      <c r="BH694" s="304"/>
      <c r="BI694" s="304"/>
      <c r="BJ694" s="304"/>
      <c r="BK694" s="304"/>
      <c r="BL694" s="304"/>
      <c r="BM694" s="304"/>
      <c r="BN694" s="304"/>
      <c r="BO694" s="304"/>
      <c r="BP694" s="304"/>
      <c r="BQ694" s="304"/>
      <c r="BR694" s="304"/>
      <c r="BS694" s="304"/>
      <c r="BT694" s="304"/>
      <c r="BU694" s="304"/>
      <c r="BV694" s="304"/>
      <c r="BW694" s="304"/>
      <c r="BX694" s="304"/>
      <c r="BY694" s="304"/>
      <c r="BZ694" s="304"/>
      <c r="CA694" s="304"/>
      <c r="CB694" s="304"/>
      <c r="CC694" s="304"/>
      <c r="CD694" s="304"/>
      <c r="CE694" s="304"/>
      <c r="CF694" s="304"/>
      <c r="CG694" s="304"/>
      <c r="CH694" s="304"/>
      <c r="CI694" s="304"/>
      <c r="CJ694" s="304"/>
      <c r="CK694" s="304"/>
      <c r="CL694" s="304"/>
      <c r="CM694" s="304"/>
      <c r="CN694" s="304"/>
      <c r="CO694" s="304"/>
      <c r="CP694" s="304"/>
      <c r="CQ694" s="304"/>
      <c r="CR694" s="304"/>
      <c r="CS694" s="304"/>
      <c r="CT694" s="304"/>
      <c r="CU694" s="304"/>
      <c r="CV694" s="304"/>
      <c r="CW694" s="304"/>
      <c r="CX694" s="304"/>
      <c r="CY694" s="304"/>
      <c r="CZ694" s="304"/>
      <c r="DA694" s="304"/>
      <c r="DB694" s="304"/>
      <c r="DC694" s="304"/>
      <c r="DD694" s="304"/>
    </row>
    <row r="695" spans="1:108" ht="17.25">
      <c r="A695" s="304"/>
      <c r="B695" s="300"/>
      <c r="C695" s="304"/>
      <c r="D695" s="304"/>
      <c r="E695" s="303"/>
      <c r="F695" s="303"/>
      <c r="G695" s="303"/>
      <c r="H695" s="303"/>
      <c r="I695" s="303"/>
      <c r="J695" s="305"/>
      <c r="K695" s="303"/>
      <c r="L695" s="303"/>
      <c r="M695" s="303"/>
      <c r="N695" s="305"/>
      <c r="O695" s="303"/>
      <c r="P695" s="304"/>
      <c r="Q695" s="304"/>
      <c r="R695" s="304"/>
      <c r="S695" s="304"/>
      <c r="T695" s="304"/>
      <c r="U695" s="304"/>
      <c r="V695" s="304"/>
      <c r="W695" s="304"/>
      <c r="X695" s="304"/>
      <c r="Y695" s="304"/>
      <c r="Z695" s="304"/>
      <c r="AA695" s="304"/>
      <c r="AB695" s="304"/>
      <c r="AC695" s="304"/>
      <c r="AD695" s="304"/>
      <c r="AE695" s="304"/>
      <c r="AF695" s="304"/>
      <c r="AG695" s="304"/>
      <c r="AH695" s="304"/>
      <c r="AI695" s="304"/>
      <c r="AJ695" s="304"/>
      <c r="AK695" s="304"/>
      <c r="AL695" s="304"/>
      <c r="AM695" s="304"/>
      <c r="AN695" s="304"/>
      <c r="AO695" s="304"/>
      <c r="AP695" s="304"/>
      <c r="AQ695" s="304"/>
      <c r="AR695" s="304"/>
      <c r="AS695" s="304"/>
      <c r="AT695" s="304"/>
      <c r="AU695" s="304"/>
      <c r="AV695" s="304"/>
      <c r="AW695" s="304"/>
      <c r="AX695" s="304"/>
      <c r="AY695" s="304"/>
      <c r="AZ695" s="304"/>
      <c r="BA695" s="304"/>
      <c r="BB695" s="304"/>
      <c r="BC695" s="304"/>
      <c r="BD695" s="304"/>
      <c r="BE695" s="304"/>
      <c r="BF695" s="304"/>
      <c r="BG695" s="304"/>
      <c r="BH695" s="304"/>
      <c r="BI695" s="304"/>
      <c r="BJ695" s="304"/>
      <c r="BK695" s="304"/>
      <c r="BL695" s="304"/>
      <c r="BM695" s="304"/>
      <c r="BN695" s="304"/>
      <c r="BO695" s="304"/>
      <c r="BP695" s="304"/>
      <c r="BQ695" s="304"/>
      <c r="BR695" s="304"/>
      <c r="BS695" s="304"/>
      <c r="BT695" s="304"/>
      <c r="BU695" s="304"/>
      <c r="BV695" s="304"/>
      <c r="BW695" s="304"/>
      <c r="BX695" s="304"/>
      <c r="BY695" s="304"/>
      <c r="BZ695" s="304"/>
      <c r="CA695" s="304"/>
      <c r="CB695" s="304"/>
      <c r="CC695" s="304"/>
      <c r="CD695" s="304"/>
      <c r="CE695" s="304"/>
      <c r="CF695" s="304"/>
      <c r="CG695" s="304"/>
      <c r="CH695" s="304"/>
      <c r="CI695" s="304"/>
      <c r="CJ695" s="304"/>
      <c r="CK695" s="304"/>
      <c r="CL695" s="304"/>
      <c r="CM695" s="304"/>
      <c r="CN695" s="304"/>
      <c r="CO695" s="304"/>
      <c r="CP695" s="304"/>
      <c r="CQ695" s="304"/>
      <c r="CR695" s="304"/>
      <c r="CS695" s="304"/>
      <c r="CT695" s="304"/>
      <c r="CU695" s="304"/>
      <c r="CV695" s="304"/>
      <c r="CW695" s="304"/>
      <c r="CX695" s="304"/>
      <c r="CY695" s="304"/>
      <c r="CZ695" s="304"/>
      <c r="DA695" s="304"/>
      <c r="DB695" s="304"/>
      <c r="DC695" s="304"/>
      <c r="DD695" s="304"/>
    </row>
    <row r="696" spans="1:108" ht="17.25">
      <c r="A696" s="304"/>
      <c r="B696" s="300"/>
      <c r="C696" s="304"/>
      <c r="D696" s="304"/>
      <c r="E696" s="303"/>
      <c r="F696" s="303"/>
      <c r="G696" s="303"/>
      <c r="H696" s="303"/>
      <c r="I696" s="303"/>
      <c r="J696" s="305"/>
      <c r="K696" s="303"/>
      <c r="L696" s="303"/>
      <c r="M696" s="303"/>
      <c r="N696" s="305"/>
      <c r="O696" s="303"/>
      <c r="P696" s="304"/>
      <c r="Q696" s="304"/>
      <c r="R696" s="304"/>
      <c r="S696" s="304"/>
      <c r="T696" s="304"/>
      <c r="U696" s="304"/>
      <c r="V696" s="304"/>
      <c r="W696" s="304"/>
      <c r="X696" s="304"/>
      <c r="Y696" s="304"/>
      <c r="Z696" s="304"/>
      <c r="AA696" s="304"/>
      <c r="AB696" s="304"/>
      <c r="AC696" s="304"/>
      <c r="AD696" s="304"/>
      <c r="AE696" s="304"/>
      <c r="AF696" s="304"/>
      <c r="AG696" s="304"/>
      <c r="AH696" s="304"/>
      <c r="AI696" s="304"/>
      <c r="AJ696" s="304"/>
      <c r="AK696" s="304"/>
      <c r="AL696" s="304"/>
      <c r="AM696" s="304"/>
      <c r="AN696" s="304"/>
      <c r="AO696" s="304"/>
      <c r="AP696" s="304"/>
      <c r="AQ696" s="304"/>
      <c r="AR696" s="304"/>
      <c r="AS696" s="304"/>
      <c r="AT696" s="304"/>
      <c r="AU696" s="304"/>
      <c r="AV696" s="304"/>
      <c r="AW696" s="304"/>
      <c r="AX696" s="304"/>
      <c r="AY696" s="304"/>
      <c r="AZ696" s="304"/>
      <c r="BA696" s="304"/>
      <c r="BB696" s="304"/>
      <c r="BC696" s="304"/>
      <c r="BD696" s="304"/>
      <c r="BE696" s="304"/>
      <c r="BF696" s="304"/>
      <c r="BG696" s="304"/>
      <c r="BH696" s="304"/>
      <c r="BI696" s="304"/>
      <c r="BJ696" s="304"/>
      <c r="BK696" s="304"/>
      <c r="BL696" s="304"/>
      <c r="BM696" s="304"/>
      <c r="BN696" s="304"/>
      <c r="BO696" s="304"/>
      <c r="BP696" s="304"/>
      <c r="BQ696" s="304"/>
      <c r="BR696" s="304"/>
      <c r="BS696" s="304"/>
      <c r="BT696" s="304"/>
      <c r="BU696" s="304"/>
      <c r="BV696" s="304"/>
      <c r="BW696" s="304"/>
      <c r="BX696" s="304"/>
      <c r="BY696" s="304"/>
      <c r="BZ696" s="304"/>
      <c r="CA696" s="304"/>
      <c r="CB696" s="304"/>
      <c r="CC696" s="304"/>
      <c r="CD696" s="304"/>
      <c r="CE696" s="304"/>
      <c r="CF696" s="304"/>
      <c r="CG696" s="304"/>
      <c r="CH696" s="304"/>
      <c r="CI696" s="304"/>
      <c r="CJ696" s="304"/>
      <c r="CK696" s="304"/>
      <c r="CL696" s="304"/>
      <c r="CM696" s="304"/>
      <c r="CN696" s="304"/>
      <c r="CO696" s="304"/>
      <c r="CP696" s="304"/>
      <c r="CQ696" s="304"/>
      <c r="CR696" s="304"/>
      <c r="CS696" s="304"/>
      <c r="CT696" s="304"/>
      <c r="CU696" s="304"/>
      <c r="CV696" s="304"/>
      <c r="CW696" s="304"/>
      <c r="CX696" s="304"/>
      <c r="CY696" s="304"/>
      <c r="CZ696" s="304"/>
      <c r="DA696" s="304"/>
      <c r="DB696" s="304"/>
      <c r="DC696" s="304"/>
      <c r="DD696" s="304"/>
    </row>
    <row r="697" spans="1:108" ht="17.25">
      <c r="A697" s="304"/>
      <c r="B697" s="300"/>
      <c r="C697" s="304"/>
      <c r="D697" s="304"/>
      <c r="E697" s="303"/>
      <c r="F697" s="303"/>
      <c r="G697" s="303"/>
      <c r="H697" s="303"/>
      <c r="I697" s="303"/>
      <c r="J697" s="305"/>
      <c r="K697" s="303"/>
      <c r="L697" s="303"/>
      <c r="M697" s="303"/>
      <c r="N697" s="305"/>
      <c r="O697" s="303"/>
      <c r="P697" s="304"/>
      <c r="Q697" s="304"/>
      <c r="R697" s="304"/>
      <c r="S697" s="304"/>
      <c r="T697" s="304"/>
      <c r="U697" s="304"/>
      <c r="V697" s="304"/>
      <c r="W697" s="304"/>
      <c r="X697" s="304"/>
      <c r="Y697" s="304"/>
      <c r="Z697" s="304"/>
      <c r="AA697" s="304"/>
      <c r="AB697" s="304"/>
      <c r="AC697" s="304"/>
      <c r="AD697" s="304"/>
      <c r="AE697" s="304"/>
      <c r="AF697" s="304"/>
      <c r="AG697" s="304"/>
      <c r="AH697" s="304"/>
      <c r="AI697" s="304"/>
      <c r="AJ697" s="304"/>
      <c r="AK697" s="304"/>
      <c r="AL697" s="304"/>
      <c r="AM697" s="304"/>
      <c r="AN697" s="304"/>
      <c r="AO697" s="304"/>
      <c r="AP697" s="304"/>
      <c r="AQ697" s="304"/>
      <c r="AR697" s="304"/>
      <c r="AS697" s="304"/>
      <c r="AT697" s="304"/>
      <c r="AU697" s="304"/>
      <c r="AV697" s="304"/>
      <c r="AW697" s="304"/>
      <c r="AX697" s="304"/>
      <c r="AY697" s="304"/>
      <c r="AZ697" s="304"/>
      <c r="BA697" s="304"/>
      <c r="BB697" s="304"/>
      <c r="BC697" s="304"/>
      <c r="BD697" s="304"/>
      <c r="BE697" s="304"/>
      <c r="BF697" s="304"/>
      <c r="BG697" s="304"/>
      <c r="BH697" s="304"/>
      <c r="BI697" s="304"/>
      <c r="BJ697" s="304"/>
      <c r="BK697" s="304"/>
      <c r="BL697" s="304"/>
      <c r="BM697" s="304"/>
      <c r="BN697" s="304"/>
      <c r="BO697" s="304"/>
      <c r="BP697" s="304"/>
      <c r="BQ697" s="304"/>
      <c r="BR697" s="304"/>
      <c r="BS697" s="304"/>
      <c r="BT697" s="304"/>
      <c r="BU697" s="304"/>
      <c r="BV697" s="304"/>
      <c r="BW697" s="304"/>
      <c r="BX697" s="304"/>
      <c r="BY697" s="304"/>
      <c r="BZ697" s="304"/>
      <c r="CA697" s="304"/>
      <c r="CB697" s="304"/>
      <c r="CC697" s="304"/>
      <c r="CD697" s="304"/>
      <c r="CE697" s="304"/>
      <c r="CF697" s="304"/>
      <c r="CG697" s="304"/>
      <c r="CH697" s="304"/>
      <c r="CI697" s="304"/>
      <c r="CJ697" s="304"/>
      <c r="CK697" s="304"/>
      <c r="CL697" s="304"/>
      <c r="CM697" s="304"/>
      <c r="CN697" s="304"/>
      <c r="CO697" s="304"/>
      <c r="CP697" s="304"/>
      <c r="CQ697" s="304"/>
      <c r="CR697" s="304"/>
      <c r="CS697" s="304"/>
      <c r="CT697" s="304"/>
      <c r="CU697" s="304"/>
      <c r="CV697" s="304"/>
      <c r="CW697" s="304"/>
      <c r="CX697" s="304"/>
      <c r="CY697" s="304"/>
      <c r="CZ697" s="304"/>
      <c r="DA697" s="304"/>
      <c r="DB697" s="304"/>
      <c r="DC697" s="304"/>
      <c r="DD697" s="304"/>
    </row>
    <row r="698" spans="1:108" ht="17.25">
      <c r="A698" s="304"/>
      <c r="B698" s="300"/>
      <c r="C698" s="304"/>
      <c r="D698" s="304"/>
      <c r="E698" s="303"/>
      <c r="F698" s="303"/>
      <c r="G698" s="303"/>
      <c r="H698" s="303"/>
      <c r="I698" s="303"/>
      <c r="J698" s="305"/>
      <c r="K698" s="303"/>
      <c r="L698" s="303"/>
      <c r="M698" s="303"/>
      <c r="N698" s="305"/>
      <c r="O698" s="303"/>
      <c r="P698" s="304"/>
      <c r="Q698" s="304"/>
      <c r="R698" s="304"/>
      <c r="S698" s="304"/>
      <c r="T698" s="304"/>
      <c r="U698" s="304"/>
      <c r="V698" s="304"/>
      <c r="W698" s="304"/>
      <c r="X698" s="304"/>
      <c r="Y698" s="304"/>
      <c r="Z698" s="304"/>
      <c r="AA698" s="304"/>
      <c r="AB698" s="304"/>
      <c r="AC698" s="304"/>
      <c r="AD698" s="304"/>
      <c r="AE698" s="304"/>
      <c r="AF698" s="304"/>
      <c r="AG698" s="304"/>
      <c r="AH698" s="304"/>
      <c r="AI698" s="304"/>
      <c r="AJ698" s="304"/>
      <c r="AK698" s="304"/>
      <c r="AL698" s="304"/>
      <c r="AM698" s="304"/>
      <c r="AN698" s="304"/>
      <c r="AO698" s="304"/>
      <c r="AP698" s="304"/>
      <c r="AQ698" s="304"/>
      <c r="AR698" s="304"/>
      <c r="AS698" s="304"/>
      <c r="AT698" s="304"/>
      <c r="AU698" s="304"/>
      <c r="AV698" s="304"/>
      <c r="AW698" s="304"/>
      <c r="AX698" s="304"/>
      <c r="AY698" s="304"/>
      <c r="AZ698" s="304"/>
      <c r="BA698" s="304"/>
      <c r="BB698" s="304"/>
      <c r="BC698" s="304"/>
      <c r="BD698" s="304"/>
      <c r="BE698" s="304"/>
      <c r="BF698" s="304"/>
      <c r="BG698" s="304"/>
      <c r="BH698" s="304"/>
      <c r="BI698" s="304"/>
      <c r="BJ698" s="304"/>
      <c r="BK698" s="304"/>
      <c r="BL698" s="304"/>
      <c r="BM698" s="304"/>
      <c r="BN698" s="304"/>
      <c r="BO698" s="304"/>
      <c r="BP698" s="304"/>
      <c r="BQ698" s="304"/>
      <c r="BR698" s="304"/>
      <c r="BS698" s="304"/>
      <c r="BT698" s="304"/>
      <c r="BU698" s="304"/>
      <c r="BV698" s="304"/>
      <c r="BW698" s="304"/>
      <c r="BX698" s="304"/>
      <c r="BY698" s="304"/>
      <c r="BZ698" s="304"/>
      <c r="CA698" s="304"/>
      <c r="CB698" s="304"/>
      <c r="CC698" s="304"/>
      <c r="CD698" s="304"/>
      <c r="CE698" s="304"/>
      <c r="CF698" s="304"/>
      <c r="CG698" s="304"/>
      <c r="CH698" s="304"/>
      <c r="CI698" s="304"/>
      <c r="CJ698" s="304"/>
      <c r="CK698" s="304"/>
      <c r="CL698" s="304"/>
      <c r="CM698" s="304"/>
      <c r="CN698" s="304"/>
      <c r="CO698" s="304"/>
      <c r="CP698" s="304"/>
      <c r="CQ698" s="304"/>
      <c r="CR698" s="304"/>
      <c r="CS698" s="304"/>
      <c r="CT698" s="304"/>
      <c r="CU698" s="304"/>
      <c r="CV698" s="304"/>
      <c r="CW698" s="304"/>
      <c r="CX698" s="304"/>
      <c r="CY698" s="304"/>
      <c r="CZ698" s="304"/>
      <c r="DA698" s="304"/>
      <c r="DB698" s="304"/>
      <c r="DC698" s="304"/>
      <c r="DD698" s="304"/>
    </row>
    <row r="699" spans="1:108" ht="17.25">
      <c r="A699" s="304"/>
      <c r="B699" s="300"/>
      <c r="C699" s="304"/>
      <c r="D699" s="304"/>
      <c r="E699" s="303"/>
      <c r="F699" s="303"/>
      <c r="G699" s="303"/>
      <c r="H699" s="303"/>
      <c r="I699" s="303"/>
      <c r="J699" s="305"/>
      <c r="K699" s="303"/>
      <c r="L699" s="303"/>
      <c r="M699" s="303"/>
      <c r="N699" s="305"/>
      <c r="O699" s="303"/>
      <c r="P699" s="304"/>
      <c r="Q699" s="304"/>
      <c r="R699" s="304"/>
      <c r="S699" s="304"/>
      <c r="T699" s="304"/>
      <c r="U699" s="304"/>
      <c r="V699" s="304"/>
      <c r="W699" s="304"/>
      <c r="X699" s="304"/>
      <c r="Y699" s="304"/>
      <c r="Z699" s="304"/>
      <c r="AA699" s="304"/>
      <c r="AB699" s="304"/>
      <c r="AC699" s="304"/>
      <c r="AD699" s="304"/>
      <c r="AE699" s="304"/>
      <c r="AF699" s="304"/>
      <c r="AG699" s="304"/>
      <c r="AH699" s="304"/>
      <c r="AI699" s="304"/>
      <c r="AJ699" s="304"/>
      <c r="AK699" s="304"/>
      <c r="AL699" s="304"/>
      <c r="AM699" s="304"/>
      <c r="AN699" s="304"/>
      <c r="AO699" s="304"/>
      <c r="AP699" s="304"/>
      <c r="AQ699" s="304"/>
      <c r="AR699" s="304"/>
      <c r="AS699" s="304"/>
      <c r="AT699" s="304"/>
      <c r="AU699" s="304"/>
      <c r="AV699" s="304"/>
      <c r="AW699" s="304"/>
      <c r="AX699" s="304"/>
      <c r="AY699" s="304"/>
      <c r="AZ699" s="304"/>
      <c r="BA699" s="304"/>
      <c r="BB699" s="304"/>
      <c r="BC699" s="304"/>
      <c r="BD699" s="304"/>
      <c r="BE699" s="304"/>
      <c r="BF699" s="304"/>
      <c r="BG699" s="304"/>
      <c r="BH699" s="304"/>
      <c r="BI699" s="304"/>
      <c r="BJ699" s="304"/>
      <c r="BK699" s="304"/>
      <c r="BL699" s="304"/>
      <c r="BM699" s="304"/>
      <c r="BN699" s="304"/>
      <c r="BO699" s="304"/>
      <c r="BP699" s="304"/>
      <c r="BQ699" s="304"/>
      <c r="BR699" s="304"/>
      <c r="BS699" s="304"/>
      <c r="BT699" s="304"/>
      <c r="BU699" s="304"/>
      <c r="BV699" s="304"/>
      <c r="BW699" s="304"/>
      <c r="BX699" s="304"/>
      <c r="BY699" s="304"/>
      <c r="BZ699" s="304"/>
      <c r="CA699" s="304"/>
      <c r="CB699" s="304"/>
      <c r="CC699" s="304"/>
      <c r="CD699" s="304"/>
      <c r="CE699" s="304"/>
      <c r="CF699" s="304"/>
      <c r="CG699" s="304"/>
      <c r="CH699" s="304"/>
      <c r="CI699" s="304"/>
      <c r="CJ699" s="304"/>
      <c r="CK699" s="304"/>
      <c r="CL699" s="304"/>
      <c r="CM699" s="304"/>
      <c r="CN699" s="304"/>
      <c r="CO699" s="304"/>
      <c r="CP699" s="304"/>
      <c r="CQ699" s="304"/>
      <c r="CR699" s="304"/>
      <c r="CS699" s="304"/>
      <c r="CT699" s="304"/>
      <c r="CU699" s="304"/>
      <c r="CV699" s="304"/>
      <c r="CW699" s="304"/>
      <c r="CX699" s="304"/>
      <c r="CY699" s="304"/>
      <c r="CZ699" s="304"/>
      <c r="DA699" s="304"/>
      <c r="DB699" s="304"/>
      <c r="DC699" s="304"/>
      <c r="DD699" s="304"/>
    </row>
    <row r="700" spans="1:108" ht="17.25">
      <c r="A700" s="304"/>
      <c r="B700" s="300"/>
      <c r="C700" s="304"/>
      <c r="D700" s="304"/>
      <c r="E700" s="303"/>
      <c r="F700" s="303"/>
      <c r="G700" s="303"/>
      <c r="H700" s="303"/>
      <c r="I700" s="303"/>
      <c r="J700" s="305"/>
      <c r="K700" s="303"/>
      <c r="L700" s="303"/>
      <c r="M700" s="303"/>
      <c r="N700" s="305"/>
      <c r="O700" s="303"/>
      <c r="P700" s="304"/>
      <c r="Q700" s="304"/>
      <c r="R700" s="304"/>
      <c r="S700" s="304"/>
      <c r="T700" s="304"/>
      <c r="U700" s="304"/>
      <c r="V700" s="304"/>
      <c r="W700" s="304"/>
      <c r="X700" s="304"/>
      <c r="Y700" s="304"/>
      <c r="Z700" s="304"/>
      <c r="AA700" s="304"/>
      <c r="AB700" s="304"/>
      <c r="AC700" s="304"/>
      <c r="AD700" s="304"/>
      <c r="AE700" s="304"/>
      <c r="AF700" s="304"/>
      <c r="AG700" s="304"/>
      <c r="AH700" s="304"/>
      <c r="AI700" s="304"/>
      <c r="AJ700" s="304"/>
      <c r="AK700" s="304"/>
      <c r="AL700" s="304"/>
      <c r="AM700" s="304"/>
      <c r="AN700" s="304"/>
      <c r="AO700" s="304"/>
      <c r="AP700" s="304"/>
      <c r="AQ700" s="304"/>
      <c r="AR700" s="304"/>
      <c r="AS700" s="304"/>
      <c r="AT700" s="304"/>
      <c r="AU700" s="304"/>
      <c r="AV700" s="304"/>
      <c r="AW700" s="304"/>
      <c r="AX700" s="304"/>
      <c r="AY700" s="304"/>
      <c r="AZ700" s="304"/>
      <c r="BA700" s="304"/>
      <c r="BB700" s="304"/>
      <c r="BC700" s="304"/>
      <c r="BD700" s="304"/>
      <c r="BE700" s="304"/>
      <c r="BF700" s="304"/>
      <c r="BG700" s="304"/>
      <c r="BH700" s="304"/>
      <c r="BI700" s="304"/>
      <c r="BJ700" s="304"/>
      <c r="BK700" s="304"/>
      <c r="BL700" s="304"/>
      <c r="BM700" s="304"/>
      <c r="BN700" s="304"/>
      <c r="BO700" s="304"/>
      <c r="BP700" s="304"/>
      <c r="BQ700" s="304"/>
      <c r="BR700" s="304"/>
      <c r="BS700" s="304"/>
      <c r="BT700" s="304"/>
      <c r="BU700" s="304"/>
      <c r="BV700" s="304"/>
      <c r="BW700" s="304"/>
      <c r="BX700" s="304"/>
      <c r="BY700" s="304"/>
      <c r="BZ700" s="304"/>
      <c r="CA700" s="304"/>
      <c r="CB700" s="304"/>
      <c r="CC700" s="304"/>
      <c r="CD700" s="304"/>
      <c r="CE700" s="304"/>
      <c r="CF700" s="304"/>
      <c r="CG700" s="304"/>
      <c r="CH700" s="304"/>
      <c r="CI700" s="304"/>
      <c r="CJ700" s="304"/>
      <c r="CK700" s="304"/>
      <c r="CL700" s="304"/>
      <c r="CM700" s="304"/>
      <c r="CN700" s="304"/>
      <c r="CO700" s="304"/>
      <c r="CP700" s="304"/>
      <c r="CQ700" s="304"/>
      <c r="CR700" s="304"/>
      <c r="CS700" s="304"/>
      <c r="CT700" s="304"/>
      <c r="CU700" s="304"/>
      <c r="CV700" s="304"/>
      <c r="CW700" s="304"/>
      <c r="CX700" s="304"/>
      <c r="CY700" s="304"/>
      <c r="CZ700" s="304"/>
      <c r="DA700" s="304"/>
      <c r="DB700" s="304"/>
      <c r="DC700" s="304"/>
      <c r="DD700" s="304"/>
    </row>
    <row r="701" spans="1:108" ht="17.25">
      <c r="A701" s="304"/>
      <c r="B701" s="300"/>
      <c r="C701" s="304"/>
      <c r="D701" s="304"/>
      <c r="E701" s="303"/>
      <c r="F701" s="303"/>
      <c r="G701" s="303"/>
      <c r="H701" s="303"/>
      <c r="I701" s="303"/>
      <c r="J701" s="305"/>
      <c r="K701" s="303"/>
      <c r="L701" s="303"/>
      <c r="M701" s="303"/>
      <c r="N701" s="305"/>
      <c r="O701" s="303"/>
      <c r="P701" s="304"/>
      <c r="Q701" s="304"/>
      <c r="R701" s="304"/>
      <c r="S701" s="304"/>
      <c r="T701" s="304"/>
      <c r="U701" s="304"/>
      <c r="V701" s="304"/>
      <c r="W701" s="304"/>
      <c r="X701" s="304"/>
      <c r="Y701" s="304"/>
      <c r="Z701" s="304"/>
      <c r="AA701" s="304"/>
      <c r="AB701" s="304"/>
      <c r="AC701" s="304"/>
      <c r="AD701" s="304"/>
      <c r="AE701" s="304"/>
      <c r="AF701" s="304"/>
      <c r="AG701" s="304"/>
      <c r="AH701" s="304"/>
      <c r="AI701" s="304"/>
      <c r="AJ701" s="304"/>
      <c r="AK701" s="304"/>
      <c r="AL701" s="304"/>
      <c r="AM701" s="304"/>
      <c r="AN701" s="304"/>
      <c r="AO701" s="304"/>
      <c r="AP701" s="304"/>
      <c r="AQ701" s="304"/>
      <c r="AR701" s="304"/>
      <c r="AS701" s="304"/>
      <c r="AT701" s="304"/>
      <c r="AU701" s="304"/>
      <c r="AV701" s="304"/>
      <c r="AW701" s="304"/>
      <c r="AX701" s="304"/>
      <c r="AY701" s="304"/>
      <c r="AZ701" s="304"/>
      <c r="BA701" s="304"/>
      <c r="BB701" s="304"/>
      <c r="BC701" s="304"/>
      <c r="BD701" s="304"/>
      <c r="BE701" s="304"/>
      <c r="BF701" s="304"/>
      <c r="BG701" s="304"/>
      <c r="BH701" s="304"/>
      <c r="BI701" s="304"/>
      <c r="BJ701" s="304"/>
      <c r="BK701" s="304"/>
      <c r="BL701" s="304"/>
      <c r="BM701" s="304"/>
      <c r="BN701" s="304"/>
      <c r="BO701" s="304"/>
      <c r="BP701" s="304"/>
      <c r="BQ701" s="304"/>
      <c r="BR701" s="304"/>
      <c r="BS701" s="304"/>
      <c r="BT701" s="304"/>
      <c r="BU701" s="304"/>
      <c r="BV701" s="304"/>
      <c r="BW701" s="304"/>
      <c r="BX701" s="304"/>
      <c r="BY701" s="304"/>
      <c r="BZ701" s="304"/>
      <c r="CA701" s="304"/>
      <c r="CB701" s="304"/>
      <c r="CC701" s="304"/>
      <c r="CD701" s="304"/>
      <c r="CE701" s="304"/>
      <c r="CF701" s="304"/>
      <c r="CG701" s="304"/>
      <c r="CH701" s="304"/>
      <c r="CI701" s="304"/>
      <c r="CJ701" s="304"/>
      <c r="CK701" s="304"/>
      <c r="CL701" s="304"/>
      <c r="CM701" s="304"/>
      <c r="CN701" s="304"/>
      <c r="CO701" s="304"/>
      <c r="CP701" s="304"/>
      <c r="CQ701" s="304"/>
      <c r="CR701" s="304"/>
      <c r="CS701" s="304"/>
      <c r="CT701" s="304"/>
      <c r="CU701" s="304"/>
      <c r="CV701" s="304"/>
      <c r="CW701" s="304"/>
      <c r="CX701" s="304"/>
      <c r="CY701" s="304"/>
      <c r="CZ701" s="304"/>
      <c r="DA701" s="304"/>
      <c r="DB701" s="304"/>
      <c r="DC701" s="304"/>
      <c r="DD701" s="304"/>
    </row>
    <row r="702" spans="1:108" ht="17.25">
      <c r="A702" s="304"/>
      <c r="B702" s="300"/>
      <c r="C702" s="304"/>
      <c r="D702" s="304"/>
      <c r="E702" s="303"/>
      <c r="F702" s="303"/>
      <c r="G702" s="303"/>
      <c r="H702" s="303"/>
      <c r="I702" s="303"/>
      <c r="J702" s="305"/>
      <c r="K702" s="303"/>
      <c r="L702" s="303"/>
      <c r="M702" s="303"/>
      <c r="N702" s="305"/>
      <c r="O702" s="303"/>
      <c r="P702" s="304"/>
      <c r="Q702" s="304"/>
      <c r="R702" s="304"/>
      <c r="S702" s="304"/>
      <c r="T702" s="304"/>
      <c r="U702" s="304"/>
      <c r="V702" s="304"/>
      <c r="W702" s="304"/>
      <c r="X702" s="304"/>
      <c r="Y702" s="304"/>
      <c r="Z702" s="304"/>
      <c r="AA702" s="304"/>
      <c r="AB702" s="304"/>
      <c r="AC702" s="304"/>
      <c r="AD702" s="304"/>
      <c r="AE702" s="304"/>
      <c r="AF702" s="304"/>
      <c r="AG702" s="304"/>
      <c r="AH702" s="304"/>
      <c r="AI702" s="304"/>
      <c r="AJ702" s="304"/>
      <c r="AK702" s="304"/>
      <c r="AL702" s="304"/>
      <c r="AM702" s="304"/>
      <c r="AN702" s="304"/>
      <c r="AO702" s="304"/>
      <c r="AP702" s="304"/>
      <c r="AQ702" s="304"/>
      <c r="AR702" s="304"/>
      <c r="AS702" s="304"/>
      <c r="AT702" s="304"/>
      <c r="AU702" s="304"/>
      <c r="AV702" s="304"/>
      <c r="AW702" s="304"/>
      <c r="AX702" s="304"/>
      <c r="AY702" s="304"/>
      <c r="AZ702" s="304"/>
      <c r="BA702" s="304"/>
      <c r="BB702" s="304"/>
      <c r="BC702" s="304"/>
      <c r="BD702" s="304"/>
      <c r="BE702" s="304"/>
      <c r="BF702" s="304"/>
      <c r="BG702" s="304"/>
      <c r="BH702" s="304"/>
      <c r="BI702" s="304"/>
      <c r="BJ702" s="304"/>
      <c r="BK702" s="304"/>
      <c r="BL702" s="304"/>
      <c r="BM702" s="304"/>
      <c r="BN702" s="304"/>
      <c r="BO702" s="304"/>
      <c r="BP702" s="304"/>
      <c r="BQ702" s="304"/>
      <c r="BR702" s="304"/>
      <c r="BS702" s="304"/>
      <c r="BT702" s="304"/>
      <c r="BU702" s="304"/>
      <c r="BV702" s="304"/>
      <c r="BW702" s="304"/>
      <c r="BX702" s="304"/>
      <c r="BY702" s="304"/>
      <c r="BZ702" s="304"/>
      <c r="CA702" s="304"/>
      <c r="CB702" s="304"/>
      <c r="CC702" s="304"/>
      <c r="CD702" s="304"/>
      <c r="CE702" s="304"/>
      <c r="CF702" s="304"/>
      <c r="CG702" s="304"/>
      <c r="CH702" s="304"/>
      <c r="CI702" s="304"/>
      <c r="CJ702" s="304"/>
      <c r="CK702" s="304"/>
      <c r="CL702" s="304"/>
      <c r="CM702" s="304"/>
      <c r="CN702" s="304"/>
      <c r="CO702" s="304"/>
      <c r="CP702" s="304"/>
      <c r="CQ702" s="304"/>
      <c r="CR702" s="304"/>
      <c r="CS702" s="304"/>
      <c r="CT702" s="304"/>
      <c r="CU702" s="304"/>
      <c r="CV702" s="304"/>
      <c r="CW702" s="304"/>
      <c r="CX702" s="304"/>
      <c r="CY702" s="304"/>
      <c r="CZ702" s="304"/>
      <c r="DA702" s="304"/>
      <c r="DB702" s="304"/>
      <c r="DC702" s="304"/>
      <c r="DD702" s="304"/>
    </row>
    <row r="703" spans="1:108" ht="17.25">
      <c r="A703" s="304"/>
      <c r="B703" s="300"/>
      <c r="C703" s="304"/>
      <c r="D703" s="304"/>
      <c r="E703" s="303"/>
      <c r="F703" s="303"/>
      <c r="G703" s="303"/>
      <c r="H703" s="303"/>
      <c r="I703" s="303"/>
      <c r="J703" s="305"/>
      <c r="K703" s="303"/>
      <c r="L703" s="303"/>
      <c r="M703" s="303"/>
      <c r="N703" s="305"/>
      <c r="O703" s="303"/>
      <c r="P703" s="304"/>
      <c r="Q703" s="304"/>
      <c r="R703" s="304"/>
      <c r="S703" s="304"/>
      <c r="T703" s="304"/>
      <c r="U703" s="304"/>
      <c r="V703" s="304"/>
      <c r="W703" s="304"/>
      <c r="X703" s="304"/>
      <c r="Y703" s="304"/>
      <c r="Z703" s="304"/>
      <c r="AA703" s="304"/>
      <c r="AB703" s="304"/>
      <c r="AC703" s="304"/>
      <c r="AD703" s="304"/>
      <c r="AE703" s="304"/>
      <c r="AF703" s="304"/>
      <c r="AG703" s="304"/>
      <c r="AH703" s="304"/>
      <c r="AI703" s="304"/>
      <c r="AJ703" s="304"/>
      <c r="AK703" s="304"/>
      <c r="AL703" s="304"/>
      <c r="AM703" s="304"/>
      <c r="AN703" s="304"/>
      <c r="AO703" s="304"/>
      <c r="AP703" s="304"/>
      <c r="AQ703" s="304"/>
      <c r="AR703" s="304"/>
      <c r="AS703" s="304"/>
      <c r="AT703" s="304"/>
      <c r="AU703" s="304"/>
      <c r="AV703" s="304"/>
      <c r="AW703" s="304"/>
      <c r="AX703" s="304"/>
      <c r="AY703" s="304"/>
      <c r="AZ703" s="304"/>
      <c r="BA703" s="304"/>
      <c r="BB703" s="304"/>
      <c r="BC703" s="304"/>
      <c r="BD703" s="304"/>
      <c r="BE703" s="304"/>
      <c r="BF703" s="304"/>
      <c r="BG703" s="304"/>
      <c r="BH703" s="304"/>
      <c r="BI703" s="304"/>
      <c r="BJ703" s="304"/>
      <c r="BK703" s="304"/>
      <c r="BL703" s="304"/>
      <c r="BM703" s="304"/>
      <c r="BN703" s="304"/>
      <c r="BO703" s="304"/>
      <c r="BP703" s="304"/>
      <c r="BQ703" s="304"/>
      <c r="BR703" s="304"/>
      <c r="BS703" s="304"/>
      <c r="BT703" s="304"/>
      <c r="BU703" s="304"/>
      <c r="BV703" s="304"/>
      <c r="BW703" s="304"/>
      <c r="BX703" s="304"/>
      <c r="BY703" s="304"/>
      <c r="BZ703" s="304"/>
      <c r="CA703" s="304"/>
      <c r="CB703" s="304"/>
      <c r="CC703" s="304"/>
      <c r="CD703" s="304"/>
      <c r="CE703" s="304"/>
      <c r="CF703" s="304"/>
      <c r="CG703" s="304"/>
      <c r="CH703" s="304"/>
      <c r="CI703" s="304"/>
      <c r="CJ703" s="304"/>
      <c r="CK703" s="304"/>
      <c r="CL703" s="304"/>
      <c r="CM703" s="304"/>
      <c r="CN703" s="304"/>
      <c r="CO703" s="304"/>
      <c r="CP703" s="304"/>
      <c r="CQ703" s="304"/>
      <c r="CR703" s="304"/>
      <c r="CS703" s="304"/>
      <c r="CT703" s="304"/>
      <c r="CU703" s="304"/>
      <c r="CV703" s="304"/>
      <c r="CW703" s="304"/>
      <c r="CX703" s="304"/>
      <c r="CY703" s="304"/>
      <c r="CZ703" s="304"/>
      <c r="DA703" s="304"/>
      <c r="DB703" s="304"/>
      <c r="DC703" s="304"/>
      <c r="DD703" s="304"/>
    </row>
    <row r="704" spans="1:108" ht="17.25">
      <c r="A704" s="304"/>
      <c r="B704" s="300"/>
      <c r="C704" s="304"/>
      <c r="D704" s="304"/>
      <c r="E704" s="303"/>
      <c r="F704" s="303"/>
      <c r="G704" s="303"/>
      <c r="H704" s="303"/>
      <c r="I704" s="303"/>
      <c r="J704" s="305"/>
      <c r="K704" s="303"/>
      <c r="L704" s="303"/>
      <c r="M704" s="303"/>
      <c r="N704" s="305"/>
      <c r="O704" s="303"/>
      <c r="P704" s="304"/>
      <c r="Q704" s="304"/>
      <c r="R704" s="304"/>
      <c r="S704" s="304"/>
      <c r="T704" s="304"/>
      <c r="U704" s="304"/>
      <c r="V704" s="304"/>
      <c r="W704" s="304"/>
      <c r="X704" s="304"/>
      <c r="Y704" s="304"/>
      <c r="Z704" s="304"/>
      <c r="AA704" s="304"/>
      <c r="AB704" s="304"/>
      <c r="AC704" s="304"/>
      <c r="AD704" s="304"/>
      <c r="AE704" s="304"/>
      <c r="AF704" s="304"/>
      <c r="AG704" s="304"/>
      <c r="AH704" s="304"/>
      <c r="AI704" s="304"/>
      <c r="AJ704" s="304"/>
      <c r="AK704" s="304"/>
      <c r="AL704" s="304"/>
      <c r="AM704" s="304"/>
      <c r="AN704" s="304"/>
      <c r="AO704" s="304"/>
      <c r="AP704" s="304"/>
      <c r="AQ704" s="304"/>
      <c r="AR704" s="304"/>
      <c r="AS704" s="304"/>
      <c r="AT704" s="304"/>
      <c r="AU704" s="304"/>
      <c r="AV704" s="304"/>
      <c r="AW704" s="304"/>
      <c r="AX704" s="304"/>
      <c r="AY704" s="304"/>
      <c r="AZ704" s="304"/>
      <c r="BA704" s="304"/>
      <c r="BB704" s="304"/>
      <c r="BC704" s="304"/>
      <c r="BD704" s="304"/>
      <c r="BE704" s="304"/>
      <c r="BF704" s="304"/>
      <c r="BG704" s="304"/>
      <c r="BH704" s="304"/>
      <c r="BI704" s="304"/>
      <c r="BJ704" s="304"/>
      <c r="BK704" s="304"/>
      <c r="BL704" s="304"/>
      <c r="BM704" s="304"/>
      <c r="BN704" s="304"/>
      <c r="BO704" s="304"/>
      <c r="BP704" s="304"/>
      <c r="BQ704" s="304"/>
      <c r="BR704" s="304"/>
      <c r="BS704" s="304"/>
      <c r="BT704" s="304"/>
      <c r="BU704" s="304"/>
      <c r="BV704" s="304"/>
      <c r="BW704" s="304"/>
      <c r="BX704" s="304"/>
      <c r="BY704" s="304"/>
      <c r="BZ704" s="304"/>
      <c r="CA704" s="304"/>
      <c r="CB704" s="304"/>
      <c r="CC704" s="304"/>
      <c r="CD704" s="304"/>
      <c r="CE704" s="304"/>
      <c r="CF704" s="304"/>
      <c r="CG704" s="304"/>
      <c r="CH704" s="304"/>
      <c r="CI704" s="304"/>
      <c r="CJ704" s="304"/>
      <c r="CK704" s="304"/>
      <c r="CL704" s="304"/>
      <c r="CM704" s="304"/>
      <c r="CN704" s="304"/>
      <c r="CO704" s="304"/>
      <c r="CP704" s="304"/>
      <c r="CQ704" s="304"/>
      <c r="CR704" s="304"/>
      <c r="CS704" s="304"/>
      <c r="CT704" s="304"/>
      <c r="CU704" s="304"/>
      <c r="CV704" s="304"/>
      <c r="CW704" s="304"/>
      <c r="CX704" s="304"/>
      <c r="CY704" s="304"/>
      <c r="CZ704" s="304"/>
      <c r="DA704" s="304"/>
      <c r="DB704" s="304"/>
      <c r="DC704" s="304"/>
      <c r="DD704" s="304"/>
    </row>
    <row r="705" spans="1:108" ht="17.25">
      <c r="A705" s="304"/>
      <c r="B705" s="300"/>
      <c r="C705" s="304"/>
      <c r="D705" s="304"/>
      <c r="E705" s="303"/>
      <c r="F705" s="303"/>
      <c r="G705" s="303"/>
      <c r="H705" s="303"/>
      <c r="I705" s="303"/>
      <c r="J705" s="305"/>
      <c r="K705" s="303"/>
      <c r="L705" s="303"/>
      <c r="M705" s="303"/>
      <c r="N705" s="305"/>
      <c r="O705" s="303"/>
      <c r="P705" s="304"/>
      <c r="Q705" s="304"/>
      <c r="R705" s="304"/>
      <c r="S705" s="304"/>
      <c r="T705" s="304"/>
      <c r="U705" s="304"/>
      <c r="V705" s="304"/>
      <c r="W705" s="304"/>
      <c r="X705" s="304"/>
      <c r="Y705" s="304"/>
      <c r="Z705" s="304"/>
      <c r="AA705" s="304"/>
      <c r="AB705" s="304"/>
      <c r="AC705" s="304"/>
      <c r="AD705" s="304"/>
      <c r="AE705" s="304"/>
      <c r="AF705" s="304"/>
      <c r="AG705" s="304"/>
      <c r="AH705" s="304"/>
      <c r="AI705" s="304"/>
      <c r="AJ705" s="304"/>
      <c r="AK705" s="304"/>
      <c r="AL705" s="304"/>
      <c r="AM705" s="304"/>
      <c r="AN705" s="304"/>
      <c r="AO705" s="304"/>
      <c r="AP705" s="304"/>
      <c r="AQ705" s="304"/>
      <c r="AR705" s="304"/>
      <c r="AS705" s="304"/>
      <c r="AT705" s="304"/>
      <c r="AU705" s="304"/>
      <c r="AV705" s="304"/>
      <c r="AW705" s="304"/>
      <c r="AX705" s="304"/>
      <c r="AY705" s="304"/>
      <c r="AZ705" s="304"/>
      <c r="BA705" s="304"/>
      <c r="BB705" s="304"/>
      <c r="BC705" s="304"/>
      <c r="BD705" s="304"/>
      <c r="BE705" s="304"/>
      <c r="BF705" s="304"/>
      <c r="BG705" s="304"/>
      <c r="BH705" s="304"/>
      <c r="BI705" s="304"/>
      <c r="BJ705" s="304"/>
      <c r="BK705" s="304"/>
      <c r="BL705" s="304"/>
      <c r="BM705" s="304"/>
      <c r="BN705" s="304"/>
      <c r="BO705" s="304"/>
      <c r="BP705" s="304"/>
      <c r="BQ705" s="304"/>
      <c r="BR705" s="304"/>
      <c r="BS705" s="304"/>
      <c r="BT705" s="304"/>
      <c r="BU705" s="304"/>
      <c r="BV705" s="304"/>
      <c r="BW705" s="304"/>
      <c r="BX705" s="304"/>
      <c r="BY705" s="304"/>
      <c r="BZ705" s="304"/>
      <c r="CA705" s="304"/>
      <c r="CB705" s="304"/>
      <c r="CC705" s="304"/>
      <c r="CD705" s="304"/>
      <c r="CE705" s="304"/>
      <c r="CF705" s="304"/>
      <c r="CG705" s="304"/>
      <c r="CH705" s="304"/>
      <c r="CI705" s="304"/>
      <c r="CJ705" s="304"/>
      <c r="CK705" s="304"/>
      <c r="CL705" s="304"/>
      <c r="CM705" s="304"/>
      <c r="CN705" s="304"/>
      <c r="CO705" s="304"/>
      <c r="CP705" s="304"/>
      <c r="CQ705" s="304"/>
      <c r="CR705" s="304"/>
      <c r="CS705" s="304"/>
      <c r="CT705" s="304"/>
      <c r="CU705" s="304"/>
      <c r="CV705" s="304"/>
      <c r="CW705" s="304"/>
      <c r="CX705" s="304"/>
      <c r="CY705" s="304"/>
      <c r="CZ705" s="304"/>
      <c r="DA705" s="304"/>
      <c r="DB705" s="304"/>
      <c r="DC705" s="304"/>
      <c r="DD705" s="304"/>
    </row>
    <row r="706" spans="1:108" ht="17.25">
      <c r="A706" s="304"/>
      <c r="B706" s="300"/>
      <c r="C706" s="304"/>
      <c r="D706" s="304"/>
      <c r="E706" s="303"/>
      <c r="F706" s="303"/>
      <c r="G706" s="303"/>
      <c r="H706" s="303"/>
      <c r="I706" s="303"/>
      <c r="J706" s="305"/>
      <c r="K706" s="303"/>
      <c r="L706" s="303"/>
      <c r="M706" s="303"/>
      <c r="N706" s="305"/>
      <c r="O706" s="303"/>
      <c r="P706" s="304"/>
      <c r="Q706" s="304"/>
      <c r="R706" s="304"/>
      <c r="S706" s="304"/>
      <c r="T706" s="304"/>
      <c r="U706" s="304"/>
      <c r="V706" s="304"/>
      <c r="W706" s="304"/>
      <c r="X706" s="304"/>
      <c r="Y706" s="304"/>
      <c r="Z706" s="304"/>
      <c r="AA706" s="304"/>
      <c r="AB706" s="304"/>
      <c r="AC706" s="304"/>
      <c r="AD706" s="304"/>
      <c r="AE706" s="304"/>
      <c r="AF706" s="304"/>
      <c r="AG706" s="304"/>
      <c r="AH706" s="304"/>
      <c r="AI706" s="304"/>
      <c r="AJ706" s="304"/>
      <c r="AK706" s="304"/>
      <c r="AL706" s="304"/>
      <c r="AM706" s="304"/>
      <c r="AN706" s="304"/>
      <c r="AO706" s="304"/>
      <c r="AP706" s="304"/>
      <c r="AQ706" s="304"/>
      <c r="AR706" s="304"/>
      <c r="AS706" s="304"/>
      <c r="AT706" s="304"/>
      <c r="AU706" s="304"/>
      <c r="AV706" s="304"/>
      <c r="AW706" s="304"/>
      <c r="AX706" s="304"/>
      <c r="AY706" s="304"/>
      <c r="AZ706" s="304"/>
      <c r="BA706" s="304"/>
      <c r="BB706" s="304"/>
      <c r="BC706" s="304"/>
      <c r="BD706" s="304"/>
      <c r="BE706" s="304"/>
      <c r="BF706" s="304"/>
      <c r="BG706" s="304"/>
      <c r="BH706" s="304"/>
      <c r="BI706" s="304"/>
      <c r="BJ706" s="304"/>
      <c r="BK706" s="304"/>
      <c r="BL706" s="304"/>
      <c r="BM706" s="304"/>
      <c r="BN706" s="304"/>
      <c r="BO706" s="304"/>
      <c r="BP706" s="304"/>
      <c r="BQ706" s="304"/>
      <c r="BR706" s="304"/>
      <c r="BS706" s="304"/>
      <c r="BT706" s="304"/>
      <c r="BU706" s="304"/>
      <c r="BV706" s="304"/>
      <c r="BW706" s="304"/>
      <c r="BX706" s="304"/>
      <c r="BY706" s="304"/>
      <c r="BZ706" s="304"/>
      <c r="CA706" s="304"/>
      <c r="CB706" s="304"/>
      <c r="CC706" s="304"/>
      <c r="CD706" s="304"/>
      <c r="CE706" s="304"/>
      <c r="CF706" s="304"/>
      <c r="CG706" s="304"/>
      <c r="CH706" s="304"/>
      <c r="CI706" s="304"/>
      <c r="CJ706" s="304"/>
      <c r="CK706" s="304"/>
      <c r="CL706" s="304"/>
      <c r="CM706" s="304"/>
      <c r="CN706" s="304"/>
      <c r="CO706" s="304"/>
      <c r="CP706" s="304"/>
      <c r="CQ706" s="304"/>
      <c r="CR706" s="304"/>
      <c r="CS706" s="304"/>
      <c r="CT706" s="304"/>
      <c r="CU706" s="304"/>
      <c r="CV706" s="304"/>
      <c r="CW706" s="304"/>
      <c r="CX706" s="304"/>
      <c r="CY706" s="304"/>
      <c r="CZ706" s="304"/>
      <c r="DA706" s="304"/>
      <c r="DB706" s="304"/>
      <c r="DC706" s="304"/>
      <c r="DD706" s="304"/>
    </row>
    <row r="707" spans="1:108" ht="17.25">
      <c r="A707" s="304"/>
      <c r="B707" s="300"/>
      <c r="C707" s="304"/>
      <c r="D707" s="304"/>
      <c r="E707" s="303"/>
      <c r="F707" s="303"/>
      <c r="G707" s="303"/>
      <c r="H707" s="303"/>
      <c r="I707" s="303"/>
      <c r="J707" s="305"/>
      <c r="K707" s="303"/>
      <c r="L707" s="303"/>
      <c r="M707" s="303"/>
      <c r="N707" s="305"/>
      <c r="O707" s="303"/>
      <c r="P707" s="304"/>
      <c r="Q707" s="304"/>
      <c r="R707" s="304"/>
      <c r="S707" s="304"/>
      <c r="T707" s="304"/>
      <c r="U707" s="304"/>
      <c r="V707" s="304"/>
      <c r="W707" s="304"/>
      <c r="X707" s="304"/>
      <c r="Y707" s="304"/>
      <c r="Z707" s="304"/>
      <c r="AA707" s="304"/>
      <c r="AB707" s="304"/>
      <c r="AC707" s="304"/>
      <c r="AD707" s="304"/>
      <c r="AE707" s="304"/>
      <c r="AF707" s="304"/>
      <c r="AG707" s="304"/>
      <c r="AH707" s="304"/>
      <c r="AI707" s="304"/>
      <c r="AJ707" s="304"/>
      <c r="AK707" s="304"/>
      <c r="AL707" s="304"/>
      <c r="AM707" s="304"/>
      <c r="AN707" s="304"/>
      <c r="AO707" s="304"/>
      <c r="AP707" s="304"/>
      <c r="AQ707" s="304"/>
      <c r="AR707" s="304"/>
      <c r="AS707" s="304"/>
      <c r="AT707" s="304"/>
      <c r="AU707" s="304"/>
      <c r="AV707" s="304"/>
      <c r="AW707" s="304"/>
      <c r="AX707" s="304"/>
      <c r="AY707" s="304"/>
      <c r="AZ707" s="304"/>
      <c r="BA707" s="304"/>
      <c r="BB707" s="304"/>
      <c r="BC707" s="304"/>
      <c r="BD707" s="304"/>
      <c r="BE707" s="304"/>
      <c r="BF707" s="304"/>
      <c r="BG707" s="304"/>
      <c r="BH707" s="304"/>
      <c r="BI707" s="304"/>
      <c r="BJ707" s="304"/>
      <c r="BK707" s="304"/>
      <c r="BL707" s="304"/>
      <c r="BM707" s="304"/>
      <c r="BN707" s="304"/>
      <c r="BO707" s="304"/>
      <c r="BP707" s="304"/>
      <c r="BQ707" s="304"/>
      <c r="BR707" s="304"/>
      <c r="BS707" s="304"/>
      <c r="BT707" s="304"/>
      <c r="BU707" s="304"/>
      <c r="BV707" s="304"/>
      <c r="BW707" s="304"/>
      <c r="BX707" s="304"/>
      <c r="BY707" s="304"/>
      <c r="BZ707" s="304"/>
      <c r="CA707" s="304"/>
      <c r="CB707" s="304"/>
      <c r="CC707" s="304"/>
      <c r="CD707" s="304"/>
      <c r="CE707" s="304"/>
      <c r="CF707" s="304"/>
      <c r="CG707" s="304"/>
      <c r="CH707" s="304"/>
      <c r="CI707" s="304"/>
      <c r="CJ707" s="304"/>
      <c r="CK707" s="304"/>
      <c r="CL707" s="304"/>
      <c r="CM707" s="304"/>
      <c r="CN707" s="304"/>
      <c r="CO707" s="304"/>
      <c r="CP707" s="304"/>
      <c r="CQ707" s="304"/>
      <c r="CR707" s="304"/>
      <c r="CS707" s="304"/>
      <c r="CT707" s="304"/>
      <c r="CU707" s="304"/>
      <c r="CV707" s="304"/>
      <c r="CW707" s="304"/>
      <c r="CX707" s="304"/>
      <c r="CY707" s="304"/>
      <c r="CZ707" s="304"/>
      <c r="DA707" s="304"/>
      <c r="DB707" s="304"/>
      <c r="DC707" s="304"/>
      <c r="DD707" s="304"/>
    </row>
    <row r="708" spans="1:108" ht="17.25">
      <c r="A708" s="304"/>
      <c r="B708" s="300"/>
      <c r="C708" s="304"/>
      <c r="D708" s="304"/>
      <c r="E708" s="303"/>
      <c r="F708" s="303"/>
      <c r="G708" s="303"/>
      <c r="H708" s="303"/>
      <c r="I708" s="303"/>
      <c r="J708" s="305"/>
      <c r="K708" s="303"/>
      <c r="L708" s="303"/>
      <c r="M708" s="303"/>
      <c r="N708" s="305"/>
      <c r="O708" s="303"/>
      <c r="P708" s="304"/>
      <c r="Q708" s="304"/>
      <c r="R708" s="304"/>
      <c r="S708" s="304"/>
      <c r="T708" s="304"/>
      <c r="U708" s="304"/>
      <c r="V708" s="304"/>
      <c r="W708" s="304"/>
      <c r="X708" s="304"/>
      <c r="Y708" s="304"/>
      <c r="Z708" s="304"/>
      <c r="AA708" s="304"/>
      <c r="AB708" s="304"/>
      <c r="AC708" s="304"/>
      <c r="AD708" s="304"/>
      <c r="AE708" s="304"/>
      <c r="AF708" s="304"/>
      <c r="AG708" s="304"/>
      <c r="AH708" s="304"/>
      <c r="AI708" s="304"/>
      <c r="AJ708" s="304"/>
      <c r="AK708" s="304"/>
      <c r="AL708" s="304"/>
      <c r="AM708" s="304"/>
      <c r="AN708" s="304"/>
      <c r="AO708" s="304"/>
      <c r="AP708" s="304"/>
      <c r="AQ708" s="304"/>
      <c r="AR708" s="304"/>
      <c r="AS708" s="304"/>
      <c r="AT708" s="304"/>
      <c r="AU708" s="304"/>
      <c r="AV708" s="304"/>
      <c r="AW708" s="304"/>
      <c r="AX708" s="304"/>
      <c r="AY708" s="304"/>
      <c r="AZ708" s="304"/>
      <c r="BA708" s="304"/>
      <c r="BB708" s="304"/>
      <c r="BC708" s="304"/>
      <c r="BD708" s="304"/>
      <c r="BE708" s="304"/>
      <c r="BF708" s="304"/>
      <c r="BG708" s="304"/>
      <c r="BH708" s="304"/>
      <c r="BI708" s="304"/>
      <c r="BJ708" s="304"/>
      <c r="BK708" s="304"/>
      <c r="BL708" s="304"/>
      <c r="BM708" s="304"/>
      <c r="BN708" s="304"/>
      <c r="BO708" s="304"/>
      <c r="BP708" s="304"/>
      <c r="BQ708" s="304"/>
      <c r="BR708" s="304"/>
      <c r="BS708" s="304"/>
      <c r="BT708" s="304"/>
      <c r="BU708" s="304"/>
      <c r="BV708" s="304"/>
      <c r="BW708" s="304"/>
      <c r="BX708" s="304"/>
      <c r="BY708" s="304"/>
      <c r="BZ708" s="304"/>
      <c r="CA708" s="304"/>
      <c r="CB708" s="304"/>
      <c r="CC708" s="304"/>
      <c r="CD708" s="304"/>
      <c r="CE708" s="304"/>
      <c r="CF708" s="304"/>
      <c r="CG708" s="304"/>
      <c r="CH708" s="304"/>
      <c r="CI708" s="304"/>
      <c r="CJ708" s="304"/>
      <c r="CK708" s="304"/>
      <c r="CL708" s="304"/>
      <c r="CM708" s="304"/>
      <c r="CN708" s="304"/>
      <c r="CO708" s="304"/>
      <c r="CP708" s="304"/>
      <c r="CQ708" s="304"/>
      <c r="CR708" s="304"/>
      <c r="CS708" s="304"/>
      <c r="CT708" s="304"/>
      <c r="CU708" s="304"/>
      <c r="CV708" s="304"/>
      <c r="CW708" s="304"/>
      <c r="CX708" s="304"/>
      <c r="CY708" s="304"/>
      <c r="CZ708" s="304"/>
      <c r="DA708" s="304"/>
      <c r="DB708" s="304"/>
      <c r="DC708" s="304"/>
      <c r="DD708" s="304"/>
    </row>
    <row r="709" spans="1:108" ht="17.25">
      <c r="A709" s="304"/>
      <c r="B709" s="300"/>
      <c r="C709" s="304"/>
      <c r="D709" s="304"/>
      <c r="E709" s="303"/>
      <c r="F709" s="303"/>
      <c r="G709" s="303"/>
      <c r="H709" s="303"/>
      <c r="I709" s="303"/>
      <c r="J709" s="305"/>
      <c r="K709" s="303"/>
      <c r="L709" s="303"/>
      <c r="M709" s="303"/>
      <c r="N709" s="305"/>
      <c r="O709" s="303"/>
      <c r="P709" s="304"/>
      <c r="Q709" s="304"/>
      <c r="R709" s="304"/>
      <c r="S709" s="304"/>
      <c r="T709" s="304"/>
      <c r="U709" s="304"/>
      <c r="V709" s="304"/>
      <c r="W709" s="304"/>
      <c r="X709" s="304"/>
      <c r="Y709" s="304"/>
      <c r="Z709" s="304"/>
      <c r="AA709" s="304"/>
      <c r="AB709" s="304"/>
      <c r="AC709" s="304"/>
      <c r="AD709" s="304"/>
      <c r="AE709" s="304"/>
      <c r="AF709" s="304"/>
      <c r="AG709" s="304"/>
      <c r="AH709" s="304"/>
      <c r="AI709" s="304"/>
      <c r="AJ709" s="304"/>
      <c r="AK709" s="304"/>
      <c r="AL709" s="304"/>
      <c r="AM709" s="304"/>
      <c r="AN709" s="304"/>
      <c r="AO709" s="304"/>
      <c r="AP709" s="304"/>
      <c r="AQ709" s="304"/>
      <c r="AR709" s="304"/>
      <c r="AS709" s="304"/>
      <c r="AT709" s="304"/>
      <c r="AU709" s="304"/>
      <c r="AV709" s="304"/>
      <c r="AW709" s="304"/>
      <c r="AX709" s="304"/>
      <c r="AY709" s="304"/>
      <c r="AZ709" s="304"/>
      <c r="BA709" s="304"/>
      <c r="BB709" s="304"/>
      <c r="BC709" s="304"/>
      <c r="BD709" s="304"/>
      <c r="BE709" s="304"/>
      <c r="BF709" s="304"/>
      <c r="BG709" s="304"/>
      <c r="BH709" s="304"/>
      <c r="BI709" s="304"/>
      <c r="BJ709" s="304"/>
      <c r="BK709" s="304"/>
      <c r="BL709" s="304"/>
      <c r="BM709" s="304"/>
      <c r="BN709" s="304"/>
      <c r="BO709" s="304"/>
      <c r="BP709" s="304"/>
      <c r="BQ709" s="304"/>
      <c r="BR709" s="304"/>
      <c r="BS709" s="304"/>
      <c r="BT709" s="304"/>
      <c r="BU709" s="304"/>
      <c r="BV709" s="304"/>
      <c r="BW709" s="304"/>
      <c r="BX709" s="304"/>
      <c r="BY709" s="304"/>
      <c r="BZ709" s="304"/>
      <c r="CA709" s="304"/>
      <c r="CB709" s="304"/>
      <c r="CC709" s="304"/>
      <c r="CD709" s="304"/>
      <c r="CE709" s="304"/>
      <c r="CF709" s="304"/>
      <c r="CG709" s="304"/>
      <c r="CH709" s="304"/>
      <c r="CI709" s="304"/>
      <c r="CJ709" s="304"/>
      <c r="CK709" s="304"/>
      <c r="CL709" s="304"/>
      <c r="CM709" s="304"/>
      <c r="CN709" s="304"/>
      <c r="CO709" s="304"/>
      <c r="CP709" s="304"/>
      <c r="CQ709" s="304"/>
      <c r="CR709" s="304"/>
      <c r="CS709" s="304"/>
      <c r="CT709" s="304"/>
      <c r="CU709" s="304"/>
      <c r="CV709" s="304"/>
      <c r="CW709" s="304"/>
      <c r="CX709" s="304"/>
      <c r="CY709" s="304"/>
      <c r="CZ709" s="304"/>
      <c r="DA709" s="304"/>
      <c r="DB709" s="304"/>
      <c r="DC709" s="304"/>
      <c r="DD709" s="304"/>
    </row>
    <row r="710" spans="1:108" ht="17.25">
      <c r="A710" s="304"/>
      <c r="B710" s="300"/>
      <c r="C710" s="304"/>
      <c r="D710" s="304"/>
      <c r="E710" s="303"/>
      <c r="F710" s="303"/>
      <c r="G710" s="303"/>
      <c r="H710" s="303"/>
      <c r="I710" s="303"/>
      <c r="J710" s="305"/>
      <c r="K710" s="303"/>
      <c r="L710" s="303"/>
      <c r="M710" s="303"/>
      <c r="N710" s="305"/>
      <c r="O710" s="303"/>
      <c r="P710" s="304"/>
      <c r="Q710" s="304"/>
      <c r="R710" s="304"/>
      <c r="S710" s="304"/>
      <c r="T710" s="304"/>
      <c r="U710" s="304"/>
      <c r="V710" s="304"/>
      <c r="W710" s="304"/>
      <c r="X710" s="304"/>
      <c r="Y710" s="304"/>
      <c r="Z710" s="304"/>
      <c r="AA710" s="304"/>
      <c r="AB710" s="304"/>
      <c r="AC710" s="304"/>
      <c r="AD710" s="304"/>
      <c r="AE710" s="304"/>
      <c r="AF710" s="304"/>
      <c r="AG710" s="304"/>
      <c r="AH710" s="304"/>
      <c r="AI710" s="304"/>
      <c r="AJ710" s="304"/>
      <c r="AK710" s="304"/>
      <c r="AL710" s="304"/>
      <c r="AM710" s="304"/>
      <c r="AN710" s="304"/>
      <c r="AO710" s="304"/>
      <c r="AP710" s="304"/>
      <c r="AQ710" s="304"/>
      <c r="AR710" s="304"/>
      <c r="AS710" s="304"/>
      <c r="AT710" s="304"/>
      <c r="AU710" s="304"/>
      <c r="AV710" s="304"/>
      <c r="AW710" s="304"/>
      <c r="AX710" s="304"/>
      <c r="AY710" s="304"/>
      <c r="AZ710" s="304"/>
      <c r="BA710" s="304"/>
      <c r="BB710" s="304"/>
      <c r="BC710" s="304"/>
      <c r="BD710" s="304"/>
      <c r="BE710" s="304"/>
      <c r="BF710" s="304"/>
      <c r="BG710" s="304"/>
      <c r="BH710" s="304"/>
      <c r="BI710" s="304"/>
      <c r="BJ710" s="304"/>
      <c r="BK710" s="304"/>
      <c r="BL710" s="304"/>
      <c r="BM710" s="304"/>
      <c r="BN710" s="304"/>
      <c r="BO710" s="304"/>
      <c r="BP710" s="304"/>
      <c r="BQ710" s="304"/>
      <c r="BR710" s="304"/>
      <c r="BS710" s="304"/>
      <c r="BT710" s="304"/>
      <c r="BU710" s="304"/>
      <c r="BV710" s="304"/>
      <c r="BW710" s="304"/>
      <c r="BX710" s="304"/>
      <c r="BY710" s="304"/>
      <c r="BZ710" s="304"/>
      <c r="CA710" s="304"/>
      <c r="CB710" s="304"/>
      <c r="CC710" s="304"/>
      <c r="CD710" s="304"/>
      <c r="CE710" s="304"/>
      <c r="CF710" s="304"/>
      <c r="CG710" s="304"/>
      <c r="CH710" s="304"/>
      <c r="CI710" s="304"/>
      <c r="CJ710" s="304"/>
      <c r="CK710" s="304"/>
      <c r="CL710" s="304"/>
      <c r="CM710" s="304"/>
      <c r="CN710" s="304"/>
      <c r="CO710" s="304"/>
      <c r="CP710" s="304"/>
      <c r="CQ710" s="304"/>
      <c r="CR710" s="304"/>
      <c r="CS710" s="304"/>
      <c r="CT710" s="304"/>
      <c r="CU710" s="304"/>
      <c r="CV710" s="304"/>
      <c r="CW710" s="304"/>
      <c r="CX710" s="304"/>
      <c r="CY710" s="304"/>
      <c r="CZ710" s="304"/>
      <c r="DA710" s="304"/>
      <c r="DB710" s="304"/>
      <c r="DC710" s="304"/>
      <c r="DD710" s="304"/>
    </row>
    <row r="711" spans="1:108" ht="17.25">
      <c r="A711" s="304"/>
      <c r="B711" s="300"/>
      <c r="C711" s="304"/>
      <c r="D711" s="304"/>
      <c r="E711" s="303"/>
      <c r="F711" s="303"/>
      <c r="G711" s="303"/>
      <c r="H711" s="303"/>
      <c r="I711" s="303"/>
      <c r="J711" s="305"/>
      <c r="K711" s="303"/>
      <c r="L711" s="303"/>
      <c r="M711" s="303"/>
      <c r="N711" s="305"/>
      <c r="O711" s="303"/>
      <c r="P711" s="304"/>
      <c r="Q711" s="304"/>
      <c r="R711" s="304"/>
      <c r="S711" s="304"/>
      <c r="T711" s="304"/>
      <c r="U711" s="304"/>
      <c r="V711" s="304"/>
      <c r="W711" s="304"/>
      <c r="X711" s="304"/>
      <c r="Y711" s="304"/>
      <c r="Z711" s="304"/>
      <c r="AA711" s="304"/>
      <c r="AB711" s="304"/>
      <c r="AC711" s="304"/>
      <c r="AD711" s="304"/>
      <c r="AE711" s="304"/>
      <c r="AF711" s="304"/>
      <c r="AG711" s="304"/>
      <c r="AH711" s="304"/>
      <c r="AI711" s="304"/>
      <c r="AJ711" s="304"/>
      <c r="AK711" s="304"/>
      <c r="AL711" s="304"/>
      <c r="AM711" s="304"/>
      <c r="AN711" s="304"/>
      <c r="AO711" s="304"/>
      <c r="AP711" s="304"/>
      <c r="AQ711" s="304"/>
      <c r="AR711" s="304"/>
      <c r="AS711" s="304"/>
      <c r="AT711" s="304"/>
      <c r="AU711" s="304"/>
      <c r="AV711" s="304"/>
      <c r="AW711" s="304"/>
      <c r="AX711" s="304"/>
      <c r="AY711" s="304"/>
      <c r="AZ711" s="304"/>
      <c r="BA711" s="304"/>
      <c r="BB711" s="304"/>
      <c r="BC711" s="304"/>
      <c r="BD711" s="304"/>
      <c r="BE711" s="304"/>
      <c r="BF711" s="304"/>
      <c r="BG711" s="304"/>
      <c r="BH711" s="304"/>
      <c r="BI711" s="304"/>
      <c r="BJ711" s="304"/>
      <c r="BK711" s="304"/>
      <c r="BL711" s="304"/>
      <c r="BM711" s="304"/>
      <c r="BN711" s="304"/>
      <c r="BO711" s="304"/>
      <c r="BP711" s="304"/>
      <c r="BQ711" s="304"/>
      <c r="BR711" s="304"/>
      <c r="BS711" s="304"/>
      <c r="BT711" s="304"/>
      <c r="BU711" s="304"/>
      <c r="BV711" s="304"/>
      <c r="BW711" s="304"/>
      <c r="BX711" s="304"/>
      <c r="BY711" s="304"/>
      <c r="BZ711" s="304"/>
      <c r="CA711" s="304"/>
      <c r="CB711" s="304"/>
      <c r="CC711" s="304"/>
      <c r="CD711" s="304"/>
      <c r="CE711" s="304"/>
      <c r="CF711" s="304"/>
      <c r="CG711" s="304"/>
      <c r="CH711" s="304"/>
      <c r="CI711" s="304"/>
      <c r="CJ711" s="304"/>
      <c r="CK711" s="304"/>
      <c r="CL711" s="304"/>
      <c r="CM711" s="304"/>
      <c r="CN711" s="304"/>
      <c r="CO711" s="304"/>
      <c r="CP711" s="304"/>
      <c r="CQ711" s="304"/>
      <c r="CR711" s="304"/>
      <c r="CS711" s="304"/>
      <c r="CT711" s="304"/>
      <c r="CU711" s="304"/>
      <c r="CV711" s="304"/>
      <c r="CW711" s="304"/>
      <c r="CX711" s="304"/>
      <c r="CY711" s="304"/>
      <c r="CZ711" s="304"/>
      <c r="DA711" s="304"/>
      <c r="DB711" s="304"/>
      <c r="DC711" s="304"/>
      <c r="DD711" s="304"/>
    </row>
    <row r="712" spans="1:108" ht="17.25">
      <c r="A712" s="304"/>
      <c r="B712" s="300"/>
      <c r="C712" s="304"/>
      <c r="D712" s="304"/>
      <c r="E712" s="303"/>
      <c r="F712" s="303"/>
      <c r="G712" s="303"/>
      <c r="H712" s="303"/>
      <c r="I712" s="303"/>
      <c r="J712" s="305"/>
      <c r="K712" s="303"/>
      <c r="L712" s="303"/>
      <c r="M712" s="303"/>
      <c r="N712" s="305"/>
      <c r="O712" s="303"/>
      <c r="P712" s="304"/>
      <c r="Q712" s="304"/>
      <c r="R712" s="304"/>
      <c r="S712" s="304"/>
      <c r="T712" s="304"/>
      <c r="U712" s="304"/>
      <c r="V712" s="304"/>
      <c r="W712" s="304"/>
      <c r="X712" s="304"/>
      <c r="Y712" s="304"/>
      <c r="Z712" s="304"/>
      <c r="AA712" s="304"/>
      <c r="AB712" s="304"/>
      <c r="AC712" s="304"/>
      <c r="AD712" s="304"/>
      <c r="AE712" s="304"/>
      <c r="AF712" s="304"/>
      <c r="AG712" s="304"/>
      <c r="AH712" s="304"/>
      <c r="AI712" s="304"/>
      <c r="AJ712" s="304"/>
      <c r="AK712" s="304"/>
      <c r="AL712" s="304"/>
      <c r="AM712" s="304"/>
      <c r="AN712" s="304"/>
      <c r="AO712" s="304"/>
      <c r="AP712" s="304"/>
      <c r="AQ712" s="304"/>
      <c r="AR712" s="304"/>
      <c r="AS712" s="304"/>
      <c r="AT712" s="304"/>
      <c r="AU712" s="304"/>
      <c r="AV712" s="304"/>
      <c r="AW712" s="304"/>
      <c r="AX712" s="304"/>
      <c r="AY712" s="304"/>
      <c r="AZ712" s="304"/>
      <c r="BA712" s="304"/>
      <c r="BB712" s="304"/>
      <c r="BC712" s="304"/>
      <c r="BD712" s="304"/>
      <c r="BE712" s="304"/>
      <c r="BF712" s="304"/>
      <c r="BG712" s="304"/>
      <c r="BH712" s="304"/>
      <c r="BI712" s="304"/>
      <c r="BJ712" s="304"/>
      <c r="BK712" s="304"/>
      <c r="BL712" s="304"/>
      <c r="BM712" s="304"/>
      <c r="BN712" s="304"/>
      <c r="BO712" s="304"/>
      <c r="BP712" s="304"/>
      <c r="BQ712" s="304"/>
      <c r="BR712" s="304"/>
      <c r="BS712" s="304"/>
      <c r="BT712" s="304"/>
      <c r="BU712" s="304"/>
      <c r="BV712" s="304"/>
      <c r="BW712" s="304"/>
      <c r="BX712" s="304"/>
      <c r="BY712" s="304"/>
      <c r="BZ712" s="304"/>
      <c r="CA712" s="304"/>
      <c r="CB712" s="304"/>
      <c r="CC712" s="304"/>
      <c r="CD712" s="304"/>
      <c r="CE712" s="304"/>
      <c r="CF712" s="304"/>
      <c r="CG712" s="304"/>
      <c r="CH712" s="304"/>
      <c r="CI712" s="304"/>
      <c r="CJ712" s="304"/>
      <c r="CK712" s="304"/>
      <c r="CL712" s="304"/>
      <c r="CM712" s="304"/>
      <c r="CN712" s="304"/>
      <c r="CO712" s="304"/>
      <c r="CP712" s="304"/>
      <c r="CQ712" s="304"/>
      <c r="CR712" s="304"/>
      <c r="CS712" s="304"/>
      <c r="CT712" s="304"/>
      <c r="CU712" s="304"/>
      <c r="CV712" s="304"/>
      <c r="CW712" s="304"/>
      <c r="CX712" s="304"/>
      <c r="CY712" s="304"/>
      <c r="CZ712" s="304"/>
      <c r="DA712" s="304"/>
      <c r="DB712" s="304"/>
      <c r="DC712" s="304"/>
      <c r="DD712" s="304"/>
    </row>
    <row r="713" spans="1:108" ht="17.25">
      <c r="A713" s="304"/>
      <c r="B713" s="300"/>
      <c r="C713" s="304"/>
      <c r="D713" s="304"/>
      <c r="E713" s="303"/>
      <c r="F713" s="303"/>
      <c r="G713" s="303"/>
      <c r="H713" s="303"/>
      <c r="I713" s="303"/>
      <c r="J713" s="305"/>
      <c r="K713" s="303"/>
      <c r="L713" s="303"/>
      <c r="M713" s="303"/>
      <c r="N713" s="305"/>
      <c r="O713" s="303"/>
      <c r="P713" s="304"/>
      <c r="Q713" s="304"/>
      <c r="R713" s="304"/>
      <c r="S713" s="304"/>
      <c r="T713" s="304"/>
      <c r="U713" s="304"/>
      <c r="V713" s="304"/>
      <c r="W713" s="304"/>
      <c r="X713" s="304"/>
      <c r="Y713" s="304"/>
      <c r="Z713" s="304"/>
      <c r="AA713" s="304"/>
      <c r="AB713" s="304"/>
      <c r="AC713" s="304"/>
      <c r="AD713" s="304"/>
      <c r="AE713" s="304"/>
      <c r="AF713" s="304"/>
      <c r="AG713" s="304"/>
      <c r="AH713" s="304"/>
      <c r="AI713" s="304"/>
      <c r="AJ713" s="304"/>
      <c r="AK713" s="304"/>
      <c r="AL713" s="304"/>
      <c r="AM713" s="304"/>
      <c r="AN713" s="304"/>
      <c r="AO713" s="304"/>
      <c r="AP713" s="304"/>
      <c r="AQ713" s="304"/>
      <c r="AR713" s="304"/>
      <c r="AS713" s="304"/>
      <c r="AT713" s="304"/>
      <c r="AU713" s="304"/>
      <c r="AV713" s="304"/>
      <c r="AW713" s="304"/>
      <c r="AX713" s="304"/>
      <c r="AY713" s="304"/>
      <c r="AZ713" s="304"/>
      <c r="BA713" s="304"/>
      <c r="BB713" s="304"/>
      <c r="BC713" s="304"/>
      <c r="BD713" s="304"/>
      <c r="BE713" s="304"/>
      <c r="BF713" s="304"/>
      <c r="BG713" s="304"/>
      <c r="BH713" s="304"/>
      <c r="BI713" s="304"/>
      <c r="BJ713" s="304"/>
      <c r="BK713" s="304"/>
      <c r="BL713" s="304"/>
      <c r="BM713" s="304"/>
      <c r="BN713" s="304"/>
      <c r="BO713" s="304"/>
      <c r="BP713" s="304"/>
      <c r="BQ713" s="304"/>
      <c r="BR713" s="304"/>
      <c r="BS713" s="304"/>
      <c r="BT713" s="304"/>
      <c r="BU713" s="304"/>
      <c r="BV713" s="304"/>
      <c r="BW713" s="304"/>
      <c r="BX713" s="304"/>
      <c r="BY713" s="304"/>
      <c r="BZ713" s="304"/>
      <c r="CA713" s="304"/>
      <c r="CB713" s="304"/>
      <c r="CC713" s="304"/>
      <c r="CD713" s="304"/>
      <c r="CE713" s="304"/>
      <c r="CF713" s="304"/>
      <c r="CG713" s="304"/>
      <c r="CH713" s="304"/>
      <c r="CI713" s="304"/>
      <c r="CJ713" s="304"/>
      <c r="CK713" s="304"/>
      <c r="CL713" s="304"/>
      <c r="CM713" s="304"/>
      <c r="CN713" s="304"/>
      <c r="CO713" s="304"/>
      <c r="CP713" s="304"/>
      <c r="CQ713" s="304"/>
      <c r="CR713" s="304"/>
      <c r="CS713" s="304"/>
      <c r="CT713" s="304"/>
      <c r="CU713" s="304"/>
      <c r="CV713" s="304"/>
      <c r="CW713" s="304"/>
      <c r="CX713" s="304"/>
      <c r="CY713" s="304"/>
      <c r="CZ713" s="304"/>
      <c r="DA713" s="304"/>
      <c r="DB713" s="304"/>
      <c r="DC713" s="304"/>
      <c r="DD713" s="304"/>
    </row>
    <row r="714" spans="1:108" ht="17.25">
      <c r="A714" s="304"/>
      <c r="B714" s="300"/>
      <c r="C714" s="304"/>
      <c r="D714" s="304"/>
      <c r="E714" s="303"/>
      <c r="F714" s="303"/>
      <c r="G714" s="303"/>
      <c r="H714" s="303"/>
      <c r="I714" s="303"/>
      <c r="J714" s="305"/>
      <c r="K714" s="303"/>
      <c r="L714" s="303"/>
      <c r="M714" s="303"/>
      <c r="N714" s="305"/>
      <c r="O714" s="303"/>
      <c r="P714" s="304"/>
      <c r="Q714" s="304"/>
      <c r="R714" s="304"/>
      <c r="S714" s="304"/>
      <c r="T714" s="304"/>
      <c r="U714" s="304"/>
      <c r="V714" s="304"/>
      <c r="W714" s="304"/>
      <c r="X714" s="304"/>
      <c r="Y714" s="304"/>
      <c r="Z714" s="304"/>
      <c r="AA714" s="304"/>
      <c r="AB714" s="304"/>
      <c r="AC714" s="304"/>
      <c r="AD714" s="304"/>
      <c r="AE714" s="304"/>
      <c r="AF714" s="304"/>
      <c r="AG714" s="304"/>
      <c r="AH714" s="304"/>
      <c r="AI714" s="304"/>
      <c r="AJ714" s="304"/>
      <c r="AK714" s="304"/>
      <c r="AL714" s="304"/>
      <c r="AM714" s="304"/>
      <c r="AN714" s="304"/>
      <c r="AO714" s="304"/>
      <c r="AP714" s="304"/>
      <c r="AQ714" s="304"/>
      <c r="AR714" s="304"/>
      <c r="AS714" s="304"/>
      <c r="AT714" s="304"/>
      <c r="AU714" s="304"/>
      <c r="AV714" s="304"/>
      <c r="AW714" s="304"/>
      <c r="AX714" s="304"/>
      <c r="AY714" s="304"/>
      <c r="AZ714" s="304"/>
      <c r="BA714" s="304"/>
      <c r="BB714" s="304"/>
      <c r="BC714" s="304"/>
      <c r="BD714" s="304"/>
      <c r="BE714" s="304"/>
      <c r="BF714" s="304"/>
      <c r="BG714" s="304"/>
      <c r="BH714" s="304"/>
      <c r="BI714" s="304"/>
      <c r="BJ714" s="304"/>
      <c r="BK714" s="304"/>
      <c r="BL714" s="304"/>
      <c r="BM714" s="304"/>
      <c r="BN714" s="304"/>
      <c r="BO714" s="304"/>
      <c r="BP714" s="304"/>
      <c r="BQ714" s="304"/>
      <c r="BR714" s="304"/>
      <c r="BS714" s="304"/>
      <c r="BT714" s="304"/>
      <c r="BU714" s="304"/>
      <c r="BV714" s="304"/>
      <c r="BW714" s="304"/>
      <c r="BX714" s="304"/>
      <c r="BY714" s="304"/>
      <c r="BZ714" s="304"/>
      <c r="CA714" s="304"/>
      <c r="CB714" s="304"/>
      <c r="CC714" s="304"/>
      <c r="CD714" s="304"/>
      <c r="CE714" s="304"/>
      <c r="CF714" s="304"/>
      <c r="CG714" s="304"/>
      <c r="CH714" s="304"/>
      <c r="CI714" s="304"/>
      <c r="CJ714" s="304"/>
      <c r="CK714" s="304"/>
      <c r="CL714" s="304"/>
      <c r="CM714" s="304"/>
      <c r="CN714" s="304"/>
      <c r="CO714" s="304"/>
      <c r="CP714" s="304"/>
      <c r="CQ714" s="304"/>
      <c r="CR714" s="304"/>
      <c r="CS714" s="304"/>
      <c r="CT714" s="304"/>
      <c r="CU714" s="304"/>
      <c r="CV714" s="304"/>
      <c r="CW714" s="304"/>
      <c r="CX714" s="304"/>
      <c r="CY714" s="304"/>
      <c r="CZ714" s="304"/>
      <c r="DA714" s="304"/>
      <c r="DB714" s="304"/>
      <c r="DC714" s="304"/>
      <c r="DD714" s="304"/>
    </row>
    <row r="715" spans="1:108" ht="17.25">
      <c r="A715" s="304"/>
      <c r="B715" s="300"/>
      <c r="C715" s="304"/>
      <c r="D715" s="304"/>
      <c r="E715" s="303"/>
      <c r="F715" s="303"/>
      <c r="G715" s="303"/>
      <c r="H715" s="303"/>
      <c r="I715" s="303"/>
      <c r="J715" s="305"/>
      <c r="K715" s="303"/>
      <c r="L715" s="303"/>
      <c r="M715" s="303"/>
      <c r="N715" s="305"/>
      <c r="O715" s="303"/>
      <c r="P715" s="304"/>
      <c r="Q715" s="304"/>
      <c r="R715" s="304"/>
      <c r="S715" s="304"/>
      <c r="T715" s="304"/>
      <c r="U715" s="304"/>
      <c r="V715" s="304"/>
      <c r="W715" s="304"/>
      <c r="X715" s="304"/>
      <c r="Y715" s="304"/>
      <c r="Z715" s="304"/>
      <c r="AA715" s="304"/>
      <c r="AB715" s="304"/>
      <c r="AC715" s="304"/>
      <c r="AD715" s="304"/>
      <c r="AE715" s="304"/>
      <c r="AF715" s="304"/>
      <c r="AG715" s="304"/>
      <c r="AH715" s="304"/>
      <c r="AI715" s="304"/>
      <c r="AJ715" s="304"/>
      <c r="AK715" s="304"/>
      <c r="AL715" s="304"/>
      <c r="AM715" s="304"/>
      <c r="AN715" s="304"/>
      <c r="AO715" s="304"/>
      <c r="AP715" s="304"/>
      <c r="AQ715" s="304"/>
      <c r="AR715" s="304"/>
      <c r="AS715" s="304"/>
      <c r="AT715" s="304"/>
      <c r="AU715" s="304"/>
      <c r="AV715" s="304"/>
      <c r="AW715" s="304"/>
      <c r="AX715" s="304"/>
      <c r="AY715" s="304"/>
      <c r="AZ715" s="304"/>
      <c r="BA715" s="304"/>
      <c r="BB715" s="304"/>
      <c r="BC715" s="304"/>
      <c r="BD715" s="304"/>
      <c r="BE715" s="304"/>
      <c r="BF715" s="304"/>
      <c r="BG715" s="304"/>
      <c r="BH715" s="304"/>
      <c r="BI715" s="304"/>
      <c r="BJ715" s="304"/>
      <c r="BK715" s="304"/>
      <c r="BL715" s="304"/>
      <c r="BM715" s="304"/>
      <c r="BN715" s="304"/>
      <c r="BO715" s="304"/>
      <c r="BP715" s="304"/>
      <c r="BQ715" s="304"/>
      <c r="BR715" s="304"/>
      <c r="BS715" s="304"/>
      <c r="BT715" s="304"/>
      <c r="BU715" s="304"/>
      <c r="BV715" s="304"/>
      <c r="BW715" s="304"/>
      <c r="BX715" s="304"/>
      <c r="BY715" s="304"/>
      <c r="BZ715" s="304"/>
      <c r="CA715" s="304"/>
      <c r="CB715" s="304"/>
      <c r="CC715" s="304"/>
      <c r="CD715" s="304"/>
      <c r="CE715" s="304"/>
      <c r="CF715" s="304"/>
      <c r="CG715" s="304"/>
      <c r="CH715" s="304"/>
      <c r="CI715" s="304"/>
      <c r="CJ715" s="304"/>
      <c r="CK715" s="304"/>
      <c r="CL715" s="304"/>
      <c r="CM715" s="304"/>
      <c r="CN715" s="304"/>
      <c r="CO715" s="304"/>
      <c r="CP715" s="304"/>
      <c r="CQ715" s="304"/>
      <c r="CR715" s="304"/>
      <c r="CS715" s="304"/>
      <c r="CT715" s="304"/>
      <c r="CU715" s="304"/>
      <c r="CV715" s="304"/>
      <c r="CW715" s="304"/>
      <c r="CX715" s="304"/>
      <c r="CY715" s="304"/>
      <c r="CZ715" s="304"/>
      <c r="DA715" s="304"/>
      <c r="DB715" s="304"/>
      <c r="DC715" s="304"/>
      <c r="DD715" s="304"/>
    </row>
    <row r="716" spans="1:108" ht="17.25">
      <c r="A716" s="304"/>
      <c r="B716" s="300"/>
      <c r="C716" s="304"/>
      <c r="D716" s="304"/>
      <c r="E716" s="303"/>
      <c r="F716" s="303"/>
      <c r="G716" s="303"/>
      <c r="H716" s="303"/>
      <c r="I716" s="303"/>
      <c r="J716" s="305"/>
      <c r="K716" s="303"/>
      <c r="L716" s="303"/>
      <c r="M716" s="303"/>
      <c r="N716" s="305"/>
      <c r="O716" s="303"/>
      <c r="P716" s="304"/>
      <c r="Q716" s="304"/>
      <c r="R716" s="304"/>
      <c r="S716" s="304"/>
      <c r="T716" s="304"/>
      <c r="U716" s="304"/>
      <c r="V716" s="304"/>
      <c r="W716" s="304"/>
      <c r="X716" s="304"/>
      <c r="Y716" s="304"/>
      <c r="Z716" s="304"/>
      <c r="AA716" s="304"/>
      <c r="AB716" s="304"/>
      <c r="AC716" s="304"/>
      <c r="AD716" s="304"/>
      <c r="AE716" s="304"/>
      <c r="AF716" s="304"/>
      <c r="AG716" s="304"/>
      <c r="AH716" s="304"/>
      <c r="AI716" s="304"/>
      <c r="AJ716" s="304"/>
      <c r="AK716" s="304"/>
      <c r="AL716" s="304"/>
      <c r="AM716" s="304"/>
      <c r="AN716" s="304"/>
      <c r="AO716" s="304"/>
      <c r="AP716" s="304"/>
      <c r="AQ716" s="304"/>
      <c r="AR716" s="304"/>
      <c r="AS716" s="304"/>
      <c r="AT716" s="304"/>
      <c r="AU716" s="304"/>
      <c r="AV716" s="304"/>
      <c r="AW716" s="304"/>
      <c r="AX716" s="304"/>
      <c r="AY716" s="304"/>
      <c r="AZ716" s="304"/>
      <c r="BA716" s="304"/>
      <c r="BB716" s="304"/>
      <c r="BC716" s="304"/>
      <c r="BD716" s="304"/>
      <c r="BE716" s="304"/>
      <c r="BF716" s="304"/>
      <c r="BG716" s="304"/>
      <c r="BH716" s="304"/>
      <c r="BI716" s="304"/>
      <c r="BJ716" s="304"/>
      <c r="BK716" s="304"/>
      <c r="BL716" s="304"/>
      <c r="BM716" s="304"/>
      <c r="BN716" s="304"/>
      <c r="BO716" s="304"/>
      <c r="BP716" s="304"/>
      <c r="BQ716" s="304"/>
      <c r="BR716" s="304"/>
      <c r="BS716" s="304"/>
      <c r="BT716" s="304"/>
      <c r="BU716" s="304"/>
      <c r="BV716" s="304"/>
      <c r="BW716" s="304"/>
      <c r="BX716" s="304"/>
      <c r="BY716" s="304"/>
      <c r="BZ716" s="304"/>
      <c r="CA716" s="304"/>
      <c r="CB716" s="304"/>
      <c r="CC716" s="304"/>
      <c r="CD716" s="304"/>
      <c r="CE716" s="304"/>
      <c r="CF716" s="304"/>
      <c r="CG716" s="304"/>
      <c r="CH716" s="304"/>
      <c r="CI716" s="304"/>
      <c r="CJ716" s="304"/>
      <c r="CK716" s="304"/>
      <c r="CL716" s="304"/>
      <c r="CM716" s="304"/>
      <c r="CN716" s="304"/>
      <c r="CO716" s="304"/>
      <c r="CP716" s="304"/>
      <c r="CQ716" s="304"/>
      <c r="CR716" s="304"/>
      <c r="CS716" s="304"/>
      <c r="CT716" s="304"/>
      <c r="CU716" s="304"/>
      <c r="CV716" s="304"/>
      <c r="CW716" s="304"/>
      <c r="CX716" s="304"/>
      <c r="CY716" s="304"/>
      <c r="CZ716" s="304"/>
      <c r="DA716" s="304"/>
      <c r="DB716" s="304"/>
      <c r="DC716" s="304"/>
      <c r="DD716" s="304"/>
    </row>
    <row r="717" spans="1:108" ht="17.25">
      <c r="A717" s="304"/>
      <c r="B717" s="300"/>
      <c r="C717" s="304"/>
      <c r="D717" s="304"/>
      <c r="E717" s="303"/>
      <c r="F717" s="303"/>
      <c r="G717" s="303"/>
      <c r="H717" s="303"/>
      <c r="I717" s="303"/>
      <c r="J717" s="305"/>
      <c r="K717" s="303"/>
      <c r="L717" s="303"/>
      <c r="M717" s="303"/>
      <c r="N717" s="305"/>
      <c r="O717" s="303"/>
      <c r="P717" s="304"/>
      <c r="Q717" s="304"/>
      <c r="R717" s="304"/>
      <c r="S717" s="304"/>
      <c r="T717" s="304"/>
      <c r="U717" s="304"/>
      <c r="V717" s="304"/>
      <c r="W717" s="304"/>
      <c r="X717" s="304"/>
      <c r="Y717" s="304"/>
      <c r="Z717" s="304"/>
      <c r="AA717" s="304"/>
      <c r="AB717" s="304"/>
      <c r="AC717" s="304"/>
      <c r="AD717" s="304"/>
      <c r="AE717" s="304"/>
      <c r="AF717" s="304"/>
      <c r="AG717" s="304"/>
      <c r="AH717" s="304"/>
      <c r="AI717" s="304"/>
      <c r="AJ717" s="304"/>
      <c r="AK717" s="304"/>
      <c r="AL717" s="304"/>
      <c r="AM717" s="304"/>
      <c r="AN717" s="304"/>
      <c r="AO717" s="304"/>
      <c r="AP717" s="304"/>
      <c r="AQ717" s="304"/>
      <c r="AR717" s="304"/>
      <c r="AS717" s="304"/>
      <c r="AT717" s="304"/>
      <c r="AU717" s="304"/>
      <c r="AV717" s="304"/>
      <c r="AW717" s="304"/>
      <c r="AX717" s="304"/>
      <c r="AY717" s="304"/>
      <c r="AZ717" s="304"/>
      <c r="BA717" s="304"/>
      <c r="BB717" s="304"/>
      <c r="BC717" s="304"/>
      <c r="BD717" s="304"/>
      <c r="BE717" s="304"/>
      <c r="BF717" s="304"/>
      <c r="BG717" s="304"/>
      <c r="BH717" s="304"/>
      <c r="BI717" s="304"/>
      <c r="BJ717" s="304"/>
      <c r="BK717" s="304"/>
      <c r="BL717" s="304"/>
      <c r="BM717" s="304"/>
      <c r="BN717" s="304"/>
      <c r="BO717" s="304"/>
      <c r="BP717" s="304"/>
      <c r="BQ717" s="304"/>
      <c r="BR717" s="304"/>
      <c r="BS717" s="304"/>
      <c r="BT717" s="304"/>
      <c r="BU717" s="304"/>
      <c r="BV717" s="304"/>
      <c r="BW717" s="304"/>
      <c r="BX717" s="304"/>
      <c r="BY717" s="304"/>
      <c r="BZ717" s="304"/>
      <c r="CA717" s="304"/>
      <c r="CB717" s="304"/>
      <c r="CC717" s="304"/>
      <c r="CD717" s="304"/>
      <c r="CE717" s="304"/>
      <c r="CF717" s="304"/>
      <c r="CG717" s="304"/>
      <c r="CH717" s="304"/>
      <c r="CI717" s="304"/>
      <c r="CJ717" s="304"/>
      <c r="CK717" s="304"/>
      <c r="CL717" s="304"/>
      <c r="CM717" s="304"/>
      <c r="CN717" s="304"/>
      <c r="CO717" s="304"/>
      <c r="CP717" s="304"/>
      <c r="CQ717" s="304"/>
      <c r="CR717" s="304"/>
      <c r="CS717" s="304"/>
      <c r="CT717" s="304"/>
      <c r="CU717" s="304"/>
      <c r="CV717" s="304"/>
      <c r="CW717" s="304"/>
      <c r="CX717" s="304"/>
      <c r="CY717" s="304"/>
      <c r="CZ717" s="304"/>
      <c r="DA717" s="304"/>
      <c r="DB717" s="304"/>
      <c r="DC717" s="304"/>
      <c r="DD717" s="304"/>
    </row>
    <row r="718" spans="1:108" ht="17.25">
      <c r="A718" s="304"/>
      <c r="B718" s="300"/>
      <c r="C718" s="304"/>
      <c r="D718" s="304"/>
      <c r="E718" s="303"/>
      <c r="F718" s="303"/>
      <c r="G718" s="303"/>
      <c r="H718" s="303"/>
      <c r="I718" s="303"/>
      <c r="J718" s="305"/>
      <c r="K718" s="303"/>
      <c r="L718" s="303"/>
      <c r="M718" s="303"/>
      <c r="N718" s="305"/>
      <c r="O718" s="303"/>
      <c r="P718" s="304"/>
      <c r="Q718" s="304"/>
      <c r="R718" s="304"/>
      <c r="S718" s="304"/>
      <c r="T718" s="304"/>
      <c r="U718" s="304"/>
      <c r="V718" s="304"/>
      <c r="W718" s="304"/>
      <c r="X718" s="304"/>
      <c r="Y718" s="304"/>
      <c r="Z718" s="304"/>
      <c r="AA718" s="304"/>
      <c r="AB718" s="304"/>
      <c r="AC718" s="304"/>
      <c r="AD718" s="304"/>
      <c r="AE718" s="304"/>
      <c r="AF718" s="304"/>
      <c r="AG718" s="304"/>
      <c r="AH718" s="304"/>
      <c r="AI718" s="304"/>
      <c r="AJ718" s="304"/>
      <c r="AK718" s="304"/>
      <c r="AL718" s="304"/>
      <c r="AM718" s="304"/>
      <c r="AN718" s="304"/>
      <c r="AO718" s="304"/>
      <c r="AP718" s="304"/>
      <c r="AQ718" s="304"/>
      <c r="AR718" s="304"/>
      <c r="AS718" s="304"/>
      <c r="AT718" s="304"/>
      <c r="AU718" s="304"/>
      <c r="AV718" s="304"/>
      <c r="AW718" s="304"/>
      <c r="AX718" s="304"/>
      <c r="AY718" s="304"/>
      <c r="AZ718" s="304"/>
      <c r="BA718" s="304"/>
      <c r="BB718" s="304"/>
      <c r="BC718" s="304"/>
      <c r="BD718" s="304"/>
      <c r="BE718" s="304"/>
      <c r="BF718" s="304"/>
      <c r="BG718" s="304"/>
      <c r="BH718" s="304"/>
      <c r="BI718" s="304"/>
      <c r="BJ718" s="304"/>
      <c r="BK718" s="304"/>
      <c r="BL718" s="304"/>
      <c r="BM718" s="304"/>
      <c r="BN718" s="304"/>
      <c r="BO718" s="304"/>
      <c r="BP718" s="304"/>
      <c r="BQ718" s="304"/>
      <c r="BR718" s="304"/>
      <c r="BS718" s="304"/>
      <c r="BT718" s="304"/>
      <c r="BU718" s="304"/>
      <c r="BV718" s="304"/>
      <c r="BW718" s="304"/>
      <c r="BX718" s="304"/>
      <c r="BY718" s="304"/>
      <c r="BZ718" s="304"/>
      <c r="CA718" s="304"/>
      <c r="CB718" s="304"/>
      <c r="CC718" s="304"/>
      <c r="CD718" s="304"/>
      <c r="CE718" s="304"/>
      <c r="CF718" s="304"/>
      <c r="CG718" s="304"/>
      <c r="CH718" s="304"/>
      <c r="CI718" s="304"/>
      <c r="CJ718" s="304"/>
      <c r="CK718" s="304"/>
      <c r="CL718" s="304"/>
      <c r="CM718" s="304"/>
      <c r="CN718" s="304"/>
      <c r="CO718" s="304"/>
      <c r="CP718" s="304"/>
      <c r="CQ718" s="304"/>
      <c r="CR718" s="304"/>
      <c r="CS718" s="304"/>
      <c r="CT718" s="304"/>
      <c r="CU718" s="304"/>
      <c r="CV718" s="304"/>
      <c r="CW718" s="304"/>
      <c r="CX718" s="304"/>
      <c r="CY718" s="304"/>
      <c r="CZ718" s="304"/>
      <c r="DA718" s="304"/>
      <c r="DB718" s="304"/>
      <c r="DC718" s="304"/>
      <c r="DD718" s="304"/>
    </row>
    <row r="719" spans="1:108" ht="17.25">
      <c r="A719" s="304"/>
      <c r="B719" s="300"/>
      <c r="C719" s="304"/>
      <c r="D719" s="304"/>
      <c r="E719" s="303"/>
      <c r="F719" s="303"/>
      <c r="G719" s="303"/>
      <c r="H719" s="303"/>
      <c r="I719" s="303"/>
      <c r="J719" s="305"/>
      <c r="K719" s="303"/>
      <c r="L719" s="303"/>
      <c r="M719" s="303"/>
      <c r="N719" s="305"/>
      <c r="O719" s="303"/>
      <c r="P719" s="304"/>
      <c r="Q719" s="304"/>
      <c r="R719" s="304"/>
      <c r="S719" s="304"/>
      <c r="T719" s="304"/>
      <c r="U719" s="304"/>
      <c r="V719" s="304"/>
      <c r="W719" s="304"/>
      <c r="X719" s="304"/>
      <c r="Y719" s="304"/>
      <c r="Z719" s="304"/>
      <c r="AA719" s="304"/>
      <c r="AB719" s="304"/>
      <c r="AC719" s="304"/>
      <c r="AD719" s="304"/>
      <c r="AE719" s="304"/>
      <c r="AF719" s="304"/>
      <c r="AG719" s="304"/>
      <c r="AH719" s="304"/>
      <c r="AI719" s="304"/>
      <c r="AJ719" s="304"/>
      <c r="AK719" s="304"/>
      <c r="AL719" s="304"/>
      <c r="AM719" s="304"/>
      <c r="AN719" s="304"/>
      <c r="AO719" s="304"/>
      <c r="AP719" s="304"/>
      <c r="AQ719" s="304"/>
      <c r="AR719" s="304"/>
      <c r="AS719" s="304"/>
      <c r="AT719" s="304"/>
      <c r="AU719" s="304"/>
      <c r="AV719" s="304"/>
      <c r="AW719" s="304"/>
      <c r="AX719" s="304"/>
      <c r="AY719" s="304"/>
      <c r="AZ719" s="304"/>
      <c r="BA719" s="304"/>
      <c r="BB719" s="304"/>
      <c r="BC719" s="304"/>
      <c r="BD719" s="304"/>
      <c r="BE719" s="304"/>
      <c r="BF719" s="304"/>
      <c r="BG719" s="304"/>
      <c r="BH719" s="304"/>
      <c r="BI719" s="304"/>
      <c r="BJ719" s="304"/>
      <c r="BK719" s="304"/>
      <c r="BL719" s="304"/>
      <c r="BM719" s="304"/>
      <c r="BN719" s="304"/>
      <c r="BO719" s="304"/>
      <c r="BP719" s="304"/>
      <c r="BQ719" s="304"/>
      <c r="BR719" s="304"/>
      <c r="BS719" s="304"/>
      <c r="BT719" s="304"/>
      <c r="BU719" s="304"/>
      <c r="BV719" s="304"/>
      <c r="BW719" s="304"/>
      <c r="BX719" s="304"/>
      <c r="BY719" s="304"/>
      <c r="BZ719" s="304"/>
      <c r="CA719" s="304"/>
      <c r="CB719" s="304"/>
      <c r="CC719" s="304"/>
      <c r="CD719" s="304"/>
      <c r="CE719" s="304"/>
      <c r="CF719" s="304"/>
      <c r="CG719" s="304"/>
      <c r="CH719" s="304"/>
      <c r="CI719" s="304"/>
      <c r="CJ719" s="304"/>
      <c r="CK719" s="304"/>
      <c r="CL719" s="304"/>
      <c r="CM719" s="304"/>
      <c r="CN719" s="304"/>
      <c r="CO719" s="304"/>
      <c r="CP719" s="304"/>
      <c r="CQ719" s="304"/>
      <c r="CR719" s="304"/>
      <c r="CS719" s="304"/>
      <c r="CT719" s="304"/>
      <c r="CU719" s="304"/>
      <c r="CV719" s="304"/>
      <c r="CW719" s="304"/>
      <c r="CX719" s="304"/>
      <c r="CY719" s="304"/>
      <c r="CZ719" s="304"/>
      <c r="DA719" s="304"/>
      <c r="DB719" s="304"/>
      <c r="DC719" s="304"/>
      <c r="DD719" s="304"/>
    </row>
    <row r="720" spans="1:108" ht="17.25">
      <c r="A720" s="304"/>
      <c r="B720" s="300"/>
      <c r="C720" s="304"/>
      <c r="D720" s="304"/>
      <c r="E720" s="303"/>
      <c r="F720" s="303"/>
      <c r="G720" s="303"/>
      <c r="H720" s="303"/>
      <c r="I720" s="303"/>
      <c r="J720" s="305"/>
      <c r="K720" s="303"/>
      <c r="L720" s="303"/>
      <c r="M720" s="303"/>
      <c r="N720" s="305"/>
      <c r="O720" s="303"/>
      <c r="P720" s="304"/>
      <c r="Q720" s="304"/>
      <c r="R720" s="304"/>
      <c r="S720" s="304"/>
      <c r="T720" s="304"/>
      <c r="U720" s="304"/>
      <c r="V720" s="304"/>
      <c r="W720" s="304"/>
      <c r="X720" s="304"/>
      <c r="Y720" s="304"/>
      <c r="Z720" s="304"/>
      <c r="AA720" s="304"/>
      <c r="AB720" s="304"/>
      <c r="AC720" s="304"/>
      <c r="AD720" s="304"/>
      <c r="AE720" s="304"/>
      <c r="AF720" s="304"/>
      <c r="AG720" s="304"/>
      <c r="AH720" s="304"/>
      <c r="AI720" s="304"/>
      <c r="AJ720" s="304"/>
      <c r="AK720" s="304"/>
      <c r="AL720" s="304"/>
      <c r="AM720" s="304"/>
      <c r="AN720" s="304"/>
      <c r="AO720" s="304"/>
      <c r="AP720" s="304"/>
      <c r="AQ720" s="304"/>
      <c r="AR720" s="304"/>
      <c r="AS720" s="304"/>
      <c r="AT720" s="304"/>
      <c r="AU720" s="304"/>
      <c r="AV720" s="304"/>
      <c r="AW720" s="304"/>
      <c r="AX720" s="304"/>
      <c r="AY720" s="304"/>
      <c r="AZ720" s="304"/>
      <c r="BA720" s="304"/>
      <c r="BB720" s="304"/>
      <c r="BC720" s="304"/>
      <c r="BD720" s="304"/>
      <c r="BE720" s="304"/>
      <c r="BF720" s="304"/>
      <c r="BG720" s="304"/>
      <c r="BH720" s="304"/>
      <c r="BI720" s="304"/>
      <c r="BJ720" s="304"/>
      <c r="BK720" s="304"/>
      <c r="BL720" s="304"/>
      <c r="BM720" s="304"/>
      <c r="BN720" s="304"/>
      <c r="BO720" s="304"/>
      <c r="BP720" s="304"/>
      <c r="BQ720" s="304"/>
      <c r="BR720" s="304"/>
      <c r="BS720" s="304"/>
      <c r="BT720" s="304"/>
      <c r="BU720" s="304"/>
      <c r="BV720" s="304"/>
      <c r="BW720" s="304"/>
      <c r="BX720" s="304"/>
      <c r="BY720" s="304"/>
      <c r="BZ720" s="304"/>
      <c r="CA720" s="304"/>
      <c r="CB720" s="304"/>
      <c r="CC720" s="304"/>
      <c r="CD720" s="304"/>
      <c r="CE720" s="304"/>
      <c r="CF720" s="304"/>
      <c r="CG720" s="304"/>
      <c r="CH720" s="304"/>
      <c r="CI720" s="304"/>
      <c r="CJ720" s="304"/>
      <c r="CK720" s="304"/>
      <c r="CL720" s="304"/>
      <c r="CM720" s="304"/>
      <c r="CN720" s="304"/>
      <c r="CO720" s="304"/>
      <c r="CP720" s="304"/>
      <c r="CQ720" s="304"/>
      <c r="CR720" s="304"/>
      <c r="CS720" s="304"/>
      <c r="CT720" s="304"/>
      <c r="CU720" s="304"/>
      <c r="CV720" s="304"/>
      <c r="CW720" s="304"/>
      <c r="CX720" s="304"/>
      <c r="CY720" s="304"/>
      <c r="CZ720" s="304"/>
      <c r="DA720" s="304"/>
      <c r="DB720" s="304"/>
      <c r="DC720" s="304"/>
      <c r="DD720" s="304"/>
    </row>
    <row r="721" spans="1:108" ht="17.25">
      <c r="A721" s="304"/>
      <c r="B721" s="300"/>
      <c r="C721" s="304"/>
      <c r="D721" s="304"/>
      <c r="E721" s="303"/>
      <c r="F721" s="303"/>
      <c r="G721" s="303"/>
      <c r="H721" s="303"/>
      <c r="I721" s="303"/>
      <c r="J721" s="305"/>
      <c r="K721" s="303"/>
      <c r="L721" s="303"/>
      <c r="M721" s="303"/>
      <c r="N721" s="305"/>
      <c r="O721" s="303"/>
      <c r="P721" s="304"/>
      <c r="Q721" s="304"/>
      <c r="R721" s="304"/>
      <c r="S721" s="304"/>
      <c r="T721" s="304"/>
      <c r="U721" s="304"/>
      <c r="V721" s="304"/>
      <c r="W721" s="304"/>
      <c r="X721" s="304"/>
      <c r="Y721" s="304"/>
      <c r="Z721" s="304"/>
      <c r="AA721" s="304"/>
      <c r="AB721" s="304"/>
      <c r="AC721" s="304"/>
      <c r="AD721" s="304"/>
      <c r="AE721" s="304"/>
      <c r="AF721" s="304"/>
      <c r="AG721" s="304"/>
      <c r="AH721" s="304"/>
      <c r="AI721" s="304"/>
      <c r="AJ721" s="304"/>
      <c r="AK721" s="304"/>
      <c r="AL721" s="304"/>
      <c r="AM721" s="304"/>
      <c r="AN721" s="304"/>
      <c r="AO721" s="304"/>
      <c r="AP721" s="304"/>
      <c r="AQ721" s="304"/>
      <c r="AR721" s="304"/>
      <c r="AS721" s="304"/>
      <c r="AT721" s="304"/>
      <c r="AU721" s="304"/>
      <c r="AV721" s="304"/>
      <c r="AW721" s="304"/>
      <c r="AX721" s="304"/>
      <c r="AY721" s="304"/>
      <c r="AZ721" s="304"/>
      <c r="BA721" s="304"/>
      <c r="BB721" s="304"/>
      <c r="BC721" s="304"/>
      <c r="BD721" s="304"/>
      <c r="BE721" s="304"/>
      <c r="BF721" s="304"/>
      <c r="BG721" s="304"/>
      <c r="BH721" s="304"/>
      <c r="BI721" s="304"/>
      <c r="BJ721" s="304"/>
      <c r="BK721" s="304"/>
      <c r="BL721" s="304"/>
      <c r="BM721" s="304"/>
      <c r="BN721" s="304"/>
      <c r="BO721" s="304"/>
      <c r="BP721" s="304"/>
      <c r="BQ721" s="304"/>
      <c r="BR721" s="304"/>
      <c r="BS721" s="304"/>
      <c r="BT721" s="304"/>
      <c r="BU721" s="304"/>
      <c r="BV721" s="304"/>
      <c r="BW721" s="304"/>
      <c r="BX721" s="304"/>
      <c r="BY721" s="304"/>
      <c r="BZ721" s="304"/>
      <c r="CA721" s="304"/>
      <c r="CB721" s="304"/>
      <c r="CC721" s="304"/>
      <c r="CD721" s="304"/>
      <c r="CE721" s="304"/>
      <c r="CF721" s="304"/>
      <c r="CG721" s="304"/>
      <c r="CH721" s="304"/>
      <c r="CI721" s="304"/>
      <c r="CJ721" s="304"/>
      <c r="CK721" s="304"/>
      <c r="CL721" s="304"/>
      <c r="CM721" s="304"/>
      <c r="CN721" s="304"/>
      <c r="CO721" s="304"/>
      <c r="CP721" s="304"/>
      <c r="CQ721" s="304"/>
      <c r="CR721" s="304"/>
      <c r="CS721" s="304"/>
      <c r="CT721" s="304"/>
      <c r="CU721" s="304"/>
      <c r="CV721" s="304"/>
      <c r="CW721" s="304"/>
      <c r="CX721" s="304"/>
      <c r="CY721" s="304"/>
      <c r="CZ721" s="304"/>
      <c r="DA721" s="304"/>
      <c r="DB721" s="304"/>
      <c r="DC721" s="304"/>
      <c r="DD721" s="304"/>
    </row>
    <row r="722" spans="1:108" ht="17.25">
      <c r="A722" s="304"/>
      <c r="B722" s="300"/>
      <c r="C722" s="304"/>
      <c r="D722" s="304"/>
      <c r="E722" s="303"/>
      <c r="F722" s="303"/>
      <c r="G722" s="303"/>
      <c r="H722" s="303"/>
      <c r="I722" s="303"/>
      <c r="J722" s="305"/>
      <c r="K722" s="303"/>
      <c r="L722" s="303"/>
      <c r="M722" s="303"/>
      <c r="N722" s="305"/>
      <c r="O722" s="303"/>
      <c r="P722" s="304"/>
      <c r="Q722" s="304"/>
      <c r="R722" s="304"/>
      <c r="S722" s="304"/>
      <c r="T722" s="304"/>
      <c r="U722" s="304"/>
      <c r="V722" s="304"/>
      <c r="W722" s="304"/>
      <c r="X722" s="304"/>
      <c r="Y722" s="304"/>
      <c r="Z722" s="304"/>
      <c r="AA722" s="304"/>
      <c r="AB722" s="304"/>
      <c r="AC722" s="304"/>
      <c r="AD722" s="304"/>
      <c r="AE722" s="304"/>
      <c r="AF722" s="304"/>
      <c r="AG722" s="304"/>
      <c r="AH722" s="304"/>
      <c r="AI722" s="304"/>
      <c r="AJ722" s="304"/>
      <c r="AK722" s="304"/>
      <c r="AL722" s="304"/>
      <c r="AM722" s="304"/>
      <c r="AN722" s="304"/>
      <c r="AO722" s="304"/>
      <c r="AP722" s="304"/>
      <c r="AQ722" s="304"/>
      <c r="AR722" s="304"/>
      <c r="AS722" s="304"/>
      <c r="AT722" s="304"/>
      <c r="AU722" s="304"/>
      <c r="AV722" s="304"/>
      <c r="AW722" s="304"/>
      <c r="AX722" s="304"/>
      <c r="AY722" s="304"/>
      <c r="AZ722" s="304"/>
      <c r="BA722" s="304"/>
      <c r="BB722" s="304"/>
      <c r="BC722" s="304"/>
      <c r="BD722" s="304"/>
      <c r="BE722" s="304"/>
      <c r="BF722" s="304"/>
      <c r="BG722" s="304"/>
      <c r="BH722" s="304"/>
      <c r="BI722" s="304"/>
      <c r="BJ722" s="304"/>
      <c r="BK722" s="304"/>
      <c r="BL722" s="304"/>
      <c r="BM722" s="304"/>
      <c r="BN722" s="304"/>
      <c r="BO722" s="304"/>
      <c r="BP722" s="304"/>
      <c r="BQ722" s="304"/>
      <c r="BR722" s="304"/>
      <c r="BS722" s="304"/>
      <c r="BT722" s="304"/>
      <c r="BU722" s="304"/>
      <c r="BV722" s="304"/>
      <c r="BW722" s="304"/>
      <c r="BX722" s="304"/>
      <c r="BY722" s="304"/>
      <c r="BZ722" s="304"/>
      <c r="CA722" s="304"/>
      <c r="CB722" s="304"/>
      <c r="CC722" s="304"/>
      <c r="CD722" s="304"/>
      <c r="CE722" s="304"/>
      <c r="CF722" s="304"/>
      <c r="CG722" s="304"/>
      <c r="CH722" s="304"/>
      <c r="CI722" s="304"/>
      <c r="CJ722" s="304"/>
      <c r="CK722" s="304"/>
      <c r="CL722" s="304"/>
      <c r="CM722" s="304"/>
      <c r="CN722" s="304"/>
      <c r="CO722" s="304"/>
      <c r="CP722" s="304"/>
      <c r="CQ722" s="304"/>
      <c r="CR722" s="304"/>
      <c r="CS722" s="304"/>
      <c r="CT722" s="304"/>
      <c r="CU722" s="304"/>
      <c r="CV722" s="304"/>
      <c r="CW722" s="304"/>
      <c r="CX722" s="304"/>
      <c r="CY722" s="304"/>
      <c r="CZ722" s="304"/>
      <c r="DA722" s="304"/>
      <c r="DB722" s="304"/>
      <c r="DC722" s="304"/>
      <c r="DD722" s="304"/>
    </row>
    <row r="723" spans="1:108" ht="17.25">
      <c r="A723" s="304"/>
      <c r="B723" s="300"/>
      <c r="C723" s="304"/>
      <c r="D723" s="304"/>
      <c r="E723" s="303"/>
      <c r="F723" s="303"/>
      <c r="G723" s="303"/>
      <c r="H723" s="303"/>
      <c r="I723" s="303"/>
      <c r="J723" s="305"/>
      <c r="K723" s="303"/>
      <c r="L723" s="303"/>
      <c r="M723" s="303"/>
      <c r="N723" s="305"/>
      <c r="O723" s="303"/>
      <c r="P723" s="304"/>
      <c r="Q723" s="304"/>
      <c r="R723" s="304"/>
      <c r="S723" s="304"/>
      <c r="T723" s="304"/>
      <c r="U723" s="304"/>
      <c r="V723" s="304"/>
      <c r="W723" s="304"/>
      <c r="X723" s="304"/>
      <c r="Y723" s="304"/>
      <c r="Z723" s="304"/>
      <c r="AA723" s="304"/>
      <c r="AB723" s="304"/>
      <c r="AC723" s="304"/>
      <c r="AD723" s="304"/>
      <c r="AE723" s="304"/>
      <c r="AF723" s="304"/>
      <c r="AG723" s="304"/>
      <c r="AH723" s="304"/>
      <c r="AI723" s="304"/>
      <c r="AJ723" s="304"/>
      <c r="AK723" s="304"/>
      <c r="AL723" s="304"/>
      <c r="AM723" s="304"/>
      <c r="AN723" s="304"/>
      <c r="AO723" s="304"/>
      <c r="AP723" s="304"/>
      <c r="AQ723" s="304"/>
      <c r="AR723" s="304"/>
      <c r="AS723" s="304"/>
      <c r="AT723" s="304"/>
      <c r="AU723" s="304"/>
      <c r="AV723" s="304"/>
      <c r="AW723" s="304"/>
      <c r="AX723" s="304"/>
      <c r="AY723" s="304"/>
      <c r="AZ723" s="304"/>
      <c r="BA723" s="304"/>
      <c r="BB723" s="304"/>
      <c r="BC723" s="304"/>
      <c r="BD723" s="304"/>
      <c r="BE723" s="304"/>
      <c r="BF723" s="304"/>
      <c r="BG723" s="304"/>
      <c r="BH723" s="304"/>
      <c r="BI723" s="304"/>
      <c r="BJ723" s="304"/>
      <c r="BK723" s="304"/>
      <c r="BL723" s="304"/>
      <c r="BM723" s="304"/>
      <c r="BN723" s="304"/>
      <c r="BO723" s="304"/>
      <c r="BP723" s="304"/>
      <c r="BQ723" s="304"/>
      <c r="BR723" s="304"/>
      <c r="BS723" s="304"/>
      <c r="BT723" s="304"/>
      <c r="BU723" s="304"/>
      <c r="BV723" s="304"/>
      <c r="BW723" s="304"/>
      <c r="BX723" s="304"/>
      <c r="BY723" s="304"/>
      <c r="BZ723" s="304"/>
      <c r="CA723" s="304"/>
      <c r="CB723" s="304"/>
      <c r="CC723" s="304"/>
      <c r="CD723" s="304"/>
      <c r="CE723" s="304"/>
      <c r="CF723" s="304"/>
      <c r="CG723" s="304"/>
      <c r="CH723" s="304"/>
      <c r="CI723" s="304"/>
      <c r="CJ723" s="304"/>
      <c r="CK723" s="304"/>
      <c r="CL723" s="304"/>
      <c r="CM723" s="304"/>
      <c r="CN723" s="304"/>
      <c r="CO723" s="304"/>
      <c r="CP723" s="304"/>
      <c r="CQ723" s="304"/>
      <c r="CR723" s="304"/>
      <c r="CS723" s="304"/>
      <c r="CT723" s="304"/>
      <c r="CU723" s="304"/>
      <c r="CV723" s="304"/>
      <c r="CW723" s="304"/>
      <c r="CX723" s="304"/>
      <c r="CY723" s="304"/>
      <c r="CZ723" s="304"/>
      <c r="DA723" s="304"/>
      <c r="DB723" s="304"/>
      <c r="DC723" s="304"/>
      <c r="DD723" s="304"/>
    </row>
    <row r="724" spans="1:108" ht="17.25">
      <c r="A724" s="304"/>
      <c r="B724" s="300"/>
      <c r="C724" s="304"/>
      <c r="D724" s="304"/>
      <c r="E724" s="303"/>
      <c r="F724" s="303"/>
      <c r="G724" s="303"/>
      <c r="H724" s="303"/>
      <c r="I724" s="303"/>
      <c r="J724" s="305"/>
      <c r="K724" s="303"/>
      <c r="L724" s="303"/>
      <c r="M724" s="303"/>
      <c r="N724" s="305"/>
      <c r="O724" s="303"/>
      <c r="P724" s="304"/>
      <c r="Q724" s="304"/>
      <c r="R724" s="304"/>
      <c r="S724" s="304"/>
      <c r="T724" s="304"/>
      <c r="U724" s="304"/>
      <c r="V724" s="304"/>
      <c r="W724" s="304"/>
      <c r="X724" s="304"/>
      <c r="Y724" s="304"/>
      <c r="Z724" s="304"/>
      <c r="AA724" s="304"/>
      <c r="AB724" s="304"/>
      <c r="AC724" s="304"/>
      <c r="AD724" s="304"/>
      <c r="AE724" s="304"/>
      <c r="AF724" s="304"/>
      <c r="AG724" s="304"/>
      <c r="AH724" s="304"/>
      <c r="AI724" s="304"/>
      <c r="AJ724" s="304"/>
      <c r="AK724" s="304"/>
      <c r="AL724" s="304"/>
      <c r="AM724" s="304"/>
      <c r="AN724" s="304"/>
      <c r="AO724" s="304"/>
      <c r="AP724" s="304"/>
      <c r="AQ724" s="304"/>
      <c r="AR724" s="304"/>
      <c r="AS724" s="304"/>
      <c r="AT724" s="304"/>
      <c r="AU724" s="304"/>
      <c r="AV724" s="304"/>
      <c r="AW724" s="304"/>
      <c r="AX724" s="304"/>
      <c r="AY724" s="304"/>
      <c r="AZ724" s="304"/>
      <c r="BA724" s="304"/>
      <c r="BB724" s="304"/>
      <c r="BC724" s="304"/>
      <c r="BD724" s="304"/>
      <c r="BE724" s="304"/>
      <c r="BF724" s="304"/>
      <c r="BG724" s="304"/>
      <c r="BH724" s="304"/>
      <c r="BI724" s="304"/>
      <c r="BJ724" s="304"/>
      <c r="BK724" s="304"/>
      <c r="BL724" s="304"/>
      <c r="BM724" s="304"/>
      <c r="BN724" s="304"/>
      <c r="BO724" s="304"/>
      <c r="BP724" s="304"/>
      <c r="BQ724" s="304"/>
      <c r="BR724" s="304"/>
      <c r="BS724" s="304"/>
      <c r="BT724" s="304"/>
      <c r="BU724" s="304"/>
      <c r="BV724" s="304"/>
      <c r="BW724" s="304"/>
      <c r="BX724" s="304"/>
      <c r="BY724" s="304"/>
      <c r="BZ724" s="304"/>
      <c r="CA724" s="304"/>
      <c r="CB724" s="304"/>
      <c r="CC724" s="304"/>
      <c r="CD724" s="304"/>
      <c r="CE724" s="304"/>
      <c r="CF724" s="304"/>
      <c r="CG724" s="304"/>
      <c r="CH724" s="304"/>
      <c r="CI724" s="304"/>
      <c r="CJ724" s="304"/>
      <c r="CK724" s="304"/>
      <c r="CL724" s="304"/>
      <c r="CM724" s="304"/>
      <c r="CN724" s="304"/>
      <c r="CO724" s="304"/>
      <c r="CP724" s="304"/>
      <c r="CQ724" s="304"/>
      <c r="CR724" s="304"/>
      <c r="CS724" s="304"/>
      <c r="CT724" s="304"/>
      <c r="CU724" s="304"/>
      <c r="CV724" s="304"/>
      <c r="CW724" s="304"/>
      <c r="CX724" s="304"/>
      <c r="CY724" s="304"/>
      <c r="CZ724" s="304"/>
      <c r="DA724" s="304"/>
      <c r="DB724" s="304"/>
      <c r="DC724" s="304"/>
      <c r="DD724" s="304"/>
    </row>
    <row r="725" spans="1:108" ht="17.25">
      <c r="A725" s="304"/>
      <c r="B725" s="300"/>
      <c r="C725" s="304"/>
      <c r="D725" s="304"/>
      <c r="E725" s="303"/>
      <c r="F725" s="303"/>
      <c r="G725" s="303"/>
      <c r="H725" s="303"/>
      <c r="I725" s="303"/>
      <c r="J725" s="305"/>
      <c r="K725" s="303"/>
      <c r="L725" s="303"/>
      <c r="M725" s="303"/>
      <c r="N725" s="305"/>
      <c r="O725" s="303"/>
      <c r="P725" s="304"/>
      <c r="Q725" s="304"/>
      <c r="R725" s="304"/>
      <c r="S725" s="304"/>
      <c r="T725" s="304"/>
      <c r="U725" s="304"/>
      <c r="V725" s="304"/>
      <c r="W725" s="304"/>
      <c r="X725" s="304"/>
      <c r="Y725" s="304"/>
      <c r="Z725" s="304"/>
      <c r="AA725" s="304"/>
      <c r="AB725" s="304"/>
      <c r="AC725" s="304"/>
      <c r="AD725" s="304"/>
      <c r="AE725" s="304"/>
      <c r="AF725" s="304"/>
      <c r="AG725" s="304"/>
      <c r="AH725" s="304"/>
      <c r="AI725" s="304"/>
      <c r="AJ725" s="304"/>
      <c r="AK725" s="304"/>
      <c r="AL725" s="304"/>
      <c r="AM725" s="304"/>
      <c r="AN725" s="304"/>
      <c r="AO725" s="304"/>
      <c r="AP725" s="304"/>
      <c r="AQ725" s="304"/>
      <c r="AR725" s="304"/>
      <c r="AS725" s="304"/>
      <c r="AT725" s="304"/>
      <c r="AU725" s="304"/>
      <c r="AV725" s="304"/>
      <c r="AW725" s="304"/>
      <c r="AX725" s="304"/>
      <c r="AY725" s="304"/>
      <c r="AZ725" s="304"/>
      <c r="BA725" s="304"/>
      <c r="BB725" s="304"/>
      <c r="BC725" s="304"/>
      <c r="BD725" s="304"/>
      <c r="BE725" s="304"/>
      <c r="BF725" s="304"/>
      <c r="BG725" s="304"/>
      <c r="BH725" s="304"/>
      <c r="BI725" s="304"/>
      <c r="BJ725" s="304"/>
      <c r="BK725" s="304"/>
      <c r="BL725" s="304"/>
      <c r="BM725" s="304"/>
      <c r="BN725" s="304"/>
      <c r="BO725" s="304"/>
      <c r="BP725" s="304"/>
      <c r="BQ725" s="304"/>
      <c r="BR725" s="304"/>
      <c r="BS725" s="304"/>
      <c r="BT725" s="304"/>
      <c r="BU725" s="304"/>
      <c r="BV725" s="304"/>
      <c r="BW725" s="304"/>
      <c r="BX725" s="304"/>
      <c r="BY725" s="304"/>
      <c r="BZ725" s="304"/>
      <c r="CA725" s="304"/>
      <c r="CB725" s="304"/>
      <c r="CC725" s="304"/>
      <c r="CD725" s="304"/>
      <c r="CE725" s="304"/>
      <c r="CF725" s="304"/>
      <c r="CG725" s="304"/>
      <c r="CH725" s="304"/>
      <c r="CI725" s="304"/>
      <c r="CJ725" s="304"/>
      <c r="CK725" s="304"/>
      <c r="CL725" s="304"/>
      <c r="CM725" s="304"/>
      <c r="CN725" s="304"/>
      <c r="CO725" s="304"/>
      <c r="CP725" s="304"/>
      <c r="CQ725" s="304"/>
      <c r="CR725" s="304"/>
      <c r="CS725" s="304"/>
      <c r="CT725" s="304"/>
      <c r="CU725" s="304"/>
      <c r="CV725" s="304"/>
      <c r="CW725" s="304"/>
      <c r="CX725" s="304"/>
      <c r="CY725" s="304"/>
      <c r="CZ725" s="304"/>
      <c r="DA725" s="304"/>
      <c r="DB725" s="304"/>
      <c r="DC725" s="304"/>
      <c r="DD725" s="304"/>
    </row>
    <row r="726" spans="1:108" ht="17.25">
      <c r="A726" s="304"/>
      <c r="B726" s="300"/>
      <c r="C726" s="304"/>
      <c r="D726" s="304"/>
      <c r="E726" s="303"/>
      <c r="F726" s="303"/>
      <c r="G726" s="303"/>
      <c r="H726" s="303"/>
      <c r="I726" s="303"/>
      <c r="J726" s="305"/>
      <c r="K726" s="303"/>
      <c r="L726" s="303"/>
      <c r="M726" s="303"/>
      <c r="N726" s="305"/>
      <c r="O726" s="303"/>
      <c r="P726" s="304"/>
      <c r="Q726" s="304"/>
      <c r="R726" s="304"/>
      <c r="S726" s="304"/>
      <c r="T726" s="304"/>
      <c r="U726" s="304"/>
      <c r="V726" s="304"/>
      <c r="W726" s="304"/>
      <c r="X726" s="304"/>
      <c r="Y726" s="304"/>
      <c r="Z726" s="304"/>
      <c r="AA726" s="304"/>
      <c r="AB726" s="304"/>
      <c r="AC726" s="304"/>
      <c r="AD726" s="304"/>
      <c r="AE726" s="304"/>
      <c r="AF726" s="304"/>
      <c r="AG726" s="304"/>
      <c r="AH726" s="304"/>
      <c r="AI726" s="304"/>
      <c r="AJ726" s="304"/>
      <c r="AK726" s="304"/>
      <c r="AL726" s="304"/>
      <c r="AM726" s="304"/>
      <c r="AN726" s="304"/>
      <c r="AO726" s="304"/>
      <c r="AP726" s="304"/>
      <c r="AQ726" s="304"/>
      <c r="AR726" s="304"/>
      <c r="AS726" s="304"/>
      <c r="AT726" s="304"/>
      <c r="AU726" s="304"/>
      <c r="AV726" s="304"/>
      <c r="AW726" s="304"/>
      <c r="AX726" s="304"/>
      <c r="AY726" s="304"/>
      <c r="AZ726" s="304"/>
      <c r="BA726" s="304"/>
      <c r="BB726" s="304"/>
      <c r="BC726" s="304"/>
      <c r="BD726" s="304"/>
      <c r="BE726" s="304"/>
      <c r="BF726" s="304"/>
      <c r="BG726" s="304"/>
      <c r="BH726" s="304"/>
      <c r="BI726" s="304"/>
      <c r="BJ726" s="304"/>
      <c r="BK726" s="304"/>
      <c r="BL726" s="304"/>
      <c r="BM726" s="304"/>
      <c r="BN726" s="304"/>
      <c r="BO726" s="304"/>
      <c r="BP726" s="304"/>
      <c r="BQ726" s="304"/>
      <c r="BR726" s="304"/>
      <c r="BS726" s="304"/>
      <c r="BT726" s="304"/>
      <c r="BU726" s="304"/>
      <c r="BV726" s="304"/>
      <c r="BW726" s="304"/>
      <c r="BX726" s="304"/>
      <c r="BY726" s="304"/>
      <c r="BZ726" s="304"/>
      <c r="CA726" s="304"/>
      <c r="CB726" s="304"/>
      <c r="CC726" s="304"/>
      <c r="CD726" s="304"/>
      <c r="CE726" s="304"/>
      <c r="CF726" s="304"/>
      <c r="CG726" s="304"/>
      <c r="CH726" s="304"/>
      <c r="CI726" s="304"/>
      <c r="CJ726" s="304"/>
      <c r="CK726" s="304"/>
      <c r="CL726" s="304"/>
      <c r="CM726" s="304"/>
      <c r="CN726" s="304"/>
      <c r="CO726" s="304"/>
      <c r="CP726" s="304"/>
      <c r="CQ726" s="304"/>
      <c r="CR726" s="304"/>
      <c r="CS726" s="304"/>
      <c r="CT726" s="304"/>
      <c r="CU726" s="304"/>
      <c r="CV726" s="304"/>
      <c r="CW726" s="304"/>
      <c r="CX726" s="304"/>
      <c r="CY726" s="304"/>
      <c r="CZ726" s="304"/>
      <c r="DA726" s="304"/>
      <c r="DB726" s="304"/>
      <c r="DC726" s="304"/>
      <c r="DD726" s="304"/>
    </row>
    <row r="727" spans="1:108" ht="17.25">
      <c r="A727" s="304"/>
      <c r="B727" s="300"/>
      <c r="C727" s="304"/>
      <c r="D727" s="304"/>
      <c r="E727" s="303"/>
      <c r="F727" s="303"/>
      <c r="G727" s="303"/>
      <c r="H727" s="303"/>
      <c r="I727" s="303"/>
      <c r="J727" s="305"/>
      <c r="K727" s="303"/>
      <c r="L727" s="303"/>
      <c r="M727" s="303"/>
      <c r="N727" s="305"/>
      <c r="O727" s="303"/>
      <c r="P727" s="304"/>
      <c r="Q727" s="304"/>
      <c r="R727" s="304"/>
      <c r="S727" s="304"/>
      <c r="T727" s="304"/>
      <c r="U727" s="304"/>
      <c r="V727" s="304"/>
      <c r="W727" s="304"/>
      <c r="X727" s="304"/>
      <c r="Y727" s="304"/>
      <c r="Z727" s="304"/>
      <c r="AA727" s="304"/>
      <c r="AB727" s="304"/>
      <c r="AC727" s="304"/>
      <c r="AD727" s="304"/>
      <c r="AE727" s="304"/>
      <c r="AF727" s="304"/>
      <c r="AG727" s="304"/>
      <c r="AH727" s="304"/>
      <c r="AI727" s="304"/>
      <c r="AJ727" s="304"/>
      <c r="AK727" s="304"/>
      <c r="AL727" s="304"/>
      <c r="AM727" s="304"/>
      <c r="AN727" s="304"/>
      <c r="AO727" s="304"/>
      <c r="AP727" s="304"/>
      <c r="AQ727" s="304"/>
      <c r="AR727" s="304"/>
      <c r="AS727" s="304"/>
      <c r="AT727" s="304"/>
      <c r="AU727" s="304"/>
      <c r="AV727" s="304"/>
      <c r="AW727" s="304"/>
      <c r="AX727" s="304"/>
      <c r="AY727" s="304"/>
      <c r="AZ727" s="304"/>
      <c r="BA727" s="304"/>
      <c r="BB727" s="304"/>
      <c r="BC727" s="304"/>
      <c r="BD727" s="304"/>
      <c r="BE727" s="304"/>
      <c r="BF727" s="304"/>
      <c r="BG727" s="304"/>
      <c r="BH727" s="304"/>
      <c r="BI727" s="304"/>
      <c r="BJ727" s="304"/>
      <c r="BK727" s="304"/>
      <c r="BL727" s="304"/>
      <c r="BM727" s="304"/>
      <c r="BN727" s="304"/>
      <c r="BO727" s="304"/>
      <c r="BP727" s="304"/>
      <c r="BQ727" s="304"/>
      <c r="BR727" s="304"/>
      <c r="BS727" s="304"/>
      <c r="BT727" s="304"/>
      <c r="BU727" s="304"/>
      <c r="BV727" s="304"/>
      <c r="BW727" s="304"/>
      <c r="BX727" s="304"/>
      <c r="BY727" s="304"/>
      <c r="BZ727" s="304"/>
      <c r="CA727" s="304"/>
      <c r="CB727" s="304"/>
      <c r="CC727" s="304"/>
      <c r="CD727" s="304"/>
      <c r="CE727" s="304"/>
      <c r="CF727" s="304"/>
      <c r="CG727" s="304"/>
      <c r="CH727" s="304"/>
      <c r="CI727" s="304"/>
      <c r="CJ727" s="304"/>
      <c r="CK727" s="304"/>
      <c r="CL727" s="304"/>
      <c r="CM727" s="304"/>
      <c r="CN727" s="304"/>
      <c r="CO727" s="304"/>
      <c r="CP727" s="304"/>
      <c r="CQ727" s="304"/>
      <c r="CR727" s="304"/>
      <c r="CS727" s="304"/>
      <c r="CT727" s="304"/>
      <c r="CU727" s="304"/>
      <c r="CV727" s="304"/>
      <c r="CW727" s="304"/>
      <c r="CX727" s="304"/>
      <c r="CY727" s="304"/>
      <c r="CZ727" s="304"/>
      <c r="DA727" s="304"/>
      <c r="DB727" s="304"/>
      <c r="DC727" s="304"/>
      <c r="DD727" s="304"/>
    </row>
    <row r="728" spans="1:108" ht="17.25">
      <c r="A728" s="304"/>
      <c r="B728" s="300"/>
      <c r="C728" s="304"/>
      <c r="D728" s="304"/>
      <c r="E728" s="303"/>
      <c r="F728" s="303"/>
      <c r="G728" s="303"/>
      <c r="H728" s="303"/>
      <c r="I728" s="303"/>
      <c r="J728" s="305"/>
      <c r="K728" s="303"/>
      <c r="L728" s="303"/>
      <c r="M728" s="303"/>
      <c r="N728" s="305"/>
      <c r="O728" s="303"/>
      <c r="P728" s="304"/>
      <c r="Q728" s="304"/>
      <c r="R728" s="304"/>
      <c r="S728" s="304"/>
      <c r="T728" s="304"/>
      <c r="U728" s="304"/>
      <c r="V728" s="304"/>
      <c r="W728" s="304"/>
      <c r="X728" s="304"/>
      <c r="Y728" s="304"/>
      <c r="Z728" s="304"/>
      <c r="AA728" s="304"/>
      <c r="AB728" s="304"/>
      <c r="AC728" s="304"/>
      <c r="AD728" s="304"/>
      <c r="AE728" s="304"/>
      <c r="AF728" s="304"/>
      <c r="AG728" s="304"/>
      <c r="AH728" s="304"/>
      <c r="AI728" s="304"/>
      <c r="AJ728" s="304"/>
      <c r="AK728" s="304"/>
      <c r="AL728" s="304"/>
      <c r="AM728" s="304"/>
      <c r="AN728" s="304"/>
      <c r="AO728" s="304"/>
      <c r="AP728" s="304"/>
      <c r="AQ728" s="304"/>
      <c r="AR728" s="304"/>
      <c r="AS728" s="304"/>
      <c r="AT728" s="304"/>
      <c r="AU728" s="304"/>
      <c r="AV728" s="304"/>
      <c r="AW728" s="304"/>
      <c r="AX728" s="304"/>
      <c r="AY728" s="304"/>
      <c r="AZ728" s="304"/>
      <c r="BA728" s="304"/>
      <c r="BB728" s="304"/>
      <c r="BC728" s="304"/>
      <c r="BD728" s="304"/>
      <c r="BE728" s="304"/>
      <c r="BF728" s="304"/>
      <c r="BG728" s="304"/>
      <c r="BH728" s="304"/>
      <c r="BI728" s="304"/>
      <c r="BJ728" s="304"/>
      <c r="BK728" s="304"/>
      <c r="BL728" s="304"/>
      <c r="BM728" s="304"/>
      <c r="BN728" s="304"/>
      <c r="BO728" s="304"/>
      <c r="BP728" s="304"/>
      <c r="BQ728" s="304"/>
      <c r="BR728" s="304"/>
      <c r="BS728" s="304"/>
      <c r="BT728" s="304"/>
      <c r="BU728" s="304"/>
      <c r="BV728" s="304"/>
      <c r="BW728" s="304"/>
      <c r="BX728" s="304"/>
      <c r="BY728" s="304"/>
      <c r="BZ728" s="304"/>
      <c r="CA728" s="304"/>
      <c r="CB728" s="304"/>
      <c r="CC728" s="304"/>
      <c r="CD728" s="304"/>
      <c r="CE728" s="304"/>
      <c r="CF728" s="304"/>
      <c r="CG728" s="304"/>
      <c r="CH728" s="304"/>
      <c r="CI728" s="304"/>
      <c r="CJ728" s="304"/>
      <c r="CK728" s="304"/>
      <c r="CL728" s="304"/>
      <c r="CM728" s="304"/>
      <c r="CN728" s="304"/>
      <c r="CO728" s="304"/>
      <c r="CP728" s="304"/>
      <c r="CQ728" s="304"/>
      <c r="CR728" s="304"/>
      <c r="CS728" s="304"/>
      <c r="CT728" s="304"/>
      <c r="CU728" s="304"/>
      <c r="CV728" s="304"/>
      <c r="CW728" s="304"/>
      <c r="CX728" s="304"/>
      <c r="CY728" s="304"/>
      <c r="CZ728" s="304"/>
      <c r="DA728" s="304"/>
      <c r="DB728" s="304"/>
      <c r="DC728" s="304"/>
      <c r="DD728" s="304"/>
    </row>
    <row r="729" spans="1:108" ht="17.25">
      <c r="A729" s="304"/>
      <c r="B729" s="300"/>
      <c r="C729" s="304"/>
      <c r="D729" s="304"/>
      <c r="E729" s="303"/>
      <c r="F729" s="303"/>
      <c r="G729" s="303"/>
      <c r="H729" s="303"/>
      <c r="I729" s="303"/>
      <c r="J729" s="305"/>
      <c r="K729" s="303"/>
      <c r="L729" s="303"/>
      <c r="M729" s="303"/>
      <c r="N729" s="305"/>
      <c r="O729" s="303"/>
      <c r="P729" s="304"/>
      <c r="Q729" s="304"/>
      <c r="R729" s="304"/>
      <c r="S729" s="304"/>
      <c r="T729" s="304"/>
      <c r="U729" s="304"/>
      <c r="V729" s="304"/>
      <c r="W729" s="304"/>
      <c r="X729" s="304"/>
      <c r="Y729" s="304"/>
      <c r="Z729" s="304"/>
      <c r="AA729" s="304"/>
      <c r="AB729" s="304"/>
      <c r="AC729" s="304"/>
      <c r="AD729" s="304"/>
      <c r="AE729" s="304"/>
      <c r="AF729" s="304"/>
      <c r="AG729" s="304"/>
      <c r="AH729" s="304"/>
      <c r="AI729" s="304"/>
      <c r="AJ729" s="304"/>
      <c r="AK729" s="304"/>
      <c r="AL729" s="304"/>
      <c r="AM729" s="304"/>
      <c r="AN729" s="304"/>
      <c r="AO729" s="304"/>
      <c r="AP729" s="304"/>
      <c r="AQ729" s="304"/>
      <c r="AR729" s="304"/>
      <c r="AS729" s="304"/>
      <c r="AT729" s="304"/>
      <c r="AU729" s="304"/>
      <c r="AV729" s="304"/>
      <c r="AW729" s="304"/>
      <c r="AX729" s="304"/>
      <c r="AY729" s="304"/>
      <c r="AZ729" s="304"/>
      <c r="BA729" s="304"/>
      <c r="BB729" s="304"/>
      <c r="BC729" s="304"/>
      <c r="BD729" s="304"/>
      <c r="BE729" s="304"/>
      <c r="BF729" s="304"/>
      <c r="BG729" s="304"/>
      <c r="BH729" s="304"/>
      <c r="BI729" s="304"/>
      <c r="BJ729" s="304"/>
      <c r="BK729" s="304"/>
      <c r="BL729" s="304"/>
      <c r="BM729" s="304"/>
      <c r="BN729" s="304"/>
      <c r="BO729" s="304"/>
      <c r="BP729" s="304"/>
      <c r="BQ729" s="304"/>
      <c r="BR729" s="304"/>
      <c r="BS729" s="304"/>
      <c r="BT729" s="304"/>
      <c r="BU729" s="304"/>
      <c r="BV729" s="304"/>
      <c r="BW729" s="304"/>
      <c r="BX729" s="304"/>
      <c r="BY729" s="304"/>
      <c r="BZ729" s="304"/>
      <c r="CA729" s="304"/>
      <c r="CB729" s="304"/>
      <c r="CC729" s="304"/>
      <c r="CD729" s="304"/>
      <c r="CE729" s="304"/>
      <c r="CF729" s="304"/>
      <c r="CG729" s="304"/>
      <c r="CH729" s="304"/>
      <c r="CI729" s="304"/>
      <c r="CJ729" s="304"/>
      <c r="CK729" s="304"/>
      <c r="CL729" s="304"/>
      <c r="CM729" s="304"/>
      <c r="CN729" s="304"/>
      <c r="CO729" s="304"/>
      <c r="CP729" s="304"/>
      <c r="CQ729" s="304"/>
      <c r="CR729" s="304"/>
      <c r="CS729" s="304"/>
      <c r="CT729" s="304"/>
      <c r="CU729" s="304"/>
      <c r="CV729" s="304"/>
      <c r="CW729" s="304"/>
      <c r="CX729" s="304"/>
      <c r="CY729" s="304"/>
      <c r="CZ729" s="304"/>
      <c r="DA729" s="304"/>
      <c r="DB729" s="304"/>
      <c r="DC729" s="304"/>
      <c r="DD729" s="304"/>
    </row>
    <row r="730" spans="1:108" ht="17.25">
      <c r="A730" s="304"/>
      <c r="B730" s="300"/>
      <c r="C730" s="304"/>
      <c r="D730" s="304"/>
      <c r="E730" s="303"/>
      <c r="F730" s="303"/>
      <c r="G730" s="303"/>
      <c r="H730" s="303"/>
      <c r="I730" s="303"/>
      <c r="J730" s="305"/>
      <c r="K730" s="303"/>
      <c r="L730" s="303"/>
      <c r="M730" s="303"/>
      <c r="N730" s="305"/>
      <c r="O730" s="303"/>
      <c r="P730" s="304"/>
      <c r="Q730" s="304"/>
      <c r="R730" s="304"/>
      <c r="S730" s="304"/>
      <c r="T730" s="304"/>
      <c r="U730" s="304"/>
      <c r="V730" s="304"/>
      <c r="W730" s="304"/>
      <c r="X730" s="304"/>
      <c r="Y730" s="304"/>
      <c r="Z730" s="304"/>
      <c r="AA730" s="304"/>
      <c r="AB730" s="304"/>
      <c r="AC730" s="304"/>
      <c r="AD730" s="304"/>
      <c r="AE730" s="304"/>
      <c r="AF730" s="304"/>
      <c r="AG730" s="304"/>
      <c r="AH730" s="304"/>
      <c r="AI730" s="304"/>
      <c r="AJ730" s="304"/>
      <c r="AK730" s="304"/>
      <c r="AL730" s="304"/>
      <c r="AM730" s="304"/>
      <c r="AN730" s="304"/>
      <c r="AO730" s="304"/>
      <c r="AP730" s="304"/>
      <c r="AQ730" s="304"/>
      <c r="AR730" s="304"/>
      <c r="AS730" s="304"/>
      <c r="AT730" s="304"/>
      <c r="AU730" s="304"/>
      <c r="AV730" s="304"/>
      <c r="AW730" s="304"/>
      <c r="AX730" s="304"/>
      <c r="AY730" s="304"/>
      <c r="AZ730" s="304"/>
      <c r="BA730" s="304"/>
      <c r="BB730" s="304"/>
      <c r="BC730" s="304"/>
      <c r="BD730" s="304"/>
      <c r="BE730" s="304"/>
      <c r="BF730" s="304"/>
      <c r="BG730" s="304"/>
      <c r="BH730" s="304"/>
      <c r="BI730" s="304"/>
      <c r="BJ730" s="304"/>
      <c r="BK730" s="304"/>
      <c r="BL730" s="304"/>
      <c r="BM730" s="304"/>
      <c r="BN730" s="304"/>
      <c r="BO730" s="304"/>
      <c r="BP730" s="304"/>
      <c r="BQ730" s="304"/>
      <c r="BR730" s="304"/>
      <c r="BS730" s="304"/>
      <c r="BT730" s="304"/>
      <c r="BU730" s="304"/>
      <c r="BV730" s="304"/>
      <c r="BW730" s="304"/>
      <c r="BX730" s="304"/>
      <c r="BY730" s="304"/>
      <c r="BZ730" s="304"/>
      <c r="CA730" s="304"/>
      <c r="CB730" s="304"/>
      <c r="CC730" s="304"/>
      <c r="CD730" s="304"/>
      <c r="CE730" s="304"/>
      <c r="CF730" s="304"/>
      <c r="CG730" s="304"/>
      <c r="CH730" s="304"/>
      <c r="CI730" s="304"/>
      <c r="CJ730" s="304"/>
      <c r="CK730" s="304"/>
      <c r="CL730" s="304"/>
      <c r="CM730" s="304"/>
      <c r="CN730" s="304"/>
      <c r="CO730" s="304"/>
      <c r="CP730" s="304"/>
      <c r="CQ730" s="304"/>
      <c r="CR730" s="304"/>
      <c r="CS730" s="304"/>
      <c r="CT730" s="304"/>
      <c r="CU730" s="304"/>
      <c r="CV730" s="304"/>
      <c r="CW730" s="304"/>
      <c r="CX730" s="304"/>
      <c r="CY730" s="304"/>
      <c r="CZ730" s="304"/>
      <c r="DA730" s="304"/>
      <c r="DB730" s="304"/>
      <c r="DC730" s="304"/>
      <c r="DD730" s="304"/>
    </row>
    <row r="731" spans="1:108" ht="17.25">
      <c r="A731" s="304"/>
      <c r="B731" s="300"/>
      <c r="C731" s="304"/>
      <c r="D731" s="304"/>
      <c r="E731" s="303"/>
      <c r="F731" s="303"/>
      <c r="G731" s="303"/>
      <c r="H731" s="303"/>
      <c r="I731" s="303"/>
      <c r="J731" s="305"/>
      <c r="K731" s="303"/>
      <c r="L731" s="303"/>
      <c r="M731" s="303"/>
      <c r="N731" s="305"/>
      <c r="O731" s="303"/>
      <c r="P731" s="304"/>
      <c r="Q731" s="304"/>
      <c r="R731" s="304"/>
      <c r="S731" s="304"/>
      <c r="T731" s="304"/>
      <c r="U731" s="304"/>
      <c r="V731" s="304"/>
      <c r="W731" s="304"/>
      <c r="X731" s="304"/>
      <c r="Y731" s="304"/>
      <c r="Z731" s="304"/>
      <c r="AA731" s="304"/>
      <c r="AB731" s="304"/>
      <c r="AC731" s="304"/>
      <c r="AD731" s="304"/>
      <c r="AE731" s="304"/>
      <c r="AF731" s="304"/>
      <c r="AG731" s="304"/>
      <c r="AH731" s="304"/>
      <c r="AI731" s="304"/>
      <c r="AJ731" s="304"/>
      <c r="AK731" s="304"/>
      <c r="AL731" s="304"/>
      <c r="AM731" s="304"/>
      <c r="AN731" s="304"/>
      <c r="AO731" s="304"/>
      <c r="AP731" s="304"/>
      <c r="AQ731" s="304"/>
      <c r="AR731" s="304"/>
      <c r="AS731" s="304"/>
      <c r="AT731" s="304"/>
      <c r="AU731" s="304"/>
      <c r="AV731" s="304"/>
      <c r="AW731" s="304"/>
      <c r="AX731" s="304"/>
      <c r="AY731" s="304"/>
      <c r="AZ731" s="304"/>
      <c r="BA731" s="304"/>
      <c r="BB731" s="304"/>
      <c r="BC731" s="304"/>
      <c r="BD731" s="304"/>
      <c r="BE731" s="304"/>
      <c r="BF731" s="304"/>
      <c r="BG731" s="304"/>
      <c r="BH731" s="304"/>
      <c r="BI731" s="304"/>
      <c r="BJ731" s="304"/>
      <c r="BK731" s="304"/>
      <c r="BL731" s="304"/>
      <c r="BM731" s="304"/>
      <c r="BN731" s="304"/>
      <c r="BO731" s="304"/>
      <c r="BP731" s="304"/>
      <c r="BQ731" s="304"/>
      <c r="BR731" s="304"/>
      <c r="BS731" s="304"/>
      <c r="BT731" s="304"/>
      <c r="BU731" s="304"/>
      <c r="BV731" s="304"/>
      <c r="BW731" s="304"/>
      <c r="BX731" s="304"/>
      <c r="BY731" s="304"/>
      <c r="BZ731" s="304"/>
      <c r="CA731" s="304"/>
      <c r="CB731" s="304"/>
      <c r="CC731" s="304"/>
      <c r="CD731" s="304"/>
      <c r="CE731" s="304"/>
      <c r="CF731" s="304"/>
      <c r="CG731" s="304"/>
      <c r="CH731" s="304"/>
      <c r="CI731" s="304"/>
      <c r="CJ731" s="304"/>
      <c r="CK731" s="304"/>
      <c r="CL731" s="304"/>
      <c r="CM731" s="304"/>
      <c r="CN731" s="304"/>
      <c r="CO731" s="304"/>
      <c r="CP731" s="304"/>
      <c r="CQ731" s="304"/>
      <c r="CR731" s="304"/>
      <c r="CS731" s="304"/>
      <c r="CT731" s="304"/>
      <c r="CU731" s="304"/>
      <c r="CV731" s="304"/>
      <c r="CW731" s="304"/>
      <c r="CX731" s="304"/>
      <c r="CY731" s="304"/>
      <c r="CZ731" s="304"/>
      <c r="DA731" s="304"/>
      <c r="DB731" s="304"/>
      <c r="DC731" s="304"/>
      <c r="DD731" s="304"/>
    </row>
    <row r="732" spans="1:108" ht="17.25">
      <c r="A732" s="304"/>
      <c r="B732" s="300"/>
      <c r="C732" s="304"/>
      <c r="D732" s="304"/>
      <c r="E732" s="303"/>
      <c r="F732" s="303"/>
      <c r="G732" s="303"/>
      <c r="H732" s="303"/>
      <c r="I732" s="303"/>
      <c r="J732" s="305"/>
      <c r="K732" s="303"/>
      <c r="L732" s="303"/>
      <c r="M732" s="303"/>
      <c r="N732" s="305"/>
      <c r="O732" s="303"/>
      <c r="P732" s="304"/>
      <c r="Q732" s="304"/>
      <c r="R732" s="304"/>
      <c r="S732" s="304"/>
      <c r="T732" s="304"/>
      <c r="U732" s="304"/>
      <c r="V732" s="304"/>
      <c r="W732" s="304"/>
      <c r="X732" s="304"/>
      <c r="Y732" s="304"/>
      <c r="Z732" s="304"/>
      <c r="AA732" s="304"/>
      <c r="AB732" s="304"/>
      <c r="AC732" s="304"/>
      <c r="AD732" s="304"/>
      <c r="AE732" s="304"/>
      <c r="AF732" s="304"/>
      <c r="AG732" s="304"/>
      <c r="AH732" s="304"/>
      <c r="AI732" s="304"/>
      <c r="AJ732" s="304"/>
      <c r="AK732" s="304"/>
      <c r="AL732" s="304"/>
      <c r="AM732" s="304"/>
      <c r="AN732" s="304"/>
      <c r="AO732" s="304"/>
      <c r="AP732" s="304"/>
      <c r="AQ732" s="304"/>
      <c r="AR732" s="304"/>
      <c r="AS732" s="304"/>
      <c r="AT732" s="304"/>
      <c r="AU732" s="304"/>
      <c r="AV732" s="304"/>
      <c r="AW732" s="304"/>
      <c r="AX732" s="304"/>
      <c r="AY732" s="304"/>
      <c r="AZ732" s="304"/>
      <c r="BA732" s="304"/>
      <c r="BB732" s="304"/>
      <c r="BC732" s="304"/>
      <c r="BD732" s="304"/>
      <c r="BE732" s="304"/>
      <c r="BF732" s="304"/>
      <c r="BG732" s="304"/>
      <c r="BH732" s="304"/>
      <c r="BI732" s="304"/>
      <c r="BJ732" s="304"/>
      <c r="BK732" s="304"/>
      <c r="BL732" s="304"/>
      <c r="BM732" s="304"/>
      <c r="BN732" s="304"/>
      <c r="BO732" s="304"/>
      <c r="BP732" s="304"/>
      <c r="BQ732" s="304"/>
      <c r="BR732" s="304"/>
      <c r="BS732" s="304"/>
      <c r="BT732" s="304"/>
      <c r="BU732" s="304"/>
      <c r="BV732" s="304"/>
      <c r="BW732" s="304"/>
      <c r="BX732" s="304"/>
      <c r="BY732" s="304"/>
      <c r="BZ732" s="304"/>
      <c r="CA732" s="304"/>
      <c r="CB732" s="304"/>
      <c r="CC732" s="304"/>
      <c r="CD732" s="304"/>
      <c r="CE732" s="304"/>
      <c r="CF732" s="304"/>
      <c r="CG732" s="304"/>
      <c r="CH732" s="304"/>
      <c r="CI732" s="304"/>
      <c r="CJ732" s="304"/>
      <c r="CK732" s="304"/>
      <c r="CL732" s="304"/>
      <c r="CM732" s="304"/>
      <c r="CN732" s="304"/>
      <c r="CO732" s="304"/>
      <c r="CP732" s="304"/>
      <c r="CQ732" s="304"/>
      <c r="CR732" s="304"/>
      <c r="CS732" s="304"/>
      <c r="CT732" s="304"/>
      <c r="CU732" s="304"/>
      <c r="CV732" s="304"/>
      <c r="CW732" s="304"/>
      <c r="CX732" s="304"/>
      <c r="CY732" s="304"/>
      <c r="CZ732" s="304"/>
      <c r="DA732" s="304"/>
      <c r="DB732" s="304"/>
      <c r="DC732" s="304"/>
      <c r="DD732" s="304"/>
    </row>
    <row r="733" spans="1:108" ht="17.25">
      <c r="A733" s="304"/>
      <c r="B733" s="300"/>
      <c r="C733" s="304"/>
      <c r="D733" s="304"/>
      <c r="E733" s="303"/>
      <c r="F733" s="303"/>
      <c r="G733" s="303"/>
      <c r="H733" s="303"/>
      <c r="I733" s="303"/>
      <c r="J733" s="305"/>
      <c r="K733" s="303"/>
      <c r="L733" s="303"/>
      <c r="M733" s="303"/>
      <c r="N733" s="305"/>
      <c r="O733" s="303"/>
      <c r="P733" s="304"/>
      <c r="Q733" s="304"/>
      <c r="R733" s="304"/>
      <c r="S733" s="304"/>
      <c r="T733" s="304"/>
      <c r="U733" s="304"/>
      <c r="V733" s="304"/>
      <c r="W733" s="304"/>
      <c r="X733" s="304"/>
      <c r="Y733" s="304"/>
      <c r="Z733" s="304"/>
      <c r="AA733" s="304"/>
      <c r="AB733" s="304"/>
      <c r="AC733" s="304"/>
      <c r="AD733" s="304"/>
      <c r="AE733" s="304"/>
      <c r="AF733" s="304"/>
      <c r="AG733" s="304"/>
      <c r="AH733" s="304"/>
      <c r="AI733" s="304"/>
      <c r="AJ733" s="304"/>
      <c r="AK733" s="304"/>
      <c r="AL733" s="304"/>
      <c r="AM733" s="304"/>
      <c r="AN733" s="304"/>
      <c r="AO733" s="304"/>
      <c r="AP733" s="304"/>
      <c r="AQ733" s="304"/>
      <c r="AR733" s="304"/>
      <c r="AS733" s="304"/>
      <c r="AT733" s="304"/>
      <c r="AU733" s="304"/>
      <c r="AV733" s="304"/>
      <c r="AW733" s="304"/>
      <c r="AX733" s="304"/>
      <c r="AY733" s="304"/>
      <c r="AZ733" s="304"/>
      <c r="BA733" s="304"/>
      <c r="BB733" s="304"/>
      <c r="BC733" s="304"/>
      <c r="BD733" s="304"/>
      <c r="BE733" s="304"/>
      <c r="BF733" s="304"/>
      <c r="BG733" s="304"/>
      <c r="BH733" s="304"/>
      <c r="BI733" s="304"/>
      <c r="BJ733" s="304"/>
      <c r="BK733" s="304"/>
      <c r="BL733" s="304"/>
      <c r="BM733" s="304"/>
      <c r="BN733" s="304"/>
      <c r="BO733" s="304"/>
      <c r="BP733" s="304"/>
      <c r="BQ733" s="304"/>
      <c r="BR733" s="304"/>
      <c r="BS733" s="304"/>
      <c r="BT733" s="304"/>
      <c r="BU733" s="304"/>
      <c r="BV733" s="304"/>
      <c r="BW733" s="304"/>
      <c r="BX733" s="304"/>
      <c r="BY733" s="304"/>
      <c r="BZ733" s="304"/>
      <c r="CA733" s="304"/>
      <c r="CB733" s="304"/>
      <c r="CC733" s="304"/>
      <c r="CD733" s="304"/>
      <c r="CE733" s="304"/>
      <c r="CF733" s="304"/>
      <c r="CG733" s="304"/>
      <c r="CH733" s="304"/>
      <c r="CI733" s="304"/>
      <c r="CJ733" s="304"/>
      <c r="CK733" s="304"/>
      <c r="CL733" s="304"/>
      <c r="CM733" s="304"/>
      <c r="CN733" s="304"/>
      <c r="CO733" s="304"/>
      <c r="CP733" s="304"/>
      <c r="CQ733" s="304"/>
      <c r="CR733" s="304"/>
      <c r="CS733" s="304"/>
      <c r="CT733" s="304"/>
      <c r="CU733" s="304"/>
      <c r="CV733" s="304"/>
      <c r="CW733" s="304"/>
      <c r="CX733" s="304"/>
      <c r="CY733" s="304"/>
      <c r="CZ733" s="304"/>
      <c r="DA733" s="304"/>
      <c r="DB733" s="304"/>
      <c r="DC733" s="304"/>
      <c r="DD733" s="304"/>
    </row>
    <row r="734" spans="1:108" ht="17.25">
      <c r="A734" s="304"/>
      <c r="B734" s="300"/>
      <c r="C734" s="304"/>
      <c r="D734" s="304"/>
      <c r="E734" s="303"/>
      <c r="F734" s="303"/>
      <c r="G734" s="303"/>
      <c r="H734" s="303"/>
      <c r="I734" s="303"/>
      <c r="J734" s="305"/>
      <c r="K734" s="303"/>
      <c r="L734" s="303"/>
      <c r="M734" s="303"/>
      <c r="N734" s="305"/>
      <c r="O734" s="303"/>
      <c r="P734" s="304"/>
      <c r="Q734" s="304"/>
      <c r="R734" s="304"/>
      <c r="S734" s="304"/>
      <c r="T734" s="304"/>
      <c r="U734" s="304"/>
      <c r="V734" s="304"/>
      <c r="W734" s="304"/>
      <c r="X734" s="304"/>
      <c r="Y734" s="304"/>
      <c r="Z734" s="304"/>
      <c r="AA734" s="304"/>
      <c r="AB734" s="304"/>
      <c r="AC734" s="304"/>
      <c r="AD734" s="304"/>
      <c r="AE734" s="304"/>
      <c r="AF734" s="304"/>
      <c r="AG734" s="304"/>
      <c r="AH734" s="304"/>
      <c r="AI734" s="304"/>
      <c r="AJ734" s="304"/>
      <c r="AK734" s="304"/>
      <c r="AL734" s="304"/>
      <c r="AM734" s="304"/>
      <c r="AN734" s="304"/>
      <c r="AO734" s="304"/>
      <c r="AP734" s="304"/>
      <c r="AQ734" s="304"/>
      <c r="AR734" s="304"/>
      <c r="AS734" s="304"/>
      <c r="AT734" s="304"/>
      <c r="AU734" s="304"/>
      <c r="AV734" s="304"/>
      <c r="AW734" s="304"/>
      <c r="AX734" s="304"/>
      <c r="AY734" s="304"/>
      <c r="AZ734" s="304"/>
      <c r="BA734" s="304"/>
      <c r="BB734" s="304"/>
      <c r="BC734" s="304"/>
      <c r="BD734" s="304"/>
      <c r="BE734" s="304"/>
      <c r="BF734" s="304"/>
      <c r="BG734" s="304"/>
      <c r="BH734" s="304"/>
      <c r="BI734" s="304"/>
      <c r="BJ734" s="304"/>
      <c r="BK734" s="304"/>
      <c r="BL734" s="304"/>
      <c r="BM734" s="304"/>
      <c r="BN734" s="304"/>
      <c r="BO734" s="304"/>
      <c r="BP734" s="304"/>
      <c r="BQ734" s="304"/>
      <c r="BR734" s="304"/>
      <c r="BS734" s="304"/>
      <c r="BT734" s="304"/>
      <c r="BU734" s="304"/>
      <c r="BV734" s="304"/>
      <c r="BW734" s="304"/>
      <c r="BX734" s="304"/>
      <c r="BY734" s="304"/>
      <c r="BZ734" s="304"/>
      <c r="CA734" s="304"/>
      <c r="CB734" s="304"/>
      <c r="CC734" s="304"/>
      <c r="CD734" s="304"/>
      <c r="CE734" s="304"/>
      <c r="CF734" s="304"/>
      <c r="CG734" s="304"/>
      <c r="CH734" s="304"/>
      <c r="CI734" s="304"/>
      <c r="CJ734" s="304"/>
      <c r="CK734" s="304"/>
      <c r="CL734" s="304"/>
      <c r="CM734" s="304"/>
      <c r="CN734" s="304"/>
      <c r="CO734" s="304"/>
      <c r="CP734" s="304"/>
      <c r="CQ734" s="304"/>
      <c r="CR734" s="304"/>
      <c r="CS734" s="304"/>
      <c r="CT734" s="304"/>
      <c r="CU734" s="304"/>
      <c r="CV734" s="304"/>
      <c r="CW734" s="304"/>
      <c r="CX734" s="304"/>
      <c r="CY734" s="304"/>
      <c r="CZ734" s="304"/>
      <c r="DA734" s="304"/>
      <c r="DB734" s="304"/>
      <c r="DC734" s="304"/>
      <c r="DD734" s="304"/>
    </row>
    <row r="735" spans="1:108" ht="17.25">
      <c r="A735" s="304"/>
      <c r="B735" s="300"/>
      <c r="C735" s="304"/>
      <c r="D735" s="304"/>
      <c r="E735" s="303"/>
      <c r="F735" s="303"/>
      <c r="G735" s="303"/>
      <c r="H735" s="303"/>
      <c r="I735" s="303"/>
      <c r="J735" s="305"/>
      <c r="K735" s="303"/>
      <c r="L735" s="303"/>
      <c r="M735" s="303"/>
      <c r="N735" s="305"/>
      <c r="O735" s="303"/>
      <c r="P735" s="304"/>
      <c r="Q735" s="304"/>
      <c r="R735" s="304"/>
      <c r="S735" s="304"/>
      <c r="T735" s="304"/>
      <c r="U735" s="304"/>
      <c r="V735" s="304"/>
      <c r="W735" s="304"/>
      <c r="X735" s="304"/>
      <c r="Y735" s="304"/>
      <c r="Z735" s="304"/>
      <c r="AA735" s="304"/>
      <c r="AB735" s="304"/>
      <c r="AC735" s="304"/>
      <c r="AD735" s="304"/>
      <c r="AE735" s="304"/>
      <c r="AF735" s="304"/>
      <c r="AG735" s="304"/>
      <c r="AH735" s="304"/>
      <c r="AI735" s="304"/>
      <c r="AJ735" s="304"/>
      <c r="AK735" s="304"/>
      <c r="AL735" s="304"/>
      <c r="AM735" s="304"/>
      <c r="AN735" s="304"/>
      <c r="AO735" s="304"/>
      <c r="AP735" s="304"/>
      <c r="AQ735" s="304"/>
      <c r="AR735" s="304"/>
      <c r="AS735" s="304"/>
      <c r="AT735" s="304"/>
      <c r="AU735" s="304"/>
      <c r="AV735" s="304"/>
      <c r="AW735" s="304"/>
      <c r="AX735" s="304"/>
      <c r="AY735" s="304"/>
      <c r="AZ735" s="304"/>
      <c r="BA735" s="304"/>
      <c r="BB735" s="304"/>
      <c r="BC735" s="304"/>
      <c r="BD735" s="304"/>
      <c r="BE735" s="304"/>
      <c r="BF735" s="304"/>
      <c r="BG735" s="304"/>
      <c r="BH735" s="304"/>
      <c r="BI735" s="304"/>
      <c r="BJ735" s="304"/>
      <c r="BK735" s="304"/>
      <c r="BL735" s="304"/>
      <c r="BM735" s="304"/>
      <c r="BN735" s="304"/>
      <c r="BO735" s="304"/>
      <c r="BP735" s="304"/>
      <c r="BQ735" s="304"/>
      <c r="BR735" s="304"/>
      <c r="BS735" s="304"/>
      <c r="BT735" s="304"/>
      <c r="BU735" s="304"/>
      <c r="BV735" s="304"/>
      <c r="BW735" s="304"/>
      <c r="BX735" s="304"/>
      <c r="BY735" s="304"/>
      <c r="BZ735" s="304"/>
      <c r="CA735" s="304"/>
      <c r="CB735" s="304"/>
      <c r="CC735" s="304"/>
      <c r="CD735" s="304"/>
      <c r="CE735" s="304"/>
      <c r="CF735" s="304"/>
      <c r="CG735" s="304"/>
      <c r="CH735" s="304"/>
      <c r="CI735" s="304"/>
      <c r="CJ735" s="304"/>
      <c r="CK735" s="304"/>
      <c r="CL735" s="304"/>
      <c r="CM735" s="304"/>
      <c r="CN735" s="304"/>
      <c r="CO735" s="304"/>
      <c r="CP735" s="304"/>
      <c r="CQ735" s="304"/>
      <c r="CR735" s="304"/>
      <c r="CS735" s="304"/>
      <c r="CT735" s="304"/>
      <c r="CU735" s="304"/>
      <c r="CV735" s="304"/>
      <c r="CW735" s="304"/>
      <c r="CX735" s="304"/>
      <c r="CY735" s="304"/>
      <c r="CZ735" s="304"/>
      <c r="DA735" s="304"/>
      <c r="DB735" s="304"/>
      <c r="DC735" s="304"/>
      <c r="DD735" s="304"/>
    </row>
    <row r="736" spans="1:108" ht="17.25">
      <c r="A736" s="304"/>
      <c r="B736" s="300"/>
      <c r="C736" s="304"/>
      <c r="D736" s="304"/>
      <c r="E736" s="303"/>
      <c r="F736" s="303"/>
      <c r="G736" s="303"/>
      <c r="H736" s="303"/>
      <c r="I736" s="303"/>
      <c r="J736" s="305"/>
      <c r="K736" s="303"/>
      <c r="L736" s="303"/>
      <c r="M736" s="303"/>
      <c r="N736" s="305"/>
      <c r="O736" s="303"/>
      <c r="P736" s="304"/>
      <c r="Q736" s="304"/>
      <c r="R736" s="304"/>
      <c r="S736" s="304"/>
      <c r="T736" s="304"/>
      <c r="U736" s="304"/>
      <c r="V736" s="304"/>
      <c r="W736" s="304"/>
      <c r="X736" s="304"/>
      <c r="Y736" s="304"/>
      <c r="Z736" s="304"/>
      <c r="AA736" s="304"/>
      <c r="AB736" s="304"/>
      <c r="AC736" s="304"/>
      <c r="AD736" s="304"/>
      <c r="AE736" s="304"/>
      <c r="AF736" s="304"/>
      <c r="AG736" s="304"/>
      <c r="AH736" s="304"/>
      <c r="AI736" s="304"/>
      <c r="AJ736" s="304"/>
      <c r="AK736" s="304"/>
      <c r="AL736" s="304"/>
      <c r="AM736" s="304"/>
      <c r="AN736" s="304"/>
      <c r="AO736" s="304"/>
      <c r="AP736" s="304"/>
      <c r="AQ736" s="304"/>
      <c r="AR736" s="304"/>
      <c r="AS736" s="304"/>
      <c r="AT736" s="304"/>
      <c r="AU736" s="304"/>
      <c r="AV736" s="304"/>
      <c r="AW736" s="304"/>
      <c r="AX736" s="304"/>
      <c r="AY736" s="304"/>
      <c r="AZ736" s="304"/>
      <c r="BA736" s="304"/>
      <c r="BB736" s="304"/>
      <c r="BC736" s="304"/>
      <c r="BD736" s="304"/>
      <c r="BE736" s="304"/>
      <c r="BF736" s="304"/>
      <c r="BG736" s="304"/>
      <c r="BH736" s="304"/>
      <c r="BI736" s="304"/>
      <c r="BJ736" s="304"/>
      <c r="BK736" s="304"/>
      <c r="BL736" s="304"/>
      <c r="BM736" s="304"/>
      <c r="BN736" s="304"/>
      <c r="BO736" s="304"/>
      <c r="BP736" s="304"/>
      <c r="BQ736" s="304"/>
      <c r="BR736" s="304"/>
      <c r="BS736" s="304"/>
      <c r="BT736" s="304"/>
      <c r="BU736" s="304"/>
      <c r="BV736" s="304"/>
      <c r="BW736" s="304"/>
      <c r="BX736" s="304"/>
      <c r="BY736" s="304"/>
      <c r="BZ736" s="304"/>
      <c r="CA736" s="304"/>
      <c r="CB736" s="304"/>
      <c r="CC736" s="304"/>
      <c r="CD736" s="304"/>
      <c r="CE736" s="304"/>
      <c r="CF736" s="304"/>
      <c r="CG736" s="304"/>
      <c r="CH736" s="304"/>
      <c r="CI736" s="304"/>
      <c r="CJ736" s="304"/>
      <c r="CK736" s="304"/>
      <c r="CL736" s="304"/>
      <c r="CM736" s="304"/>
      <c r="CN736" s="304"/>
      <c r="CO736" s="304"/>
      <c r="CP736" s="304"/>
      <c r="CQ736" s="304"/>
      <c r="CR736" s="304"/>
      <c r="CS736" s="304"/>
      <c r="CT736" s="304"/>
      <c r="CU736" s="304"/>
      <c r="CV736" s="304"/>
      <c r="CW736" s="304"/>
      <c r="CX736" s="304"/>
      <c r="CY736" s="304"/>
      <c r="CZ736" s="304"/>
      <c r="DA736" s="304"/>
      <c r="DB736" s="304"/>
      <c r="DC736" s="304"/>
      <c r="DD736" s="304"/>
    </row>
    <row r="737" spans="1:108" ht="17.25">
      <c r="A737" s="304"/>
      <c r="B737" s="300"/>
      <c r="C737" s="304"/>
      <c r="D737" s="304"/>
      <c r="E737" s="303"/>
      <c r="F737" s="303"/>
      <c r="G737" s="303"/>
      <c r="H737" s="303"/>
      <c r="I737" s="303"/>
      <c r="J737" s="305"/>
      <c r="K737" s="303"/>
      <c r="L737" s="303"/>
      <c r="M737" s="303"/>
      <c r="N737" s="305"/>
      <c r="O737" s="303"/>
      <c r="P737" s="304"/>
      <c r="Q737" s="304"/>
      <c r="R737" s="304"/>
      <c r="S737" s="304"/>
      <c r="T737" s="304"/>
      <c r="U737" s="304"/>
      <c r="V737" s="304"/>
      <c r="W737" s="304"/>
      <c r="X737" s="304"/>
      <c r="Y737" s="304"/>
      <c r="Z737" s="304"/>
      <c r="AA737" s="304"/>
      <c r="AB737" s="304"/>
      <c r="AC737" s="304"/>
      <c r="AD737" s="304"/>
      <c r="AE737" s="304"/>
      <c r="AF737" s="304"/>
      <c r="AG737" s="304"/>
      <c r="AH737" s="304"/>
      <c r="AI737" s="304"/>
      <c r="AJ737" s="304"/>
      <c r="AK737" s="304"/>
      <c r="AL737" s="304"/>
      <c r="AM737" s="304"/>
      <c r="AN737" s="304"/>
      <c r="AO737" s="304"/>
      <c r="AP737" s="304"/>
      <c r="AQ737" s="304"/>
      <c r="AR737" s="304"/>
      <c r="AS737" s="304"/>
      <c r="AT737" s="304"/>
      <c r="AU737" s="304"/>
      <c r="AV737" s="304"/>
      <c r="AW737" s="304"/>
      <c r="AX737" s="304"/>
      <c r="AY737" s="304"/>
      <c r="AZ737" s="304"/>
      <c r="BA737" s="304"/>
      <c r="BB737" s="304"/>
      <c r="BC737" s="304"/>
      <c r="BD737" s="304"/>
      <c r="BE737" s="304"/>
      <c r="BF737" s="304"/>
      <c r="BG737" s="304"/>
      <c r="BH737" s="304"/>
      <c r="BI737" s="304"/>
      <c r="BJ737" s="304"/>
      <c r="BK737" s="304"/>
      <c r="BL737" s="304"/>
      <c r="BM737" s="304"/>
      <c r="BN737" s="304"/>
      <c r="BO737" s="304"/>
      <c r="BP737" s="304"/>
      <c r="BQ737" s="304"/>
      <c r="BR737" s="304"/>
      <c r="BS737" s="304"/>
      <c r="BT737" s="304"/>
      <c r="BU737" s="304"/>
      <c r="BV737" s="304"/>
      <c r="BW737" s="304"/>
      <c r="BX737" s="304"/>
      <c r="BY737" s="304"/>
      <c r="BZ737" s="304"/>
      <c r="CA737" s="304"/>
      <c r="CB737" s="304"/>
      <c r="CC737" s="304"/>
      <c r="CD737" s="304"/>
      <c r="CE737" s="304"/>
      <c r="CF737" s="304"/>
      <c r="CG737" s="304"/>
      <c r="CH737" s="304"/>
      <c r="CI737" s="304"/>
      <c r="CJ737" s="304"/>
      <c r="CK737" s="304"/>
      <c r="CL737" s="304"/>
      <c r="CM737" s="304"/>
      <c r="CN737" s="304"/>
      <c r="CO737" s="304"/>
      <c r="CP737" s="304"/>
      <c r="CQ737" s="304"/>
      <c r="CR737" s="304"/>
      <c r="CS737" s="304"/>
      <c r="CT737" s="304"/>
      <c r="CU737" s="304"/>
      <c r="CV737" s="304"/>
      <c r="CW737" s="304"/>
      <c r="CX737" s="304"/>
      <c r="CY737" s="304"/>
      <c r="CZ737" s="304"/>
      <c r="DA737" s="304"/>
      <c r="DB737" s="304"/>
      <c r="DC737" s="304"/>
      <c r="DD737" s="304"/>
    </row>
    <row r="738" spans="1:108" ht="17.25">
      <c r="A738" s="304"/>
      <c r="B738" s="300"/>
      <c r="C738" s="304"/>
      <c r="D738" s="304"/>
      <c r="E738" s="303"/>
      <c r="F738" s="303"/>
      <c r="G738" s="303"/>
      <c r="H738" s="303"/>
      <c r="I738" s="303"/>
      <c r="J738" s="305"/>
      <c r="K738" s="303"/>
      <c r="L738" s="303"/>
      <c r="M738" s="303"/>
      <c r="N738" s="305"/>
      <c r="O738" s="303"/>
      <c r="P738" s="304"/>
      <c r="Q738" s="304"/>
      <c r="R738" s="304"/>
      <c r="S738" s="304"/>
      <c r="T738" s="304"/>
      <c r="U738" s="304"/>
      <c r="V738" s="304"/>
      <c r="W738" s="304"/>
      <c r="X738" s="304"/>
      <c r="Y738" s="304"/>
      <c r="Z738" s="304"/>
      <c r="AA738" s="304"/>
      <c r="AB738" s="304"/>
      <c r="AC738" s="304"/>
      <c r="AD738" s="304"/>
      <c r="AE738" s="304"/>
      <c r="AF738" s="304"/>
      <c r="AG738" s="304"/>
      <c r="AH738" s="304"/>
      <c r="AI738" s="304"/>
      <c r="AJ738" s="304"/>
      <c r="AK738" s="304"/>
      <c r="AL738" s="304"/>
      <c r="AM738" s="304"/>
      <c r="AN738" s="304"/>
      <c r="AO738" s="304"/>
      <c r="AP738" s="304"/>
      <c r="AQ738" s="304"/>
      <c r="AR738" s="304"/>
      <c r="AS738" s="304"/>
      <c r="AT738" s="304"/>
      <c r="AU738" s="304"/>
      <c r="AV738" s="304"/>
      <c r="AW738" s="304"/>
      <c r="AX738" s="304"/>
      <c r="AY738" s="304"/>
      <c r="AZ738" s="304"/>
      <c r="BA738" s="304"/>
      <c r="BB738" s="304"/>
      <c r="BC738" s="304"/>
      <c r="BD738" s="304"/>
      <c r="BE738" s="304"/>
      <c r="BF738" s="304"/>
      <c r="BG738" s="304"/>
      <c r="BH738" s="304"/>
      <c r="BI738" s="304"/>
      <c r="BJ738" s="304"/>
      <c r="BK738" s="304"/>
      <c r="BL738" s="304"/>
      <c r="BM738" s="304"/>
      <c r="BN738" s="304"/>
      <c r="BO738" s="304"/>
      <c r="BP738" s="304"/>
      <c r="BQ738" s="304"/>
      <c r="BR738" s="304"/>
      <c r="BS738" s="304"/>
      <c r="BT738" s="304"/>
      <c r="BU738" s="304"/>
      <c r="BV738" s="304"/>
      <c r="BW738" s="304"/>
      <c r="BX738" s="304"/>
      <c r="BY738" s="304"/>
      <c r="BZ738" s="304"/>
      <c r="CA738" s="304"/>
      <c r="CB738" s="304"/>
      <c r="CC738" s="304"/>
      <c r="CD738" s="304"/>
      <c r="CE738" s="304"/>
      <c r="CF738" s="304"/>
      <c r="CG738" s="304"/>
      <c r="CH738" s="304"/>
      <c r="CI738" s="304"/>
      <c r="CJ738" s="304"/>
      <c r="CK738" s="304"/>
      <c r="CL738" s="304"/>
      <c r="CM738" s="304"/>
      <c r="CN738" s="304"/>
      <c r="CO738" s="304"/>
      <c r="CP738" s="304"/>
      <c r="CQ738" s="304"/>
      <c r="CR738" s="304"/>
      <c r="CS738" s="304"/>
      <c r="CT738" s="304"/>
      <c r="CU738" s="304"/>
      <c r="CV738" s="304"/>
      <c r="CW738" s="304"/>
      <c r="CX738" s="304"/>
      <c r="CY738" s="304"/>
      <c r="CZ738" s="304"/>
      <c r="DA738" s="304"/>
      <c r="DB738" s="304"/>
      <c r="DC738" s="304"/>
      <c r="DD738" s="304"/>
    </row>
    <row r="739" spans="1:108" ht="17.25">
      <c r="A739" s="304"/>
      <c r="B739" s="300"/>
      <c r="C739" s="304"/>
      <c r="D739" s="304"/>
      <c r="E739" s="303"/>
      <c r="F739" s="303"/>
      <c r="G739" s="303"/>
      <c r="H739" s="303"/>
      <c r="I739" s="303"/>
      <c r="J739" s="305"/>
      <c r="K739" s="303"/>
      <c r="L739" s="303"/>
      <c r="M739" s="303"/>
      <c r="N739" s="305"/>
      <c r="O739" s="303"/>
      <c r="P739" s="304"/>
      <c r="Q739" s="304"/>
      <c r="R739" s="304"/>
      <c r="S739" s="304"/>
      <c r="T739" s="304"/>
      <c r="U739" s="304"/>
      <c r="V739" s="304"/>
      <c r="W739" s="304"/>
      <c r="X739" s="304"/>
      <c r="Y739" s="304"/>
      <c r="Z739" s="304"/>
      <c r="AA739" s="304"/>
      <c r="AB739" s="304"/>
      <c r="AC739" s="304"/>
      <c r="AD739" s="304"/>
      <c r="AE739" s="304"/>
      <c r="AF739" s="304"/>
      <c r="AG739" s="304"/>
      <c r="AH739" s="304"/>
      <c r="AI739" s="304"/>
      <c r="AJ739" s="304"/>
      <c r="AK739" s="304"/>
      <c r="AL739" s="304"/>
      <c r="AM739" s="304"/>
      <c r="AN739" s="304"/>
      <c r="AO739" s="304"/>
      <c r="AP739" s="304"/>
      <c r="AQ739" s="304"/>
      <c r="AR739" s="304"/>
      <c r="AS739" s="304"/>
      <c r="AT739" s="304"/>
      <c r="AU739" s="304"/>
      <c r="AV739" s="304"/>
      <c r="AW739" s="304"/>
      <c r="AX739" s="304"/>
      <c r="AY739" s="304"/>
      <c r="AZ739" s="304"/>
      <c r="BA739" s="304"/>
      <c r="BB739" s="304"/>
      <c r="BC739" s="304"/>
      <c r="BD739" s="304"/>
      <c r="BE739" s="304"/>
      <c r="BF739" s="304"/>
      <c r="BG739" s="304"/>
      <c r="BH739" s="304"/>
      <c r="BI739" s="304"/>
      <c r="BJ739" s="304"/>
      <c r="BK739" s="304"/>
      <c r="BL739" s="304"/>
      <c r="BM739" s="304"/>
      <c r="BN739" s="304"/>
      <c r="BO739" s="304"/>
      <c r="BP739" s="304"/>
      <c r="BQ739" s="304"/>
      <c r="BR739" s="304"/>
      <c r="BS739" s="304"/>
      <c r="BT739" s="304"/>
      <c r="BU739" s="304"/>
      <c r="BV739" s="304"/>
      <c r="BW739" s="304"/>
      <c r="BX739" s="304"/>
      <c r="BY739" s="304"/>
      <c r="BZ739" s="304"/>
      <c r="CA739" s="304"/>
      <c r="CB739" s="304"/>
      <c r="CC739" s="304"/>
      <c r="CD739" s="304"/>
      <c r="CE739" s="304"/>
      <c r="CF739" s="304"/>
      <c r="CG739" s="304"/>
      <c r="CH739" s="304"/>
      <c r="CI739" s="304"/>
      <c r="CJ739" s="304"/>
      <c r="CK739" s="304"/>
      <c r="CL739" s="304"/>
      <c r="CM739" s="304"/>
      <c r="CN739" s="304"/>
      <c r="CO739" s="304"/>
      <c r="CP739" s="304"/>
      <c r="CQ739" s="304"/>
      <c r="CR739" s="304"/>
      <c r="CS739" s="304"/>
      <c r="CT739" s="304"/>
      <c r="CU739" s="304"/>
      <c r="CV739" s="304"/>
      <c r="CW739" s="304"/>
      <c r="CX739" s="304"/>
      <c r="CY739" s="304"/>
      <c r="CZ739" s="304"/>
      <c r="DA739" s="304"/>
      <c r="DB739" s="304"/>
      <c r="DC739" s="304"/>
      <c r="DD739" s="304"/>
    </row>
    <row r="740" spans="1:108" ht="17.25">
      <c r="A740" s="304"/>
      <c r="B740" s="300"/>
      <c r="C740" s="304"/>
      <c r="D740" s="304"/>
      <c r="E740" s="303"/>
      <c r="F740" s="303"/>
      <c r="G740" s="303"/>
      <c r="H740" s="303"/>
      <c r="I740" s="303"/>
      <c r="J740" s="305"/>
      <c r="K740" s="303"/>
      <c r="L740" s="303"/>
      <c r="M740" s="303"/>
      <c r="N740" s="305"/>
      <c r="O740" s="303"/>
      <c r="P740" s="304"/>
      <c r="Q740" s="304"/>
      <c r="R740" s="304"/>
      <c r="S740" s="304"/>
      <c r="T740" s="304"/>
      <c r="U740" s="304"/>
      <c r="V740" s="304"/>
      <c r="W740" s="304"/>
      <c r="X740" s="304"/>
      <c r="Y740" s="304"/>
      <c r="Z740" s="304"/>
      <c r="AA740" s="304"/>
      <c r="AB740" s="304"/>
      <c r="AC740" s="304"/>
      <c r="AD740" s="304"/>
      <c r="AE740" s="304"/>
      <c r="AF740" s="304"/>
      <c r="AG740" s="304"/>
      <c r="AH740" s="304"/>
      <c r="AI740" s="304"/>
      <c r="AJ740" s="304"/>
      <c r="AK740" s="304"/>
      <c r="AL740" s="304"/>
      <c r="AM740" s="304"/>
      <c r="AN740" s="304"/>
      <c r="AO740" s="304"/>
      <c r="AP740" s="304"/>
      <c r="AQ740" s="304"/>
      <c r="AR740" s="304"/>
      <c r="AS740" s="304"/>
      <c r="AT740" s="304"/>
      <c r="AU740" s="304"/>
      <c r="AV740" s="304"/>
      <c r="AW740" s="304"/>
      <c r="AX740" s="304"/>
      <c r="AY740" s="304"/>
      <c r="AZ740" s="304"/>
      <c r="BA740" s="304"/>
      <c r="BB740" s="304"/>
      <c r="BC740" s="304"/>
      <c r="BD740" s="304"/>
      <c r="BE740" s="304"/>
      <c r="BF740" s="304"/>
      <c r="BG740" s="304"/>
      <c r="BH740" s="304"/>
      <c r="BI740" s="304"/>
      <c r="BJ740" s="304"/>
      <c r="BK740" s="304"/>
      <c r="BL740" s="304"/>
      <c r="BM740" s="304"/>
      <c r="BN740" s="304"/>
      <c r="BO740" s="304"/>
      <c r="BP740" s="304"/>
      <c r="BQ740" s="304"/>
      <c r="BR740" s="304"/>
      <c r="BS740" s="304"/>
      <c r="BT740" s="304"/>
      <c r="BU740" s="304"/>
      <c r="BV740" s="304"/>
      <c r="BW740" s="304"/>
      <c r="BX740" s="304"/>
      <c r="BY740" s="304"/>
      <c r="BZ740" s="304"/>
      <c r="CA740" s="304"/>
      <c r="CB740" s="304"/>
      <c r="CC740" s="304"/>
      <c r="CD740" s="304"/>
      <c r="CE740" s="304"/>
      <c r="CF740" s="304"/>
      <c r="CG740" s="304"/>
      <c r="CH740" s="304"/>
      <c r="CI740" s="304"/>
      <c r="CJ740" s="304"/>
      <c r="CK740" s="304"/>
      <c r="CL740" s="304"/>
      <c r="CM740" s="304"/>
      <c r="CN740" s="304"/>
      <c r="CO740" s="304"/>
      <c r="CP740" s="304"/>
      <c r="CQ740" s="304"/>
      <c r="CR740" s="304"/>
      <c r="CS740" s="304"/>
      <c r="CT740" s="304"/>
      <c r="CU740" s="304"/>
      <c r="CV740" s="304"/>
      <c r="CW740" s="304"/>
      <c r="CX740" s="304"/>
      <c r="CY740" s="304"/>
      <c r="CZ740" s="304"/>
      <c r="DA740" s="304"/>
      <c r="DB740" s="304"/>
      <c r="DC740" s="304"/>
      <c r="DD740" s="304"/>
    </row>
    <row r="741" spans="1:108" ht="17.25">
      <c r="A741" s="304"/>
      <c r="B741" s="300"/>
      <c r="C741" s="304"/>
      <c r="D741" s="304"/>
      <c r="E741" s="303"/>
      <c r="F741" s="303"/>
      <c r="G741" s="303"/>
      <c r="H741" s="303"/>
      <c r="I741" s="303"/>
      <c r="J741" s="305"/>
      <c r="K741" s="303"/>
      <c r="L741" s="303"/>
      <c r="M741" s="303"/>
      <c r="N741" s="305"/>
      <c r="O741" s="303"/>
      <c r="P741" s="304"/>
      <c r="Q741" s="304"/>
      <c r="R741" s="304"/>
      <c r="S741" s="304"/>
      <c r="T741" s="304"/>
      <c r="U741" s="304"/>
      <c r="V741" s="304"/>
      <c r="W741" s="304"/>
      <c r="X741" s="304"/>
      <c r="Y741" s="304"/>
      <c r="Z741" s="304"/>
      <c r="AA741" s="304"/>
      <c r="AB741" s="304"/>
      <c r="AC741" s="304"/>
      <c r="AD741" s="304"/>
      <c r="AE741" s="304"/>
      <c r="AF741" s="304"/>
      <c r="AG741" s="304"/>
      <c r="AH741" s="304"/>
      <c r="AI741" s="304"/>
      <c r="AJ741" s="304"/>
      <c r="AK741" s="304"/>
      <c r="AL741" s="304"/>
      <c r="AM741" s="304"/>
      <c r="AN741" s="304"/>
      <c r="AO741" s="304"/>
      <c r="AP741" s="304"/>
      <c r="AQ741" s="304"/>
      <c r="AR741" s="304"/>
      <c r="AS741" s="304"/>
      <c r="AT741" s="304"/>
      <c r="AU741" s="304"/>
      <c r="AV741" s="304"/>
      <c r="AW741" s="304"/>
      <c r="AX741" s="304"/>
      <c r="AY741" s="304"/>
      <c r="AZ741" s="304"/>
      <c r="BA741" s="304"/>
      <c r="BB741" s="304"/>
      <c r="BC741" s="304"/>
      <c r="BD741" s="304"/>
      <c r="BE741" s="304"/>
      <c r="BF741" s="304"/>
      <c r="BG741" s="304"/>
      <c r="BH741" s="304"/>
      <c r="BI741" s="304"/>
      <c r="BJ741" s="304"/>
      <c r="BK741" s="304"/>
      <c r="BL741" s="304"/>
      <c r="BM741" s="304"/>
      <c r="BN741" s="304"/>
      <c r="BO741" s="304"/>
      <c r="BP741" s="304"/>
      <c r="BQ741" s="304"/>
      <c r="BR741" s="304"/>
      <c r="BS741" s="304"/>
      <c r="BT741" s="304"/>
      <c r="BU741" s="304"/>
      <c r="BV741" s="304"/>
      <c r="BW741" s="304"/>
      <c r="BX741" s="304"/>
      <c r="BY741" s="304"/>
      <c r="BZ741" s="304"/>
      <c r="CA741" s="304"/>
      <c r="CB741" s="304"/>
      <c r="CC741" s="304"/>
      <c r="CD741" s="304"/>
      <c r="CE741" s="304"/>
      <c r="CF741" s="304"/>
      <c r="CG741" s="304"/>
      <c r="CH741" s="304"/>
      <c r="CI741" s="304"/>
      <c r="CJ741" s="304"/>
      <c r="CK741" s="304"/>
      <c r="CL741" s="304"/>
      <c r="CM741" s="304"/>
      <c r="CN741" s="304"/>
      <c r="CO741" s="304"/>
      <c r="CP741" s="304"/>
      <c r="CQ741" s="304"/>
      <c r="CR741" s="304"/>
      <c r="CS741" s="304"/>
      <c r="CT741" s="304"/>
      <c r="CU741" s="304"/>
      <c r="CV741" s="304"/>
      <c r="CW741" s="304"/>
      <c r="CX741" s="304"/>
      <c r="CY741" s="304"/>
      <c r="CZ741" s="304"/>
      <c r="DA741" s="304"/>
      <c r="DB741" s="304"/>
      <c r="DC741" s="304"/>
      <c r="DD741" s="304"/>
    </row>
    <row r="742" spans="1:108" ht="17.25">
      <c r="A742" s="304"/>
      <c r="B742" s="300"/>
      <c r="C742" s="304"/>
      <c r="D742" s="304"/>
      <c r="E742" s="303"/>
      <c r="F742" s="303"/>
      <c r="G742" s="303"/>
      <c r="H742" s="303"/>
      <c r="I742" s="303"/>
      <c r="J742" s="305"/>
      <c r="K742" s="303"/>
      <c r="L742" s="303"/>
      <c r="M742" s="303"/>
      <c r="N742" s="305"/>
      <c r="O742" s="303"/>
      <c r="P742" s="304"/>
      <c r="Q742" s="304"/>
      <c r="R742" s="304"/>
      <c r="S742" s="304"/>
      <c r="T742" s="304"/>
      <c r="U742" s="304"/>
      <c r="V742" s="304"/>
      <c r="W742" s="304"/>
      <c r="X742" s="304"/>
      <c r="Y742" s="304"/>
      <c r="Z742" s="304"/>
      <c r="AA742" s="304"/>
      <c r="AB742" s="304"/>
      <c r="AC742" s="304"/>
      <c r="AD742" s="304"/>
      <c r="AE742" s="304"/>
      <c r="AF742" s="304"/>
      <c r="AG742" s="304"/>
      <c r="AH742" s="304"/>
      <c r="AI742" s="304"/>
      <c r="AJ742" s="304"/>
      <c r="AK742" s="304"/>
      <c r="AL742" s="304"/>
      <c r="AM742" s="304"/>
      <c r="AN742" s="304"/>
      <c r="AO742" s="304"/>
      <c r="AP742" s="304"/>
      <c r="AQ742" s="304"/>
      <c r="AR742" s="304"/>
      <c r="AS742" s="304"/>
      <c r="AT742" s="304"/>
      <c r="AU742" s="304"/>
      <c r="AV742" s="304"/>
      <c r="AW742" s="304"/>
      <c r="AX742" s="304"/>
      <c r="AY742" s="304"/>
      <c r="AZ742" s="304"/>
      <c r="BA742" s="304"/>
      <c r="BB742" s="304"/>
      <c r="BC742" s="304"/>
      <c r="BD742" s="304"/>
      <c r="BE742" s="304"/>
      <c r="BF742" s="304"/>
      <c r="BG742" s="304"/>
      <c r="BH742" s="304"/>
      <c r="BI742" s="304"/>
      <c r="BJ742" s="304"/>
      <c r="BK742" s="304"/>
      <c r="BL742" s="304"/>
      <c r="BM742" s="304"/>
      <c r="BN742" s="304"/>
      <c r="BO742" s="304"/>
      <c r="BP742" s="304"/>
      <c r="BQ742" s="304"/>
      <c r="BR742" s="304"/>
      <c r="BS742" s="304"/>
      <c r="BT742" s="304"/>
      <c r="BU742" s="304"/>
      <c r="BV742" s="304"/>
      <c r="BW742" s="304"/>
      <c r="BX742" s="304"/>
      <c r="BY742" s="304"/>
      <c r="BZ742" s="304"/>
      <c r="CA742" s="304"/>
      <c r="CB742" s="304"/>
      <c r="CC742" s="304"/>
      <c r="CD742" s="304"/>
      <c r="CE742" s="304"/>
      <c r="CF742" s="304"/>
      <c r="CG742" s="304"/>
      <c r="CH742" s="304"/>
      <c r="CI742" s="304"/>
      <c r="CJ742" s="304"/>
      <c r="CK742" s="304"/>
      <c r="CL742" s="304"/>
      <c r="CM742" s="304"/>
      <c r="CN742" s="304"/>
      <c r="CO742" s="304"/>
      <c r="CP742" s="304"/>
      <c r="CQ742" s="304"/>
      <c r="CR742" s="304"/>
      <c r="CS742" s="304"/>
      <c r="CT742" s="304"/>
      <c r="CU742" s="304"/>
      <c r="CV742" s="304"/>
      <c r="CW742" s="304"/>
      <c r="CX742" s="304"/>
      <c r="CY742" s="304"/>
      <c r="CZ742" s="304"/>
      <c r="DA742" s="304"/>
      <c r="DB742" s="304"/>
      <c r="DC742" s="304"/>
      <c r="DD742" s="304"/>
    </row>
    <row r="743" spans="1:108" ht="17.25">
      <c r="A743" s="304"/>
      <c r="B743" s="300"/>
      <c r="C743" s="304"/>
      <c r="D743" s="304"/>
      <c r="E743" s="303"/>
      <c r="F743" s="303"/>
      <c r="G743" s="303"/>
      <c r="H743" s="303"/>
      <c r="I743" s="303"/>
      <c r="J743" s="305"/>
      <c r="K743" s="303"/>
      <c r="L743" s="303"/>
      <c r="M743" s="303"/>
      <c r="N743" s="305"/>
      <c r="O743" s="303"/>
      <c r="P743" s="304"/>
      <c r="Q743" s="304"/>
      <c r="R743" s="304"/>
      <c r="S743" s="304"/>
      <c r="T743" s="304"/>
      <c r="U743" s="304"/>
      <c r="V743" s="304"/>
      <c r="W743" s="304"/>
      <c r="X743" s="304"/>
      <c r="Y743" s="304"/>
      <c r="Z743" s="304"/>
      <c r="AA743" s="304"/>
      <c r="AB743" s="304"/>
      <c r="AC743" s="304"/>
      <c r="AD743" s="304"/>
      <c r="AE743" s="304"/>
      <c r="AF743" s="304"/>
      <c r="AG743" s="304"/>
      <c r="AH743" s="304"/>
      <c r="AI743" s="304"/>
      <c r="AJ743" s="304"/>
      <c r="AK743" s="304"/>
      <c r="AL743" s="304"/>
      <c r="AM743" s="304"/>
      <c r="AN743" s="304"/>
      <c r="AO743" s="304"/>
      <c r="AP743" s="304"/>
      <c r="AQ743" s="304"/>
      <c r="AR743" s="304"/>
      <c r="AS743" s="304"/>
      <c r="AT743" s="304"/>
      <c r="AU743" s="304"/>
      <c r="AV743" s="304"/>
      <c r="AW743" s="304"/>
      <c r="AX743" s="304"/>
      <c r="AY743" s="304"/>
      <c r="AZ743" s="304"/>
      <c r="BA743" s="304"/>
      <c r="BB743" s="304"/>
      <c r="BC743" s="304"/>
      <c r="BD743" s="304"/>
      <c r="BE743" s="304"/>
      <c r="BF743" s="304"/>
      <c r="BG743" s="304"/>
      <c r="BH743" s="304"/>
      <c r="BI743" s="304"/>
      <c r="BJ743" s="304"/>
      <c r="BK743" s="304"/>
      <c r="BL743" s="304"/>
      <c r="BM743" s="304"/>
      <c r="BN743" s="304"/>
      <c r="BO743" s="304"/>
      <c r="BP743" s="304"/>
      <c r="BQ743" s="304"/>
      <c r="BR743" s="304"/>
      <c r="BS743" s="304"/>
      <c r="BT743" s="304"/>
      <c r="BU743" s="304"/>
      <c r="BV743" s="304"/>
      <c r="BW743" s="304"/>
      <c r="BX743" s="304"/>
      <c r="BY743" s="304"/>
      <c r="BZ743" s="304"/>
      <c r="CA743" s="304"/>
      <c r="CB743" s="304"/>
      <c r="CC743" s="304"/>
      <c r="CD743" s="304"/>
      <c r="CE743" s="304"/>
      <c r="CF743" s="304"/>
      <c r="CG743" s="304"/>
      <c r="CH743" s="304"/>
      <c r="CI743" s="304"/>
      <c r="CJ743" s="304"/>
      <c r="CK743" s="304"/>
      <c r="CL743" s="304"/>
      <c r="CM743" s="304"/>
      <c r="CN743" s="304"/>
      <c r="CO743" s="304"/>
      <c r="CP743" s="304"/>
      <c r="CQ743" s="304"/>
      <c r="CR743" s="304"/>
      <c r="CS743" s="304"/>
      <c r="CT743" s="304"/>
      <c r="CU743" s="304"/>
      <c r="CV743" s="304"/>
      <c r="CW743" s="304"/>
      <c r="CX743" s="304"/>
      <c r="CY743" s="304"/>
      <c r="CZ743" s="304"/>
      <c r="DA743" s="304"/>
      <c r="DB743" s="304"/>
      <c r="DC743" s="304"/>
      <c r="DD743" s="304"/>
    </row>
    <row r="744" spans="1:108" ht="17.25">
      <c r="A744" s="304"/>
      <c r="B744" s="300"/>
      <c r="C744" s="304"/>
      <c r="D744" s="304"/>
      <c r="E744" s="303"/>
      <c r="F744" s="303"/>
      <c r="G744" s="303"/>
      <c r="H744" s="303"/>
      <c r="I744" s="303"/>
      <c r="J744" s="305"/>
      <c r="K744" s="303"/>
      <c r="L744" s="303"/>
      <c r="M744" s="303"/>
      <c r="N744" s="305"/>
      <c r="O744" s="303"/>
      <c r="P744" s="304"/>
      <c r="Q744" s="304"/>
      <c r="R744" s="304"/>
      <c r="S744" s="304"/>
      <c r="T744" s="304"/>
      <c r="U744" s="304"/>
      <c r="V744" s="304"/>
      <c r="W744" s="304"/>
      <c r="X744" s="304"/>
      <c r="Y744" s="304"/>
      <c r="Z744" s="304"/>
      <c r="AA744" s="304"/>
      <c r="AB744" s="304"/>
      <c r="AC744" s="304"/>
      <c r="AD744" s="304"/>
      <c r="AE744" s="304"/>
      <c r="AF744" s="304"/>
      <c r="AG744" s="304"/>
      <c r="AH744" s="304"/>
      <c r="AI744" s="304"/>
      <c r="AJ744" s="304"/>
      <c r="AK744" s="304"/>
      <c r="AL744" s="304"/>
      <c r="AM744" s="304"/>
      <c r="AN744" s="304"/>
      <c r="AO744" s="304"/>
      <c r="AP744" s="304"/>
      <c r="AQ744" s="304"/>
      <c r="AR744" s="304"/>
      <c r="AS744" s="304"/>
      <c r="AT744" s="304"/>
      <c r="AU744" s="304"/>
      <c r="AV744" s="304"/>
      <c r="AW744" s="304"/>
      <c r="AX744" s="304"/>
      <c r="AY744" s="304"/>
      <c r="AZ744" s="304"/>
      <c r="BA744" s="304"/>
      <c r="BB744" s="304"/>
      <c r="BC744" s="304"/>
      <c r="BD744" s="304"/>
      <c r="BE744" s="304"/>
      <c r="BF744" s="304"/>
      <c r="BG744" s="304"/>
      <c r="BH744" s="304"/>
      <c r="BI744" s="304"/>
      <c r="BJ744" s="304"/>
      <c r="BK744" s="304"/>
      <c r="BL744" s="304"/>
      <c r="BM744" s="304"/>
      <c r="BN744" s="304"/>
      <c r="BO744" s="304"/>
      <c r="BP744" s="304"/>
      <c r="BQ744" s="304"/>
      <c r="BR744" s="304"/>
      <c r="BS744" s="304"/>
      <c r="BT744" s="304"/>
      <c r="BU744" s="304"/>
      <c r="BV744" s="304"/>
      <c r="BW744" s="304"/>
      <c r="BX744" s="304"/>
      <c r="BY744" s="304"/>
      <c r="BZ744" s="304"/>
      <c r="CA744" s="304"/>
      <c r="CB744" s="304"/>
      <c r="CC744" s="304"/>
      <c r="CD744" s="304"/>
      <c r="CE744" s="304"/>
      <c r="CF744" s="304"/>
      <c r="CG744" s="304"/>
      <c r="CH744" s="304"/>
      <c r="CI744" s="304"/>
      <c r="CJ744" s="304"/>
      <c r="CK744" s="304"/>
      <c r="CL744" s="304"/>
      <c r="CM744" s="304"/>
      <c r="CN744" s="304"/>
      <c r="CO744" s="304"/>
      <c r="CP744" s="304"/>
      <c r="CQ744" s="304"/>
      <c r="CR744" s="304"/>
      <c r="CS744" s="304"/>
      <c r="CT744" s="304"/>
      <c r="CU744" s="304"/>
      <c r="CV744" s="304"/>
      <c r="CW744" s="304"/>
      <c r="CX744" s="304"/>
      <c r="CY744" s="304"/>
      <c r="CZ744" s="304"/>
      <c r="DA744" s="304"/>
      <c r="DB744" s="304"/>
      <c r="DC744" s="304"/>
      <c r="DD744" s="304"/>
    </row>
    <row r="745" spans="1:108" ht="17.25">
      <c r="A745" s="304"/>
      <c r="B745" s="300"/>
      <c r="C745" s="304"/>
      <c r="D745" s="304"/>
      <c r="E745" s="303"/>
      <c r="F745" s="303"/>
      <c r="G745" s="303"/>
      <c r="H745" s="303"/>
      <c r="I745" s="303"/>
      <c r="J745" s="305"/>
      <c r="K745" s="303"/>
      <c r="L745" s="303"/>
      <c r="M745" s="303"/>
      <c r="N745" s="305"/>
      <c r="O745" s="303"/>
      <c r="P745" s="304"/>
      <c r="Q745" s="304"/>
      <c r="R745" s="304"/>
      <c r="S745" s="304"/>
      <c r="T745" s="304"/>
      <c r="U745" s="304"/>
      <c r="V745" s="304"/>
      <c r="W745" s="304"/>
      <c r="X745" s="304"/>
      <c r="Y745" s="304"/>
      <c r="Z745" s="304"/>
      <c r="AA745" s="304"/>
      <c r="AB745" s="304"/>
      <c r="AC745" s="304"/>
      <c r="AD745" s="304"/>
      <c r="AE745" s="304"/>
      <c r="AF745" s="304"/>
      <c r="AG745" s="304"/>
      <c r="AH745" s="304"/>
      <c r="AI745" s="304"/>
      <c r="AJ745" s="304"/>
      <c r="AK745" s="304"/>
      <c r="AL745" s="304"/>
      <c r="AM745" s="304"/>
      <c r="AN745" s="304"/>
      <c r="AO745" s="304"/>
      <c r="AP745" s="304"/>
      <c r="AQ745" s="304"/>
      <c r="AR745" s="304"/>
      <c r="AS745" s="304"/>
      <c r="AT745" s="304"/>
      <c r="AU745" s="304"/>
      <c r="AV745" s="304"/>
      <c r="AW745" s="304"/>
      <c r="AX745" s="304"/>
      <c r="AY745" s="304"/>
      <c r="AZ745" s="304"/>
      <c r="BA745" s="304"/>
      <c r="BB745" s="304"/>
      <c r="BC745" s="304"/>
      <c r="BD745" s="304"/>
      <c r="BE745" s="304"/>
      <c r="BF745" s="304"/>
      <c r="BG745" s="304"/>
      <c r="BH745" s="304"/>
      <c r="BI745" s="304"/>
      <c r="BJ745" s="304"/>
      <c r="BK745" s="304"/>
      <c r="BL745" s="304"/>
      <c r="BM745" s="304"/>
      <c r="BN745" s="304"/>
      <c r="BO745" s="304"/>
      <c r="BP745" s="304"/>
      <c r="BQ745" s="304"/>
      <c r="BR745" s="304"/>
      <c r="BS745" s="304"/>
      <c r="BT745" s="304"/>
      <c r="BU745" s="304"/>
      <c r="BV745" s="304"/>
      <c r="BW745" s="304"/>
      <c r="BX745" s="304"/>
      <c r="BY745" s="304"/>
      <c r="BZ745" s="304"/>
      <c r="CA745" s="304"/>
      <c r="CB745" s="304"/>
      <c r="CC745" s="304"/>
      <c r="CD745" s="304"/>
      <c r="CE745" s="304"/>
      <c r="CF745" s="304"/>
      <c r="CG745" s="304"/>
      <c r="CH745" s="304"/>
      <c r="CI745" s="304"/>
      <c r="CJ745" s="304"/>
      <c r="CK745" s="304"/>
      <c r="CL745" s="304"/>
      <c r="CM745" s="304"/>
      <c r="CN745" s="304"/>
      <c r="CO745" s="304"/>
      <c r="CP745" s="304"/>
      <c r="CQ745" s="304"/>
      <c r="CR745" s="304"/>
      <c r="CS745" s="304"/>
      <c r="CT745" s="304"/>
      <c r="CU745" s="304"/>
      <c r="CV745" s="304"/>
      <c r="CW745" s="304"/>
      <c r="CX745" s="304"/>
      <c r="CY745" s="304"/>
      <c r="CZ745" s="304"/>
      <c r="DA745" s="304"/>
      <c r="DB745" s="304"/>
      <c r="DC745" s="304"/>
      <c r="DD745" s="304"/>
    </row>
    <row r="746" spans="1:108" ht="17.25">
      <c r="A746" s="304"/>
      <c r="B746" s="300"/>
      <c r="C746" s="304"/>
      <c r="D746" s="304"/>
      <c r="E746" s="303"/>
      <c r="F746" s="303"/>
      <c r="G746" s="303"/>
      <c r="H746" s="303"/>
      <c r="I746" s="303"/>
      <c r="J746" s="305"/>
      <c r="K746" s="303"/>
      <c r="L746" s="303"/>
      <c r="M746" s="303"/>
      <c r="N746" s="305"/>
      <c r="O746" s="303"/>
      <c r="P746" s="304"/>
      <c r="Q746" s="304"/>
      <c r="R746" s="304"/>
      <c r="S746" s="304"/>
      <c r="T746" s="304"/>
      <c r="U746" s="304"/>
      <c r="V746" s="304"/>
      <c r="W746" s="304"/>
      <c r="X746" s="304"/>
      <c r="Y746" s="304"/>
      <c r="Z746" s="304"/>
      <c r="AA746" s="304"/>
      <c r="AB746" s="304"/>
      <c r="AC746" s="304"/>
      <c r="AD746" s="304"/>
      <c r="AE746" s="304"/>
      <c r="AF746" s="304"/>
      <c r="AG746" s="304"/>
      <c r="AH746" s="304"/>
      <c r="AI746" s="304"/>
      <c r="AJ746" s="304"/>
      <c r="AK746" s="304"/>
      <c r="AL746" s="304"/>
      <c r="AM746" s="304"/>
      <c r="AN746" s="304"/>
      <c r="AO746" s="304"/>
      <c r="AP746" s="304"/>
      <c r="AQ746" s="304"/>
      <c r="AR746" s="304"/>
      <c r="AS746" s="304"/>
      <c r="AT746" s="304"/>
      <c r="AU746" s="304"/>
      <c r="AV746" s="304"/>
      <c r="AW746" s="304"/>
      <c r="AX746" s="304"/>
      <c r="AY746" s="304"/>
      <c r="AZ746" s="304"/>
      <c r="BA746" s="304"/>
      <c r="BB746" s="304"/>
      <c r="BC746" s="304"/>
      <c r="BD746" s="304"/>
      <c r="BE746" s="304"/>
      <c r="BF746" s="304"/>
      <c r="BG746" s="304"/>
      <c r="BH746" s="304"/>
      <c r="BI746" s="304"/>
      <c r="BJ746" s="304"/>
      <c r="BK746" s="304"/>
      <c r="BL746" s="304"/>
      <c r="BM746" s="304"/>
      <c r="BN746" s="304"/>
      <c r="BO746" s="304"/>
      <c r="BP746" s="304"/>
      <c r="BQ746" s="304"/>
      <c r="BR746" s="304"/>
      <c r="BS746" s="304"/>
      <c r="BT746" s="304"/>
      <c r="BU746" s="304"/>
      <c r="BV746" s="304"/>
      <c r="BW746" s="304"/>
      <c r="BX746" s="304"/>
      <c r="BY746" s="304"/>
      <c r="BZ746" s="304"/>
      <c r="CA746" s="304"/>
      <c r="CB746" s="304"/>
      <c r="CC746" s="304"/>
      <c r="CD746" s="304"/>
      <c r="CE746" s="304"/>
      <c r="CF746" s="304"/>
      <c r="CG746" s="304"/>
      <c r="CH746" s="304"/>
      <c r="CI746" s="304"/>
      <c r="CJ746" s="304"/>
      <c r="CK746" s="304"/>
      <c r="CL746" s="304"/>
      <c r="CM746" s="304"/>
      <c r="CN746" s="304"/>
      <c r="CO746" s="304"/>
      <c r="CP746" s="304"/>
      <c r="CQ746" s="304"/>
      <c r="CR746" s="304"/>
      <c r="CS746" s="304"/>
      <c r="CT746" s="304"/>
      <c r="CU746" s="304"/>
      <c r="CV746" s="304"/>
      <c r="CW746" s="304"/>
      <c r="CX746" s="304"/>
      <c r="CY746" s="304"/>
      <c r="CZ746" s="304"/>
      <c r="DA746" s="304"/>
      <c r="DB746" s="304"/>
      <c r="DC746" s="304"/>
      <c r="DD746" s="304"/>
    </row>
    <row r="747" spans="1:108" ht="17.25">
      <c r="A747" s="304"/>
      <c r="B747" s="300"/>
      <c r="C747" s="304"/>
      <c r="D747" s="304"/>
      <c r="E747" s="303"/>
      <c r="F747" s="303"/>
      <c r="G747" s="303"/>
      <c r="H747" s="303"/>
      <c r="I747" s="303"/>
      <c r="J747" s="305"/>
      <c r="K747" s="303"/>
      <c r="L747" s="303"/>
      <c r="M747" s="303"/>
      <c r="N747" s="305"/>
      <c r="O747" s="303"/>
      <c r="P747" s="304"/>
      <c r="Q747" s="304"/>
      <c r="R747" s="304"/>
      <c r="S747" s="304"/>
      <c r="T747" s="304"/>
      <c r="U747" s="304"/>
      <c r="V747" s="304"/>
      <c r="W747" s="304"/>
      <c r="X747" s="304"/>
      <c r="Y747" s="304"/>
      <c r="Z747" s="304"/>
      <c r="AA747" s="304"/>
      <c r="AB747" s="304"/>
      <c r="AC747" s="304"/>
      <c r="AD747" s="304"/>
      <c r="AE747" s="304"/>
      <c r="AF747" s="304"/>
      <c r="AG747" s="304"/>
      <c r="AH747" s="304"/>
      <c r="AI747" s="304"/>
      <c r="AJ747" s="304"/>
      <c r="AK747" s="304"/>
      <c r="AL747" s="304"/>
      <c r="AM747" s="304"/>
      <c r="AN747" s="304"/>
      <c r="AO747" s="304"/>
      <c r="AP747" s="304"/>
      <c r="AQ747" s="304"/>
      <c r="AR747" s="304"/>
      <c r="AS747" s="304"/>
      <c r="AT747" s="304"/>
      <c r="AU747" s="304"/>
      <c r="AV747" s="304"/>
      <c r="AW747" s="304"/>
      <c r="AX747" s="304"/>
      <c r="AY747" s="304"/>
      <c r="AZ747" s="304"/>
      <c r="BA747" s="304"/>
      <c r="BB747" s="304"/>
      <c r="BC747" s="304"/>
      <c r="BD747" s="304"/>
      <c r="BE747" s="304"/>
      <c r="BF747" s="304"/>
      <c r="BG747" s="304"/>
      <c r="BH747" s="304"/>
      <c r="BI747" s="304"/>
      <c r="BJ747" s="304"/>
      <c r="BK747" s="304"/>
      <c r="BL747" s="304"/>
      <c r="BM747" s="304"/>
      <c r="BN747" s="304"/>
      <c r="BO747" s="304"/>
      <c r="BP747" s="304"/>
      <c r="BQ747" s="304"/>
      <c r="BR747" s="304"/>
      <c r="BS747" s="304"/>
      <c r="BT747" s="304"/>
      <c r="BU747" s="304"/>
      <c r="BV747" s="304"/>
      <c r="BW747" s="304"/>
      <c r="BX747" s="304"/>
      <c r="BY747" s="304"/>
      <c r="BZ747" s="304"/>
      <c r="CA747" s="304"/>
      <c r="CB747" s="304"/>
      <c r="CC747" s="304"/>
      <c r="CD747" s="304"/>
      <c r="CE747" s="304"/>
      <c r="CF747" s="304"/>
      <c r="CG747" s="304"/>
      <c r="CH747" s="304"/>
      <c r="CI747" s="304"/>
      <c r="CJ747" s="304"/>
      <c r="CK747" s="304"/>
      <c r="CL747" s="304"/>
      <c r="CM747" s="304"/>
      <c r="CN747" s="304"/>
      <c r="CO747" s="304"/>
      <c r="CP747" s="304"/>
      <c r="CQ747" s="304"/>
      <c r="CR747" s="304"/>
      <c r="CS747" s="304"/>
      <c r="CT747" s="304"/>
      <c r="CU747" s="304"/>
      <c r="CV747" s="304"/>
      <c r="CW747" s="304"/>
      <c r="CX747" s="304"/>
      <c r="CY747" s="304"/>
      <c r="CZ747" s="304"/>
      <c r="DA747" s="304"/>
      <c r="DB747" s="304"/>
      <c r="DC747" s="304"/>
      <c r="DD747" s="304"/>
    </row>
    <row r="748" spans="1:108" ht="17.25">
      <c r="A748" s="304"/>
      <c r="B748" s="300"/>
      <c r="C748" s="304"/>
      <c r="D748" s="304"/>
      <c r="E748" s="303"/>
      <c r="F748" s="303"/>
      <c r="G748" s="303"/>
      <c r="H748" s="303"/>
      <c r="I748" s="303"/>
      <c r="J748" s="305"/>
      <c r="K748" s="303"/>
      <c r="L748" s="303"/>
      <c r="M748" s="303"/>
      <c r="N748" s="305"/>
      <c r="O748" s="303"/>
      <c r="P748" s="304"/>
      <c r="Q748" s="304"/>
      <c r="R748" s="304"/>
      <c r="S748" s="304"/>
      <c r="T748" s="304"/>
      <c r="U748" s="304"/>
      <c r="V748" s="304"/>
      <c r="W748" s="304"/>
      <c r="X748" s="304"/>
      <c r="Y748" s="304"/>
      <c r="Z748" s="304"/>
      <c r="AA748" s="304"/>
      <c r="AB748" s="304"/>
      <c r="AC748" s="304"/>
      <c r="AD748" s="304"/>
      <c r="AE748" s="304"/>
      <c r="AF748" s="304"/>
      <c r="AG748" s="304"/>
      <c r="AH748" s="304"/>
      <c r="AI748" s="304"/>
      <c r="AJ748" s="304"/>
      <c r="AK748" s="304"/>
      <c r="AL748" s="304"/>
      <c r="AM748" s="304"/>
      <c r="AN748" s="304"/>
      <c r="AO748" s="304"/>
      <c r="AP748" s="304"/>
      <c r="AQ748" s="304"/>
      <c r="AR748" s="304"/>
      <c r="AS748" s="304"/>
      <c r="AT748" s="304"/>
      <c r="AU748" s="304"/>
      <c r="AV748" s="304"/>
      <c r="AW748" s="304"/>
      <c r="AX748" s="304"/>
      <c r="AY748" s="304"/>
      <c r="AZ748" s="304"/>
      <c r="BA748" s="304"/>
      <c r="BB748" s="304"/>
      <c r="BC748" s="304"/>
      <c r="BD748" s="304"/>
      <c r="BE748" s="304"/>
      <c r="BF748" s="304"/>
      <c r="BG748" s="304"/>
      <c r="BH748" s="304"/>
      <c r="BI748" s="304"/>
      <c r="BJ748" s="304"/>
      <c r="BK748" s="304"/>
      <c r="BL748" s="304"/>
      <c r="BM748" s="304"/>
      <c r="BN748" s="304"/>
      <c r="BO748" s="304"/>
      <c r="BP748" s="304"/>
      <c r="BQ748" s="304"/>
      <c r="BR748" s="304"/>
      <c r="BS748" s="304"/>
      <c r="BT748" s="304"/>
      <c r="BU748" s="304"/>
      <c r="BV748" s="304"/>
      <c r="BW748" s="304"/>
      <c r="BX748" s="304"/>
      <c r="BY748" s="304"/>
      <c r="BZ748" s="304"/>
      <c r="CA748" s="304"/>
      <c r="CB748" s="304"/>
      <c r="CC748" s="304"/>
      <c r="CD748" s="304"/>
      <c r="CE748" s="304"/>
      <c r="CF748" s="304"/>
      <c r="CG748" s="304"/>
      <c r="CH748" s="304"/>
      <c r="CI748" s="304"/>
      <c r="CJ748" s="304"/>
      <c r="CK748" s="304"/>
      <c r="CL748" s="304"/>
      <c r="CM748" s="304"/>
      <c r="CN748" s="304"/>
      <c r="CO748" s="304"/>
      <c r="CP748" s="304"/>
      <c r="CQ748" s="304"/>
      <c r="CR748" s="304"/>
      <c r="CS748" s="304"/>
      <c r="CT748" s="304"/>
      <c r="CU748" s="304"/>
      <c r="CV748" s="304"/>
      <c r="CW748" s="304"/>
      <c r="CX748" s="304"/>
      <c r="CY748" s="304"/>
      <c r="CZ748" s="304"/>
      <c r="DA748" s="304"/>
      <c r="DB748" s="304"/>
      <c r="DC748" s="304"/>
      <c r="DD748" s="304"/>
    </row>
    <row r="749" spans="1:108" ht="17.25">
      <c r="A749" s="304"/>
      <c r="B749" s="300"/>
      <c r="C749" s="304"/>
      <c r="D749" s="304"/>
      <c r="E749" s="303"/>
      <c r="F749" s="303"/>
      <c r="G749" s="303"/>
      <c r="H749" s="303"/>
      <c r="I749" s="303"/>
      <c r="J749" s="305"/>
      <c r="K749" s="303"/>
      <c r="L749" s="303"/>
      <c r="M749" s="303"/>
      <c r="N749" s="305"/>
      <c r="O749" s="303"/>
      <c r="P749" s="304"/>
      <c r="Q749" s="304"/>
      <c r="R749" s="304"/>
      <c r="S749" s="304"/>
      <c r="T749" s="304"/>
      <c r="U749" s="304"/>
      <c r="V749" s="304"/>
      <c r="W749" s="304"/>
      <c r="X749" s="304"/>
      <c r="Y749" s="304"/>
      <c r="Z749" s="304"/>
      <c r="AA749" s="304"/>
      <c r="AB749" s="304"/>
      <c r="AC749" s="304"/>
      <c r="AD749" s="304"/>
      <c r="AE749" s="304"/>
      <c r="AF749" s="304"/>
      <c r="AG749" s="304"/>
      <c r="AH749" s="304"/>
      <c r="AI749" s="304"/>
      <c r="AJ749" s="304"/>
      <c r="AK749" s="304"/>
      <c r="AL749" s="304"/>
      <c r="AM749" s="304"/>
      <c r="AN749" s="304"/>
      <c r="AO749" s="304"/>
      <c r="AP749" s="304"/>
      <c r="AQ749" s="304"/>
      <c r="AR749" s="304"/>
      <c r="AS749" s="304"/>
      <c r="AT749" s="304"/>
      <c r="AU749" s="304"/>
      <c r="AV749" s="304"/>
      <c r="AW749" s="304"/>
      <c r="AX749" s="304"/>
      <c r="AY749" s="304"/>
      <c r="AZ749" s="304"/>
      <c r="BA749" s="304"/>
      <c r="BB749" s="304"/>
      <c r="BC749" s="304"/>
      <c r="BD749" s="304"/>
      <c r="BE749" s="304"/>
      <c r="BF749" s="304"/>
      <c r="BG749" s="304"/>
      <c r="BH749" s="304"/>
      <c r="BI749" s="304"/>
      <c r="BJ749" s="304"/>
      <c r="BK749" s="304"/>
      <c r="BL749" s="304"/>
      <c r="BM749" s="304"/>
      <c r="BN749" s="304"/>
      <c r="BO749" s="304"/>
      <c r="BP749" s="304"/>
      <c r="BQ749" s="304"/>
      <c r="BR749" s="304"/>
      <c r="BS749" s="304"/>
      <c r="BT749" s="304"/>
      <c r="BU749" s="304"/>
      <c r="BV749" s="304"/>
      <c r="BW749" s="304"/>
      <c r="BX749" s="304"/>
      <c r="BY749" s="304"/>
      <c r="BZ749" s="304"/>
      <c r="CA749" s="304"/>
      <c r="CB749" s="304"/>
      <c r="CC749" s="304"/>
      <c r="CD749" s="304"/>
      <c r="CE749" s="304"/>
      <c r="CF749" s="304"/>
      <c r="CG749" s="304"/>
      <c r="CH749" s="304"/>
      <c r="CI749" s="304"/>
      <c r="CJ749" s="304"/>
      <c r="CK749" s="304"/>
      <c r="CL749" s="304"/>
      <c r="CM749" s="304"/>
      <c r="CN749" s="304"/>
      <c r="CO749" s="304"/>
      <c r="CP749" s="304"/>
      <c r="CQ749" s="304"/>
      <c r="CR749" s="304"/>
      <c r="CS749" s="304"/>
      <c r="CT749" s="304"/>
      <c r="CU749" s="304"/>
      <c r="CV749" s="304"/>
      <c r="CW749" s="304"/>
      <c r="CX749" s="304"/>
      <c r="CY749" s="304"/>
      <c r="CZ749" s="304"/>
      <c r="DA749" s="304"/>
      <c r="DB749" s="304"/>
      <c r="DC749" s="304"/>
      <c r="DD749" s="304"/>
    </row>
    <row r="750" spans="1:108" ht="17.25">
      <c r="A750" s="304"/>
      <c r="B750" s="300"/>
      <c r="C750" s="304"/>
      <c r="D750" s="304"/>
      <c r="E750" s="303"/>
      <c r="F750" s="303"/>
      <c r="G750" s="303"/>
      <c r="H750" s="303"/>
      <c r="I750" s="303"/>
      <c r="J750" s="305"/>
      <c r="K750" s="303"/>
      <c r="L750" s="303"/>
      <c r="M750" s="303"/>
      <c r="N750" s="305"/>
      <c r="O750" s="303"/>
      <c r="P750" s="304"/>
      <c r="Q750" s="304"/>
      <c r="R750" s="304"/>
      <c r="S750" s="304"/>
      <c r="T750" s="304"/>
      <c r="U750" s="304"/>
      <c r="V750" s="304"/>
      <c r="W750" s="304"/>
      <c r="X750" s="304"/>
      <c r="Y750" s="304"/>
      <c r="Z750" s="304"/>
      <c r="AA750" s="304"/>
      <c r="AB750" s="304"/>
      <c r="AC750" s="304"/>
      <c r="AD750" s="304"/>
      <c r="AE750" s="304"/>
      <c r="AF750" s="304"/>
      <c r="AG750" s="304"/>
      <c r="AH750" s="304"/>
      <c r="AI750" s="304"/>
      <c r="AJ750" s="304"/>
      <c r="AK750" s="304"/>
      <c r="AL750" s="304"/>
      <c r="AM750" s="304"/>
      <c r="AN750" s="304"/>
      <c r="AO750" s="304"/>
      <c r="AP750" s="304"/>
      <c r="AQ750" s="304"/>
      <c r="AR750" s="304"/>
      <c r="AS750" s="304"/>
      <c r="AT750" s="304"/>
      <c r="AU750" s="304"/>
      <c r="AV750" s="304"/>
      <c r="AW750" s="304"/>
      <c r="AX750" s="304"/>
      <c r="AY750" s="304"/>
      <c r="AZ750" s="304"/>
      <c r="BA750" s="304"/>
      <c r="BB750" s="304"/>
      <c r="BC750" s="304"/>
      <c r="BD750" s="304"/>
      <c r="BE750" s="304"/>
      <c r="BF750" s="304"/>
      <c r="BG750" s="304"/>
      <c r="BH750" s="304"/>
      <c r="BI750" s="304"/>
      <c r="BJ750" s="304"/>
      <c r="BK750" s="304"/>
      <c r="BL750" s="304"/>
      <c r="BM750" s="304"/>
      <c r="BN750" s="304"/>
      <c r="BO750" s="304"/>
      <c r="BP750" s="304"/>
      <c r="BQ750" s="304"/>
      <c r="BR750" s="304"/>
      <c r="BS750" s="304"/>
      <c r="BT750" s="304"/>
      <c r="BU750" s="304"/>
      <c r="BV750" s="304"/>
      <c r="BW750" s="304"/>
      <c r="BX750" s="304"/>
      <c r="BY750" s="304"/>
      <c r="BZ750" s="304"/>
      <c r="CA750" s="304"/>
      <c r="CB750" s="304"/>
      <c r="CC750" s="304"/>
      <c r="CD750" s="304"/>
      <c r="CE750" s="304"/>
      <c r="CF750" s="304"/>
      <c r="CG750" s="304"/>
      <c r="CH750" s="304"/>
      <c r="CI750" s="304"/>
      <c r="CJ750" s="304"/>
      <c r="CK750" s="304"/>
      <c r="CL750" s="304"/>
      <c r="CM750" s="304"/>
      <c r="CN750" s="304"/>
      <c r="CO750" s="304"/>
      <c r="CP750" s="304"/>
      <c r="CQ750" s="304"/>
      <c r="CR750" s="304"/>
      <c r="CS750" s="304"/>
      <c r="CT750" s="304"/>
      <c r="CU750" s="304"/>
      <c r="CV750" s="304"/>
      <c r="CW750" s="304"/>
      <c r="CX750" s="304"/>
      <c r="CY750" s="304"/>
      <c r="CZ750" s="304"/>
      <c r="DA750" s="304"/>
      <c r="DB750" s="304"/>
      <c r="DC750" s="304"/>
      <c r="DD750" s="304"/>
    </row>
    <row r="751" spans="1:108" ht="17.25">
      <c r="A751" s="304"/>
      <c r="B751" s="300"/>
      <c r="C751" s="304"/>
      <c r="D751" s="304"/>
      <c r="E751" s="303"/>
      <c r="F751" s="303"/>
      <c r="G751" s="303"/>
      <c r="H751" s="303"/>
      <c r="I751" s="303"/>
      <c r="J751" s="305"/>
      <c r="K751" s="303"/>
      <c r="L751" s="303"/>
      <c r="M751" s="303"/>
      <c r="N751" s="305"/>
      <c r="O751" s="303"/>
      <c r="P751" s="304"/>
      <c r="Q751" s="304"/>
      <c r="R751" s="304"/>
      <c r="S751" s="304"/>
      <c r="T751" s="304"/>
      <c r="U751" s="304"/>
      <c r="V751" s="304"/>
      <c r="W751" s="304"/>
      <c r="X751" s="304"/>
      <c r="Y751" s="304"/>
      <c r="Z751" s="304"/>
      <c r="AA751" s="304"/>
      <c r="AB751" s="304"/>
      <c r="AC751" s="304"/>
      <c r="AD751" s="304"/>
      <c r="AE751" s="304"/>
      <c r="AF751" s="304"/>
      <c r="AG751" s="304"/>
      <c r="AH751" s="304"/>
      <c r="AI751" s="304"/>
      <c r="AJ751" s="304"/>
      <c r="AK751" s="304"/>
      <c r="AL751" s="304"/>
      <c r="AM751" s="304"/>
      <c r="AN751" s="304"/>
      <c r="AO751" s="304"/>
      <c r="AP751" s="304"/>
      <c r="AQ751" s="304"/>
      <c r="AR751" s="304"/>
      <c r="AS751" s="304"/>
      <c r="AT751" s="304"/>
      <c r="AU751" s="304"/>
      <c r="AV751" s="304"/>
      <c r="AW751" s="304"/>
      <c r="AX751" s="304"/>
      <c r="AY751" s="304"/>
      <c r="AZ751" s="304"/>
      <c r="BA751" s="304"/>
      <c r="BB751" s="304"/>
      <c r="BC751" s="304"/>
      <c r="BD751" s="304"/>
      <c r="BE751" s="304"/>
      <c r="BF751" s="304"/>
      <c r="BG751" s="304"/>
      <c r="BH751" s="304"/>
      <c r="BI751" s="304"/>
      <c r="BJ751" s="304"/>
      <c r="BK751" s="304"/>
      <c r="BL751" s="304"/>
      <c r="BM751" s="304"/>
      <c r="BN751" s="304"/>
      <c r="BO751" s="304"/>
      <c r="BP751" s="304"/>
      <c r="BQ751" s="304"/>
      <c r="BR751" s="304"/>
      <c r="BS751" s="304"/>
      <c r="BT751" s="304"/>
      <c r="BU751" s="304"/>
      <c r="BV751" s="304"/>
      <c r="BW751" s="304"/>
      <c r="BX751" s="304"/>
      <c r="BY751" s="304"/>
      <c r="BZ751" s="304"/>
      <c r="CA751" s="304"/>
      <c r="CB751" s="304"/>
      <c r="CC751" s="304"/>
      <c r="CD751" s="304"/>
      <c r="CE751" s="304"/>
      <c r="CF751" s="304"/>
      <c r="CG751" s="304"/>
      <c r="CH751" s="304"/>
      <c r="CI751" s="304"/>
      <c r="CJ751" s="304"/>
      <c r="CK751" s="304"/>
      <c r="CL751" s="304"/>
      <c r="CM751" s="304"/>
      <c r="CN751" s="304"/>
      <c r="CO751" s="304"/>
      <c r="CP751" s="304"/>
      <c r="CQ751" s="304"/>
      <c r="CR751" s="304"/>
      <c r="CS751" s="304"/>
      <c r="CT751" s="304"/>
      <c r="CU751" s="304"/>
      <c r="CV751" s="304"/>
      <c r="CW751" s="304"/>
      <c r="CX751" s="304"/>
      <c r="CY751" s="304"/>
      <c r="CZ751" s="304"/>
      <c r="DA751" s="304"/>
      <c r="DB751" s="304"/>
      <c r="DC751" s="304"/>
      <c r="DD751" s="304"/>
    </row>
    <row r="752" spans="1:108" ht="17.25">
      <c r="A752" s="304"/>
      <c r="B752" s="300"/>
      <c r="C752" s="304"/>
      <c r="D752" s="304"/>
      <c r="E752" s="303"/>
      <c r="F752" s="303"/>
      <c r="G752" s="303"/>
      <c r="H752" s="303"/>
      <c r="I752" s="303"/>
      <c r="J752" s="305"/>
      <c r="K752" s="303"/>
      <c r="L752" s="303"/>
      <c r="M752" s="303"/>
      <c r="N752" s="305"/>
      <c r="O752" s="303"/>
      <c r="P752" s="304"/>
      <c r="Q752" s="304"/>
      <c r="R752" s="304"/>
      <c r="S752" s="304"/>
      <c r="T752" s="304"/>
      <c r="U752" s="304"/>
      <c r="V752" s="304"/>
      <c r="W752" s="304"/>
      <c r="X752" s="304"/>
      <c r="Y752" s="304"/>
      <c r="Z752" s="304"/>
      <c r="AA752" s="304"/>
      <c r="AB752" s="304"/>
      <c r="AC752" s="304"/>
      <c r="AD752" s="304"/>
      <c r="AE752" s="304"/>
      <c r="AF752" s="304"/>
      <c r="AG752" s="304"/>
      <c r="AH752" s="304"/>
      <c r="AI752" s="304"/>
      <c r="AJ752" s="304"/>
      <c r="AK752" s="304"/>
      <c r="AL752" s="304"/>
      <c r="AM752" s="304"/>
      <c r="AN752" s="304"/>
      <c r="AO752" s="304"/>
      <c r="AP752" s="304"/>
      <c r="AQ752" s="304"/>
      <c r="AR752" s="304"/>
      <c r="AS752" s="304"/>
      <c r="AT752" s="304"/>
      <c r="AU752" s="304"/>
      <c r="AV752" s="304"/>
      <c r="AW752" s="304"/>
      <c r="AX752" s="304"/>
      <c r="AY752" s="304"/>
      <c r="AZ752" s="304"/>
      <c r="BA752" s="304"/>
      <c r="BB752" s="304"/>
      <c r="BC752" s="304"/>
      <c r="BD752" s="304"/>
      <c r="BE752" s="304"/>
      <c r="BF752" s="304"/>
      <c r="BG752" s="304"/>
      <c r="BH752" s="304"/>
      <c r="BI752" s="304"/>
      <c r="BJ752" s="304"/>
      <c r="BK752" s="304"/>
      <c r="BL752" s="304"/>
      <c r="BM752" s="304"/>
      <c r="BN752" s="304"/>
      <c r="BO752" s="304"/>
      <c r="BP752" s="304"/>
      <c r="BQ752" s="304"/>
      <c r="BR752" s="304"/>
      <c r="BS752" s="304"/>
      <c r="BT752" s="304"/>
      <c r="BU752" s="304"/>
      <c r="BV752" s="304"/>
      <c r="BW752" s="304"/>
      <c r="BX752" s="304"/>
      <c r="BY752" s="304"/>
      <c r="BZ752" s="304"/>
      <c r="CA752" s="304"/>
      <c r="CB752" s="304"/>
      <c r="CC752" s="304"/>
      <c r="CD752" s="304"/>
      <c r="CE752" s="304"/>
      <c r="CF752" s="304"/>
      <c r="CG752" s="304"/>
      <c r="CH752" s="304"/>
      <c r="CI752" s="304"/>
      <c r="CJ752" s="304"/>
      <c r="CK752" s="304"/>
      <c r="CL752" s="304"/>
      <c r="CM752" s="304"/>
      <c r="CN752" s="304"/>
      <c r="CO752" s="304"/>
      <c r="CP752" s="304"/>
      <c r="CQ752" s="304"/>
      <c r="CR752" s="304"/>
      <c r="CS752" s="304"/>
      <c r="CT752" s="304"/>
      <c r="CU752" s="304"/>
      <c r="CV752" s="304"/>
      <c r="CW752" s="304"/>
      <c r="CX752" s="304"/>
      <c r="CY752" s="304"/>
      <c r="CZ752" s="304"/>
      <c r="DA752" s="304"/>
      <c r="DB752" s="304"/>
      <c r="DC752" s="304"/>
      <c r="DD752" s="304"/>
    </row>
    <row r="753" spans="1:108" ht="17.25">
      <c r="A753" s="304"/>
      <c r="B753" s="300"/>
      <c r="C753" s="304"/>
      <c r="D753" s="304"/>
      <c r="E753" s="303"/>
      <c r="F753" s="303"/>
      <c r="G753" s="303"/>
      <c r="H753" s="303"/>
      <c r="I753" s="303"/>
      <c r="J753" s="305"/>
      <c r="K753" s="303"/>
      <c r="L753" s="303"/>
      <c r="M753" s="303"/>
      <c r="N753" s="305"/>
      <c r="O753" s="303"/>
      <c r="P753" s="304"/>
      <c r="Q753" s="304"/>
      <c r="R753" s="304"/>
      <c r="S753" s="304"/>
      <c r="T753" s="304"/>
      <c r="U753" s="304"/>
      <c r="V753" s="304"/>
      <c r="W753" s="304"/>
      <c r="X753" s="304"/>
      <c r="Y753" s="304"/>
      <c r="Z753" s="304"/>
      <c r="AA753" s="304"/>
      <c r="AB753" s="304"/>
      <c r="AC753" s="304"/>
      <c r="AD753" s="304"/>
      <c r="AE753" s="304"/>
      <c r="AF753" s="304"/>
      <c r="AG753" s="304"/>
      <c r="AH753" s="304"/>
      <c r="AI753" s="304"/>
      <c r="AJ753" s="304"/>
      <c r="AK753" s="304"/>
      <c r="AL753" s="304"/>
      <c r="AM753" s="304"/>
      <c r="AN753" s="304"/>
      <c r="AO753" s="304"/>
      <c r="AP753" s="304"/>
      <c r="AQ753" s="304"/>
      <c r="AR753" s="304"/>
      <c r="AS753" s="304"/>
      <c r="AT753" s="304"/>
      <c r="AU753" s="304"/>
      <c r="AV753" s="304"/>
      <c r="AW753" s="304"/>
      <c r="AX753" s="304"/>
      <c r="AY753" s="304"/>
      <c r="AZ753" s="304"/>
      <c r="BA753" s="304"/>
      <c r="BB753" s="304"/>
      <c r="BC753" s="304"/>
      <c r="BD753" s="304"/>
      <c r="BE753" s="304"/>
      <c r="BF753" s="304"/>
      <c r="BG753" s="304"/>
      <c r="BH753" s="304"/>
      <c r="BI753" s="304"/>
      <c r="BJ753" s="304"/>
      <c r="BK753" s="304"/>
      <c r="BL753" s="304"/>
      <c r="BM753" s="304"/>
      <c r="BN753" s="304"/>
      <c r="BO753" s="304"/>
      <c r="BP753" s="304"/>
      <c r="BQ753" s="304"/>
      <c r="BR753" s="304"/>
      <c r="BS753" s="304"/>
      <c r="BT753" s="304"/>
      <c r="BU753" s="304"/>
      <c r="BV753" s="304"/>
      <c r="BW753" s="304"/>
      <c r="BX753" s="304"/>
      <c r="BY753" s="304"/>
      <c r="BZ753" s="304"/>
      <c r="CA753" s="304"/>
      <c r="CB753" s="304"/>
      <c r="CC753" s="304"/>
      <c r="CD753" s="304"/>
      <c r="CE753" s="304"/>
      <c r="CF753" s="304"/>
      <c r="CG753" s="304"/>
      <c r="CH753" s="304"/>
      <c r="CI753" s="304"/>
      <c r="CJ753" s="304"/>
      <c r="CK753" s="304"/>
      <c r="CL753" s="304"/>
      <c r="CM753" s="304"/>
      <c r="CN753" s="304"/>
      <c r="CO753" s="304"/>
      <c r="CP753" s="304"/>
      <c r="CQ753" s="304"/>
      <c r="CR753" s="304"/>
      <c r="CS753" s="304"/>
      <c r="CT753" s="304"/>
      <c r="CU753" s="304"/>
      <c r="CV753" s="304"/>
      <c r="CW753" s="304"/>
      <c r="CX753" s="304"/>
      <c r="CY753" s="304"/>
      <c r="CZ753" s="304"/>
      <c r="DA753" s="304"/>
      <c r="DB753" s="304"/>
      <c r="DC753" s="304"/>
      <c r="DD753" s="304"/>
    </row>
    <row r="754" spans="1:108" ht="17.25">
      <c r="A754" s="304"/>
      <c r="B754" s="300"/>
      <c r="C754" s="304"/>
      <c r="D754" s="304"/>
      <c r="E754" s="303"/>
      <c r="F754" s="303"/>
      <c r="G754" s="303"/>
      <c r="H754" s="303"/>
      <c r="I754" s="303"/>
      <c r="J754" s="305"/>
      <c r="K754" s="303"/>
      <c r="L754" s="303"/>
      <c r="M754" s="303"/>
      <c r="N754" s="305"/>
      <c r="O754" s="303"/>
      <c r="P754" s="304"/>
      <c r="Q754" s="304"/>
      <c r="R754" s="304"/>
      <c r="S754" s="304"/>
      <c r="T754" s="304"/>
      <c r="U754" s="304"/>
      <c r="V754" s="304"/>
      <c r="W754" s="304"/>
      <c r="X754" s="304"/>
      <c r="Y754" s="304"/>
      <c r="Z754" s="304"/>
      <c r="AA754" s="304"/>
      <c r="AB754" s="304"/>
      <c r="AC754" s="304"/>
      <c r="AD754" s="304"/>
      <c r="AE754" s="304"/>
      <c r="AF754" s="304"/>
      <c r="AG754" s="304"/>
      <c r="AH754" s="304"/>
      <c r="AI754" s="304"/>
      <c r="AJ754" s="304"/>
      <c r="AK754" s="304"/>
      <c r="AL754" s="304"/>
      <c r="AM754" s="304"/>
      <c r="AN754" s="304"/>
      <c r="AO754" s="304"/>
      <c r="AP754" s="304"/>
      <c r="AQ754" s="304"/>
      <c r="AR754" s="304"/>
      <c r="AS754" s="304"/>
      <c r="AT754" s="304"/>
      <c r="AU754" s="304"/>
      <c r="AV754" s="304"/>
      <c r="AW754" s="304"/>
      <c r="AX754" s="304"/>
      <c r="AY754" s="304"/>
      <c r="AZ754" s="304"/>
      <c r="BA754" s="304"/>
      <c r="BB754" s="304"/>
      <c r="BC754" s="304"/>
      <c r="BD754" s="304"/>
      <c r="BE754" s="304"/>
      <c r="BF754" s="304"/>
      <c r="BG754" s="304"/>
      <c r="BH754" s="304"/>
      <c r="BI754" s="304"/>
      <c r="BJ754" s="304"/>
      <c r="BK754" s="304"/>
      <c r="BL754" s="304"/>
      <c r="BM754" s="304"/>
      <c r="BN754" s="304"/>
      <c r="BO754" s="304"/>
      <c r="BP754" s="304"/>
      <c r="BQ754" s="304"/>
      <c r="BR754" s="304"/>
      <c r="BS754" s="304"/>
      <c r="BT754" s="304"/>
      <c r="BU754" s="304"/>
      <c r="BV754" s="304"/>
      <c r="BW754" s="304"/>
      <c r="BX754" s="304"/>
      <c r="BY754" s="304"/>
      <c r="BZ754" s="304"/>
      <c r="CA754" s="304"/>
      <c r="CB754" s="304"/>
      <c r="CC754" s="304"/>
      <c r="CD754" s="304"/>
      <c r="CE754" s="304"/>
      <c r="CF754" s="304"/>
      <c r="CG754" s="304"/>
      <c r="CH754" s="304"/>
      <c r="CI754" s="304"/>
      <c r="CJ754" s="304"/>
      <c r="CK754" s="304"/>
      <c r="CL754" s="304"/>
      <c r="CM754" s="304"/>
      <c r="CN754" s="304"/>
      <c r="CO754" s="304"/>
      <c r="CP754" s="304"/>
      <c r="CQ754" s="304"/>
      <c r="CR754" s="304"/>
      <c r="CS754" s="304"/>
      <c r="CT754" s="304"/>
      <c r="CU754" s="304"/>
      <c r="CV754" s="304"/>
      <c r="CW754" s="304"/>
      <c r="CX754" s="304"/>
      <c r="CY754" s="304"/>
      <c r="CZ754" s="304"/>
      <c r="DA754" s="304"/>
      <c r="DB754" s="304"/>
      <c r="DC754" s="304"/>
      <c r="DD754" s="304"/>
    </row>
    <row r="755" spans="1:108" ht="17.25">
      <c r="A755" s="304"/>
      <c r="B755" s="300"/>
      <c r="C755" s="304"/>
      <c r="D755" s="304"/>
      <c r="E755" s="303"/>
      <c r="F755" s="303"/>
      <c r="G755" s="303"/>
      <c r="H755" s="303"/>
      <c r="I755" s="303"/>
      <c r="J755" s="305"/>
      <c r="K755" s="303"/>
      <c r="L755" s="303"/>
      <c r="M755" s="303"/>
      <c r="N755" s="305"/>
      <c r="O755" s="303"/>
      <c r="P755" s="304"/>
      <c r="Q755" s="304"/>
      <c r="R755" s="304"/>
      <c r="S755" s="304"/>
      <c r="T755" s="304"/>
      <c r="U755" s="304"/>
      <c r="V755" s="304"/>
      <c r="W755" s="304"/>
      <c r="X755" s="304"/>
      <c r="Y755" s="304"/>
      <c r="Z755" s="304"/>
      <c r="AA755" s="304"/>
      <c r="AB755" s="304"/>
      <c r="AC755" s="304"/>
      <c r="AD755" s="304"/>
      <c r="AE755" s="304"/>
      <c r="AF755" s="304"/>
      <c r="AG755" s="304"/>
      <c r="AH755" s="304"/>
      <c r="AI755" s="304"/>
      <c r="AJ755" s="304"/>
      <c r="AK755" s="304"/>
      <c r="AL755" s="304"/>
      <c r="AM755" s="304"/>
      <c r="AN755" s="304"/>
      <c r="AO755" s="304"/>
      <c r="AP755" s="304"/>
      <c r="AQ755" s="304"/>
      <c r="AR755" s="304"/>
      <c r="AS755" s="304"/>
      <c r="AT755" s="304"/>
      <c r="AU755" s="304"/>
      <c r="AV755" s="304"/>
      <c r="AW755" s="304"/>
      <c r="AX755" s="304"/>
      <c r="AY755" s="304"/>
      <c r="AZ755" s="304"/>
      <c r="BA755" s="304"/>
      <c r="BB755" s="304"/>
      <c r="BC755" s="304"/>
      <c r="BD755" s="304"/>
      <c r="BE755" s="304"/>
      <c r="BF755" s="304"/>
      <c r="BG755" s="304"/>
      <c r="BH755" s="304"/>
      <c r="BI755" s="304"/>
      <c r="BJ755" s="304"/>
      <c r="BK755" s="304"/>
      <c r="BL755" s="304"/>
      <c r="BM755" s="304"/>
      <c r="BN755" s="304"/>
      <c r="BO755" s="304"/>
      <c r="BP755" s="304"/>
      <c r="BQ755" s="304"/>
      <c r="BR755" s="304"/>
      <c r="BS755" s="304"/>
      <c r="BT755" s="304"/>
      <c r="BU755" s="304"/>
      <c r="BV755" s="304"/>
      <c r="BW755" s="304"/>
      <c r="BX755" s="304"/>
      <c r="BY755" s="304"/>
      <c r="BZ755" s="304"/>
      <c r="CA755" s="304"/>
      <c r="CB755" s="304"/>
      <c r="CC755" s="304"/>
      <c r="CD755" s="304"/>
      <c r="CE755" s="304"/>
      <c r="CF755" s="304"/>
      <c r="CG755" s="304"/>
      <c r="CH755" s="304"/>
      <c r="CI755" s="304"/>
      <c r="CJ755" s="304"/>
      <c r="CK755" s="304"/>
      <c r="CL755" s="304"/>
      <c r="CM755" s="304"/>
      <c r="CN755" s="304"/>
      <c r="CO755" s="304"/>
      <c r="CP755" s="304"/>
      <c r="CQ755" s="304"/>
      <c r="CR755" s="304"/>
      <c r="CS755" s="304"/>
      <c r="CT755" s="304"/>
      <c r="CU755" s="304"/>
      <c r="CV755" s="304"/>
      <c r="CW755" s="304"/>
      <c r="CX755" s="304"/>
      <c r="CY755" s="304"/>
      <c r="CZ755" s="304"/>
      <c r="DA755" s="304"/>
      <c r="DB755" s="304"/>
      <c r="DC755" s="304"/>
      <c r="DD755" s="304"/>
    </row>
    <row r="756" spans="1:108" ht="17.25">
      <c r="A756" s="304"/>
      <c r="B756" s="300"/>
      <c r="C756" s="304"/>
      <c r="D756" s="304"/>
      <c r="E756" s="303"/>
      <c r="F756" s="303"/>
      <c r="G756" s="303"/>
      <c r="H756" s="303"/>
      <c r="I756" s="303"/>
      <c r="J756" s="305"/>
      <c r="K756" s="303"/>
      <c r="L756" s="303"/>
      <c r="M756" s="303"/>
      <c r="N756" s="305"/>
      <c r="O756" s="303"/>
      <c r="P756" s="304"/>
      <c r="Q756" s="304"/>
      <c r="R756" s="304"/>
      <c r="S756" s="304"/>
      <c r="T756" s="304"/>
      <c r="U756" s="304"/>
      <c r="V756" s="304"/>
      <c r="W756" s="304"/>
      <c r="X756" s="304"/>
      <c r="Y756" s="304"/>
      <c r="Z756" s="304"/>
      <c r="AA756" s="304"/>
      <c r="AB756" s="304"/>
      <c r="AC756" s="304"/>
      <c r="AD756" s="304"/>
      <c r="AE756" s="304"/>
      <c r="AF756" s="304"/>
      <c r="AG756" s="304"/>
      <c r="AH756" s="304"/>
      <c r="AI756" s="304"/>
      <c r="AJ756" s="304"/>
      <c r="AK756" s="304"/>
      <c r="AL756" s="304"/>
      <c r="AM756" s="304"/>
      <c r="AN756" s="304"/>
      <c r="AO756" s="304"/>
      <c r="AP756" s="304"/>
      <c r="AQ756" s="304"/>
      <c r="AR756" s="304"/>
      <c r="AS756" s="304"/>
      <c r="AT756" s="304"/>
      <c r="AU756" s="304"/>
      <c r="AV756" s="304"/>
      <c r="AW756" s="304"/>
      <c r="AX756" s="304"/>
      <c r="AY756" s="304"/>
      <c r="AZ756" s="304"/>
      <c r="BA756" s="304"/>
      <c r="BB756" s="304"/>
      <c r="BC756" s="304"/>
      <c r="BD756" s="304"/>
      <c r="BE756" s="304"/>
      <c r="BF756" s="304"/>
      <c r="BG756" s="304"/>
      <c r="BH756" s="304"/>
      <c r="BI756" s="304"/>
      <c r="BJ756" s="304"/>
      <c r="BK756" s="304"/>
      <c r="BL756" s="304"/>
      <c r="BM756" s="304"/>
      <c r="BN756" s="304"/>
      <c r="BO756" s="304"/>
      <c r="BP756" s="304"/>
      <c r="BQ756" s="304"/>
      <c r="BR756" s="304"/>
      <c r="BS756" s="304"/>
      <c r="BT756" s="304"/>
      <c r="BU756" s="304"/>
      <c r="BV756" s="304"/>
      <c r="BW756" s="304"/>
      <c r="BX756" s="304"/>
      <c r="BY756" s="304"/>
      <c r="BZ756" s="304"/>
      <c r="CA756" s="304"/>
      <c r="CB756" s="304"/>
      <c r="CC756" s="304"/>
      <c r="CD756" s="304"/>
      <c r="CE756" s="304"/>
      <c r="CF756" s="304"/>
      <c r="CG756" s="304"/>
      <c r="CH756" s="304"/>
      <c r="CI756" s="304"/>
      <c r="CJ756" s="304"/>
      <c r="CK756" s="304"/>
      <c r="CL756" s="304"/>
      <c r="CM756" s="304"/>
      <c r="CN756" s="304"/>
      <c r="CO756" s="304"/>
      <c r="CP756" s="304"/>
      <c r="CQ756" s="304"/>
      <c r="CR756" s="304"/>
      <c r="CS756" s="304"/>
      <c r="CT756" s="304"/>
      <c r="CU756" s="304"/>
      <c r="CV756" s="304"/>
      <c r="CW756" s="304"/>
      <c r="CX756" s="304"/>
      <c r="CY756" s="304"/>
      <c r="CZ756" s="304"/>
      <c r="DA756" s="304"/>
      <c r="DB756" s="304"/>
      <c r="DC756" s="304"/>
      <c r="DD756" s="304"/>
    </row>
    <row r="757" spans="1:108" ht="17.25">
      <c r="A757" s="304"/>
      <c r="B757" s="300"/>
      <c r="C757" s="304"/>
      <c r="D757" s="304"/>
      <c r="E757" s="303"/>
      <c r="F757" s="303"/>
      <c r="G757" s="303"/>
      <c r="H757" s="303"/>
      <c r="I757" s="303"/>
      <c r="J757" s="305"/>
      <c r="K757" s="303"/>
      <c r="L757" s="303"/>
      <c r="M757" s="303"/>
      <c r="N757" s="305"/>
      <c r="O757" s="303"/>
      <c r="P757" s="304"/>
      <c r="Q757" s="304"/>
      <c r="R757" s="304"/>
      <c r="S757" s="304"/>
      <c r="T757" s="304"/>
      <c r="U757" s="304"/>
      <c r="V757" s="304"/>
      <c r="W757" s="304"/>
      <c r="X757" s="304"/>
      <c r="Y757" s="304"/>
      <c r="Z757" s="304"/>
      <c r="AA757" s="304"/>
      <c r="AB757" s="304"/>
      <c r="AC757" s="304"/>
      <c r="AD757" s="304"/>
      <c r="AE757" s="304"/>
      <c r="AF757" s="304"/>
      <c r="AG757" s="304"/>
      <c r="AH757" s="304"/>
      <c r="AI757" s="304"/>
      <c r="AJ757" s="304"/>
      <c r="AK757" s="304"/>
      <c r="AL757" s="304"/>
      <c r="AM757" s="304"/>
      <c r="AN757" s="304"/>
      <c r="AO757" s="304"/>
      <c r="AP757" s="304"/>
      <c r="AQ757" s="304"/>
      <c r="AR757" s="304"/>
      <c r="AS757" s="304"/>
      <c r="AT757" s="304"/>
      <c r="AU757" s="304"/>
      <c r="AV757" s="304"/>
      <c r="AW757" s="304"/>
      <c r="AX757" s="304"/>
      <c r="AY757" s="304"/>
      <c r="AZ757" s="304"/>
      <c r="BA757" s="304"/>
      <c r="BB757" s="304"/>
      <c r="BC757" s="304"/>
      <c r="BD757" s="304"/>
      <c r="BE757" s="304"/>
      <c r="BF757" s="304"/>
      <c r="BG757" s="304"/>
      <c r="BH757" s="304"/>
      <c r="BI757" s="304"/>
      <c r="BJ757" s="304"/>
      <c r="BK757" s="304"/>
      <c r="BL757" s="304"/>
      <c r="BM757" s="304"/>
      <c r="BN757" s="304"/>
      <c r="BO757" s="304"/>
      <c r="BP757" s="304"/>
      <c r="BQ757" s="304"/>
      <c r="BR757" s="304"/>
      <c r="BS757" s="304"/>
      <c r="BT757" s="304"/>
      <c r="BU757" s="304"/>
      <c r="BV757" s="304"/>
      <c r="BW757" s="304"/>
      <c r="BX757" s="304"/>
      <c r="BY757" s="304"/>
      <c r="BZ757" s="304"/>
      <c r="CA757" s="304"/>
      <c r="CB757" s="304"/>
      <c r="CC757" s="304"/>
      <c r="CD757" s="304"/>
      <c r="CE757" s="304"/>
      <c r="CF757" s="304"/>
      <c r="CG757" s="304"/>
      <c r="CH757" s="304"/>
      <c r="CI757" s="304"/>
      <c r="CJ757" s="304"/>
      <c r="CK757" s="304"/>
      <c r="CL757" s="304"/>
      <c r="CM757" s="304"/>
      <c r="CN757" s="304"/>
      <c r="CO757" s="304"/>
      <c r="CP757" s="304"/>
      <c r="CQ757" s="304"/>
      <c r="CR757" s="304"/>
      <c r="CS757" s="304"/>
      <c r="CT757" s="304"/>
      <c r="CU757" s="304"/>
      <c r="CV757" s="304"/>
      <c r="CW757" s="304"/>
      <c r="CX757" s="304"/>
      <c r="CY757" s="304"/>
      <c r="CZ757" s="304"/>
      <c r="DA757" s="304"/>
      <c r="DB757" s="304"/>
      <c r="DC757" s="304"/>
      <c r="DD757" s="304"/>
    </row>
    <row r="758" spans="1:108" ht="17.25">
      <c r="A758" s="304"/>
      <c r="B758" s="300"/>
      <c r="C758" s="304"/>
      <c r="D758" s="304"/>
      <c r="E758" s="303"/>
      <c r="F758" s="303"/>
      <c r="G758" s="303"/>
      <c r="H758" s="303"/>
      <c r="I758" s="303"/>
      <c r="J758" s="305"/>
      <c r="K758" s="303"/>
      <c r="L758" s="303"/>
      <c r="M758" s="303"/>
      <c r="N758" s="305"/>
      <c r="O758" s="303"/>
      <c r="P758" s="304"/>
      <c r="Q758" s="304"/>
      <c r="R758" s="304"/>
      <c r="S758" s="304"/>
      <c r="T758" s="304"/>
      <c r="U758" s="304"/>
      <c r="V758" s="304"/>
      <c r="W758" s="304"/>
      <c r="X758" s="304"/>
      <c r="Y758" s="304"/>
      <c r="Z758" s="304"/>
      <c r="AA758" s="304"/>
      <c r="AB758" s="304"/>
      <c r="AC758" s="304"/>
      <c r="AD758" s="304"/>
      <c r="AE758" s="304"/>
      <c r="AF758" s="304"/>
      <c r="AG758" s="304"/>
      <c r="AH758" s="304"/>
      <c r="AI758" s="304"/>
      <c r="AJ758" s="304"/>
      <c r="AK758" s="304"/>
      <c r="AL758" s="304"/>
      <c r="AM758" s="304"/>
      <c r="AN758" s="304"/>
      <c r="AO758" s="304"/>
      <c r="AP758" s="304"/>
      <c r="AQ758" s="304"/>
      <c r="AR758" s="304"/>
      <c r="AS758" s="304"/>
      <c r="AT758" s="304"/>
      <c r="AU758" s="304"/>
      <c r="AV758" s="304"/>
      <c r="AW758" s="304"/>
      <c r="AX758" s="304"/>
      <c r="AY758" s="304"/>
      <c r="AZ758" s="304"/>
      <c r="BA758" s="304"/>
      <c r="BB758" s="304"/>
      <c r="BC758" s="304"/>
      <c r="BD758" s="304"/>
      <c r="BE758" s="304"/>
      <c r="BF758" s="304"/>
      <c r="BG758" s="304"/>
      <c r="BH758" s="304"/>
      <c r="BI758" s="304"/>
      <c r="BJ758" s="304"/>
      <c r="BK758" s="304"/>
      <c r="BL758" s="304"/>
      <c r="BM758" s="304"/>
      <c r="BN758" s="304"/>
      <c r="BO758" s="304"/>
      <c r="BP758" s="304"/>
      <c r="BQ758" s="304"/>
      <c r="BR758" s="304"/>
      <c r="BS758" s="304"/>
      <c r="BT758" s="304"/>
      <c r="BU758" s="304"/>
      <c r="BV758" s="304"/>
      <c r="BW758" s="304"/>
      <c r="BX758" s="304"/>
      <c r="BY758" s="304"/>
      <c r="BZ758" s="304"/>
      <c r="CA758" s="304"/>
      <c r="CB758" s="304"/>
      <c r="CC758" s="304"/>
      <c r="CD758" s="304"/>
      <c r="CE758" s="304"/>
      <c r="CF758" s="304"/>
      <c r="CG758" s="304"/>
      <c r="CH758" s="304"/>
      <c r="CI758" s="304"/>
      <c r="CJ758" s="304"/>
      <c r="CK758" s="304"/>
      <c r="CL758" s="304"/>
      <c r="CM758" s="304"/>
      <c r="CN758" s="304"/>
      <c r="CO758" s="304"/>
      <c r="CP758" s="304"/>
      <c r="CQ758" s="304"/>
      <c r="CR758" s="304"/>
      <c r="CS758" s="304"/>
      <c r="CT758" s="304"/>
      <c r="CU758" s="304"/>
      <c r="CV758" s="304"/>
      <c r="CW758" s="304"/>
      <c r="CX758" s="304"/>
      <c r="CY758" s="304"/>
      <c r="CZ758" s="304"/>
      <c r="DA758" s="304"/>
      <c r="DB758" s="304"/>
      <c r="DC758" s="304"/>
      <c r="DD758" s="304"/>
    </row>
    <row r="759" spans="1:108" ht="17.25">
      <c r="A759" s="304"/>
      <c r="B759" s="300"/>
      <c r="C759" s="304"/>
      <c r="D759" s="304"/>
      <c r="E759" s="303"/>
      <c r="F759" s="303"/>
      <c r="G759" s="303"/>
      <c r="H759" s="303"/>
      <c r="I759" s="303"/>
      <c r="J759" s="305"/>
      <c r="K759" s="303"/>
      <c r="L759" s="303"/>
      <c r="M759" s="303"/>
      <c r="N759" s="305"/>
      <c r="O759" s="303"/>
      <c r="P759" s="304"/>
      <c r="Q759" s="304"/>
      <c r="R759" s="304"/>
      <c r="S759" s="304"/>
      <c r="T759" s="304"/>
      <c r="U759" s="304"/>
      <c r="V759" s="304"/>
      <c r="W759" s="304"/>
      <c r="X759" s="304"/>
      <c r="Y759" s="304"/>
      <c r="Z759" s="304"/>
      <c r="AA759" s="304"/>
      <c r="AB759" s="304"/>
      <c r="AC759" s="304"/>
      <c r="AD759" s="304"/>
      <c r="AE759" s="304"/>
      <c r="AF759" s="304"/>
      <c r="AG759" s="304"/>
      <c r="AH759" s="304"/>
      <c r="AI759" s="304"/>
      <c r="AJ759" s="304"/>
      <c r="AK759" s="304"/>
      <c r="AL759" s="304"/>
      <c r="AM759" s="304"/>
      <c r="AN759" s="304"/>
      <c r="AO759" s="304"/>
      <c r="AP759" s="304"/>
      <c r="AQ759" s="304"/>
      <c r="AR759" s="304"/>
      <c r="AS759" s="304"/>
      <c r="AT759" s="304"/>
      <c r="AU759" s="304"/>
      <c r="AV759" s="304"/>
      <c r="AW759" s="304"/>
      <c r="AX759" s="304"/>
      <c r="AY759" s="304"/>
      <c r="AZ759" s="304"/>
      <c r="BA759" s="304"/>
      <c r="BB759" s="304"/>
      <c r="BC759" s="304"/>
      <c r="BD759" s="304"/>
      <c r="BE759" s="304"/>
      <c r="BF759" s="304"/>
      <c r="BG759" s="304"/>
      <c r="BH759" s="304"/>
      <c r="BI759" s="304"/>
      <c r="BJ759" s="304"/>
      <c r="BK759" s="304"/>
      <c r="BL759" s="304"/>
      <c r="BM759" s="304"/>
      <c r="BN759" s="304"/>
      <c r="BO759" s="304"/>
      <c r="BP759" s="304"/>
      <c r="BQ759" s="304"/>
      <c r="BR759" s="304"/>
      <c r="BS759" s="304"/>
      <c r="BT759" s="304"/>
      <c r="BU759" s="304"/>
      <c r="BV759" s="304"/>
      <c r="BW759" s="304"/>
      <c r="BX759" s="304"/>
      <c r="BY759" s="304"/>
      <c r="BZ759" s="304"/>
      <c r="CA759" s="304"/>
      <c r="CB759" s="304"/>
      <c r="CC759" s="304"/>
      <c r="CD759" s="304"/>
      <c r="CE759" s="304"/>
      <c r="CF759" s="304"/>
      <c r="CG759" s="304"/>
      <c r="CH759" s="304"/>
      <c r="CI759" s="304"/>
      <c r="CJ759" s="304"/>
      <c r="CK759" s="304"/>
      <c r="CL759" s="304"/>
      <c r="CM759" s="304"/>
      <c r="CN759" s="304"/>
      <c r="CO759" s="304"/>
      <c r="CP759" s="304"/>
      <c r="CQ759" s="304"/>
      <c r="CR759" s="304"/>
      <c r="CS759" s="304"/>
      <c r="CT759" s="304"/>
      <c r="CU759" s="304"/>
      <c r="CV759" s="304"/>
      <c r="CW759" s="304"/>
      <c r="CX759" s="304"/>
      <c r="CY759" s="304"/>
      <c r="CZ759" s="304"/>
      <c r="DA759" s="304"/>
      <c r="DB759" s="304"/>
      <c r="DC759" s="304"/>
      <c r="DD759" s="304"/>
    </row>
    <row r="760" spans="1:108" ht="17.25">
      <c r="A760" s="304"/>
      <c r="B760" s="300"/>
      <c r="C760" s="304"/>
      <c r="D760" s="304"/>
      <c r="E760" s="303"/>
      <c r="F760" s="303"/>
      <c r="G760" s="303"/>
      <c r="H760" s="303"/>
      <c r="I760" s="303"/>
      <c r="J760" s="305"/>
      <c r="K760" s="303"/>
      <c r="L760" s="303"/>
      <c r="M760" s="303"/>
      <c r="N760" s="305"/>
      <c r="O760" s="303"/>
      <c r="P760" s="304"/>
      <c r="Q760" s="304"/>
      <c r="R760" s="304"/>
      <c r="S760" s="304"/>
      <c r="T760" s="304"/>
      <c r="U760" s="304"/>
      <c r="V760" s="304"/>
      <c r="W760" s="304"/>
      <c r="X760" s="304"/>
      <c r="Y760" s="304"/>
      <c r="Z760" s="304"/>
      <c r="AA760" s="304"/>
      <c r="AB760" s="304"/>
      <c r="AC760" s="304"/>
      <c r="AD760" s="304"/>
      <c r="AE760" s="304"/>
      <c r="AF760" s="304"/>
      <c r="AG760" s="304"/>
      <c r="AH760" s="304"/>
      <c r="AI760" s="304"/>
      <c r="AJ760" s="304"/>
      <c r="AK760" s="304"/>
      <c r="AL760" s="304"/>
      <c r="AM760" s="304"/>
      <c r="AN760" s="304"/>
      <c r="AO760" s="304"/>
      <c r="AP760" s="304"/>
      <c r="AQ760" s="304"/>
      <c r="AR760" s="304"/>
      <c r="AS760" s="304"/>
      <c r="AT760" s="304"/>
      <c r="AU760" s="304"/>
      <c r="AV760" s="304"/>
      <c r="AW760" s="304"/>
      <c r="AX760" s="304"/>
      <c r="AY760" s="304"/>
      <c r="AZ760" s="304"/>
      <c r="BA760" s="304"/>
      <c r="BB760" s="304"/>
      <c r="BC760" s="304"/>
      <c r="BD760" s="304"/>
      <c r="BE760" s="304"/>
      <c r="BF760" s="304"/>
      <c r="BG760" s="304"/>
      <c r="BH760" s="304"/>
      <c r="BI760" s="304"/>
      <c r="BJ760" s="304"/>
      <c r="BK760" s="304"/>
      <c r="BL760" s="304"/>
      <c r="BM760" s="304"/>
      <c r="BN760" s="304"/>
      <c r="BO760" s="304"/>
      <c r="BP760" s="304"/>
      <c r="BQ760" s="304"/>
      <c r="BR760" s="304"/>
      <c r="BS760" s="304"/>
      <c r="BT760" s="304"/>
      <c r="BU760" s="304"/>
      <c r="BV760" s="304"/>
      <c r="BW760" s="304"/>
      <c r="BX760" s="304"/>
      <c r="BY760" s="304"/>
      <c r="BZ760" s="304"/>
      <c r="CA760" s="304"/>
      <c r="CB760" s="304"/>
      <c r="CC760" s="304"/>
      <c r="CD760" s="304"/>
      <c r="CE760" s="304"/>
      <c r="CF760" s="304"/>
      <c r="CG760" s="304"/>
      <c r="CH760" s="304"/>
      <c r="CI760" s="304"/>
      <c r="CJ760" s="304"/>
      <c r="CK760" s="304"/>
      <c r="CL760" s="304"/>
      <c r="CM760" s="304"/>
      <c r="CN760" s="304"/>
      <c r="CO760" s="304"/>
      <c r="CP760" s="304"/>
      <c r="CQ760" s="304"/>
      <c r="CR760" s="304"/>
      <c r="CS760" s="304"/>
      <c r="CT760" s="304"/>
      <c r="CU760" s="304"/>
      <c r="CV760" s="304"/>
      <c r="CW760" s="304"/>
      <c r="CX760" s="304"/>
      <c r="CY760" s="304"/>
      <c r="CZ760" s="304"/>
      <c r="DA760" s="304"/>
      <c r="DB760" s="304"/>
      <c r="DC760" s="304"/>
      <c r="DD760" s="304"/>
    </row>
    <row r="761" spans="1:108" ht="17.25">
      <c r="A761" s="304"/>
      <c r="B761" s="300"/>
      <c r="C761" s="304"/>
      <c r="D761" s="304"/>
      <c r="E761" s="303"/>
      <c r="F761" s="303"/>
      <c r="G761" s="303"/>
      <c r="H761" s="303"/>
      <c r="I761" s="303"/>
      <c r="J761" s="305"/>
      <c r="K761" s="303"/>
      <c r="L761" s="303"/>
      <c r="M761" s="303"/>
      <c r="N761" s="305"/>
      <c r="O761" s="303"/>
      <c r="P761" s="304"/>
      <c r="Q761" s="304"/>
      <c r="R761" s="304"/>
      <c r="S761" s="304"/>
      <c r="T761" s="304"/>
      <c r="U761" s="304"/>
      <c r="V761" s="304"/>
      <c r="W761" s="304"/>
      <c r="X761" s="304"/>
      <c r="Y761" s="304"/>
      <c r="Z761" s="304"/>
      <c r="AA761" s="304"/>
      <c r="AB761" s="304"/>
      <c r="AC761" s="304"/>
      <c r="AD761" s="304"/>
      <c r="AE761" s="304"/>
      <c r="AF761" s="304"/>
      <c r="AG761" s="304"/>
      <c r="AH761" s="304"/>
      <c r="AI761" s="304"/>
      <c r="AJ761" s="304"/>
      <c r="AK761" s="304"/>
      <c r="AL761" s="304"/>
      <c r="AM761" s="304"/>
      <c r="AN761" s="304"/>
      <c r="AO761" s="304"/>
      <c r="AP761" s="304"/>
      <c r="AQ761" s="304"/>
      <c r="AR761" s="304"/>
      <c r="AS761" s="304"/>
      <c r="AT761" s="304"/>
      <c r="AU761" s="304"/>
      <c r="AV761" s="304"/>
      <c r="AW761" s="304"/>
      <c r="AX761" s="304"/>
      <c r="AY761" s="304"/>
      <c r="AZ761" s="304"/>
      <c r="BA761" s="304"/>
      <c r="BB761" s="304"/>
      <c r="BC761" s="304"/>
      <c r="BD761" s="304"/>
      <c r="BE761" s="304"/>
      <c r="BF761" s="304"/>
      <c r="BG761" s="304"/>
      <c r="BH761" s="304"/>
      <c r="BI761" s="304"/>
      <c r="BJ761" s="304"/>
      <c r="BK761" s="304"/>
      <c r="BL761" s="304"/>
      <c r="BM761" s="304"/>
      <c r="BN761" s="304"/>
      <c r="BO761" s="304"/>
      <c r="BP761" s="304"/>
      <c r="BQ761" s="304"/>
      <c r="BR761" s="304"/>
      <c r="BS761" s="304"/>
      <c r="BT761" s="304"/>
      <c r="BU761" s="304"/>
      <c r="BV761" s="304"/>
      <c r="BW761" s="304"/>
      <c r="BX761" s="304"/>
      <c r="BY761" s="304"/>
      <c r="BZ761" s="304"/>
      <c r="CA761" s="304"/>
      <c r="CB761" s="304"/>
      <c r="CC761" s="304"/>
      <c r="CD761" s="304"/>
      <c r="CE761" s="304"/>
      <c r="CF761" s="304"/>
      <c r="CG761" s="304"/>
      <c r="CH761" s="304"/>
      <c r="CI761" s="304"/>
      <c r="CJ761" s="304"/>
      <c r="CK761" s="304"/>
      <c r="CL761" s="304"/>
      <c r="CM761" s="304"/>
      <c r="CN761" s="304"/>
      <c r="CO761" s="304"/>
      <c r="CP761" s="304"/>
      <c r="CQ761" s="304"/>
      <c r="CR761" s="304"/>
      <c r="CS761" s="304"/>
      <c r="CT761" s="304"/>
      <c r="CU761" s="304"/>
      <c r="CV761" s="304"/>
      <c r="CW761" s="304"/>
      <c r="CX761" s="304"/>
      <c r="CY761" s="304"/>
      <c r="CZ761" s="304"/>
      <c r="DA761" s="304"/>
      <c r="DB761" s="304"/>
      <c r="DC761" s="304"/>
      <c r="DD761" s="304"/>
    </row>
    <row r="762" spans="1:108" ht="17.25">
      <c r="A762" s="304"/>
      <c r="B762" s="300"/>
      <c r="C762" s="304"/>
      <c r="D762" s="304"/>
      <c r="E762" s="303"/>
      <c r="F762" s="303"/>
      <c r="G762" s="303"/>
      <c r="H762" s="303"/>
      <c r="I762" s="303"/>
      <c r="J762" s="305"/>
      <c r="K762" s="303"/>
      <c r="L762" s="303"/>
      <c r="M762" s="303"/>
      <c r="N762" s="305"/>
      <c r="O762" s="303"/>
      <c r="P762" s="304"/>
      <c r="Q762" s="304"/>
      <c r="R762" s="304"/>
      <c r="S762" s="304"/>
      <c r="T762" s="304"/>
      <c r="U762" s="304"/>
      <c r="V762" s="304"/>
      <c r="W762" s="304"/>
      <c r="X762" s="304"/>
      <c r="Y762" s="304"/>
      <c r="Z762" s="304"/>
      <c r="AA762" s="304"/>
      <c r="AB762" s="304"/>
      <c r="AC762" s="304"/>
      <c r="AD762" s="304"/>
      <c r="AE762" s="304"/>
      <c r="AF762" s="304"/>
      <c r="AG762" s="304"/>
      <c r="AH762" s="304"/>
      <c r="AI762" s="304"/>
      <c r="AJ762" s="304"/>
      <c r="AK762" s="304"/>
      <c r="AL762" s="304"/>
      <c r="AM762" s="304"/>
      <c r="AN762" s="304"/>
      <c r="AO762" s="304"/>
      <c r="AP762" s="304"/>
      <c r="AQ762" s="304"/>
      <c r="AR762" s="304"/>
      <c r="AS762" s="304"/>
      <c r="AT762" s="304"/>
      <c r="AU762" s="304"/>
      <c r="AV762" s="304"/>
      <c r="AW762" s="304"/>
      <c r="AX762" s="304"/>
      <c r="AY762" s="304"/>
      <c r="AZ762" s="304"/>
      <c r="BA762" s="304"/>
      <c r="BB762" s="304"/>
      <c r="BC762" s="304"/>
      <c r="BD762" s="304"/>
      <c r="BE762" s="304"/>
      <c r="BF762" s="304"/>
      <c r="BG762" s="304"/>
      <c r="BH762" s="304"/>
      <c r="BI762" s="304"/>
      <c r="BJ762" s="304"/>
      <c r="BK762" s="304"/>
      <c r="BL762" s="304"/>
      <c r="BM762" s="304"/>
      <c r="BN762" s="304"/>
      <c r="BO762" s="304"/>
      <c r="BP762" s="304"/>
      <c r="BQ762" s="304"/>
      <c r="BR762" s="304"/>
      <c r="BS762" s="304"/>
      <c r="BT762" s="304"/>
      <c r="BU762" s="304"/>
      <c r="BV762" s="304"/>
      <c r="BW762" s="304"/>
      <c r="BX762" s="304"/>
      <c r="BY762" s="304"/>
      <c r="BZ762" s="304"/>
      <c r="CA762" s="304"/>
      <c r="CB762" s="304"/>
      <c r="CC762" s="304"/>
      <c r="CD762" s="304"/>
      <c r="CE762" s="304"/>
      <c r="CF762" s="304"/>
      <c r="CG762" s="304"/>
      <c r="CH762" s="304"/>
      <c r="CI762" s="304"/>
      <c r="CJ762" s="304"/>
      <c r="CK762" s="304"/>
      <c r="CL762" s="304"/>
      <c r="CM762" s="304"/>
      <c r="CN762" s="304"/>
      <c r="CO762" s="304"/>
      <c r="CP762" s="304"/>
      <c r="CQ762" s="304"/>
      <c r="CR762" s="304"/>
      <c r="CS762" s="304"/>
      <c r="CT762" s="304"/>
      <c r="CU762" s="304"/>
      <c r="CV762" s="304"/>
      <c r="CW762" s="304"/>
      <c r="CX762" s="304"/>
      <c r="CY762" s="304"/>
      <c r="CZ762" s="304"/>
      <c r="DA762" s="304"/>
      <c r="DB762" s="304"/>
      <c r="DC762" s="304"/>
      <c r="DD762" s="304"/>
    </row>
    <row r="763" spans="1:108" ht="17.25">
      <c r="A763" s="304"/>
      <c r="B763" s="300"/>
      <c r="C763" s="304"/>
      <c r="D763" s="304"/>
      <c r="E763" s="303"/>
      <c r="F763" s="303"/>
      <c r="G763" s="303"/>
      <c r="H763" s="303"/>
      <c r="I763" s="303"/>
      <c r="J763" s="305"/>
      <c r="K763" s="303"/>
      <c r="L763" s="303"/>
      <c r="M763" s="303"/>
      <c r="N763" s="305"/>
      <c r="O763" s="303"/>
      <c r="P763" s="304"/>
      <c r="Q763" s="304"/>
      <c r="R763" s="304"/>
      <c r="S763" s="304"/>
      <c r="T763" s="304"/>
      <c r="U763" s="304"/>
      <c r="V763" s="304"/>
      <c r="W763" s="304"/>
      <c r="X763" s="304"/>
      <c r="Y763" s="304"/>
      <c r="Z763" s="304"/>
      <c r="AA763" s="304"/>
      <c r="AB763" s="304"/>
      <c r="AC763" s="304"/>
      <c r="AD763" s="304"/>
      <c r="AE763" s="304"/>
      <c r="AF763" s="304"/>
      <c r="AG763" s="304"/>
      <c r="AH763" s="304"/>
      <c r="AI763" s="304"/>
      <c r="AJ763" s="304"/>
      <c r="AK763" s="304"/>
      <c r="AL763" s="304"/>
      <c r="AM763" s="304"/>
      <c r="AN763" s="304"/>
      <c r="AO763" s="304"/>
      <c r="AP763" s="304"/>
      <c r="AQ763" s="304"/>
      <c r="AR763" s="304"/>
      <c r="AS763" s="304"/>
      <c r="AT763" s="304"/>
      <c r="AU763" s="304"/>
      <c r="AV763" s="304"/>
      <c r="AW763" s="304"/>
      <c r="AX763" s="304"/>
      <c r="AY763" s="304"/>
      <c r="AZ763" s="304"/>
      <c r="BA763" s="304"/>
      <c r="BB763" s="304"/>
      <c r="BC763" s="304"/>
      <c r="BD763" s="304"/>
      <c r="BE763" s="304"/>
      <c r="BF763" s="304"/>
      <c r="BG763" s="304"/>
      <c r="BH763" s="304"/>
      <c r="BI763" s="304"/>
      <c r="BJ763" s="304"/>
      <c r="BK763" s="304"/>
      <c r="BL763" s="304"/>
      <c r="BM763" s="304"/>
      <c r="BN763" s="304"/>
      <c r="BO763" s="304"/>
      <c r="BP763" s="304"/>
      <c r="BQ763" s="304"/>
      <c r="BR763" s="304"/>
      <c r="BS763" s="304"/>
      <c r="BT763" s="304"/>
      <c r="BU763" s="304"/>
      <c r="BV763" s="304"/>
      <c r="BW763" s="304"/>
      <c r="BX763" s="304"/>
      <c r="BY763" s="304"/>
      <c r="BZ763" s="304"/>
      <c r="CA763" s="304"/>
      <c r="CB763" s="304"/>
      <c r="CC763" s="304"/>
      <c r="CD763" s="304"/>
      <c r="CE763" s="304"/>
      <c r="CF763" s="304"/>
      <c r="CG763" s="304"/>
      <c r="CH763" s="304"/>
      <c r="CI763" s="304"/>
      <c r="CJ763" s="304"/>
      <c r="CK763" s="304"/>
      <c r="CL763" s="304"/>
      <c r="CM763" s="304"/>
      <c r="CN763" s="304"/>
      <c r="CO763" s="304"/>
      <c r="CP763" s="304"/>
      <c r="CQ763" s="304"/>
      <c r="CR763" s="304"/>
      <c r="CS763" s="304"/>
      <c r="CT763" s="304"/>
      <c r="CU763" s="304"/>
      <c r="CV763" s="304"/>
      <c r="CW763" s="304"/>
      <c r="CX763" s="304"/>
      <c r="CY763" s="304"/>
      <c r="CZ763" s="304"/>
      <c r="DA763" s="304"/>
      <c r="DB763" s="304"/>
      <c r="DC763" s="304"/>
      <c r="DD763" s="304"/>
    </row>
    <row r="764" spans="1:108" ht="17.25">
      <c r="A764" s="304"/>
      <c r="B764" s="300"/>
      <c r="C764" s="304"/>
      <c r="D764" s="304"/>
      <c r="E764" s="303"/>
      <c r="F764" s="303"/>
      <c r="G764" s="303"/>
      <c r="H764" s="303"/>
      <c r="I764" s="303"/>
      <c r="J764" s="305"/>
      <c r="K764" s="303"/>
      <c r="L764" s="303"/>
      <c r="M764" s="303"/>
      <c r="N764" s="305"/>
      <c r="O764" s="303"/>
      <c r="P764" s="304"/>
      <c r="Q764" s="304"/>
      <c r="R764" s="304"/>
      <c r="S764" s="304"/>
      <c r="T764" s="304"/>
      <c r="U764" s="304"/>
      <c r="V764" s="304"/>
      <c r="W764" s="304"/>
      <c r="X764" s="304"/>
      <c r="Y764" s="304"/>
      <c r="Z764" s="304"/>
      <c r="AA764" s="304"/>
      <c r="AB764" s="304"/>
      <c r="AC764" s="304"/>
      <c r="AD764" s="304"/>
      <c r="AE764" s="304"/>
      <c r="AF764" s="304"/>
      <c r="AG764" s="304"/>
      <c r="AH764" s="304"/>
      <c r="AI764" s="304"/>
      <c r="AJ764" s="304"/>
      <c r="AK764" s="304"/>
      <c r="AL764" s="304"/>
      <c r="AM764" s="304"/>
      <c r="AN764" s="304"/>
      <c r="AO764" s="304"/>
      <c r="AP764" s="304"/>
      <c r="AQ764" s="304"/>
      <c r="AR764" s="304"/>
      <c r="AS764" s="304"/>
      <c r="AT764" s="304"/>
      <c r="AU764" s="304"/>
      <c r="AV764" s="304"/>
      <c r="AW764" s="304"/>
      <c r="AX764" s="304"/>
      <c r="AY764" s="304"/>
      <c r="AZ764" s="304"/>
      <c r="BA764" s="304"/>
      <c r="BB764" s="304"/>
      <c r="BC764" s="304"/>
      <c r="BD764" s="304"/>
      <c r="BE764" s="304"/>
      <c r="BF764" s="304"/>
      <c r="BG764" s="304"/>
      <c r="BH764" s="304"/>
      <c r="BI764" s="304"/>
      <c r="BJ764" s="304"/>
      <c r="BK764" s="304"/>
      <c r="BL764" s="304"/>
      <c r="BM764" s="304"/>
      <c r="BN764" s="304"/>
      <c r="BO764" s="304"/>
      <c r="BP764" s="304"/>
      <c r="BQ764" s="304"/>
      <c r="BR764" s="304"/>
      <c r="BS764" s="304"/>
      <c r="BT764" s="304"/>
      <c r="BU764" s="304"/>
      <c r="BV764" s="304"/>
      <c r="BW764" s="304"/>
      <c r="BX764" s="304"/>
      <c r="BY764" s="304"/>
      <c r="BZ764" s="304"/>
      <c r="CA764" s="304"/>
      <c r="CB764" s="304"/>
      <c r="CC764" s="304"/>
      <c r="CD764" s="304"/>
      <c r="CE764" s="304"/>
      <c r="CF764" s="304"/>
      <c r="CG764" s="304"/>
      <c r="CH764" s="304"/>
      <c r="CI764" s="304"/>
      <c r="CJ764" s="304"/>
      <c r="CK764" s="304"/>
      <c r="CL764" s="304"/>
      <c r="CM764" s="304"/>
      <c r="CN764" s="304"/>
      <c r="CO764" s="304"/>
      <c r="CP764" s="304"/>
      <c r="CQ764" s="304"/>
      <c r="CR764" s="304"/>
      <c r="CS764" s="304"/>
      <c r="CT764" s="304"/>
      <c r="CU764" s="304"/>
      <c r="CV764" s="304"/>
      <c r="CW764" s="304"/>
      <c r="CX764" s="304"/>
      <c r="CY764" s="304"/>
      <c r="CZ764" s="304"/>
      <c r="DA764" s="304"/>
      <c r="DB764" s="304"/>
      <c r="DC764" s="304"/>
      <c r="DD764" s="304"/>
    </row>
    <row r="765" spans="1:108" ht="17.25">
      <c r="A765" s="304"/>
      <c r="B765" s="300"/>
      <c r="C765" s="304"/>
      <c r="D765" s="304"/>
      <c r="E765" s="303"/>
      <c r="F765" s="303"/>
      <c r="G765" s="303"/>
      <c r="H765" s="303"/>
      <c r="I765" s="303"/>
      <c r="J765" s="305"/>
      <c r="K765" s="303"/>
      <c r="L765" s="303"/>
      <c r="M765" s="303"/>
      <c r="N765" s="305"/>
      <c r="O765" s="303"/>
      <c r="P765" s="304"/>
      <c r="Q765" s="304"/>
      <c r="R765" s="304"/>
      <c r="S765" s="304"/>
      <c r="T765" s="304"/>
      <c r="U765" s="304"/>
      <c r="V765" s="304"/>
      <c r="W765" s="304"/>
      <c r="X765" s="304"/>
      <c r="Y765" s="304"/>
      <c r="Z765" s="304"/>
      <c r="AA765" s="304"/>
      <c r="AB765" s="304"/>
      <c r="AC765" s="304"/>
      <c r="AD765" s="304"/>
      <c r="AE765" s="304"/>
      <c r="AF765" s="304"/>
      <c r="AG765" s="304"/>
      <c r="AH765" s="304"/>
      <c r="AI765" s="304"/>
      <c r="AJ765" s="304"/>
      <c r="AK765" s="304"/>
      <c r="AL765" s="304"/>
      <c r="AM765" s="304"/>
      <c r="AN765" s="304"/>
      <c r="AO765" s="304"/>
      <c r="AP765" s="304"/>
      <c r="AQ765" s="304"/>
      <c r="AR765" s="304"/>
      <c r="AS765" s="304"/>
      <c r="AT765" s="304"/>
      <c r="AU765" s="304"/>
      <c r="AV765" s="304"/>
      <c r="AW765" s="304"/>
      <c r="AX765" s="304"/>
      <c r="AY765" s="304"/>
      <c r="AZ765" s="304"/>
      <c r="BA765" s="304"/>
      <c r="BB765" s="304"/>
      <c r="BC765" s="304"/>
      <c r="BD765" s="304"/>
      <c r="BE765" s="304"/>
      <c r="BF765" s="304"/>
      <c r="BG765" s="304"/>
      <c r="BH765" s="304"/>
      <c r="BI765" s="304"/>
      <c r="BJ765" s="304"/>
      <c r="BK765" s="304"/>
      <c r="BL765" s="304"/>
      <c r="BM765" s="304"/>
      <c r="BN765" s="304"/>
      <c r="BO765" s="304"/>
      <c r="BP765" s="304"/>
      <c r="BQ765" s="304"/>
      <c r="BR765" s="304"/>
      <c r="BS765" s="304"/>
      <c r="BT765" s="304"/>
      <c r="BU765" s="304"/>
      <c r="BV765" s="304"/>
      <c r="BW765" s="304"/>
      <c r="BX765" s="304"/>
      <c r="BY765" s="304"/>
      <c r="BZ765" s="304"/>
      <c r="CA765" s="304"/>
      <c r="CB765" s="304"/>
      <c r="CC765" s="304"/>
      <c r="CD765" s="304"/>
      <c r="CE765" s="304"/>
      <c r="CF765" s="304"/>
      <c r="CG765" s="304"/>
      <c r="CH765" s="304"/>
      <c r="CI765" s="304"/>
      <c r="CJ765" s="304"/>
      <c r="CK765" s="304"/>
      <c r="CL765" s="304"/>
      <c r="CM765" s="304"/>
      <c r="CN765" s="304"/>
      <c r="CO765" s="304"/>
      <c r="CP765" s="304"/>
      <c r="CQ765" s="304"/>
      <c r="CR765" s="304"/>
      <c r="CS765" s="304"/>
      <c r="CT765" s="304"/>
      <c r="CU765" s="304"/>
      <c r="CV765" s="304"/>
      <c r="CW765" s="304"/>
      <c r="CX765" s="304"/>
      <c r="CY765" s="304"/>
      <c r="CZ765" s="304"/>
      <c r="DA765" s="304"/>
      <c r="DB765" s="304"/>
      <c r="DC765" s="304"/>
      <c r="DD765" s="304"/>
    </row>
    <row r="766" spans="1:108" ht="17.25">
      <c r="A766" s="304"/>
      <c r="B766" s="300"/>
      <c r="C766" s="304"/>
      <c r="D766" s="304"/>
      <c r="E766" s="303"/>
      <c r="F766" s="303"/>
      <c r="G766" s="303"/>
      <c r="H766" s="303"/>
      <c r="I766" s="303"/>
      <c r="J766" s="305"/>
      <c r="K766" s="303"/>
      <c r="L766" s="303"/>
      <c r="M766" s="303"/>
      <c r="N766" s="305"/>
      <c r="O766" s="303"/>
      <c r="P766" s="304"/>
      <c r="Q766" s="304"/>
      <c r="R766" s="304"/>
      <c r="S766" s="304"/>
      <c r="T766" s="304"/>
      <c r="U766" s="304"/>
      <c r="V766" s="304"/>
      <c r="W766" s="304"/>
      <c r="X766" s="304"/>
      <c r="Y766" s="304"/>
      <c r="Z766" s="304"/>
      <c r="AA766" s="304"/>
      <c r="AB766" s="304"/>
      <c r="AC766" s="304"/>
      <c r="AD766" s="304"/>
      <c r="AE766" s="304"/>
      <c r="AF766" s="304"/>
      <c r="AG766" s="304"/>
      <c r="AH766" s="304"/>
      <c r="AI766" s="304"/>
      <c r="AJ766" s="304"/>
      <c r="AK766" s="304"/>
      <c r="AL766" s="304"/>
      <c r="AM766" s="304"/>
      <c r="AN766" s="304"/>
      <c r="AO766" s="304"/>
      <c r="AP766" s="304"/>
      <c r="AQ766" s="304"/>
      <c r="AR766" s="304"/>
      <c r="AS766" s="304"/>
      <c r="AT766" s="304"/>
      <c r="AU766" s="304"/>
      <c r="AV766" s="304"/>
      <c r="AW766" s="304"/>
      <c r="AX766" s="304"/>
      <c r="AY766" s="304"/>
      <c r="AZ766" s="304"/>
      <c r="BA766" s="304"/>
      <c r="BB766" s="304"/>
      <c r="BC766" s="304"/>
      <c r="BD766" s="304"/>
      <c r="BE766" s="304"/>
      <c r="BF766" s="304"/>
      <c r="BG766" s="304"/>
      <c r="BH766" s="304"/>
      <c r="BI766" s="304"/>
      <c r="BJ766" s="304"/>
      <c r="BK766" s="304"/>
      <c r="BL766" s="304"/>
      <c r="BM766" s="304"/>
      <c r="BN766" s="304"/>
      <c r="BO766" s="304"/>
      <c r="BP766" s="304"/>
      <c r="BQ766" s="304"/>
      <c r="BR766" s="304"/>
      <c r="BS766" s="304"/>
      <c r="BT766" s="304"/>
      <c r="BU766" s="304"/>
      <c r="BV766" s="304"/>
      <c r="BW766" s="304"/>
      <c r="BX766" s="304"/>
      <c r="BY766" s="304"/>
      <c r="BZ766" s="304"/>
      <c r="CA766" s="304"/>
      <c r="CB766" s="304"/>
      <c r="CC766" s="304"/>
      <c r="CD766" s="304"/>
      <c r="CE766" s="304"/>
      <c r="CF766" s="304"/>
      <c r="CG766" s="304"/>
      <c r="CH766" s="304"/>
      <c r="CI766" s="304"/>
      <c r="CJ766" s="304"/>
      <c r="CK766" s="304"/>
      <c r="CL766" s="304"/>
      <c r="CM766" s="304"/>
      <c r="CN766" s="304"/>
      <c r="CO766" s="304"/>
      <c r="CP766" s="304"/>
      <c r="CQ766" s="304"/>
      <c r="CR766" s="304"/>
      <c r="CS766" s="304"/>
      <c r="CT766" s="304"/>
      <c r="CU766" s="304"/>
      <c r="CV766" s="304"/>
      <c r="CW766" s="304"/>
      <c r="CX766" s="304"/>
      <c r="CY766" s="304"/>
      <c r="CZ766" s="304"/>
      <c r="DA766" s="304"/>
      <c r="DB766" s="304"/>
      <c r="DC766" s="304"/>
      <c r="DD766" s="304"/>
    </row>
    <row r="767" spans="1:108" ht="17.25">
      <c r="A767" s="304"/>
      <c r="B767" s="300"/>
      <c r="C767" s="304"/>
      <c r="D767" s="304"/>
      <c r="E767" s="303"/>
      <c r="F767" s="303"/>
      <c r="G767" s="303"/>
      <c r="H767" s="303"/>
      <c r="I767" s="303"/>
      <c r="J767" s="305"/>
      <c r="K767" s="303"/>
      <c r="L767" s="303"/>
      <c r="M767" s="303"/>
      <c r="N767" s="305"/>
      <c r="O767" s="303"/>
      <c r="P767" s="304"/>
      <c r="Q767" s="304"/>
      <c r="R767" s="304"/>
      <c r="S767" s="304"/>
      <c r="T767" s="304"/>
      <c r="U767" s="304"/>
      <c r="V767" s="304"/>
      <c r="W767" s="304"/>
      <c r="X767" s="304"/>
      <c r="Y767" s="304"/>
      <c r="Z767" s="304"/>
      <c r="AA767" s="304"/>
      <c r="AB767" s="304"/>
      <c r="AC767" s="304"/>
      <c r="AD767" s="304"/>
      <c r="AE767" s="304"/>
      <c r="AF767" s="304"/>
      <c r="AG767" s="304"/>
      <c r="AH767" s="304"/>
      <c r="AI767" s="304"/>
      <c r="AJ767" s="304"/>
      <c r="AK767" s="304"/>
      <c r="AL767" s="304"/>
      <c r="AM767" s="304"/>
      <c r="AN767" s="304"/>
      <c r="AO767" s="304"/>
      <c r="AP767" s="304"/>
      <c r="AQ767" s="304"/>
      <c r="AR767" s="304"/>
      <c r="AS767" s="304"/>
      <c r="AT767" s="304"/>
      <c r="AU767" s="304"/>
      <c r="AV767" s="304"/>
      <c r="AW767" s="304"/>
      <c r="AX767" s="304"/>
      <c r="AY767" s="304"/>
      <c r="AZ767" s="304"/>
      <c r="BA767" s="304"/>
      <c r="BB767" s="304"/>
      <c r="BC767" s="304"/>
      <c r="BD767" s="304"/>
      <c r="BE767" s="304"/>
      <c r="BF767" s="304"/>
      <c r="BG767" s="304"/>
      <c r="BH767" s="304"/>
      <c r="BI767" s="304"/>
      <c r="BJ767" s="304"/>
      <c r="BK767" s="304"/>
      <c r="BL767" s="304"/>
      <c r="BM767" s="304"/>
      <c r="BN767" s="304"/>
      <c r="BO767" s="304"/>
      <c r="BP767" s="304"/>
      <c r="BQ767" s="304"/>
      <c r="BR767" s="304"/>
      <c r="BS767" s="304"/>
      <c r="BT767" s="304"/>
      <c r="BU767" s="304"/>
      <c r="BV767" s="304"/>
      <c r="BW767" s="304"/>
      <c r="BX767" s="304"/>
      <c r="BY767" s="304"/>
      <c r="BZ767" s="304"/>
      <c r="CA767" s="304"/>
      <c r="CB767" s="304"/>
      <c r="CC767" s="304"/>
      <c r="CD767" s="304"/>
      <c r="CE767" s="304"/>
      <c r="CF767" s="304"/>
      <c r="CG767" s="304"/>
      <c r="CH767" s="304"/>
      <c r="CI767" s="304"/>
      <c r="CJ767" s="304"/>
      <c r="CK767" s="304"/>
      <c r="CL767" s="304"/>
      <c r="CM767" s="304"/>
      <c r="CN767" s="304"/>
      <c r="CO767" s="304"/>
      <c r="CP767" s="304"/>
      <c r="CQ767" s="304"/>
      <c r="CR767" s="304"/>
      <c r="CS767" s="304"/>
      <c r="CT767" s="304"/>
      <c r="CU767" s="304"/>
      <c r="CV767" s="304"/>
      <c r="CW767" s="304"/>
      <c r="CX767" s="304"/>
      <c r="CY767" s="304"/>
      <c r="CZ767" s="304"/>
      <c r="DA767" s="304"/>
      <c r="DB767" s="304"/>
      <c r="DC767" s="304"/>
      <c r="DD767" s="304"/>
    </row>
    <row r="768" spans="1:108" ht="17.25">
      <c r="A768" s="304"/>
      <c r="B768" s="300"/>
      <c r="C768" s="304"/>
      <c r="D768" s="304"/>
      <c r="E768" s="303"/>
      <c r="F768" s="303"/>
      <c r="G768" s="303"/>
      <c r="H768" s="303"/>
      <c r="I768" s="303"/>
      <c r="J768" s="305"/>
      <c r="K768" s="303"/>
      <c r="L768" s="303"/>
      <c r="M768" s="303"/>
      <c r="N768" s="305"/>
      <c r="O768" s="303"/>
      <c r="P768" s="304"/>
      <c r="Q768" s="304"/>
      <c r="R768" s="304"/>
      <c r="S768" s="304"/>
      <c r="T768" s="304"/>
      <c r="U768" s="304"/>
      <c r="V768" s="304"/>
      <c r="W768" s="304"/>
      <c r="X768" s="304"/>
      <c r="Y768" s="304"/>
      <c r="Z768" s="304"/>
      <c r="AA768" s="304"/>
      <c r="AB768" s="304"/>
      <c r="AC768" s="304"/>
      <c r="AD768" s="304"/>
      <c r="AE768" s="304"/>
      <c r="AF768" s="304"/>
      <c r="AG768" s="304"/>
      <c r="AH768" s="304"/>
      <c r="AI768" s="304"/>
      <c r="AJ768" s="304"/>
      <c r="AK768" s="304"/>
      <c r="AL768" s="304"/>
      <c r="AM768" s="304"/>
      <c r="AN768" s="304"/>
      <c r="AO768" s="304"/>
      <c r="AP768" s="304"/>
      <c r="AQ768" s="304"/>
      <c r="AR768" s="304"/>
      <c r="AS768" s="304"/>
      <c r="AT768" s="304"/>
      <c r="AU768" s="304"/>
      <c r="AV768" s="304"/>
      <c r="AW768" s="304"/>
      <c r="AX768" s="304"/>
      <c r="AY768" s="304"/>
      <c r="AZ768" s="304"/>
      <c r="BA768" s="304"/>
      <c r="BB768" s="304"/>
      <c r="BC768" s="304"/>
      <c r="BD768" s="304"/>
      <c r="BE768" s="304"/>
      <c r="BF768" s="304"/>
      <c r="BG768" s="304"/>
      <c r="BH768" s="304"/>
      <c r="BI768" s="304"/>
      <c r="BJ768" s="304"/>
      <c r="BK768" s="304"/>
      <c r="BL768" s="304"/>
      <c r="BM768" s="304"/>
      <c r="BN768" s="304"/>
      <c r="BO768" s="304"/>
      <c r="BP768" s="304"/>
      <c r="BQ768" s="304"/>
      <c r="BR768" s="304"/>
      <c r="BS768" s="304"/>
      <c r="BT768" s="304"/>
      <c r="BU768" s="304"/>
      <c r="BV768" s="304"/>
      <c r="BW768" s="304"/>
      <c r="BX768" s="304"/>
      <c r="BY768" s="304"/>
      <c r="BZ768" s="304"/>
      <c r="CA768" s="304"/>
      <c r="CB768" s="304"/>
      <c r="CC768" s="304"/>
      <c r="CD768" s="304"/>
      <c r="CE768" s="304"/>
      <c r="CF768" s="304"/>
      <c r="CG768" s="304"/>
      <c r="CH768" s="304"/>
      <c r="CI768" s="304"/>
      <c r="CJ768" s="304"/>
      <c r="CK768" s="304"/>
      <c r="CL768" s="304"/>
      <c r="CM768" s="304"/>
      <c r="CN768" s="304"/>
      <c r="CO768" s="304"/>
      <c r="CP768" s="304"/>
      <c r="CQ768" s="304"/>
      <c r="CR768" s="304"/>
      <c r="CS768" s="304"/>
      <c r="CT768" s="304"/>
      <c r="CU768" s="304"/>
      <c r="CV768" s="304"/>
      <c r="CW768" s="304"/>
      <c r="CX768" s="304"/>
      <c r="CY768" s="304"/>
      <c r="CZ768" s="304"/>
      <c r="DA768" s="304"/>
      <c r="DB768" s="304"/>
      <c r="DC768" s="304"/>
      <c r="DD768" s="304"/>
    </row>
    <row r="769" spans="1:108" ht="17.25">
      <c r="A769" s="304"/>
      <c r="B769" s="300"/>
      <c r="C769" s="304"/>
      <c r="D769" s="304"/>
      <c r="E769" s="303"/>
      <c r="F769" s="303"/>
      <c r="G769" s="303"/>
      <c r="H769" s="303"/>
      <c r="I769" s="303"/>
      <c r="J769" s="305"/>
      <c r="K769" s="303"/>
      <c r="L769" s="303"/>
      <c r="M769" s="303"/>
      <c r="N769" s="305"/>
      <c r="O769" s="303"/>
      <c r="P769" s="304"/>
      <c r="Q769" s="304"/>
      <c r="R769" s="304"/>
      <c r="S769" s="304"/>
      <c r="T769" s="304"/>
      <c r="U769" s="304"/>
      <c r="V769" s="304"/>
      <c r="W769" s="304"/>
      <c r="X769" s="304"/>
      <c r="Y769" s="304"/>
      <c r="Z769" s="304"/>
      <c r="AA769" s="304"/>
      <c r="AB769" s="304"/>
      <c r="AC769" s="304"/>
      <c r="AD769" s="304"/>
      <c r="AE769" s="304"/>
      <c r="AF769" s="304"/>
      <c r="AG769" s="304"/>
      <c r="AH769" s="304"/>
      <c r="AI769" s="304"/>
      <c r="AJ769" s="304"/>
      <c r="AK769" s="304"/>
      <c r="AL769" s="304"/>
      <c r="AM769" s="304"/>
      <c r="AN769" s="304"/>
      <c r="AO769" s="304"/>
      <c r="AP769" s="304"/>
      <c r="AQ769" s="304"/>
      <c r="AR769" s="304"/>
      <c r="AS769" s="304"/>
      <c r="AT769" s="304"/>
      <c r="AU769" s="304"/>
      <c r="AV769" s="304"/>
      <c r="AW769" s="304"/>
      <c r="AX769" s="304"/>
      <c r="AY769" s="304"/>
      <c r="AZ769" s="304"/>
      <c r="BA769" s="304"/>
      <c r="BB769" s="304"/>
      <c r="BC769" s="304"/>
      <c r="BD769" s="304"/>
      <c r="BE769" s="304"/>
      <c r="BF769" s="304"/>
      <c r="BG769" s="304"/>
      <c r="BH769" s="304"/>
      <c r="BI769" s="304"/>
      <c r="BJ769" s="304"/>
      <c r="BK769" s="304"/>
      <c r="BL769" s="304"/>
      <c r="BM769" s="304"/>
      <c r="BN769" s="304"/>
      <c r="BO769" s="304"/>
      <c r="BP769" s="304"/>
      <c r="BQ769" s="304"/>
      <c r="BR769" s="304"/>
      <c r="BS769" s="304"/>
      <c r="BT769" s="304"/>
      <c r="BU769" s="304"/>
      <c r="BV769" s="304"/>
      <c r="BW769" s="304"/>
      <c r="BX769" s="304"/>
      <c r="BY769" s="304"/>
      <c r="BZ769" s="304"/>
      <c r="CA769" s="304"/>
      <c r="CB769" s="304"/>
      <c r="CC769" s="304"/>
      <c r="CD769" s="304"/>
      <c r="CE769" s="304"/>
      <c r="CF769" s="304"/>
      <c r="CG769" s="304"/>
      <c r="CH769" s="304"/>
      <c r="CI769" s="304"/>
      <c r="CJ769" s="304"/>
      <c r="CK769" s="304"/>
      <c r="CL769" s="304"/>
      <c r="CM769" s="304"/>
      <c r="CN769" s="304"/>
      <c r="CO769" s="304"/>
      <c r="CP769" s="304"/>
      <c r="CQ769" s="304"/>
      <c r="CR769" s="304"/>
      <c r="CS769" s="304"/>
      <c r="CT769" s="304"/>
      <c r="CU769" s="304"/>
      <c r="CV769" s="304"/>
      <c r="CW769" s="304"/>
      <c r="CX769" s="304"/>
      <c r="CY769" s="304"/>
      <c r="CZ769" s="304"/>
      <c r="DA769" s="304"/>
      <c r="DB769" s="304"/>
      <c r="DC769" s="304"/>
      <c r="DD769" s="304"/>
    </row>
    <row r="770" spans="1:108" ht="17.25">
      <c r="A770" s="304"/>
      <c r="B770" s="300"/>
      <c r="C770" s="304"/>
      <c r="D770" s="304"/>
      <c r="E770" s="303"/>
      <c r="F770" s="303"/>
      <c r="G770" s="303"/>
      <c r="H770" s="303"/>
      <c r="I770" s="303"/>
      <c r="J770" s="305"/>
      <c r="K770" s="303"/>
      <c r="L770" s="303"/>
      <c r="M770" s="303"/>
      <c r="N770" s="305"/>
      <c r="O770" s="303"/>
      <c r="P770" s="304"/>
      <c r="Q770" s="304"/>
      <c r="R770" s="304"/>
      <c r="S770" s="304"/>
      <c r="T770" s="304"/>
      <c r="U770" s="304"/>
      <c r="V770" s="304"/>
      <c r="W770" s="304"/>
      <c r="X770" s="304"/>
      <c r="Y770" s="304"/>
      <c r="Z770" s="304"/>
      <c r="AA770" s="304"/>
      <c r="AB770" s="304"/>
      <c r="AC770" s="304"/>
      <c r="AD770" s="304"/>
      <c r="AE770" s="304"/>
      <c r="AF770" s="304"/>
      <c r="AG770" s="304"/>
      <c r="AH770" s="304"/>
      <c r="AI770" s="304"/>
      <c r="AJ770" s="304"/>
      <c r="AK770" s="304"/>
      <c r="AL770" s="304"/>
      <c r="AM770" s="304"/>
      <c r="AN770" s="304"/>
      <c r="AO770" s="304"/>
      <c r="AP770" s="304"/>
      <c r="AQ770" s="304"/>
      <c r="AR770" s="304"/>
      <c r="AS770" s="304"/>
      <c r="AT770" s="304"/>
      <c r="AU770" s="304"/>
      <c r="AV770" s="304"/>
      <c r="AW770" s="304"/>
      <c r="AX770" s="304"/>
      <c r="AY770" s="304"/>
      <c r="AZ770" s="304"/>
      <c r="BA770" s="304"/>
      <c r="BB770" s="304"/>
      <c r="BC770" s="304"/>
      <c r="BD770" s="304"/>
      <c r="BE770" s="304"/>
      <c r="BF770" s="304"/>
      <c r="BG770" s="304"/>
      <c r="BH770" s="304"/>
      <c r="BI770" s="304"/>
      <c r="BJ770" s="304"/>
      <c r="BK770" s="304"/>
      <c r="BL770" s="304"/>
      <c r="BM770" s="304"/>
      <c r="BN770" s="304"/>
      <c r="BO770" s="304"/>
      <c r="BP770" s="304"/>
      <c r="BQ770" s="304"/>
      <c r="BR770" s="304"/>
      <c r="BS770" s="304"/>
      <c r="BT770" s="304"/>
      <c r="BU770" s="304"/>
      <c r="BV770" s="304"/>
      <c r="BW770" s="304"/>
      <c r="BX770" s="304"/>
      <c r="BY770" s="304"/>
      <c r="BZ770" s="304"/>
      <c r="CA770" s="304"/>
      <c r="CB770" s="304"/>
      <c r="CC770" s="304"/>
      <c r="CD770" s="304"/>
      <c r="CE770" s="304"/>
      <c r="CF770" s="304"/>
      <c r="CG770" s="304"/>
      <c r="CH770" s="304"/>
      <c r="CI770" s="304"/>
      <c r="CJ770" s="304"/>
      <c r="CK770" s="304"/>
      <c r="CL770" s="304"/>
      <c r="CM770" s="304"/>
      <c r="CN770" s="304"/>
      <c r="CO770" s="304"/>
      <c r="CP770" s="304"/>
      <c r="CQ770" s="304"/>
      <c r="CR770" s="304"/>
      <c r="CS770" s="304"/>
      <c r="CT770" s="304"/>
      <c r="CU770" s="304"/>
      <c r="CV770" s="304"/>
      <c r="CW770" s="304"/>
      <c r="CX770" s="304"/>
      <c r="CY770" s="304"/>
      <c r="CZ770" s="304"/>
      <c r="DA770" s="304"/>
      <c r="DB770" s="304"/>
      <c r="DC770" s="304"/>
      <c r="DD770" s="304"/>
    </row>
    <row r="771" spans="1:108" ht="17.25">
      <c r="A771" s="304"/>
      <c r="B771" s="300"/>
      <c r="C771" s="304"/>
      <c r="D771" s="304"/>
      <c r="E771" s="303"/>
      <c r="F771" s="303"/>
      <c r="G771" s="303"/>
      <c r="H771" s="303"/>
      <c r="I771" s="303"/>
      <c r="J771" s="305"/>
      <c r="K771" s="303"/>
      <c r="L771" s="303"/>
      <c r="M771" s="303"/>
      <c r="N771" s="305"/>
      <c r="O771" s="303"/>
      <c r="P771" s="304"/>
      <c r="Q771" s="304"/>
      <c r="R771" s="304"/>
      <c r="S771" s="304"/>
      <c r="T771" s="304"/>
      <c r="U771" s="304"/>
      <c r="V771" s="304"/>
      <c r="W771" s="304"/>
      <c r="X771" s="304"/>
      <c r="Y771" s="304"/>
      <c r="Z771" s="304"/>
      <c r="AA771" s="304"/>
      <c r="AB771" s="304"/>
      <c r="AC771" s="304"/>
      <c r="AD771" s="304"/>
      <c r="AE771" s="304"/>
      <c r="AF771" s="304"/>
      <c r="AG771" s="304"/>
      <c r="AH771" s="304"/>
      <c r="AI771" s="304"/>
      <c r="AJ771" s="304"/>
      <c r="AK771" s="304"/>
      <c r="AL771" s="304"/>
      <c r="AM771" s="304"/>
      <c r="AN771" s="304"/>
      <c r="AO771" s="304"/>
      <c r="AP771" s="304"/>
      <c r="AQ771" s="304"/>
      <c r="AR771" s="304"/>
      <c r="AS771" s="304"/>
      <c r="AT771" s="304"/>
      <c r="AU771" s="304"/>
      <c r="AV771" s="304"/>
      <c r="AW771" s="304"/>
      <c r="AX771" s="304"/>
      <c r="AY771" s="304"/>
      <c r="AZ771" s="304"/>
      <c r="BA771" s="304"/>
      <c r="BB771" s="304"/>
      <c r="BC771" s="304"/>
      <c r="BD771" s="304"/>
      <c r="BE771" s="304"/>
      <c r="BF771" s="304"/>
      <c r="BG771" s="304"/>
      <c r="BH771" s="304"/>
      <c r="BI771" s="304"/>
      <c r="BJ771" s="304"/>
      <c r="BK771" s="304"/>
      <c r="BL771" s="304"/>
      <c r="BM771" s="304"/>
      <c r="BN771" s="304"/>
      <c r="BO771" s="304"/>
      <c r="BP771" s="304"/>
      <c r="BQ771" s="304"/>
      <c r="BR771" s="304"/>
      <c r="BS771" s="304"/>
      <c r="BT771" s="304"/>
      <c r="BU771" s="304"/>
      <c r="BV771" s="304"/>
      <c r="BW771" s="304"/>
      <c r="BX771" s="304"/>
      <c r="BY771" s="304"/>
      <c r="BZ771" s="304"/>
      <c r="CA771" s="304"/>
      <c r="CB771" s="304"/>
      <c r="CC771" s="304"/>
      <c r="CD771" s="304"/>
      <c r="CE771" s="304"/>
      <c r="CF771" s="304"/>
      <c r="CG771" s="304"/>
      <c r="CH771" s="304"/>
      <c r="CI771" s="304"/>
      <c r="CJ771" s="304"/>
      <c r="CK771" s="304"/>
      <c r="CL771" s="304"/>
      <c r="CM771" s="304"/>
      <c r="CN771" s="304"/>
      <c r="CO771" s="304"/>
      <c r="CP771" s="304"/>
      <c r="CQ771" s="304"/>
      <c r="CR771" s="304"/>
      <c r="CS771" s="304"/>
      <c r="CT771" s="304"/>
      <c r="CU771" s="304"/>
      <c r="CV771" s="304"/>
      <c r="CW771" s="304"/>
      <c r="CX771" s="304"/>
      <c r="CY771" s="304"/>
      <c r="CZ771" s="304"/>
      <c r="DA771" s="304"/>
      <c r="DB771" s="304"/>
      <c r="DC771" s="304"/>
      <c r="DD771" s="304"/>
    </row>
    <row r="772" spans="1:108" ht="17.25">
      <c r="A772" s="304"/>
      <c r="B772" s="300"/>
      <c r="C772" s="304"/>
      <c r="D772" s="304"/>
      <c r="E772" s="303"/>
      <c r="F772" s="303"/>
      <c r="G772" s="303"/>
      <c r="H772" s="303"/>
      <c r="I772" s="303"/>
      <c r="J772" s="305"/>
      <c r="K772" s="303"/>
      <c r="L772" s="303"/>
      <c r="M772" s="303"/>
      <c r="N772" s="305"/>
      <c r="O772" s="303"/>
      <c r="P772" s="304"/>
      <c r="Q772" s="304"/>
      <c r="R772" s="304"/>
      <c r="S772" s="304"/>
      <c r="T772" s="304"/>
      <c r="U772" s="304"/>
      <c r="V772" s="304"/>
      <c r="W772" s="304"/>
      <c r="X772" s="304"/>
      <c r="Y772" s="304"/>
      <c r="Z772" s="304"/>
      <c r="AA772" s="304"/>
      <c r="AB772" s="304"/>
      <c r="AC772" s="304"/>
      <c r="AD772" s="304"/>
      <c r="AE772" s="304"/>
      <c r="AF772" s="304"/>
      <c r="AG772" s="304"/>
      <c r="AH772" s="304"/>
      <c r="AI772" s="304"/>
      <c r="AJ772" s="304"/>
      <c r="AK772" s="304"/>
      <c r="AL772" s="304"/>
      <c r="AM772" s="304"/>
      <c r="AN772" s="304"/>
      <c r="AO772" s="304"/>
      <c r="AP772" s="304"/>
      <c r="AQ772" s="304"/>
      <c r="AR772" s="304"/>
      <c r="AS772" s="304"/>
      <c r="AT772" s="304"/>
      <c r="AU772" s="304"/>
      <c r="AV772" s="304"/>
      <c r="AW772" s="304"/>
      <c r="AX772" s="304"/>
      <c r="AY772" s="304"/>
      <c r="AZ772" s="304"/>
      <c r="BA772" s="304"/>
      <c r="BB772" s="304"/>
      <c r="BC772" s="304"/>
      <c r="BD772" s="304"/>
      <c r="BE772" s="304"/>
      <c r="BF772" s="304"/>
      <c r="BG772" s="304"/>
      <c r="BH772" s="304"/>
      <c r="BI772" s="304"/>
      <c r="BJ772" s="304"/>
      <c r="BK772" s="304"/>
      <c r="BL772" s="304"/>
      <c r="BM772" s="304"/>
      <c r="BN772" s="304"/>
      <c r="BO772" s="304"/>
      <c r="BP772" s="304"/>
      <c r="BQ772" s="304"/>
      <c r="BR772" s="304"/>
      <c r="BS772" s="304"/>
      <c r="BT772" s="304"/>
      <c r="BU772" s="304"/>
      <c r="BV772" s="304"/>
      <c r="BW772" s="304"/>
      <c r="BX772" s="304"/>
      <c r="BY772" s="304"/>
      <c r="BZ772" s="304"/>
      <c r="CA772" s="304"/>
      <c r="CB772" s="304"/>
      <c r="CC772" s="304"/>
      <c r="CD772" s="304"/>
      <c r="CE772" s="304"/>
      <c r="CF772" s="304"/>
      <c r="CG772" s="304"/>
      <c r="CH772" s="304"/>
      <c r="CI772" s="304"/>
      <c r="CJ772" s="304"/>
      <c r="CK772" s="304"/>
      <c r="CL772" s="304"/>
      <c r="CM772" s="304"/>
      <c r="CN772" s="304"/>
      <c r="CO772" s="304"/>
      <c r="CP772" s="304"/>
      <c r="CQ772" s="304"/>
      <c r="CR772" s="304"/>
      <c r="CS772" s="304"/>
      <c r="CT772" s="304"/>
      <c r="CU772" s="304"/>
      <c r="CV772" s="304"/>
      <c r="CW772" s="304"/>
      <c r="CX772" s="304"/>
      <c r="CY772" s="304"/>
      <c r="CZ772" s="304"/>
      <c r="DA772" s="304"/>
      <c r="DB772" s="304"/>
      <c r="DC772" s="304"/>
      <c r="DD772" s="304"/>
    </row>
    <row r="773" spans="1:108" ht="17.25">
      <c r="A773" s="304"/>
      <c r="B773" s="300"/>
      <c r="C773" s="304"/>
      <c r="D773" s="304"/>
      <c r="E773" s="303"/>
      <c r="F773" s="303"/>
      <c r="G773" s="303"/>
      <c r="H773" s="303"/>
      <c r="I773" s="303"/>
      <c r="J773" s="305"/>
      <c r="K773" s="303"/>
      <c r="L773" s="303"/>
      <c r="M773" s="303"/>
      <c r="N773" s="305"/>
      <c r="O773" s="303"/>
      <c r="P773" s="304"/>
      <c r="Q773" s="304"/>
      <c r="R773" s="304"/>
      <c r="S773" s="304"/>
      <c r="T773" s="304"/>
      <c r="U773" s="304"/>
      <c r="V773" s="304"/>
      <c r="W773" s="304"/>
      <c r="X773" s="304"/>
      <c r="Y773" s="304"/>
      <c r="Z773" s="304"/>
      <c r="AA773" s="304"/>
      <c r="AB773" s="304"/>
      <c r="AC773" s="304"/>
      <c r="AD773" s="304"/>
      <c r="AE773" s="304"/>
      <c r="AF773" s="304"/>
      <c r="AG773" s="304"/>
      <c r="AH773" s="304"/>
      <c r="AI773" s="304"/>
      <c r="AJ773" s="304"/>
      <c r="AK773" s="304"/>
      <c r="AL773" s="304"/>
      <c r="AM773" s="304"/>
      <c r="AN773" s="304"/>
      <c r="AO773" s="304"/>
      <c r="AP773" s="304"/>
      <c r="AQ773" s="304"/>
      <c r="AR773" s="304"/>
      <c r="AS773" s="304"/>
      <c r="AT773" s="304"/>
      <c r="AU773" s="304"/>
      <c r="AV773" s="304"/>
      <c r="AW773" s="304"/>
      <c r="AX773" s="304"/>
      <c r="AY773" s="304"/>
      <c r="AZ773" s="304"/>
      <c r="BA773" s="304"/>
      <c r="BB773" s="304"/>
      <c r="BC773" s="304"/>
      <c r="BD773" s="304"/>
      <c r="BE773" s="304"/>
      <c r="BF773" s="304"/>
      <c r="BG773" s="304"/>
      <c r="BH773" s="304"/>
      <c r="BI773" s="304"/>
      <c r="BJ773" s="304"/>
      <c r="BK773" s="304"/>
      <c r="BL773" s="304"/>
      <c r="BM773" s="304"/>
      <c r="BN773" s="304"/>
      <c r="BO773" s="304"/>
      <c r="BP773" s="304"/>
      <c r="BQ773" s="304"/>
      <c r="BR773" s="304"/>
      <c r="BS773" s="304"/>
      <c r="BT773" s="304"/>
      <c r="BU773" s="304"/>
      <c r="BV773" s="304"/>
      <c r="BW773" s="304"/>
      <c r="BX773" s="304"/>
      <c r="BY773" s="304"/>
      <c r="BZ773" s="304"/>
      <c r="CA773" s="304"/>
      <c r="CB773" s="304"/>
      <c r="CC773" s="304"/>
      <c r="CD773" s="304"/>
      <c r="CE773" s="304"/>
      <c r="CF773" s="304"/>
      <c r="CG773" s="304"/>
      <c r="CH773" s="304"/>
      <c r="CI773" s="304"/>
      <c r="CJ773" s="304"/>
      <c r="CK773" s="304"/>
      <c r="CL773" s="304"/>
      <c r="CM773" s="304"/>
      <c r="CN773" s="304"/>
      <c r="CO773" s="304"/>
      <c r="CP773" s="304"/>
      <c r="CQ773" s="304"/>
      <c r="CR773" s="304"/>
      <c r="CS773" s="304"/>
      <c r="CT773" s="304"/>
      <c r="CU773" s="304"/>
      <c r="CV773" s="304"/>
      <c r="CW773" s="304"/>
      <c r="CX773" s="304"/>
      <c r="CY773" s="304"/>
      <c r="CZ773" s="304"/>
      <c r="DA773" s="304"/>
      <c r="DB773" s="304"/>
      <c r="DC773" s="304"/>
      <c r="DD773" s="304"/>
    </row>
    <row r="774" spans="1:108" ht="17.25">
      <c r="A774" s="304"/>
      <c r="B774" s="300"/>
      <c r="C774" s="304"/>
      <c r="D774" s="304"/>
      <c r="E774" s="303"/>
      <c r="F774" s="303"/>
      <c r="G774" s="303"/>
      <c r="H774" s="303"/>
      <c r="I774" s="303"/>
      <c r="J774" s="305"/>
      <c r="K774" s="303"/>
      <c r="L774" s="303"/>
      <c r="M774" s="303"/>
      <c r="N774" s="305"/>
      <c r="O774" s="303"/>
      <c r="P774" s="304"/>
      <c r="Q774" s="304"/>
      <c r="R774" s="304"/>
      <c r="S774" s="304"/>
      <c r="T774" s="304"/>
      <c r="U774" s="304"/>
      <c r="V774" s="304"/>
      <c r="W774" s="304"/>
      <c r="X774" s="304"/>
      <c r="Y774" s="304"/>
      <c r="Z774" s="304"/>
      <c r="AA774" s="304"/>
      <c r="AB774" s="304"/>
      <c r="AC774" s="304"/>
      <c r="AD774" s="304"/>
      <c r="AE774" s="304"/>
      <c r="AF774" s="304"/>
      <c r="AG774" s="304"/>
      <c r="AH774" s="304"/>
      <c r="AI774" s="304"/>
      <c r="AJ774" s="304"/>
      <c r="AK774" s="304"/>
      <c r="AL774" s="304"/>
      <c r="AM774" s="304"/>
      <c r="AN774" s="304"/>
      <c r="AO774" s="304"/>
      <c r="AP774" s="304"/>
      <c r="AQ774" s="304"/>
      <c r="AR774" s="304"/>
      <c r="AS774" s="304"/>
      <c r="AT774" s="304"/>
      <c r="AU774" s="304"/>
      <c r="AV774" s="304"/>
      <c r="AW774" s="304"/>
      <c r="AX774" s="304"/>
      <c r="AY774" s="304"/>
      <c r="AZ774" s="304"/>
      <c r="BA774" s="304"/>
      <c r="BB774" s="304"/>
      <c r="BC774" s="304"/>
      <c r="BD774" s="304"/>
      <c r="BE774" s="304"/>
      <c r="BF774" s="304"/>
      <c r="BG774" s="304"/>
      <c r="BH774" s="304"/>
      <c r="BI774" s="304"/>
      <c r="BJ774" s="304"/>
      <c r="BK774" s="304"/>
      <c r="BL774" s="304"/>
      <c r="BM774" s="304"/>
      <c r="BN774" s="304"/>
      <c r="BO774" s="304"/>
      <c r="BP774" s="304"/>
      <c r="BQ774" s="304"/>
      <c r="BR774" s="304"/>
      <c r="BS774" s="304"/>
      <c r="BT774" s="304"/>
      <c r="BU774" s="304"/>
      <c r="BV774" s="304"/>
      <c r="BW774" s="304"/>
      <c r="BX774" s="304"/>
      <c r="BY774" s="304"/>
      <c r="BZ774" s="304"/>
      <c r="CA774" s="304"/>
      <c r="CB774" s="304"/>
      <c r="CC774" s="304"/>
      <c r="CD774" s="304"/>
      <c r="CE774" s="304"/>
      <c r="CF774" s="304"/>
      <c r="CG774" s="304"/>
      <c r="CH774" s="304"/>
      <c r="CI774" s="304"/>
      <c r="CJ774" s="304"/>
      <c r="CK774" s="304"/>
      <c r="CL774" s="304"/>
      <c r="CM774" s="304"/>
      <c r="CN774" s="304"/>
      <c r="CO774" s="304"/>
      <c r="CP774" s="304"/>
      <c r="CQ774" s="304"/>
      <c r="CR774" s="304"/>
      <c r="CS774" s="304"/>
      <c r="CT774" s="304"/>
      <c r="CU774" s="304"/>
      <c r="CV774" s="304"/>
      <c r="CW774" s="304"/>
      <c r="CX774" s="304"/>
      <c r="CY774" s="304"/>
      <c r="CZ774" s="304"/>
      <c r="DA774" s="304"/>
      <c r="DB774" s="304"/>
      <c r="DC774" s="304"/>
      <c r="DD774" s="304"/>
    </row>
    <row r="775" spans="1:108" ht="17.25">
      <c r="A775" s="304"/>
      <c r="B775" s="300"/>
      <c r="C775" s="304"/>
      <c r="D775" s="304"/>
      <c r="E775" s="303"/>
      <c r="F775" s="303"/>
      <c r="G775" s="303"/>
      <c r="H775" s="303"/>
      <c r="I775" s="303"/>
      <c r="J775" s="305"/>
      <c r="K775" s="303"/>
      <c r="L775" s="303"/>
      <c r="M775" s="303"/>
      <c r="N775" s="305"/>
      <c r="O775" s="303"/>
      <c r="P775" s="304"/>
      <c r="Q775" s="304"/>
      <c r="R775" s="304"/>
      <c r="S775" s="304"/>
      <c r="T775" s="304"/>
      <c r="U775" s="304"/>
      <c r="V775" s="304"/>
      <c r="W775" s="304"/>
      <c r="X775" s="304"/>
      <c r="Y775" s="304"/>
      <c r="Z775" s="304"/>
      <c r="AA775" s="304"/>
      <c r="AB775" s="304"/>
      <c r="AC775" s="304"/>
      <c r="AD775" s="304"/>
      <c r="AE775" s="304"/>
      <c r="AF775" s="304"/>
      <c r="AG775" s="304"/>
      <c r="AH775" s="304"/>
      <c r="AI775" s="304"/>
      <c r="AJ775" s="304"/>
      <c r="AK775" s="304"/>
      <c r="AL775" s="304"/>
      <c r="AM775" s="304"/>
      <c r="AN775" s="304"/>
      <c r="AO775" s="304"/>
      <c r="AP775" s="304"/>
      <c r="AQ775" s="304"/>
      <c r="AR775" s="304"/>
      <c r="AS775" s="304"/>
      <c r="AT775" s="304"/>
      <c r="AU775" s="304"/>
      <c r="AV775" s="304"/>
      <c r="AW775" s="304"/>
      <c r="AX775" s="304"/>
      <c r="AY775" s="304"/>
      <c r="AZ775" s="304"/>
      <c r="BA775" s="304"/>
      <c r="BB775" s="304"/>
      <c r="BC775" s="304"/>
      <c r="BD775" s="304"/>
      <c r="BE775" s="304"/>
      <c r="BF775" s="304"/>
      <c r="BG775" s="304"/>
      <c r="BH775" s="304"/>
      <c r="BI775" s="304"/>
      <c r="BJ775" s="304"/>
      <c r="BK775" s="304"/>
      <c r="BL775" s="304"/>
      <c r="BM775" s="304"/>
      <c r="BN775" s="304"/>
      <c r="BO775" s="304"/>
      <c r="BP775" s="304"/>
      <c r="BQ775" s="304"/>
      <c r="BR775" s="304"/>
      <c r="BS775" s="304"/>
      <c r="BT775" s="304"/>
      <c r="BU775" s="304"/>
      <c r="BV775" s="304"/>
      <c r="BW775" s="304"/>
      <c r="BX775" s="304"/>
      <c r="BY775" s="304"/>
      <c r="BZ775" s="304"/>
      <c r="CA775" s="304"/>
      <c r="CB775" s="304"/>
      <c r="CC775" s="304"/>
      <c r="CD775" s="304"/>
      <c r="CE775" s="304"/>
      <c r="CF775" s="304"/>
      <c r="CG775" s="304"/>
      <c r="CH775" s="304"/>
      <c r="CI775" s="304"/>
      <c r="CJ775" s="304"/>
      <c r="CK775" s="304"/>
      <c r="CL775" s="304"/>
      <c r="CM775" s="304"/>
      <c r="CN775" s="304"/>
      <c r="CO775" s="304"/>
      <c r="CP775" s="304"/>
      <c r="CQ775" s="304"/>
      <c r="CR775" s="304"/>
      <c r="CS775" s="304"/>
      <c r="CT775" s="304"/>
      <c r="CU775" s="304"/>
      <c r="CV775" s="304"/>
      <c r="CW775" s="304"/>
      <c r="CX775" s="304"/>
      <c r="CY775" s="304"/>
      <c r="CZ775" s="304"/>
      <c r="DA775" s="304"/>
      <c r="DB775" s="304"/>
      <c r="DC775" s="304"/>
      <c r="DD775" s="304"/>
    </row>
    <row r="776" spans="1:108" ht="17.25">
      <c r="A776" s="304"/>
      <c r="B776" s="300"/>
      <c r="C776" s="304"/>
      <c r="D776" s="304"/>
      <c r="E776" s="303"/>
      <c r="F776" s="303"/>
      <c r="G776" s="303"/>
      <c r="H776" s="303"/>
      <c r="I776" s="303"/>
      <c r="J776" s="305"/>
      <c r="K776" s="303"/>
      <c r="L776" s="303"/>
      <c r="M776" s="303"/>
      <c r="N776" s="305"/>
      <c r="O776" s="303"/>
      <c r="P776" s="304"/>
      <c r="Q776" s="304"/>
      <c r="R776" s="304"/>
      <c r="S776" s="304"/>
      <c r="T776" s="304"/>
      <c r="U776" s="304"/>
      <c r="V776" s="304"/>
      <c r="W776" s="304"/>
      <c r="X776" s="304"/>
      <c r="Y776" s="304"/>
      <c r="Z776" s="304"/>
      <c r="AA776" s="304"/>
      <c r="AB776" s="304"/>
      <c r="AC776" s="304"/>
      <c r="AD776" s="304"/>
      <c r="AE776" s="304"/>
      <c r="AF776" s="304"/>
      <c r="AG776" s="304"/>
      <c r="AH776" s="304"/>
      <c r="AI776" s="304"/>
      <c r="AJ776" s="304"/>
      <c r="AK776" s="304"/>
      <c r="AL776" s="304"/>
      <c r="AM776" s="304"/>
      <c r="AN776" s="304"/>
      <c r="AO776" s="304"/>
      <c r="AP776" s="304"/>
      <c r="AQ776" s="304"/>
      <c r="AR776" s="304"/>
      <c r="AS776" s="304"/>
      <c r="AT776" s="304"/>
      <c r="AU776" s="304"/>
      <c r="AV776" s="304"/>
      <c r="AW776" s="304"/>
      <c r="AX776" s="304"/>
      <c r="AY776" s="304"/>
      <c r="AZ776" s="304"/>
      <c r="BA776" s="304"/>
      <c r="BB776" s="304"/>
      <c r="BC776" s="304"/>
      <c r="BD776" s="304"/>
      <c r="BE776" s="304"/>
      <c r="BF776" s="304"/>
      <c r="BG776" s="304"/>
      <c r="BH776" s="304"/>
      <c r="BI776" s="304"/>
      <c r="BJ776" s="304"/>
      <c r="BK776" s="304"/>
      <c r="BL776" s="304"/>
      <c r="BM776" s="304"/>
      <c r="BN776" s="304"/>
      <c r="BO776" s="304"/>
      <c r="BP776" s="304"/>
      <c r="BQ776" s="304"/>
      <c r="BR776" s="304"/>
      <c r="BS776" s="304"/>
      <c r="BT776" s="304"/>
      <c r="BU776" s="304"/>
      <c r="BV776" s="304"/>
      <c r="BW776" s="304"/>
      <c r="BX776" s="304"/>
      <c r="BY776" s="304"/>
      <c r="BZ776" s="304"/>
      <c r="CA776" s="304"/>
      <c r="CB776" s="304"/>
      <c r="CC776" s="304"/>
      <c r="CD776" s="304"/>
      <c r="CE776" s="304"/>
      <c r="CF776" s="304"/>
      <c r="CG776" s="304"/>
      <c r="CH776" s="304"/>
      <c r="CI776" s="304"/>
      <c r="CJ776" s="304"/>
      <c r="CK776" s="304"/>
      <c r="CL776" s="304"/>
      <c r="CM776" s="304"/>
      <c r="CN776" s="304"/>
      <c r="CO776" s="304"/>
      <c r="CP776" s="304"/>
      <c r="CQ776" s="304"/>
      <c r="CR776" s="304"/>
      <c r="CS776" s="304"/>
      <c r="CT776" s="304"/>
      <c r="CU776" s="304"/>
      <c r="CV776" s="304"/>
      <c r="CW776" s="304"/>
      <c r="CX776" s="304"/>
      <c r="CY776" s="304"/>
      <c r="CZ776" s="304"/>
      <c r="DA776" s="304"/>
      <c r="DB776" s="304"/>
      <c r="DC776" s="304"/>
      <c r="DD776" s="304"/>
    </row>
    <row r="777" spans="1:108" ht="17.25">
      <c r="A777" s="304"/>
      <c r="B777" s="300"/>
      <c r="C777" s="304"/>
      <c r="D777" s="304"/>
      <c r="E777" s="303"/>
      <c r="F777" s="303"/>
      <c r="G777" s="303"/>
      <c r="H777" s="303"/>
      <c r="I777" s="303"/>
      <c r="J777" s="305"/>
      <c r="K777" s="303"/>
      <c r="L777" s="303"/>
      <c r="M777" s="303"/>
      <c r="N777" s="305"/>
      <c r="O777" s="303"/>
      <c r="P777" s="304"/>
      <c r="Q777" s="304"/>
      <c r="R777" s="304"/>
      <c r="S777" s="304"/>
      <c r="T777" s="304"/>
      <c r="U777" s="304"/>
      <c r="V777" s="304"/>
      <c r="W777" s="304"/>
      <c r="X777" s="304"/>
      <c r="Y777" s="304"/>
      <c r="Z777" s="304"/>
      <c r="AA777" s="304"/>
      <c r="AB777" s="304"/>
      <c r="AC777" s="304"/>
      <c r="AD777" s="304"/>
      <c r="AE777" s="304"/>
      <c r="AF777" s="304"/>
      <c r="AG777" s="304"/>
      <c r="AH777" s="304"/>
      <c r="AI777" s="304"/>
      <c r="AJ777" s="304"/>
      <c r="AK777" s="304"/>
      <c r="AL777" s="304"/>
      <c r="AM777" s="304"/>
      <c r="AN777" s="304"/>
      <c r="AO777" s="304"/>
      <c r="AP777" s="304"/>
      <c r="AQ777" s="304"/>
      <c r="AR777" s="304"/>
      <c r="AS777" s="304"/>
      <c r="AT777" s="304"/>
      <c r="AU777" s="304"/>
      <c r="AV777" s="304"/>
      <c r="AW777" s="304"/>
      <c r="AX777" s="304"/>
      <c r="AY777" s="304"/>
      <c r="AZ777" s="304"/>
      <c r="BA777" s="304"/>
      <c r="BB777" s="304"/>
      <c r="BC777" s="304"/>
      <c r="BD777" s="304"/>
      <c r="BE777" s="304"/>
      <c r="BF777" s="304"/>
      <c r="BG777" s="304"/>
      <c r="BH777" s="304"/>
      <c r="BI777" s="304"/>
      <c r="BJ777" s="304"/>
      <c r="BK777" s="304"/>
      <c r="BL777" s="304"/>
      <c r="BM777" s="304"/>
      <c r="BN777" s="304"/>
      <c r="BO777" s="304"/>
      <c r="BP777" s="304"/>
      <c r="BQ777" s="304"/>
      <c r="BR777" s="304"/>
      <c r="BS777" s="304"/>
      <c r="BT777" s="304"/>
      <c r="BU777" s="304"/>
      <c r="BV777" s="304"/>
      <c r="BW777" s="304"/>
      <c r="BX777" s="304"/>
      <c r="BY777" s="304"/>
      <c r="BZ777" s="304"/>
      <c r="CA777" s="304"/>
      <c r="CB777" s="304"/>
      <c r="CC777" s="304"/>
      <c r="CD777" s="304"/>
      <c r="CE777" s="304"/>
      <c r="CF777" s="304"/>
      <c r="CG777" s="304"/>
      <c r="CH777" s="304"/>
      <c r="CI777" s="304"/>
      <c r="CJ777" s="304"/>
      <c r="CK777" s="304"/>
      <c r="CL777" s="304"/>
      <c r="CM777" s="304"/>
      <c r="CN777" s="304"/>
      <c r="CO777" s="304"/>
      <c r="CP777" s="304"/>
      <c r="CQ777" s="304"/>
      <c r="CR777" s="304"/>
      <c r="CS777" s="304"/>
      <c r="CT777" s="304"/>
      <c r="CU777" s="304"/>
      <c r="CV777" s="304"/>
      <c r="CW777" s="304"/>
      <c r="CX777" s="304"/>
      <c r="CY777" s="304"/>
      <c r="CZ777" s="304"/>
      <c r="DA777" s="304"/>
      <c r="DB777" s="304"/>
      <c r="DC777" s="304"/>
      <c r="DD777" s="304"/>
    </row>
    <row r="778" spans="1:108" ht="17.25">
      <c r="A778" s="304"/>
      <c r="B778" s="300"/>
      <c r="C778" s="304"/>
      <c r="D778" s="304"/>
      <c r="E778" s="303"/>
      <c r="F778" s="303"/>
      <c r="G778" s="303"/>
      <c r="H778" s="303"/>
      <c r="I778" s="303"/>
      <c r="J778" s="305"/>
      <c r="K778" s="303"/>
      <c r="L778" s="303"/>
      <c r="M778" s="303"/>
      <c r="N778" s="305"/>
      <c r="O778" s="303"/>
      <c r="P778" s="304"/>
      <c r="Q778" s="304"/>
      <c r="R778" s="304"/>
      <c r="S778" s="304"/>
      <c r="T778" s="304"/>
      <c r="U778" s="304"/>
      <c r="V778" s="304"/>
      <c r="W778" s="304"/>
      <c r="X778" s="304"/>
      <c r="Y778" s="304"/>
      <c r="Z778" s="304"/>
      <c r="AA778" s="304"/>
      <c r="AB778" s="304"/>
      <c r="AC778" s="304"/>
      <c r="AD778" s="304"/>
      <c r="AE778" s="304"/>
      <c r="AF778" s="304"/>
      <c r="AG778" s="304"/>
      <c r="AH778" s="304"/>
      <c r="AI778" s="304"/>
      <c r="AJ778" s="304"/>
      <c r="AK778" s="304"/>
      <c r="AL778" s="304"/>
      <c r="AM778" s="304"/>
      <c r="AN778" s="304"/>
      <c r="AO778" s="304"/>
      <c r="AP778" s="304"/>
      <c r="AQ778" s="304"/>
      <c r="AR778" s="304"/>
      <c r="AS778" s="304"/>
      <c r="AT778" s="304"/>
      <c r="AU778" s="304"/>
      <c r="AV778" s="304"/>
      <c r="AW778" s="304"/>
      <c r="AX778" s="304"/>
      <c r="AY778" s="304"/>
      <c r="AZ778" s="304"/>
      <c r="BA778" s="304"/>
      <c r="BB778" s="304"/>
      <c r="BC778" s="304"/>
      <c r="BD778" s="304"/>
      <c r="BE778" s="304"/>
      <c r="BF778" s="304"/>
      <c r="BG778" s="304"/>
      <c r="BH778" s="304"/>
      <c r="BI778" s="304"/>
      <c r="BJ778" s="304"/>
      <c r="BK778" s="304"/>
      <c r="BL778" s="304"/>
      <c r="BM778" s="304"/>
      <c r="BN778" s="304"/>
      <c r="BO778" s="304"/>
      <c r="BP778" s="304"/>
      <c r="BQ778" s="304"/>
      <c r="BR778" s="304"/>
      <c r="BS778" s="304"/>
      <c r="BT778" s="304"/>
      <c r="BU778" s="304"/>
      <c r="BV778" s="304"/>
      <c r="BW778" s="304"/>
      <c r="BX778" s="304"/>
      <c r="BY778" s="304"/>
      <c r="BZ778" s="304"/>
      <c r="CA778" s="304"/>
      <c r="CB778" s="304"/>
      <c r="CC778" s="304"/>
      <c r="CD778" s="304"/>
      <c r="CE778" s="304"/>
      <c r="CF778" s="304"/>
      <c r="CG778" s="304"/>
      <c r="CH778" s="304"/>
      <c r="CI778" s="304"/>
      <c r="CJ778" s="304"/>
      <c r="CK778" s="304"/>
      <c r="CL778" s="304"/>
      <c r="CM778" s="304"/>
      <c r="CN778" s="304"/>
      <c r="CO778" s="304"/>
      <c r="CP778" s="304"/>
      <c r="CQ778" s="304"/>
      <c r="CR778" s="304"/>
      <c r="CS778" s="304"/>
      <c r="CT778" s="304"/>
      <c r="CU778" s="304"/>
      <c r="CV778" s="304"/>
      <c r="CW778" s="304"/>
      <c r="CX778" s="304"/>
      <c r="CY778" s="304"/>
      <c r="CZ778" s="304"/>
      <c r="DA778" s="304"/>
      <c r="DB778" s="304"/>
      <c r="DC778" s="304"/>
      <c r="DD778" s="304"/>
    </row>
    <row r="779" spans="1:108" ht="17.25">
      <c r="A779" s="304"/>
      <c r="B779" s="300"/>
      <c r="C779" s="304"/>
      <c r="D779" s="304"/>
      <c r="E779" s="303"/>
      <c r="F779" s="303"/>
      <c r="G779" s="303"/>
      <c r="H779" s="303"/>
      <c r="I779" s="303"/>
      <c r="J779" s="305"/>
      <c r="K779" s="303"/>
      <c r="L779" s="303"/>
      <c r="M779" s="303"/>
      <c r="N779" s="305"/>
      <c r="O779" s="303"/>
      <c r="P779" s="304"/>
      <c r="Q779" s="304"/>
      <c r="R779" s="304"/>
      <c r="S779" s="304"/>
      <c r="T779" s="304"/>
      <c r="U779" s="304"/>
      <c r="V779" s="304"/>
      <c r="W779" s="304"/>
      <c r="X779" s="304"/>
      <c r="Y779" s="304"/>
      <c r="Z779" s="304"/>
      <c r="AA779" s="304"/>
      <c r="AB779" s="304"/>
      <c r="AC779" s="304"/>
      <c r="AD779" s="304"/>
      <c r="AE779" s="304"/>
      <c r="AF779" s="304"/>
      <c r="AG779" s="304"/>
      <c r="AH779" s="304"/>
      <c r="AI779" s="304"/>
      <c r="AJ779" s="304"/>
      <c r="AK779" s="304"/>
      <c r="AL779" s="304"/>
      <c r="AM779" s="304"/>
      <c r="AN779" s="304"/>
      <c r="AO779" s="304"/>
      <c r="AP779" s="304"/>
      <c r="AQ779" s="304"/>
      <c r="AR779" s="304"/>
      <c r="AS779" s="304"/>
      <c r="AT779" s="304"/>
      <c r="AU779" s="304"/>
      <c r="AV779" s="304"/>
      <c r="AW779" s="304"/>
      <c r="AX779" s="304"/>
      <c r="AY779" s="304"/>
      <c r="AZ779" s="304"/>
      <c r="BA779" s="304"/>
      <c r="BB779" s="304"/>
      <c r="BC779" s="304"/>
      <c r="BD779" s="304"/>
      <c r="BE779" s="304"/>
      <c r="BF779" s="304"/>
      <c r="BG779" s="304"/>
      <c r="BH779" s="304"/>
      <c r="BI779" s="304"/>
      <c r="BJ779" s="304"/>
      <c r="BK779" s="304"/>
      <c r="BL779" s="304"/>
      <c r="BM779" s="304"/>
      <c r="BN779" s="304"/>
      <c r="BO779" s="304"/>
      <c r="BP779" s="304"/>
      <c r="BQ779" s="304"/>
      <c r="BR779" s="304"/>
      <c r="BS779" s="304"/>
      <c r="BT779" s="304"/>
      <c r="BU779" s="304"/>
      <c r="BV779" s="304"/>
      <c r="BW779" s="304"/>
      <c r="BX779" s="304"/>
      <c r="BY779" s="304"/>
      <c r="BZ779" s="304"/>
      <c r="CA779" s="304"/>
      <c r="CB779" s="304"/>
      <c r="CC779" s="304"/>
      <c r="CD779" s="304"/>
      <c r="CE779" s="304"/>
      <c r="CF779" s="304"/>
      <c r="CG779" s="304"/>
      <c r="CH779" s="304"/>
      <c r="CI779" s="304"/>
      <c r="CJ779" s="304"/>
      <c r="CK779" s="304"/>
      <c r="CL779" s="304"/>
      <c r="CM779" s="304"/>
      <c r="CN779" s="304"/>
      <c r="CO779" s="304"/>
      <c r="CP779" s="304"/>
      <c r="CQ779" s="304"/>
      <c r="CR779" s="304"/>
      <c r="CS779" s="304"/>
      <c r="CT779" s="304"/>
      <c r="CU779" s="304"/>
      <c r="CV779" s="304"/>
      <c r="CW779" s="304"/>
      <c r="CX779" s="304"/>
      <c r="CY779" s="304"/>
      <c r="CZ779" s="304"/>
      <c r="DA779" s="304"/>
      <c r="DB779" s="304"/>
      <c r="DC779" s="304"/>
      <c r="DD779" s="304"/>
    </row>
    <row r="780" spans="1:108" ht="17.25">
      <c r="A780" s="304"/>
      <c r="B780" s="300"/>
      <c r="C780" s="304"/>
      <c r="D780" s="304"/>
      <c r="E780" s="303"/>
      <c r="F780" s="303"/>
      <c r="G780" s="303"/>
      <c r="H780" s="303"/>
      <c r="I780" s="303"/>
      <c r="J780" s="305"/>
      <c r="K780" s="303"/>
      <c r="L780" s="303"/>
      <c r="M780" s="303"/>
      <c r="N780" s="305"/>
      <c r="O780" s="303"/>
      <c r="P780" s="304"/>
      <c r="Q780" s="304"/>
      <c r="R780" s="304"/>
      <c r="S780" s="304"/>
      <c r="T780" s="304"/>
      <c r="U780" s="304"/>
      <c r="V780" s="304"/>
      <c r="W780" s="304"/>
      <c r="X780" s="304"/>
      <c r="Y780" s="304"/>
      <c r="Z780" s="304"/>
      <c r="AA780" s="304"/>
      <c r="AB780" s="304"/>
      <c r="AC780" s="304"/>
      <c r="AD780" s="304"/>
      <c r="AE780" s="304"/>
      <c r="AF780" s="304"/>
      <c r="AG780" s="304"/>
      <c r="AH780" s="304"/>
      <c r="AI780" s="304"/>
      <c r="AJ780" s="304"/>
      <c r="AK780" s="304"/>
      <c r="AL780" s="304"/>
      <c r="AM780" s="304"/>
      <c r="AN780" s="304"/>
      <c r="AO780" s="304"/>
      <c r="AP780" s="304"/>
      <c r="AQ780" s="304"/>
      <c r="AR780" s="304"/>
      <c r="AS780" s="304"/>
      <c r="AT780" s="304"/>
      <c r="AU780" s="304"/>
      <c r="AV780" s="304"/>
      <c r="AW780" s="304"/>
      <c r="AX780" s="304"/>
      <c r="AY780" s="304"/>
      <c r="AZ780" s="304"/>
      <c r="BA780" s="304"/>
      <c r="BB780" s="304"/>
      <c r="BC780" s="304"/>
      <c r="BD780" s="304"/>
      <c r="BE780" s="304"/>
      <c r="BF780" s="304"/>
      <c r="BG780" s="304"/>
      <c r="BH780" s="304"/>
      <c r="BI780" s="304"/>
      <c r="BJ780" s="304"/>
      <c r="BK780" s="304"/>
      <c r="BL780" s="304"/>
      <c r="BM780" s="304"/>
      <c r="BN780" s="304"/>
      <c r="BO780" s="304"/>
      <c r="BP780" s="304"/>
      <c r="BQ780" s="304"/>
      <c r="BR780" s="304"/>
      <c r="BS780" s="304"/>
      <c r="BT780" s="304"/>
      <c r="BU780" s="304"/>
      <c r="BV780" s="304"/>
      <c r="BW780" s="304"/>
      <c r="BX780" s="304"/>
      <c r="BY780" s="304"/>
      <c r="BZ780" s="304"/>
      <c r="CA780" s="304"/>
      <c r="CB780" s="304"/>
      <c r="CC780" s="304"/>
      <c r="CD780" s="304"/>
      <c r="CE780" s="304"/>
      <c r="CF780" s="304"/>
      <c r="CG780" s="304"/>
      <c r="CH780" s="304"/>
      <c r="CI780" s="304"/>
      <c r="CJ780" s="304"/>
      <c r="CK780" s="304"/>
      <c r="CL780" s="304"/>
      <c r="CM780" s="304"/>
      <c r="CN780" s="304"/>
      <c r="CO780" s="304"/>
      <c r="CP780" s="304"/>
      <c r="CQ780" s="304"/>
      <c r="CR780" s="304"/>
      <c r="CS780" s="304"/>
      <c r="CT780" s="304"/>
      <c r="CU780" s="304"/>
      <c r="CV780" s="304"/>
      <c r="CW780" s="304"/>
      <c r="CX780" s="304"/>
      <c r="CY780" s="304"/>
      <c r="CZ780" s="304"/>
      <c r="DA780" s="304"/>
      <c r="DB780" s="304"/>
      <c r="DC780" s="304"/>
      <c r="DD780" s="304"/>
    </row>
    <row r="781" spans="1:108" ht="17.25">
      <c r="A781" s="304"/>
      <c r="B781" s="300"/>
      <c r="C781" s="304"/>
      <c r="D781" s="304"/>
      <c r="E781" s="303"/>
      <c r="F781" s="303"/>
      <c r="G781" s="303"/>
      <c r="H781" s="303"/>
      <c r="I781" s="303"/>
      <c r="J781" s="305"/>
      <c r="K781" s="303"/>
      <c r="L781" s="303"/>
      <c r="M781" s="303"/>
      <c r="N781" s="305"/>
      <c r="O781" s="303"/>
      <c r="P781" s="304"/>
      <c r="Q781" s="304"/>
      <c r="R781" s="304"/>
      <c r="S781" s="304"/>
      <c r="T781" s="304"/>
      <c r="U781" s="304"/>
      <c r="V781" s="304"/>
      <c r="W781" s="304"/>
      <c r="X781" s="304"/>
      <c r="Y781" s="304"/>
      <c r="Z781" s="304"/>
      <c r="AA781" s="304"/>
      <c r="AB781" s="304"/>
      <c r="AC781" s="304"/>
      <c r="AD781" s="304"/>
      <c r="AE781" s="304"/>
      <c r="AF781" s="304"/>
      <c r="AG781" s="304"/>
      <c r="AH781" s="304"/>
      <c r="AI781" s="304"/>
      <c r="AJ781" s="304"/>
      <c r="AK781" s="304"/>
      <c r="AL781" s="304"/>
      <c r="AM781" s="304"/>
      <c r="AN781" s="304"/>
      <c r="AO781" s="304"/>
      <c r="AP781" s="304"/>
      <c r="AQ781" s="304"/>
      <c r="AR781" s="304"/>
      <c r="AS781" s="304"/>
      <c r="AT781" s="304"/>
      <c r="AU781" s="304"/>
      <c r="AV781" s="304"/>
      <c r="AW781" s="304"/>
      <c r="AX781" s="304"/>
      <c r="AY781" s="304"/>
      <c r="AZ781" s="304"/>
      <c r="BA781" s="304"/>
      <c r="BB781" s="304"/>
      <c r="BC781" s="304"/>
      <c r="BD781" s="304"/>
      <c r="BE781" s="304"/>
      <c r="BF781" s="304"/>
      <c r="BG781" s="304"/>
      <c r="BH781" s="304"/>
      <c r="BI781" s="304"/>
      <c r="BJ781" s="304"/>
      <c r="BK781" s="304"/>
      <c r="BL781" s="304"/>
      <c r="BM781" s="304"/>
      <c r="BN781" s="304"/>
      <c r="BO781" s="304"/>
      <c r="BP781" s="304"/>
      <c r="BQ781" s="304"/>
      <c r="BR781" s="304"/>
      <c r="BS781" s="304"/>
      <c r="BT781" s="304"/>
      <c r="BU781" s="304"/>
      <c r="BV781" s="304"/>
      <c r="BW781" s="304"/>
      <c r="BX781" s="304"/>
      <c r="BY781" s="304"/>
      <c r="BZ781" s="304"/>
      <c r="CA781" s="304"/>
      <c r="CB781" s="304"/>
      <c r="CC781" s="304"/>
      <c r="CD781" s="304"/>
      <c r="CE781" s="304"/>
      <c r="CF781" s="304"/>
      <c r="CG781" s="304"/>
      <c r="CH781" s="304"/>
      <c r="CI781" s="304"/>
      <c r="CJ781" s="304"/>
      <c r="CK781" s="304"/>
      <c r="CL781" s="304"/>
      <c r="CM781" s="304"/>
      <c r="CN781" s="304"/>
      <c r="CO781" s="304"/>
      <c r="CP781" s="304"/>
      <c r="CQ781" s="304"/>
      <c r="CR781" s="304"/>
      <c r="CS781" s="304"/>
      <c r="CT781" s="304"/>
      <c r="CU781" s="304"/>
      <c r="CV781" s="304"/>
      <c r="CW781" s="304"/>
      <c r="CX781" s="304"/>
      <c r="CY781" s="304"/>
      <c r="CZ781" s="304"/>
      <c r="DA781" s="304"/>
      <c r="DB781" s="304"/>
      <c r="DC781" s="304"/>
      <c r="DD781" s="304"/>
    </row>
    <row r="782" spans="1:108" ht="17.25">
      <c r="A782" s="304"/>
      <c r="B782" s="300"/>
      <c r="C782" s="304"/>
      <c r="D782" s="304"/>
      <c r="E782" s="303"/>
      <c r="F782" s="303"/>
      <c r="G782" s="303"/>
      <c r="H782" s="303"/>
      <c r="I782" s="303"/>
      <c r="J782" s="305"/>
      <c r="K782" s="303"/>
      <c r="L782" s="303"/>
      <c r="M782" s="303"/>
      <c r="N782" s="305"/>
      <c r="O782" s="303"/>
      <c r="P782" s="304"/>
      <c r="Q782" s="304"/>
      <c r="R782" s="304"/>
      <c r="S782" s="304"/>
      <c r="T782" s="304"/>
      <c r="U782" s="304"/>
      <c r="V782" s="304"/>
      <c r="W782" s="304"/>
      <c r="X782" s="304"/>
      <c r="Y782" s="304"/>
      <c r="Z782" s="304"/>
      <c r="AA782" s="304"/>
      <c r="AB782" s="304"/>
      <c r="AC782" s="304"/>
      <c r="AD782" s="304"/>
      <c r="AE782" s="304"/>
      <c r="AF782" s="304"/>
      <c r="AG782" s="304"/>
      <c r="AH782" s="304"/>
      <c r="AI782" s="304"/>
      <c r="AJ782" s="304"/>
      <c r="AK782" s="304"/>
      <c r="AL782" s="304"/>
      <c r="AM782" s="304"/>
      <c r="AN782" s="304"/>
      <c r="AO782" s="304"/>
      <c r="AP782" s="304"/>
      <c r="AQ782" s="304"/>
      <c r="AR782" s="304"/>
      <c r="AS782" s="304"/>
      <c r="AT782" s="304"/>
      <c r="AU782" s="304"/>
      <c r="AV782" s="304"/>
      <c r="AW782" s="304"/>
      <c r="AX782" s="304"/>
      <c r="AY782" s="304"/>
      <c r="AZ782" s="304"/>
      <c r="BA782" s="304"/>
      <c r="BB782" s="304"/>
      <c r="BC782" s="304"/>
      <c r="BD782" s="304"/>
      <c r="BE782" s="304"/>
      <c r="BF782" s="304"/>
      <c r="BG782" s="304"/>
      <c r="BH782" s="304"/>
      <c r="BI782" s="304"/>
      <c r="BJ782" s="304"/>
      <c r="BK782" s="304"/>
      <c r="BL782" s="304"/>
      <c r="BM782" s="304"/>
      <c r="BN782" s="304"/>
      <c r="BO782" s="304"/>
      <c r="BP782" s="304"/>
      <c r="BQ782" s="304"/>
      <c r="BR782" s="304"/>
      <c r="BS782" s="304"/>
      <c r="BT782" s="304"/>
      <c r="BU782" s="304"/>
      <c r="BV782" s="304"/>
      <c r="BW782" s="304"/>
      <c r="BX782" s="304"/>
      <c r="BY782" s="304"/>
      <c r="BZ782" s="304"/>
      <c r="CA782" s="304"/>
      <c r="CB782" s="304"/>
      <c r="CC782" s="304"/>
      <c r="CD782" s="304"/>
      <c r="CE782" s="304"/>
      <c r="CF782" s="304"/>
      <c r="CG782" s="304"/>
      <c r="CH782" s="304"/>
      <c r="CI782" s="304"/>
      <c r="CJ782" s="304"/>
      <c r="CK782" s="304"/>
      <c r="CL782" s="304"/>
      <c r="CM782" s="304"/>
      <c r="CN782" s="304"/>
      <c r="CO782" s="304"/>
      <c r="CP782" s="304"/>
      <c r="CQ782" s="304"/>
      <c r="CR782" s="304"/>
      <c r="CS782" s="304"/>
      <c r="CT782" s="304"/>
      <c r="CU782" s="304"/>
      <c r="CV782" s="304"/>
      <c r="CW782" s="304"/>
      <c r="CX782" s="304"/>
      <c r="CY782" s="304"/>
      <c r="CZ782" s="304"/>
      <c r="DA782" s="304"/>
      <c r="DB782" s="304"/>
      <c r="DC782" s="304"/>
      <c r="DD782" s="304"/>
    </row>
    <row r="783" spans="1:108" ht="17.25">
      <c r="A783" s="304"/>
      <c r="B783" s="300"/>
      <c r="C783" s="304"/>
      <c r="D783" s="304"/>
      <c r="E783" s="303"/>
      <c r="F783" s="303"/>
      <c r="G783" s="303"/>
      <c r="H783" s="303"/>
      <c r="I783" s="303"/>
      <c r="J783" s="305"/>
      <c r="K783" s="303"/>
      <c r="L783" s="303"/>
      <c r="M783" s="303"/>
      <c r="N783" s="305"/>
      <c r="O783" s="303"/>
      <c r="P783" s="304"/>
      <c r="Q783" s="304"/>
      <c r="R783" s="304"/>
      <c r="S783" s="304"/>
      <c r="T783" s="304"/>
      <c r="U783" s="304"/>
      <c r="V783" s="304"/>
      <c r="W783" s="304"/>
      <c r="X783" s="304"/>
      <c r="Y783" s="304"/>
      <c r="Z783" s="304"/>
      <c r="AA783" s="304"/>
      <c r="AB783" s="304"/>
      <c r="AC783" s="304"/>
      <c r="AD783" s="304"/>
      <c r="AE783" s="304"/>
      <c r="AF783" s="304"/>
      <c r="AG783" s="304"/>
      <c r="AH783" s="304"/>
      <c r="AI783" s="304"/>
      <c r="AJ783" s="304"/>
      <c r="AK783" s="304"/>
      <c r="AL783" s="304"/>
      <c r="AM783" s="304"/>
      <c r="AN783" s="304"/>
      <c r="AO783" s="304"/>
      <c r="AP783" s="304"/>
      <c r="AQ783" s="304"/>
      <c r="AR783" s="304"/>
      <c r="AS783" s="304"/>
      <c r="AT783" s="304"/>
      <c r="AU783" s="304"/>
      <c r="AV783" s="304"/>
      <c r="AW783" s="304"/>
      <c r="AX783" s="304"/>
      <c r="AY783" s="304"/>
      <c r="AZ783" s="304"/>
      <c r="BA783" s="304"/>
      <c r="BB783" s="304"/>
      <c r="BC783" s="304"/>
      <c r="BD783" s="304"/>
      <c r="BE783" s="304"/>
      <c r="BF783" s="304"/>
      <c r="BG783" s="304"/>
      <c r="BH783" s="304"/>
      <c r="BI783" s="304"/>
      <c r="BJ783" s="304"/>
      <c r="BK783" s="304"/>
      <c r="BL783" s="304"/>
      <c r="BM783" s="304"/>
      <c r="BN783" s="304"/>
      <c r="BO783" s="304"/>
      <c r="BP783" s="304"/>
      <c r="BQ783" s="304"/>
      <c r="BR783" s="304"/>
      <c r="BS783" s="304"/>
      <c r="BT783" s="304"/>
      <c r="BU783" s="304"/>
      <c r="BV783" s="304"/>
      <c r="BW783" s="304"/>
      <c r="BX783" s="304"/>
      <c r="BY783" s="304"/>
      <c r="BZ783" s="304"/>
      <c r="CA783" s="304"/>
      <c r="CB783" s="304"/>
      <c r="CC783" s="304"/>
      <c r="CD783" s="304"/>
      <c r="CE783" s="304"/>
      <c r="CF783" s="304"/>
      <c r="CG783" s="304"/>
      <c r="CH783" s="304"/>
      <c r="CI783" s="304"/>
      <c r="CJ783" s="304"/>
      <c r="CK783" s="304"/>
      <c r="CL783" s="304"/>
      <c r="CM783" s="304"/>
      <c r="CN783" s="304"/>
      <c r="CO783" s="304"/>
      <c r="CP783" s="304"/>
      <c r="CQ783" s="304"/>
      <c r="CR783" s="304"/>
      <c r="CS783" s="304"/>
      <c r="CT783" s="304"/>
      <c r="CU783" s="304"/>
      <c r="CV783" s="304"/>
      <c r="CW783" s="304"/>
      <c r="CX783" s="304"/>
      <c r="CY783" s="304"/>
      <c r="CZ783" s="304"/>
      <c r="DA783" s="304"/>
      <c r="DB783" s="304"/>
      <c r="DC783" s="304"/>
      <c r="DD783" s="304"/>
    </row>
    <row r="784" spans="1:108" ht="17.25">
      <c r="A784" s="304"/>
      <c r="B784" s="300"/>
      <c r="C784" s="304"/>
      <c r="D784" s="304"/>
      <c r="E784" s="303"/>
      <c r="F784" s="303"/>
      <c r="G784" s="303"/>
      <c r="H784" s="303"/>
      <c r="I784" s="303"/>
      <c r="J784" s="305"/>
      <c r="K784" s="303"/>
      <c r="L784" s="303"/>
      <c r="M784" s="303"/>
      <c r="N784" s="305"/>
      <c r="O784" s="303"/>
      <c r="P784" s="304"/>
      <c r="Q784" s="304"/>
      <c r="R784" s="304"/>
      <c r="S784" s="304"/>
      <c r="T784" s="304"/>
      <c r="U784" s="304"/>
      <c r="V784" s="304"/>
      <c r="W784" s="304"/>
      <c r="X784" s="304"/>
      <c r="Y784" s="304"/>
      <c r="Z784" s="304"/>
      <c r="AA784" s="304"/>
      <c r="AB784" s="304"/>
      <c r="AC784" s="304"/>
      <c r="AD784" s="304"/>
      <c r="AE784" s="304"/>
      <c r="AF784" s="304"/>
      <c r="AG784" s="304"/>
      <c r="AH784" s="304"/>
      <c r="AI784" s="304"/>
      <c r="AJ784" s="304"/>
      <c r="AK784" s="304"/>
      <c r="AL784" s="304"/>
      <c r="AM784" s="304"/>
      <c r="AN784" s="304"/>
      <c r="AO784" s="304"/>
      <c r="AP784" s="304"/>
      <c r="AQ784" s="304"/>
      <c r="AR784" s="304"/>
      <c r="AS784" s="304"/>
      <c r="AT784" s="304"/>
      <c r="AU784" s="304"/>
      <c r="AV784" s="304"/>
      <c r="AW784" s="304"/>
      <c r="AX784" s="304"/>
      <c r="AY784" s="304"/>
      <c r="AZ784" s="304"/>
      <c r="BA784" s="304"/>
      <c r="BB784" s="304"/>
      <c r="BC784" s="304"/>
      <c r="BD784" s="304"/>
      <c r="BE784" s="304"/>
      <c r="BF784" s="304"/>
      <c r="BG784" s="304"/>
      <c r="BH784" s="304"/>
      <c r="BI784" s="304"/>
      <c r="BJ784" s="304"/>
      <c r="BK784" s="304"/>
      <c r="BL784" s="304"/>
      <c r="BM784" s="304"/>
      <c r="BN784" s="304"/>
      <c r="BO784" s="304"/>
      <c r="BP784" s="304"/>
      <c r="BQ784" s="304"/>
      <c r="BR784" s="304"/>
      <c r="BS784" s="304"/>
      <c r="BT784" s="304"/>
      <c r="BU784" s="304"/>
      <c r="BV784" s="304"/>
      <c r="BW784" s="304"/>
      <c r="BX784" s="304"/>
      <c r="BY784" s="304"/>
      <c r="BZ784" s="304"/>
      <c r="CA784" s="304"/>
      <c r="CB784" s="304"/>
      <c r="CC784" s="304"/>
      <c r="CD784" s="304"/>
      <c r="CE784" s="304"/>
      <c r="CF784" s="304"/>
      <c r="CG784" s="304"/>
      <c r="CH784" s="304"/>
      <c r="CI784" s="304"/>
      <c r="CJ784" s="304"/>
      <c r="CK784" s="304"/>
      <c r="CL784" s="304"/>
      <c r="CM784" s="304"/>
      <c r="CN784" s="304"/>
      <c r="CO784" s="304"/>
      <c r="CP784" s="304"/>
      <c r="CQ784" s="304"/>
      <c r="CR784" s="304"/>
      <c r="CS784" s="304"/>
      <c r="CT784" s="304"/>
      <c r="CU784" s="304"/>
      <c r="CV784" s="304"/>
      <c r="CW784" s="304"/>
      <c r="CX784" s="304"/>
      <c r="CY784" s="304"/>
      <c r="CZ784" s="304"/>
      <c r="DA784" s="304"/>
      <c r="DB784" s="304"/>
      <c r="DC784" s="304"/>
      <c r="DD784" s="304"/>
    </row>
    <row r="785" spans="1:108" ht="17.25">
      <c r="A785" s="304"/>
      <c r="B785" s="300"/>
      <c r="C785" s="304"/>
      <c r="D785" s="304"/>
      <c r="E785" s="303"/>
      <c r="F785" s="303"/>
      <c r="G785" s="303"/>
      <c r="H785" s="303"/>
      <c r="I785" s="303"/>
      <c r="J785" s="305"/>
      <c r="K785" s="303"/>
      <c r="L785" s="303"/>
      <c r="M785" s="303"/>
      <c r="N785" s="305"/>
      <c r="O785" s="303"/>
      <c r="P785" s="304"/>
      <c r="Q785" s="304"/>
      <c r="R785" s="304"/>
      <c r="S785" s="304"/>
      <c r="T785" s="304"/>
      <c r="U785" s="304"/>
      <c r="V785" s="304"/>
      <c r="W785" s="304"/>
      <c r="X785" s="304"/>
      <c r="Y785" s="304"/>
      <c r="Z785" s="304"/>
      <c r="AA785" s="304"/>
      <c r="AB785" s="304"/>
      <c r="AC785" s="304"/>
      <c r="AD785" s="304"/>
      <c r="AE785" s="304"/>
      <c r="AF785" s="304"/>
      <c r="AG785" s="304"/>
      <c r="AH785" s="304"/>
      <c r="AI785" s="304"/>
      <c r="AJ785" s="304"/>
      <c r="AK785" s="304"/>
      <c r="AL785" s="304"/>
      <c r="AM785" s="304"/>
      <c r="AN785" s="304"/>
      <c r="AO785" s="304"/>
      <c r="AP785" s="304"/>
      <c r="AQ785" s="304"/>
      <c r="AR785" s="304"/>
      <c r="AS785" s="304"/>
      <c r="AT785" s="304"/>
      <c r="AU785" s="304"/>
      <c r="AV785" s="304"/>
      <c r="AW785" s="304"/>
      <c r="AX785" s="304"/>
      <c r="AY785" s="304"/>
      <c r="AZ785" s="304"/>
      <c r="BA785" s="304"/>
      <c r="BB785" s="304"/>
      <c r="BC785" s="304"/>
      <c r="BD785" s="304"/>
      <c r="BE785" s="304"/>
      <c r="BF785" s="304"/>
      <c r="BG785" s="304"/>
      <c r="BH785" s="304"/>
      <c r="BI785" s="304"/>
      <c r="BJ785" s="304"/>
      <c r="BK785" s="304"/>
      <c r="BL785" s="304"/>
      <c r="BM785" s="304"/>
      <c r="BN785" s="304"/>
      <c r="BO785" s="304"/>
      <c r="BP785" s="304"/>
      <c r="BQ785" s="304"/>
      <c r="BR785" s="304"/>
      <c r="BS785" s="304"/>
      <c r="BT785" s="304"/>
      <c r="BU785" s="304"/>
      <c r="BV785" s="304"/>
      <c r="BW785" s="304"/>
      <c r="BX785" s="304"/>
      <c r="BY785" s="304"/>
      <c r="BZ785" s="304"/>
      <c r="CA785" s="304"/>
      <c r="CB785" s="304"/>
      <c r="CC785" s="304"/>
      <c r="CD785" s="304"/>
      <c r="CE785" s="304"/>
      <c r="CF785" s="304"/>
      <c r="CG785" s="304"/>
      <c r="CH785" s="304"/>
      <c r="CI785" s="304"/>
      <c r="CJ785" s="304"/>
      <c r="CK785" s="304"/>
      <c r="CL785" s="304"/>
      <c r="CM785" s="304"/>
      <c r="CN785" s="304"/>
      <c r="CO785" s="304"/>
      <c r="CP785" s="304"/>
      <c r="CQ785" s="304"/>
      <c r="CR785" s="304"/>
      <c r="CS785" s="304"/>
      <c r="CT785" s="304"/>
      <c r="CU785" s="304"/>
      <c r="CV785" s="304"/>
      <c r="CW785" s="304"/>
      <c r="CX785" s="304"/>
      <c r="CY785" s="304"/>
      <c r="CZ785" s="304"/>
      <c r="DA785" s="304"/>
      <c r="DB785" s="304"/>
      <c r="DC785" s="304"/>
      <c r="DD785" s="304"/>
    </row>
    <row r="786" spans="1:108" ht="17.25">
      <c r="A786" s="304"/>
      <c r="B786" s="300"/>
      <c r="C786" s="304"/>
      <c r="D786" s="304"/>
      <c r="E786" s="303"/>
      <c r="F786" s="303"/>
      <c r="G786" s="303"/>
      <c r="H786" s="303"/>
      <c r="I786" s="303"/>
      <c r="J786" s="305"/>
      <c r="K786" s="303"/>
      <c r="L786" s="303"/>
      <c r="M786" s="303"/>
      <c r="N786" s="305"/>
      <c r="O786" s="303"/>
      <c r="P786" s="304"/>
      <c r="Q786" s="304"/>
      <c r="R786" s="304"/>
      <c r="S786" s="304"/>
      <c r="T786" s="304"/>
      <c r="U786" s="304"/>
      <c r="V786" s="304"/>
      <c r="W786" s="304"/>
      <c r="X786" s="304"/>
      <c r="Y786" s="304"/>
      <c r="Z786" s="304"/>
      <c r="AA786" s="304"/>
      <c r="AB786" s="304"/>
      <c r="AC786" s="304"/>
      <c r="AD786" s="304"/>
      <c r="AE786" s="304"/>
      <c r="AF786" s="304"/>
      <c r="AG786" s="304"/>
      <c r="AH786" s="304"/>
      <c r="AI786" s="304"/>
      <c r="AJ786" s="304"/>
      <c r="AK786" s="304"/>
      <c r="AL786" s="304"/>
      <c r="AM786" s="304"/>
      <c r="AN786" s="304"/>
      <c r="AO786" s="304"/>
      <c r="AP786" s="304"/>
      <c r="AQ786" s="304"/>
      <c r="AR786" s="304"/>
      <c r="AS786" s="304"/>
      <c r="AT786" s="304"/>
      <c r="AU786" s="304"/>
      <c r="AV786" s="304"/>
      <c r="AW786" s="304"/>
      <c r="AX786" s="304"/>
      <c r="AY786" s="304"/>
      <c r="AZ786" s="304"/>
      <c r="BA786" s="304"/>
      <c r="BB786" s="304"/>
      <c r="BC786" s="304"/>
      <c r="BD786" s="304"/>
      <c r="BE786" s="304"/>
      <c r="BF786" s="304"/>
      <c r="BG786" s="304"/>
      <c r="BH786" s="304"/>
      <c r="BI786" s="304"/>
      <c r="BJ786" s="304"/>
      <c r="BK786" s="304"/>
      <c r="BL786" s="304"/>
      <c r="BM786" s="304"/>
      <c r="BN786" s="304"/>
      <c r="BO786" s="304"/>
      <c r="BP786" s="304"/>
      <c r="BQ786" s="304"/>
      <c r="BR786" s="304"/>
      <c r="BS786" s="304"/>
      <c r="BT786" s="304"/>
      <c r="BU786" s="304"/>
      <c r="BV786" s="304"/>
      <c r="BW786" s="304"/>
      <c r="BX786" s="304"/>
      <c r="BY786" s="304"/>
      <c r="BZ786" s="304"/>
      <c r="CA786" s="304"/>
      <c r="CB786" s="304"/>
      <c r="CC786" s="304"/>
      <c r="CD786" s="304"/>
      <c r="CE786" s="304"/>
      <c r="CF786" s="304"/>
      <c r="CG786" s="304"/>
      <c r="CH786" s="304"/>
      <c r="CI786" s="304"/>
      <c r="CJ786" s="304"/>
      <c r="CK786" s="304"/>
      <c r="CL786" s="304"/>
      <c r="CM786" s="304"/>
      <c r="CN786" s="304"/>
      <c r="CO786" s="304"/>
      <c r="CP786" s="304"/>
      <c r="CQ786" s="304"/>
      <c r="CR786" s="304"/>
      <c r="CS786" s="304"/>
      <c r="CT786" s="304"/>
      <c r="CU786" s="304"/>
      <c r="CV786" s="304"/>
      <c r="CW786" s="304"/>
      <c r="CX786" s="304"/>
      <c r="CY786" s="304"/>
      <c r="CZ786" s="304"/>
      <c r="DA786" s="304"/>
      <c r="DB786" s="304"/>
      <c r="DC786" s="304"/>
      <c r="DD786" s="304"/>
    </row>
    <row r="787" spans="1:108" ht="17.25">
      <c r="A787" s="304"/>
      <c r="B787" s="300"/>
      <c r="C787" s="304"/>
      <c r="D787" s="304"/>
      <c r="E787" s="303"/>
      <c r="F787" s="303"/>
      <c r="G787" s="303"/>
      <c r="H787" s="303"/>
      <c r="I787" s="303"/>
      <c r="J787" s="305"/>
      <c r="K787" s="303"/>
      <c r="L787" s="303"/>
      <c r="M787" s="303"/>
      <c r="N787" s="305"/>
      <c r="O787" s="303"/>
      <c r="P787" s="304"/>
      <c r="Q787" s="304"/>
      <c r="R787" s="304"/>
      <c r="S787" s="304"/>
      <c r="T787" s="304"/>
      <c r="U787" s="304"/>
      <c r="V787" s="304"/>
      <c r="W787" s="304"/>
      <c r="X787" s="304"/>
      <c r="Y787" s="304"/>
      <c r="Z787" s="304"/>
      <c r="AA787" s="304"/>
      <c r="AB787" s="304"/>
      <c r="AC787" s="304"/>
      <c r="AD787" s="304"/>
      <c r="AE787" s="304"/>
      <c r="AF787" s="304"/>
      <c r="AG787" s="304"/>
      <c r="AH787" s="304"/>
      <c r="AI787" s="304"/>
      <c r="AJ787" s="304"/>
      <c r="AK787" s="304"/>
      <c r="AL787" s="304"/>
      <c r="AM787" s="304"/>
      <c r="AN787" s="304"/>
      <c r="AO787" s="304"/>
      <c r="AP787" s="304"/>
      <c r="AQ787" s="304"/>
      <c r="AR787" s="304"/>
      <c r="AS787" s="304"/>
      <c r="AT787" s="304"/>
      <c r="AU787" s="304"/>
      <c r="AV787" s="304"/>
      <c r="AW787" s="304"/>
      <c r="AX787" s="304"/>
      <c r="AY787" s="304"/>
      <c r="AZ787" s="304"/>
      <c r="BA787" s="304"/>
      <c r="BB787" s="304"/>
      <c r="BC787" s="304"/>
      <c r="BD787" s="304"/>
      <c r="BE787" s="304"/>
      <c r="BF787" s="304"/>
      <c r="BG787" s="304"/>
      <c r="BH787" s="304"/>
      <c r="BI787" s="304"/>
      <c r="BJ787" s="304"/>
      <c r="BK787" s="304"/>
      <c r="BL787" s="304"/>
      <c r="BM787" s="304"/>
      <c r="BN787" s="304"/>
      <c r="BO787" s="304"/>
      <c r="BP787" s="304"/>
      <c r="BQ787" s="304"/>
      <c r="BR787" s="304"/>
      <c r="BS787" s="304"/>
      <c r="BT787" s="304"/>
      <c r="BU787" s="304"/>
      <c r="BV787" s="304"/>
      <c r="BW787" s="304"/>
      <c r="BX787" s="304"/>
      <c r="BY787" s="304"/>
      <c r="BZ787" s="304"/>
      <c r="CA787" s="304"/>
      <c r="CB787" s="304"/>
      <c r="CC787" s="304"/>
      <c r="CD787" s="304"/>
      <c r="CE787" s="304"/>
      <c r="CF787" s="304"/>
      <c r="CG787" s="304"/>
      <c r="CH787" s="304"/>
      <c r="CI787" s="304"/>
      <c r="CJ787" s="304"/>
      <c r="CK787" s="304"/>
      <c r="CL787" s="304"/>
      <c r="CM787" s="304"/>
      <c r="CN787" s="304"/>
      <c r="CO787" s="304"/>
      <c r="CP787" s="304"/>
      <c r="CQ787" s="304"/>
      <c r="CR787" s="304"/>
      <c r="CS787" s="304"/>
      <c r="CT787" s="304"/>
      <c r="CU787" s="304"/>
      <c r="CV787" s="304"/>
      <c r="CW787" s="304"/>
      <c r="CX787" s="304"/>
      <c r="CY787" s="304"/>
      <c r="CZ787" s="304"/>
      <c r="DA787" s="304"/>
      <c r="DB787" s="304"/>
      <c r="DC787" s="304"/>
      <c r="DD787" s="304"/>
    </row>
    <row r="788" spans="1:108" ht="17.25">
      <c r="A788" s="304"/>
      <c r="B788" s="300"/>
      <c r="C788" s="304"/>
      <c r="D788" s="304"/>
      <c r="E788" s="303"/>
      <c r="F788" s="303"/>
      <c r="G788" s="303"/>
      <c r="H788" s="303"/>
      <c r="I788" s="303"/>
      <c r="J788" s="305"/>
      <c r="K788" s="303"/>
      <c r="L788" s="303"/>
      <c r="M788" s="303"/>
      <c r="N788" s="305"/>
      <c r="O788" s="303"/>
      <c r="P788" s="304"/>
      <c r="Q788" s="304"/>
      <c r="R788" s="304"/>
      <c r="S788" s="304"/>
      <c r="T788" s="304"/>
      <c r="U788" s="304"/>
      <c r="V788" s="304"/>
      <c r="W788" s="304"/>
      <c r="X788" s="304"/>
      <c r="Y788" s="304"/>
      <c r="Z788" s="304"/>
      <c r="AA788" s="304"/>
      <c r="AB788" s="304"/>
      <c r="AC788" s="304"/>
      <c r="AD788" s="304"/>
      <c r="AE788" s="304"/>
      <c r="AF788" s="304"/>
      <c r="AG788" s="304"/>
      <c r="AH788" s="304"/>
      <c r="AI788" s="304"/>
      <c r="AJ788" s="304"/>
      <c r="AK788" s="304"/>
      <c r="AL788" s="304"/>
      <c r="AM788" s="304"/>
      <c r="AN788" s="304"/>
      <c r="AO788" s="304"/>
      <c r="AP788" s="304"/>
      <c r="AQ788" s="304"/>
      <c r="AR788" s="304"/>
      <c r="AS788" s="304"/>
      <c r="AT788" s="304"/>
      <c r="AU788" s="304"/>
      <c r="AV788" s="304"/>
      <c r="AW788" s="304"/>
      <c r="AX788" s="304"/>
      <c r="AY788" s="304"/>
      <c r="AZ788" s="304"/>
      <c r="BA788" s="304"/>
      <c r="BB788" s="304"/>
      <c r="BC788" s="304"/>
      <c r="BD788" s="304"/>
      <c r="BE788" s="304"/>
      <c r="BF788" s="304"/>
      <c r="BG788" s="304"/>
      <c r="BH788" s="304"/>
      <c r="BI788" s="304"/>
      <c r="BJ788" s="304"/>
      <c r="BK788" s="304"/>
      <c r="BL788" s="304"/>
      <c r="BM788" s="304"/>
      <c r="BN788" s="304"/>
      <c r="BO788" s="304"/>
      <c r="BP788" s="304"/>
      <c r="BQ788" s="304"/>
      <c r="BR788" s="304"/>
      <c r="BS788" s="304"/>
      <c r="BT788" s="304"/>
      <c r="BU788" s="304"/>
      <c r="BV788" s="304"/>
      <c r="BW788" s="304"/>
      <c r="BX788" s="304"/>
      <c r="BY788" s="304"/>
      <c r="BZ788" s="304"/>
      <c r="CA788" s="304"/>
      <c r="CB788" s="304"/>
      <c r="CC788" s="304"/>
      <c r="CD788" s="304"/>
      <c r="CE788" s="304"/>
      <c r="CF788" s="304"/>
      <c r="CG788" s="304"/>
      <c r="CH788" s="304"/>
      <c r="CI788" s="304"/>
      <c r="CJ788" s="304"/>
      <c r="CK788" s="304"/>
      <c r="CL788" s="304"/>
      <c r="CM788" s="304"/>
      <c r="CN788" s="304"/>
      <c r="CO788" s="304"/>
      <c r="CP788" s="304"/>
      <c r="CQ788" s="304"/>
      <c r="CR788" s="304"/>
      <c r="CS788" s="304"/>
      <c r="CT788" s="304"/>
      <c r="CU788" s="304"/>
      <c r="CV788" s="304"/>
      <c r="CW788" s="304"/>
      <c r="CX788" s="304"/>
      <c r="CY788" s="304"/>
      <c r="CZ788" s="304"/>
      <c r="DA788" s="304"/>
      <c r="DB788" s="304"/>
      <c r="DC788" s="304"/>
      <c r="DD788" s="304"/>
    </row>
    <row r="789" spans="1:108" ht="17.25">
      <c r="A789" s="304"/>
      <c r="B789" s="300"/>
      <c r="C789" s="304"/>
      <c r="D789" s="304"/>
      <c r="E789" s="303"/>
      <c r="F789" s="303"/>
      <c r="G789" s="303"/>
      <c r="H789" s="303"/>
      <c r="I789" s="303"/>
      <c r="J789" s="305"/>
      <c r="K789" s="303"/>
      <c r="L789" s="303"/>
      <c r="M789" s="303"/>
      <c r="N789" s="305"/>
      <c r="O789" s="303"/>
      <c r="P789" s="304"/>
      <c r="Q789" s="304"/>
      <c r="R789" s="304"/>
      <c r="S789" s="304"/>
      <c r="T789" s="304"/>
      <c r="U789" s="304"/>
      <c r="V789" s="304"/>
      <c r="W789" s="304"/>
      <c r="X789" s="304"/>
      <c r="Y789" s="304"/>
      <c r="Z789" s="304"/>
      <c r="AA789" s="304"/>
      <c r="AB789" s="304"/>
      <c r="AC789" s="304"/>
      <c r="AD789" s="304"/>
      <c r="AE789" s="304"/>
      <c r="AF789" s="304"/>
      <c r="AG789" s="304"/>
      <c r="AH789" s="304"/>
      <c r="AI789" s="304"/>
      <c r="AJ789" s="304"/>
      <c r="AK789" s="304"/>
      <c r="AL789" s="304"/>
      <c r="AM789" s="304"/>
      <c r="AN789" s="304"/>
      <c r="AO789" s="304"/>
      <c r="AP789" s="304"/>
      <c r="AQ789" s="304"/>
      <c r="AR789" s="304"/>
      <c r="AS789" s="304"/>
      <c r="AT789" s="304"/>
      <c r="AU789" s="304"/>
      <c r="AV789" s="304"/>
      <c r="AW789" s="304"/>
      <c r="AX789" s="304"/>
      <c r="AY789" s="304"/>
      <c r="AZ789" s="304"/>
      <c r="BA789" s="304"/>
      <c r="BB789" s="304"/>
      <c r="BC789" s="304"/>
      <c r="BD789" s="304"/>
      <c r="BE789" s="304"/>
      <c r="BF789" s="304"/>
      <c r="BG789" s="304"/>
      <c r="BH789" s="304"/>
      <c r="BI789" s="304"/>
      <c r="BJ789" s="304"/>
      <c r="BK789" s="304"/>
      <c r="BL789" s="304"/>
      <c r="BM789" s="304"/>
      <c r="BN789" s="304"/>
      <c r="BO789" s="304"/>
      <c r="BP789" s="304"/>
      <c r="BQ789" s="304"/>
      <c r="BR789" s="304"/>
      <c r="BS789" s="304"/>
      <c r="BT789" s="304"/>
      <c r="BU789" s="304"/>
      <c r="BV789" s="304"/>
      <c r="BW789" s="304"/>
      <c r="BX789" s="304"/>
      <c r="BY789" s="304"/>
      <c r="BZ789" s="304"/>
      <c r="CA789" s="304"/>
      <c r="CB789" s="304"/>
      <c r="CC789" s="304"/>
      <c r="CD789" s="304"/>
      <c r="CE789" s="304"/>
      <c r="CF789" s="304"/>
      <c r="CG789" s="304"/>
      <c r="CH789" s="304"/>
      <c r="CI789" s="304"/>
      <c r="CJ789" s="304"/>
      <c r="CK789" s="304"/>
      <c r="CL789" s="304"/>
      <c r="CM789" s="304"/>
      <c r="CN789" s="304"/>
      <c r="CO789" s="304"/>
      <c r="CP789" s="304"/>
      <c r="CQ789" s="304"/>
      <c r="CR789" s="304"/>
      <c r="CS789" s="304"/>
      <c r="CT789" s="304"/>
      <c r="CU789" s="304"/>
      <c r="CV789" s="304"/>
      <c r="CW789" s="304"/>
      <c r="CX789" s="304"/>
      <c r="CY789" s="304"/>
      <c r="CZ789" s="304"/>
      <c r="DA789" s="304"/>
      <c r="DB789" s="304"/>
      <c r="DC789" s="304"/>
      <c r="DD789" s="304"/>
    </row>
    <row r="790" spans="1:108" ht="17.25">
      <c r="A790" s="304"/>
      <c r="B790" s="300"/>
      <c r="C790" s="304"/>
      <c r="D790" s="304"/>
      <c r="E790" s="303"/>
      <c r="F790" s="303"/>
      <c r="G790" s="303"/>
      <c r="H790" s="303"/>
      <c r="I790" s="303"/>
      <c r="J790" s="305"/>
      <c r="K790" s="303"/>
      <c r="L790" s="303"/>
      <c r="M790" s="303"/>
      <c r="N790" s="305"/>
      <c r="O790" s="303"/>
      <c r="P790" s="304"/>
      <c r="Q790" s="304"/>
      <c r="R790" s="304"/>
      <c r="S790" s="304"/>
      <c r="T790" s="304"/>
      <c r="U790" s="304"/>
      <c r="V790" s="304"/>
      <c r="W790" s="304"/>
      <c r="X790" s="304"/>
      <c r="Y790" s="304"/>
      <c r="Z790" s="304"/>
      <c r="AA790" s="304"/>
      <c r="AB790" s="304"/>
      <c r="AC790" s="304"/>
      <c r="AD790" s="304"/>
      <c r="AE790" s="304"/>
      <c r="AF790" s="304"/>
      <c r="AG790" s="304"/>
      <c r="AH790" s="304"/>
      <c r="AI790" s="304"/>
      <c r="AJ790" s="304"/>
      <c r="AK790" s="304"/>
      <c r="AL790" s="304"/>
      <c r="AM790" s="304"/>
      <c r="AN790" s="304"/>
      <c r="AO790" s="304"/>
      <c r="AP790" s="304"/>
      <c r="AQ790" s="304"/>
      <c r="AR790" s="304"/>
      <c r="AS790" s="304"/>
      <c r="AT790" s="304"/>
      <c r="AU790" s="304"/>
      <c r="AV790" s="304"/>
      <c r="AW790" s="304"/>
      <c r="AX790" s="304"/>
      <c r="AY790" s="304"/>
      <c r="AZ790" s="304"/>
      <c r="BA790" s="304"/>
      <c r="BB790" s="304"/>
      <c r="BC790" s="304"/>
      <c r="BD790" s="304"/>
      <c r="BE790" s="304"/>
      <c r="BF790" s="304"/>
      <c r="BG790" s="304"/>
      <c r="BH790" s="304"/>
      <c r="BI790" s="304"/>
      <c r="BJ790" s="304"/>
      <c r="BK790" s="304"/>
      <c r="BL790" s="304"/>
      <c r="BM790" s="304"/>
      <c r="BN790" s="304"/>
      <c r="BO790" s="304"/>
      <c r="BP790" s="304"/>
      <c r="BQ790" s="304"/>
      <c r="BR790" s="304"/>
      <c r="BS790" s="304"/>
      <c r="BT790" s="304"/>
      <c r="BU790" s="304"/>
      <c r="BV790" s="304"/>
      <c r="BW790" s="304"/>
      <c r="BX790" s="304"/>
      <c r="BY790" s="304"/>
      <c r="BZ790" s="304"/>
      <c r="CA790" s="304"/>
      <c r="CB790" s="304"/>
      <c r="CC790" s="304"/>
      <c r="CD790" s="304"/>
      <c r="CE790" s="304"/>
      <c r="CF790" s="304"/>
      <c r="CG790" s="304"/>
      <c r="CH790" s="304"/>
      <c r="CI790" s="304"/>
      <c r="CJ790" s="304"/>
      <c r="CK790" s="304"/>
      <c r="CL790" s="304"/>
      <c r="CM790" s="304"/>
      <c r="CN790" s="304"/>
      <c r="CO790" s="304"/>
      <c r="CP790" s="304"/>
      <c r="CQ790" s="304"/>
      <c r="CR790" s="304"/>
      <c r="CS790" s="304"/>
      <c r="CT790" s="304"/>
      <c r="CU790" s="304"/>
      <c r="CV790" s="304"/>
      <c r="CW790" s="304"/>
      <c r="CX790" s="304"/>
      <c r="CY790" s="304"/>
      <c r="CZ790" s="304"/>
      <c r="DA790" s="304"/>
      <c r="DB790" s="304"/>
      <c r="DC790" s="304"/>
      <c r="DD790" s="304"/>
    </row>
    <row r="791" spans="1:108" ht="17.25">
      <c r="A791" s="304"/>
      <c r="B791" s="300"/>
      <c r="C791" s="304"/>
      <c r="D791" s="304"/>
      <c r="E791" s="303"/>
      <c r="F791" s="303"/>
      <c r="G791" s="303"/>
      <c r="H791" s="303"/>
      <c r="I791" s="303"/>
      <c r="J791" s="305"/>
      <c r="K791" s="303"/>
      <c r="L791" s="303"/>
      <c r="M791" s="303"/>
      <c r="N791" s="305"/>
      <c r="O791" s="303"/>
      <c r="P791" s="304"/>
      <c r="Q791" s="304"/>
      <c r="R791" s="304"/>
      <c r="S791" s="304"/>
      <c r="T791" s="304"/>
      <c r="U791" s="304"/>
      <c r="V791" s="304"/>
      <c r="W791" s="304"/>
      <c r="X791" s="304"/>
      <c r="Y791" s="304"/>
      <c r="Z791" s="304"/>
      <c r="AA791" s="304"/>
      <c r="AB791" s="304"/>
      <c r="AC791" s="304"/>
      <c r="AD791" s="304"/>
      <c r="AE791" s="304"/>
      <c r="AF791" s="304"/>
      <c r="AG791" s="304"/>
      <c r="AH791" s="304"/>
      <c r="AI791" s="304"/>
      <c r="AJ791" s="304"/>
      <c r="AK791" s="304"/>
      <c r="AL791" s="304"/>
      <c r="AM791" s="304"/>
      <c r="AN791" s="304"/>
      <c r="AO791" s="304"/>
      <c r="AP791" s="304"/>
      <c r="AQ791" s="304"/>
      <c r="AR791" s="304"/>
      <c r="AS791" s="304"/>
      <c r="AT791" s="304"/>
      <c r="AU791" s="304"/>
      <c r="AV791" s="304"/>
      <c r="AW791" s="304"/>
      <c r="AX791" s="304"/>
      <c r="AY791" s="304"/>
      <c r="AZ791" s="304"/>
      <c r="BA791" s="304"/>
      <c r="BB791" s="304"/>
      <c r="BC791" s="304"/>
      <c r="BD791" s="304"/>
      <c r="BE791" s="304"/>
      <c r="BF791" s="304"/>
      <c r="BG791" s="304"/>
      <c r="BH791" s="304"/>
      <c r="BI791" s="304"/>
      <c r="BJ791" s="304"/>
      <c r="BK791" s="304"/>
      <c r="BL791" s="304"/>
      <c r="BM791" s="304"/>
      <c r="BN791" s="304"/>
      <c r="BO791" s="304"/>
      <c r="BP791" s="304"/>
      <c r="BQ791" s="304"/>
      <c r="BR791" s="304"/>
      <c r="BS791" s="304"/>
      <c r="BT791" s="304"/>
      <c r="BU791" s="304"/>
      <c r="BV791" s="304"/>
      <c r="BW791" s="304"/>
      <c r="BX791" s="304"/>
      <c r="BY791" s="304"/>
      <c r="BZ791" s="304"/>
      <c r="CA791" s="304"/>
      <c r="CB791" s="304"/>
      <c r="CC791" s="304"/>
      <c r="CD791" s="304"/>
      <c r="CE791" s="304"/>
      <c r="CF791" s="304"/>
      <c r="CG791" s="304"/>
      <c r="CH791" s="304"/>
      <c r="CI791" s="304"/>
      <c r="CJ791" s="304"/>
      <c r="CK791" s="304"/>
      <c r="CL791" s="304"/>
      <c r="CM791" s="304"/>
      <c r="CN791" s="304"/>
      <c r="CO791" s="304"/>
      <c r="CP791" s="304"/>
      <c r="CQ791" s="304"/>
      <c r="CR791" s="304"/>
      <c r="CS791" s="304"/>
      <c r="CT791" s="304"/>
      <c r="CU791" s="304"/>
      <c r="CV791" s="304"/>
      <c r="CW791" s="304"/>
      <c r="CX791" s="304"/>
      <c r="CY791" s="304"/>
      <c r="CZ791" s="304"/>
      <c r="DA791" s="304"/>
      <c r="DB791" s="304"/>
      <c r="DC791" s="304"/>
      <c r="DD791" s="304"/>
    </row>
    <row r="792" spans="1:108" ht="17.25">
      <c r="A792" s="304"/>
      <c r="B792" s="300"/>
      <c r="C792" s="304"/>
      <c r="D792" s="304"/>
      <c r="E792" s="303"/>
      <c r="F792" s="303"/>
      <c r="G792" s="303"/>
      <c r="H792" s="303"/>
      <c r="I792" s="303"/>
      <c r="J792" s="305"/>
      <c r="K792" s="303"/>
      <c r="L792" s="303"/>
      <c r="M792" s="303"/>
      <c r="N792" s="305"/>
      <c r="O792" s="303"/>
      <c r="P792" s="304"/>
      <c r="Q792" s="304"/>
      <c r="R792" s="304"/>
      <c r="S792" s="304"/>
      <c r="T792" s="304"/>
      <c r="U792" s="304"/>
      <c r="V792" s="304"/>
      <c r="W792" s="304"/>
      <c r="X792" s="304"/>
      <c r="Y792" s="304"/>
      <c r="Z792" s="304"/>
      <c r="AA792" s="304"/>
      <c r="AB792" s="304"/>
      <c r="AC792" s="304"/>
      <c r="AD792" s="304"/>
      <c r="AE792" s="304"/>
      <c r="AF792" s="304"/>
      <c r="AG792" s="304"/>
      <c r="AH792" s="304"/>
      <c r="AI792" s="304"/>
      <c r="AJ792" s="304"/>
      <c r="AK792" s="304"/>
      <c r="AL792" s="304"/>
      <c r="AM792" s="304"/>
      <c r="AN792" s="304"/>
      <c r="AO792" s="304"/>
      <c r="AP792" s="304"/>
      <c r="AQ792" s="304"/>
      <c r="AR792" s="304"/>
      <c r="AS792" s="304"/>
      <c r="AT792" s="304"/>
      <c r="AU792" s="304"/>
      <c r="AV792" s="304"/>
      <c r="AW792" s="304"/>
      <c r="AX792" s="304"/>
      <c r="AY792" s="304"/>
      <c r="AZ792" s="304"/>
      <c r="BA792" s="304"/>
      <c r="BB792" s="304"/>
      <c r="BC792" s="304"/>
      <c r="BD792" s="304"/>
      <c r="BE792" s="304"/>
      <c r="BF792" s="304"/>
      <c r="BG792" s="304"/>
      <c r="BH792" s="304"/>
      <c r="BI792" s="304"/>
      <c r="BJ792" s="304"/>
      <c r="BK792" s="304"/>
      <c r="BL792" s="304"/>
      <c r="BM792" s="304"/>
      <c r="BN792" s="304"/>
      <c r="BO792" s="304"/>
      <c r="BP792" s="304"/>
      <c r="BQ792" s="304"/>
      <c r="BR792" s="304"/>
      <c r="BS792" s="304"/>
      <c r="BT792" s="304"/>
      <c r="BU792" s="304"/>
      <c r="BV792" s="304"/>
      <c r="BW792" s="304"/>
      <c r="BX792" s="304"/>
      <c r="BY792" s="304"/>
      <c r="BZ792" s="304"/>
      <c r="CA792" s="304"/>
      <c r="CB792" s="304"/>
      <c r="CC792" s="304"/>
      <c r="CD792" s="304"/>
      <c r="CE792" s="304"/>
      <c r="CF792" s="304"/>
      <c r="CG792" s="304"/>
      <c r="CH792" s="304"/>
      <c r="CI792" s="304"/>
      <c r="CJ792" s="304"/>
      <c r="CK792" s="304"/>
      <c r="CL792" s="304"/>
      <c r="CM792" s="304"/>
      <c r="CN792" s="304"/>
      <c r="CO792" s="304"/>
      <c r="CP792" s="304"/>
      <c r="CQ792" s="304"/>
      <c r="CR792" s="304"/>
      <c r="CS792" s="304"/>
      <c r="CT792" s="304"/>
      <c r="CU792" s="304"/>
      <c r="CV792" s="304"/>
      <c r="CW792" s="304"/>
      <c r="CX792" s="304"/>
      <c r="CY792" s="304"/>
      <c r="CZ792" s="304"/>
      <c r="DA792" s="304"/>
      <c r="DB792" s="304"/>
      <c r="DC792" s="304"/>
      <c r="DD792" s="304"/>
    </row>
    <row r="793" spans="1:108" ht="17.25">
      <c r="A793" s="304"/>
      <c r="B793" s="300"/>
      <c r="C793" s="304"/>
      <c r="D793" s="304"/>
      <c r="E793" s="303"/>
      <c r="F793" s="303"/>
      <c r="G793" s="303"/>
      <c r="H793" s="303"/>
      <c r="I793" s="303"/>
      <c r="J793" s="305"/>
      <c r="K793" s="303"/>
      <c r="L793" s="303"/>
      <c r="M793" s="303"/>
      <c r="N793" s="305"/>
      <c r="O793" s="303"/>
      <c r="P793" s="304"/>
      <c r="Q793" s="304"/>
      <c r="R793" s="304"/>
      <c r="S793" s="304"/>
      <c r="T793" s="304"/>
      <c r="U793" s="304"/>
      <c r="V793" s="304"/>
      <c r="W793" s="304"/>
      <c r="X793" s="304"/>
      <c r="Y793" s="304"/>
      <c r="Z793" s="304"/>
      <c r="AA793" s="304"/>
      <c r="AB793" s="304"/>
      <c r="AC793" s="304"/>
      <c r="AD793" s="304"/>
      <c r="AE793" s="304"/>
      <c r="AF793" s="304"/>
      <c r="AG793" s="304"/>
      <c r="AH793" s="304"/>
      <c r="AI793" s="304"/>
      <c r="AJ793" s="304"/>
      <c r="AK793" s="304"/>
      <c r="AL793" s="304"/>
      <c r="AM793" s="304"/>
      <c r="AN793" s="304"/>
      <c r="AO793" s="304"/>
      <c r="AP793" s="304"/>
      <c r="AQ793" s="304"/>
      <c r="AR793" s="304"/>
      <c r="AS793" s="304"/>
      <c r="AT793" s="304"/>
      <c r="AU793" s="304"/>
      <c r="AV793" s="304"/>
      <c r="AW793" s="304"/>
      <c r="AX793" s="304"/>
      <c r="AY793" s="304"/>
      <c r="AZ793" s="304"/>
      <c r="BA793" s="304"/>
      <c r="BB793" s="304"/>
      <c r="BC793" s="304"/>
      <c r="BD793" s="304"/>
      <c r="BE793" s="304"/>
      <c r="BF793" s="304"/>
      <c r="BG793" s="304"/>
      <c r="BH793" s="304"/>
      <c r="BI793" s="304"/>
      <c r="BJ793" s="304"/>
      <c r="BK793" s="304"/>
      <c r="BL793" s="304"/>
      <c r="BM793" s="304"/>
      <c r="BN793" s="304"/>
      <c r="BO793" s="304"/>
      <c r="BP793" s="304"/>
      <c r="BQ793" s="304"/>
      <c r="BR793" s="304"/>
      <c r="BS793" s="304"/>
      <c r="BT793" s="304"/>
      <c r="BU793" s="304"/>
      <c r="BV793" s="304"/>
      <c r="BW793" s="304"/>
      <c r="BX793" s="304"/>
      <c r="BY793" s="304"/>
      <c r="BZ793" s="304"/>
      <c r="CA793" s="304"/>
      <c r="CB793" s="304"/>
      <c r="CC793" s="304"/>
      <c r="CD793" s="304"/>
      <c r="CE793" s="304"/>
      <c r="CF793" s="304"/>
      <c r="CG793" s="304"/>
      <c r="CH793" s="304"/>
      <c r="CI793" s="304"/>
      <c r="CJ793" s="304"/>
      <c r="CK793" s="304"/>
      <c r="CL793" s="304"/>
      <c r="CM793" s="304"/>
      <c r="CN793" s="304"/>
      <c r="CO793" s="304"/>
      <c r="CP793" s="304"/>
      <c r="CQ793" s="304"/>
      <c r="CR793" s="304"/>
      <c r="CS793" s="304"/>
      <c r="CT793" s="304"/>
      <c r="CU793" s="304"/>
      <c r="CV793" s="304"/>
      <c r="CW793" s="304"/>
      <c r="CX793" s="304"/>
      <c r="CY793" s="304"/>
      <c r="CZ793" s="304"/>
      <c r="DA793" s="304"/>
      <c r="DB793" s="304"/>
      <c r="DC793" s="304"/>
      <c r="DD793" s="304"/>
    </row>
    <row r="794" spans="1:108" ht="17.25">
      <c r="A794" s="304"/>
      <c r="B794" s="300"/>
      <c r="C794" s="304"/>
      <c r="D794" s="304"/>
      <c r="E794" s="303"/>
      <c r="F794" s="303"/>
      <c r="G794" s="303"/>
      <c r="H794" s="303"/>
      <c r="I794" s="303"/>
      <c r="J794" s="305"/>
      <c r="K794" s="303"/>
      <c r="L794" s="303"/>
      <c r="M794" s="303"/>
      <c r="N794" s="305"/>
      <c r="O794" s="303"/>
      <c r="P794" s="304"/>
      <c r="Q794" s="304"/>
      <c r="R794" s="304"/>
      <c r="S794" s="304"/>
      <c r="T794" s="304"/>
      <c r="U794" s="304"/>
      <c r="V794" s="304"/>
      <c r="W794" s="304"/>
      <c r="X794" s="304"/>
      <c r="Y794" s="304"/>
      <c r="Z794" s="304"/>
      <c r="AA794" s="304"/>
      <c r="AB794" s="304"/>
      <c r="AC794" s="304"/>
      <c r="AD794" s="304"/>
      <c r="AE794" s="304"/>
      <c r="AF794" s="304"/>
      <c r="AG794" s="304"/>
      <c r="AH794" s="304"/>
      <c r="AI794" s="304"/>
      <c r="AJ794" s="304"/>
      <c r="AK794" s="304"/>
      <c r="AL794" s="304"/>
      <c r="AM794" s="304"/>
      <c r="AN794" s="304"/>
      <c r="AO794" s="304"/>
      <c r="AP794" s="304"/>
      <c r="AQ794" s="304"/>
      <c r="AR794" s="304"/>
      <c r="AS794" s="304"/>
      <c r="AT794" s="304"/>
      <c r="AU794" s="304"/>
      <c r="AV794" s="304"/>
      <c r="AW794" s="304"/>
      <c r="AX794" s="304"/>
      <c r="AY794" s="304"/>
      <c r="AZ794" s="304"/>
      <c r="BA794" s="304"/>
      <c r="BB794" s="304"/>
      <c r="BC794" s="304"/>
      <c r="BD794" s="304"/>
      <c r="BE794" s="304"/>
      <c r="BF794" s="304"/>
      <c r="BG794" s="304"/>
      <c r="BH794" s="304"/>
      <c r="BI794" s="304"/>
      <c r="BJ794" s="304"/>
      <c r="BK794" s="304"/>
      <c r="BL794" s="304"/>
      <c r="BM794" s="304"/>
      <c r="BN794" s="304"/>
      <c r="BO794" s="304"/>
      <c r="BP794" s="304"/>
      <c r="BQ794" s="304"/>
      <c r="BR794" s="304"/>
      <c r="BS794" s="304"/>
      <c r="BT794" s="304"/>
      <c r="BU794" s="304"/>
      <c r="BV794" s="304"/>
      <c r="BW794" s="304"/>
      <c r="BX794" s="304"/>
      <c r="BY794" s="304"/>
      <c r="BZ794" s="304"/>
      <c r="CA794" s="304"/>
      <c r="CB794" s="304"/>
      <c r="CC794" s="304"/>
      <c r="CD794" s="304"/>
      <c r="CE794" s="304"/>
      <c r="CF794" s="304"/>
      <c r="CG794" s="304"/>
      <c r="CH794" s="304"/>
      <c r="CI794" s="304"/>
      <c r="CJ794" s="304"/>
      <c r="CK794" s="304"/>
      <c r="CL794" s="304"/>
      <c r="CM794" s="304"/>
      <c r="CN794" s="304"/>
      <c r="CO794" s="304"/>
      <c r="CP794" s="304"/>
      <c r="CQ794" s="304"/>
      <c r="CR794" s="304"/>
      <c r="CS794" s="304"/>
      <c r="CT794" s="304"/>
      <c r="CU794" s="304"/>
      <c r="CV794" s="304"/>
      <c r="CW794" s="304"/>
      <c r="CX794" s="304"/>
      <c r="CY794" s="304"/>
      <c r="CZ794" s="304"/>
      <c r="DA794" s="304"/>
      <c r="DB794" s="304"/>
      <c r="DC794" s="304"/>
      <c r="DD794" s="304"/>
    </row>
    <row r="795" spans="1:108" ht="17.25">
      <c r="A795" s="304"/>
      <c r="B795" s="300"/>
      <c r="C795" s="304"/>
      <c r="D795" s="304"/>
      <c r="E795" s="303"/>
      <c r="F795" s="303"/>
      <c r="G795" s="303"/>
      <c r="H795" s="303"/>
      <c r="I795" s="303"/>
      <c r="J795" s="305"/>
      <c r="K795" s="303"/>
      <c r="L795" s="303"/>
      <c r="M795" s="303"/>
      <c r="N795" s="305"/>
      <c r="O795" s="303"/>
      <c r="P795" s="304"/>
      <c r="Q795" s="304"/>
      <c r="R795" s="304"/>
      <c r="S795" s="304"/>
      <c r="T795" s="304"/>
      <c r="U795" s="304"/>
      <c r="V795" s="304"/>
      <c r="W795" s="304"/>
      <c r="X795" s="304"/>
      <c r="Y795" s="304"/>
      <c r="Z795" s="304"/>
      <c r="AA795" s="304"/>
      <c r="AB795" s="304"/>
      <c r="AC795" s="304"/>
      <c r="AD795" s="304"/>
      <c r="AE795" s="304"/>
      <c r="AF795" s="304"/>
      <c r="AG795" s="304"/>
      <c r="AH795" s="304"/>
      <c r="AI795" s="304"/>
      <c r="AJ795" s="304"/>
      <c r="AK795" s="304"/>
      <c r="AL795" s="304"/>
      <c r="AM795" s="304"/>
      <c r="AN795" s="304"/>
      <c r="AO795" s="304"/>
      <c r="AP795" s="304"/>
      <c r="AQ795" s="304"/>
      <c r="AR795" s="304"/>
      <c r="AS795" s="304"/>
      <c r="AT795" s="304"/>
      <c r="AU795" s="304"/>
      <c r="AV795" s="304"/>
      <c r="AW795" s="304"/>
      <c r="AX795" s="304"/>
      <c r="AY795" s="304"/>
      <c r="AZ795" s="304"/>
      <c r="BA795" s="304"/>
      <c r="BB795" s="304"/>
      <c r="BC795" s="304"/>
      <c r="BD795" s="304"/>
      <c r="BE795" s="304"/>
      <c r="BF795" s="304"/>
      <c r="BG795" s="304"/>
      <c r="BH795" s="304"/>
      <c r="BI795" s="304"/>
      <c r="BJ795" s="304"/>
      <c r="BK795" s="304"/>
      <c r="BL795" s="304"/>
      <c r="BM795" s="304"/>
      <c r="BN795" s="304"/>
      <c r="BO795" s="304"/>
      <c r="BP795" s="304"/>
      <c r="BQ795" s="304"/>
      <c r="BR795" s="304"/>
      <c r="BS795" s="304"/>
      <c r="BT795" s="304"/>
      <c r="BU795" s="304"/>
      <c r="BV795" s="304"/>
      <c r="BW795" s="304"/>
      <c r="BX795" s="304"/>
      <c r="BY795" s="304"/>
      <c r="BZ795" s="304"/>
      <c r="CA795" s="304"/>
      <c r="CB795" s="304"/>
      <c r="CC795" s="304"/>
      <c r="CD795" s="304"/>
      <c r="CE795" s="304"/>
      <c r="CF795" s="304"/>
      <c r="CG795" s="304"/>
      <c r="CH795" s="304"/>
      <c r="CI795" s="304"/>
      <c r="CJ795" s="304"/>
      <c r="CK795" s="304"/>
      <c r="CL795" s="304"/>
      <c r="CM795" s="304"/>
      <c r="CN795" s="304"/>
      <c r="CO795" s="304"/>
      <c r="CP795" s="304"/>
      <c r="CQ795" s="304"/>
      <c r="CR795" s="304"/>
      <c r="CS795" s="304"/>
      <c r="CT795" s="304"/>
      <c r="CU795" s="304"/>
      <c r="CV795" s="304"/>
      <c r="CW795" s="304"/>
      <c r="CX795" s="304"/>
      <c r="CY795" s="304"/>
      <c r="CZ795" s="304"/>
      <c r="DA795" s="304"/>
      <c r="DB795" s="304"/>
      <c r="DC795" s="304"/>
      <c r="DD795" s="304"/>
    </row>
    <row r="796" spans="1:108" ht="17.25">
      <c r="A796" s="304"/>
      <c r="B796" s="300"/>
      <c r="C796" s="304"/>
      <c r="D796" s="304"/>
      <c r="E796" s="303"/>
      <c r="F796" s="303"/>
      <c r="G796" s="303"/>
      <c r="H796" s="303"/>
      <c r="I796" s="303"/>
      <c r="J796" s="305"/>
      <c r="K796" s="303"/>
      <c r="L796" s="303"/>
      <c r="M796" s="303"/>
      <c r="N796" s="305"/>
      <c r="O796" s="303"/>
      <c r="P796" s="304"/>
      <c r="Q796" s="304"/>
      <c r="R796" s="304"/>
      <c r="S796" s="304"/>
      <c r="T796" s="304"/>
      <c r="U796" s="304"/>
      <c r="V796" s="304"/>
      <c r="W796" s="304"/>
      <c r="X796" s="304"/>
      <c r="Y796" s="304"/>
      <c r="Z796" s="304"/>
      <c r="AA796" s="304"/>
      <c r="AB796" s="304"/>
      <c r="AC796" s="304"/>
      <c r="AD796" s="304"/>
      <c r="AE796" s="304"/>
      <c r="AF796" s="304"/>
      <c r="AG796" s="304"/>
      <c r="AH796" s="304"/>
      <c r="AI796" s="304"/>
      <c r="AJ796" s="304"/>
      <c r="AK796" s="304"/>
      <c r="AL796" s="304"/>
      <c r="AM796" s="304"/>
      <c r="AN796" s="304"/>
      <c r="AO796" s="304"/>
      <c r="AP796" s="304"/>
      <c r="AQ796" s="304"/>
      <c r="AR796" s="304"/>
      <c r="AS796" s="304"/>
      <c r="AT796" s="304"/>
      <c r="AU796" s="304"/>
      <c r="AV796" s="304"/>
      <c r="AW796" s="304"/>
      <c r="AX796" s="304"/>
      <c r="AY796" s="304"/>
      <c r="AZ796" s="304"/>
      <c r="BA796" s="304"/>
      <c r="BB796" s="304"/>
      <c r="BC796" s="304"/>
      <c r="BD796" s="304"/>
      <c r="BE796" s="304"/>
      <c r="BF796" s="304"/>
      <c r="BG796" s="304"/>
      <c r="BH796" s="304"/>
      <c r="BI796" s="304"/>
      <c r="BJ796" s="304"/>
      <c r="BK796" s="304"/>
      <c r="BL796" s="304"/>
      <c r="BM796" s="304"/>
      <c r="BN796" s="304"/>
      <c r="BO796" s="304"/>
      <c r="BP796" s="304"/>
      <c r="BQ796" s="304"/>
      <c r="BR796" s="304"/>
      <c r="BS796" s="304"/>
      <c r="BT796" s="304"/>
      <c r="BU796" s="304"/>
      <c r="BV796" s="304"/>
      <c r="BW796" s="304"/>
      <c r="BX796" s="304"/>
      <c r="BY796" s="304"/>
      <c r="BZ796" s="304"/>
      <c r="CA796" s="304"/>
      <c r="CB796" s="304"/>
      <c r="CC796" s="304"/>
      <c r="CD796" s="304"/>
      <c r="CE796" s="304"/>
      <c r="CF796" s="304"/>
      <c r="CG796" s="304"/>
      <c r="CH796" s="304"/>
      <c r="CI796" s="304"/>
      <c r="CJ796" s="304"/>
      <c r="CK796" s="304"/>
      <c r="CL796" s="304"/>
      <c r="CM796" s="304"/>
      <c r="CN796" s="304"/>
      <c r="CO796" s="304"/>
      <c r="CP796" s="304"/>
      <c r="CQ796" s="304"/>
      <c r="CR796" s="304"/>
      <c r="CS796" s="304"/>
      <c r="CT796" s="304"/>
      <c r="CU796" s="304"/>
      <c r="CV796" s="304"/>
      <c r="CW796" s="304"/>
      <c r="CX796" s="304"/>
      <c r="CY796" s="304"/>
      <c r="CZ796" s="304"/>
      <c r="DA796" s="304"/>
      <c r="DB796" s="304"/>
      <c r="DC796" s="304"/>
      <c r="DD796" s="304"/>
    </row>
    <row r="797" spans="1:108" ht="17.25">
      <c r="A797" s="304"/>
      <c r="B797" s="300"/>
      <c r="C797" s="304"/>
      <c r="D797" s="304"/>
      <c r="E797" s="303"/>
      <c r="F797" s="303"/>
      <c r="G797" s="303"/>
      <c r="H797" s="303"/>
      <c r="I797" s="303"/>
      <c r="J797" s="305"/>
      <c r="K797" s="303"/>
      <c r="L797" s="303"/>
      <c r="M797" s="303"/>
      <c r="N797" s="305"/>
      <c r="O797" s="303"/>
      <c r="P797" s="304"/>
      <c r="Q797" s="304"/>
      <c r="R797" s="304"/>
      <c r="S797" s="304"/>
      <c r="T797" s="304"/>
      <c r="U797" s="304"/>
      <c r="V797" s="304"/>
      <c r="W797" s="304"/>
      <c r="X797" s="304"/>
      <c r="Y797" s="304"/>
      <c r="Z797" s="304"/>
      <c r="AA797" s="304"/>
      <c r="AB797" s="304"/>
      <c r="AC797" s="304"/>
      <c r="AD797" s="304"/>
      <c r="AE797" s="304"/>
      <c r="AF797" s="304"/>
      <c r="AG797" s="304"/>
      <c r="AH797" s="304"/>
      <c r="AI797" s="304"/>
      <c r="AJ797" s="304"/>
      <c r="AK797" s="304"/>
      <c r="AL797" s="304"/>
      <c r="AM797" s="304"/>
      <c r="AN797" s="304"/>
      <c r="AO797" s="304"/>
      <c r="AP797" s="304"/>
      <c r="AQ797" s="304"/>
      <c r="AR797" s="304"/>
      <c r="AS797" s="304"/>
      <c r="AT797" s="304"/>
      <c r="AU797" s="304"/>
      <c r="AV797" s="304"/>
      <c r="AW797" s="304"/>
      <c r="AX797" s="304"/>
      <c r="AY797" s="304"/>
      <c r="AZ797" s="304"/>
      <c r="BA797" s="304"/>
      <c r="BB797" s="304"/>
      <c r="BC797" s="304"/>
      <c r="BD797" s="304"/>
      <c r="BE797" s="304"/>
      <c r="BF797" s="304"/>
      <c r="BG797" s="304"/>
      <c r="BH797" s="304"/>
      <c r="BI797" s="304"/>
      <c r="BJ797" s="304"/>
      <c r="BK797" s="304"/>
      <c r="BL797" s="304"/>
      <c r="BM797" s="304"/>
      <c r="BN797" s="304"/>
      <c r="BO797" s="304"/>
      <c r="BP797" s="304"/>
      <c r="BQ797" s="304"/>
      <c r="BR797" s="304"/>
      <c r="BS797" s="304"/>
      <c r="BT797" s="304"/>
      <c r="BU797" s="304"/>
      <c r="BV797" s="304"/>
      <c r="BW797" s="304"/>
      <c r="BX797" s="304"/>
      <c r="BY797" s="304"/>
      <c r="BZ797" s="304"/>
      <c r="CA797" s="304"/>
      <c r="CB797" s="304"/>
      <c r="CC797" s="304"/>
      <c r="CD797" s="304"/>
      <c r="CE797" s="304"/>
      <c r="CF797" s="304"/>
      <c r="CG797" s="304"/>
      <c r="CH797" s="304"/>
      <c r="CI797" s="304"/>
      <c r="CJ797" s="304"/>
      <c r="CK797" s="304"/>
      <c r="CL797" s="304"/>
      <c r="CM797" s="304"/>
      <c r="CN797" s="304"/>
      <c r="CO797" s="304"/>
      <c r="CP797" s="304"/>
      <c r="CQ797" s="304"/>
      <c r="CR797" s="304"/>
      <c r="CS797" s="304"/>
      <c r="CT797" s="304"/>
      <c r="CU797" s="304"/>
      <c r="CV797" s="304"/>
      <c r="CW797" s="304"/>
      <c r="CX797" s="304"/>
      <c r="CY797" s="304"/>
      <c r="CZ797" s="304"/>
      <c r="DA797" s="304"/>
      <c r="DB797" s="304"/>
      <c r="DC797" s="304"/>
      <c r="DD797" s="304"/>
    </row>
    <row r="798" spans="1:108" ht="17.25">
      <c r="A798" s="304"/>
      <c r="B798" s="300"/>
      <c r="C798" s="304"/>
      <c r="D798" s="304"/>
      <c r="E798" s="303"/>
      <c r="F798" s="303"/>
      <c r="G798" s="303"/>
      <c r="H798" s="303"/>
      <c r="I798" s="303"/>
      <c r="J798" s="305"/>
      <c r="K798" s="303"/>
      <c r="L798" s="303"/>
      <c r="M798" s="303"/>
      <c r="N798" s="305"/>
      <c r="O798" s="303"/>
      <c r="P798" s="304"/>
      <c r="Q798" s="304"/>
      <c r="R798" s="304"/>
      <c r="S798" s="304"/>
      <c r="T798" s="304"/>
      <c r="U798" s="304"/>
      <c r="V798" s="304"/>
      <c r="W798" s="304"/>
      <c r="X798" s="304"/>
      <c r="Y798" s="304"/>
      <c r="Z798" s="304"/>
      <c r="AA798" s="304"/>
      <c r="AB798" s="304"/>
      <c r="AC798" s="304"/>
      <c r="AD798" s="304"/>
      <c r="AE798" s="304"/>
      <c r="AF798" s="304"/>
      <c r="AG798" s="304"/>
      <c r="AH798" s="304"/>
      <c r="AI798" s="304"/>
      <c r="AJ798" s="304"/>
      <c r="AK798" s="304"/>
      <c r="AL798" s="304"/>
      <c r="AM798" s="304"/>
      <c r="AN798" s="304"/>
      <c r="AO798" s="304"/>
      <c r="AP798" s="304"/>
      <c r="AQ798" s="304"/>
      <c r="AR798" s="304"/>
      <c r="AS798" s="304"/>
      <c r="AT798" s="304"/>
      <c r="AU798" s="304"/>
      <c r="AV798" s="304"/>
      <c r="AW798" s="304"/>
      <c r="AX798" s="304"/>
      <c r="AY798" s="304"/>
      <c r="AZ798" s="304"/>
      <c r="BA798" s="304"/>
      <c r="BB798" s="304"/>
      <c r="BC798" s="304"/>
      <c r="BD798" s="304"/>
      <c r="BE798" s="304"/>
      <c r="BF798" s="304"/>
      <c r="BG798" s="304"/>
      <c r="BH798" s="304"/>
      <c r="BI798" s="304"/>
      <c r="BJ798" s="304"/>
      <c r="BK798" s="304"/>
      <c r="BL798" s="304"/>
      <c r="BM798" s="304"/>
      <c r="BN798" s="304"/>
      <c r="BO798" s="304"/>
      <c r="BP798" s="304"/>
      <c r="BQ798" s="304"/>
      <c r="BR798" s="304"/>
      <c r="BS798" s="304"/>
      <c r="BT798" s="304"/>
      <c r="BU798" s="304"/>
      <c r="BV798" s="304"/>
      <c r="BW798" s="304"/>
      <c r="BX798" s="304"/>
      <c r="BY798" s="304"/>
      <c r="BZ798" s="304"/>
      <c r="CA798" s="304"/>
      <c r="CB798" s="304"/>
      <c r="CC798" s="304"/>
      <c r="CD798" s="304"/>
      <c r="CE798" s="304"/>
      <c r="CF798" s="304"/>
      <c r="CG798" s="304"/>
      <c r="CH798" s="304"/>
      <c r="CI798" s="304"/>
      <c r="CJ798" s="304"/>
      <c r="CK798" s="304"/>
      <c r="CL798" s="304"/>
      <c r="CM798" s="304"/>
      <c r="CN798" s="304"/>
      <c r="CO798" s="304"/>
      <c r="CP798" s="304"/>
      <c r="CQ798" s="304"/>
      <c r="CR798" s="304"/>
      <c r="CS798" s="304"/>
      <c r="CT798" s="304"/>
      <c r="CU798" s="304"/>
      <c r="CV798" s="304"/>
      <c r="CW798" s="304"/>
      <c r="CX798" s="304"/>
      <c r="CY798" s="304"/>
      <c r="CZ798" s="304"/>
      <c r="DA798" s="304"/>
      <c r="DB798" s="304"/>
      <c r="DC798" s="304"/>
      <c r="DD798" s="304"/>
    </row>
    <row r="799" spans="1:108" ht="17.25">
      <c r="A799" s="304"/>
      <c r="B799" s="300"/>
      <c r="C799" s="304"/>
      <c r="D799" s="304"/>
      <c r="E799" s="303"/>
      <c r="F799" s="303"/>
      <c r="G799" s="303"/>
      <c r="H799" s="303"/>
      <c r="I799" s="303"/>
      <c r="J799" s="305"/>
      <c r="K799" s="303"/>
      <c r="L799" s="303"/>
      <c r="M799" s="303"/>
      <c r="N799" s="305"/>
      <c r="O799" s="303"/>
      <c r="P799" s="304"/>
      <c r="Q799" s="304"/>
      <c r="R799" s="304"/>
      <c r="S799" s="304"/>
      <c r="T799" s="304"/>
      <c r="U799" s="304"/>
      <c r="V799" s="304"/>
      <c r="W799" s="304"/>
      <c r="X799" s="304"/>
      <c r="Y799" s="304"/>
      <c r="Z799" s="304"/>
      <c r="AA799" s="304"/>
      <c r="AB799" s="304"/>
      <c r="AC799" s="304"/>
      <c r="AD799" s="304"/>
      <c r="AE799" s="304"/>
      <c r="AF799" s="304"/>
      <c r="AG799" s="304"/>
      <c r="AH799" s="304"/>
      <c r="AI799" s="304"/>
      <c r="AJ799" s="304"/>
      <c r="AK799" s="304"/>
      <c r="AL799" s="304"/>
      <c r="AM799" s="304"/>
      <c r="AN799" s="304"/>
      <c r="AO799" s="304"/>
      <c r="AP799" s="304"/>
      <c r="AQ799" s="304"/>
      <c r="AR799" s="304"/>
      <c r="AS799" s="304"/>
      <c r="AT799" s="304"/>
      <c r="AU799" s="304"/>
      <c r="AV799" s="304"/>
      <c r="AW799" s="304"/>
      <c r="AX799" s="304"/>
      <c r="AY799" s="304"/>
      <c r="AZ799" s="304"/>
      <c r="BA799" s="304"/>
      <c r="BB799" s="304"/>
      <c r="BC799" s="304"/>
      <c r="BD799" s="304"/>
      <c r="BE799" s="304"/>
      <c r="BF799" s="304"/>
      <c r="BG799" s="304"/>
      <c r="BH799" s="304"/>
      <c r="BI799" s="304"/>
      <c r="BJ799" s="304"/>
      <c r="BK799" s="304"/>
      <c r="BL799" s="304"/>
      <c r="BM799" s="304"/>
      <c r="BN799" s="304"/>
      <c r="BO799" s="304"/>
      <c r="BP799" s="304"/>
      <c r="BQ799" s="304"/>
      <c r="BR799" s="304"/>
      <c r="BS799" s="304"/>
      <c r="BT799" s="304"/>
      <c r="BU799" s="304"/>
      <c r="BV799" s="304"/>
      <c r="BW799" s="304"/>
      <c r="BX799" s="304"/>
      <c r="BY799" s="304"/>
      <c r="BZ799" s="304"/>
      <c r="CA799" s="304"/>
      <c r="CB799" s="304"/>
      <c r="CC799" s="304"/>
      <c r="CD799" s="304"/>
      <c r="CE799" s="304"/>
      <c r="CF799" s="304"/>
      <c r="CG799" s="304"/>
      <c r="CH799" s="304"/>
      <c r="CI799" s="304"/>
      <c r="CJ799" s="304"/>
      <c r="CK799" s="304"/>
      <c r="CL799" s="304"/>
      <c r="CM799" s="304"/>
      <c r="CN799" s="304"/>
      <c r="CO799" s="304"/>
      <c r="CP799" s="304"/>
      <c r="CQ799" s="304"/>
      <c r="CR799" s="304"/>
      <c r="CS799" s="304"/>
      <c r="CT799" s="304"/>
      <c r="CU799" s="304"/>
      <c r="CV799" s="304"/>
      <c r="CW799" s="304"/>
      <c r="CX799" s="304"/>
      <c r="CY799" s="304"/>
      <c r="CZ799" s="304"/>
      <c r="DA799" s="304"/>
      <c r="DB799" s="304"/>
      <c r="DC799" s="304"/>
      <c r="DD799" s="304"/>
    </row>
    <row r="800" spans="1:108" ht="17.25">
      <c r="A800" s="304"/>
      <c r="B800" s="300"/>
      <c r="C800" s="304"/>
      <c r="D800" s="304"/>
      <c r="E800" s="303"/>
      <c r="F800" s="303"/>
      <c r="G800" s="303"/>
      <c r="H800" s="303"/>
      <c r="I800" s="303"/>
      <c r="J800" s="305"/>
      <c r="K800" s="303"/>
      <c r="L800" s="303"/>
      <c r="M800" s="303"/>
      <c r="N800" s="305"/>
      <c r="O800" s="303"/>
      <c r="P800" s="304"/>
      <c r="Q800" s="304"/>
      <c r="R800" s="304"/>
      <c r="S800" s="304"/>
      <c r="T800" s="304"/>
      <c r="U800" s="304"/>
      <c r="V800" s="304"/>
      <c r="W800" s="304"/>
      <c r="X800" s="304"/>
      <c r="Y800" s="304"/>
      <c r="Z800" s="304"/>
      <c r="AA800" s="304"/>
      <c r="AB800" s="304"/>
      <c r="AC800" s="304"/>
      <c r="AD800" s="304"/>
      <c r="AE800" s="304"/>
      <c r="AF800" s="304"/>
      <c r="AG800" s="304"/>
      <c r="AH800" s="304"/>
      <c r="AI800" s="304"/>
      <c r="AJ800" s="304"/>
      <c r="AK800" s="304"/>
      <c r="AL800" s="304"/>
      <c r="AM800" s="304"/>
      <c r="AN800" s="304"/>
      <c r="AO800" s="304"/>
      <c r="AP800" s="304"/>
      <c r="AQ800" s="304"/>
      <c r="AR800" s="304"/>
      <c r="AS800" s="304"/>
      <c r="AT800" s="304"/>
      <c r="AU800" s="304"/>
      <c r="AV800" s="304"/>
      <c r="AW800" s="304"/>
      <c r="AX800" s="304"/>
      <c r="AY800" s="304"/>
      <c r="AZ800" s="304"/>
      <c r="BA800" s="304"/>
      <c r="BB800" s="304"/>
      <c r="BC800" s="304"/>
      <c r="BD800" s="304"/>
      <c r="BE800" s="304"/>
      <c r="BF800" s="304"/>
      <c r="BG800" s="304"/>
      <c r="BH800" s="304"/>
      <c r="BI800" s="304"/>
      <c r="BJ800" s="304"/>
      <c r="BK800" s="304"/>
      <c r="BL800" s="304"/>
      <c r="BM800" s="304"/>
      <c r="BN800" s="304"/>
      <c r="BO800" s="304"/>
      <c r="BP800" s="304"/>
      <c r="BQ800" s="304"/>
      <c r="BR800" s="304"/>
      <c r="BS800" s="304"/>
      <c r="BT800" s="304"/>
      <c r="BU800" s="304"/>
      <c r="BV800" s="304"/>
      <c r="BW800" s="304"/>
      <c r="BX800" s="304"/>
      <c r="BY800" s="304"/>
      <c r="BZ800" s="304"/>
      <c r="CA800" s="304"/>
      <c r="CB800" s="304"/>
      <c r="CC800" s="304"/>
      <c r="CD800" s="304"/>
      <c r="CE800" s="304"/>
      <c r="CF800" s="304"/>
      <c r="CG800" s="304"/>
      <c r="CH800" s="304"/>
      <c r="CI800" s="304"/>
      <c r="CJ800" s="304"/>
      <c r="CK800" s="304"/>
      <c r="CL800" s="304"/>
      <c r="CM800" s="304"/>
      <c r="CN800" s="304"/>
      <c r="CO800" s="304"/>
      <c r="CP800" s="304"/>
      <c r="CQ800" s="304"/>
      <c r="CR800" s="304"/>
      <c r="CS800" s="304"/>
      <c r="CT800" s="304"/>
      <c r="CU800" s="304"/>
      <c r="CV800" s="304"/>
      <c r="CW800" s="304"/>
      <c r="CX800" s="304"/>
      <c r="CY800" s="304"/>
      <c r="CZ800" s="304"/>
      <c r="DA800" s="304"/>
      <c r="DB800" s="304"/>
      <c r="DC800" s="304"/>
      <c r="DD800" s="304"/>
    </row>
    <row r="801" spans="1:108" ht="17.25">
      <c r="A801" s="304"/>
      <c r="B801" s="300"/>
      <c r="C801" s="304"/>
      <c r="D801" s="304"/>
      <c r="E801" s="303"/>
      <c r="F801" s="303"/>
      <c r="G801" s="303"/>
      <c r="H801" s="303"/>
      <c r="I801" s="303"/>
      <c r="J801" s="305"/>
      <c r="K801" s="303"/>
      <c r="L801" s="303"/>
      <c r="M801" s="303"/>
      <c r="N801" s="305"/>
      <c r="O801" s="303"/>
      <c r="P801" s="304"/>
      <c r="Q801" s="304"/>
      <c r="R801" s="304"/>
      <c r="S801" s="304"/>
      <c r="T801" s="304"/>
      <c r="U801" s="304"/>
      <c r="V801" s="304"/>
      <c r="W801" s="304"/>
      <c r="X801" s="304"/>
      <c r="Y801" s="304"/>
      <c r="Z801" s="304"/>
      <c r="AA801" s="304"/>
      <c r="AB801" s="304"/>
      <c r="AC801" s="304"/>
      <c r="AD801" s="304"/>
      <c r="AE801" s="304"/>
      <c r="AF801" s="304"/>
      <c r="AG801" s="304"/>
      <c r="AH801" s="304"/>
      <c r="AI801" s="304"/>
      <c r="AJ801" s="304"/>
      <c r="AK801" s="304"/>
      <c r="AL801" s="304"/>
      <c r="AM801" s="304"/>
      <c r="AN801" s="304"/>
      <c r="AO801" s="304"/>
      <c r="AP801" s="304"/>
      <c r="AQ801" s="304"/>
      <c r="AR801" s="304"/>
      <c r="AS801" s="304"/>
      <c r="AT801" s="304"/>
      <c r="AU801" s="304"/>
      <c r="AV801" s="304"/>
      <c r="AW801" s="304"/>
      <c r="AX801" s="304"/>
      <c r="AY801" s="304"/>
      <c r="AZ801" s="304"/>
      <c r="BA801" s="304"/>
      <c r="BB801" s="304"/>
      <c r="BC801" s="304"/>
      <c r="BD801" s="304"/>
      <c r="BE801" s="304"/>
      <c r="BF801" s="304"/>
      <c r="BG801" s="304"/>
      <c r="BH801" s="304"/>
      <c r="BI801" s="304"/>
      <c r="BJ801" s="304"/>
      <c r="BK801" s="304"/>
      <c r="BL801" s="304"/>
      <c r="BM801" s="304"/>
      <c r="BN801" s="304"/>
      <c r="BO801" s="304"/>
      <c r="BP801" s="304"/>
      <c r="BQ801" s="304"/>
      <c r="BR801" s="304"/>
      <c r="BS801" s="304"/>
      <c r="BT801" s="304"/>
      <c r="BU801" s="304"/>
      <c r="BV801" s="304"/>
      <c r="BW801" s="304"/>
      <c r="BX801" s="304"/>
      <c r="BY801" s="304"/>
      <c r="BZ801" s="304"/>
      <c r="CA801" s="304"/>
      <c r="CB801" s="304"/>
      <c r="CC801" s="304"/>
      <c r="CD801" s="304"/>
      <c r="CE801" s="304"/>
      <c r="CF801" s="304"/>
      <c r="CG801" s="304"/>
      <c r="CH801" s="304"/>
      <c r="CI801" s="304"/>
      <c r="CJ801" s="304"/>
      <c r="CK801" s="304"/>
      <c r="CL801" s="304"/>
      <c r="CM801" s="304"/>
      <c r="CN801" s="304"/>
      <c r="CO801" s="304"/>
      <c r="CP801" s="304"/>
      <c r="CQ801" s="304"/>
      <c r="CR801" s="304"/>
      <c r="CS801" s="304"/>
      <c r="CT801" s="304"/>
      <c r="CU801" s="304"/>
      <c r="CV801" s="304"/>
      <c r="CW801" s="304"/>
      <c r="CX801" s="304"/>
      <c r="CY801" s="304"/>
      <c r="CZ801" s="304"/>
      <c r="DA801" s="304"/>
      <c r="DB801" s="304"/>
      <c r="DC801" s="304"/>
      <c r="DD801" s="304"/>
    </row>
    <row r="802" spans="1:108" ht="17.25">
      <c r="A802" s="304"/>
      <c r="B802" s="300"/>
      <c r="C802" s="304"/>
      <c r="D802" s="304"/>
      <c r="E802" s="303"/>
      <c r="F802" s="303"/>
      <c r="G802" s="303"/>
      <c r="H802" s="303"/>
      <c r="I802" s="303"/>
      <c r="J802" s="305"/>
      <c r="K802" s="303"/>
      <c r="L802" s="303"/>
      <c r="M802" s="303"/>
      <c r="N802" s="305"/>
      <c r="O802" s="303"/>
      <c r="P802" s="304"/>
      <c r="Q802" s="304"/>
      <c r="R802" s="304"/>
      <c r="S802" s="304"/>
      <c r="T802" s="304"/>
      <c r="U802" s="304"/>
      <c r="V802" s="304"/>
      <c r="W802" s="304"/>
      <c r="X802" s="304"/>
      <c r="Y802" s="304"/>
      <c r="Z802" s="304"/>
      <c r="AA802" s="304"/>
      <c r="AB802" s="304"/>
      <c r="AC802" s="304"/>
      <c r="AD802" s="304"/>
      <c r="AE802" s="304"/>
      <c r="AF802" s="304"/>
      <c r="AG802" s="304"/>
      <c r="AH802" s="304"/>
      <c r="AI802" s="304"/>
      <c r="AJ802" s="304"/>
      <c r="AK802" s="304"/>
      <c r="AL802" s="304"/>
      <c r="AM802" s="304"/>
      <c r="AN802" s="304"/>
      <c r="AO802" s="304"/>
      <c r="AP802" s="304"/>
      <c r="AQ802" s="304"/>
      <c r="AR802" s="304"/>
      <c r="AS802" s="304"/>
      <c r="AT802" s="304"/>
      <c r="AU802" s="304"/>
      <c r="AV802" s="304"/>
      <c r="AW802" s="304"/>
      <c r="AX802" s="304"/>
      <c r="AY802" s="304"/>
      <c r="AZ802" s="304"/>
      <c r="BA802" s="304"/>
      <c r="BB802" s="304"/>
      <c r="BC802" s="304"/>
      <c r="BD802" s="304"/>
      <c r="BE802" s="304"/>
      <c r="BF802" s="304"/>
      <c r="BG802" s="304"/>
      <c r="BH802" s="304"/>
      <c r="BI802" s="304"/>
      <c r="BJ802" s="304"/>
      <c r="BK802" s="304"/>
      <c r="BL802" s="304"/>
      <c r="BM802" s="304"/>
      <c r="BN802" s="304"/>
      <c r="BO802" s="304"/>
      <c r="BP802" s="304"/>
      <c r="BQ802" s="304"/>
      <c r="BR802" s="304"/>
      <c r="BS802" s="304"/>
      <c r="BT802" s="304"/>
      <c r="BU802" s="304"/>
      <c r="BV802" s="304"/>
      <c r="BW802" s="304"/>
      <c r="BX802" s="304"/>
      <c r="BY802" s="304"/>
      <c r="BZ802" s="304"/>
      <c r="CA802" s="304"/>
      <c r="CB802" s="304"/>
      <c r="CC802" s="304"/>
      <c r="CD802" s="304"/>
      <c r="CE802" s="304"/>
      <c r="CF802" s="304"/>
      <c r="CG802" s="304"/>
      <c r="CH802" s="304"/>
      <c r="CI802" s="304"/>
      <c r="CJ802" s="304"/>
      <c r="CK802" s="304"/>
      <c r="CL802" s="304"/>
      <c r="CM802" s="304"/>
      <c r="CN802" s="304"/>
      <c r="CO802" s="304"/>
      <c r="CP802" s="304"/>
      <c r="CQ802" s="304"/>
      <c r="CR802" s="304"/>
      <c r="CS802" s="304"/>
      <c r="CT802" s="304"/>
      <c r="CU802" s="304"/>
      <c r="CV802" s="304"/>
      <c r="CW802" s="304"/>
      <c r="CX802" s="304"/>
      <c r="CY802" s="304"/>
      <c r="CZ802" s="304"/>
      <c r="DA802" s="304"/>
      <c r="DB802" s="304"/>
      <c r="DC802" s="304"/>
      <c r="DD802" s="304"/>
    </row>
    <row r="803" spans="1:108" ht="17.25">
      <c r="A803" s="304"/>
      <c r="B803" s="300"/>
      <c r="C803" s="304"/>
      <c r="D803" s="304"/>
      <c r="E803" s="303"/>
      <c r="F803" s="303"/>
      <c r="G803" s="303"/>
      <c r="H803" s="303"/>
      <c r="I803" s="303"/>
      <c r="J803" s="305"/>
      <c r="K803" s="303"/>
      <c r="L803" s="303"/>
      <c r="M803" s="303"/>
      <c r="N803" s="305"/>
      <c r="O803" s="303"/>
      <c r="P803" s="304"/>
      <c r="Q803" s="304"/>
      <c r="R803" s="304"/>
      <c r="S803" s="304"/>
      <c r="T803" s="304"/>
      <c r="U803" s="304"/>
      <c r="V803" s="304"/>
      <c r="W803" s="304"/>
      <c r="X803" s="304"/>
      <c r="Y803" s="304"/>
      <c r="Z803" s="304"/>
      <c r="AA803" s="304"/>
      <c r="AB803" s="304"/>
      <c r="AC803" s="304"/>
      <c r="AD803" s="304"/>
      <c r="AE803" s="304"/>
      <c r="AF803" s="304"/>
      <c r="AG803" s="304"/>
      <c r="AH803" s="304"/>
      <c r="AI803" s="304"/>
      <c r="AJ803" s="304"/>
      <c r="AK803" s="304"/>
      <c r="AL803" s="304"/>
      <c r="AM803" s="304"/>
      <c r="AN803" s="304"/>
      <c r="AO803" s="304"/>
      <c r="AP803" s="304"/>
      <c r="AQ803" s="304"/>
      <c r="AR803" s="304"/>
      <c r="AS803" s="304"/>
      <c r="AT803" s="304"/>
      <c r="AU803" s="304"/>
      <c r="AV803" s="304"/>
      <c r="AW803" s="304"/>
      <c r="AX803" s="304"/>
      <c r="AY803" s="304"/>
      <c r="AZ803" s="304"/>
      <c r="BA803" s="304"/>
      <c r="BB803" s="304"/>
      <c r="BC803" s="304"/>
      <c r="BD803" s="304"/>
      <c r="BE803" s="304"/>
      <c r="BF803" s="304"/>
      <c r="BG803" s="304"/>
      <c r="BH803" s="304"/>
      <c r="BI803" s="304"/>
      <c r="BJ803" s="304"/>
      <c r="BK803" s="304"/>
      <c r="BL803" s="304"/>
      <c r="BM803" s="304"/>
      <c r="BN803" s="304"/>
      <c r="BO803" s="304"/>
      <c r="BP803" s="304"/>
      <c r="BQ803" s="304"/>
      <c r="BR803" s="304"/>
      <c r="BS803" s="304"/>
      <c r="BT803" s="304"/>
      <c r="BU803" s="304"/>
      <c r="BV803" s="304"/>
      <c r="BW803" s="304"/>
      <c r="BX803" s="304"/>
      <c r="BY803" s="304"/>
      <c r="BZ803" s="304"/>
      <c r="CA803" s="304"/>
      <c r="CB803" s="304"/>
      <c r="CC803" s="304"/>
      <c r="CD803" s="304"/>
      <c r="CE803" s="304"/>
      <c r="CF803" s="304"/>
      <c r="CG803" s="304"/>
      <c r="CH803" s="304"/>
      <c r="CI803" s="304"/>
      <c r="CJ803" s="304"/>
      <c r="CK803" s="304"/>
      <c r="CL803" s="304"/>
      <c r="CM803" s="304"/>
      <c r="CN803" s="304"/>
      <c r="CO803" s="304"/>
      <c r="CP803" s="304"/>
      <c r="CQ803" s="304"/>
      <c r="CR803" s="304"/>
      <c r="CS803" s="304"/>
      <c r="CT803" s="304"/>
      <c r="CU803" s="304"/>
      <c r="CV803" s="304"/>
      <c r="CW803" s="304"/>
      <c r="CX803" s="304"/>
      <c r="CY803" s="304"/>
      <c r="CZ803" s="304"/>
      <c r="DA803" s="304"/>
      <c r="DB803" s="304"/>
      <c r="DC803" s="304"/>
      <c r="DD803" s="304"/>
    </row>
    <row r="804" spans="1:108" ht="17.25">
      <c r="A804" s="304"/>
      <c r="B804" s="300"/>
      <c r="C804" s="304"/>
      <c r="D804" s="304"/>
      <c r="E804" s="303"/>
      <c r="F804" s="303"/>
      <c r="G804" s="303"/>
      <c r="H804" s="303"/>
      <c r="I804" s="303"/>
      <c r="J804" s="305"/>
      <c r="K804" s="303"/>
      <c r="L804" s="303"/>
      <c r="M804" s="303"/>
      <c r="N804" s="305"/>
      <c r="O804" s="303"/>
      <c r="P804" s="304"/>
      <c r="Q804" s="304"/>
      <c r="R804" s="304"/>
      <c r="S804" s="304"/>
      <c r="T804" s="304"/>
      <c r="U804" s="304"/>
      <c r="V804" s="304"/>
      <c r="W804" s="304"/>
      <c r="X804" s="304"/>
      <c r="Y804" s="304"/>
      <c r="Z804" s="304"/>
      <c r="AA804" s="304"/>
      <c r="AB804" s="304"/>
      <c r="AC804" s="304"/>
      <c r="AD804" s="304"/>
      <c r="AE804" s="304"/>
      <c r="AF804" s="304"/>
      <c r="AG804" s="304"/>
      <c r="AH804" s="304"/>
      <c r="AI804" s="304"/>
      <c r="AJ804" s="304"/>
      <c r="AK804" s="304"/>
      <c r="AL804" s="304"/>
      <c r="AM804" s="304"/>
      <c r="AN804" s="304"/>
      <c r="AO804" s="304"/>
      <c r="AP804" s="304"/>
      <c r="AQ804" s="304"/>
      <c r="AR804" s="304"/>
      <c r="AS804" s="304"/>
      <c r="AT804" s="304"/>
      <c r="AU804" s="304"/>
      <c r="AV804" s="304"/>
      <c r="AW804" s="304"/>
      <c r="AX804" s="304"/>
      <c r="AY804" s="304"/>
      <c r="AZ804" s="304"/>
      <c r="BA804" s="304"/>
      <c r="BB804" s="304"/>
      <c r="BC804" s="304"/>
      <c r="BD804" s="304"/>
      <c r="BE804" s="304"/>
      <c r="BF804" s="304"/>
      <c r="BG804" s="304"/>
      <c r="BH804" s="304"/>
      <c r="BI804" s="304"/>
      <c r="BJ804" s="304"/>
      <c r="BK804" s="304"/>
      <c r="BL804" s="304"/>
      <c r="BM804" s="304"/>
      <c r="BN804" s="304"/>
      <c r="BO804" s="304"/>
      <c r="BP804" s="304"/>
      <c r="BQ804" s="304"/>
      <c r="BR804" s="304"/>
      <c r="BS804" s="304"/>
      <c r="BT804" s="304"/>
      <c r="BU804" s="304"/>
      <c r="BV804" s="304"/>
      <c r="BW804" s="304"/>
      <c r="BX804" s="304"/>
      <c r="BY804" s="304"/>
      <c r="BZ804" s="304"/>
      <c r="CA804" s="304"/>
      <c r="CB804" s="304"/>
      <c r="CC804" s="304"/>
      <c r="CD804" s="304"/>
      <c r="CE804" s="304"/>
      <c r="CF804" s="304"/>
      <c r="CG804" s="304"/>
      <c r="CH804" s="304"/>
      <c r="CI804" s="304"/>
      <c r="CJ804" s="304"/>
      <c r="CK804" s="304"/>
      <c r="CL804" s="304"/>
      <c r="CM804" s="304"/>
      <c r="CN804" s="304"/>
      <c r="CO804" s="304"/>
      <c r="CP804" s="304"/>
      <c r="CQ804" s="304"/>
      <c r="CR804" s="304"/>
      <c r="CS804" s="304"/>
      <c r="CT804" s="304"/>
      <c r="CU804" s="304"/>
      <c r="CV804" s="304"/>
      <c r="CW804" s="304"/>
      <c r="CX804" s="304"/>
      <c r="CY804" s="304"/>
      <c r="CZ804" s="304"/>
      <c r="DA804" s="304"/>
      <c r="DB804" s="304"/>
      <c r="DC804" s="304"/>
      <c r="DD804" s="304"/>
    </row>
    <row r="805" spans="1:108" ht="17.25">
      <c r="A805" s="304"/>
      <c r="B805" s="300"/>
      <c r="C805" s="304"/>
      <c r="D805" s="304"/>
      <c r="E805" s="303"/>
      <c r="F805" s="303"/>
      <c r="G805" s="303"/>
      <c r="H805" s="303"/>
      <c r="I805" s="303"/>
      <c r="J805" s="305"/>
      <c r="K805" s="303"/>
      <c r="L805" s="303"/>
      <c r="M805" s="303"/>
      <c r="N805" s="305"/>
      <c r="O805" s="303"/>
      <c r="P805" s="304"/>
      <c r="Q805" s="304"/>
      <c r="R805" s="304"/>
      <c r="S805" s="304"/>
      <c r="T805" s="304"/>
      <c r="U805" s="304"/>
      <c r="V805" s="304"/>
      <c r="W805" s="304"/>
      <c r="X805" s="304"/>
      <c r="Y805" s="304"/>
      <c r="Z805" s="304"/>
      <c r="AA805" s="304"/>
      <c r="AB805" s="304"/>
      <c r="AC805" s="304"/>
      <c r="AD805" s="304"/>
      <c r="AE805" s="304"/>
      <c r="AF805" s="304"/>
      <c r="AG805" s="304"/>
      <c r="AH805" s="304"/>
      <c r="AI805" s="304"/>
      <c r="AJ805" s="304"/>
      <c r="AK805" s="304"/>
      <c r="AL805" s="304"/>
      <c r="AM805" s="304"/>
      <c r="AN805" s="304"/>
      <c r="AO805" s="304"/>
      <c r="AP805" s="304"/>
      <c r="AQ805" s="304"/>
      <c r="AR805" s="304"/>
      <c r="AS805" s="304"/>
      <c r="AT805" s="304"/>
      <c r="AU805" s="304"/>
      <c r="AV805" s="304"/>
      <c r="AW805" s="304"/>
      <c r="AX805" s="304"/>
      <c r="AY805" s="304"/>
      <c r="AZ805" s="304"/>
      <c r="BA805" s="304"/>
      <c r="BB805" s="304"/>
      <c r="BC805" s="304"/>
      <c r="BD805" s="304"/>
      <c r="BE805" s="304"/>
      <c r="BF805" s="304"/>
      <c r="BG805" s="304"/>
      <c r="BH805" s="304"/>
      <c r="BI805" s="304"/>
      <c r="BJ805" s="304"/>
      <c r="BK805" s="304"/>
      <c r="BL805" s="304"/>
      <c r="BM805" s="304"/>
      <c r="BN805" s="304"/>
      <c r="BO805" s="304"/>
      <c r="BP805" s="304"/>
      <c r="BQ805" s="304"/>
      <c r="BR805" s="304"/>
      <c r="BS805" s="304"/>
      <c r="BT805" s="304"/>
      <c r="BU805" s="304"/>
      <c r="BV805" s="304"/>
      <c r="BW805" s="304"/>
      <c r="BX805" s="304"/>
      <c r="BY805" s="304"/>
      <c r="BZ805" s="304"/>
      <c r="CA805" s="304"/>
      <c r="CB805" s="304"/>
      <c r="CC805" s="304"/>
      <c r="CD805" s="304"/>
      <c r="CE805" s="304"/>
      <c r="CF805" s="304"/>
      <c r="CG805" s="304"/>
      <c r="CH805" s="304"/>
      <c r="CI805" s="304"/>
      <c r="CJ805" s="304"/>
      <c r="CK805" s="304"/>
      <c r="CL805" s="304"/>
      <c r="CM805" s="304"/>
      <c r="CN805" s="304"/>
      <c r="CO805" s="304"/>
      <c r="CP805" s="304"/>
      <c r="CQ805" s="304"/>
      <c r="CR805" s="304"/>
      <c r="CS805" s="304"/>
      <c r="CT805" s="304"/>
      <c r="CU805" s="304"/>
      <c r="CV805" s="304"/>
      <c r="CW805" s="304"/>
      <c r="CX805" s="304"/>
      <c r="CY805" s="304"/>
      <c r="CZ805" s="304"/>
      <c r="DA805" s="304"/>
      <c r="DB805" s="304"/>
      <c r="DC805" s="304"/>
      <c r="DD805" s="304"/>
    </row>
    <row r="806" spans="1:108" ht="17.25">
      <c r="A806" s="304"/>
      <c r="B806" s="300"/>
      <c r="C806" s="304"/>
      <c r="D806" s="304"/>
      <c r="E806" s="303"/>
      <c r="F806" s="303"/>
      <c r="G806" s="303"/>
      <c r="H806" s="303"/>
      <c r="I806" s="303"/>
      <c r="J806" s="305"/>
      <c r="K806" s="303"/>
      <c r="L806" s="303"/>
      <c r="M806" s="303"/>
      <c r="N806" s="305"/>
      <c r="O806" s="303"/>
      <c r="P806" s="304"/>
      <c r="Q806" s="304"/>
      <c r="R806" s="304"/>
      <c r="S806" s="304"/>
      <c r="T806" s="304"/>
      <c r="U806" s="304"/>
      <c r="V806" s="304"/>
      <c r="W806" s="304"/>
      <c r="X806" s="304"/>
      <c r="Y806" s="304"/>
      <c r="Z806" s="304"/>
      <c r="AA806" s="304"/>
      <c r="AB806" s="304"/>
      <c r="AC806" s="304"/>
      <c r="AD806" s="304"/>
      <c r="AE806" s="304"/>
      <c r="AF806" s="304"/>
      <c r="AG806" s="304"/>
      <c r="AH806" s="304"/>
      <c r="AI806" s="304"/>
      <c r="AJ806" s="304"/>
      <c r="AK806" s="304"/>
      <c r="AL806" s="304"/>
      <c r="AM806" s="304"/>
      <c r="AN806" s="304"/>
      <c r="AO806" s="304"/>
      <c r="AP806" s="304"/>
      <c r="AQ806" s="304"/>
      <c r="AR806" s="304"/>
      <c r="AS806" s="304"/>
      <c r="AT806" s="304"/>
      <c r="AU806" s="304"/>
      <c r="AV806" s="304"/>
      <c r="AW806" s="304"/>
      <c r="AX806" s="304"/>
      <c r="AY806" s="304"/>
      <c r="AZ806" s="304"/>
      <c r="BA806" s="304"/>
      <c r="BB806" s="304"/>
      <c r="BC806" s="304"/>
      <c r="BD806" s="304"/>
      <c r="BE806" s="304"/>
      <c r="BF806" s="304"/>
      <c r="BG806" s="304"/>
      <c r="BH806" s="304"/>
      <c r="BI806" s="304"/>
      <c r="BJ806" s="304"/>
      <c r="BK806" s="304"/>
      <c r="BL806" s="304"/>
      <c r="BM806" s="304"/>
      <c r="BN806" s="304"/>
      <c r="BO806" s="304"/>
      <c r="BP806" s="304"/>
      <c r="BQ806" s="304"/>
      <c r="BR806" s="304"/>
      <c r="BS806" s="304"/>
      <c r="BT806" s="304"/>
      <c r="BU806" s="304"/>
      <c r="BV806" s="304"/>
      <c r="BW806" s="304"/>
      <c r="BX806" s="304"/>
      <c r="BY806" s="304"/>
      <c r="BZ806" s="304"/>
      <c r="CA806" s="304"/>
      <c r="CB806" s="304"/>
      <c r="CC806" s="304"/>
      <c r="CD806" s="304"/>
      <c r="CE806" s="304"/>
      <c r="CF806" s="304"/>
      <c r="CG806" s="304"/>
      <c r="CH806" s="304"/>
      <c r="CI806" s="304"/>
      <c r="CJ806" s="304"/>
      <c r="CK806" s="304"/>
      <c r="CL806" s="304"/>
      <c r="CM806" s="304"/>
      <c r="CN806" s="304"/>
      <c r="CO806" s="304"/>
      <c r="CP806" s="304"/>
      <c r="CQ806" s="304"/>
      <c r="CR806" s="304"/>
      <c r="CS806" s="304"/>
      <c r="CT806" s="304"/>
      <c r="CU806" s="304"/>
      <c r="CV806" s="304"/>
      <c r="CW806" s="304"/>
      <c r="CX806" s="304"/>
      <c r="CY806" s="304"/>
      <c r="CZ806" s="304"/>
      <c r="DA806" s="304"/>
      <c r="DB806" s="304"/>
      <c r="DC806" s="304"/>
      <c r="DD806" s="304"/>
    </row>
    <row r="807" spans="1:108" ht="17.25">
      <c r="A807" s="304"/>
      <c r="B807" s="300"/>
      <c r="C807" s="304"/>
      <c r="D807" s="304"/>
      <c r="E807" s="303"/>
      <c r="F807" s="303"/>
      <c r="G807" s="303"/>
      <c r="H807" s="303"/>
      <c r="I807" s="303"/>
      <c r="J807" s="305"/>
      <c r="K807" s="303"/>
      <c r="L807" s="303"/>
      <c r="M807" s="303"/>
      <c r="N807" s="305"/>
      <c r="O807" s="303"/>
      <c r="P807" s="304"/>
      <c r="Q807" s="304"/>
      <c r="R807" s="304"/>
      <c r="S807" s="304"/>
      <c r="T807" s="304"/>
      <c r="U807" s="304"/>
      <c r="V807" s="304"/>
      <c r="W807" s="304"/>
      <c r="X807" s="304"/>
      <c r="Y807" s="304"/>
      <c r="Z807" s="304"/>
      <c r="AA807" s="304"/>
      <c r="AB807" s="304"/>
      <c r="AC807" s="304"/>
      <c r="AD807" s="304"/>
      <c r="AE807" s="304"/>
      <c r="AF807" s="304"/>
      <c r="AG807" s="304"/>
      <c r="AH807" s="304"/>
      <c r="AI807" s="304"/>
      <c r="AJ807" s="304"/>
      <c r="AK807" s="304"/>
      <c r="AL807" s="304"/>
      <c r="AM807" s="304"/>
      <c r="AN807" s="304"/>
      <c r="AO807" s="304"/>
      <c r="AP807" s="304"/>
      <c r="AQ807" s="304"/>
      <c r="AR807" s="304"/>
      <c r="AS807" s="304"/>
      <c r="AT807" s="304"/>
      <c r="AU807" s="304"/>
      <c r="AV807" s="304"/>
      <c r="AW807" s="304"/>
      <c r="AX807" s="304"/>
      <c r="AY807" s="304"/>
      <c r="AZ807" s="304"/>
      <c r="BA807" s="304"/>
      <c r="BB807" s="304"/>
      <c r="BC807" s="304"/>
      <c r="BD807" s="304"/>
      <c r="BE807" s="304"/>
      <c r="BF807" s="304"/>
      <c r="BG807" s="304"/>
      <c r="BH807" s="304"/>
      <c r="BI807" s="304"/>
      <c r="BJ807" s="304"/>
      <c r="BK807" s="304"/>
      <c r="BL807" s="304"/>
      <c r="BM807" s="304"/>
      <c r="BN807" s="304"/>
      <c r="BO807" s="304"/>
      <c r="BP807" s="304"/>
      <c r="BQ807" s="304"/>
      <c r="BR807" s="304"/>
      <c r="BS807" s="304"/>
      <c r="BT807" s="304"/>
      <c r="BU807" s="304"/>
      <c r="BV807" s="304"/>
      <c r="BW807" s="304"/>
      <c r="BX807" s="304"/>
      <c r="BY807" s="304"/>
      <c r="BZ807" s="304"/>
      <c r="CA807" s="304"/>
      <c r="CB807" s="304"/>
      <c r="CC807" s="304"/>
      <c r="CD807" s="304"/>
      <c r="CE807" s="304"/>
      <c r="CF807" s="304"/>
      <c r="CG807" s="304"/>
      <c r="CH807" s="304"/>
      <c r="CI807" s="304"/>
      <c r="CJ807" s="304"/>
      <c r="CK807" s="304"/>
      <c r="CL807" s="304"/>
      <c r="CM807" s="304"/>
      <c r="CN807" s="304"/>
      <c r="CO807" s="304"/>
      <c r="CP807" s="304"/>
      <c r="CQ807" s="304"/>
      <c r="CR807" s="304"/>
      <c r="CS807" s="304"/>
      <c r="CT807" s="304"/>
      <c r="CU807" s="304"/>
      <c r="CV807" s="304"/>
      <c r="CW807" s="304"/>
      <c r="CX807" s="304"/>
      <c r="CY807" s="304"/>
      <c r="CZ807" s="304"/>
      <c r="DA807" s="304"/>
      <c r="DB807" s="304"/>
      <c r="DC807" s="304"/>
      <c r="DD807" s="304"/>
    </row>
    <row r="808" spans="1:108" ht="17.25">
      <c r="A808" s="304"/>
      <c r="B808" s="300"/>
      <c r="C808" s="304"/>
      <c r="D808" s="304"/>
      <c r="E808" s="303"/>
      <c r="F808" s="303"/>
      <c r="G808" s="303"/>
      <c r="H808" s="303"/>
      <c r="I808" s="303"/>
      <c r="J808" s="305"/>
      <c r="K808" s="303"/>
      <c r="L808" s="303"/>
      <c r="M808" s="303"/>
      <c r="N808" s="305"/>
      <c r="O808" s="303"/>
      <c r="P808" s="304"/>
      <c r="Q808" s="304"/>
      <c r="R808" s="304"/>
      <c r="S808" s="304"/>
      <c r="T808" s="304"/>
      <c r="U808" s="304"/>
      <c r="V808" s="304"/>
      <c r="W808" s="304"/>
      <c r="X808" s="304"/>
      <c r="Y808" s="304"/>
      <c r="Z808" s="304"/>
      <c r="AA808" s="304"/>
      <c r="AB808" s="304"/>
      <c r="AC808" s="304"/>
      <c r="AD808" s="304"/>
      <c r="AE808" s="304"/>
      <c r="AF808" s="304"/>
      <c r="AG808" s="304"/>
      <c r="AH808" s="304"/>
      <c r="AI808" s="304"/>
      <c r="AJ808" s="304"/>
      <c r="AK808" s="304"/>
      <c r="AL808" s="304"/>
      <c r="AM808" s="304"/>
      <c r="AN808" s="304"/>
      <c r="AO808" s="304"/>
      <c r="AP808" s="304"/>
      <c r="AQ808" s="304"/>
      <c r="AR808" s="304"/>
      <c r="AS808" s="304"/>
      <c r="AT808" s="304"/>
      <c r="AU808" s="304"/>
      <c r="AV808" s="304"/>
      <c r="AW808" s="304"/>
      <c r="AX808" s="304"/>
      <c r="AY808" s="304"/>
      <c r="AZ808" s="304"/>
      <c r="BA808" s="304"/>
      <c r="BB808" s="304"/>
      <c r="BC808" s="304"/>
      <c r="BD808" s="304"/>
      <c r="BE808" s="304"/>
      <c r="BF808" s="304"/>
      <c r="BG808" s="304"/>
      <c r="BH808" s="304"/>
      <c r="BI808" s="304"/>
      <c r="BJ808" s="304"/>
      <c r="BK808" s="304"/>
      <c r="BL808" s="304"/>
      <c r="BM808" s="304"/>
      <c r="BN808" s="304"/>
      <c r="BO808" s="304"/>
      <c r="BP808" s="304"/>
      <c r="BQ808" s="304"/>
      <c r="BR808" s="304"/>
      <c r="BS808" s="304"/>
      <c r="BT808" s="304"/>
      <c r="BU808" s="304"/>
      <c r="BV808" s="304"/>
      <c r="BW808" s="304"/>
      <c r="BX808" s="304"/>
      <c r="BY808" s="304"/>
      <c r="BZ808" s="304"/>
      <c r="CA808" s="304"/>
      <c r="CB808" s="304"/>
      <c r="CC808" s="304"/>
      <c r="CD808" s="304"/>
      <c r="CE808" s="304"/>
      <c r="CF808" s="304"/>
      <c r="CG808" s="304"/>
      <c r="CH808" s="304"/>
      <c r="CI808" s="304"/>
      <c r="CJ808" s="304"/>
      <c r="CK808" s="304"/>
      <c r="CL808" s="304"/>
      <c r="CM808" s="304"/>
      <c r="CN808" s="304"/>
      <c r="CO808" s="304"/>
      <c r="CP808" s="304"/>
      <c r="CQ808" s="304"/>
      <c r="CR808" s="304"/>
      <c r="CS808" s="304"/>
      <c r="CT808" s="304"/>
      <c r="CU808" s="304"/>
      <c r="CV808" s="304"/>
      <c r="CW808" s="304"/>
      <c r="CX808" s="304"/>
      <c r="CY808" s="304"/>
      <c r="CZ808" s="304"/>
      <c r="DA808" s="304"/>
      <c r="DB808" s="304"/>
      <c r="DC808" s="304"/>
      <c r="DD808" s="304"/>
    </row>
    <row r="809" spans="1:108" ht="17.25">
      <c r="A809" s="304"/>
      <c r="B809" s="300"/>
      <c r="C809" s="304"/>
      <c r="D809" s="304"/>
      <c r="E809" s="303"/>
      <c r="F809" s="303"/>
      <c r="G809" s="303"/>
      <c r="H809" s="303"/>
      <c r="I809" s="303"/>
      <c r="J809" s="305"/>
      <c r="K809" s="303"/>
      <c r="L809" s="303"/>
      <c r="M809" s="303"/>
      <c r="N809" s="305"/>
      <c r="O809" s="303"/>
      <c r="P809" s="304"/>
      <c r="Q809" s="304"/>
      <c r="R809" s="304"/>
      <c r="S809" s="304"/>
      <c r="T809" s="304"/>
      <c r="U809" s="304"/>
      <c r="V809" s="304"/>
      <c r="W809" s="304"/>
      <c r="X809" s="304"/>
      <c r="Y809" s="304"/>
      <c r="Z809" s="304"/>
      <c r="AA809" s="304"/>
      <c r="AB809" s="304"/>
      <c r="AC809" s="304"/>
      <c r="AD809" s="304"/>
      <c r="AE809" s="304"/>
      <c r="AF809" s="304"/>
      <c r="AG809" s="304"/>
      <c r="AH809" s="304"/>
      <c r="AI809" s="304"/>
      <c r="AJ809" s="304"/>
      <c r="AK809" s="304"/>
      <c r="AL809" s="304"/>
      <c r="AM809" s="304"/>
      <c r="AN809" s="304"/>
      <c r="AO809" s="304"/>
      <c r="AP809" s="304"/>
      <c r="AQ809" s="304"/>
      <c r="AR809" s="304"/>
      <c r="AS809" s="304"/>
      <c r="AT809" s="304"/>
      <c r="AU809" s="304"/>
      <c r="AV809" s="304"/>
      <c r="AW809" s="304"/>
      <c r="AX809" s="304"/>
      <c r="AY809" s="304"/>
      <c r="AZ809" s="304"/>
      <c r="BA809" s="304"/>
      <c r="BB809" s="304"/>
      <c r="BC809" s="304"/>
      <c r="BD809" s="304"/>
      <c r="BE809" s="304"/>
      <c r="BF809" s="304"/>
      <c r="BG809" s="304"/>
      <c r="BH809" s="304"/>
      <c r="BI809" s="304"/>
      <c r="BJ809" s="304"/>
      <c r="BK809" s="304"/>
      <c r="BL809" s="304"/>
      <c r="BM809" s="304"/>
      <c r="BN809" s="304"/>
      <c r="BO809" s="304"/>
      <c r="BP809" s="304"/>
      <c r="BQ809" s="304"/>
      <c r="BR809" s="304"/>
      <c r="BS809" s="304"/>
      <c r="BT809" s="304"/>
      <c r="BU809" s="304"/>
      <c r="BV809" s="304"/>
      <c r="BW809" s="304"/>
      <c r="BX809" s="304"/>
      <c r="BY809" s="304"/>
      <c r="BZ809" s="304"/>
      <c r="CA809" s="304"/>
      <c r="CB809" s="304"/>
      <c r="CC809" s="304"/>
      <c r="CD809" s="304"/>
      <c r="CE809" s="304"/>
      <c r="CF809" s="304"/>
      <c r="CG809" s="304"/>
      <c r="CH809" s="304"/>
      <c r="CI809" s="304"/>
      <c r="CJ809" s="304"/>
      <c r="CK809" s="304"/>
      <c r="CL809" s="304"/>
      <c r="CM809" s="304"/>
      <c r="CN809" s="304"/>
      <c r="CO809" s="304"/>
      <c r="CP809" s="304"/>
      <c r="CQ809" s="304"/>
      <c r="CR809" s="304"/>
      <c r="CS809" s="304"/>
      <c r="CT809" s="304"/>
      <c r="CU809" s="304"/>
      <c r="CV809" s="304"/>
      <c r="CW809" s="304"/>
      <c r="CX809" s="304"/>
      <c r="CY809" s="304"/>
      <c r="CZ809" s="304"/>
      <c r="DA809" s="304"/>
      <c r="DB809" s="304"/>
      <c r="DC809" s="304"/>
      <c r="DD809" s="304"/>
    </row>
    <row r="810" spans="1:108" ht="17.25">
      <c r="A810" s="304"/>
      <c r="B810" s="300"/>
      <c r="C810" s="304"/>
      <c r="D810" s="304"/>
      <c r="E810" s="303"/>
      <c r="F810" s="303"/>
      <c r="G810" s="303"/>
      <c r="H810" s="303"/>
      <c r="I810" s="303"/>
      <c r="J810" s="305"/>
      <c r="K810" s="303"/>
      <c r="L810" s="303"/>
      <c r="M810" s="303"/>
      <c r="N810" s="305"/>
      <c r="O810" s="303"/>
      <c r="P810" s="304"/>
      <c r="Q810" s="304"/>
      <c r="R810" s="304"/>
      <c r="S810" s="304"/>
      <c r="T810" s="304"/>
      <c r="U810" s="304"/>
      <c r="V810" s="304"/>
      <c r="W810" s="304"/>
      <c r="X810" s="304"/>
      <c r="Y810" s="304"/>
      <c r="Z810" s="304"/>
      <c r="AA810" s="304"/>
      <c r="AB810" s="304"/>
      <c r="AC810" s="304"/>
      <c r="AD810" s="304"/>
      <c r="AE810" s="304"/>
      <c r="AF810" s="304"/>
      <c r="AG810" s="304"/>
      <c r="AH810" s="304"/>
      <c r="AI810" s="304"/>
      <c r="AJ810" s="304"/>
      <c r="AK810" s="304"/>
      <c r="AL810" s="304"/>
      <c r="AM810" s="304"/>
      <c r="AN810" s="304"/>
      <c r="AO810" s="304"/>
      <c r="AP810" s="304"/>
      <c r="AQ810" s="304"/>
      <c r="AR810" s="304"/>
      <c r="AS810" s="304"/>
      <c r="AT810" s="304"/>
      <c r="AU810" s="304"/>
      <c r="AV810" s="304"/>
      <c r="AW810" s="304"/>
      <c r="AX810" s="304"/>
      <c r="AY810" s="304"/>
      <c r="AZ810" s="304"/>
      <c r="BA810" s="304"/>
      <c r="BB810" s="304"/>
      <c r="BC810" s="304"/>
      <c r="BD810" s="304"/>
      <c r="BE810" s="304"/>
      <c r="BF810" s="304"/>
      <c r="BG810" s="304"/>
      <c r="BH810" s="304"/>
      <c r="BI810" s="304"/>
      <c r="BJ810" s="304"/>
      <c r="BK810" s="304"/>
      <c r="BL810" s="304"/>
      <c r="BM810" s="304"/>
      <c r="BN810" s="304"/>
      <c r="BO810" s="304"/>
      <c r="BP810" s="304"/>
      <c r="BQ810" s="304"/>
      <c r="BR810" s="304"/>
      <c r="BS810" s="304"/>
      <c r="BT810" s="304"/>
      <c r="BU810" s="304"/>
      <c r="BV810" s="304"/>
      <c r="BW810" s="304"/>
      <c r="BX810" s="304"/>
      <c r="BY810" s="304"/>
      <c r="BZ810" s="304"/>
      <c r="CA810" s="304"/>
      <c r="CB810" s="304"/>
      <c r="CC810" s="304"/>
      <c r="CD810" s="304"/>
      <c r="CE810" s="304"/>
      <c r="CF810" s="304"/>
      <c r="CG810" s="304"/>
      <c r="CH810" s="304"/>
      <c r="CI810" s="304"/>
      <c r="CJ810" s="304"/>
      <c r="CK810" s="304"/>
      <c r="CL810" s="304"/>
      <c r="CM810" s="304"/>
      <c r="CN810" s="304"/>
      <c r="CO810" s="304"/>
      <c r="CP810" s="304"/>
      <c r="CQ810" s="304"/>
      <c r="CR810" s="304"/>
      <c r="CS810" s="304"/>
      <c r="CT810" s="304"/>
      <c r="CU810" s="304"/>
      <c r="CV810" s="304"/>
      <c r="CW810" s="304"/>
      <c r="CX810" s="304"/>
      <c r="CY810" s="304"/>
      <c r="CZ810" s="304"/>
      <c r="DA810" s="304"/>
      <c r="DB810" s="304"/>
      <c r="DC810" s="304"/>
      <c r="DD810" s="304"/>
    </row>
    <row r="811" spans="1:108" ht="17.25">
      <c r="A811" s="304"/>
      <c r="B811" s="300"/>
      <c r="C811" s="304"/>
      <c r="D811" s="304"/>
      <c r="E811" s="303"/>
      <c r="F811" s="303"/>
      <c r="G811" s="303"/>
      <c r="H811" s="303"/>
      <c r="I811" s="303"/>
      <c r="J811" s="305"/>
      <c r="K811" s="303"/>
      <c r="L811" s="303"/>
      <c r="M811" s="303"/>
      <c r="N811" s="305"/>
      <c r="O811" s="303"/>
      <c r="P811" s="304"/>
      <c r="Q811" s="304"/>
      <c r="R811" s="304"/>
      <c r="S811" s="304"/>
      <c r="T811" s="304"/>
      <c r="U811" s="304"/>
      <c r="V811" s="304"/>
      <c r="W811" s="304"/>
      <c r="X811" s="304"/>
      <c r="Y811" s="304"/>
      <c r="Z811" s="304"/>
      <c r="AA811" s="304"/>
      <c r="AB811" s="304"/>
      <c r="AC811" s="304"/>
      <c r="AD811" s="304"/>
      <c r="AE811" s="304"/>
      <c r="AF811" s="304"/>
      <c r="AG811" s="304"/>
      <c r="AH811" s="304"/>
      <c r="AI811" s="304"/>
      <c r="AJ811" s="304"/>
      <c r="AK811" s="304"/>
      <c r="AL811" s="304"/>
      <c r="AM811" s="304"/>
      <c r="AN811" s="304"/>
      <c r="AO811" s="304"/>
      <c r="AP811" s="304"/>
      <c r="AQ811" s="304"/>
      <c r="AR811" s="304"/>
      <c r="AS811" s="304"/>
      <c r="AT811" s="304"/>
      <c r="AU811" s="304"/>
      <c r="AV811" s="304"/>
      <c r="AW811" s="304"/>
      <c r="AX811" s="304"/>
      <c r="AY811" s="304"/>
      <c r="AZ811" s="304"/>
      <c r="BA811" s="304"/>
      <c r="BB811" s="304"/>
      <c r="BC811" s="304"/>
      <c r="BD811" s="304"/>
      <c r="BE811" s="304"/>
      <c r="BF811" s="304"/>
      <c r="BG811" s="304"/>
      <c r="BH811" s="304"/>
      <c r="BI811" s="304"/>
      <c r="BJ811" s="304"/>
      <c r="BK811" s="304"/>
      <c r="BL811" s="304"/>
      <c r="BM811" s="304"/>
      <c r="BN811" s="304"/>
      <c r="BO811" s="304"/>
      <c r="BP811" s="304"/>
      <c r="BQ811" s="304"/>
      <c r="BR811" s="304"/>
      <c r="BS811" s="304"/>
      <c r="BT811" s="304"/>
      <c r="BU811" s="304"/>
      <c r="BV811" s="304"/>
      <c r="BW811" s="304"/>
      <c r="BX811" s="304"/>
      <c r="BY811" s="304"/>
      <c r="BZ811" s="304"/>
      <c r="CA811" s="304"/>
      <c r="CB811" s="304"/>
      <c r="CC811" s="304"/>
      <c r="CD811" s="304"/>
      <c r="CE811" s="304"/>
      <c r="CF811" s="304"/>
      <c r="CG811" s="304"/>
      <c r="CH811" s="304"/>
      <c r="CI811" s="304"/>
      <c r="CJ811" s="304"/>
      <c r="CK811" s="304"/>
      <c r="CL811" s="304"/>
      <c r="CM811" s="304"/>
      <c r="CN811" s="304"/>
      <c r="CO811" s="304"/>
      <c r="CP811" s="304"/>
      <c r="CQ811" s="304"/>
      <c r="CR811" s="304"/>
      <c r="CS811" s="304"/>
      <c r="CT811" s="304"/>
      <c r="CU811" s="304"/>
      <c r="CV811" s="304"/>
      <c r="CW811" s="304"/>
      <c r="CX811" s="304"/>
      <c r="CY811" s="304"/>
      <c r="CZ811" s="304"/>
      <c r="DA811" s="304"/>
      <c r="DB811" s="304"/>
      <c r="DC811" s="304"/>
      <c r="DD811" s="304"/>
    </row>
    <row r="812" spans="1:108" ht="17.25">
      <c r="A812" s="304"/>
      <c r="B812" s="300"/>
      <c r="C812" s="304"/>
      <c r="D812" s="304"/>
      <c r="E812" s="303"/>
      <c r="F812" s="303"/>
      <c r="G812" s="303"/>
      <c r="H812" s="303"/>
      <c r="I812" s="303"/>
      <c r="J812" s="305"/>
      <c r="K812" s="303"/>
      <c r="L812" s="303"/>
      <c r="M812" s="303"/>
      <c r="N812" s="305"/>
      <c r="O812" s="303"/>
      <c r="P812" s="304"/>
      <c r="Q812" s="304"/>
      <c r="R812" s="304"/>
      <c r="S812" s="304"/>
      <c r="T812" s="304"/>
      <c r="U812" s="304"/>
      <c r="V812" s="304"/>
      <c r="W812" s="304"/>
      <c r="X812" s="304"/>
      <c r="Y812" s="304"/>
      <c r="Z812" s="304"/>
      <c r="AA812" s="304"/>
      <c r="AB812" s="304"/>
      <c r="AC812" s="304"/>
      <c r="AD812" s="304"/>
      <c r="AE812" s="304"/>
      <c r="AF812" s="304"/>
      <c r="AG812" s="304"/>
      <c r="AH812" s="304"/>
      <c r="AI812" s="304"/>
      <c r="AJ812" s="304"/>
      <c r="AK812" s="304"/>
      <c r="AL812" s="304"/>
      <c r="AM812" s="304"/>
      <c r="AN812" s="304"/>
      <c r="AO812" s="304"/>
      <c r="AP812" s="304"/>
      <c r="AQ812" s="304"/>
      <c r="AR812" s="304"/>
      <c r="AS812" s="304"/>
      <c r="AT812" s="304"/>
      <c r="AU812" s="304"/>
      <c r="AV812" s="304"/>
      <c r="AW812" s="304"/>
      <c r="AX812" s="304"/>
      <c r="AY812" s="304"/>
      <c r="AZ812" s="304"/>
      <c r="BA812" s="304"/>
      <c r="BB812" s="304"/>
      <c r="BC812" s="304"/>
      <c r="BD812" s="304"/>
      <c r="BE812" s="304"/>
      <c r="BF812" s="304"/>
      <c r="BG812" s="304"/>
      <c r="BH812" s="304"/>
      <c r="BI812" s="304"/>
      <c r="BJ812" s="304"/>
      <c r="BK812" s="304"/>
      <c r="BL812" s="304"/>
      <c r="BM812" s="304"/>
      <c r="BN812" s="304"/>
      <c r="BO812" s="304"/>
      <c r="BP812" s="304"/>
      <c r="BQ812" s="304"/>
      <c r="BR812" s="304"/>
      <c r="BS812" s="304"/>
      <c r="BT812" s="304"/>
      <c r="BU812" s="304"/>
      <c r="BV812" s="304"/>
      <c r="BW812" s="304"/>
      <c r="BX812" s="304"/>
      <c r="BY812" s="304"/>
      <c r="BZ812" s="304"/>
      <c r="CA812" s="304"/>
      <c r="CB812" s="304"/>
      <c r="CC812" s="304"/>
      <c r="CD812" s="304"/>
      <c r="CE812" s="304"/>
      <c r="CF812" s="304"/>
      <c r="CG812" s="304"/>
      <c r="CH812" s="304"/>
      <c r="CI812" s="304"/>
      <c r="CJ812" s="304"/>
      <c r="CK812" s="304"/>
      <c r="CL812" s="304"/>
      <c r="CM812" s="304"/>
      <c r="CN812" s="304"/>
      <c r="CO812" s="304"/>
      <c r="CP812" s="304"/>
      <c r="CQ812" s="304"/>
      <c r="CR812" s="304"/>
      <c r="CS812" s="304"/>
      <c r="CT812" s="304"/>
      <c r="CU812" s="304"/>
      <c r="CV812" s="304"/>
      <c r="CW812" s="304"/>
      <c r="CX812" s="304"/>
      <c r="CY812" s="304"/>
      <c r="CZ812" s="304"/>
      <c r="DA812" s="304"/>
      <c r="DB812" s="304"/>
      <c r="DC812" s="304"/>
      <c r="DD812" s="304"/>
    </row>
    <row r="813" spans="1:108" ht="17.25">
      <c r="A813" s="304"/>
      <c r="B813" s="300"/>
      <c r="C813" s="304"/>
      <c r="D813" s="304"/>
      <c r="E813" s="303"/>
      <c r="F813" s="303"/>
      <c r="G813" s="303"/>
      <c r="H813" s="303"/>
      <c r="I813" s="303"/>
      <c r="J813" s="305"/>
      <c r="K813" s="303"/>
      <c r="L813" s="303"/>
      <c r="M813" s="303"/>
      <c r="N813" s="305"/>
      <c r="O813" s="303"/>
      <c r="P813" s="304"/>
      <c r="Q813" s="304"/>
      <c r="R813" s="304"/>
      <c r="S813" s="304"/>
      <c r="T813" s="304"/>
      <c r="U813" s="304"/>
      <c r="V813" s="304"/>
      <c r="W813" s="304"/>
      <c r="X813" s="304"/>
      <c r="Y813" s="304"/>
      <c r="Z813" s="304"/>
      <c r="AA813" s="304"/>
      <c r="AB813" s="304"/>
      <c r="AC813" s="304"/>
      <c r="AD813" s="304"/>
      <c r="AE813" s="304"/>
      <c r="AF813" s="304"/>
      <c r="AG813" s="304"/>
      <c r="AH813" s="304"/>
      <c r="AI813" s="304"/>
      <c r="AJ813" s="304"/>
      <c r="AK813" s="304"/>
      <c r="AL813" s="304"/>
      <c r="AM813" s="304"/>
      <c r="AN813" s="304"/>
      <c r="AO813" s="304"/>
      <c r="AP813" s="304"/>
      <c r="AQ813" s="304"/>
      <c r="AR813" s="304"/>
      <c r="AS813" s="304"/>
      <c r="AT813" s="304"/>
      <c r="AU813" s="304"/>
      <c r="AV813" s="304"/>
      <c r="AW813" s="304"/>
      <c r="AX813" s="304"/>
      <c r="AY813" s="304"/>
      <c r="AZ813" s="304"/>
      <c r="BA813" s="304"/>
      <c r="BB813" s="304"/>
      <c r="BC813" s="304"/>
      <c r="BD813" s="304"/>
      <c r="BE813" s="304"/>
      <c r="BF813" s="304"/>
      <c r="BG813" s="304"/>
      <c r="BH813" s="304"/>
      <c r="BI813" s="304"/>
      <c r="BJ813" s="304"/>
      <c r="BK813" s="304"/>
      <c r="BL813" s="304"/>
      <c r="BM813" s="304"/>
      <c r="BN813" s="304"/>
      <c r="BO813" s="304"/>
      <c r="BP813" s="304"/>
      <c r="BQ813" s="304"/>
      <c r="BR813" s="304"/>
      <c r="BS813" s="304"/>
      <c r="BT813" s="304"/>
      <c r="BU813" s="304"/>
      <c r="BV813" s="304"/>
      <c r="BW813" s="304"/>
      <c r="BX813" s="304"/>
      <c r="BY813" s="304"/>
      <c r="BZ813" s="304"/>
      <c r="CA813" s="304"/>
      <c r="CB813" s="304"/>
      <c r="CC813" s="304"/>
      <c r="CD813" s="304"/>
      <c r="CE813" s="304"/>
      <c r="CF813" s="304"/>
      <c r="CG813" s="304"/>
      <c r="CH813" s="304"/>
      <c r="CI813" s="304"/>
      <c r="CJ813" s="304"/>
      <c r="CK813" s="304"/>
      <c r="CL813" s="304"/>
      <c r="CM813" s="304"/>
      <c r="CN813" s="304"/>
      <c r="CO813" s="304"/>
      <c r="CP813" s="304"/>
      <c r="CQ813" s="304"/>
      <c r="CR813" s="304"/>
      <c r="CS813" s="304"/>
      <c r="CT813" s="304"/>
      <c r="CU813" s="304"/>
      <c r="CV813" s="304"/>
      <c r="CW813" s="304"/>
      <c r="CX813" s="304"/>
      <c r="CY813" s="304"/>
      <c r="CZ813" s="304"/>
      <c r="DA813" s="304"/>
      <c r="DB813" s="304"/>
      <c r="DC813" s="304"/>
      <c r="DD813" s="304"/>
    </row>
    <row r="814" spans="1:108" ht="17.25">
      <c r="A814" s="304"/>
      <c r="B814" s="300"/>
      <c r="C814" s="304"/>
      <c r="D814" s="304"/>
      <c r="E814" s="303"/>
      <c r="F814" s="303"/>
      <c r="G814" s="303"/>
      <c r="H814" s="303"/>
      <c r="I814" s="303"/>
      <c r="J814" s="305"/>
      <c r="K814" s="303"/>
      <c r="L814" s="303"/>
      <c r="M814" s="303"/>
      <c r="N814" s="305"/>
      <c r="O814" s="303"/>
      <c r="P814" s="304"/>
      <c r="Q814" s="304"/>
      <c r="R814" s="304"/>
      <c r="S814" s="304"/>
      <c r="T814" s="304"/>
      <c r="U814" s="304"/>
      <c r="V814" s="304"/>
      <c r="W814" s="304"/>
      <c r="X814" s="304"/>
      <c r="Y814" s="304"/>
      <c r="Z814" s="304"/>
      <c r="AA814" s="304"/>
      <c r="AB814" s="304"/>
      <c r="AC814" s="304"/>
      <c r="AD814" s="304"/>
      <c r="AE814" s="304"/>
      <c r="AF814" s="304"/>
      <c r="AG814" s="304"/>
      <c r="AH814" s="304"/>
      <c r="AI814" s="304"/>
      <c r="AJ814" s="304"/>
      <c r="AK814" s="304"/>
      <c r="AL814" s="304"/>
      <c r="AM814" s="304"/>
      <c r="AN814" s="304"/>
      <c r="AO814" s="304"/>
      <c r="AP814" s="304"/>
      <c r="AQ814" s="304"/>
      <c r="AR814" s="304"/>
      <c r="AS814" s="304"/>
      <c r="AT814" s="304"/>
      <c r="AU814" s="304"/>
      <c r="AV814" s="304"/>
      <c r="AW814" s="304"/>
      <c r="AX814" s="304"/>
      <c r="AY814" s="304"/>
      <c r="AZ814" s="304"/>
      <c r="BA814" s="304"/>
      <c r="BB814" s="304"/>
      <c r="BC814" s="304"/>
      <c r="BD814" s="304"/>
      <c r="BE814" s="304"/>
      <c r="BF814" s="304"/>
      <c r="BG814" s="304"/>
      <c r="BH814" s="304"/>
      <c r="BI814" s="304"/>
      <c r="BJ814" s="304"/>
      <c r="BK814" s="304"/>
      <c r="BL814" s="304"/>
      <c r="BM814" s="304"/>
      <c r="BN814" s="304"/>
      <c r="BO814" s="304"/>
      <c r="BP814" s="304"/>
      <c r="BQ814" s="304"/>
      <c r="BR814" s="304"/>
      <c r="BS814" s="304"/>
      <c r="BT814" s="304"/>
      <c r="BU814" s="304"/>
      <c r="BV814" s="304"/>
      <c r="BW814" s="304"/>
      <c r="BX814" s="304"/>
      <c r="BY814" s="304"/>
      <c r="BZ814" s="304"/>
      <c r="CA814" s="304"/>
      <c r="CB814" s="304"/>
      <c r="CC814" s="304"/>
      <c r="CD814" s="304"/>
      <c r="CE814" s="304"/>
      <c r="CF814" s="304"/>
      <c r="CG814" s="304"/>
      <c r="CH814" s="304"/>
      <c r="CI814" s="304"/>
      <c r="CJ814" s="304"/>
      <c r="CK814" s="304"/>
      <c r="CL814" s="304"/>
      <c r="CM814" s="304"/>
      <c r="CN814" s="304"/>
      <c r="CO814" s="304"/>
      <c r="CP814" s="304"/>
      <c r="CQ814" s="304"/>
      <c r="CR814" s="304"/>
      <c r="CS814" s="304"/>
      <c r="CT814" s="304"/>
      <c r="CU814" s="304"/>
      <c r="CV814" s="304"/>
      <c r="CW814" s="304"/>
      <c r="CX814" s="304"/>
      <c r="CY814" s="304"/>
      <c r="CZ814" s="304"/>
      <c r="DA814" s="304"/>
      <c r="DB814" s="304"/>
      <c r="DC814" s="304"/>
      <c r="DD814" s="304"/>
    </row>
    <row r="815" spans="1:108" ht="17.25">
      <c r="A815" s="304"/>
      <c r="B815" s="300"/>
      <c r="C815" s="304"/>
      <c r="D815" s="304"/>
      <c r="E815" s="303"/>
      <c r="F815" s="303"/>
      <c r="G815" s="303"/>
      <c r="H815" s="303"/>
      <c r="I815" s="303"/>
      <c r="J815" s="305"/>
      <c r="K815" s="303"/>
      <c r="L815" s="303"/>
      <c r="M815" s="303"/>
      <c r="N815" s="305"/>
      <c r="O815" s="303"/>
      <c r="P815" s="304"/>
      <c r="Q815" s="304"/>
      <c r="R815" s="304"/>
      <c r="S815" s="304"/>
      <c r="T815" s="304"/>
      <c r="U815" s="304"/>
      <c r="V815" s="304"/>
      <c r="W815" s="304"/>
      <c r="X815" s="304"/>
      <c r="Y815" s="304"/>
      <c r="Z815" s="304"/>
      <c r="AA815" s="304"/>
      <c r="AB815" s="304"/>
      <c r="AC815" s="304"/>
      <c r="AD815" s="304"/>
      <c r="AE815" s="304"/>
      <c r="AF815" s="304"/>
      <c r="AG815" s="304"/>
      <c r="AH815" s="304"/>
      <c r="AI815" s="304"/>
      <c r="AJ815" s="304"/>
      <c r="AK815" s="304"/>
      <c r="AL815" s="304"/>
      <c r="AM815" s="304"/>
      <c r="AN815" s="304"/>
      <c r="AO815" s="304"/>
      <c r="AP815" s="304"/>
      <c r="AQ815" s="304"/>
      <c r="AR815" s="304"/>
      <c r="AS815" s="304"/>
      <c r="AT815" s="304"/>
      <c r="AU815" s="304"/>
      <c r="AV815" s="304"/>
      <c r="AW815" s="304"/>
      <c r="AX815" s="304"/>
      <c r="AY815" s="304"/>
      <c r="AZ815" s="304"/>
      <c r="BA815" s="304"/>
      <c r="BB815" s="304"/>
      <c r="BC815" s="304"/>
      <c r="BD815" s="304"/>
      <c r="BE815" s="304"/>
      <c r="BF815" s="304"/>
      <c r="BG815" s="304"/>
      <c r="BH815" s="304"/>
      <c r="BI815" s="304"/>
      <c r="BJ815" s="304"/>
      <c r="BK815" s="304"/>
      <c r="BL815" s="304"/>
      <c r="BM815" s="304"/>
      <c r="BN815" s="304"/>
      <c r="BO815" s="304"/>
      <c r="BP815" s="304"/>
      <c r="BQ815" s="304"/>
      <c r="BR815" s="304"/>
      <c r="BS815" s="304"/>
      <c r="BT815" s="304"/>
      <c r="BU815" s="304"/>
      <c r="BV815" s="304"/>
      <c r="BW815" s="304"/>
      <c r="BX815" s="304"/>
      <c r="BY815" s="304"/>
      <c r="BZ815" s="304"/>
      <c r="CA815" s="304"/>
      <c r="CB815" s="304"/>
      <c r="CC815" s="304"/>
      <c r="CD815" s="304"/>
      <c r="CE815" s="304"/>
      <c r="CF815" s="304"/>
      <c r="CG815" s="304"/>
      <c r="CH815" s="304"/>
      <c r="CI815" s="304"/>
      <c r="CJ815" s="304"/>
      <c r="CK815" s="304"/>
      <c r="CL815" s="304"/>
      <c r="CM815" s="304"/>
      <c r="CN815" s="304"/>
      <c r="CO815" s="304"/>
      <c r="CP815" s="304"/>
      <c r="CQ815" s="304"/>
      <c r="CR815" s="304"/>
      <c r="CS815" s="304"/>
      <c r="CT815" s="304"/>
      <c r="CU815" s="304"/>
      <c r="CV815" s="304"/>
      <c r="CW815" s="304"/>
      <c r="CX815" s="304"/>
      <c r="CY815" s="304"/>
      <c r="CZ815" s="304"/>
      <c r="DA815" s="304"/>
      <c r="DB815" s="304"/>
      <c r="DC815" s="304"/>
      <c r="DD815" s="304"/>
    </row>
    <row r="816" spans="1:108" ht="17.25">
      <c r="A816" s="304"/>
      <c r="B816" s="300"/>
      <c r="C816" s="304"/>
      <c r="D816" s="304"/>
      <c r="E816" s="303"/>
      <c r="F816" s="303"/>
      <c r="G816" s="303"/>
      <c r="H816" s="303"/>
      <c r="I816" s="303"/>
      <c r="J816" s="305"/>
      <c r="K816" s="303"/>
      <c r="L816" s="303"/>
      <c r="M816" s="303"/>
      <c r="N816" s="305"/>
      <c r="O816" s="303"/>
      <c r="P816" s="304"/>
      <c r="Q816" s="304"/>
      <c r="R816" s="304"/>
      <c r="S816" s="304"/>
      <c r="T816" s="304"/>
      <c r="U816" s="304"/>
      <c r="V816" s="304"/>
      <c r="W816" s="304"/>
      <c r="X816" s="304"/>
      <c r="Y816" s="304"/>
      <c r="Z816" s="304"/>
      <c r="AA816" s="304"/>
      <c r="AB816" s="304"/>
      <c r="AC816" s="304"/>
      <c r="AD816" s="304"/>
      <c r="AE816" s="304"/>
      <c r="AF816" s="304"/>
      <c r="AG816" s="304"/>
      <c r="AH816" s="304"/>
      <c r="AI816" s="304"/>
      <c r="AJ816" s="304"/>
      <c r="AK816" s="304"/>
      <c r="AL816" s="304"/>
      <c r="AM816" s="304"/>
      <c r="AN816" s="304"/>
      <c r="AO816" s="304"/>
      <c r="AP816" s="304"/>
      <c r="AQ816" s="304"/>
      <c r="AR816" s="304"/>
      <c r="AS816" s="304"/>
      <c r="AT816" s="304"/>
      <c r="AU816" s="304"/>
      <c r="AV816" s="304"/>
      <c r="AW816" s="304"/>
      <c r="AX816" s="304"/>
      <c r="AY816" s="304"/>
      <c r="AZ816" s="304"/>
      <c r="BA816" s="304"/>
      <c r="BB816" s="304"/>
      <c r="BC816" s="304"/>
      <c r="BD816" s="304"/>
      <c r="BE816" s="304"/>
      <c r="BF816" s="304"/>
      <c r="BG816" s="304"/>
      <c r="BH816" s="304"/>
      <c r="BI816" s="304"/>
      <c r="BJ816" s="304"/>
      <c r="BK816" s="304"/>
      <c r="BL816" s="304"/>
      <c r="BM816" s="304"/>
      <c r="BN816" s="304"/>
      <c r="BO816" s="304"/>
      <c r="BP816" s="304"/>
      <c r="BQ816" s="304"/>
      <c r="BR816" s="304"/>
      <c r="BS816" s="304"/>
      <c r="BT816" s="304"/>
      <c r="BU816" s="304"/>
      <c r="BV816" s="304"/>
      <c r="BW816" s="304"/>
      <c r="BX816" s="304"/>
      <c r="BY816" s="304"/>
      <c r="BZ816" s="304"/>
      <c r="CA816" s="304"/>
      <c r="CB816" s="304"/>
      <c r="CC816" s="304"/>
      <c r="CD816" s="304"/>
      <c r="CE816" s="304"/>
      <c r="CF816" s="304"/>
      <c r="CG816" s="304"/>
      <c r="CH816" s="304"/>
      <c r="CI816" s="304"/>
      <c r="CJ816" s="304"/>
      <c r="CK816" s="304"/>
      <c r="CL816" s="304"/>
      <c r="CM816" s="304"/>
      <c r="CN816" s="304"/>
      <c r="CO816" s="304"/>
      <c r="CP816" s="304"/>
      <c r="CQ816" s="304"/>
      <c r="CR816" s="304"/>
      <c r="CS816" s="304"/>
      <c r="CT816" s="304"/>
      <c r="CU816" s="304"/>
      <c r="CV816" s="304"/>
      <c r="CW816" s="304"/>
      <c r="CX816" s="304"/>
      <c r="CY816" s="304"/>
      <c r="CZ816" s="304"/>
      <c r="DA816" s="304"/>
      <c r="DB816" s="304"/>
      <c r="DC816" s="304"/>
      <c r="DD816" s="304"/>
    </row>
    <row r="817" spans="1:108" ht="17.25">
      <c r="A817" s="304"/>
      <c r="B817" s="300"/>
      <c r="C817" s="304"/>
      <c r="D817" s="304"/>
      <c r="E817" s="303"/>
      <c r="F817" s="303"/>
      <c r="G817" s="303"/>
      <c r="H817" s="303"/>
      <c r="I817" s="303"/>
      <c r="J817" s="305"/>
      <c r="K817" s="303"/>
      <c r="L817" s="303"/>
      <c r="M817" s="303"/>
      <c r="N817" s="305"/>
      <c r="O817" s="303"/>
      <c r="P817" s="304"/>
      <c r="Q817" s="304"/>
      <c r="R817" s="304"/>
      <c r="S817" s="304"/>
      <c r="T817" s="304"/>
      <c r="U817" s="304"/>
      <c r="V817" s="304"/>
      <c r="W817" s="304"/>
      <c r="X817" s="304"/>
      <c r="Y817" s="304"/>
      <c r="Z817" s="304"/>
      <c r="AA817" s="304"/>
      <c r="AB817" s="304"/>
      <c r="AC817" s="304"/>
      <c r="AD817" s="304"/>
      <c r="AE817" s="304"/>
      <c r="AF817" s="304"/>
      <c r="AG817" s="304"/>
      <c r="AH817" s="304"/>
      <c r="AI817" s="304"/>
      <c r="AJ817" s="304"/>
      <c r="AK817" s="304"/>
      <c r="AL817" s="304"/>
      <c r="AM817" s="304"/>
      <c r="AN817" s="304"/>
      <c r="AO817" s="304"/>
      <c r="AP817" s="304"/>
      <c r="AQ817" s="304"/>
      <c r="AR817" s="304"/>
      <c r="AS817" s="304"/>
      <c r="AT817" s="304"/>
      <c r="AU817" s="304"/>
      <c r="AV817" s="304"/>
      <c r="AW817" s="304"/>
      <c r="AX817" s="304"/>
      <c r="AY817" s="304"/>
      <c r="AZ817" s="304"/>
      <c r="BA817" s="304"/>
      <c r="BB817" s="304"/>
      <c r="BC817" s="304"/>
      <c r="BD817" s="304"/>
      <c r="BE817" s="304"/>
      <c r="BF817" s="304"/>
      <c r="BG817" s="304"/>
      <c r="BH817" s="304"/>
      <c r="BI817" s="304"/>
      <c r="BJ817" s="304"/>
      <c r="BK817" s="304"/>
      <c r="BL817" s="304"/>
      <c r="BM817" s="304"/>
      <c r="BN817" s="304"/>
      <c r="BO817" s="304"/>
      <c r="BP817" s="304"/>
      <c r="BQ817" s="304"/>
      <c r="BR817" s="304"/>
      <c r="BS817" s="304"/>
      <c r="BT817" s="304"/>
      <c r="BU817" s="304"/>
      <c r="BV817" s="304"/>
      <c r="BW817" s="304"/>
      <c r="BX817" s="304"/>
      <c r="BY817" s="304"/>
      <c r="BZ817" s="304"/>
      <c r="CA817" s="304"/>
      <c r="CB817" s="304"/>
      <c r="CC817" s="304"/>
      <c r="CD817" s="304"/>
      <c r="CE817" s="304"/>
      <c r="CF817" s="304"/>
      <c r="CG817" s="304"/>
      <c r="CH817" s="304"/>
      <c r="CI817" s="304"/>
      <c r="CJ817" s="304"/>
      <c r="CK817" s="304"/>
      <c r="CL817" s="304"/>
      <c r="CM817" s="304"/>
      <c r="CN817" s="304"/>
      <c r="CO817" s="304"/>
      <c r="CP817" s="304"/>
      <c r="CQ817" s="304"/>
      <c r="CR817" s="304"/>
      <c r="CS817" s="304"/>
      <c r="CT817" s="304"/>
      <c r="CU817" s="304"/>
      <c r="CV817" s="304"/>
      <c r="CW817" s="304"/>
      <c r="CX817" s="304"/>
      <c r="CY817" s="304"/>
      <c r="CZ817" s="304"/>
      <c r="DA817" s="304"/>
      <c r="DB817" s="304"/>
      <c r="DC817" s="304"/>
      <c r="DD817" s="304"/>
    </row>
    <row r="818" spans="1:108" ht="17.25">
      <c r="A818" s="304"/>
      <c r="B818" s="300"/>
      <c r="C818" s="304"/>
      <c r="D818" s="304"/>
      <c r="E818" s="303"/>
      <c r="F818" s="303"/>
      <c r="G818" s="303"/>
      <c r="H818" s="303"/>
      <c r="I818" s="303"/>
      <c r="J818" s="305"/>
      <c r="K818" s="303"/>
      <c r="L818" s="303"/>
      <c r="M818" s="303"/>
      <c r="N818" s="305"/>
      <c r="O818" s="303"/>
      <c r="P818" s="304"/>
      <c r="Q818" s="304"/>
      <c r="R818" s="304"/>
      <c r="S818" s="304"/>
      <c r="T818" s="304"/>
      <c r="U818" s="304"/>
      <c r="V818" s="304"/>
      <c r="W818" s="304"/>
      <c r="X818" s="304"/>
      <c r="Y818" s="304"/>
      <c r="Z818" s="304"/>
      <c r="AA818" s="304"/>
      <c r="AB818" s="304"/>
      <c r="AC818" s="304"/>
      <c r="AD818" s="304"/>
      <c r="AE818" s="304"/>
      <c r="AF818" s="304"/>
      <c r="AG818" s="304"/>
      <c r="AH818" s="304"/>
      <c r="AI818" s="304"/>
      <c r="AJ818" s="304"/>
      <c r="AK818" s="304"/>
      <c r="AL818" s="304"/>
      <c r="AM818" s="304"/>
      <c r="AN818" s="304"/>
      <c r="AO818" s="304"/>
      <c r="AP818" s="304"/>
      <c r="AQ818" s="304"/>
      <c r="AR818" s="304"/>
      <c r="AS818" s="304"/>
      <c r="AT818" s="304"/>
      <c r="AU818" s="304"/>
      <c r="AV818" s="304"/>
      <c r="AW818" s="304"/>
      <c r="AX818" s="304"/>
      <c r="AY818" s="304"/>
      <c r="AZ818" s="304"/>
      <c r="BA818" s="304"/>
      <c r="BB818" s="304"/>
      <c r="BC818" s="304"/>
      <c r="BD818" s="304"/>
      <c r="BE818" s="304"/>
      <c r="BF818" s="304"/>
      <c r="BG818" s="304"/>
      <c r="BH818" s="304"/>
      <c r="BI818" s="304"/>
      <c r="BJ818" s="304"/>
      <c r="BK818" s="304"/>
      <c r="BL818" s="304"/>
      <c r="BM818" s="304"/>
      <c r="BN818" s="304"/>
      <c r="BO818" s="304"/>
      <c r="BP818" s="304"/>
      <c r="BQ818" s="304"/>
      <c r="BR818" s="304"/>
      <c r="BS818" s="304"/>
      <c r="BT818" s="304"/>
      <c r="BU818" s="304"/>
      <c r="BV818" s="304"/>
      <c r="BW818" s="304"/>
      <c r="BX818" s="304"/>
      <c r="BY818" s="304"/>
      <c r="BZ818" s="304"/>
      <c r="CA818" s="304"/>
      <c r="CB818" s="304"/>
      <c r="CC818" s="304"/>
      <c r="CD818" s="304"/>
      <c r="CE818" s="304"/>
      <c r="CF818" s="304"/>
      <c r="CG818" s="304"/>
      <c r="CH818" s="304"/>
      <c r="CI818" s="304"/>
      <c r="CJ818" s="304"/>
      <c r="CK818" s="304"/>
      <c r="CL818" s="304"/>
      <c r="CM818" s="304"/>
      <c r="CN818" s="304"/>
      <c r="CO818" s="304"/>
      <c r="CP818" s="304"/>
      <c r="CQ818" s="304"/>
      <c r="CR818" s="304"/>
      <c r="CS818" s="304"/>
      <c r="CT818" s="304"/>
      <c r="CU818" s="304"/>
      <c r="CV818" s="304"/>
      <c r="CW818" s="304"/>
      <c r="CX818" s="304"/>
      <c r="CY818" s="304"/>
      <c r="CZ818" s="304"/>
      <c r="DA818" s="304"/>
      <c r="DB818" s="304"/>
      <c r="DC818" s="304"/>
      <c r="DD818" s="304"/>
    </row>
    <row r="819" spans="1:108" ht="17.25">
      <c r="A819" s="304"/>
      <c r="B819" s="300"/>
      <c r="C819" s="304"/>
      <c r="D819" s="304"/>
      <c r="E819" s="303"/>
      <c r="F819" s="303"/>
      <c r="G819" s="303"/>
      <c r="H819" s="303"/>
      <c r="I819" s="303"/>
      <c r="J819" s="305"/>
      <c r="K819" s="303"/>
      <c r="L819" s="303"/>
      <c r="M819" s="303"/>
      <c r="N819" s="305"/>
      <c r="O819" s="303"/>
      <c r="P819" s="304"/>
      <c r="Q819" s="304"/>
      <c r="R819" s="304"/>
      <c r="S819" s="304"/>
      <c r="T819" s="304"/>
      <c r="U819" s="304"/>
      <c r="V819" s="304"/>
      <c r="W819" s="304"/>
      <c r="X819" s="304"/>
      <c r="Y819" s="304"/>
      <c r="Z819" s="304"/>
      <c r="AA819" s="304"/>
      <c r="AB819" s="304"/>
      <c r="AC819" s="304"/>
      <c r="AD819" s="304"/>
      <c r="AE819" s="304"/>
      <c r="AF819" s="304"/>
      <c r="AG819" s="304"/>
      <c r="AH819" s="304"/>
      <c r="AI819" s="304"/>
      <c r="AJ819" s="304"/>
      <c r="AK819" s="304"/>
      <c r="AL819" s="304"/>
      <c r="AM819" s="304"/>
      <c r="AN819" s="304"/>
      <c r="AO819" s="304"/>
      <c r="AP819" s="304"/>
      <c r="AQ819" s="304"/>
      <c r="AR819" s="304"/>
      <c r="AS819" s="304"/>
      <c r="AT819" s="304"/>
      <c r="AU819" s="304"/>
      <c r="AV819" s="304"/>
      <c r="AW819" s="304"/>
      <c r="AX819" s="304"/>
      <c r="AY819" s="304"/>
      <c r="AZ819" s="304"/>
      <c r="BA819" s="304"/>
      <c r="BB819" s="304"/>
      <c r="BC819" s="304"/>
      <c r="BD819" s="304"/>
      <c r="BE819" s="304"/>
      <c r="BF819" s="304"/>
      <c r="BG819" s="304"/>
      <c r="BH819" s="304"/>
      <c r="BI819" s="304"/>
      <c r="BJ819" s="304"/>
      <c r="BK819" s="304"/>
      <c r="BL819" s="304"/>
      <c r="BM819" s="304"/>
      <c r="BN819" s="304"/>
      <c r="BO819" s="304"/>
      <c r="BP819" s="304"/>
      <c r="BQ819" s="304"/>
      <c r="BR819" s="304"/>
      <c r="BS819" s="304"/>
      <c r="BT819" s="304"/>
      <c r="BU819" s="304"/>
      <c r="BV819" s="304"/>
      <c r="BW819" s="304"/>
      <c r="BX819" s="304"/>
      <c r="BY819" s="304"/>
      <c r="BZ819" s="304"/>
      <c r="CA819" s="304"/>
      <c r="CB819" s="304"/>
      <c r="CC819" s="304"/>
      <c r="CD819" s="304"/>
      <c r="CE819" s="304"/>
      <c r="CF819" s="304"/>
      <c r="CG819" s="304"/>
      <c r="CH819" s="304"/>
      <c r="CI819" s="304"/>
      <c r="CJ819" s="304"/>
      <c r="CK819" s="304"/>
      <c r="CL819" s="304"/>
      <c r="CM819" s="304"/>
      <c r="CN819" s="304"/>
      <c r="CO819" s="304"/>
      <c r="CP819" s="304"/>
      <c r="CQ819" s="304"/>
      <c r="CR819" s="304"/>
      <c r="CS819" s="304"/>
      <c r="CT819" s="304"/>
      <c r="CU819" s="304"/>
      <c r="CV819" s="304"/>
      <c r="CW819" s="304"/>
      <c r="CX819" s="304"/>
      <c r="CY819" s="304"/>
      <c r="CZ819" s="304"/>
      <c r="DA819" s="304"/>
      <c r="DB819" s="304"/>
      <c r="DC819" s="304"/>
      <c r="DD819" s="304"/>
    </row>
    <row r="820" spans="1:108" ht="17.25">
      <c r="A820" s="304"/>
      <c r="B820" s="300"/>
      <c r="C820" s="304"/>
      <c r="D820" s="304"/>
      <c r="E820" s="303"/>
      <c r="F820" s="303"/>
      <c r="G820" s="303"/>
      <c r="H820" s="303"/>
      <c r="I820" s="303"/>
      <c r="J820" s="305"/>
      <c r="K820" s="303"/>
      <c r="L820" s="303"/>
      <c r="M820" s="303"/>
      <c r="N820" s="305"/>
      <c r="O820" s="303"/>
      <c r="P820" s="304"/>
      <c r="Q820" s="304"/>
      <c r="R820" s="304"/>
      <c r="S820" s="304"/>
      <c r="T820" s="304"/>
      <c r="U820" s="304"/>
      <c r="V820" s="304"/>
      <c r="W820" s="304"/>
      <c r="X820" s="304"/>
      <c r="Y820" s="304"/>
      <c r="Z820" s="304"/>
      <c r="AA820" s="304"/>
      <c r="AB820" s="304"/>
      <c r="AC820" s="304"/>
      <c r="AD820" s="304"/>
      <c r="AE820" s="304"/>
      <c r="AF820" s="304"/>
      <c r="AG820" s="304"/>
      <c r="AH820" s="304"/>
      <c r="AI820" s="304"/>
      <c r="AJ820" s="304"/>
      <c r="AK820" s="304"/>
      <c r="AL820" s="304"/>
      <c r="AM820" s="304"/>
      <c r="AN820" s="304"/>
      <c r="AO820" s="304"/>
      <c r="AP820" s="304"/>
      <c r="AQ820" s="304"/>
      <c r="AR820" s="304"/>
      <c r="AS820" s="304"/>
      <c r="AT820" s="304"/>
      <c r="AU820" s="304"/>
      <c r="AV820" s="304"/>
      <c r="AW820" s="304"/>
      <c r="AX820" s="304"/>
      <c r="AY820" s="304"/>
      <c r="AZ820" s="304"/>
      <c r="BA820" s="304"/>
      <c r="BB820" s="304"/>
      <c r="BC820" s="304"/>
      <c r="BD820" s="304"/>
      <c r="BE820" s="304"/>
      <c r="BF820" s="304"/>
      <c r="BG820" s="304"/>
      <c r="BH820" s="304"/>
      <c r="BI820" s="304"/>
      <c r="BJ820" s="304"/>
      <c r="BK820" s="304"/>
      <c r="BL820" s="304"/>
      <c r="BM820" s="304"/>
      <c r="BN820" s="304"/>
      <c r="BO820" s="304"/>
      <c r="BP820" s="304"/>
      <c r="BQ820" s="304"/>
      <c r="BR820" s="304"/>
      <c r="BS820" s="304"/>
      <c r="BT820" s="304"/>
      <c r="BU820" s="304"/>
      <c r="BV820" s="304"/>
      <c r="BW820" s="304"/>
      <c r="BX820" s="304"/>
      <c r="BY820" s="304"/>
      <c r="BZ820" s="304"/>
      <c r="CA820" s="304"/>
      <c r="CB820" s="304"/>
      <c r="CC820" s="304"/>
      <c r="CD820" s="304"/>
      <c r="CE820" s="304"/>
      <c r="CF820" s="304"/>
      <c r="CG820" s="304"/>
      <c r="CH820" s="304"/>
      <c r="CI820" s="304"/>
      <c r="CJ820" s="304"/>
      <c r="CK820" s="304"/>
      <c r="CL820" s="304"/>
      <c r="CM820" s="304"/>
      <c r="CN820" s="304"/>
      <c r="CO820" s="304"/>
      <c r="CP820" s="304"/>
      <c r="CQ820" s="304"/>
      <c r="CR820" s="304"/>
      <c r="CS820" s="304"/>
      <c r="CT820" s="304"/>
      <c r="CU820" s="304"/>
      <c r="CV820" s="304"/>
      <c r="CW820" s="304"/>
      <c r="CX820" s="304"/>
      <c r="CY820" s="304"/>
      <c r="CZ820" s="304"/>
      <c r="DA820" s="304"/>
      <c r="DB820" s="304"/>
      <c r="DC820" s="304"/>
      <c r="DD820" s="304"/>
    </row>
    <row r="821" spans="1:108" ht="17.25">
      <c r="A821" s="304"/>
      <c r="B821" s="300"/>
      <c r="C821" s="304"/>
      <c r="D821" s="304"/>
      <c r="E821" s="303"/>
      <c r="F821" s="303"/>
      <c r="G821" s="303"/>
      <c r="H821" s="303"/>
      <c r="I821" s="303"/>
      <c r="J821" s="305"/>
      <c r="K821" s="303"/>
      <c r="L821" s="303"/>
      <c r="M821" s="303"/>
      <c r="N821" s="305"/>
      <c r="O821" s="303"/>
      <c r="P821" s="304"/>
      <c r="Q821" s="304"/>
      <c r="R821" s="304"/>
      <c r="S821" s="304"/>
      <c r="T821" s="304"/>
      <c r="U821" s="304"/>
      <c r="V821" s="304"/>
      <c r="W821" s="304"/>
      <c r="X821" s="304"/>
      <c r="Y821" s="304"/>
      <c r="Z821" s="304"/>
      <c r="AA821" s="304"/>
      <c r="AB821" s="304"/>
      <c r="AC821" s="304"/>
      <c r="AD821" s="304"/>
      <c r="AE821" s="304"/>
      <c r="AF821" s="304"/>
      <c r="AG821" s="304"/>
      <c r="AH821" s="304"/>
      <c r="AI821" s="304"/>
      <c r="AJ821" s="304"/>
      <c r="AK821" s="304"/>
      <c r="AL821" s="304"/>
      <c r="AM821" s="304"/>
      <c r="AN821" s="304"/>
      <c r="AO821" s="304"/>
      <c r="AP821" s="304"/>
      <c r="AQ821" s="304"/>
      <c r="AR821" s="304"/>
      <c r="AS821" s="304"/>
      <c r="AT821" s="304"/>
      <c r="AU821" s="304"/>
      <c r="AV821" s="304"/>
      <c r="AW821" s="304"/>
      <c r="AX821" s="304"/>
      <c r="AY821" s="304"/>
      <c r="AZ821" s="304"/>
      <c r="BA821" s="304"/>
      <c r="BB821" s="304"/>
      <c r="BC821" s="304"/>
      <c r="BD821" s="304"/>
      <c r="BE821" s="304"/>
      <c r="BF821" s="304"/>
      <c r="BG821" s="304"/>
      <c r="BH821" s="304"/>
      <c r="BI821" s="304"/>
      <c r="BJ821" s="304"/>
      <c r="BK821" s="304"/>
      <c r="BL821" s="304"/>
      <c r="BM821" s="304"/>
      <c r="BN821" s="304"/>
      <c r="BO821" s="304"/>
      <c r="BP821" s="304"/>
      <c r="BQ821" s="304"/>
      <c r="BR821" s="304"/>
      <c r="BS821" s="304"/>
      <c r="BT821" s="304"/>
      <c r="BU821" s="304"/>
      <c r="BV821" s="304"/>
      <c r="BW821" s="304"/>
      <c r="BX821" s="304"/>
      <c r="BY821" s="304"/>
      <c r="BZ821" s="304"/>
      <c r="CA821" s="304"/>
      <c r="CB821" s="304"/>
      <c r="CC821" s="304"/>
      <c r="CD821" s="304"/>
      <c r="CE821" s="304"/>
      <c r="CF821" s="304"/>
      <c r="CG821" s="304"/>
      <c r="CH821" s="304"/>
      <c r="CI821" s="304"/>
      <c r="CJ821" s="304"/>
      <c r="CK821" s="304"/>
      <c r="CL821" s="304"/>
      <c r="CM821" s="304"/>
      <c r="CN821" s="304"/>
      <c r="CO821" s="304"/>
      <c r="CP821" s="304"/>
      <c r="CQ821" s="304"/>
      <c r="CR821" s="304"/>
      <c r="CS821" s="304"/>
      <c r="CT821" s="304"/>
      <c r="CU821" s="304"/>
      <c r="CV821" s="304"/>
      <c r="CW821" s="304"/>
      <c r="CX821" s="304"/>
      <c r="CY821" s="304"/>
      <c r="CZ821" s="304"/>
      <c r="DA821" s="304"/>
      <c r="DB821" s="304"/>
      <c r="DC821" s="304"/>
      <c r="DD821" s="304"/>
    </row>
    <row r="822" spans="1:108" ht="17.25">
      <c r="A822" s="304"/>
      <c r="B822" s="300"/>
      <c r="C822" s="304"/>
      <c r="D822" s="304"/>
      <c r="E822" s="303"/>
      <c r="F822" s="303"/>
      <c r="G822" s="303"/>
      <c r="H822" s="303"/>
      <c r="I822" s="303"/>
      <c r="J822" s="305"/>
      <c r="K822" s="303"/>
      <c r="L822" s="303"/>
      <c r="M822" s="303"/>
      <c r="N822" s="305"/>
      <c r="O822" s="303"/>
      <c r="P822" s="304"/>
      <c r="Q822" s="304"/>
      <c r="R822" s="304"/>
      <c r="S822" s="304"/>
      <c r="T822" s="304"/>
      <c r="U822" s="304"/>
      <c r="V822" s="304"/>
      <c r="W822" s="304"/>
      <c r="X822" s="304"/>
      <c r="Y822" s="304"/>
      <c r="Z822" s="304"/>
      <c r="AA822" s="304"/>
      <c r="AB822" s="304"/>
      <c r="AC822" s="304"/>
      <c r="AD822" s="304"/>
      <c r="AE822" s="304"/>
      <c r="AF822" s="304"/>
      <c r="AG822" s="304"/>
      <c r="AH822" s="304"/>
      <c r="AI822" s="304"/>
      <c r="AJ822" s="304"/>
      <c r="AK822" s="304"/>
      <c r="AL822" s="304"/>
      <c r="AM822" s="304"/>
      <c r="AN822" s="304"/>
      <c r="AO822" s="304"/>
      <c r="AP822" s="304"/>
      <c r="AQ822" s="304"/>
      <c r="AR822" s="304"/>
      <c r="AS822" s="304"/>
      <c r="AT822" s="304"/>
      <c r="AU822" s="304"/>
      <c r="AV822" s="304"/>
      <c r="AW822" s="304"/>
      <c r="AX822" s="304"/>
      <c r="AY822" s="304"/>
      <c r="AZ822" s="304"/>
      <c r="BA822" s="304"/>
      <c r="BB822" s="304"/>
      <c r="BC822" s="304"/>
      <c r="BD822" s="304"/>
      <c r="BE822" s="304"/>
      <c r="BF822" s="304"/>
      <c r="BG822" s="304"/>
      <c r="BH822" s="304"/>
      <c r="BI822" s="304"/>
      <c r="BJ822" s="304"/>
      <c r="BK822" s="304"/>
      <c r="BL822" s="304"/>
      <c r="BM822" s="304"/>
      <c r="BN822" s="304"/>
      <c r="BO822" s="304"/>
      <c r="BP822" s="304"/>
      <c r="BQ822" s="304"/>
      <c r="BR822" s="304"/>
      <c r="BS822" s="304"/>
      <c r="BT822" s="304"/>
      <c r="BU822" s="304"/>
      <c r="BV822" s="304"/>
      <c r="BW822" s="304"/>
      <c r="BX822" s="304"/>
      <c r="BY822" s="304"/>
      <c r="BZ822" s="304"/>
      <c r="CA822" s="304"/>
      <c r="CB822" s="304"/>
      <c r="CC822" s="304"/>
      <c r="CD822" s="304"/>
      <c r="CE822" s="304"/>
      <c r="CF822" s="304"/>
      <c r="CG822" s="304"/>
      <c r="CH822" s="304"/>
      <c r="CI822" s="304"/>
      <c r="CJ822" s="304"/>
      <c r="CK822" s="304"/>
      <c r="CL822" s="304"/>
      <c r="CM822" s="304"/>
      <c r="CN822" s="304"/>
      <c r="CO822" s="304"/>
      <c r="CP822" s="304"/>
      <c r="CQ822" s="304"/>
      <c r="CR822" s="304"/>
      <c r="CS822" s="304"/>
      <c r="CT822" s="304"/>
      <c r="CU822" s="304"/>
      <c r="CV822" s="304"/>
      <c r="CW822" s="304"/>
      <c r="CX822" s="304"/>
      <c r="CY822" s="304"/>
      <c r="CZ822" s="304"/>
      <c r="DA822" s="304"/>
      <c r="DB822" s="304"/>
      <c r="DC822" s="304"/>
      <c r="DD822" s="304"/>
    </row>
    <row r="823" spans="1:108" ht="17.25">
      <c r="A823" s="304"/>
      <c r="B823" s="300"/>
      <c r="C823" s="304"/>
      <c r="D823" s="304"/>
      <c r="E823" s="303"/>
      <c r="F823" s="303"/>
      <c r="G823" s="303"/>
      <c r="H823" s="303"/>
      <c r="I823" s="303"/>
      <c r="J823" s="305"/>
      <c r="K823" s="303"/>
      <c r="L823" s="303"/>
      <c r="M823" s="303"/>
      <c r="N823" s="305"/>
      <c r="O823" s="303"/>
      <c r="P823" s="304"/>
      <c r="Q823" s="304"/>
      <c r="R823" s="304"/>
      <c r="S823" s="304"/>
      <c r="T823" s="304"/>
      <c r="U823" s="304"/>
      <c r="V823" s="304"/>
      <c r="W823" s="304"/>
      <c r="X823" s="304"/>
      <c r="Y823" s="304"/>
      <c r="Z823" s="304"/>
      <c r="AA823" s="304"/>
      <c r="AB823" s="304"/>
      <c r="AC823" s="304"/>
      <c r="AD823" s="304"/>
      <c r="AE823" s="304"/>
      <c r="AF823" s="304"/>
      <c r="AG823" s="304"/>
      <c r="AH823" s="304"/>
      <c r="AI823" s="304"/>
      <c r="AJ823" s="304"/>
      <c r="AK823" s="304"/>
      <c r="AL823" s="304"/>
      <c r="AM823" s="304"/>
      <c r="AN823" s="304"/>
      <c r="AO823" s="304"/>
      <c r="AP823" s="304"/>
      <c r="AQ823" s="304"/>
      <c r="AR823" s="304"/>
      <c r="AS823" s="304"/>
      <c r="AT823" s="304"/>
      <c r="AU823" s="304"/>
      <c r="AV823" s="304"/>
      <c r="AW823" s="304"/>
      <c r="AX823" s="304"/>
      <c r="AY823" s="304"/>
      <c r="AZ823" s="304"/>
      <c r="BA823" s="304"/>
      <c r="BB823" s="304"/>
      <c r="BC823" s="304"/>
      <c r="BD823" s="304"/>
      <c r="BE823" s="304"/>
      <c r="BF823" s="304"/>
      <c r="BG823" s="304"/>
      <c r="BH823" s="304"/>
      <c r="BI823" s="304"/>
      <c r="BJ823" s="304"/>
      <c r="BK823" s="304"/>
      <c r="BL823" s="304"/>
      <c r="BM823" s="304"/>
      <c r="BN823" s="304"/>
      <c r="BO823" s="304"/>
      <c r="BP823" s="304"/>
      <c r="BQ823" s="304"/>
      <c r="BR823" s="304"/>
      <c r="BS823" s="304"/>
      <c r="BT823" s="304"/>
      <c r="BU823" s="304"/>
      <c r="BV823" s="304"/>
      <c r="BW823" s="304"/>
      <c r="BX823" s="304"/>
      <c r="BY823" s="304"/>
      <c r="BZ823" s="304"/>
      <c r="CA823" s="304"/>
      <c r="CB823" s="304"/>
      <c r="CC823" s="304"/>
      <c r="CD823" s="304"/>
      <c r="CE823" s="304"/>
      <c r="CF823" s="304"/>
      <c r="CG823" s="304"/>
      <c r="CH823" s="304"/>
      <c r="CI823" s="304"/>
      <c r="CJ823" s="304"/>
      <c r="CK823" s="304"/>
      <c r="CL823" s="304"/>
      <c r="CM823" s="304"/>
      <c r="CN823" s="304"/>
      <c r="CO823" s="304"/>
      <c r="CP823" s="304"/>
      <c r="CQ823" s="304"/>
      <c r="CR823" s="304"/>
      <c r="CS823" s="304"/>
      <c r="CT823" s="304"/>
      <c r="CU823" s="304"/>
      <c r="CV823" s="304"/>
      <c r="CW823" s="304"/>
      <c r="CX823" s="304"/>
      <c r="CY823" s="304"/>
      <c r="CZ823" s="304"/>
      <c r="DA823" s="304"/>
      <c r="DB823" s="304"/>
      <c r="DC823" s="304"/>
      <c r="DD823" s="304"/>
    </row>
    <row r="824" spans="1:108" ht="17.25">
      <c r="A824" s="304"/>
      <c r="B824" s="300"/>
      <c r="C824" s="304"/>
      <c r="D824" s="304"/>
      <c r="E824" s="303"/>
      <c r="F824" s="303"/>
      <c r="G824" s="303"/>
      <c r="H824" s="303"/>
      <c r="I824" s="303"/>
      <c r="J824" s="305"/>
      <c r="K824" s="303"/>
      <c r="L824" s="303"/>
      <c r="M824" s="303"/>
      <c r="N824" s="305"/>
      <c r="O824" s="303"/>
      <c r="P824" s="304"/>
      <c r="Q824" s="304"/>
      <c r="R824" s="304"/>
      <c r="S824" s="304"/>
      <c r="T824" s="304"/>
      <c r="U824" s="304"/>
      <c r="V824" s="304"/>
      <c r="W824" s="304"/>
      <c r="X824" s="304"/>
      <c r="Y824" s="304"/>
      <c r="Z824" s="304"/>
      <c r="AA824" s="304"/>
      <c r="AB824" s="304"/>
      <c r="AC824" s="304"/>
      <c r="AD824" s="304"/>
      <c r="AE824" s="304"/>
      <c r="AF824" s="304"/>
      <c r="AG824" s="304"/>
      <c r="AH824" s="304"/>
      <c r="AI824" s="304"/>
      <c r="AJ824" s="304"/>
      <c r="AK824" s="304"/>
      <c r="AL824" s="304"/>
      <c r="AM824" s="304"/>
      <c r="AN824" s="304"/>
      <c r="AO824" s="304"/>
      <c r="AP824" s="304"/>
      <c r="AQ824" s="304"/>
      <c r="AR824" s="304"/>
      <c r="AS824" s="304"/>
      <c r="AT824" s="304"/>
      <c r="AU824" s="304"/>
      <c r="AV824" s="304"/>
      <c r="AW824" s="304"/>
      <c r="AX824" s="304"/>
      <c r="AY824" s="304"/>
      <c r="AZ824" s="304"/>
      <c r="BA824" s="304"/>
      <c r="BB824" s="304"/>
      <c r="BC824" s="304"/>
      <c r="BD824" s="304"/>
      <c r="BE824" s="304"/>
      <c r="BF824" s="304"/>
      <c r="BG824" s="304"/>
      <c r="BH824" s="304"/>
      <c r="BI824" s="304"/>
      <c r="BJ824" s="304"/>
      <c r="BK824" s="304"/>
      <c r="BL824" s="304"/>
      <c r="BM824" s="304"/>
      <c r="BN824" s="304"/>
      <c r="BO824" s="304"/>
      <c r="BP824" s="304"/>
      <c r="BQ824" s="304"/>
      <c r="BR824" s="304"/>
      <c r="BS824" s="304"/>
      <c r="BT824" s="304"/>
      <c r="BU824" s="304"/>
      <c r="BV824" s="304"/>
      <c r="BW824" s="304"/>
      <c r="BX824" s="304"/>
      <c r="BY824" s="304"/>
      <c r="BZ824" s="304"/>
      <c r="CA824" s="304"/>
      <c r="CB824" s="304"/>
      <c r="CC824" s="304"/>
      <c r="CD824" s="304"/>
      <c r="CE824" s="304"/>
      <c r="CF824" s="304"/>
      <c r="CG824" s="304"/>
      <c r="CH824" s="304"/>
      <c r="CI824" s="304"/>
      <c r="CJ824" s="304"/>
      <c r="CK824" s="304"/>
      <c r="CL824" s="304"/>
      <c r="CM824" s="304"/>
      <c r="CN824" s="304"/>
      <c r="CO824" s="304"/>
      <c r="CP824" s="304"/>
      <c r="CQ824" s="304"/>
      <c r="CR824" s="304"/>
      <c r="CS824" s="304"/>
      <c r="CT824" s="304"/>
      <c r="CU824" s="304"/>
      <c r="CV824" s="304"/>
      <c r="CW824" s="304"/>
      <c r="CX824" s="304"/>
      <c r="CY824" s="304"/>
      <c r="CZ824" s="304"/>
      <c r="DA824" s="304"/>
      <c r="DB824" s="304"/>
      <c r="DC824" s="304"/>
      <c r="DD824" s="304"/>
    </row>
    <row r="825" spans="1:108" ht="17.25">
      <c r="A825" s="304"/>
      <c r="B825" s="300"/>
      <c r="C825" s="304"/>
      <c r="D825" s="304"/>
      <c r="E825" s="303"/>
      <c r="F825" s="303"/>
      <c r="G825" s="303"/>
      <c r="H825" s="303"/>
      <c r="I825" s="303"/>
      <c r="J825" s="305"/>
      <c r="K825" s="303"/>
      <c r="L825" s="303"/>
      <c r="M825" s="303"/>
      <c r="N825" s="305"/>
      <c r="O825" s="303"/>
      <c r="P825" s="304"/>
      <c r="Q825" s="304"/>
      <c r="R825" s="304"/>
      <c r="S825" s="304"/>
      <c r="T825" s="304"/>
      <c r="U825" s="304"/>
      <c r="V825" s="304"/>
      <c r="W825" s="304"/>
      <c r="X825" s="304"/>
      <c r="Y825" s="304"/>
      <c r="Z825" s="304"/>
      <c r="AA825" s="304"/>
      <c r="AB825" s="304"/>
      <c r="AC825" s="304"/>
      <c r="AD825" s="304"/>
      <c r="AE825" s="304"/>
      <c r="AF825" s="304"/>
      <c r="AG825" s="304"/>
      <c r="AH825" s="304"/>
      <c r="AI825" s="304"/>
      <c r="AJ825" s="304"/>
      <c r="AK825" s="304"/>
      <c r="AL825" s="304"/>
      <c r="AM825" s="304"/>
      <c r="AN825" s="304"/>
      <c r="AO825" s="304"/>
      <c r="AP825" s="304"/>
      <c r="AQ825" s="304"/>
      <c r="AR825" s="304"/>
      <c r="AS825" s="304"/>
      <c r="AT825" s="304"/>
      <c r="AU825" s="304"/>
      <c r="AV825" s="304"/>
      <c r="AW825" s="304"/>
      <c r="AX825" s="304"/>
      <c r="AY825" s="304"/>
      <c r="AZ825" s="304"/>
      <c r="BA825" s="304"/>
      <c r="BB825" s="304"/>
      <c r="BC825" s="304"/>
      <c r="BD825" s="304"/>
      <c r="BE825" s="304"/>
      <c r="BF825" s="304"/>
      <c r="BG825" s="304"/>
      <c r="BH825" s="304"/>
      <c r="BI825" s="304"/>
      <c r="BJ825" s="304"/>
      <c r="BK825" s="304"/>
      <c r="BL825" s="304"/>
      <c r="BM825" s="304"/>
      <c r="BN825" s="304"/>
      <c r="BO825" s="304"/>
      <c r="BP825" s="304"/>
      <c r="BQ825" s="304"/>
      <c r="BR825" s="304"/>
      <c r="BS825" s="304"/>
      <c r="BT825" s="304"/>
      <c r="BU825" s="304"/>
      <c r="BV825" s="304"/>
      <c r="BW825" s="304"/>
      <c r="BX825" s="304"/>
      <c r="BY825" s="304"/>
      <c r="BZ825" s="304"/>
      <c r="CA825" s="304"/>
      <c r="CB825" s="304"/>
      <c r="CC825" s="304"/>
      <c r="CD825" s="304"/>
      <c r="CE825" s="304"/>
      <c r="CF825" s="304"/>
      <c r="CG825" s="304"/>
      <c r="CH825" s="304"/>
      <c r="CI825" s="304"/>
      <c r="CJ825" s="304"/>
      <c r="CK825" s="304"/>
      <c r="CL825" s="304"/>
      <c r="CM825" s="304"/>
      <c r="CN825" s="304"/>
      <c r="CO825" s="304"/>
      <c r="CP825" s="304"/>
      <c r="CQ825" s="304"/>
      <c r="CR825" s="304"/>
      <c r="CS825" s="304"/>
      <c r="CT825" s="304"/>
      <c r="CU825" s="304"/>
      <c r="CV825" s="304"/>
      <c r="CW825" s="304"/>
      <c r="CX825" s="304"/>
      <c r="CY825" s="304"/>
      <c r="CZ825" s="304"/>
      <c r="DA825" s="304"/>
      <c r="DB825" s="304"/>
      <c r="DC825" s="304"/>
      <c r="DD825" s="304"/>
    </row>
    <row r="826" spans="1:108" ht="17.25">
      <c r="A826" s="304"/>
      <c r="B826" s="300"/>
      <c r="C826" s="304"/>
      <c r="D826" s="304"/>
      <c r="E826" s="303"/>
      <c r="F826" s="303"/>
      <c r="G826" s="303"/>
      <c r="H826" s="303"/>
      <c r="I826" s="303"/>
      <c r="J826" s="305"/>
      <c r="K826" s="303"/>
      <c r="L826" s="303"/>
      <c r="M826" s="303"/>
      <c r="N826" s="305"/>
      <c r="O826" s="303"/>
      <c r="P826" s="304"/>
      <c r="Q826" s="304"/>
      <c r="R826" s="304"/>
      <c r="S826" s="304"/>
      <c r="T826" s="304"/>
      <c r="U826" s="304"/>
      <c r="V826" s="304"/>
      <c r="W826" s="304"/>
      <c r="X826" s="304"/>
      <c r="Y826" s="304"/>
      <c r="Z826" s="304"/>
      <c r="AA826" s="304"/>
      <c r="AB826" s="304"/>
      <c r="AC826" s="304"/>
      <c r="AD826" s="304"/>
      <c r="AE826" s="304"/>
      <c r="AF826" s="304"/>
      <c r="AG826" s="304"/>
      <c r="AH826" s="304"/>
      <c r="AI826" s="304"/>
      <c r="AJ826" s="304"/>
      <c r="AK826" s="304"/>
      <c r="AL826" s="304"/>
      <c r="AM826" s="304"/>
      <c r="AN826" s="304"/>
      <c r="AO826" s="304"/>
      <c r="AP826" s="304"/>
      <c r="AQ826" s="304"/>
      <c r="AR826" s="304"/>
      <c r="AS826" s="304"/>
      <c r="AT826" s="304"/>
      <c r="AU826" s="304"/>
      <c r="AV826" s="304"/>
      <c r="AW826" s="304"/>
      <c r="AX826" s="304"/>
      <c r="AY826" s="304"/>
      <c r="AZ826" s="304"/>
      <c r="BA826" s="304"/>
      <c r="BB826" s="304"/>
      <c r="BC826" s="304"/>
      <c r="BD826" s="304"/>
      <c r="BE826" s="304"/>
      <c r="BF826" s="304"/>
      <c r="BG826" s="304"/>
      <c r="BH826" s="304"/>
      <c r="BI826" s="304"/>
      <c r="BJ826" s="304"/>
      <c r="BK826" s="304"/>
      <c r="BL826" s="304"/>
      <c r="BM826" s="304"/>
      <c r="BN826" s="304"/>
      <c r="BO826" s="304"/>
      <c r="BP826" s="304"/>
      <c r="BQ826" s="304"/>
      <c r="BR826" s="304"/>
      <c r="BS826" s="304"/>
      <c r="BT826" s="304"/>
      <c r="BU826" s="304"/>
      <c r="BV826" s="304"/>
      <c r="BW826" s="304"/>
      <c r="BX826" s="304"/>
      <c r="BY826" s="304"/>
      <c r="BZ826" s="304"/>
      <c r="CA826" s="304"/>
      <c r="CB826" s="304"/>
      <c r="CC826" s="304"/>
      <c r="CD826" s="304"/>
      <c r="CE826" s="304"/>
      <c r="CF826" s="304"/>
      <c r="CG826" s="304"/>
      <c r="CH826" s="304"/>
      <c r="CI826" s="304"/>
      <c r="CJ826" s="304"/>
      <c r="CK826" s="304"/>
      <c r="CL826" s="304"/>
      <c r="CM826" s="304"/>
      <c r="CN826" s="304"/>
      <c r="CO826" s="304"/>
      <c r="CP826" s="304"/>
      <c r="CQ826" s="304"/>
      <c r="CR826" s="304"/>
      <c r="CS826" s="304"/>
      <c r="CT826" s="304"/>
      <c r="CU826" s="304"/>
      <c r="CV826" s="304"/>
      <c r="CW826" s="304"/>
      <c r="CX826" s="304"/>
      <c r="CY826" s="304"/>
      <c r="CZ826" s="304"/>
      <c r="DA826" s="304"/>
      <c r="DB826" s="304"/>
      <c r="DC826" s="304"/>
      <c r="DD826" s="304"/>
    </row>
    <row r="827" spans="1:108" ht="17.25">
      <c r="A827" s="304"/>
      <c r="B827" s="300"/>
      <c r="C827" s="304"/>
      <c r="D827" s="304"/>
      <c r="E827" s="303"/>
      <c r="F827" s="303"/>
      <c r="G827" s="303"/>
      <c r="H827" s="303"/>
      <c r="I827" s="303"/>
      <c r="J827" s="305"/>
      <c r="K827" s="303"/>
      <c r="L827" s="303"/>
      <c r="M827" s="303"/>
      <c r="N827" s="305"/>
      <c r="O827" s="303"/>
      <c r="P827" s="304"/>
      <c r="Q827" s="304"/>
      <c r="R827" s="304"/>
      <c r="S827" s="304"/>
      <c r="T827" s="304"/>
      <c r="U827" s="304"/>
      <c r="V827" s="304"/>
      <c r="W827" s="304"/>
      <c r="X827" s="304"/>
      <c r="Y827" s="304"/>
      <c r="Z827" s="304"/>
      <c r="AA827" s="304"/>
      <c r="AB827" s="304"/>
      <c r="AC827" s="304"/>
      <c r="AD827" s="304"/>
      <c r="AE827" s="304"/>
      <c r="AF827" s="304"/>
      <c r="AG827" s="304"/>
      <c r="AH827" s="304"/>
      <c r="AI827" s="304"/>
      <c r="AJ827" s="304"/>
      <c r="AK827" s="304"/>
      <c r="AL827" s="304"/>
      <c r="AM827" s="304"/>
      <c r="AN827" s="304"/>
      <c r="AO827" s="304"/>
      <c r="AP827" s="304"/>
      <c r="AQ827" s="304"/>
      <c r="AR827" s="304"/>
      <c r="AS827" s="304"/>
      <c r="AT827" s="304"/>
      <c r="AU827" s="304"/>
      <c r="AV827" s="304"/>
      <c r="AW827" s="304"/>
      <c r="AX827" s="304"/>
      <c r="AY827" s="304"/>
      <c r="AZ827" s="304"/>
      <c r="BA827" s="304"/>
      <c r="BB827" s="304"/>
      <c r="BC827" s="304"/>
      <c r="BD827" s="304"/>
      <c r="BE827" s="304"/>
      <c r="BF827" s="304"/>
      <c r="BG827" s="304"/>
      <c r="BH827" s="304"/>
      <c r="BI827" s="304"/>
      <c r="BJ827" s="304"/>
      <c r="BK827" s="304"/>
      <c r="BL827" s="304"/>
      <c r="BM827" s="304"/>
      <c r="BN827" s="304"/>
      <c r="BO827" s="304"/>
      <c r="BP827" s="304"/>
      <c r="BQ827" s="304"/>
      <c r="BR827" s="304"/>
      <c r="BS827" s="304"/>
      <c r="BT827" s="304"/>
      <c r="BU827" s="304"/>
      <c r="BV827" s="304"/>
      <c r="BW827" s="304"/>
      <c r="BX827" s="304"/>
      <c r="BY827" s="304"/>
      <c r="BZ827" s="304"/>
      <c r="CA827" s="304"/>
      <c r="CB827" s="304"/>
      <c r="CC827" s="304"/>
      <c r="CD827" s="304"/>
      <c r="CE827" s="304"/>
      <c r="CF827" s="304"/>
      <c r="CG827" s="304"/>
      <c r="CH827" s="304"/>
      <c r="CI827" s="304"/>
      <c r="CJ827" s="304"/>
      <c r="CK827" s="304"/>
      <c r="CL827" s="304"/>
      <c r="CM827" s="304"/>
      <c r="CN827" s="304"/>
      <c r="CO827" s="304"/>
      <c r="CP827" s="304"/>
      <c r="CQ827" s="304"/>
      <c r="CR827" s="304"/>
      <c r="CS827" s="304"/>
      <c r="CT827" s="304"/>
      <c r="CU827" s="304"/>
      <c r="CV827" s="304"/>
      <c r="CW827" s="304"/>
      <c r="CX827" s="304"/>
      <c r="CY827" s="304"/>
      <c r="CZ827" s="304"/>
      <c r="DA827" s="304"/>
      <c r="DB827" s="304"/>
      <c r="DC827" s="304"/>
      <c r="DD827" s="304"/>
    </row>
    <row r="828" spans="1:108" ht="17.25">
      <c r="A828" s="304"/>
      <c r="B828" s="300"/>
      <c r="C828" s="304"/>
      <c r="D828" s="304"/>
      <c r="E828" s="303"/>
      <c r="F828" s="303"/>
      <c r="G828" s="303"/>
      <c r="H828" s="303"/>
      <c r="I828" s="303"/>
      <c r="J828" s="305"/>
      <c r="K828" s="303"/>
      <c r="L828" s="303"/>
      <c r="M828" s="303"/>
      <c r="N828" s="305"/>
      <c r="O828" s="303"/>
      <c r="P828" s="304"/>
      <c r="Q828" s="304"/>
      <c r="R828" s="304"/>
      <c r="S828" s="304"/>
      <c r="T828" s="304"/>
      <c r="U828" s="304"/>
      <c r="V828" s="304"/>
      <c r="W828" s="304"/>
      <c r="X828" s="304"/>
      <c r="Y828" s="304"/>
      <c r="Z828" s="304"/>
      <c r="AA828" s="304"/>
      <c r="AB828" s="304"/>
      <c r="AC828" s="304"/>
      <c r="AD828" s="304"/>
      <c r="AE828" s="304"/>
      <c r="AF828" s="304"/>
      <c r="AG828" s="304"/>
      <c r="AH828" s="304"/>
      <c r="AI828" s="304"/>
      <c r="AJ828" s="304"/>
      <c r="AK828" s="304"/>
      <c r="AL828" s="304"/>
      <c r="AM828" s="304"/>
      <c r="AN828" s="304"/>
      <c r="AO828" s="304"/>
      <c r="AP828" s="304"/>
      <c r="AQ828" s="304"/>
      <c r="AR828" s="304"/>
      <c r="AS828" s="304"/>
      <c r="AT828" s="304"/>
      <c r="AU828" s="304"/>
      <c r="AV828" s="304"/>
      <c r="AW828" s="304"/>
      <c r="AX828" s="304"/>
      <c r="AY828" s="304"/>
      <c r="AZ828" s="304"/>
      <c r="BA828" s="304"/>
      <c r="BB828" s="304"/>
      <c r="BC828" s="304"/>
      <c r="BD828" s="304"/>
      <c r="BE828" s="304"/>
      <c r="BF828" s="304"/>
      <c r="BG828" s="304"/>
      <c r="BH828" s="304"/>
      <c r="BI828" s="304"/>
      <c r="BJ828" s="304"/>
      <c r="BK828" s="304"/>
      <c r="BL828" s="304"/>
      <c r="BM828" s="304"/>
      <c r="BN828" s="304"/>
      <c r="BO828" s="304"/>
      <c r="BP828" s="304"/>
      <c r="BQ828" s="304"/>
      <c r="BR828" s="304"/>
      <c r="BS828" s="304"/>
      <c r="BT828" s="304"/>
      <c r="BU828" s="304"/>
      <c r="BV828" s="304"/>
      <c r="BW828" s="304"/>
      <c r="BX828" s="304"/>
      <c r="BY828" s="304"/>
      <c r="BZ828" s="304"/>
      <c r="CA828" s="304"/>
      <c r="CB828" s="304"/>
      <c r="CC828" s="304"/>
      <c r="CD828" s="304"/>
      <c r="CE828" s="304"/>
      <c r="CF828" s="304"/>
      <c r="CG828" s="304"/>
      <c r="CH828" s="304"/>
      <c r="CI828" s="304"/>
      <c r="CJ828" s="304"/>
      <c r="CK828" s="304"/>
      <c r="CL828" s="304"/>
      <c r="CM828" s="304"/>
      <c r="CN828" s="304"/>
      <c r="CO828" s="304"/>
      <c r="CP828" s="304"/>
      <c r="CQ828" s="304"/>
      <c r="CR828" s="304"/>
      <c r="CS828" s="304"/>
      <c r="CT828" s="304"/>
      <c r="CU828" s="304"/>
      <c r="CV828" s="304"/>
      <c r="CW828" s="304"/>
      <c r="CX828" s="304"/>
      <c r="CY828" s="304"/>
      <c r="CZ828" s="304"/>
      <c r="DA828" s="304"/>
      <c r="DB828" s="304"/>
      <c r="DC828" s="304"/>
      <c r="DD828" s="304"/>
    </row>
    <row r="829" spans="1:108" ht="17.25">
      <c r="A829" s="304"/>
      <c r="B829" s="300"/>
      <c r="C829" s="304"/>
      <c r="D829" s="304"/>
      <c r="E829" s="303"/>
      <c r="F829" s="303"/>
      <c r="G829" s="303"/>
      <c r="H829" s="303"/>
      <c r="I829" s="303"/>
      <c r="J829" s="305"/>
      <c r="K829" s="303"/>
      <c r="L829" s="303"/>
      <c r="M829" s="303"/>
      <c r="N829" s="305"/>
      <c r="O829" s="303"/>
      <c r="P829" s="304"/>
      <c r="Q829" s="304"/>
      <c r="R829" s="304"/>
      <c r="S829" s="304"/>
      <c r="T829" s="304"/>
      <c r="U829" s="304"/>
      <c r="V829" s="304"/>
      <c r="W829" s="304"/>
      <c r="X829" s="304"/>
      <c r="Y829" s="304"/>
      <c r="Z829" s="304"/>
      <c r="AA829" s="304"/>
      <c r="AB829" s="304"/>
      <c r="AC829" s="304"/>
      <c r="AD829" s="304"/>
      <c r="AE829" s="304"/>
      <c r="AF829" s="304"/>
      <c r="AG829" s="304"/>
      <c r="AH829" s="304"/>
      <c r="AI829" s="304"/>
      <c r="AJ829" s="304"/>
      <c r="AK829" s="304"/>
      <c r="AL829" s="304"/>
      <c r="AM829" s="304"/>
      <c r="AN829" s="304"/>
      <c r="AO829" s="304"/>
      <c r="AP829" s="304"/>
      <c r="AQ829" s="304"/>
      <c r="AR829" s="304"/>
      <c r="AS829" s="304"/>
      <c r="AT829" s="304"/>
      <c r="AU829" s="304"/>
      <c r="AV829" s="304"/>
      <c r="AW829" s="304"/>
      <c r="AX829" s="304"/>
      <c r="AY829" s="304"/>
      <c r="AZ829" s="304"/>
      <c r="BA829" s="304"/>
      <c r="BB829" s="304"/>
      <c r="BC829" s="304"/>
      <c r="BD829" s="304"/>
      <c r="BE829" s="304"/>
      <c r="BF829" s="304"/>
      <c r="BG829" s="304"/>
      <c r="BH829" s="304"/>
      <c r="BI829" s="304"/>
      <c r="BJ829" s="304"/>
      <c r="BK829" s="304"/>
      <c r="BL829" s="304"/>
      <c r="BM829" s="304"/>
      <c r="BN829" s="304"/>
      <c r="BO829" s="304"/>
      <c r="BP829" s="304"/>
      <c r="BQ829" s="304"/>
      <c r="BR829" s="304"/>
      <c r="BS829" s="304"/>
      <c r="BT829" s="304"/>
      <c r="BU829" s="304"/>
      <c r="BV829" s="304"/>
      <c r="BW829" s="304"/>
      <c r="BX829" s="304"/>
      <c r="BY829" s="304"/>
      <c r="BZ829" s="304"/>
      <c r="CA829" s="304"/>
      <c r="CB829" s="304"/>
      <c r="CC829" s="304"/>
      <c r="CD829" s="304"/>
      <c r="CE829" s="304"/>
      <c r="CF829" s="304"/>
      <c r="CG829" s="304"/>
      <c r="CH829" s="304"/>
      <c r="CI829" s="304"/>
      <c r="CJ829" s="304"/>
      <c r="CK829" s="304"/>
      <c r="CL829" s="304"/>
      <c r="CM829" s="304"/>
      <c r="CN829" s="304"/>
      <c r="CO829" s="304"/>
      <c r="CP829" s="304"/>
      <c r="CQ829" s="304"/>
      <c r="CR829" s="304"/>
      <c r="CS829" s="304"/>
      <c r="CT829" s="304"/>
      <c r="CU829" s="304"/>
      <c r="CV829" s="304"/>
      <c r="CW829" s="304"/>
      <c r="CX829" s="304"/>
      <c r="CY829" s="304"/>
      <c r="CZ829" s="304"/>
      <c r="DA829" s="304"/>
      <c r="DB829" s="304"/>
      <c r="DC829" s="304"/>
      <c r="DD829" s="304"/>
    </row>
    <row r="830" spans="1:108" ht="17.25">
      <c r="A830" s="304"/>
      <c r="B830" s="300"/>
      <c r="C830" s="304"/>
      <c r="D830" s="304"/>
      <c r="E830" s="303"/>
      <c r="F830" s="303"/>
      <c r="G830" s="303"/>
      <c r="H830" s="303"/>
      <c r="I830" s="303"/>
      <c r="J830" s="305"/>
      <c r="K830" s="303"/>
      <c r="L830" s="303"/>
      <c r="M830" s="303"/>
      <c r="N830" s="305"/>
      <c r="O830" s="303"/>
      <c r="P830" s="304"/>
      <c r="Q830" s="304"/>
      <c r="R830" s="304"/>
      <c r="S830" s="304"/>
      <c r="T830" s="304"/>
      <c r="U830" s="304"/>
      <c r="V830" s="304"/>
      <c r="W830" s="304"/>
      <c r="X830" s="304"/>
      <c r="Y830" s="304"/>
      <c r="Z830" s="304"/>
      <c r="AA830" s="304"/>
      <c r="AB830" s="304"/>
      <c r="AC830" s="304"/>
      <c r="AD830" s="304"/>
      <c r="AE830" s="304"/>
      <c r="AF830" s="304"/>
      <c r="AG830" s="304"/>
      <c r="AH830" s="304"/>
      <c r="AI830" s="304"/>
      <c r="AJ830" s="304"/>
      <c r="AK830" s="304"/>
      <c r="AL830" s="304"/>
      <c r="AM830" s="304"/>
      <c r="AN830" s="304"/>
      <c r="AO830" s="304"/>
      <c r="AP830" s="304"/>
      <c r="AQ830" s="304"/>
      <c r="AR830" s="304"/>
      <c r="AS830" s="304"/>
      <c r="AT830" s="304"/>
      <c r="AU830" s="304"/>
      <c r="AV830" s="304"/>
      <c r="AW830" s="304"/>
      <c r="AX830" s="304"/>
      <c r="AY830" s="304"/>
      <c r="AZ830" s="304"/>
      <c r="BA830" s="304"/>
      <c r="BB830" s="304"/>
      <c r="BC830" s="304"/>
      <c r="BD830" s="304"/>
      <c r="BE830" s="304"/>
      <c r="BF830" s="304"/>
      <c r="BG830" s="304"/>
      <c r="BH830" s="304"/>
      <c r="BI830" s="304"/>
      <c r="BJ830" s="304"/>
      <c r="BK830" s="304"/>
      <c r="BL830" s="304"/>
      <c r="BM830" s="304"/>
      <c r="BN830" s="304"/>
      <c r="BO830" s="304"/>
      <c r="BP830" s="304"/>
      <c r="BQ830" s="304"/>
      <c r="BR830" s="304"/>
      <c r="BS830" s="304"/>
      <c r="BT830" s="304"/>
      <c r="BU830" s="304"/>
      <c r="BV830" s="304"/>
      <c r="BW830" s="304"/>
      <c r="BX830" s="304"/>
      <c r="BY830" s="304"/>
      <c r="BZ830" s="304"/>
      <c r="CA830" s="304"/>
      <c r="CB830" s="304"/>
      <c r="CC830" s="304"/>
      <c r="CD830" s="304"/>
      <c r="CE830" s="304"/>
      <c r="CF830" s="304"/>
      <c r="CG830" s="304"/>
      <c r="CH830" s="304"/>
      <c r="CI830" s="304"/>
      <c r="CJ830" s="304"/>
      <c r="CK830" s="304"/>
      <c r="CL830" s="304"/>
      <c r="CM830" s="304"/>
      <c r="CN830" s="304"/>
      <c r="CO830" s="304"/>
      <c r="CP830" s="304"/>
      <c r="CQ830" s="304"/>
      <c r="CR830" s="304"/>
      <c r="CS830" s="304"/>
      <c r="CT830" s="304"/>
      <c r="CU830" s="304"/>
      <c r="CV830" s="304"/>
      <c r="CW830" s="304"/>
      <c r="CX830" s="304"/>
      <c r="CY830" s="304"/>
      <c r="CZ830" s="304"/>
      <c r="DA830" s="304"/>
      <c r="DB830" s="304"/>
      <c r="DC830" s="304"/>
      <c r="DD830" s="304"/>
    </row>
    <row r="831" spans="1:108" ht="17.25">
      <c r="A831" s="304"/>
      <c r="B831" s="300"/>
      <c r="C831" s="304"/>
      <c r="D831" s="304"/>
      <c r="E831" s="303"/>
      <c r="F831" s="303"/>
      <c r="G831" s="303"/>
      <c r="H831" s="303"/>
      <c r="I831" s="303"/>
      <c r="J831" s="305"/>
      <c r="K831" s="303"/>
      <c r="L831" s="303"/>
      <c r="M831" s="303"/>
      <c r="N831" s="305"/>
      <c r="O831" s="303"/>
      <c r="P831" s="304"/>
      <c r="Q831" s="304"/>
      <c r="R831" s="304"/>
      <c r="S831" s="304"/>
      <c r="T831" s="304"/>
      <c r="U831" s="304"/>
      <c r="V831" s="304"/>
      <c r="W831" s="304"/>
      <c r="X831" s="304"/>
      <c r="Y831" s="304"/>
      <c r="Z831" s="304"/>
      <c r="AA831" s="304"/>
      <c r="AB831" s="304"/>
      <c r="AC831" s="304"/>
      <c r="AD831" s="304"/>
      <c r="AE831" s="304"/>
      <c r="AF831" s="304"/>
      <c r="AG831" s="304"/>
      <c r="AH831" s="304"/>
      <c r="AI831" s="304"/>
      <c r="AJ831" s="304"/>
      <c r="AK831" s="304"/>
      <c r="AL831" s="304"/>
      <c r="AM831" s="304"/>
      <c r="AN831" s="304"/>
      <c r="AO831" s="304"/>
      <c r="AP831" s="304"/>
      <c r="AQ831" s="304"/>
      <c r="AR831" s="304"/>
      <c r="AS831" s="304"/>
      <c r="AT831" s="304"/>
      <c r="AU831" s="304"/>
      <c r="AV831" s="304"/>
      <c r="AW831" s="304"/>
      <c r="AX831" s="304"/>
      <c r="AY831" s="304"/>
      <c r="AZ831" s="304"/>
      <c r="BA831" s="304"/>
      <c r="BB831" s="304"/>
      <c r="BC831" s="304"/>
      <c r="BD831" s="304"/>
      <c r="BE831" s="304"/>
      <c r="BF831" s="304"/>
      <c r="BG831" s="304"/>
      <c r="BH831" s="304"/>
      <c r="BI831" s="304"/>
      <c r="BJ831" s="304"/>
      <c r="BK831" s="304"/>
      <c r="BL831" s="304"/>
      <c r="BM831" s="304"/>
      <c r="BN831" s="304"/>
      <c r="BO831" s="304"/>
      <c r="BP831" s="304"/>
      <c r="BQ831" s="304"/>
      <c r="BR831" s="304"/>
      <c r="BS831" s="304"/>
      <c r="BT831" s="304"/>
      <c r="BU831" s="304"/>
      <c r="BV831" s="304"/>
      <c r="BW831" s="304"/>
      <c r="BX831" s="304"/>
      <c r="BY831" s="304"/>
      <c r="BZ831" s="304"/>
      <c r="CA831" s="304"/>
      <c r="CB831" s="304"/>
      <c r="CC831" s="304"/>
      <c r="CD831" s="304"/>
      <c r="CE831" s="304"/>
      <c r="CF831" s="304"/>
      <c r="CG831" s="304"/>
      <c r="CH831" s="304"/>
      <c r="CI831" s="304"/>
      <c r="CJ831" s="304"/>
      <c r="CK831" s="304"/>
      <c r="CL831" s="304"/>
      <c r="CM831" s="304"/>
      <c r="CN831" s="304"/>
      <c r="CO831" s="304"/>
      <c r="CP831" s="304"/>
      <c r="CQ831" s="304"/>
      <c r="CR831" s="304"/>
      <c r="CS831" s="304"/>
      <c r="CT831" s="304"/>
      <c r="CU831" s="304"/>
      <c r="CV831" s="304"/>
      <c r="CW831" s="304"/>
      <c r="CX831" s="304"/>
      <c r="CY831" s="304"/>
      <c r="CZ831" s="304"/>
      <c r="DA831" s="304"/>
      <c r="DB831" s="304"/>
      <c r="DC831" s="304"/>
      <c r="DD831" s="304"/>
    </row>
    <row r="832" spans="1:108" ht="17.25">
      <c r="A832" s="304"/>
      <c r="B832" s="300"/>
      <c r="C832" s="304"/>
      <c r="D832" s="304"/>
      <c r="E832" s="303"/>
      <c r="F832" s="303"/>
      <c r="G832" s="303"/>
      <c r="H832" s="303"/>
      <c r="I832" s="303"/>
      <c r="J832" s="305"/>
      <c r="K832" s="303"/>
      <c r="L832" s="303"/>
      <c r="M832" s="303"/>
      <c r="N832" s="305"/>
      <c r="O832" s="303"/>
      <c r="P832" s="304"/>
      <c r="Q832" s="304"/>
      <c r="R832" s="304"/>
      <c r="S832" s="304"/>
      <c r="T832" s="304"/>
      <c r="U832" s="304"/>
      <c r="V832" s="304"/>
      <c r="W832" s="304"/>
      <c r="X832" s="304"/>
      <c r="Y832" s="304"/>
      <c r="Z832" s="304"/>
      <c r="AA832" s="304"/>
      <c r="AB832" s="304"/>
      <c r="AC832" s="304"/>
      <c r="AD832" s="304"/>
      <c r="AE832" s="304"/>
      <c r="AF832" s="304"/>
      <c r="AG832" s="304"/>
      <c r="AH832" s="304"/>
      <c r="AI832" s="304"/>
      <c r="AJ832" s="304"/>
      <c r="AK832" s="304"/>
      <c r="AL832" s="304"/>
      <c r="AM832" s="304"/>
      <c r="AN832" s="304"/>
      <c r="AO832" s="304"/>
      <c r="AP832" s="304"/>
      <c r="AQ832" s="304"/>
      <c r="AR832" s="304"/>
      <c r="AS832" s="304"/>
      <c r="AT832" s="304"/>
      <c r="AU832" s="304"/>
      <c r="AV832" s="304"/>
      <c r="AW832" s="304"/>
      <c r="AX832" s="304"/>
      <c r="AY832" s="304"/>
      <c r="AZ832" s="304"/>
      <c r="BA832" s="304"/>
      <c r="BB832" s="304"/>
      <c r="BC832" s="304"/>
      <c r="BD832" s="304"/>
      <c r="BE832" s="304"/>
      <c r="BF832" s="304"/>
      <c r="BG832" s="304"/>
      <c r="BH832" s="304"/>
      <c r="BI832" s="304"/>
      <c r="BJ832" s="304"/>
      <c r="BK832" s="304"/>
      <c r="BL832" s="304"/>
      <c r="BM832" s="304"/>
      <c r="BN832" s="304"/>
      <c r="BO832" s="304"/>
      <c r="BP832" s="304"/>
      <c r="BQ832" s="304"/>
      <c r="BR832" s="304"/>
      <c r="BS832" s="304"/>
      <c r="BT832" s="304"/>
      <c r="BU832" s="304"/>
      <c r="BV832" s="304"/>
      <c r="BW832" s="304"/>
      <c r="BX832" s="304"/>
      <c r="BY832" s="304"/>
      <c r="BZ832" s="304"/>
      <c r="CA832" s="304"/>
      <c r="CB832" s="304"/>
      <c r="CC832" s="304"/>
      <c r="CD832" s="304"/>
      <c r="CE832" s="304"/>
      <c r="CF832" s="304"/>
      <c r="CG832" s="304"/>
      <c r="CH832" s="304"/>
      <c r="CI832" s="304"/>
      <c r="CJ832" s="304"/>
      <c r="CK832" s="304"/>
      <c r="CL832" s="304"/>
      <c r="CM832" s="304"/>
      <c r="CN832" s="304"/>
      <c r="CO832" s="304"/>
      <c r="CP832" s="304"/>
      <c r="CQ832" s="304"/>
      <c r="CR832" s="304"/>
      <c r="CS832" s="304"/>
      <c r="CT832" s="304"/>
      <c r="CU832" s="304"/>
      <c r="CV832" s="304"/>
      <c r="CW832" s="304"/>
      <c r="CX832" s="304"/>
      <c r="CY832" s="304"/>
      <c r="CZ832" s="304"/>
      <c r="DA832" s="304"/>
      <c r="DB832" s="304"/>
      <c r="DC832" s="304"/>
      <c r="DD832" s="304"/>
    </row>
    <row r="833" spans="1:108" ht="17.25">
      <c r="A833" s="304"/>
      <c r="B833" s="300"/>
      <c r="C833" s="304"/>
      <c r="D833" s="304"/>
      <c r="E833" s="303"/>
      <c r="F833" s="303"/>
      <c r="G833" s="303"/>
      <c r="H833" s="303"/>
      <c r="I833" s="303"/>
      <c r="J833" s="305"/>
      <c r="K833" s="303"/>
      <c r="L833" s="303"/>
      <c r="M833" s="303"/>
      <c r="N833" s="305"/>
      <c r="O833" s="303"/>
      <c r="P833" s="304"/>
      <c r="Q833" s="304"/>
      <c r="R833" s="304"/>
      <c r="S833" s="304"/>
      <c r="T833" s="304"/>
      <c r="U833" s="304"/>
      <c r="V833" s="304"/>
      <c r="W833" s="304"/>
      <c r="X833" s="304"/>
      <c r="Y833" s="304"/>
      <c r="Z833" s="304"/>
      <c r="AA833" s="304"/>
      <c r="AB833" s="304"/>
      <c r="AC833" s="304"/>
      <c r="AD833" s="304"/>
      <c r="AE833" s="304"/>
      <c r="AF833" s="304"/>
      <c r="AG833" s="304"/>
      <c r="AH833" s="304"/>
      <c r="AI833" s="304"/>
      <c r="AJ833" s="304"/>
      <c r="AK833" s="304"/>
      <c r="AL833" s="304"/>
      <c r="AM833" s="304"/>
      <c r="AN833" s="304"/>
      <c r="AO833" s="304"/>
      <c r="AP833" s="304"/>
      <c r="AQ833" s="304"/>
      <c r="AR833" s="304"/>
      <c r="AS833" s="304"/>
      <c r="AT833" s="304"/>
      <c r="AU833" s="304"/>
      <c r="AV833" s="304"/>
      <c r="AW833" s="304"/>
      <c r="AX833" s="304"/>
      <c r="AY833" s="304"/>
      <c r="AZ833" s="304"/>
      <c r="BA833" s="304"/>
      <c r="BB833" s="304"/>
      <c r="BC833" s="304"/>
      <c r="BD833" s="304"/>
      <c r="BE833" s="304"/>
      <c r="BF833" s="304"/>
      <c r="BG833" s="304"/>
      <c r="BH833" s="304"/>
      <c r="BI833" s="304"/>
      <c r="BJ833" s="304"/>
      <c r="BK833" s="304"/>
      <c r="BL833" s="304"/>
      <c r="BM833" s="304"/>
      <c r="BN833" s="304"/>
      <c r="BO833" s="304"/>
      <c r="BP833" s="304"/>
      <c r="BQ833" s="304"/>
      <c r="BR833" s="304"/>
      <c r="BS833" s="304"/>
      <c r="BT833" s="304"/>
      <c r="BU833" s="304"/>
      <c r="BV833" s="304"/>
      <c r="BW833" s="304"/>
      <c r="BX833" s="304"/>
      <c r="BY833" s="304"/>
      <c r="BZ833" s="304"/>
      <c r="CA833" s="304"/>
      <c r="CB833" s="304"/>
      <c r="CC833" s="304"/>
      <c r="CD833" s="304"/>
      <c r="CE833" s="304"/>
      <c r="CF833" s="304"/>
      <c r="CG833" s="304"/>
      <c r="CH833" s="304"/>
      <c r="CI833" s="304"/>
      <c r="CJ833" s="304"/>
      <c r="CK833" s="304"/>
      <c r="CL833" s="304"/>
      <c r="CM833" s="304"/>
      <c r="CN833" s="304"/>
      <c r="CO833" s="304"/>
      <c r="CP833" s="304"/>
      <c r="CQ833" s="304"/>
      <c r="CR833" s="304"/>
      <c r="CS833" s="304"/>
      <c r="CT833" s="304"/>
      <c r="CU833" s="304"/>
      <c r="CV833" s="304"/>
      <c r="CW833" s="304"/>
      <c r="CX833" s="304"/>
      <c r="CY833" s="304"/>
      <c r="CZ833" s="304"/>
      <c r="DA833" s="304"/>
      <c r="DB833" s="304"/>
      <c r="DC833" s="304"/>
      <c r="DD833" s="304"/>
    </row>
    <row r="834" spans="1:108" ht="17.25">
      <c r="A834" s="304"/>
      <c r="B834" s="300"/>
      <c r="C834" s="304"/>
      <c r="D834" s="304"/>
      <c r="E834" s="303"/>
      <c r="F834" s="303"/>
      <c r="G834" s="303"/>
      <c r="H834" s="303"/>
      <c r="I834" s="303"/>
      <c r="J834" s="305"/>
      <c r="K834" s="303"/>
      <c r="L834" s="303"/>
      <c r="M834" s="303"/>
      <c r="N834" s="305"/>
      <c r="O834" s="303"/>
      <c r="P834" s="304"/>
      <c r="Q834" s="304"/>
      <c r="R834" s="304"/>
      <c r="S834" s="304"/>
      <c r="T834" s="304"/>
      <c r="U834" s="304"/>
      <c r="V834" s="304"/>
      <c r="W834" s="304"/>
      <c r="X834" s="304"/>
      <c r="Y834" s="304"/>
      <c r="Z834" s="304"/>
      <c r="AA834" s="304"/>
      <c r="AB834" s="304"/>
      <c r="AC834" s="304"/>
      <c r="AD834" s="304"/>
      <c r="AE834" s="304"/>
      <c r="AF834" s="304"/>
      <c r="AG834" s="304"/>
      <c r="AH834" s="304"/>
      <c r="AI834" s="304"/>
      <c r="AJ834" s="304"/>
      <c r="AK834" s="304"/>
      <c r="AL834" s="304"/>
      <c r="AM834" s="304"/>
      <c r="AN834" s="304"/>
      <c r="AO834" s="304"/>
      <c r="AP834" s="304"/>
      <c r="AQ834" s="304"/>
      <c r="AR834" s="304"/>
      <c r="AS834" s="304"/>
      <c r="AT834" s="304"/>
      <c r="AU834" s="304"/>
      <c r="AV834" s="304"/>
      <c r="AW834" s="304"/>
      <c r="AX834" s="304"/>
      <c r="AY834" s="304"/>
      <c r="AZ834" s="304"/>
      <c r="BA834" s="304"/>
      <c r="BB834" s="304"/>
      <c r="BC834" s="304"/>
      <c r="BD834" s="304"/>
      <c r="BE834" s="304"/>
      <c r="BF834" s="304"/>
      <c r="BG834" s="304"/>
      <c r="BH834" s="304"/>
      <c r="BI834" s="304"/>
      <c r="BJ834" s="304"/>
      <c r="BK834" s="304"/>
      <c r="BL834" s="304"/>
      <c r="BM834" s="304"/>
      <c r="BN834" s="304"/>
      <c r="BO834" s="304"/>
      <c r="BP834" s="304"/>
      <c r="BQ834" s="304"/>
      <c r="BR834" s="304"/>
      <c r="BS834" s="304"/>
      <c r="BT834" s="304"/>
      <c r="BU834" s="304"/>
      <c r="BV834" s="304"/>
      <c r="BW834" s="304"/>
      <c r="BX834" s="304"/>
      <c r="BY834" s="304"/>
      <c r="BZ834" s="304"/>
      <c r="CA834" s="304"/>
      <c r="CB834" s="304"/>
      <c r="CC834" s="304"/>
      <c r="CD834" s="304"/>
      <c r="CE834" s="304"/>
      <c r="CF834" s="304"/>
      <c r="CG834" s="304"/>
      <c r="CH834" s="304"/>
      <c r="CI834" s="304"/>
      <c r="CJ834" s="304"/>
      <c r="CK834" s="304"/>
      <c r="CL834" s="304"/>
      <c r="CM834" s="304"/>
      <c r="CN834" s="304"/>
      <c r="CO834" s="304"/>
      <c r="CP834" s="304"/>
      <c r="CQ834" s="304"/>
      <c r="CR834" s="304"/>
      <c r="CS834" s="304"/>
      <c r="CT834" s="304"/>
      <c r="CU834" s="304"/>
      <c r="CV834" s="304"/>
      <c r="CW834" s="304"/>
      <c r="CX834" s="304"/>
      <c r="CY834" s="304"/>
      <c r="CZ834" s="304"/>
      <c r="DA834" s="304"/>
      <c r="DB834" s="304"/>
      <c r="DC834" s="304"/>
      <c r="DD834" s="304"/>
    </row>
    <row r="835" spans="1:108" ht="17.25">
      <c r="A835" s="304"/>
      <c r="B835" s="300"/>
      <c r="C835" s="304"/>
      <c r="D835" s="304"/>
      <c r="E835" s="303"/>
      <c r="F835" s="303"/>
      <c r="G835" s="303"/>
      <c r="H835" s="303"/>
      <c r="I835" s="303"/>
      <c r="J835" s="305"/>
      <c r="K835" s="303"/>
      <c r="L835" s="303"/>
      <c r="M835" s="303"/>
      <c r="N835" s="305"/>
      <c r="O835" s="303"/>
      <c r="P835" s="304"/>
      <c r="Q835" s="304"/>
      <c r="R835" s="304"/>
      <c r="S835" s="304"/>
      <c r="T835" s="304"/>
      <c r="U835" s="304"/>
      <c r="V835" s="304"/>
      <c r="W835" s="304"/>
      <c r="X835" s="304"/>
      <c r="Y835" s="304"/>
      <c r="Z835" s="304"/>
      <c r="AA835" s="304"/>
      <c r="AB835" s="304"/>
      <c r="AC835" s="304"/>
      <c r="AD835" s="304"/>
      <c r="AE835" s="304"/>
      <c r="AF835" s="304"/>
      <c r="AG835" s="304"/>
      <c r="AH835" s="304"/>
      <c r="AI835" s="304"/>
      <c r="AJ835" s="304"/>
      <c r="AK835" s="304"/>
      <c r="AL835" s="304"/>
      <c r="AM835" s="304"/>
      <c r="AN835" s="304"/>
      <c r="AO835" s="304"/>
      <c r="AP835" s="304"/>
      <c r="AQ835" s="304"/>
      <c r="AR835" s="304"/>
      <c r="AS835" s="304"/>
      <c r="AT835" s="304"/>
      <c r="AU835" s="304"/>
      <c r="AV835" s="304"/>
      <c r="AW835" s="304"/>
      <c r="AX835" s="304"/>
      <c r="AY835" s="304"/>
      <c r="AZ835" s="304"/>
      <c r="BA835" s="304"/>
      <c r="BB835" s="304"/>
      <c r="BC835" s="304"/>
      <c r="BD835" s="304"/>
      <c r="BE835" s="304"/>
      <c r="BF835" s="304"/>
      <c r="BG835" s="304"/>
      <c r="BH835" s="304"/>
      <c r="BI835" s="304"/>
      <c r="BJ835" s="304"/>
      <c r="BK835" s="304"/>
      <c r="BL835" s="304"/>
      <c r="BM835" s="304"/>
      <c r="BN835" s="304"/>
      <c r="BO835" s="304"/>
      <c r="BP835" s="304"/>
      <c r="BQ835" s="304"/>
      <c r="BR835" s="304"/>
      <c r="BS835" s="304"/>
      <c r="BT835" s="304"/>
      <c r="BU835" s="304"/>
      <c r="BV835" s="304"/>
      <c r="BW835" s="304"/>
      <c r="BX835" s="304"/>
      <c r="BY835" s="304"/>
      <c r="BZ835" s="304"/>
      <c r="CA835" s="304"/>
      <c r="CB835" s="304"/>
      <c r="CC835" s="304"/>
      <c r="CD835" s="304"/>
      <c r="CE835" s="304"/>
      <c r="CF835" s="304"/>
      <c r="CG835" s="304"/>
      <c r="CH835" s="304"/>
      <c r="CI835" s="304"/>
      <c r="CJ835" s="304"/>
      <c r="CK835" s="304"/>
      <c r="CL835" s="304"/>
      <c r="CM835" s="304"/>
      <c r="CN835" s="304"/>
      <c r="CO835" s="304"/>
      <c r="CP835" s="304"/>
      <c r="CQ835" s="304"/>
      <c r="CR835" s="304"/>
      <c r="CS835" s="304"/>
      <c r="CT835" s="304"/>
      <c r="CU835" s="304"/>
      <c r="CV835" s="304"/>
      <c r="CW835" s="304"/>
      <c r="CX835" s="304"/>
      <c r="CY835" s="304"/>
      <c r="CZ835" s="304"/>
      <c r="DA835" s="304"/>
      <c r="DB835" s="304"/>
      <c r="DC835" s="304"/>
      <c r="DD835" s="304"/>
    </row>
    <row r="836" spans="1:108" ht="17.25">
      <c r="A836" s="304"/>
      <c r="B836" s="300"/>
      <c r="C836" s="304"/>
      <c r="D836" s="304"/>
      <c r="E836" s="303"/>
      <c r="F836" s="303"/>
      <c r="G836" s="303"/>
      <c r="H836" s="303"/>
      <c r="I836" s="303"/>
      <c r="J836" s="305"/>
      <c r="K836" s="303"/>
      <c r="L836" s="303"/>
      <c r="M836" s="303"/>
      <c r="N836" s="305"/>
      <c r="O836" s="303"/>
      <c r="P836" s="304"/>
      <c r="Q836" s="304"/>
      <c r="R836" s="304"/>
      <c r="S836" s="304"/>
      <c r="T836" s="304"/>
      <c r="U836" s="304"/>
      <c r="V836" s="304"/>
      <c r="W836" s="304"/>
      <c r="X836" s="304"/>
      <c r="Y836" s="304"/>
      <c r="Z836" s="304"/>
      <c r="AA836" s="304"/>
      <c r="AB836" s="304"/>
      <c r="AC836" s="304"/>
      <c r="AD836" s="304"/>
      <c r="AE836" s="304"/>
      <c r="AF836" s="304"/>
      <c r="AG836" s="304"/>
      <c r="AH836" s="304"/>
      <c r="AI836" s="304"/>
      <c r="AJ836" s="304"/>
      <c r="AK836" s="304"/>
      <c r="AL836" s="304"/>
      <c r="AM836" s="304"/>
      <c r="AN836" s="304"/>
      <c r="AO836" s="304"/>
      <c r="AP836" s="304"/>
      <c r="AQ836" s="304"/>
      <c r="AR836" s="304"/>
      <c r="AS836" s="304"/>
      <c r="AT836" s="304"/>
      <c r="AU836" s="304"/>
      <c r="AV836" s="304"/>
      <c r="AW836" s="304"/>
      <c r="AX836" s="304"/>
      <c r="AY836" s="304"/>
      <c r="AZ836" s="304"/>
      <c r="BA836" s="304"/>
      <c r="BB836" s="304"/>
      <c r="BC836" s="304"/>
      <c r="BD836" s="304"/>
      <c r="BE836" s="304"/>
      <c r="BF836" s="304"/>
      <c r="BG836" s="304"/>
      <c r="BH836" s="304"/>
      <c r="BI836" s="304"/>
      <c r="BJ836" s="304"/>
      <c r="BK836" s="304"/>
      <c r="BL836" s="304"/>
      <c r="BM836" s="304"/>
      <c r="BN836" s="304"/>
      <c r="BO836" s="304"/>
      <c r="BP836" s="304"/>
      <c r="BQ836" s="304"/>
      <c r="BR836" s="304"/>
      <c r="BS836" s="304"/>
      <c r="BT836" s="304"/>
      <c r="BU836" s="304"/>
      <c r="BV836" s="304"/>
      <c r="BW836" s="304"/>
      <c r="BX836" s="304"/>
      <c r="BY836" s="304"/>
      <c r="BZ836" s="304"/>
      <c r="CA836" s="304"/>
      <c r="CB836" s="304"/>
      <c r="CC836" s="304"/>
      <c r="CD836" s="304"/>
      <c r="CE836" s="304"/>
      <c r="CF836" s="304"/>
      <c r="CG836" s="304"/>
      <c r="CH836" s="304"/>
      <c r="CI836" s="304"/>
      <c r="CJ836" s="304"/>
      <c r="CK836" s="304"/>
      <c r="CL836" s="304"/>
      <c r="CM836" s="304"/>
      <c r="CN836" s="304"/>
      <c r="CO836" s="304"/>
      <c r="CP836" s="304"/>
      <c r="CQ836" s="304"/>
      <c r="CR836" s="304"/>
      <c r="CS836" s="304"/>
      <c r="CT836" s="304"/>
      <c r="CU836" s="304"/>
      <c r="CV836" s="304"/>
      <c r="CW836" s="304"/>
      <c r="CX836" s="304"/>
      <c r="CY836" s="304"/>
      <c r="CZ836" s="304"/>
      <c r="DA836" s="304"/>
      <c r="DB836" s="304"/>
      <c r="DC836" s="304"/>
      <c r="DD836" s="304"/>
    </row>
    <row r="837" spans="1:108" ht="17.25">
      <c r="A837" s="304"/>
      <c r="B837" s="300"/>
      <c r="C837" s="304"/>
      <c r="D837" s="304"/>
      <c r="E837" s="303"/>
      <c r="F837" s="303"/>
      <c r="G837" s="303"/>
      <c r="H837" s="303"/>
      <c r="I837" s="303"/>
      <c r="J837" s="305"/>
      <c r="K837" s="303"/>
      <c r="L837" s="303"/>
      <c r="M837" s="303"/>
      <c r="N837" s="305"/>
      <c r="O837" s="303"/>
      <c r="P837" s="304"/>
      <c r="Q837" s="304"/>
      <c r="R837" s="304"/>
      <c r="S837" s="304"/>
      <c r="T837" s="304"/>
      <c r="U837" s="304"/>
      <c r="V837" s="304"/>
      <c r="W837" s="304"/>
      <c r="X837" s="304"/>
      <c r="Y837" s="304"/>
      <c r="Z837" s="304"/>
      <c r="AA837" s="304"/>
      <c r="AB837" s="304"/>
      <c r="AC837" s="304"/>
      <c r="AD837" s="304"/>
      <c r="AE837" s="304"/>
      <c r="AF837" s="304"/>
      <c r="AG837" s="304"/>
      <c r="AH837" s="304"/>
      <c r="AI837" s="304"/>
      <c r="AJ837" s="304"/>
      <c r="AK837" s="304"/>
      <c r="AL837" s="304"/>
      <c r="AM837" s="304"/>
      <c r="AN837" s="304"/>
      <c r="AO837" s="304"/>
      <c r="AP837" s="304"/>
      <c r="AQ837" s="304"/>
      <c r="AR837" s="304"/>
      <c r="AS837" s="304"/>
      <c r="AT837" s="304"/>
      <c r="AU837" s="304"/>
      <c r="AV837" s="304"/>
      <c r="AW837" s="304"/>
      <c r="AX837" s="304"/>
      <c r="AY837" s="304"/>
      <c r="AZ837" s="304"/>
      <c r="BA837" s="304"/>
      <c r="BB837" s="304"/>
      <c r="BC837" s="304"/>
      <c r="BD837" s="304"/>
      <c r="BE837" s="304"/>
      <c r="BF837" s="304"/>
      <c r="BG837" s="304"/>
      <c r="BH837" s="304"/>
      <c r="BI837" s="304"/>
      <c r="BJ837" s="304"/>
      <c r="BK837" s="304"/>
      <c r="BL837" s="304"/>
      <c r="BM837" s="304"/>
      <c r="BN837" s="304"/>
      <c r="BO837" s="304"/>
      <c r="BP837" s="304"/>
      <c r="BQ837" s="304"/>
      <c r="BR837" s="304"/>
      <c r="BS837" s="304"/>
      <c r="BT837" s="304"/>
      <c r="BU837" s="304"/>
      <c r="BV837" s="304"/>
      <c r="BW837" s="304"/>
      <c r="BX837" s="304"/>
      <c r="BY837" s="304"/>
      <c r="BZ837" s="304"/>
      <c r="CA837" s="304"/>
      <c r="CB837" s="304"/>
      <c r="CC837" s="304"/>
      <c r="CD837" s="304"/>
      <c r="CE837" s="304"/>
      <c r="CF837" s="304"/>
      <c r="CG837" s="304"/>
      <c r="CH837" s="304"/>
      <c r="CI837" s="304"/>
      <c r="CJ837" s="304"/>
      <c r="CK837" s="304"/>
      <c r="CL837" s="304"/>
      <c r="CM837" s="304"/>
      <c r="CN837" s="304"/>
      <c r="CO837" s="304"/>
      <c r="CP837" s="304"/>
      <c r="CQ837" s="304"/>
      <c r="CR837" s="304"/>
      <c r="CS837" s="304"/>
      <c r="CT837" s="304"/>
      <c r="CU837" s="304"/>
      <c r="CV837" s="304"/>
      <c r="CW837" s="304"/>
      <c r="CX837" s="304"/>
      <c r="CY837" s="304"/>
      <c r="CZ837" s="304"/>
      <c r="DA837" s="304"/>
      <c r="DB837" s="304"/>
      <c r="DC837" s="304"/>
      <c r="DD837" s="304"/>
    </row>
    <row r="838" spans="1:108" ht="17.25">
      <c r="A838" s="304"/>
      <c r="B838" s="300"/>
      <c r="C838" s="304"/>
      <c r="D838" s="304"/>
      <c r="E838" s="303"/>
      <c r="F838" s="303"/>
      <c r="G838" s="303"/>
      <c r="H838" s="303"/>
      <c r="I838" s="303"/>
      <c r="J838" s="305"/>
      <c r="K838" s="303"/>
      <c r="L838" s="303"/>
      <c r="M838" s="303"/>
      <c r="N838" s="305"/>
      <c r="O838" s="303"/>
      <c r="P838" s="304"/>
      <c r="Q838" s="304"/>
      <c r="R838" s="304"/>
      <c r="S838" s="304"/>
      <c r="T838" s="304"/>
      <c r="U838" s="304"/>
      <c r="V838" s="304"/>
      <c r="W838" s="304"/>
      <c r="X838" s="304"/>
      <c r="Y838" s="304"/>
      <c r="Z838" s="304"/>
      <c r="AA838" s="304"/>
      <c r="AB838" s="304"/>
      <c r="AC838" s="304"/>
      <c r="AD838" s="304"/>
      <c r="AE838" s="304"/>
      <c r="AF838" s="304"/>
      <c r="AG838" s="304"/>
      <c r="AH838" s="304"/>
      <c r="AI838" s="304"/>
      <c r="AJ838" s="304"/>
      <c r="AK838" s="304"/>
      <c r="AL838" s="304"/>
      <c r="AM838" s="304"/>
      <c r="AN838" s="304"/>
      <c r="AO838" s="304"/>
      <c r="AP838" s="304"/>
      <c r="AQ838" s="304"/>
      <c r="AR838" s="304"/>
      <c r="AS838" s="304"/>
      <c r="AT838" s="304"/>
      <c r="AU838" s="304"/>
      <c r="AV838" s="304"/>
      <c r="AW838" s="304"/>
      <c r="AX838" s="304"/>
      <c r="AY838" s="304"/>
      <c r="AZ838" s="304"/>
      <c r="BA838" s="304"/>
      <c r="BB838" s="304"/>
      <c r="BC838" s="304"/>
      <c r="BD838" s="304"/>
      <c r="BE838" s="304"/>
      <c r="BF838" s="304"/>
      <c r="BG838" s="304"/>
      <c r="BH838" s="304"/>
      <c r="BI838" s="304"/>
      <c r="BJ838" s="304"/>
      <c r="BK838" s="304"/>
      <c r="BL838" s="304"/>
      <c r="BM838" s="304"/>
      <c r="BN838" s="304"/>
      <c r="BO838" s="304"/>
      <c r="BP838" s="304"/>
      <c r="BQ838" s="304"/>
      <c r="BR838" s="304"/>
      <c r="BS838" s="304"/>
      <c r="BT838" s="304"/>
      <c r="BU838" s="304"/>
      <c r="BV838" s="304"/>
      <c r="BW838" s="304"/>
      <c r="BX838" s="304"/>
      <c r="BY838" s="304"/>
      <c r="BZ838" s="304"/>
      <c r="CA838" s="304"/>
      <c r="CB838" s="304"/>
      <c r="CC838" s="304"/>
      <c r="CD838" s="304"/>
      <c r="CE838" s="304"/>
      <c r="CF838" s="304"/>
      <c r="CG838" s="304"/>
      <c r="CH838" s="304"/>
      <c r="CI838" s="304"/>
      <c r="CJ838" s="304"/>
      <c r="CK838" s="304"/>
      <c r="CL838" s="304"/>
      <c r="CM838" s="304"/>
      <c r="CN838" s="304"/>
      <c r="CO838" s="304"/>
      <c r="CP838" s="304"/>
      <c r="CQ838" s="304"/>
      <c r="CR838" s="304"/>
      <c r="CS838" s="304"/>
      <c r="CT838" s="304"/>
      <c r="CU838" s="304"/>
      <c r="CV838" s="304"/>
      <c r="CW838" s="304"/>
      <c r="CX838" s="304"/>
      <c r="CY838" s="304"/>
      <c r="CZ838" s="304"/>
      <c r="DA838" s="304"/>
      <c r="DB838" s="304"/>
      <c r="DC838" s="304"/>
      <c r="DD838" s="304"/>
    </row>
    <row r="839" spans="1:108" ht="17.25">
      <c r="A839" s="304"/>
      <c r="B839" s="300"/>
      <c r="C839" s="304"/>
      <c r="D839" s="304"/>
      <c r="E839" s="303"/>
      <c r="F839" s="303"/>
      <c r="G839" s="303"/>
      <c r="H839" s="303"/>
      <c r="I839" s="303"/>
      <c r="J839" s="305"/>
      <c r="K839" s="303"/>
      <c r="L839" s="303"/>
      <c r="M839" s="303"/>
      <c r="N839" s="305"/>
      <c r="O839" s="303"/>
      <c r="P839" s="304"/>
      <c r="Q839" s="304"/>
      <c r="R839" s="304"/>
      <c r="S839" s="304"/>
      <c r="T839" s="304"/>
      <c r="U839" s="304"/>
      <c r="V839" s="304"/>
      <c r="W839" s="304"/>
      <c r="X839" s="304"/>
      <c r="Y839" s="304"/>
      <c r="Z839" s="304"/>
      <c r="AA839" s="304"/>
      <c r="AB839" s="304"/>
      <c r="AC839" s="304"/>
      <c r="AD839" s="304"/>
      <c r="AE839" s="304"/>
      <c r="AF839" s="304"/>
      <c r="AG839" s="304"/>
      <c r="AH839" s="304"/>
      <c r="AI839" s="304"/>
      <c r="AJ839" s="304"/>
      <c r="AK839" s="304"/>
      <c r="AL839" s="304"/>
      <c r="AM839" s="304"/>
      <c r="AN839" s="304"/>
      <c r="AO839" s="304"/>
      <c r="AP839" s="304"/>
      <c r="AQ839" s="304"/>
      <c r="AR839" s="304"/>
      <c r="AS839" s="304"/>
      <c r="AT839" s="304"/>
      <c r="AU839" s="304"/>
      <c r="AV839" s="304"/>
      <c r="AW839" s="304"/>
      <c r="AX839" s="304"/>
      <c r="AY839" s="304"/>
      <c r="AZ839" s="304"/>
      <c r="BA839" s="304"/>
      <c r="BB839" s="304"/>
      <c r="BC839" s="304"/>
      <c r="BD839" s="304"/>
      <c r="BE839" s="304"/>
      <c r="BF839" s="304"/>
      <c r="BG839" s="304"/>
      <c r="BH839" s="304"/>
      <c r="BI839" s="304"/>
      <c r="BJ839" s="304"/>
      <c r="BK839" s="304"/>
      <c r="BL839" s="304"/>
      <c r="BM839" s="304"/>
      <c r="BN839" s="304"/>
      <c r="BO839" s="304"/>
      <c r="BP839" s="304"/>
      <c r="BQ839" s="304"/>
      <c r="BR839" s="304"/>
      <c r="BS839" s="304"/>
      <c r="BT839" s="304"/>
      <c r="BU839" s="304"/>
      <c r="BV839" s="304"/>
      <c r="BW839" s="304"/>
      <c r="BX839" s="304"/>
      <c r="BY839" s="304"/>
      <c r="BZ839" s="304"/>
      <c r="CA839" s="304"/>
      <c r="CB839" s="304"/>
      <c r="CC839" s="304"/>
      <c r="CD839" s="304"/>
      <c r="CE839" s="304"/>
      <c r="CF839" s="304"/>
      <c r="CG839" s="304"/>
      <c r="CH839" s="304"/>
      <c r="CI839" s="304"/>
      <c r="CJ839" s="304"/>
      <c r="CK839" s="304"/>
      <c r="CL839" s="304"/>
      <c r="CM839" s="304"/>
      <c r="CN839" s="304"/>
      <c r="CO839" s="304"/>
      <c r="CP839" s="304"/>
      <c r="CQ839" s="304"/>
      <c r="CR839" s="304"/>
      <c r="CS839" s="304"/>
      <c r="CT839" s="304"/>
      <c r="CU839" s="304"/>
      <c r="CV839" s="304"/>
      <c r="CW839" s="304"/>
      <c r="CX839" s="304"/>
      <c r="CY839" s="304"/>
      <c r="CZ839" s="304"/>
      <c r="DA839" s="304"/>
      <c r="DB839" s="304"/>
      <c r="DC839" s="304"/>
      <c r="DD839" s="304"/>
    </row>
    <row r="840" spans="1:108" ht="17.25">
      <c r="A840" s="304"/>
      <c r="B840" s="300"/>
      <c r="C840" s="304"/>
      <c r="D840" s="304"/>
      <c r="E840" s="303"/>
      <c r="F840" s="303"/>
      <c r="G840" s="303"/>
      <c r="H840" s="303"/>
      <c r="I840" s="303"/>
      <c r="J840" s="305"/>
      <c r="K840" s="303"/>
      <c r="L840" s="303"/>
      <c r="M840" s="303"/>
      <c r="N840" s="305"/>
      <c r="O840" s="303"/>
      <c r="P840" s="304"/>
      <c r="Q840" s="304"/>
      <c r="R840" s="304"/>
      <c r="S840" s="304"/>
      <c r="T840" s="304"/>
      <c r="U840" s="304"/>
      <c r="V840" s="304"/>
      <c r="W840" s="304"/>
      <c r="X840" s="304"/>
      <c r="Y840" s="304"/>
      <c r="Z840" s="304"/>
      <c r="AA840" s="304"/>
      <c r="AB840" s="304"/>
      <c r="AC840" s="304"/>
      <c r="AD840" s="304"/>
      <c r="AE840" s="304"/>
      <c r="AF840" s="304"/>
      <c r="AG840" s="304"/>
      <c r="AH840" s="304"/>
      <c r="AI840" s="304"/>
      <c r="AJ840" s="304"/>
      <c r="AK840" s="304"/>
      <c r="AL840" s="304"/>
      <c r="AM840" s="304"/>
      <c r="AN840" s="304"/>
      <c r="AO840" s="304"/>
      <c r="AP840" s="304"/>
      <c r="AQ840" s="304"/>
      <c r="AR840" s="304"/>
      <c r="AS840" s="304"/>
      <c r="AT840" s="304"/>
      <c r="AU840" s="304"/>
      <c r="AV840" s="304"/>
      <c r="AW840" s="304"/>
      <c r="AX840" s="304"/>
      <c r="AY840" s="304"/>
      <c r="AZ840" s="304"/>
      <c r="BA840" s="304"/>
      <c r="BB840" s="304"/>
      <c r="BC840" s="304"/>
      <c r="BD840" s="304"/>
      <c r="BE840" s="304"/>
      <c r="BF840" s="304"/>
      <c r="BG840" s="304"/>
      <c r="BH840" s="304"/>
      <c r="BI840" s="304"/>
      <c r="BJ840" s="304"/>
      <c r="BK840" s="304"/>
      <c r="BL840" s="304"/>
      <c r="BM840" s="304"/>
      <c r="BN840" s="304"/>
      <c r="BO840" s="304"/>
      <c r="BP840" s="304"/>
      <c r="BQ840" s="304"/>
      <c r="BR840" s="304"/>
      <c r="BS840" s="304"/>
      <c r="BT840" s="304"/>
      <c r="BU840" s="304"/>
      <c r="BV840" s="304"/>
      <c r="BW840" s="304"/>
      <c r="BX840" s="304"/>
      <c r="BY840" s="304"/>
      <c r="BZ840" s="304"/>
      <c r="CA840" s="304"/>
      <c r="CB840" s="304"/>
      <c r="CC840" s="304"/>
      <c r="CD840" s="304"/>
      <c r="CE840" s="304"/>
      <c r="CF840" s="304"/>
      <c r="CG840" s="304"/>
      <c r="CH840" s="304"/>
      <c r="CI840" s="304"/>
      <c r="CJ840" s="304"/>
      <c r="CK840" s="304"/>
      <c r="CL840" s="304"/>
      <c r="CM840" s="304"/>
      <c r="CN840" s="304"/>
      <c r="CO840" s="304"/>
      <c r="CP840" s="304"/>
      <c r="CQ840" s="304"/>
      <c r="CR840" s="304"/>
      <c r="CS840" s="304"/>
      <c r="CT840" s="304"/>
      <c r="CU840" s="304"/>
      <c r="CV840" s="304"/>
      <c r="CW840" s="304"/>
      <c r="CX840" s="304"/>
      <c r="CY840" s="304"/>
      <c r="CZ840" s="304"/>
      <c r="DA840" s="304"/>
      <c r="DB840" s="304"/>
      <c r="DC840" s="304"/>
      <c r="DD840" s="304"/>
    </row>
    <row r="841" spans="1:108" ht="17.25">
      <c r="A841" s="304"/>
      <c r="B841" s="300"/>
      <c r="C841" s="304"/>
      <c r="D841" s="304"/>
      <c r="E841" s="303"/>
      <c r="F841" s="303"/>
      <c r="G841" s="303"/>
      <c r="H841" s="303"/>
      <c r="I841" s="303"/>
      <c r="J841" s="305"/>
      <c r="K841" s="303"/>
      <c r="L841" s="303"/>
      <c r="M841" s="303"/>
      <c r="N841" s="305"/>
      <c r="O841" s="303"/>
      <c r="P841" s="304"/>
      <c r="Q841" s="304"/>
      <c r="R841" s="304"/>
      <c r="S841" s="304"/>
      <c r="T841" s="304"/>
      <c r="U841" s="304"/>
      <c r="V841" s="304"/>
      <c r="W841" s="304"/>
      <c r="X841" s="304"/>
      <c r="Y841" s="304"/>
      <c r="Z841" s="304"/>
      <c r="AA841" s="304"/>
      <c r="AB841" s="304"/>
      <c r="AC841" s="304"/>
      <c r="AD841" s="304"/>
      <c r="AE841" s="304"/>
      <c r="AF841" s="304"/>
      <c r="AG841" s="304"/>
      <c r="AH841" s="304"/>
      <c r="AI841" s="304"/>
      <c r="AJ841" s="304"/>
      <c r="AK841" s="304"/>
      <c r="AL841" s="304"/>
      <c r="AM841" s="304"/>
      <c r="AN841" s="304"/>
      <c r="AO841" s="304"/>
      <c r="AP841" s="304"/>
      <c r="AQ841" s="304"/>
      <c r="AR841" s="304"/>
      <c r="AS841" s="304"/>
      <c r="AT841" s="304"/>
      <c r="AU841" s="304"/>
      <c r="AV841" s="304"/>
      <c r="AW841" s="304"/>
      <c r="AX841" s="304"/>
      <c r="AY841" s="304"/>
      <c r="AZ841" s="304"/>
      <c r="BA841" s="304"/>
      <c r="BB841" s="304"/>
      <c r="BC841" s="304"/>
      <c r="BD841" s="304"/>
      <c r="BE841" s="304"/>
      <c r="BF841" s="304"/>
      <c r="BG841" s="304"/>
      <c r="BH841" s="304"/>
      <c r="BI841" s="304"/>
      <c r="BJ841" s="304"/>
      <c r="BK841" s="304"/>
      <c r="BL841" s="304"/>
      <c r="BM841" s="304"/>
      <c r="BN841" s="304"/>
      <c r="BO841" s="304"/>
      <c r="BP841" s="304"/>
      <c r="BQ841" s="304"/>
      <c r="BR841" s="304"/>
      <c r="BS841" s="304"/>
      <c r="BT841" s="304"/>
      <c r="BU841" s="304"/>
      <c r="BV841" s="304"/>
      <c r="BW841" s="304"/>
      <c r="BX841" s="304"/>
      <c r="BY841" s="304"/>
      <c r="BZ841" s="304"/>
      <c r="CA841" s="304"/>
      <c r="CB841" s="304"/>
      <c r="CC841" s="304"/>
      <c r="CD841" s="304"/>
      <c r="CE841" s="304"/>
      <c r="CF841" s="304"/>
      <c r="CG841" s="304"/>
      <c r="CH841" s="304"/>
      <c r="CI841" s="304"/>
      <c r="CJ841" s="304"/>
      <c r="CK841" s="304"/>
      <c r="CL841" s="304"/>
      <c r="CM841" s="304"/>
      <c r="CN841" s="304"/>
      <c r="CO841" s="304"/>
      <c r="CP841" s="304"/>
      <c r="CQ841" s="304"/>
      <c r="CR841" s="304"/>
      <c r="CS841" s="304"/>
      <c r="CT841" s="304"/>
      <c r="CU841" s="304"/>
      <c r="CV841" s="304"/>
      <c r="CW841" s="304"/>
      <c r="CX841" s="304"/>
      <c r="CY841" s="304"/>
      <c r="CZ841" s="304"/>
      <c r="DA841" s="304"/>
      <c r="DB841" s="304"/>
      <c r="DC841" s="304"/>
      <c r="DD841" s="304"/>
    </row>
    <row r="842" spans="1:108" ht="17.25">
      <c r="A842" s="304"/>
      <c r="B842" s="300"/>
      <c r="C842" s="304"/>
      <c r="D842" s="304"/>
      <c r="E842" s="303"/>
      <c r="F842" s="303"/>
      <c r="G842" s="303"/>
      <c r="H842" s="303"/>
      <c r="I842" s="303"/>
      <c r="J842" s="305"/>
      <c r="K842" s="303"/>
      <c r="L842" s="303"/>
      <c r="M842" s="303"/>
      <c r="N842" s="305"/>
      <c r="O842" s="303"/>
      <c r="P842" s="304"/>
      <c r="Q842" s="304"/>
      <c r="R842" s="304"/>
      <c r="S842" s="304"/>
      <c r="T842" s="304"/>
      <c r="U842" s="304"/>
      <c r="V842" s="304"/>
      <c r="W842" s="304"/>
      <c r="X842" s="304"/>
      <c r="Y842" s="304"/>
      <c r="Z842" s="304"/>
      <c r="AA842" s="304"/>
      <c r="AB842" s="304"/>
      <c r="AC842" s="304"/>
      <c r="AD842" s="304"/>
      <c r="AE842" s="304"/>
      <c r="AF842" s="304"/>
      <c r="AG842" s="304"/>
      <c r="AH842" s="304"/>
      <c r="AI842" s="304"/>
      <c r="AJ842" s="304"/>
      <c r="AK842" s="304"/>
      <c r="AL842" s="304"/>
      <c r="AM842" s="304"/>
      <c r="AN842" s="304"/>
      <c r="AO842" s="304"/>
      <c r="AP842" s="304"/>
      <c r="AQ842" s="304"/>
      <c r="AR842" s="304"/>
      <c r="AS842" s="304"/>
      <c r="AT842" s="304"/>
      <c r="AU842" s="304"/>
      <c r="AV842" s="304"/>
      <c r="AW842" s="304"/>
      <c r="AX842" s="304"/>
      <c r="AY842" s="304"/>
      <c r="AZ842" s="304"/>
      <c r="BA842" s="304"/>
      <c r="BB842" s="304"/>
      <c r="BC842" s="304"/>
      <c r="BD842" s="304"/>
      <c r="BE842" s="304"/>
      <c r="BF842" s="304"/>
      <c r="BG842" s="304"/>
      <c r="BH842" s="304"/>
      <c r="BI842" s="304"/>
      <c r="BJ842" s="304"/>
      <c r="BK842" s="304"/>
      <c r="BL842" s="304"/>
      <c r="BM842" s="304"/>
      <c r="BN842" s="304"/>
      <c r="BO842" s="304"/>
      <c r="BP842" s="304"/>
      <c r="BQ842" s="304"/>
      <c r="BR842" s="304"/>
      <c r="BS842" s="304"/>
      <c r="BT842" s="304"/>
      <c r="BU842" s="304"/>
      <c r="BV842" s="304"/>
      <c r="BW842" s="304"/>
      <c r="BX842" s="304"/>
      <c r="BY842" s="304"/>
      <c r="BZ842" s="304"/>
      <c r="CA842" s="304"/>
      <c r="CB842" s="304"/>
      <c r="CC842" s="304"/>
      <c r="CD842" s="304"/>
      <c r="CE842" s="304"/>
      <c r="CF842" s="304"/>
      <c r="CG842" s="304"/>
      <c r="CH842" s="304"/>
      <c r="CI842" s="304"/>
      <c r="CJ842" s="304"/>
      <c r="CK842" s="304"/>
      <c r="CL842" s="304"/>
      <c r="CM842" s="304"/>
      <c r="CN842" s="304"/>
      <c r="CO842" s="304"/>
      <c r="CP842" s="304"/>
      <c r="CQ842" s="304"/>
      <c r="CR842" s="304"/>
      <c r="CS842" s="304"/>
      <c r="CT842" s="304"/>
      <c r="CU842" s="304"/>
      <c r="CV842" s="304"/>
      <c r="CW842" s="304"/>
      <c r="CX842" s="304"/>
      <c r="CY842" s="304"/>
      <c r="CZ842" s="304"/>
      <c r="DA842" s="304"/>
      <c r="DB842" s="304"/>
      <c r="DC842" s="304"/>
      <c r="DD842" s="304"/>
    </row>
    <row r="843" spans="1:108" ht="17.25">
      <c r="A843" s="304"/>
      <c r="B843" s="300"/>
      <c r="C843" s="304"/>
      <c r="D843" s="304"/>
      <c r="E843" s="303"/>
      <c r="F843" s="303"/>
      <c r="G843" s="303"/>
      <c r="H843" s="303"/>
      <c r="I843" s="303"/>
      <c r="J843" s="305"/>
      <c r="K843" s="303"/>
      <c r="L843" s="303"/>
      <c r="M843" s="303"/>
      <c r="N843" s="305"/>
      <c r="O843" s="303"/>
      <c r="P843" s="304"/>
      <c r="Q843" s="304"/>
      <c r="R843" s="304"/>
      <c r="S843" s="304"/>
      <c r="T843" s="304"/>
      <c r="U843" s="304"/>
      <c r="V843" s="304"/>
      <c r="W843" s="304"/>
      <c r="X843" s="304"/>
      <c r="Y843" s="304"/>
      <c r="Z843" s="304"/>
      <c r="AA843" s="304"/>
      <c r="AB843" s="304"/>
      <c r="AC843" s="304"/>
      <c r="AD843" s="304"/>
      <c r="AE843" s="304"/>
      <c r="AF843" s="304"/>
      <c r="AG843" s="304"/>
      <c r="AH843" s="304"/>
      <c r="AI843" s="304"/>
      <c r="AJ843" s="304"/>
      <c r="AK843" s="304"/>
      <c r="AL843" s="304"/>
      <c r="AM843" s="304"/>
      <c r="AN843" s="304"/>
      <c r="AO843" s="304"/>
      <c r="AP843" s="304"/>
      <c r="AQ843" s="304"/>
      <c r="AR843" s="304"/>
      <c r="AS843" s="304"/>
      <c r="AT843" s="304"/>
      <c r="AU843" s="304"/>
      <c r="AV843" s="304"/>
      <c r="AW843" s="304"/>
      <c r="AX843" s="304"/>
      <c r="AY843" s="304"/>
      <c r="AZ843" s="304"/>
      <c r="BA843" s="304"/>
      <c r="BB843" s="304"/>
      <c r="BC843" s="304"/>
      <c r="BD843" s="304"/>
      <c r="BE843" s="304"/>
      <c r="BF843" s="304"/>
      <c r="BG843" s="304"/>
      <c r="BH843" s="304"/>
      <c r="BI843" s="304"/>
      <c r="BJ843" s="304"/>
      <c r="BK843" s="304"/>
      <c r="BL843" s="304"/>
      <c r="BM843" s="304"/>
      <c r="BN843" s="304"/>
      <c r="BO843" s="304"/>
      <c r="BP843" s="304"/>
      <c r="BQ843" s="304"/>
      <c r="BR843" s="304"/>
      <c r="BS843" s="304"/>
      <c r="BT843" s="304"/>
      <c r="BU843" s="304"/>
      <c r="BV843" s="304"/>
      <c r="BW843" s="304"/>
      <c r="BX843" s="304"/>
      <c r="BY843" s="304"/>
      <c r="BZ843" s="304"/>
      <c r="CA843" s="304"/>
      <c r="CB843" s="304"/>
      <c r="CC843" s="304"/>
      <c r="CD843" s="304"/>
      <c r="CE843" s="304"/>
      <c r="CF843" s="304"/>
      <c r="CG843" s="304"/>
      <c r="CH843" s="304"/>
      <c r="CI843" s="304"/>
      <c r="CJ843" s="304"/>
      <c r="CK843" s="304"/>
      <c r="CL843" s="304"/>
      <c r="CM843" s="304"/>
      <c r="CN843" s="304"/>
      <c r="CO843" s="304"/>
      <c r="CP843" s="304"/>
      <c r="CQ843" s="304"/>
      <c r="CR843" s="304"/>
      <c r="CS843" s="304"/>
      <c r="CT843" s="304"/>
      <c r="CU843" s="304"/>
      <c r="CV843" s="304"/>
      <c r="CW843" s="304"/>
      <c r="CX843" s="304"/>
      <c r="CY843" s="304"/>
      <c r="CZ843" s="304"/>
      <c r="DA843" s="304"/>
      <c r="DB843" s="304"/>
      <c r="DC843" s="304"/>
      <c r="DD843" s="304"/>
    </row>
    <row r="844" spans="1:108" ht="17.25">
      <c r="A844" s="304"/>
      <c r="B844" s="300"/>
      <c r="C844" s="304"/>
      <c r="D844" s="304"/>
      <c r="E844" s="303"/>
      <c r="F844" s="303"/>
      <c r="G844" s="303"/>
      <c r="H844" s="303"/>
      <c r="I844" s="303"/>
      <c r="J844" s="305"/>
      <c r="K844" s="303"/>
      <c r="L844" s="303"/>
      <c r="M844" s="303"/>
      <c r="N844" s="305"/>
      <c r="O844" s="303"/>
      <c r="P844" s="304"/>
      <c r="Q844" s="304"/>
      <c r="R844" s="304"/>
      <c r="S844" s="304"/>
      <c r="T844" s="304"/>
      <c r="U844" s="304"/>
      <c r="V844" s="304"/>
      <c r="W844" s="304"/>
      <c r="X844" s="304"/>
      <c r="Y844" s="304"/>
      <c r="Z844" s="304"/>
      <c r="AA844" s="304"/>
      <c r="AB844" s="304"/>
      <c r="AC844" s="304"/>
      <c r="AD844" s="304"/>
      <c r="AE844" s="304"/>
      <c r="AF844" s="304"/>
      <c r="AG844" s="304"/>
      <c r="AH844" s="304"/>
      <c r="AI844" s="304"/>
      <c r="AJ844" s="304"/>
      <c r="AK844" s="304"/>
      <c r="AL844" s="304"/>
      <c r="AM844" s="304"/>
      <c r="AN844" s="304"/>
      <c r="AO844" s="304"/>
      <c r="AP844" s="304"/>
      <c r="AQ844" s="304"/>
      <c r="AR844" s="304"/>
      <c r="AS844" s="304"/>
      <c r="AT844" s="304"/>
      <c r="AU844" s="304"/>
      <c r="AV844" s="304"/>
      <c r="AW844" s="304"/>
      <c r="AX844" s="304"/>
      <c r="AY844" s="304"/>
      <c r="AZ844" s="304"/>
      <c r="BA844" s="304"/>
      <c r="BB844" s="304"/>
      <c r="BC844" s="304"/>
      <c r="BD844" s="304"/>
      <c r="BE844" s="304"/>
      <c r="BF844" s="304"/>
      <c r="BG844" s="304"/>
      <c r="BH844" s="304"/>
      <c r="BI844" s="304"/>
      <c r="BJ844" s="304"/>
      <c r="BK844" s="304"/>
      <c r="BL844" s="304"/>
      <c r="BM844" s="304"/>
      <c r="BN844" s="304"/>
      <c r="BO844" s="304"/>
      <c r="BP844" s="304"/>
      <c r="BQ844" s="304"/>
      <c r="BR844" s="304"/>
      <c r="BS844" s="304"/>
      <c r="BT844" s="304"/>
      <c r="BU844" s="304"/>
      <c r="BV844" s="304"/>
      <c r="BW844" s="304"/>
      <c r="BX844" s="304"/>
      <c r="BY844" s="304"/>
      <c r="BZ844" s="304"/>
      <c r="CA844" s="304"/>
      <c r="CB844" s="304"/>
      <c r="CC844" s="304"/>
      <c r="CD844" s="304"/>
      <c r="CE844" s="304"/>
      <c r="CF844" s="304"/>
      <c r="CG844" s="304"/>
      <c r="CH844" s="304"/>
      <c r="CI844" s="304"/>
      <c r="CJ844" s="304"/>
      <c r="CK844" s="304"/>
      <c r="CL844" s="304"/>
      <c r="CM844" s="304"/>
      <c r="CN844" s="304"/>
      <c r="CO844" s="304"/>
      <c r="CP844" s="304"/>
      <c r="CQ844" s="304"/>
      <c r="CR844" s="304"/>
      <c r="CS844" s="304"/>
      <c r="CT844" s="304"/>
      <c r="CU844" s="304"/>
      <c r="CV844" s="304"/>
      <c r="CW844" s="304"/>
      <c r="CX844" s="304"/>
      <c r="CY844" s="304"/>
      <c r="CZ844" s="304"/>
      <c r="DA844" s="304"/>
      <c r="DB844" s="304"/>
      <c r="DC844" s="304"/>
      <c r="DD844" s="304"/>
    </row>
    <row r="845" spans="1:108" ht="17.25">
      <c r="A845" s="304"/>
      <c r="B845" s="300"/>
      <c r="C845" s="304"/>
      <c r="D845" s="304"/>
      <c r="E845" s="303"/>
      <c r="F845" s="303"/>
      <c r="G845" s="303"/>
      <c r="H845" s="303"/>
      <c r="I845" s="303"/>
      <c r="J845" s="305"/>
      <c r="K845" s="303"/>
      <c r="L845" s="303"/>
      <c r="M845" s="303"/>
      <c r="N845" s="305"/>
      <c r="O845" s="303"/>
      <c r="P845" s="304"/>
      <c r="Q845" s="304"/>
      <c r="R845" s="304"/>
      <c r="S845" s="304"/>
      <c r="T845" s="304"/>
      <c r="U845" s="304"/>
      <c r="V845" s="304"/>
      <c r="W845" s="304"/>
      <c r="X845" s="304"/>
      <c r="Y845" s="304"/>
      <c r="Z845" s="304"/>
      <c r="AA845" s="304"/>
      <c r="AB845" s="304"/>
      <c r="AC845" s="304"/>
      <c r="AD845" s="304"/>
      <c r="AE845" s="304"/>
      <c r="AF845" s="304"/>
      <c r="AG845" s="304"/>
      <c r="AH845" s="304"/>
      <c r="AI845" s="304"/>
      <c r="AJ845" s="304"/>
      <c r="AK845" s="304"/>
      <c r="AL845" s="304"/>
      <c r="AM845" s="304"/>
      <c r="AN845" s="304"/>
      <c r="AO845" s="304"/>
      <c r="AP845" s="304"/>
      <c r="AQ845" s="304"/>
      <c r="AR845" s="304"/>
      <c r="AS845" s="304"/>
      <c r="AT845" s="304"/>
      <c r="AU845" s="304"/>
      <c r="AV845" s="304"/>
      <c r="AW845" s="304"/>
      <c r="AX845" s="304"/>
      <c r="AY845" s="304"/>
      <c r="AZ845" s="304"/>
      <c r="BA845" s="304"/>
      <c r="BB845" s="304"/>
      <c r="BC845" s="304"/>
      <c r="BD845" s="304"/>
      <c r="BE845" s="304"/>
      <c r="BF845" s="304"/>
      <c r="BG845" s="304"/>
      <c r="BH845" s="304"/>
      <c r="BI845" s="304"/>
      <c r="BJ845" s="304"/>
      <c r="BK845" s="304"/>
      <c r="BL845" s="304"/>
      <c r="BM845" s="304"/>
      <c r="BN845" s="304"/>
      <c r="BO845" s="304"/>
      <c r="BP845" s="304"/>
      <c r="BQ845" s="304"/>
      <c r="BR845" s="304"/>
      <c r="BS845" s="304"/>
      <c r="BT845" s="304"/>
      <c r="BU845" s="304"/>
      <c r="BV845" s="304"/>
      <c r="BW845" s="304"/>
      <c r="BX845" s="304"/>
      <c r="BY845" s="304"/>
      <c r="BZ845" s="304"/>
      <c r="CA845" s="304"/>
      <c r="CB845" s="304"/>
      <c r="CC845" s="304"/>
      <c r="CD845" s="304"/>
      <c r="CE845" s="304"/>
      <c r="CF845" s="304"/>
      <c r="CG845" s="304"/>
      <c r="CH845" s="304"/>
      <c r="CI845" s="304"/>
      <c r="CJ845" s="304"/>
      <c r="CK845" s="304"/>
      <c r="CL845" s="304"/>
      <c r="CM845" s="304"/>
      <c r="CN845" s="304"/>
      <c r="CO845" s="304"/>
      <c r="CP845" s="304"/>
      <c r="CQ845" s="304"/>
      <c r="CR845" s="304"/>
      <c r="CS845" s="304"/>
      <c r="CT845" s="304"/>
      <c r="CU845" s="304"/>
      <c r="CV845" s="304"/>
      <c r="CW845" s="304"/>
      <c r="CX845" s="304"/>
      <c r="CY845" s="304"/>
      <c r="CZ845" s="304"/>
      <c r="DA845" s="304"/>
      <c r="DB845" s="304"/>
      <c r="DC845" s="304"/>
      <c r="DD845" s="304"/>
    </row>
    <row r="846" spans="1:108" ht="17.25">
      <c r="A846" s="304"/>
      <c r="B846" s="300"/>
      <c r="C846" s="304"/>
      <c r="D846" s="304"/>
      <c r="E846" s="303"/>
      <c r="F846" s="303"/>
      <c r="G846" s="303"/>
      <c r="H846" s="303"/>
      <c r="I846" s="303"/>
      <c r="J846" s="305"/>
      <c r="K846" s="303"/>
      <c r="L846" s="303"/>
      <c r="M846" s="303"/>
      <c r="N846" s="305"/>
      <c r="O846" s="303"/>
      <c r="P846" s="304"/>
      <c r="Q846" s="304"/>
      <c r="R846" s="304"/>
      <c r="S846" s="304"/>
      <c r="T846" s="304"/>
      <c r="U846" s="304"/>
      <c r="V846" s="304"/>
      <c r="W846" s="304"/>
      <c r="X846" s="304"/>
      <c r="Y846" s="304"/>
      <c r="Z846" s="304"/>
      <c r="AA846" s="304"/>
      <c r="AB846" s="304"/>
      <c r="AC846" s="304"/>
      <c r="AD846" s="304"/>
      <c r="AE846" s="304"/>
      <c r="AF846" s="304"/>
      <c r="AG846" s="304"/>
      <c r="AH846" s="304"/>
      <c r="AI846" s="304"/>
      <c r="AJ846" s="304"/>
      <c r="AK846" s="304"/>
      <c r="AL846" s="304"/>
      <c r="AM846" s="304"/>
      <c r="AN846" s="304"/>
      <c r="AO846" s="304"/>
      <c r="AP846" s="304"/>
      <c r="AQ846" s="304"/>
      <c r="AR846" s="304"/>
      <c r="AS846" s="304"/>
      <c r="AT846" s="304"/>
      <c r="AU846" s="304"/>
      <c r="AV846" s="304"/>
      <c r="AW846" s="304"/>
      <c r="AX846" s="304"/>
      <c r="AY846" s="304"/>
      <c r="AZ846" s="304"/>
      <c r="BA846" s="304"/>
      <c r="BB846" s="304"/>
      <c r="BC846" s="304"/>
      <c r="BD846" s="304"/>
      <c r="BE846" s="304"/>
      <c r="BF846" s="304"/>
      <c r="BG846" s="304"/>
      <c r="BH846" s="304"/>
      <c r="BI846" s="304"/>
      <c r="BJ846" s="304"/>
      <c r="BK846" s="304"/>
      <c r="BL846" s="304"/>
      <c r="BM846" s="304"/>
      <c r="BN846" s="304"/>
      <c r="BO846" s="304"/>
      <c r="BP846" s="304"/>
      <c r="BQ846" s="304"/>
      <c r="BR846" s="304"/>
      <c r="BS846" s="304"/>
      <c r="BT846" s="304"/>
      <c r="BU846" s="304"/>
      <c r="BV846" s="304"/>
      <c r="BW846" s="304"/>
      <c r="BX846" s="304"/>
      <c r="BY846" s="304"/>
      <c r="BZ846" s="304"/>
      <c r="CA846" s="304"/>
      <c r="CB846" s="304"/>
      <c r="CC846" s="304"/>
      <c r="CD846" s="304"/>
      <c r="CE846" s="304"/>
      <c r="CF846" s="304"/>
      <c r="CG846" s="304"/>
      <c r="CH846" s="304"/>
      <c r="CI846" s="304"/>
      <c r="CJ846" s="304"/>
      <c r="CK846" s="304"/>
      <c r="CL846" s="304"/>
      <c r="CM846" s="304"/>
      <c r="CN846" s="304"/>
      <c r="CO846" s="304"/>
      <c r="CP846" s="304"/>
      <c r="CQ846" s="304"/>
      <c r="CR846" s="304"/>
      <c r="CS846" s="304"/>
      <c r="CT846" s="304"/>
      <c r="CU846" s="304"/>
      <c r="CV846" s="304"/>
      <c r="CW846" s="304"/>
      <c r="CX846" s="304"/>
      <c r="CY846" s="304"/>
      <c r="CZ846" s="304"/>
      <c r="DA846" s="304"/>
      <c r="DB846" s="304"/>
      <c r="DC846" s="304"/>
      <c r="DD846" s="304"/>
    </row>
    <row r="847" spans="1:108" ht="17.25">
      <c r="A847" s="304"/>
      <c r="B847" s="300"/>
      <c r="C847" s="304"/>
      <c r="D847" s="304"/>
      <c r="E847" s="303"/>
      <c r="F847" s="303"/>
      <c r="G847" s="303"/>
      <c r="H847" s="303"/>
      <c r="I847" s="303"/>
      <c r="J847" s="305"/>
      <c r="K847" s="303"/>
      <c r="L847" s="303"/>
      <c r="M847" s="303"/>
      <c r="N847" s="305"/>
      <c r="O847" s="303"/>
      <c r="P847" s="304"/>
      <c r="Q847" s="304"/>
      <c r="R847" s="304"/>
      <c r="S847" s="304"/>
      <c r="T847" s="304"/>
      <c r="U847" s="304"/>
      <c r="V847" s="304"/>
      <c r="W847" s="304"/>
      <c r="X847" s="304"/>
      <c r="Y847" s="304"/>
      <c r="Z847" s="304"/>
      <c r="AA847" s="304"/>
      <c r="AB847" s="304"/>
      <c r="AC847" s="304"/>
      <c r="AD847" s="304"/>
      <c r="AE847" s="304"/>
      <c r="AF847" s="304"/>
      <c r="AG847" s="304"/>
      <c r="AH847" s="304"/>
      <c r="AI847" s="304"/>
      <c r="AJ847" s="304"/>
      <c r="AK847" s="304"/>
      <c r="AL847" s="304"/>
      <c r="AM847" s="304"/>
      <c r="AN847" s="304"/>
      <c r="AO847" s="304"/>
      <c r="AP847" s="304"/>
      <c r="AQ847" s="304"/>
      <c r="AR847" s="304"/>
      <c r="AS847" s="304"/>
      <c r="AT847" s="304"/>
      <c r="AU847" s="304"/>
      <c r="AV847" s="304"/>
      <c r="AW847" s="304"/>
      <c r="AX847" s="304"/>
      <c r="AY847" s="304"/>
      <c r="AZ847" s="304"/>
      <c r="BA847" s="304"/>
      <c r="BB847" s="304"/>
      <c r="BC847" s="304"/>
      <c r="BD847" s="304"/>
      <c r="BE847" s="304"/>
      <c r="BF847" s="304"/>
      <c r="BG847" s="304"/>
      <c r="BH847" s="304"/>
      <c r="BI847" s="304"/>
      <c r="BJ847" s="304"/>
      <c r="BK847" s="304"/>
      <c r="BL847" s="304"/>
      <c r="BM847" s="304"/>
      <c r="BN847" s="304"/>
      <c r="BO847" s="304"/>
      <c r="BP847" s="304"/>
      <c r="BQ847" s="304"/>
      <c r="BR847" s="304"/>
      <c r="BS847" s="304"/>
      <c r="BT847" s="304"/>
      <c r="BU847" s="304"/>
      <c r="BV847" s="304"/>
      <c r="BW847" s="304"/>
      <c r="BX847" s="304"/>
      <c r="BY847" s="304"/>
      <c r="BZ847" s="304"/>
      <c r="CA847" s="304"/>
      <c r="CB847" s="304"/>
      <c r="CC847" s="304"/>
      <c r="CD847" s="304"/>
      <c r="CE847" s="304"/>
      <c r="CF847" s="304"/>
      <c r="CG847" s="304"/>
      <c r="CH847" s="304"/>
      <c r="CI847" s="304"/>
      <c r="CJ847" s="304"/>
      <c r="CK847" s="304"/>
      <c r="CL847" s="304"/>
      <c r="CM847" s="304"/>
      <c r="CN847" s="304"/>
      <c r="CO847" s="304"/>
      <c r="CP847" s="304"/>
      <c r="CQ847" s="304"/>
      <c r="CR847" s="304"/>
      <c r="CS847" s="304"/>
      <c r="CT847" s="304"/>
      <c r="CU847" s="304"/>
      <c r="CV847" s="304"/>
      <c r="CW847" s="304"/>
      <c r="CX847" s="304"/>
      <c r="CY847" s="304"/>
      <c r="CZ847" s="304"/>
      <c r="DA847" s="304"/>
      <c r="DB847" s="304"/>
      <c r="DC847" s="304"/>
      <c r="DD847" s="304"/>
    </row>
    <row r="848" spans="1:108" ht="17.25">
      <c r="A848" s="304"/>
      <c r="B848" s="300"/>
      <c r="C848" s="304"/>
      <c r="D848" s="304"/>
      <c r="E848" s="303"/>
      <c r="F848" s="303"/>
      <c r="G848" s="303"/>
      <c r="H848" s="303"/>
      <c r="I848" s="303"/>
      <c r="J848" s="305"/>
      <c r="K848" s="303"/>
      <c r="L848" s="303"/>
      <c r="M848" s="303"/>
      <c r="N848" s="305"/>
      <c r="O848" s="303"/>
      <c r="P848" s="304"/>
      <c r="Q848" s="304"/>
      <c r="R848" s="304"/>
      <c r="S848" s="304"/>
      <c r="T848" s="304"/>
      <c r="U848" s="304"/>
      <c r="V848" s="304"/>
      <c r="W848" s="304"/>
      <c r="X848" s="304"/>
      <c r="Y848" s="304"/>
      <c r="Z848" s="304"/>
      <c r="AA848" s="304"/>
      <c r="AB848" s="304"/>
      <c r="AC848" s="304"/>
      <c r="AD848" s="304"/>
      <c r="AE848" s="304"/>
      <c r="AF848" s="304"/>
      <c r="AG848" s="304"/>
      <c r="AH848" s="304"/>
      <c r="AI848" s="304"/>
      <c r="AJ848" s="304"/>
      <c r="AK848" s="304"/>
      <c r="AL848" s="304"/>
      <c r="AM848" s="304"/>
      <c r="AN848" s="304"/>
      <c r="AO848" s="304"/>
      <c r="AP848" s="304"/>
      <c r="AQ848" s="304"/>
      <c r="AR848" s="304"/>
      <c r="AS848" s="304"/>
      <c r="AT848" s="304"/>
      <c r="AU848" s="304"/>
      <c r="AV848" s="304"/>
      <c r="AW848" s="304"/>
      <c r="AX848" s="304"/>
      <c r="AY848" s="304"/>
      <c r="AZ848" s="304"/>
      <c r="BA848" s="304"/>
      <c r="BB848" s="304"/>
      <c r="BC848" s="304"/>
      <c r="BD848" s="304"/>
      <c r="BE848" s="304"/>
      <c r="BF848" s="304"/>
      <c r="BG848" s="304"/>
      <c r="BH848" s="304"/>
      <c r="BI848" s="304"/>
      <c r="BJ848" s="304"/>
      <c r="BK848" s="304"/>
      <c r="BL848" s="304"/>
      <c r="BM848" s="304"/>
      <c r="BN848" s="304"/>
      <c r="BO848" s="304"/>
      <c r="BP848" s="304"/>
      <c r="BQ848" s="304"/>
      <c r="BR848" s="304"/>
      <c r="BS848" s="304"/>
      <c r="BT848" s="304"/>
      <c r="BU848" s="304"/>
      <c r="BV848" s="304"/>
      <c r="BW848" s="304"/>
      <c r="BX848" s="304"/>
      <c r="BY848" s="304"/>
      <c r="BZ848" s="304"/>
      <c r="CA848" s="304"/>
      <c r="CB848" s="304"/>
      <c r="CC848" s="304"/>
      <c r="CD848" s="304"/>
      <c r="CE848" s="304"/>
      <c r="CF848" s="304"/>
      <c r="CG848" s="304"/>
      <c r="CH848" s="304"/>
      <c r="CI848" s="304"/>
      <c r="CJ848" s="304"/>
      <c r="CK848" s="304"/>
      <c r="CL848" s="304"/>
      <c r="CM848" s="304"/>
      <c r="CN848" s="304"/>
      <c r="CO848" s="304"/>
      <c r="CP848" s="304"/>
      <c r="CQ848" s="304"/>
      <c r="CR848" s="304"/>
      <c r="CS848" s="304"/>
      <c r="CT848" s="304"/>
      <c r="CU848" s="304"/>
      <c r="CV848" s="304"/>
      <c r="CW848" s="304"/>
      <c r="CX848" s="304"/>
      <c r="CY848" s="304"/>
      <c r="CZ848" s="304"/>
      <c r="DA848" s="304"/>
      <c r="DB848" s="304"/>
      <c r="DC848" s="304"/>
      <c r="DD848" s="304"/>
    </row>
    <row r="849" spans="1:108" ht="17.25">
      <c r="A849" s="304"/>
      <c r="B849" s="300"/>
      <c r="C849" s="304"/>
      <c r="D849" s="304"/>
      <c r="E849" s="303"/>
      <c r="F849" s="303"/>
      <c r="G849" s="303"/>
      <c r="H849" s="303"/>
      <c r="I849" s="303"/>
      <c r="J849" s="305"/>
      <c r="K849" s="303"/>
      <c r="L849" s="303"/>
      <c r="M849" s="303"/>
      <c r="N849" s="305"/>
      <c r="O849" s="303"/>
      <c r="P849" s="304"/>
      <c r="Q849" s="304"/>
      <c r="R849" s="304"/>
      <c r="S849" s="304"/>
      <c r="T849" s="304"/>
      <c r="U849" s="304"/>
      <c r="V849" s="304"/>
      <c r="W849" s="304"/>
      <c r="X849" s="304"/>
      <c r="Y849" s="304"/>
      <c r="Z849" s="304"/>
      <c r="AA849" s="304"/>
      <c r="AB849" s="304"/>
      <c r="AC849" s="304"/>
      <c r="AD849" s="304"/>
      <c r="AE849" s="304"/>
      <c r="AF849" s="304"/>
      <c r="AG849" s="304"/>
      <c r="AH849" s="304"/>
      <c r="AI849" s="304"/>
      <c r="AJ849" s="304"/>
      <c r="AK849" s="304"/>
      <c r="AL849" s="304"/>
      <c r="AM849" s="304"/>
      <c r="AN849" s="304"/>
      <c r="AO849" s="304"/>
      <c r="AP849" s="304"/>
      <c r="AQ849" s="304"/>
      <c r="AR849" s="304"/>
      <c r="AS849" s="304"/>
      <c r="AT849" s="304"/>
      <c r="AU849" s="304"/>
      <c r="AV849" s="304"/>
      <c r="AW849" s="304"/>
      <c r="AX849" s="304"/>
      <c r="AY849" s="304"/>
      <c r="AZ849" s="304"/>
      <c r="BA849" s="304"/>
      <c r="BB849" s="304"/>
      <c r="BC849" s="304"/>
      <c r="BD849" s="304"/>
      <c r="BE849" s="304"/>
      <c r="BF849" s="304"/>
      <c r="BG849" s="304"/>
      <c r="BH849" s="304"/>
      <c r="BI849" s="304"/>
      <c r="BJ849" s="304"/>
      <c r="BK849" s="304"/>
      <c r="BL849" s="304"/>
      <c r="BM849" s="304"/>
      <c r="BN849" s="304"/>
      <c r="BO849" s="304"/>
      <c r="BP849" s="304"/>
      <c r="BQ849" s="304"/>
      <c r="BR849" s="304"/>
      <c r="BS849" s="304"/>
      <c r="BT849" s="304"/>
      <c r="BU849" s="304"/>
      <c r="BV849" s="304"/>
      <c r="BW849" s="304"/>
      <c r="BX849" s="304"/>
      <c r="BY849" s="304"/>
      <c r="BZ849" s="304"/>
      <c r="CA849" s="304"/>
      <c r="CB849" s="304"/>
      <c r="CC849" s="304"/>
      <c r="CD849" s="304"/>
      <c r="CE849" s="304"/>
      <c r="CF849" s="304"/>
      <c r="CG849" s="304"/>
      <c r="CH849" s="304"/>
      <c r="CI849" s="304"/>
      <c r="CJ849" s="304"/>
      <c r="CK849" s="304"/>
      <c r="CL849" s="304"/>
      <c r="CM849" s="304"/>
      <c r="CN849" s="304"/>
      <c r="CO849" s="304"/>
      <c r="CP849" s="304"/>
      <c r="CQ849" s="304"/>
      <c r="CR849" s="304"/>
      <c r="CS849" s="304"/>
      <c r="CT849" s="304"/>
      <c r="CU849" s="304"/>
      <c r="CV849" s="304"/>
      <c r="CW849" s="304"/>
      <c r="CX849" s="304"/>
      <c r="CY849" s="304"/>
      <c r="CZ849" s="304"/>
      <c r="DA849" s="304"/>
      <c r="DB849" s="304"/>
      <c r="DC849" s="304"/>
      <c r="DD849" s="304"/>
    </row>
    <row r="850" spans="1:108" ht="17.25">
      <c r="A850" s="304"/>
      <c r="B850" s="300"/>
      <c r="C850" s="304"/>
      <c r="D850" s="304"/>
      <c r="E850" s="303"/>
      <c r="F850" s="303"/>
      <c r="G850" s="303"/>
      <c r="H850" s="303"/>
      <c r="I850" s="303"/>
      <c r="J850" s="305"/>
      <c r="K850" s="303"/>
      <c r="L850" s="303"/>
      <c r="M850" s="303"/>
      <c r="N850" s="305"/>
      <c r="O850" s="303"/>
      <c r="P850" s="304"/>
      <c r="Q850" s="304"/>
      <c r="R850" s="304"/>
      <c r="S850" s="304"/>
      <c r="T850" s="304"/>
      <c r="U850" s="304"/>
      <c r="V850" s="304"/>
      <c r="W850" s="304"/>
      <c r="X850" s="304"/>
      <c r="Y850" s="304"/>
      <c r="Z850" s="304"/>
      <c r="AA850" s="304"/>
      <c r="AB850" s="304"/>
      <c r="AC850" s="304"/>
      <c r="AD850" s="304"/>
      <c r="AE850" s="304"/>
      <c r="AF850" s="304"/>
      <c r="AG850" s="304"/>
      <c r="AH850" s="304"/>
      <c r="AI850" s="304"/>
      <c r="AJ850" s="304"/>
      <c r="AK850" s="304"/>
      <c r="AL850" s="304"/>
      <c r="AM850" s="304"/>
      <c r="AN850" s="304"/>
      <c r="AO850" s="304"/>
      <c r="AP850" s="304"/>
      <c r="AQ850" s="304"/>
      <c r="AR850" s="304"/>
      <c r="AS850" s="304"/>
      <c r="AT850" s="304"/>
      <c r="AU850" s="304"/>
      <c r="AV850" s="304"/>
      <c r="AW850" s="304"/>
      <c r="AX850" s="304"/>
      <c r="AY850" s="304"/>
      <c r="AZ850" s="304"/>
      <c r="BA850" s="304"/>
      <c r="BB850" s="304"/>
      <c r="BC850" s="304"/>
      <c r="BD850" s="304"/>
      <c r="BE850" s="304"/>
      <c r="BF850" s="304"/>
      <c r="BG850" s="304"/>
      <c r="BH850" s="304"/>
      <c r="BI850" s="304"/>
      <c r="BJ850" s="304"/>
      <c r="BK850" s="304"/>
      <c r="BL850" s="304"/>
      <c r="BM850" s="304"/>
      <c r="BN850" s="304"/>
      <c r="BO850" s="304"/>
      <c r="BP850" s="304"/>
      <c r="BQ850" s="304"/>
      <c r="BR850" s="304"/>
      <c r="BS850" s="304"/>
      <c r="BT850" s="304"/>
      <c r="BU850" s="304"/>
      <c r="BV850" s="304"/>
      <c r="BW850" s="304"/>
      <c r="BX850" s="304"/>
      <c r="BY850" s="304"/>
      <c r="BZ850" s="304"/>
      <c r="CA850" s="304"/>
      <c r="CB850" s="304"/>
      <c r="CC850" s="304"/>
      <c r="CD850" s="304"/>
      <c r="CE850" s="304"/>
      <c r="CF850" s="304"/>
      <c r="CG850" s="304"/>
      <c r="CH850" s="304"/>
      <c r="CI850" s="304"/>
      <c r="CJ850" s="304"/>
      <c r="CK850" s="304"/>
      <c r="CL850" s="304"/>
      <c r="CM850" s="304"/>
      <c r="CN850" s="304"/>
      <c r="CO850" s="304"/>
      <c r="CP850" s="304"/>
      <c r="CQ850" s="304"/>
      <c r="CR850" s="304"/>
      <c r="CS850" s="304"/>
      <c r="CT850" s="304"/>
      <c r="CU850" s="304"/>
      <c r="CV850" s="304"/>
      <c r="CW850" s="304"/>
      <c r="CX850" s="304"/>
      <c r="CY850" s="304"/>
      <c r="CZ850" s="304"/>
      <c r="DA850" s="304"/>
      <c r="DB850" s="304"/>
      <c r="DC850" s="304"/>
      <c r="DD850" s="304"/>
    </row>
    <row r="851" spans="1:108" ht="17.25">
      <c r="A851" s="304"/>
      <c r="B851" s="300"/>
      <c r="C851" s="304"/>
      <c r="D851" s="304"/>
      <c r="E851" s="303"/>
      <c r="F851" s="303"/>
      <c r="G851" s="303"/>
      <c r="H851" s="303"/>
      <c r="I851" s="303"/>
      <c r="J851" s="305"/>
      <c r="K851" s="303"/>
      <c r="L851" s="303"/>
      <c r="M851" s="303"/>
      <c r="N851" s="305"/>
      <c r="O851" s="303"/>
      <c r="P851" s="304"/>
      <c r="Q851" s="304"/>
      <c r="R851" s="304"/>
      <c r="S851" s="304"/>
      <c r="T851" s="304"/>
      <c r="U851" s="304"/>
      <c r="V851" s="304"/>
      <c r="W851" s="304"/>
      <c r="X851" s="304"/>
      <c r="Y851" s="304"/>
      <c r="Z851" s="304"/>
      <c r="AA851" s="304"/>
      <c r="AB851" s="304"/>
      <c r="AC851" s="304"/>
      <c r="AD851" s="304"/>
      <c r="AE851" s="304"/>
      <c r="AF851" s="304"/>
      <c r="AG851" s="304"/>
      <c r="AH851" s="304"/>
      <c r="AI851" s="304"/>
      <c r="AJ851" s="304"/>
      <c r="AK851" s="304"/>
      <c r="AL851" s="304"/>
      <c r="AM851" s="304"/>
      <c r="AN851" s="304"/>
      <c r="AO851" s="304"/>
      <c r="AP851" s="304"/>
      <c r="AQ851" s="304"/>
      <c r="AR851" s="304"/>
      <c r="AS851" s="304"/>
      <c r="AT851" s="304"/>
      <c r="AU851" s="304"/>
      <c r="AV851" s="304"/>
      <c r="AW851" s="304"/>
      <c r="AX851" s="304"/>
      <c r="AY851" s="304"/>
      <c r="AZ851" s="304"/>
      <c r="BA851" s="304"/>
      <c r="BB851" s="304"/>
      <c r="BC851" s="304"/>
      <c r="BD851" s="304"/>
      <c r="BE851" s="304"/>
      <c r="BF851" s="304"/>
      <c r="BG851" s="304"/>
      <c r="BH851" s="304"/>
      <c r="BI851" s="304"/>
      <c r="BJ851" s="304"/>
      <c r="BK851" s="304"/>
      <c r="BL851" s="304"/>
      <c r="BM851" s="304"/>
      <c r="BN851" s="304"/>
      <c r="BO851" s="304"/>
      <c r="BP851" s="304"/>
      <c r="BQ851" s="304"/>
      <c r="BR851" s="304"/>
      <c r="BS851" s="304"/>
      <c r="BT851" s="304"/>
      <c r="BU851" s="304"/>
      <c r="BV851" s="304"/>
      <c r="BW851" s="304"/>
      <c r="BX851" s="304"/>
      <c r="BY851" s="304"/>
      <c r="BZ851" s="304"/>
      <c r="CA851" s="304"/>
      <c r="CB851" s="304"/>
      <c r="CC851" s="304"/>
      <c r="CD851" s="304"/>
      <c r="CE851" s="304"/>
      <c r="CF851" s="304"/>
      <c r="CG851" s="304"/>
      <c r="CH851" s="304"/>
      <c r="CI851" s="304"/>
      <c r="CJ851" s="304"/>
      <c r="CK851" s="304"/>
      <c r="CL851" s="304"/>
      <c r="CM851" s="304"/>
      <c r="CN851" s="304"/>
      <c r="CO851" s="304"/>
      <c r="CP851" s="304"/>
      <c r="CQ851" s="304"/>
      <c r="CR851" s="304"/>
      <c r="CS851" s="304"/>
      <c r="CT851" s="304"/>
      <c r="CU851" s="304"/>
      <c r="CV851" s="304"/>
      <c r="CW851" s="304"/>
      <c r="CX851" s="304"/>
      <c r="CY851" s="304"/>
      <c r="CZ851" s="304"/>
      <c r="DA851" s="304"/>
      <c r="DB851" s="304"/>
      <c r="DC851" s="304"/>
      <c r="DD851" s="304"/>
    </row>
    <row r="852" spans="1:108" ht="17.25">
      <c r="A852" s="304"/>
      <c r="B852" s="300"/>
      <c r="C852" s="304"/>
      <c r="D852" s="304"/>
      <c r="E852" s="303"/>
      <c r="F852" s="303"/>
      <c r="G852" s="303"/>
      <c r="H852" s="303"/>
      <c r="I852" s="303"/>
      <c r="J852" s="305"/>
      <c r="K852" s="303"/>
      <c r="L852" s="303"/>
      <c r="M852" s="303"/>
      <c r="N852" s="305"/>
      <c r="O852" s="303"/>
      <c r="P852" s="304"/>
      <c r="Q852" s="304"/>
      <c r="R852" s="304"/>
      <c r="S852" s="304"/>
      <c r="T852" s="304"/>
      <c r="U852" s="304"/>
      <c r="V852" s="304"/>
      <c r="W852" s="304"/>
      <c r="X852" s="304"/>
      <c r="Y852" s="304"/>
      <c r="Z852" s="304"/>
      <c r="AA852" s="304"/>
      <c r="AB852" s="304"/>
      <c r="AC852" s="304"/>
      <c r="AD852" s="304"/>
      <c r="AE852" s="304"/>
      <c r="AF852" s="304"/>
      <c r="AG852" s="304"/>
      <c r="AH852" s="304"/>
      <c r="AI852" s="304"/>
      <c r="AJ852" s="304"/>
      <c r="AK852" s="304"/>
      <c r="AL852" s="304"/>
      <c r="AM852" s="304"/>
      <c r="AN852" s="304"/>
      <c r="AO852" s="304"/>
      <c r="AP852" s="304"/>
      <c r="AQ852" s="304"/>
      <c r="AR852" s="304"/>
      <c r="AS852" s="304"/>
      <c r="AT852" s="304"/>
      <c r="AU852" s="304"/>
      <c r="AV852" s="304"/>
      <c r="AW852" s="304"/>
      <c r="AX852" s="304"/>
      <c r="AY852" s="304"/>
      <c r="AZ852" s="304"/>
      <c r="BA852" s="304"/>
      <c r="BB852" s="304"/>
      <c r="BC852" s="304"/>
      <c r="BD852" s="304"/>
      <c r="BE852" s="304"/>
      <c r="BF852" s="304"/>
      <c r="BG852" s="304"/>
      <c r="BH852" s="304"/>
      <c r="BI852" s="304"/>
      <c r="BJ852" s="304"/>
      <c r="BK852" s="304"/>
      <c r="BL852" s="304"/>
      <c r="BM852" s="304"/>
      <c r="BN852" s="304"/>
      <c r="BO852" s="304"/>
      <c r="BP852" s="304"/>
      <c r="BQ852" s="304"/>
      <c r="BR852" s="304"/>
      <c r="BS852" s="304"/>
      <c r="BT852" s="304"/>
      <c r="BU852" s="304"/>
      <c r="BV852" s="304"/>
      <c r="BW852" s="304"/>
      <c r="BX852" s="304"/>
      <c r="BY852" s="304"/>
      <c r="BZ852" s="304"/>
      <c r="CA852" s="304"/>
      <c r="CB852" s="304"/>
      <c r="CC852" s="304"/>
      <c r="CD852" s="304"/>
      <c r="CE852" s="304"/>
      <c r="CF852" s="304"/>
      <c r="CG852" s="304"/>
      <c r="CH852" s="304"/>
      <c r="CI852" s="304"/>
      <c r="CJ852" s="304"/>
      <c r="CK852" s="304"/>
      <c r="CL852" s="304"/>
      <c r="CM852" s="304"/>
      <c r="CN852" s="304"/>
      <c r="CO852" s="304"/>
      <c r="CP852" s="304"/>
      <c r="CQ852" s="304"/>
      <c r="CR852" s="304"/>
      <c r="CS852" s="304"/>
      <c r="CT852" s="304"/>
      <c r="CU852" s="304"/>
      <c r="CV852" s="304"/>
      <c r="CW852" s="304"/>
      <c r="CX852" s="304"/>
      <c r="CY852" s="304"/>
      <c r="CZ852" s="304"/>
      <c r="DA852" s="304"/>
      <c r="DB852" s="304"/>
      <c r="DC852" s="304"/>
      <c r="DD852" s="304"/>
    </row>
    <row r="853" spans="1:108" ht="17.25">
      <c r="A853" s="304"/>
      <c r="B853" s="300"/>
      <c r="C853" s="304"/>
      <c r="D853" s="304"/>
      <c r="E853" s="303"/>
      <c r="F853" s="303"/>
      <c r="G853" s="303"/>
      <c r="H853" s="303"/>
      <c r="I853" s="303"/>
      <c r="J853" s="305"/>
      <c r="K853" s="303"/>
      <c r="L853" s="303"/>
      <c r="M853" s="303"/>
      <c r="N853" s="305"/>
      <c r="O853" s="303"/>
      <c r="P853" s="304"/>
      <c r="Q853" s="304"/>
      <c r="R853" s="304"/>
      <c r="S853" s="304"/>
      <c r="T853" s="304"/>
      <c r="U853" s="304"/>
      <c r="V853" s="304"/>
      <c r="W853" s="304"/>
      <c r="X853" s="304"/>
      <c r="Y853" s="304"/>
      <c r="Z853" s="304"/>
      <c r="AA853" s="304"/>
      <c r="AB853" s="304"/>
      <c r="AC853" s="304"/>
      <c r="AD853" s="304"/>
      <c r="AE853" s="304"/>
      <c r="AF853" s="304"/>
      <c r="AG853" s="304"/>
      <c r="AH853" s="304"/>
      <c r="AI853" s="304"/>
      <c r="AJ853" s="304"/>
      <c r="AK853" s="304"/>
      <c r="AL853" s="304"/>
      <c r="AM853" s="304"/>
      <c r="AN853" s="304"/>
      <c r="AO853" s="304"/>
      <c r="AP853" s="304"/>
      <c r="AQ853" s="304"/>
      <c r="AR853" s="304"/>
      <c r="AS853" s="304"/>
      <c r="AT853" s="304"/>
      <c r="AU853" s="304"/>
      <c r="AV853" s="304"/>
      <c r="AW853" s="304"/>
      <c r="AX853" s="304"/>
      <c r="AY853" s="304"/>
      <c r="AZ853" s="304"/>
      <c r="BA853" s="304"/>
      <c r="BB853" s="304"/>
      <c r="BC853" s="304"/>
      <c r="BD853" s="304"/>
      <c r="BE853" s="304"/>
      <c r="BF853" s="304"/>
      <c r="BG853" s="304"/>
      <c r="BH853" s="304"/>
      <c r="BI853" s="304"/>
      <c r="BJ853" s="304"/>
      <c r="BK853" s="304"/>
      <c r="BL853" s="304"/>
      <c r="BM853" s="304"/>
      <c r="BN853" s="304"/>
      <c r="BO853" s="304"/>
      <c r="BP853" s="304"/>
      <c r="BQ853" s="304"/>
      <c r="BR853" s="304"/>
      <c r="BS853" s="304"/>
      <c r="BT853" s="304"/>
      <c r="BU853" s="304"/>
      <c r="BV853" s="304"/>
      <c r="BW853" s="304"/>
      <c r="BX853" s="304"/>
      <c r="BY853" s="304"/>
      <c r="BZ853" s="304"/>
      <c r="CA853" s="304"/>
      <c r="CB853" s="304"/>
      <c r="CC853" s="304"/>
      <c r="CD853" s="304"/>
      <c r="CE853" s="304"/>
      <c r="CF853" s="304"/>
      <c r="CG853" s="304"/>
      <c r="CH853" s="304"/>
      <c r="CI853" s="304"/>
      <c r="CJ853" s="304"/>
      <c r="CK853" s="304"/>
      <c r="CL853" s="304"/>
      <c r="CM853" s="304"/>
      <c r="CN853" s="304"/>
      <c r="CO853" s="304"/>
      <c r="CP853" s="304"/>
      <c r="CQ853" s="304"/>
      <c r="CR853" s="304"/>
      <c r="CS853" s="304"/>
      <c r="CT853" s="304"/>
      <c r="CU853" s="304"/>
      <c r="CV853" s="304"/>
      <c r="CW853" s="304"/>
      <c r="CX853" s="304"/>
      <c r="CY853" s="304"/>
      <c r="CZ853" s="304"/>
      <c r="DA853" s="304"/>
      <c r="DB853" s="304"/>
      <c r="DC853" s="304"/>
      <c r="DD853" s="304"/>
    </row>
    <row r="854" spans="1:108" ht="17.25">
      <c r="A854" s="304"/>
      <c r="B854" s="300"/>
      <c r="C854" s="304"/>
      <c r="D854" s="304"/>
      <c r="E854" s="303"/>
      <c r="F854" s="303"/>
      <c r="G854" s="303"/>
      <c r="H854" s="303"/>
      <c r="I854" s="303"/>
      <c r="J854" s="305"/>
      <c r="K854" s="303"/>
      <c r="L854" s="303"/>
      <c r="M854" s="303"/>
      <c r="N854" s="305"/>
      <c r="O854" s="303"/>
      <c r="P854" s="304"/>
      <c r="Q854" s="304"/>
      <c r="R854" s="304"/>
      <c r="S854" s="304"/>
      <c r="T854" s="304"/>
      <c r="U854" s="304"/>
      <c r="V854" s="304"/>
      <c r="W854" s="304"/>
      <c r="X854" s="304"/>
      <c r="Y854" s="304"/>
      <c r="Z854" s="304"/>
      <c r="AA854" s="304"/>
      <c r="AB854" s="304"/>
      <c r="AC854" s="304"/>
      <c r="AD854" s="304"/>
      <c r="AE854" s="304"/>
      <c r="AF854" s="304"/>
      <c r="AG854" s="304"/>
      <c r="AH854" s="304"/>
      <c r="AI854" s="304"/>
      <c r="AJ854" s="304"/>
      <c r="AK854" s="304"/>
      <c r="AL854" s="304"/>
      <c r="AM854" s="304"/>
      <c r="AN854" s="304"/>
      <c r="AO854" s="304"/>
      <c r="AP854" s="304"/>
      <c r="AQ854" s="304"/>
      <c r="AR854" s="304"/>
      <c r="AS854" s="304"/>
      <c r="AT854" s="304"/>
      <c r="AU854" s="304"/>
      <c r="AV854" s="304"/>
      <c r="AW854" s="304"/>
      <c r="AX854" s="304"/>
      <c r="AY854" s="304"/>
      <c r="AZ854" s="304"/>
      <c r="BA854" s="304"/>
      <c r="BB854" s="304"/>
      <c r="BC854" s="304"/>
      <c r="BD854" s="304"/>
      <c r="BE854" s="304"/>
      <c r="BF854" s="304"/>
      <c r="BG854" s="304"/>
      <c r="BH854" s="304"/>
      <c r="BI854" s="304"/>
      <c r="BJ854" s="304"/>
      <c r="BK854" s="304"/>
      <c r="BL854" s="304"/>
      <c r="BM854" s="304"/>
      <c r="BN854" s="304"/>
      <c r="BO854" s="304"/>
      <c r="BP854" s="304"/>
      <c r="BQ854" s="304"/>
      <c r="BR854" s="304"/>
      <c r="BS854" s="304"/>
      <c r="BT854" s="304"/>
      <c r="BU854" s="304"/>
      <c r="BV854" s="304"/>
      <c r="BW854" s="304"/>
      <c r="BX854" s="304"/>
      <c r="BY854" s="304"/>
      <c r="BZ854" s="304"/>
      <c r="CA854" s="304"/>
      <c r="CB854" s="304"/>
      <c r="CC854" s="304"/>
      <c r="CD854" s="304"/>
      <c r="CE854" s="304"/>
      <c r="CF854" s="304"/>
      <c r="CG854" s="304"/>
      <c r="CH854" s="304"/>
      <c r="CI854" s="304"/>
      <c r="CJ854" s="304"/>
      <c r="CK854" s="304"/>
      <c r="CL854" s="304"/>
      <c r="CM854" s="304"/>
      <c r="CN854" s="304"/>
      <c r="CO854" s="304"/>
      <c r="CP854" s="304"/>
      <c r="CQ854" s="304"/>
      <c r="CR854" s="304"/>
      <c r="CS854" s="304"/>
      <c r="CT854" s="304"/>
      <c r="CU854" s="304"/>
      <c r="CV854" s="304"/>
      <c r="CW854" s="304"/>
      <c r="CX854" s="304"/>
      <c r="CY854" s="304"/>
      <c r="CZ854" s="304"/>
      <c r="DA854" s="304"/>
      <c r="DB854" s="304"/>
      <c r="DC854" s="304"/>
      <c r="DD854" s="304"/>
    </row>
    <row r="855" spans="1:108" ht="17.25">
      <c r="A855" s="304"/>
      <c r="B855" s="300"/>
      <c r="C855" s="304"/>
      <c r="D855" s="304"/>
      <c r="E855" s="303"/>
      <c r="F855" s="303"/>
      <c r="G855" s="303"/>
      <c r="H855" s="303"/>
      <c r="I855" s="303"/>
      <c r="J855" s="305"/>
      <c r="K855" s="303"/>
      <c r="L855" s="303"/>
      <c r="M855" s="303"/>
      <c r="N855" s="305"/>
      <c r="O855" s="303"/>
      <c r="P855" s="304"/>
      <c r="Q855" s="304"/>
      <c r="R855" s="304"/>
      <c r="S855" s="304"/>
      <c r="T855" s="304"/>
      <c r="U855" s="304"/>
      <c r="V855" s="304"/>
      <c r="W855" s="304"/>
      <c r="X855" s="304"/>
      <c r="Y855" s="304"/>
      <c r="Z855" s="304"/>
      <c r="AA855" s="304"/>
      <c r="AB855" s="304"/>
      <c r="AC855" s="304"/>
      <c r="AD855" s="304"/>
      <c r="AE855" s="304"/>
      <c r="AF855" s="304"/>
      <c r="AG855" s="304"/>
      <c r="AH855" s="304"/>
      <c r="AI855" s="304"/>
      <c r="AJ855" s="304"/>
      <c r="AK855" s="304"/>
      <c r="AL855" s="304"/>
      <c r="AM855" s="304"/>
      <c r="AN855" s="304"/>
      <c r="AO855" s="304"/>
      <c r="AP855" s="304"/>
      <c r="AQ855" s="304"/>
      <c r="AR855" s="304"/>
      <c r="AS855" s="304"/>
      <c r="AT855" s="304"/>
      <c r="AU855" s="304"/>
      <c r="AV855" s="304"/>
      <c r="AW855" s="304"/>
      <c r="AX855" s="304"/>
      <c r="AY855" s="304"/>
      <c r="AZ855" s="304"/>
      <c r="BA855" s="304"/>
      <c r="BB855" s="304"/>
      <c r="BC855" s="304"/>
      <c r="BD855" s="304"/>
      <c r="BE855" s="304"/>
      <c r="BF855" s="304"/>
      <c r="BG855" s="304"/>
      <c r="BH855" s="304"/>
      <c r="BI855" s="304"/>
      <c r="BJ855" s="304"/>
      <c r="BK855" s="304"/>
      <c r="BL855" s="304"/>
      <c r="BM855" s="304"/>
      <c r="BN855" s="304"/>
      <c r="BO855" s="304"/>
      <c r="BP855" s="304"/>
      <c r="BQ855" s="304"/>
      <c r="BR855" s="304"/>
      <c r="BS855" s="304"/>
      <c r="BT855" s="304"/>
      <c r="BU855" s="304"/>
      <c r="BV855" s="304"/>
      <c r="BW855" s="304"/>
      <c r="BX855" s="304"/>
      <c r="BY855" s="304"/>
      <c r="BZ855" s="304"/>
      <c r="CA855" s="304"/>
      <c r="CB855" s="304"/>
      <c r="CC855" s="304"/>
      <c r="CD855" s="304"/>
      <c r="CE855" s="304"/>
      <c r="CF855" s="304"/>
      <c r="CG855" s="304"/>
      <c r="CH855" s="304"/>
      <c r="CI855" s="304"/>
      <c r="CJ855" s="304"/>
      <c r="CK855" s="304"/>
      <c r="CL855" s="304"/>
      <c r="CM855" s="304"/>
      <c r="CN855" s="304"/>
      <c r="CO855" s="304"/>
      <c r="CP855" s="304"/>
      <c r="CQ855" s="304"/>
      <c r="CR855" s="304"/>
      <c r="CS855" s="304"/>
      <c r="CT855" s="304"/>
      <c r="CU855" s="304"/>
      <c r="CV855" s="304"/>
      <c r="CW855" s="304"/>
      <c r="CX855" s="304"/>
      <c r="CY855" s="304"/>
      <c r="CZ855" s="304"/>
      <c r="DA855" s="304"/>
      <c r="DB855" s="304"/>
      <c r="DC855" s="304"/>
      <c r="DD855" s="304"/>
    </row>
    <row r="856" spans="1:108" ht="17.25">
      <c r="A856" s="304"/>
      <c r="B856" s="300"/>
      <c r="C856" s="304"/>
      <c r="D856" s="304"/>
      <c r="E856" s="303"/>
      <c r="F856" s="303"/>
      <c r="G856" s="303"/>
      <c r="H856" s="303"/>
      <c r="I856" s="303"/>
      <c r="J856" s="305"/>
      <c r="K856" s="303"/>
      <c r="L856" s="303"/>
      <c r="M856" s="303"/>
      <c r="N856" s="305"/>
      <c r="O856" s="303"/>
      <c r="P856" s="304"/>
      <c r="Q856" s="304"/>
      <c r="R856" s="304"/>
      <c r="S856" s="304"/>
      <c r="T856" s="304"/>
      <c r="U856" s="304"/>
      <c r="V856" s="304"/>
      <c r="W856" s="304"/>
      <c r="X856" s="304"/>
      <c r="Y856" s="304"/>
      <c r="Z856" s="304"/>
      <c r="AA856" s="304"/>
      <c r="AB856" s="304"/>
      <c r="AC856" s="304"/>
      <c r="AD856" s="304"/>
      <c r="AE856" s="304"/>
      <c r="AF856" s="304"/>
      <c r="AG856" s="304"/>
      <c r="AH856" s="304"/>
      <c r="AI856" s="304"/>
      <c r="AJ856" s="304"/>
      <c r="AK856" s="304"/>
      <c r="AL856" s="304"/>
      <c r="AM856" s="304"/>
      <c r="AN856" s="304"/>
      <c r="AO856" s="304"/>
      <c r="AP856" s="304"/>
      <c r="AQ856" s="304"/>
      <c r="AR856" s="304"/>
      <c r="AS856" s="304"/>
      <c r="AT856" s="304"/>
      <c r="AU856" s="304"/>
      <c r="AV856" s="304"/>
      <c r="AW856" s="304"/>
      <c r="AX856" s="304"/>
      <c r="AY856" s="304"/>
      <c r="AZ856" s="304"/>
      <c r="BA856" s="304"/>
      <c r="BB856" s="304"/>
      <c r="BC856" s="304"/>
      <c r="BD856" s="304"/>
      <c r="BE856" s="304"/>
      <c r="BF856" s="304"/>
      <c r="BG856" s="304"/>
      <c r="BH856" s="304"/>
      <c r="BI856" s="304"/>
      <c r="BJ856" s="304"/>
      <c r="BK856" s="304"/>
      <c r="BL856" s="304"/>
      <c r="BM856" s="304"/>
      <c r="BN856" s="304"/>
      <c r="BO856" s="304"/>
      <c r="BP856" s="304"/>
      <c r="BQ856" s="304"/>
      <c r="BR856" s="304"/>
      <c r="BS856" s="304"/>
      <c r="BT856" s="304"/>
      <c r="BU856" s="304"/>
      <c r="BV856" s="304"/>
      <c r="BW856" s="304"/>
      <c r="BX856" s="304"/>
      <c r="BY856" s="304"/>
      <c r="BZ856" s="304"/>
      <c r="CA856" s="304"/>
      <c r="CB856" s="304"/>
      <c r="CC856" s="304"/>
      <c r="CD856" s="304"/>
      <c r="CE856" s="304"/>
      <c r="CF856" s="304"/>
      <c r="CG856" s="304"/>
      <c r="CH856" s="304"/>
      <c r="CI856" s="304"/>
      <c r="CJ856" s="304"/>
      <c r="CK856" s="304"/>
      <c r="CL856" s="304"/>
      <c r="CM856" s="304"/>
      <c r="CN856" s="304"/>
      <c r="CO856" s="304"/>
      <c r="CP856" s="304"/>
      <c r="CQ856" s="304"/>
      <c r="CR856" s="304"/>
      <c r="CS856" s="304"/>
      <c r="CT856" s="304"/>
      <c r="CU856" s="304"/>
      <c r="CV856" s="304"/>
      <c r="CW856" s="304"/>
      <c r="CX856" s="304"/>
      <c r="CY856" s="304"/>
      <c r="CZ856" s="304"/>
      <c r="DA856" s="304"/>
      <c r="DB856" s="304"/>
      <c r="DC856" s="304"/>
      <c r="DD856" s="304"/>
    </row>
    <row r="857" spans="1:108" ht="17.25">
      <c r="A857" s="304"/>
      <c r="B857" s="300"/>
      <c r="C857" s="304"/>
      <c r="D857" s="304"/>
      <c r="E857" s="303"/>
      <c r="F857" s="303"/>
      <c r="G857" s="303"/>
      <c r="H857" s="303"/>
      <c r="I857" s="303"/>
      <c r="J857" s="305"/>
      <c r="K857" s="303"/>
      <c r="L857" s="303"/>
      <c r="M857" s="303"/>
      <c r="N857" s="305"/>
      <c r="O857" s="303"/>
      <c r="P857" s="304"/>
      <c r="Q857" s="304"/>
      <c r="R857" s="304"/>
      <c r="S857" s="304"/>
      <c r="T857" s="304"/>
      <c r="U857" s="304"/>
      <c r="V857" s="304"/>
      <c r="W857" s="304"/>
      <c r="X857" s="304"/>
      <c r="Y857" s="304"/>
      <c r="Z857" s="304"/>
      <c r="AA857" s="304"/>
      <c r="AB857" s="304"/>
      <c r="AC857" s="304"/>
      <c r="AD857" s="304"/>
      <c r="AE857" s="304"/>
      <c r="AF857" s="304"/>
      <c r="AG857" s="304"/>
      <c r="AH857" s="304"/>
      <c r="AI857" s="304"/>
      <c r="AJ857" s="304"/>
      <c r="AK857" s="304"/>
      <c r="AL857" s="304"/>
      <c r="AM857" s="304"/>
      <c r="AN857" s="304"/>
      <c r="AO857" s="304"/>
      <c r="AP857" s="304"/>
      <c r="AQ857" s="304"/>
      <c r="AR857" s="304"/>
      <c r="AS857" s="304"/>
      <c r="AT857" s="304"/>
      <c r="AU857" s="304"/>
      <c r="AV857" s="304"/>
      <c r="AW857" s="304"/>
      <c r="AX857" s="304"/>
      <c r="AY857" s="304"/>
      <c r="AZ857" s="304"/>
      <c r="BA857" s="304"/>
      <c r="BB857" s="304"/>
      <c r="BC857" s="304"/>
      <c r="BD857" s="304"/>
      <c r="BE857" s="304"/>
      <c r="BF857" s="304"/>
      <c r="BG857" s="304"/>
      <c r="BH857" s="304"/>
      <c r="BI857" s="304"/>
      <c r="BJ857" s="304"/>
      <c r="BK857" s="304"/>
      <c r="BL857" s="304"/>
      <c r="BM857" s="304"/>
      <c r="BN857" s="304"/>
      <c r="BO857" s="304"/>
      <c r="BP857" s="304"/>
      <c r="BQ857" s="304"/>
      <c r="BR857" s="304"/>
      <c r="BS857" s="304"/>
      <c r="BT857" s="304"/>
      <c r="BU857" s="304"/>
      <c r="BV857" s="304"/>
      <c r="BW857" s="304"/>
      <c r="BX857" s="304"/>
      <c r="BY857" s="304"/>
      <c r="BZ857" s="304"/>
      <c r="CA857" s="304"/>
      <c r="CB857" s="304"/>
      <c r="CC857" s="304"/>
      <c r="CD857" s="304"/>
      <c r="CE857" s="304"/>
      <c r="CF857" s="304"/>
      <c r="CG857" s="304"/>
      <c r="CH857" s="304"/>
      <c r="CI857" s="304"/>
      <c r="CJ857" s="304"/>
      <c r="CK857" s="304"/>
      <c r="CL857" s="304"/>
      <c r="CM857" s="304"/>
      <c r="CN857" s="304"/>
      <c r="CO857" s="304"/>
      <c r="CP857" s="304"/>
      <c r="CQ857" s="304"/>
      <c r="CR857" s="304"/>
      <c r="CS857" s="304"/>
      <c r="CT857" s="304"/>
      <c r="CU857" s="304"/>
      <c r="CV857" s="304"/>
      <c r="CW857" s="304"/>
      <c r="CX857" s="304"/>
      <c r="CY857" s="304"/>
      <c r="CZ857" s="304"/>
      <c r="DA857" s="304"/>
      <c r="DB857" s="304"/>
      <c r="DC857" s="304"/>
      <c r="DD857" s="304"/>
    </row>
    <row r="858" spans="1:108" ht="17.25">
      <c r="A858" s="304"/>
      <c r="B858" s="300"/>
      <c r="C858" s="304"/>
      <c r="D858" s="304"/>
      <c r="E858" s="303"/>
      <c r="F858" s="303"/>
      <c r="G858" s="303"/>
      <c r="H858" s="303"/>
      <c r="I858" s="303"/>
      <c r="J858" s="305"/>
      <c r="K858" s="303"/>
      <c r="L858" s="303"/>
      <c r="M858" s="303"/>
      <c r="N858" s="305"/>
      <c r="O858" s="303"/>
      <c r="P858" s="304"/>
      <c r="Q858" s="304"/>
      <c r="R858" s="304"/>
      <c r="S858" s="304"/>
      <c r="T858" s="304"/>
      <c r="U858" s="304"/>
      <c r="V858" s="304"/>
      <c r="W858" s="304"/>
      <c r="X858" s="304"/>
      <c r="Y858" s="304"/>
      <c r="Z858" s="304"/>
      <c r="AA858" s="304"/>
      <c r="AB858" s="304"/>
      <c r="AC858" s="304"/>
      <c r="AD858" s="304"/>
      <c r="AE858" s="304"/>
      <c r="AF858" s="304"/>
      <c r="AG858" s="304"/>
      <c r="AH858" s="304"/>
      <c r="AI858" s="304"/>
      <c r="AJ858" s="304"/>
      <c r="AK858" s="304"/>
      <c r="AL858" s="304"/>
      <c r="AM858" s="304"/>
      <c r="AN858" s="304"/>
      <c r="AO858" s="304"/>
      <c r="AP858" s="304"/>
      <c r="AQ858" s="304"/>
      <c r="AR858" s="304"/>
      <c r="AS858" s="304"/>
      <c r="AT858" s="304"/>
      <c r="AU858" s="304"/>
      <c r="AV858" s="304"/>
      <c r="AW858" s="304"/>
      <c r="AX858" s="304"/>
      <c r="AY858" s="304"/>
      <c r="AZ858" s="304"/>
      <c r="BA858" s="304"/>
      <c r="BB858" s="304"/>
      <c r="BC858" s="304"/>
      <c r="BD858" s="304"/>
      <c r="BE858" s="304"/>
      <c r="BF858" s="304"/>
      <c r="BG858" s="304"/>
      <c r="BH858" s="304"/>
      <c r="BI858" s="304"/>
      <c r="BJ858" s="304"/>
      <c r="BK858" s="304"/>
      <c r="BL858" s="304"/>
      <c r="BM858" s="304"/>
      <c r="BN858" s="304"/>
      <c r="BO858" s="304"/>
      <c r="BP858" s="304"/>
      <c r="BQ858" s="304"/>
      <c r="BR858" s="304"/>
      <c r="BS858" s="304"/>
      <c r="BT858" s="304"/>
      <c r="BU858" s="304"/>
      <c r="BV858" s="304"/>
      <c r="BW858" s="304"/>
      <c r="BX858" s="304"/>
      <c r="BY858" s="304"/>
      <c r="BZ858" s="304"/>
      <c r="CA858" s="304"/>
      <c r="CB858" s="304"/>
      <c r="CC858" s="304"/>
      <c r="CD858" s="304"/>
      <c r="CE858" s="304"/>
      <c r="CF858" s="304"/>
      <c r="CG858" s="304"/>
      <c r="CH858" s="304"/>
      <c r="CI858" s="304"/>
      <c r="CJ858" s="304"/>
      <c r="CK858" s="304"/>
      <c r="CL858" s="304"/>
      <c r="CM858" s="304"/>
      <c r="CN858" s="304"/>
      <c r="CO858" s="304"/>
      <c r="CP858" s="304"/>
      <c r="CQ858" s="304"/>
      <c r="CR858" s="304"/>
      <c r="CS858" s="304"/>
      <c r="CT858" s="304"/>
      <c r="CU858" s="304"/>
      <c r="CV858" s="304"/>
      <c r="CW858" s="304"/>
      <c r="CX858" s="304"/>
      <c r="CY858" s="304"/>
      <c r="CZ858" s="304"/>
      <c r="DA858" s="304"/>
      <c r="DB858" s="304"/>
      <c r="DC858" s="304"/>
      <c r="DD858" s="304"/>
    </row>
    <row r="859" spans="1:108" ht="17.25">
      <c r="A859" s="304"/>
      <c r="B859" s="300"/>
      <c r="C859" s="304"/>
      <c r="D859" s="304"/>
      <c r="E859" s="303"/>
      <c r="F859" s="303"/>
      <c r="G859" s="303"/>
      <c r="H859" s="303"/>
      <c r="I859" s="303"/>
      <c r="J859" s="305"/>
      <c r="K859" s="303"/>
      <c r="L859" s="303"/>
      <c r="M859" s="303"/>
      <c r="N859" s="305"/>
      <c r="O859" s="303"/>
      <c r="P859" s="304"/>
      <c r="Q859" s="304"/>
      <c r="R859" s="304"/>
      <c r="S859" s="304"/>
      <c r="T859" s="304"/>
      <c r="U859" s="304"/>
      <c r="V859" s="304"/>
      <c r="W859" s="304"/>
      <c r="X859" s="304"/>
      <c r="Y859" s="304"/>
      <c r="Z859" s="304"/>
      <c r="AA859" s="304"/>
      <c r="AB859" s="304"/>
      <c r="AC859" s="304"/>
      <c r="AD859" s="304"/>
      <c r="AE859" s="304"/>
      <c r="AF859" s="304"/>
      <c r="AG859" s="304"/>
      <c r="AH859" s="304"/>
      <c r="AI859" s="304"/>
      <c r="AJ859" s="304"/>
      <c r="AK859" s="304"/>
      <c r="AL859" s="304"/>
      <c r="AM859" s="304"/>
      <c r="AN859" s="304"/>
      <c r="AO859" s="304"/>
      <c r="AP859" s="304"/>
      <c r="AQ859" s="304"/>
      <c r="AR859" s="304"/>
      <c r="AS859" s="304"/>
      <c r="AT859" s="304"/>
      <c r="AU859" s="304"/>
      <c r="AV859" s="304"/>
      <c r="AW859" s="304"/>
      <c r="AX859" s="304"/>
      <c r="AY859" s="304"/>
      <c r="AZ859" s="304"/>
      <c r="BA859" s="304"/>
      <c r="BB859" s="304"/>
      <c r="BC859" s="304"/>
      <c r="BD859" s="304"/>
      <c r="BE859" s="304"/>
      <c r="BF859" s="304"/>
      <c r="BG859" s="304"/>
      <c r="BH859" s="304"/>
      <c r="BI859" s="304"/>
      <c r="BJ859" s="304"/>
      <c r="BK859" s="304"/>
      <c r="BL859" s="304"/>
      <c r="BM859" s="304"/>
      <c r="BN859" s="304"/>
      <c r="BO859" s="304"/>
      <c r="BP859" s="304"/>
      <c r="BQ859" s="304"/>
      <c r="BR859" s="304"/>
      <c r="BS859" s="304"/>
      <c r="BT859" s="304"/>
      <c r="BU859" s="304"/>
      <c r="BV859" s="304"/>
      <c r="BW859" s="304"/>
      <c r="BX859" s="304"/>
      <c r="BY859" s="304"/>
      <c r="BZ859" s="304"/>
      <c r="CA859" s="304"/>
      <c r="CB859" s="304"/>
      <c r="CC859" s="304"/>
      <c r="CD859" s="304"/>
      <c r="CE859" s="304"/>
      <c r="CF859" s="304"/>
      <c r="CG859" s="304"/>
      <c r="CH859" s="304"/>
      <c r="CI859" s="304"/>
      <c r="CJ859" s="304"/>
      <c r="CK859" s="304"/>
      <c r="CL859" s="304"/>
      <c r="CM859" s="304"/>
      <c r="CN859" s="304"/>
      <c r="CO859" s="304"/>
      <c r="CP859" s="304"/>
      <c r="CQ859" s="304"/>
      <c r="CR859" s="304"/>
      <c r="CS859" s="304"/>
      <c r="CT859" s="304"/>
      <c r="CU859" s="304"/>
      <c r="CV859" s="304"/>
      <c r="CW859" s="304"/>
      <c r="CX859" s="304"/>
      <c r="CY859" s="304"/>
      <c r="CZ859" s="304"/>
      <c r="DA859" s="304"/>
      <c r="DB859" s="304"/>
      <c r="DC859" s="304"/>
      <c r="DD859" s="304"/>
    </row>
    <row r="860" spans="1:108" ht="17.25">
      <c r="A860" s="304"/>
      <c r="B860" s="300"/>
      <c r="C860" s="304"/>
      <c r="D860" s="304"/>
      <c r="E860" s="303"/>
      <c r="F860" s="303"/>
      <c r="G860" s="303"/>
      <c r="H860" s="303"/>
      <c r="I860" s="303"/>
      <c r="J860" s="305"/>
      <c r="K860" s="303"/>
      <c r="L860" s="303"/>
      <c r="M860" s="303"/>
      <c r="N860" s="305"/>
      <c r="O860" s="303"/>
      <c r="P860" s="304"/>
      <c r="Q860" s="304"/>
      <c r="R860" s="304"/>
      <c r="S860" s="304"/>
      <c r="T860" s="304"/>
      <c r="U860" s="304"/>
      <c r="V860" s="304"/>
      <c r="W860" s="304"/>
      <c r="X860" s="304"/>
      <c r="Y860" s="304"/>
      <c r="Z860" s="304"/>
      <c r="AA860" s="304"/>
      <c r="AB860" s="304"/>
      <c r="AC860" s="304"/>
      <c r="AD860" s="304"/>
      <c r="AE860" s="304"/>
      <c r="AF860" s="304"/>
      <c r="AG860" s="304"/>
      <c r="AH860" s="304"/>
      <c r="AI860" s="304"/>
      <c r="AJ860" s="304"/>
      <c r="AK860" s="304"/>
      <c r="AL860" s="304"/>
      <c r="AM860" s="304"/>
      <c r="AN860" s="304"/>
      <c r="AO860" s="304"/>
      <c r="AP860" s="304"/>
      <c r="AQ860" s="304"/>
      <c r="AR860" s="304"/>
      <c r="AS860" s="304"/>
      <c r="AT860" s="304"/>
      <c r="AU860" s="304"/>
      <c r="AV860" s="304"/>
      <c r="AW860" s="304"/>
      <c r="AX860" s="304"/>
      <c r="AY860" s="304"/>
      <c r="AZ860" s="304"/>
      <c r="BA860" s="304"/>
      <c r="BB860" s="304"/>
      <c r="BC860" s="304"/>
      <c r="BD860" s="304"/>
      <c r="BE860" s="304"/>
      <c r="BF860" s="304"/>
      <c r="BG860" s="304"/>
      <c r="BH860" s="304"/>
      <c r="BI860" s="304"/>
      <c r="BJ860" s="304"/>
      <c r="BK860" s="304"/>
      <c r="BL860" s="304"/>
      <c r="BM860" s="304"/>
      <c r="BN860" s="304"/>
      <c r="BO860" s="304"/>
      <c r="BP860" s="304"/>
      <c r="BQ860" s="304"/>
      <c r="BR860" s="304"/>
      <c r="BS860" s="304"/>
      <c r="BT860" s="304"/>
      <c r="BU860" s="304"/>
      <c r="BV860" s="304"/>
      <c r="BW860" s="304"/>
      <c r="BX860" s="304"/>
      <c r="BY860" s="304"/>
      <c r="BZ860" s="304"/>
      <c r="CA860" s="304"/>
      <c r="CB860" s="304"/>
      <c r="CC860" s="304"/>
      <c r="CD860" s="304"/>
      <c r="CE860" s="304"/>
      <c r="CF860" s="304"/>
      <c r="CG860" s="304"/>
      <c r="CH860" s="304"/>
      <c r="CI860" s="304"/>
      <c r="CJ860" s="304"/>
      <c r="CK860" s="304"/>
      <c r="CL860" s="304"/>
      <c r="CM860" s="304"/>
      <c r="CN860" s="304"/>
      <c r="CO860" s="304"/>
      <c r="CP860" s="304"/>
      <c r="CQ860" s="304"/>
      <c r="CR860" s="304"/>
      <c r="CS860" s="304"/>
      <c r="CT860" s="304"/>
      <c r="CU860" s="304"/>
      <c r="CV860" s="304"/>
      <c r="CW860" s="304"/>
      <c r="CX860" s="304"/>
      <c r="CY860" s="304"/>
      <c r="CZ860" s="304"/>
      <c r="DA860" s="304"/>
      <c r="DB860" s="304"/>
      <c r="DC860" s="304"/>
      <c r="DD860" s="304"/>
    </row>
    <row r="861" spans="1:108" ht="17.25">
      <c r="A861" s="304"/>
      <c r="B861" s="300"/>
      <c r="C861" s="304"/>
      <c r="D861" s="304"/>
      <c r="E861" s="303"/>
      <c r="F861" s="303"/>
      <c r="G861" s="303"/>
      <c r="H861" s="303"/>
      <c r="I861" s="303"/>
      <c r="J861" s="305"/>
      <c r="K861" s="303"/>
      <c r="L861" s="303"/>
      <c r="M861" s="303"/>
      <c r="N861" s="305"/>
      <c r="O861" s="303"/>
      <c r="P861" s="304"/>
      <c r="Q861" s="304"/>
      <c r="R861" s="304"/>
      <c r="S861" s="304"/>
      <c r="T861" s="304"/>
      <c r="U861" s="304"/>
      <c r="V861" s="304"/>
      <c r="W861" s="304"/>
      <c r="X861" s="304"/>
      <c r="Y861" s="304"/>
      <c r="Z861" s="304"/>
      <c r="AA861" s="304"/>
      <c r="AB861" s="304"/>
      <c r="AC861" s="304"/>
      <c r="AD861" s="304"/>
      <c r="AE861" s="304"/>
      <c r="AF861" s="304"/>
      <c r="AG861" s="304"/>
      <c r="AH861" s="304"/>
      <c r="AI861" s="304"/>
      <c r="AJ861" s="304"/>
      <c r="AK861" s="304"/>
      <c r="AL861" s="304"/>
      <c r="AM861" s="304"/>
      <c r="AN861" s="304"/>
      <c r="AO861" s="304"/>
      <c r="AP861" s="304"/>
      <c r="AQ861" s="304"/>
      <c r="AR861" s="304"/>
      <c r="AS861" s="304"/>
      <c r="AT861" s="304"/>
      <c r="AU861" s="304"/>
      <c r="AV861" s="304"/>
      <c r="AW861" s="304"/>
      <c r="AX861" s="304"/>
      <c r="AY861" s="304"/>
      <c r="AZ861" s="304"/>
      <c r="BA861" s="304"/>
      <c r="BB861" s="304"/>
      <c r="BC861" s="304"/>
      <c r="BD861" s="304"/>
      <c r="BE861" s="304"/>
      <c r="BF861" s="304"/>
      <c r="BG861" s="304"/>
      <c r="BH861" s="304"/>
      <c r="BI861" s="304"/>
      <c r="BJ861" s="304"/>
      <c r="BK861" s="304"/>
      <c r="BL861" s="304"/>
      <c r="BM861" s="304"/>
      <c r="BN861" s="304"/>
      <c r="BO861" s="304"/>
      <c r="BP861" s="304"/>
      <c r="BQ861" s="304"/>
      <c r="BR861" s="304"/>
      <c r="BS861" s="304"/>
      <c r="BT861" s="304"/>
      <c r="BU861" s="304"/>
      <c r="BV861" s="304"/>
      <c r="BW861" s="304"/>
      <c r="BX861" s="304"/>
      <c r="BY861" s="304"/>
      <c r="BZ861" s="304"/>
      <c r="CA861" s="304"/>
      <c r="CB861" s="304"/>
      <c r="CC861" s="304"/>
      <c r="CD861" s="304"/>
      <c r="CE861" s="304"/>
      <c r="CF861" s="304"/>
      <c r="CG861" s="304"/>
      <c r="CH861" s="304"/>
      <c r="CI861" s="304"/>
      <c r="CJ861" s="304"/>
      <c r="CK861" s="304"/>
      <c r="CL861" s="304"/>
      <c r="CM861" s="304"/>
      <c r="CN861" s="304"/>
      <c r="CO861" s="304"/>
      <c r="CP861" s="304"/>
      <c r="CQ861" s="304"/>
      <c r="CR861" s="304"/>
      <c r="CS861" s="304"/>
      <c r="CT861" s="304"/>
      <c r="CU861" s="304"/>
      <c r="CV861" s="304"/>
      <c r="CW861" s="304"/>
      <c r="CX861" s="304"/>
      <c r="CY861" s="304"/>
      <c r="CZ861" s="304"/>
      <c r="DA861" s="304"/>
      <c r="DB861" s="304"/>
      <c r="DC861" s="304"/>
      <c r="DD861" s="304"/>
    </row>
    <row r="862" spans="1:108" ht="17.25">
      <c r="A862" s="304"/>
      <c r="B862" s="300"/>
      <c r="C862" s="304"/>
      <c r="D862" s="304"/>
      <c r="E862" s="303"/>
      <c r="F862" s="303"/>
      <c r="G862" s="303"/>
      <c r="H862" s="303"/>
      <c r="I862" s="303"/>
      <c r="J862" s="305"/>
      <c r="K862" s="303"/>
      <c r="L862" s="303"/>
      <c r="M862" s="303"/>
      <c r="N862" s="305"/>
      <c r="O862" s="303"/>
      <c r="P862" s="304"/>
      <c r="Q862" s="304"/>
      <c r="R862" s="304"/>
      <c r="S862" s="304"/>
      <c r="T862" s="304"/>
      <c r="U862" s="304"/>
      <c r="V862" s="304"/>
      <c r="W862" s="304"/>
      <c r="X862" s="304"/>
      <c r="Y862" s="304"/>
      <c r="Z862" s="304"/>
      <c r="AA862" s="304"/>
      <c r="AB862" s="304"/>
      <c r="AC862" s="304"/>
      <c r="AD862" s="304"/>
      <c r="AE862" s="304"/>
      <c r="AF862" s="304"/>
      <c r="AG862" s="304"/>
      <c r="AH862" s="304"/>
      <c r="AI862" s="304"/>
      <c r="AJ862" s="304"/>
      <c r="AK862" s="304"/>
      <c r="AL862" s="304"/>
      <c r="AM862" s="304"/>
      <c r="AN862" s="304"/>
      <c r="AO862" s="304"/>
      <c r="AP862" s="304"/>
      <c r="AQ862" s="304"/>
      <c r="AR862" s="304"/>
      <c r="AS862" s="304"/>
      <c r="AT862" s="304"/>
      <c r="AU862" s="304"/>
      <c r="AV862" s="304"/>
      <c r="AW862" s="304"/>
      <c r="AX862" s="304"/>
      <c r="AY862" s="304"/>
      <c r="AZ862" s="304"/>
      <c r="BA862" s="304"/>
      <c r="BB862" s="304"/>
      <c r="BC862" s="304"/>
      <c r="BD862" s="304"/>
      <c r="BE862" s="304"/>
      <c r="BF862" s="304"/>
      <c r="BG862" s="304"/>
      <c r="BH862" s="304"/>
      <c r="BI862" s="304"/>
      <c r="BJ862" s="304"/>
      <c r="BK862" s="304"/>
      <c r="BL862" s="304"/>
      <c r="BM862" s="304"/>
      <c r="BN862" s="304"/>
      <c r="BO862" s="304"/>
      <c r="BP862" s="304"/>
      <c r="BQ862" s="304"/>
      <c r="BR862" s="304"/>
      <c r="BS862" s="304"/>
      <c r="BT862" s="304"/>
      <c r="BU862" s="304"/>
      <c r="BV862" s="304"/>
      <c r="BW862" s="304"/>
      <c r="BX862" s="304"/>
      <c r="BY862" s="304"/>
      <c r="BZ862" s="304"/>
      <c r="CA862" s="304"/>
      <c r="CB862" s="304"/>
      <c r="CC862" s="304"/>
      <c r="CD862" s="304"/>
      <c r="CE862" s="304"/>
      <c r="CF862" s="304"/>
      <c r="CG862" s="304"/>
      <c r="CH862" s="304"/>
      <c r="CI862" s="304"/>
      <c r="CJ862" s="304"/>
      <c r="CK862" s="304"/>
      <c r="CL862" s="304"/>
      <c r="CM862" s="304"/>
      <c r="CN862" s="304"/>
      <c r="CO862" s="304"/>
      <c r="CP862" s="304"/>
      <c r="CQ862" s="304"/>
      <c r="CR862" s="304"/>
      <c r="CS862" s="304"/>
      <c r="CT862" s="304"/>
      <c r="CU862" s="304"/>
      <c r="CV862" s="304"/>
      <c r="CW862" s="304"/>
      <c r="CX862" s="304"/>
      <c r="CY862" s="304"/>
      <c r="CZ862" s="304"/>
      <c r="DA862" s="304"/>
      <c r="DB862" s="304"/>
      <c r="DC862" s="304"/>
      <c r="DD862" s="304"/>
    </row>
    <row r="863" spans="1:108" ht="17.25">
      <c r="A863" s="304"/>
      <c r="B863" s="300"/>
      <c r="C863" s="304"/>
      <c r="D863" s="304"/>
      <c r="E863" s="303"/>
      <c r="F863" s="303"/>
      <c r="G863" s="303"/>
      <c r="H863" s="303"/>
      <c r="I863" s="303"/>
      <c r="J863" s="305"/>
      <c r="K863" s="303"/>
      <c r="L863" s="303"/>
      <c r="M863" s="303"/>
      <c r="N863" s="305"/>
      <c r="O863" s="303"/>
      <c r="P863" s="304"/>
      <c r="Q863" s="304"/>
      <c r="R863" s="304"/>
      <c r="S863" s="304"/>
      <c r="T863" s="304"/>
      <c r="U863" s="304"/>
      <c r="V863" s="304"/>
      <c r="W863" s="304"/>
      <c r="X863" s="304"/>
      <c r="Y863" s="304"/>
      <c r="Z863" s="304"/>
      <c r="AA863" s="304"/>
      <c r="AB863" s="304"/>
      <c r="AC863" s="304"/>
      <c r="AD863" s="304"/>
      <c r="AE863" s="304"/>
      <c r="AF863" s="304"/>
      <c r="AG863" s="304"/>
      <c r="AH863" s="304"/>
      <c r="AI863" s="304"/>
      <c r="AJ863" s="304"/>
      <c r="AK863" s="304"/>
      <c r="AL863" s="304"/>
      <c r="AM863" s="304"/>
      <c r="AN863" s="304"/>
      <c r="AO863" s="304"/>
      <c r="AP863" s="304"/>
      <c r="AQ863" s="304"/>
      <c r="AR863" s="304"/>
      <c r="AS863" s="304"/>
      <c r="AT863" s="304"/>
      <c r="AU863" s="304"/>
      <c r="AV863" s="304"/>
      <c r="AW863" s="304"/>
      <c r="AX863" s="304"/>
      <c r="AY863" s="304"/>
      <c r="AZ863" s="304"/>
      <c r="BA863" s="304"/>
      <c r="BB863" s="304"/>
      <c r="BC863" s="304"/>
      <c r="BD863" s="304"/>
      <c r="BE863" s="304"/>
      <c r="BF863" s="304"/>
      <c r="BG863" s="304"/>
      <c r="BH863" s="304"/>
      <c r="BI863" s="304"/>
      <c r="BJ863" s="304"/>
      <c r="BK863" s="304"/>
      <c r="BL863" s="304"/>
      <c r="BM863" s="304"/>
      <c r="BN863" s="304"/>
      <c r="BO863" s="304"/>
      <c r="BP863" s="304"/>
      <c r="BQ863" s="304"/>
      <c r="BR863" s="304"/>
      <c r="BS863" s="304"/>
      <c r="BT863" s="304"/>
      <c r="BU863" s="304"/>
      <c r="BV863" s="304"/>
      <c r="BW863" s="304"/>
      <c r="BX863" s="304"/>
      <c r="BY863" s="304"/>
      <c r="BZ863" s="304"/>
      <c r="CA863" s="304"/>
      <c r="CB863" s="304"/>
      <c r="CC863" s="304"/>
      <c r="CD863" s="304"/>
      <c r="CE863" s="304"/>
      <c r="CF863" s="304"/>
      <c r="CG863" s="304"/>
      <c r="CH863" s="304"/>
      <c r="CI863" s="304"/>
      <c r="CJ863" s="304"/>
      <c r="CK863" s="304"/>
      <c r="CL863" s="304"/>
      <c r="CM863" s="304"/>
      <c r="CN863" s="304"/>
      <c r="CO863" s="304"/>
      <c r="CP863" s="304"/>
      <c r="CQ863" s="304"/>
      <c r="CR863" s="304"/>
      <c r="CS863" s="304"/>
      <c r="CT863" s="304"/>
      <c r="CU863" s="304"/>
      <c r="CV863" s="304"/>
      <c r="CW863" s="304"/>
      <c r="CX863" s="304"/>
      <c r="CY863" s="304"/>
      <c r="CZ863" s="304"/>
      <c r="DA863" s="304"/>
      <c r="DB863" s="304"/>
      <c r="DC863" s="304"/>
      <c r="DD863" s="304"/>
    </row>
    <row r="864" spans="1:108" ht="17.25">
      <c r="A864" s="304"/>
      <c r="B864" s="300"/>
      <c r="C864" s="304"/>
      <c r="D864" s="304"/>
      <c r="E864" s="303"/>
      <c r="F864" s="303"/>
      <c r="G864" s="303"/>
      <c r="H864" s="303"/>
      <c r="I864" s="303"/>
      <c r="J864" s="305"/>
      <c r="K864" s="303"/>
      <c r="L864" s="303"/>
      <c r="M864" s="303"/>
      <c r="N864" s="305"/>
      <c r="O864" s="303"/>
      <c r="P864" s="304"/>
      <c r="Q864" s="304"/>
      <c r="R864" s="304"/>
      <c r="S864" s="304"/>
      <c r="T864" s="304"/>
      <c r="U864" s="304"/>
      <c r="V864" s="304"/>
      <c r="W864" s="304"/>
      <c r="X864" s="304"/>
      <c r="Y864" s="304"/>
      <c r="Z864" s="304"/>
      <c r="AA864" s="304"/>
      <c r="AB864" s="304"/>
      <c r="AC864" s="304"/>
      <c r="AD864" s="304"/>
      <c r="AE864" s="304"/>
      <c r="AF864" s="304"/>
      <c r="AG864" s="304"/>
      <c r="AH864" s="304"/>
      <c r="AI864" s="304"/>
      <c r="AJ864" s="304"/>
      <c r="AK864" s="304"/>
      <c r="AL864" s="304"/>
      <c r="AM864" s="304"/>
      <c r="AN864" s="304"/>
      <c r="AO864" s="304"/>
      <c r="AP864" s="304"/>
      <c r="AQ864" s="304"/>
      <c r="AR864" s="304"/>
      <c r="AS864" s="304"/>
      <c r="AT864" s="304"/>
      <c r="AU864" s="304"/>
      <c r="AV864" s="304"/>
      <c r="AW864" s="304"/>
      <c r="AX864" s="304"/>
      <c r="AY864" s="304"/>
      <c r="AZ864" s="304"/>
      <c r="BA864" s="304"/>
      <c r="BB864" s="304"/>
      <c r="BC864" s="304"/>
      <c r="BD864" s="304"/>
      <c r="BE864" s="304"/>
      <c r="BF864" s="304"/>
      <c r="BG864" s="304"/>
      <c r="BH864" s="304"/>
      <c r="BI864" s="304"/>
      <c r="BJ864" s="304"/>
      <c r="BK864" s="304"/>
      <c r="BL864" s="304"/>
      <c r="BM864" s="304"/>
      <c r="BN864" s="304"/>
      <c r="BO864" s="304"/>
      <c r="BP864" s="304"/>
      <c r="BQ864" s="304"/>
      <c r="BR864" s="304"/>
      <c r="BS864" s="304"/>
      <c r="BT864" s="304"/>
      <c r="BU864" s="304"/>
      <c r="BV864" s="304"/>
      <c r="BW864" s="304"/>
      <c r="BX864" s="304"/>
      <c r="BY864" s="304"/>
      <c r="BZ864" s="304"/>
      <c r="CA864" s="304"/>
      <c r="CB864" s="304"/>
      <c r="CC864" s="304"/>
      <c r="CD864" s="304"/>
      <c r="CE864" s="304"/>
      <c r="CF864" s="304"/>
      <c r="CG864" s="304"/>
      <c r="CH864" s="304"/>
      <c r="CI864" s="304"/>
      <c r="CJ864" s="304"/>
      <c r="CK864" s="304"/>
      <c r="CL864" s="304"/>
      <c r="CM864" s="304"/>
      <c r="CN864" s="304"/>
      <c r="CO864" s="304"/>
      <c r="CP864" s="304"/>
      <c r="CQ864" s="304"/>
      <c r="CR864" s="304"/>
      <c r="CS864" s="304"/>
      <c r="CT864" s="304"/>
      <c r="CU864" s="304"/>
      <c r="CV864" s="304"/>
      <c r="CW864" s="304"/>
      <c r="CX864" s="304"/>
      <c r="CY864" s="304"/>
      <c r="CZ864" s="304"/>
      <c r="DA864" s="304"/>
      <c r="DB864" s="304"/>
      <c r="DC864" s="304"/>
      <c r="DD864" s="304"/>
    </row>
    <row r="865" spans="1:108" ht="17.25">
      <c r="A865" s="304"/>
      <c r="B865" s="300"/>
      <c r="C865" s="304"/>
      <c r="D865" s="304"/>
      <c r="E865" s="303"/>
      <c r="F865" s="303"/>
      <c r="G865" s="303"/>
      <c r="H865" s="303"/>
      <c r="I865" s="303"/>
      <c r="J865" s="305"/>
      <c r="K865" s="303"/>
      <c r="L865" s="303"/>
      <c r="M865" s="303"/>
      <c r="N865" s="305"/>
      <c r="O865" s="303"/>
      <c r="P865" s="304"/>
      <c r="Q865" s="304"/>
      <c r="R865" s="304"/>
      <c r="S865" s="304"/>
      <c r="T865" s="304"/>
      <c r="U865" s="304"/>
      <c r="V865" s="304"/>
      <c r="W865" s="304"/>
      <c r="X865" s="304"/>
      <c r="Y865" s="304"/>
      <c r="Z865" s="304"/>
      <c r="AA865" s="304"/>
      <c r="AB865" s="304"/>
      <c r="AC865" s="304"/>
      <c r="AD865" s="304"/>
      <c r="AE865" s="304"/>
      <c r="AF865" s="304"/>
      <c r="AG865" s="304"/>
      <c r="AH865" s="304"/>
      <c r="AI865" s="304"/>
      <c r="AJ865" s="304"/>
      <c r="AK865" s="304"/>
      <c r="AL865" s="304"/>
      <c r="AM865" s="304"/>
      <c r="AN865" s="304"/>
      <c r="AO865" s="304"/>
      <c r="AP865" s="304"/>
      <c r="AQ865" s="304"/>
      <c r="AR865" s="304"/>
      <c r="AS865" s="304"/>
      <c r="AT865" s="304"/>
      <c r="AU865" s="304"/>
      <c r="AV865" s="304"/>
      <c r="AW865" s="304"/>
      <c r="AX865" s="304"/>
      <c r="AY865" s="304"/>
      <c r="AZ865" s="304"/>
      <c r="BA865" s="304"/>
      <c r="BB865" s="304"/>
      <c r="BC865" s="304"/>
      <c r="BD865" s="304"/>
      <c r="BE865" s="304"/>
      <c r="BF865" s="304"/>
      <c r="BG865" s="304"/>
      <c r="BH865" s="304"/>
      <c r="BI865" s="304"/>
      <c r="BJ865" s="304"/>
      <c r="BK865" s="304"/>
      <c r="BL865" s="304"/>
      <c r="BM865" s="304"/>
      <c r="BN865" s="304"/>
      <c r="BO865" s="304"/>
      <c r="BP865" s="304"/>
      <c r="BQ865" s="304"/>
      <c r="BR865" s="304"/>
      <c r="BS865" s="304"/>
      <c r="BT865" s="304"/>
      <c r="BU865" s="304"/>
      <c r="BV865" s="304"/>
      <c r="BW865" s="304"/>
      <c r="BX865" s="304"/>
      <c r="BY865" s="304"/>
      <c r="BZ865" s="304"/>
      <c r="CA865" s="304"/>
      <c r="CB865" s="304"/>
      <c r="CC865" s="304"/>
      <c r="CD865" s="304"/>
      <c r="CE865" s="304"/>
      <c r="CF865" s="304"/>
      <c r="CG865" s="304"/>
      <c r="CH865" s="304"/>
      <c r="CI865" s="304"/>
      <c r="CJ865" s="304"/>
      <c r="CK865" s="304"/>
      <c r="CL865" s="304"/>
      <c r="CM865" s="304"/>
      <c r="CN865" s="304"/>
      <c r="CO865" s="304"/>
      <c r="CP865" s="304"/>
      <c r="CQ865" s="304"/>
      <c r="CR865" s="304"/>
      <c r="CS865" s="304"/>
      <c r="CT865" s="304"/>
      <c r="CU865" s="304"/>
      <c r="CV865" s="304"/>
      <c r="CW865" s="304"/>
      <c r="CX865" s="304"/>
      <c r="CY865" s="304"/>
      <c r="CZ865" s="304"/>
      <c r="DA865" s="304"/>
      <c r="DB865" s="304"/>
      <c r="DC865" s="304"/>
      <c r="DD865" s="304"/>
    </row>
    <row r="866" spans="1:108" ht="17.25">
      <c r="A866" s="304"/>
      <c r="B866" s="300"/>
      <c r="C866" s="304"/>
      <c r="D866" s="304"/>
      <c r="E866" s="303"/>
      <c r="F866" s="303"/>
      <c r="G866" s="303"/>
      <c r="H866" s="303"/>
      <c r="I866" s="303"/>
      <c r="J866" s="305"/>
      <c r="K866" s="303"/>
      <c r="L866" s="303"/>
      <c r="M866" s="303"/>
      <c r="N866" s="305"/>
      <c r="O866" s="303"/>
      <c r="P866" s="304"/>
      <c r="Q866" s="304"/>
      <c r="R866" s="304"/>
      <c r="S866" s="304"/>
      <c r="T866" s="304"/>
      <c r="U866" s="304"/>
      <c r="V866" s="304"/>
      <c r="W866" s="304"/>
      <c r="X866" s="304"/>
      <c r="Y866" s="304"/>
      <c r="Z866" s="304"/>
      <c r="AA866" s="304"/>
      <c r="AB866" s="304"/>
      <c r="AC866" s="304"/>
      <c r="AD866" s="304"/>
      <c r="AE866" s="304"/>
      <c r="AF866" s="304"/>
      <c r="AG866" s="304"/>
      <c r="AH866" s="304"/>
      <c r="AI866" s="304"/>
      <c r="AJ866" s="304"/>
      <c r="AK866" s="304"/>
      <c r="AL866" s="304"/>
      <c r="AM866" s="304"/>
      <c r="AN866" s="304"/>
      <c r="AO866" s="304"/>
      <c r="AP866" s="304"/>
      <c r="AQ866" s="304"/>
      <c r="AR866" s="304"/>
      <c r="AS866" s="304"/>
      <c r="AT866" s="304"/>
      <c r="AU866" s="304"/>
      <c r="AV866" s="304"/>
      <c r="AW866" s="304"/>
      <c r="AX866" s="304"/>
      <c r="AY866" s="304"/>
      <c r="AZ866" s="304"/>
      <c r="BA866" s="304"/>
      <c r="BB866" s="304"/>
      <c r="BC866" s="304"/>
      <c r="BD866" s="304"/>
      <c r="BE866" s="304"/>
      <c r="BF866" s="304"/>
      <c r="BG866" s="304"/>
      <c r="BH866" s="304"/>
      <c r="BI866" s="304"/>
      <c r="BJ866" s="304"/>
      <c r="BK866" s="304"/>
      <c r="BL866" s="304"/>
      <c r="BM866" s="304"/>
      <c r="BN866" s="304"/>
      <c r="BO866" s="304"/>
      <c r="BP866" s="304"/>
      <c r="BQ866" s="304"/>
      <c r="BR866" s="304"/>
      <c r="BS866" s="304"/>
      <c r="BT866" s="304"/>
      <c r="BU866" s="304"/>
      <c r="BV866" s="304"/>
      <c r="BW866" s="304"/>
      <c r="BX866" s="304"/>
      <c r="BY866" s="304"/>
      <c r="BZ866" s="304"/>
      <c r="CA866" s="304"/>
      <c r="CB866" s="304"/>
      <c r="CC866" s="304"/>
      <c r="CD866" s="304"/>
      <c r="CE866" s="304"/>
      <c r="CF866" s="304"/>
      <c r="CG866" s="304"/>
      <c r="CH866" s="304"/>
      <c r="CI866" s="304"/>
      <c r="CJ866" s="304"/>
      <c r="CK866" s="304"/>
      <c r="CL866" s="304"/>
      <c r="CM866" s="304"/>
      <c r="CN866" s="304"/>
      <c r="CO866" s="304"/>
      <c r="CP866" s="304"/>
      <c r="CQ866" s="304"/>
      <c r="CR866" s="304"/>
      <c r="CS866" s="304"/>
      <c r="CT866" s="304"/>
      <c r="CU866" s="304"/>
      <c r="CV866" s="304"/>
      <c r="CW866" s="304"/>
      <c r="CX866" s="304"/>
      <c r="CY866" s="304"/>
      <c r="CZ866" s="304"/>
      <c r="DA866" s="304"/>
      <c r="DB866" s="304"/>
      <c r="DC866" s="304"/>
      <c r="DD866" s="304"/>
    </row>
    <row r="867" spans="1:108" ht="17.25">
      <c r="A867" s="304"/>
      <c r="B867" s="300"/>
      <c r="C867" s="304"/>
      <c r="D867" s="304"/>
      <c r="E867" s="303"/>
      <c r="F867" s="303"/>
      <c r="G867" s="303"/>
      <c r="H867" s="303"/>
      <c r="I867" s="303"/>
      <c r="J867" s="305"/>
      <c r="K867" s="303"/>
      <c r="L867" s="303"/>
      <c r="M867" s="303"/>
      <c r="N867" s="305"/>
      <c r="O867" s="303"/>
      <c r="P867" s="304"/>
      <c r="Q867" s="304"/>
      <c r="R867" s="304"/>
      <c r="S867" s="304"/>
      <c r="T867" s="304"/>
      <c r="U867" s="304"/>
      <c r="V867" s="304"/>
      <c r="W867" s="304"/>
      <c r="X867" s="304"/>
      <c r="Y867" s="304"/>
      <c r="Z867" s="304"/>
      <c r="AA867" s="304"/>
      <c r="AB867" s="304"/>
      <c r="AC867" s="304"/>
      <c r="AD867" s="304"/>
      <c r="AE867" s="304"/>
      <c r="AF867" s="304"/>
      <c r="AG867" s="304"/>
      <c r="AH867" s="304"/>
      <c r="AI867" s="304"/>
      <c r="AJ867" s="304"/>
      <c r="AK867" s="304"/>
      <c r="AL867" s="304"/>
      <c r="AM867" s="304"/>
      <c r="AN867" s="304"/>
      <c r="AO867" s="304"/>
      <c r="AP867" s="304"/>
      <c r="AQ867" s="304"/>
      <c r="AR867" s="304"/>
      <c r="AS867" s="304"/>
      <c r="AT867" s="304"/>
      <c r="AU867" s="304"/>
      <c r="AV867" s="304"/>
      <c r="AW867" s="304"/>
      <c r="AX867" s="304"/>
      <c r="AY867" s="304"/>
      <c r="AZ867" s="304"/>
      <c r="BA867" s="304"/>
      <c r="BB867" s="304"/>
      <c r="BC867" s="304"/>
      <c r="BD867" s="304"/>
      <c r="BE867" s="304"/>
      <c r="BF867" s="304"/>
      <c r="BG867" s="304"/>
      <c r="BH867" s="304"/>
      <c r="BI867" s="304"/>
      <c r="BJ867" s="304"/>
      <c r="BK867" s="304"/>
      <c r="BL867" s="304"/>
      <c r="BM867" s="304"/>
      <c r="BN867" s="304"/>
      <c r="BO867" s="304"/>
      <c r="BP867" s="304"/>
      <c r="BQ867" s="304"/>
      <c r="BR867" s="304"/>
      <c r="BS867" s="304"/>
      <c r="BT867" s="304"/>
      <c r="BU867" s="304"/>
      <c r="BV867" s="304"/>
      <c r="BW867" s="304"/>
      <c r="BX867" s="304"/>
      <c r="BY867" s="304"/>
      <c r="BZ867" s="304"/>
      <c r="CA867" s="304"/>
      <c r="CB867" s="304"/>
      <c r="CC867" s="304"/>
      <c r="CD867" s="304"/>
      <c r="CE867" s="304"/>
      <c r="CF867" s="304"/>
      <c r="CG867" s="304"/>
      <c r="CH867" s="304"/>
      <c r="CI867" s="304"/>
      <c r="CJ867" s="304"/>
      <c r="CK867" s="304"/>
      <c r="CL867" s="304"/>
      <c r="CM867" s="304"/>
      <c r="CN867" s="304"/>
      <c r="CO867" s="304"/>
      <c r="CP867" s="304"/>
      <c r="CQ867" s="304"/>
      <c r="CR867" s="304"/>
      <c r="CS867" s="304"/>
      <c r="CT867" s="304"/>
      <c r="CU867" s="304"/>
      <c r="CV867" s="304"/>
      <c r="CW867" s="304"/>
      <c r="CX867" s="304"/>
      <c r="CY867" s="304"/>
      <c r="CZ867" s="304"/>
      <c r="DA867" s="304"/>
      <c r="DB867" s="304"/>
      <c r="DC867" s="304"/>
      <c r="DD867" s="304"/>
    </row>
    <row r="868" spans="1:108" ht="17.25">
      <c r="A868" s="304"/>
      <c r="B868" s="300"/>
      <c r="C868" s="304"/>
      <c r="D868" s="304"/>
      <c r="E868" s="303"/>
      <c r="F868" s="303"/>
      <c r="G868" s="303"/>
      <c r="H868" s="303"/>
      <c r="I868" s="303"/>
      <c r="J868" s="305"/>
      <c r="K868" s="303"/>
      <c r="L868" s="303"/>
      <c r="M868" s="303"/>
      <c r="N868" s="305"/>
      <c r="O868" s="303"/>
      <c r="P868" s="304"/>
      <c r="Q868" s="304"/>
      <c r="R868" s="304"/>
      <c r="S868" s="304"/>
      <c r="T868" s="304"/>
      <c r="U868" s="304"/>
      <c r="V868" s="304"/>
      <c r="W868" s="304"/>
      <c r="X868" s="304"/>
      <c r="Y868" s="304"/>
      <c r="Z868" s="304"/>
      <c r="AA868" s="304"/>
      <c r="AB868" s="304"/>
      <c r="AC868" s="304"/>
      <c r="AD868" s="304"/>
      <c r="AE868" s="304"/>
      <c r="AF868" s="304"/>
      <c r="AG868" s="304"/>
      <c r="AH868" s="304"/>
      <c r="AI868" s="304"/>
      <c r="AJ868" s="304"/>
      <c r="AK868" s="304"/>
      <c r="AL868" s="304"/>
      <c r="AM868" s="304"/>
      <c r="AN868" s="304"/>
      <c r="AO868" s="304"/>
      <c r="AP868" s="304"/>
      <c r="AQ868" s="304"/>
      <c r="AR868" s="304"/>
      <c r="AS868" s="304"/>
      <c r="AT868" s="304"/>
      <c r="AU868" s="304"/>
      <c r="AV868" s="304"/>
      <c r="AW868" s="304"/>
      <c r="AX868" s="304"/>
      <c r="AY868" s="304"/>
      <c r="AZ868" s="304"/>
      <c r="BA868" s="304"/>
      <c r="BB868" s="304"/>
      <c r="BC868" s="304"/>
      <c r="BD868" s="304"/>
      <c r="BE868" s="304"/>
      <c r="BF868" s="304"/>
      <c r="BG868" s="304"/>
      <c r="BH868" s="304"/>
      <c r="BI868" s="304"/>
      <c r="BJ868" s="304"/>
      <c r="BK868" s="304"/>
      <c r="BL868" s="304"/>
      <c r="BM868" s="304"/>
      <c r="BN868" s="304"/>
      <c r="BO868" s="304"/>
      <c r="BP868" s="304"/>
      <c r="BQ868" s="304"/>
      <c r="BR868" s="304"/>
      <c r="BS868" s="304"/>
      <c r="BT868" s="304"/>
      <c r="BU868" s="304"/>
      <c r="BV868" s="304"/>
      <c r="BW868" s="304"/>
      <c r="BX868" s="304"/>
      <c r="BY868" s="304"/>
      <c r="BZ868" s="304"/>
      <c r="CA868" s="304"/>
      <c r="CB868" s="304"/>
      <c r="CC868" s="304"/>
      <c r="CD868" s="304"/>
      <c r="CE868" s="304"/>
      <c r="CF868" s="304"/>
      <c r="CG868" s="304"/>
      <c r="CH868" s="304"/>
      <c r="CI868" s="304"/>
      <c r="CJ868" s="304"/>
      <c r="CK868" s="304"/>
      <c r="CL868" s="304"/>
      <c r="CM868" s="304"/>
      <c r="CN868" s="304"/>
      <c r="CO868" s="304"/>
      <c r="CP868" s="304"/>
      <c r="CQ868" s="304"/>
      <c r="CR868" s="304"/>
      <c r="CS868" s="304"/>
      <c r="CT868" s="304"/>
      <c r="CU868" s="304"/>
      <c r="CV868" s="304"/>
      <c r="CW868" s="304"/>
      <c r="CX868" s="304"/>
      <c r="CY868" s="304"/>
      <c r="CZ868" s="304"/>
      <c r="DA868" s="304"/>
      <c r="DB868" s="304"/>
      <c r="DC868" s="304"/>
      <c r="DD868" s="304"/>
    </row>
    <row r="869" spans="1:108" ht="17.25">
      <c r="A869" s="304"/>
      <c r="B869" s="300"/>
      <c r="C869" s="304"/>
      <c r="D869" s="304"/>
      <c r="E869" s="303"/>
      <c r="F869" s="303"/>
      <c r="G869" s="303"/>
      <c r="H869" s="303"/>
      <c r="I869" s="303"/>
      <c r="J869" s="305"/>
      <c r="K869" s="303"/>
      <c r="L869" s="303"/>
      <c r="M869" s="303"/>
      <c r="N869" s="305"/>
      <c r="O869" s="303"/>
      <c r="P869" s="304"/>
      <c r="Q869" s="304"/>
      <c r="R869" s="304"/>
      <c r="S869" s="304"/>
      <c r="T869" s="304"/>
      <c r="U869" s="304"/>
      <c r="V869" s="304"/>
      <c r="W869" s="304"/>
      <c r="X869" s="304"/>
      <c r="Y869" s="304"/>
      <c r="Z869" s="304"/>
      <c r="AA869" s="304"/>
      <c r="AB869" s="304"/>
      <c r="AC869" s="304"/>
      <c r="AD869" s="304"/>
      <c r="AE869" s="304"/>
      <c r="AF869" s="304"/>
      <c r="AG869" s="304"/>
      <c r="AH869" s="304"/>
      <c r="AI869" s="304"/>
      <c r="AJ869" s="304"/>
      <c r="AK869" s="304"/>
      <c r="AL869" s="304"/>
      <c r="AM869" s="304"/>
      <c r="AN869" s="304"/>
      <c r="AO869" s="304"/>
      <c r="AP869" s="304"/>
      <c r="AQ869" s="304"/>
      <c r="AR869" s="304"/>
      <c r="AS869" s="304"/>
      <c r="AT869" s="304"/>
      <c r="AU869" s="304"/>
      <c r="AV869" s="304"/>
      <c r="AW869" s="304"/>
      <c r="AX869" s="304"/>
      <c r="AY869" s="304"/>
      <c r="AZ869" s="304"/>
      <c r="BA869" s="304"/>
      <c r="BB869" s="304"/>
      <c r="BC869" s="304"/>
      <c r="BD869" s="304"/>
      <c r="BE869" s="304"/>
      <c r="BF869" s="304"/>
      <c r="BG869" s="304"/>
      <c r="BH869" s="304"/>
      <c r="BI869" s="304"/>
      <c r="BJ869" s="304"/>
      <c r="BK869" s="304"/>
      <c r="BL869" s="304"/>
      <c r="BM869" s="304"/>
      <c r="BN869" s="304"/>
      <c r="BO869" s="304"/>
      <c r="BP869" s="304"/>
      <c r="BQ869" s="304"/>
      <c r="BR869" s="304"/>
      <c r="BS869" s="304"/>
      <c r="BT869" s="304"/>
      <c r="BU869" s="304"/>
      <c r="BV869" s="304"/>
      <c r="BW869" s="304"/>
      <c r="BX869" s="304"/>
      <c r="BY869" s="304"/>
      <c r="BZ869" s="304"/>
      <c r="CA869" s="304"/>
      <c r="CB869" s="304"/>
      <c r="CC869" s="304"/>
      <c r="CD869" s="304"/>
      <c r="CE869" s="304"/>
      <c r="CF869" s="304"/>
      <c r="CG869" s="304"/>
      <c r="CH869" s="304"/>
      <c r="CI869" s="304"/>
      <c r="CJ869" s="304"/>
      <c r="CK869" s="304"/>
      <c r="CL869" s="304"/>
      <c r="CM869" s="304"/>
      <c r="CN869" s="304"/>
      <c r="CO869" s="304"/>
      <c r="CP869" s="304"/>
      <c r="CQ869" s="304"/>
      <c r="CR869" s="304"/>
      <c r="CS869" s="304"/>
      <c r="CT869" s="304"/>
      <c r="CU869" s="304"/>
      <c r="CV869" s="304"/>
      <c r="CW869" s="304"/>
      <c r="CX869" s="304"/>
      <c r="CY869" s="304"/>
      <c r="CZ869" s="304"/>
      <c r="DA869" s="304"/>
      <c r="DB869" s="304"/>
      <c r="DC869" s="304"/>
      <c r="DD869" s="304"/>
    </row>
    <row r="870" spans="1:108" ht="17.25">
      <c r="A870" s="304"/>
      <c r="B870" s="300"/>
      <c r="C870" s="304"/>
      <c r="D870" s="304"/>
      <c r="E870" s="303"/>
      <c r="F870" s="303"/>
      <c r="G870" s="303"/>
      <c r="H870" s="303"/>
      <c r="I870" s="303"/>
      <c r="J870" s="305"/>
      <c r="K870" s="303"/>
      <c r="L870" s="303"/>
      <c r="M870" s="303"/>
      <c r="N870" s="305"/>
      <c r="O870" s="303"/>
      <c r="P870" s="304"/>
      <c r="Q870" s="304"/>
      <c r="R870" s="304"/>
      <c r="S870" s="304"/>
      <c r="T870" s="304"/>
      <c r="U870" s="304"/>
      <c r="V870" s="304"/>
      <c r="W870" s="304"/>
      <c r="X870" s="304"/>
      <c r="Y870" s="304"/>
      <c r="Z870" s="304"/>
      <c r="AA870" s="304"/>
      <c r="AB870" s="304"/>
      <c r="AC870" s="304"/>
      <c r="AD870" s="304"/>
      <c r="AE870" s="304"/>
      <c r="AF870" s="304"/>
      <c r="AG870" s="304"/>
      <c r="AH870" s="304"/>
      <c r="AI870" s="304"/>
      <c r="AJ870" s="304"/>
      <c r="AK870" s="304"/>
      <c r="AL870" s="304"/>
      <c r="AM870" s="304"/>
      <c r="AN870" s="304"/>
      <c r="AO870" s="304"/>
      <c r="AP870" s="304"/>
      <c r="AQ870" s="304"/>
      <c r="AR870" s="304"/>
      <c r="AS870" s="304"/>
      <c r="AT870" s="304"/>
      <c r="AU870" s="304"/>
      <c r="AV870" s="304"/>
      <c r="AW870" s="304"/>
      <c r="AX870" s="304"/>
      <c r="AY870" s="304"/>
      <c r="AZ870" s="304"/>
      <c r="BA870" s="304"/>
      <c r="BB870" s="304"/>
      <c r="BC870" s="304"/>
      <c r="BD870" s="304"/>
      <c r="BE870" s="304"/>
      <c r="BF870" s="304"/>
      <c r="BG870" s="304"/>
      <c r="BH870" s="304"/>
      <c r="BI870" s="304"/>
      <c r="BJ870" s="304"/>
      <c r="BK870" s="304"/>
      <c r="BL870" s="304"/>
      <c r="BM870" s="304"/>
      <c r="BN870" s="304"/>
      <c r="BO870" s="304"/>
      <c r="BP870" s="304"/>
      <c r="BQ870" s="304"/>
      <c r="BR870" s="304"/>
      <c r="BS870" s="304"/>
      <c r="BT870" s="304"/>
      <c r="BU870" s="304"/>
      <c r="BV870" s="304"/>
      <c r="BW870" s="304"/>
      <c r="BX870" s="304"/>
      <c r="BY870" s="304"/>
      <c r="BZ870" s="304"/>
      <c r="CA870" s="304"/>
      <c r="CB870" s="304"/>
      <c r="CC870" s="304"/>
      <c r="CD870" s="304"/>
      <c r="CE870" s="304"/>
      <c r="CF870" s="304"/>
      <c r="CG870" s="304"/>
      <c r="CH870" s="304"/>
      <c r="CI870" s="304"/>
      <c r="CJ870" s="304"/>
      <c r="CK870" s="304"/>
      <c r="CL870" s="304"/>
      <c r="CM870" s="304"/>
      <c r="CN870" s="304"/>
      <c r="CO870" s="304"/>
      <c r="CP870" s="304"/>
      <c r="CQ870" s="304"/>
      <c r="CR870" s="304"/>
      <c r="CS870" s="304"/>
      <c r="CT870" s="304"/>
      <c r="CU870" s="304"/>
      <c r="CV870" s="304"/>
      <c r="CW870" s="304"/>
      <c r="CX870" s="304"/>
      <c r="CY870" s="304"/>
      <c r="CZ870" s="304"/>
      <c r="DA870" s="304"/>
      <c r="DB870" s="304"/>
      <c r="DC870" s="304"/>
      <c r="DD870" s="304"/>
    </row>
    <row r="871" spans="1:108" ht="17.25">
      <c r="A871" s="304"/>
      <c r="B871" s="300"/>
      <c r="C871" s="304"/>
      <c r="D871" s="304"/>
      <c r="E871" s="303"/>
      <c r="F871" s="303"/>
      <c r="G871" s="303"/>
      <c r="H871" s="303"/>
      <c r="I871" s="303"/>
      <c r="J871" s="305"/>
      <c r="K871" s="303"/>
      <c r="L871" s="303"/>
      <c r="M871" s="303"/>
      <c r="N871" s="305"/>
      <c r="O871" s="303"/>
      <c r="P871" s="304"/>
      <c r="Q871" s="304"/>
      <c r="R871" s="304"/>
      <c r="S871" s="304"/>
      <c r="T871" s="304"/>
      <c r="U871" s="304"/>
      <c r="V871" s="304"/>
      <c r="W871" s="304"/>
      <c r="X871" s="304"/>
      <c r="Y871" s="304"/>
      <c r="Z871" s="304"/>
      <c r="AA871" s="304"/>
      <c r="AB871" s="304"/>
      <c r="AC871" s="304"/>
      <c r="AD871" s="304"/>
      <c r="AE871" s="304"/>
      <c r="AF871" s="304"/>
      <c r="AG871" s="304"/>
      <c r="AH871" s="304"/>
      <c r="AI871" s="304"/>
      <c r="AJ871" s="304"/>
      <c r="AK871" s="304"/>
      <c r="AL871" s="304"/>
      <c r="AM871" s="304"/>
      <c r="AN871" s="304"/>
      <c r="AO871" s="304"/>
      <c r="AP871" s="304"/>
      <c r="AQ871" s="304"/>
      <c r="AR871" s="304"/>
      <c r="AS871" s="304"/>
      <c r="AT871" s="304"/>
      <c r="AU871" s="304"/>
      <c r="AV871" s="304"/>
      <c r="AW871" s="304"/>
      <c r="AX871" s="304"/>
      <c r="AY871" s="304"/>
      <c r="AZ871" s="304"/>
      <c r="BA871" s="304"/>
      <c r="BB871" s="304"/>
      <c r="BC871" s="304"/>
      <c r="BD871" s="304"/>
      <c r="BE871" s="304"/>
      <c r="BF871" s="304"/>
      <c r="BG871" s="304"/>
      <c r="BH871" s="304"/>
      <c r="BI871" s="304"/>
      <c r="BJ871" s="304"/>
      <c r="BK871" s="304"/>
      <c r="BL871" s="304"/>
      <c r="BM871" s="304"/>
      <c r="BN871" s="304"/>
      <c r="BO871" s="304"/>
      <c r="BP871" s="304"/>
      <c r="BQ871" s="304"/>
      <c r="BR871" s="304"/>
      <c r="BS871" s="304"/>
      <c r="BT871" s="304"/>
      <c r="BU871" s="304"/>
      <c r="BV871" s="304"/>
      <c r="BW871" s="304"/>
      <c r="BX871" s="304"/>
      <c r="BY871" s="304"/>
      <c r="BZ871" s="304"/>
      <c r="CA871" s="304"/>
      <c r="CB871" s="304"/>
      <c r="CC871" s="304"/>
      <c r="CD871" s="304"/>
      <c r="CE871" s="304"/>
      <c r="CF871" s="304"/>
      <c r="CG871" s="304"/>
      <c r="CH871" s="304"/>
      <c r="CI871" s="304"/>
      <c r="CJ871" s="304"/>
      <c r="CK871" s="304"/>
      <c r="CL871" s="304"/>
      <c r="CM871" s="304"/>
      <c r="CN871" s="304"/>
      <c r="CO871" s="304"/>
      <c r="CP871" s="304"/>
      <c r="CQ871" s="304"/>
      <c r="CR871" s="304"/>
      <c r="CS871" s="304"/>
      <c r="CT871" s="304"/>
      <c r="CU871" s="304"/>
      <c r="CV871" s="304"/>
      <c r="CW871" s="304"/>
      <c r="CX871" s="304"/>
      <c r="CY871" s="304"/>
      <c r="CZ871" s="304"/>
      <c r="DA871" s="304"/>
      <c r="DB871" s="304"/>
      <c r="DC871" s="304"/>
      <c r="DD871" s="304"/>
    </row>
    <row r="872" spans="1:108" ht="17.25">
      <c r="A872" s="304"/>
      <c r="B872" s="300"/>
      <c r="C872" s="304"/>
      <c r="D872" s="304"/>
      <c r="E872" s="303"/>
      <c r="F872" s="303"/>
      <c r="G872" s="303"/>
      <c r="H872" s="303"/>
      <c r="I872" s="303"/>
      <c r="J872" s="305"/>
      <c r="K872" s="303"/>
      <c r="L872" s="303"/>
      <c r="M872" s="303"/>
      <c r="N872" s="305"/>
      <c r="O872" s="303"/>
      <c r="P872" s="304"/>
      <c r="Q872" s="304"/>
      <c r="R872" s="304"/>
      <c r="S872" s="304"/>
      <c r="T872" s="304"/>
      <c r="U872" s="304"/>
      <c r="V872" s="304"/>
      <c r="W872" s="304"/>
      <c r="X872" s="304"/>
      <c r="Y872" s="304"/>
      <c r="Z872" s="304"/>
      <c r="AA872" s="304"/>
      <c r="AB872" s="304"/>
      <c r="AC872" s="304"/>
      <c r="AD872" s="304"/>
      <c r="AE872" s="304"/>
      <c r="AF872" s="304"/>
      <c r="AG872" s="304"/>
      <c r="AH872" s="304"/>
      <c r="AI872" s="304"/>
      <c r="AJ872" s="304"/>
      <c r="AK872" s="304"/>
      <c r="AL872" s="304"/>
      <c r="AM872" s="304"/>
      <c r="AN872" s="304"/>
      <c r="AO872" s="304"/>
      <c r="AP872" s="304"/>
      <c r="AQ872" s="304"/>
      <c r="AR872" s="304"/>
      <c r="AS872" s="304"/>
      <c r="AT872" s="304"/>
      <c r="AU872" s="304"/>
      <c r="AV872" s="304"/>
      <c r="AW872" s="304"/>
      <c r="AX872" s="304"/>
      <c r="AY872" s="304"/>
      <c r="AZ872" s="304"/>
      <c r="BA872" s="304"/>
      <c r="BB872" s="304"/>
      <c r="BC872" s="304"/>
      <c r="BD872" s="304"/>
      <c r="BE872" s="304"/>
      <c r="BF872" s="304"/>
      <c r="BG872" s="304"/>
      <c r="BH872" s="304"/>
      <c r="BI872" s="304"/>
      <c r="BJ872" s="304"/>
      <c r="BK872" s="304"/>
      <c r="BL872" s="304"/>
      <c r="BM872" s="304"/>
      <c r="BN872" s="304"/>
      <c r="BO872" s="304"/>
      <c r="BP872" s="304"/>
      <c r="BQ872" s="304"/>
      <c r="BR872" s="304"/>
      <c r="BS872" s="304"/>
      <c r="BT872" s="304"/>
      <c r="BU872" s="304"/>
      <c r="BV872" s="304"/>
      <c r="BW872" s="304"/>
      <c r="BX872" s="304"/>
      <c r="BY872" s="304"/>
      <c r="BZ872" s="304"/>
      <c r="CA872" s="304"/>
      <c r="CB872" s="304"/>
      <c r="CC872" s="304"/>
      <c r="CD872" s="304"/>
      <c r="CE872" s="304"/>
      <c r="CF872" s="304"/>
      <c r="CG872" s="304"/>
      <c r="CH872" s="304"/>
      <c r="CI872" s="304"/>
      <c r="CJ872" s="304"/>
      <c r="CK872" s="304"/>
      <c r="CL872" s="304"/>
      <c r="CM872" s="304"/>
      <c r="CN872" s="304"/>
      <c r="CO872" s="304"/>
      <c r="CP872" s="304"/>
      <c r="CQ872" s="304"/>
      <c r="CR872" s="304"/>
      <c r="CS872" s="304"/>
      <c r="CT872" s="304"/>
      <c r="CU872" s="304"/>
      <c r="CV872" s="304"/>
      <c r="CW872" s="304"/>
      <c r="CX872" s="304"/>
      <c r="CY872" s="304"/>
      <c r="CZ872" s="304"/>
      <c r="DA872" s="304"/>
      <c r="DB872" s="304"/>
      <c r="DC872" s="304"/>
      <c r="DD872" s="304"/>
    </row>
    <row r="873" spans="1:108" ht="17.25">
      <c r="A873" s="304"/>
      <c r="B873" s="300"/>
      <c r="C873" s="304"/>
      <c r="D873" s="304"/>
      <c r="E873" s="303"/>
      <c r="F873" s="303"/>
      <c r="G873" s="303"/>
      <c r="H873" s="303"/>
      <c r="I873" s="303"/>
      <c r="J873" s="305"/>
      <c r="K873" s="303"/>
      <c r="L873" s="303"/>
      <c r="M873" s="303"/>
      <c r="N873" s="305"/>
      <c r="O873" s="303"/>
      <c r="P873" s="304"/>
      <c r="Q873" s="304"/>
      <c r="R873" s="304"/>
      <c r="S873" s="304"/>
      <c r="T873" s="304"/>
      <c r="U873" s="304"/>
      <c r="V873" s="304"/>
      <c r="W873" s="304"/>
      <c r="X873" s="304"/>
      <c r="Y873" s="304"/>
      <c r="Z873" s="304"/>
      <c r="AA873" s="304"/>
      <c r="AB873" s="304"/>
      <c r="AC873" s="304"/>
      <c r="AD873" s="304"/>
      <c r="AE873" s="304"/>
      <c r="AF873" s="304"/>
      <c r="AG873" s="304"/>
      <c r="AH873" s="304"/>
      <c r="AI873" s="304"/>
      <c r="AJ873" s="304"/>
      <c r="AK873" s="304"/>
      <c r="AL873" s="304"/>
      <c r="AM873" s="304"/>
      <c r="AN873" s="304"/>
      <c r="AO873" s="304"/>
      <c r="AP873" s="304"/>
      <c r="AQ873" s="304"/>
      <c r="AR873" s="304"/>
      <c r="AS873" s="304"/>
      <c r="AT873" s="304"/>
      <c r="AU873" s="304"/>
      <c r="AV873" s="304"/>
      <c r="AW873" s="304"/>
      <c r="AX873" s="304"/>
      <c r="AY873" s="304"/>
      <c r="AZ873" s="304"/>
      <c r="BA873" s="304"/>
      <c r="BB873" s="304"/>
      <c r="BC873" s="304"/>
      <c r="BD873" s="304"/>
      <c r="BE873" s="304"/>
      <c r="BF873" s="304"/>
      <c r="BG873" s="304"/>
      <c r="BH873" s="304"/>
      <c r="BI873" s="304"/>
      <c r="BJ873" s="304"/>
      <c r="BK873" s="304"/>
      <c r="BL873" s="304"/>
      <c r="BM873" s="304"/>
      <c r="BN873" s="304"/>
      <c r="BO873" s="304"/>
      <c r="BP873" s="304"/>
      <c r="BQ873" s="304"/>
      <c r="BR873" s="304"/>
      <c r="BS873" s="304"/>
      <c r="BT873" s="304"/>
      <c r="BU873" s="304"/>
      <c r="BV873" s="304"/>
      <c r="BW873" s="304"/>
      <c r="BX873" s="304"/>
      <c r="BY873" s="304"/>
      <c r="BZ873" s="304"/>
      <c r="CA873" s="304"/>
      <c r="CB873" s="304"/>
      <c r="CC873" s="304"/>
      <c r="CD873" s="304"/>
      <c r="CE873" s="304"/>
      <c r="CF873" s="304"/>
      <c r="CG873" s="304"/>
      <c r="CH873" s="304"/>
      <c r="CI873" s="304"/>
      <c r="CJ873" s="304"/>
      <c r="CK873" s="304"/>
      <c r="CL873" s="304"/>
      <c r="CM873" s="304"/>
      <c r="CN873" s="304"/>
      <c r="CO873" s="304"/>
      <c r="CP873" s="304"/>
      <c r="CQ873" s="304"/>
      <c r="CR873" s="304"/>
      <c r="CS873" s="304"/>
      <c r="CT873" s="304"/>
      <c r="CU873" s="304"/>
      <c r="CV873" s="304"/>
      <c r="CW873" s="304"/>
      <c r="CX873" s="304"/>
      <c r="CY873" s="304"/>
      <c r="CZ873" s="304"/>
      <c r="DA873" s="304"/>
      <c r="DB873" s="304"/>
      <c r="DC873" s="304"/>
      <c r="DD873" s="304"/>
    </row>
    <row r="874" spans="1:108" ht="17.25">
      <c r="A874" s="304"/>
      <c r="B874" s="300"/>
      <c r="C874" s="304"/>
      <c r="D874" s="304"/>
      <c r="E874" s="303"/>
      <c r="F874" s="303"/>
      <c r="G874" s="303"/>
      <c r="H874" s="303"/>
      <c r="I874" s="303"/>
      <c r="J874" s="305"/>
      <c r="K874" s="303"/>
      <c r="L874" s="303"/>
      <c r="M874" s="303"/>
      <c r="N874" s="305"/>
      <c r="O874" s="303"/>
      <c r="P874" s="304"/>
      <c r="Q874" s="304"/>
      <c r="R874" s="304"/>
      <c r="S874" s="304"/>
      <c r="T874" s="304"/>
      <c r="U874" s="304"/>
      <c r="V874" s="304"/>
      <c r="W874" s="304"/>
      <c r="X874" s="304"/>
      <c r="Y874" s="304"/>
      <c r="Z874" s="304"/>
      <c r="AA874" s="304"/>
      <c r="AB874" s="304"/>
      <c r="AC874" s="304"/>
      <c r="AD874" s="304"/>
      <c r="AE874" s="304"/>
      <c r="AF874" s="304"/>
      <c r="AG874" s="304"/>
      <c r="AH874" s="304"/>
      <c r="AI874" s="304"/>
      <c r="AJ874" s="304"/>
      <c r="AK874" s="304"/>
      <c r="AL874" s="304"/>
      <c r="AM874" s="304"/>
      <c r="AN874" s="304"/>
      <c r="AO874" s="304"/>
      <c r="AP874" s="304"/>
      <c r="AQ874" s="304"/>
      <c r="AR874" s="304"/>
      <c r="AS874" s="304"/>
      <c r="AT874" s="304"/>
      <c r="AU874" s="304"/>
      <c r="AV874" s="304"/>
      <c r="AW874" s="304"/>
      <c r="AX874" s="304"/>
      <c r="AY874" s="304"/>
      <c r="AZ874" s="304"/>
      <c r="BA874" s="304"/>
      <c r="BB874" s="304"/>
      <c r="BC874" s="304"/>
      <c r="BD874" s="304"/>
      <c r="BE874" s="304"/>
      <c r="BF874" s="304"/>
      <c r="BG874" s="304"/>
      <c r="BH874" s="304"/>
      <c r="BI874" s="304"/>
      <c r="BJ874" s="304"/>
      <c r="BK874" s="304"/>
      <c r="BL874" s="304"/>
      <c r="BM874" s="304"/>
      <c r="BN874" s="304"/>
      <c r="BO874" s="304"/>
      <c r="BP874" s="304"/>
      <c r="BQ874" s="304"/>
      <c r="BR874" s="304"/>
      <c r="BS874" s="304"/>
      <c r="BT874" s="304"/>
      <c r="BU874" s="304"/>
      <c r="BV874" s="304"/>
      <c r="BW874" s="304"/>
      <c r="BX874" s="304"/>
      <c r="BY874" s="304"/>
      <c r="BZ874" s="304"/>
      <c r="CA874" s="304"/>
      <c r="CB874" s="304"/>
      <c r="CC874" s="304"/>
      <c r="CD874" s="304"/>
      <c r="CE874" s="304"/>
      <c r="CF874" s="304"/>
      <c r="CG874" s="304"/>
      <c r="CH874" s="304"/>
      <c r="CI874" s="304"/>
      <c r="CJ874" s="304"/>
      <c r="CK874" s="304"/>
      <c r="CL874" s="304"/>
      <c r="CM874" s="304"/>
      <c r="CN874" s="304"/>
      <c r="CO874" s="304"/>
      <c r="CP874" s="304"/>
      <c r="CQ874" s="304"/>
      <c r="CR874" s="304"/>
      <c r="CS874" s="304"/>
      <c r="CT874" s="304"/>
      <c r="CU874" s="304"/>
      <c r="CV874" s="304"/>
      <c r="CW874" s="304"/>
      <c r="CX874" s="304"/>
      <c r="CY874" s="304"/>
      <c r="CZ874" s="304"/>
      <c r="DA874" s="304"/>
      <c r="DB874" s="304"/>
      <c r="DC874" s="304"/>
      <c r="DD874" s="304"/>
    </row>
    <row r="875" spans="1:108" ht="17.25">
      <c r="A875" s="304"/>
      <c r="B875" s="300"/>
      <c r="C875" s="304"/>
      <c r="D875" s="304"/>
      <c r="E875" s="303"/>
      <c r="F875" s="303"/>
      <c r="G875" s="303"/>
      <c r="H875" s="303"/>
      <c r="I875" s="303"/>
      <c r="J875" s="305"/>
      <c r="K875" s="303"/>
      <c r="L875" s="303"/>
      <c r="M875" s="303"/>
      <c r="N875" s="305"/>
      <c r="O875" s="303"/>
      <c r="P875" s="304"/>
      <c r="Q875" s="304"/>
      <c r="R875" s="304"/>
      <c r="S875" s="304"/>
      <c r="T875" s="304"/>
      <c r="U875" s="304"/>
      <c r="V875" s="304"/>
      <c r="W875" s="304"/>
      <c r="X875" s="304"/>
      <c r="Y875" s="304"/>
      <c r="Z875" s="304"/>
      <c r="AA875" s="304"/>
      <c r="AB875" s="304"/>
      <c r="AC875" s="304"/>
      <c r="AD875" s="304"/>
      <c r="AE875" s="304"/>
      <c r="AF875" s="304"/>
      <c r="AG875" s="304"/>
      <c r="AH875" s="304"/>
      <c r="AI875" s="304"/>
      <c r="AJ875" s="304"/>
      <c r="AK875" s="304"/>
      <c r="AL875" s="304"/>
      <c r="AM875" s="304"/>
      <c r="AN875" s="304"/>
      <c r="AO875" s="304"/>
      <c r="AP875" s="304"/>
      <c r="AQ875" s="304"/>
      <c r="AR875" s="304"/>
      <c r="AS875" s="304"/>
      <c r="AT875" s="304"/>
      <c r="AU875" s="304"/>
      <c r="AV875" s="304"/>
      <c r="AW875" s="304"/>
      <c r="AX875" s="304"/>
      <c r="AY875" s="304"/>
      <c r="AZ875" s="304"/>
      <c r="BA875" s="304"/>
      <c r="BB875" s="304"/>
      <c r="BC875" s="304"/>
      <c r="BD875" s="304"/>
      <c r="BE875" s="304"/>
      <c r="BF875" s="304"/>
      <c r="BG875" s="304"/>
      <c r="BH875" s="304"/>
      <c r="BI875" s="304"/>
      <c r="BJ875" s="304"/>
      <c r="BK875" s="304"/>
      <c r="BL875" s="304"/>
      <c r="BM875" s="304"/>
      <c r="BN875" s="304"/>
      <c r="BO875" s="304"/>
      <c r="BP875" s="304"/>
      <c r="BQ875" s="304"/>
      <c r="BR875" s="304"/>
      <c r="BS875" s="304"/>
      <c r="BT875" s="304"/>
      <c r="BU875" s="304"/>
      <c r="BV875" s="304"/>
      <c r="BW875" s="304"/>
      <c r="BX875" s="304"/>
      <c r="BY875" s="304"/>
      <c r="BZ875" s="304"/>
      <c r="CA875" s="304"/>
      <c r="CB875" s="304"/>
      <c r="CC875" s="304"/>
      <c r="CD875" s="304"/>
      <c r="CE875" s="304"/>
      <c r="CF875" s="304"/>
      <c r="CG875" s="304"/>
      <c r="CH875" s="304"/>
      <c r="CI875" s="304"/>
      <c r="CJ875" s="304"/>
      <c r="CK875" s="304"/>
      <c r="CL875" s="304"/>
      <c r="CM875" s="304"/>
      <c r="CN875" s="304"/>
      <c r="CO875" s="304"/>
      <c r="CP875" s="304"/>
      <c r="CQ875" s="304"/>
      <c r="CR875" s="304"/>
      <c r="CS875" s="304"/>
      <c r="CT875" s="304"/>
      <c r="CU875" s="304"/>
      <c r="CV875" s="304"/>
      <c r="CW875" s="304"/>
      <c r="CX875" s="304"/>
      <c r="CY875" s="304"/>
      <c r="CZ875" s="304"/>
      <c r="DA875" s="304"/>
      <c r="DB875" s="304"/>
      <c r="DC875" s="304"/>
      <c r="DD875" s="304"/>
    </row>
    <row r="876" spans="1:108" ht="17.25">
      <c r="A876" s="304"/>
      <c r="B876" s="300"/>
      <c r="C876" s="304"/>
      <c r="D876" s="304"/>
      <c r="E876" s="303"/>
      <c r="F876" s="303"/>
      <c r="G876" s="303"/>
      <c r="H876" s="303"/>
      <c r="I876" s="303"/>
      <c r="J876" s="305"/>
      <c r="K876" s="303"/>
      <c r="L876" s="303"/>
      <c r="M876" s="303"/>
      <c r="N876" s="305"/>
      <c r="O876" s="303"/>
      <c r="P876" s="304"/>
      <c r="Q876" s="304"/>
      <c r="R876" s="304"/>
      <c r="S876" s="304"/>
      <c r="T876" s="304"/>
      <c r="U876" s="304"/>
      <c r="V876" s="304"/>
      <c r="W876" s="304"/>
      <c r="X876" s="304"/>
      <c r="Y876" s="304"/>
      <c r="Z876" s="304"/>
      <c r="AA876" s="304"/>
      <c r="AB876" s="304"/>
      <c r="AC876" s="304"/>
      <c r="AD876" s="304"/>
      <c r="AE876" s="304"/>
      <c r="AF876" s="304"/>
      <c r="AG876" s="304"/>
      <c r="AH876" s="304"/>
      <c r="AI876" s="304"/>
      <c r="AJ876" s="304"/>
      <c r="AK876" s="304"/>
      <c r="AL876" s="304"/>
      <c r="AM876" s="304"/>
      <c r="AN876" s="304"/>
      <c r="AO876" s="304"/>
      <c r="AP876" s="304"/>
      <c r="AQ876" s="304"/>
      <c r="AR876" s="304"/>
      <c r="AS876" s="304"/>
      <c r="AT876" s="304"/>
      <c r="AU876" s="304"/>
      <c r="AV876" s="304"/>
      <c r="AW876" s="304"/>
      <c r="AX876" s="304"/>
      <c r="AY876" s="304"/>
      <c r="AZ876" s="304"/>
      <c r="BA876" s="304"/>
      <c r="BB876" s="304"/>
      <c r="BC876" s="304"/>
      <c r="BD876" s="304"/>
      <c r="BE876" s="304"/>
      <c r="BF876" s="304"/>
      <c r="BG876" s="304"/>
      <c r="BH876" s="304"/>
      <c r="BI876" s="304"/>
      <c r="BJ876" s="304"/>
      <c r="BK876" s="304"/>
      <c r="BL876" s="304"/>
      <c r="BM876" s="304"/>
      <c r="BN876" s="304"/>
      <c r="BO876" s="304"/>
      <c r="BP876" s="304"/>
      <c r="BQ876" s="304"/>
      <c r="BR876" s="304"/>
      <c r="BS876" s="304"/>
      <c r="BT876" s="304"/>
      <c r="BU876" s="304"/>
      <c r="BV876" s="304"/>
      <c r="BW876" s="304"/>
      <c r="BX876" s="304"/>
      <c r="BY876" s="304"/>
      <c r="BZ876" s="304"/>
      <c r="CA876" s="304"/>
      <c r="CB876" s="304"/>
      <c r="CC876" s="304"/>
      <c r="CD876" s="304"/>
      <c r="CE876" s="304"/>
      <c r="CF876" s="304"/>
      <c r="CG876" s="304"/>
      <c r="CH876" s="304"/>
      <c r="CI876" s="304"/>
      <c r="CJ876" s="304"/>
      <c r="CK876" s="304"/>
      <c r="CL876" s="304"/>
      <c r="CM876" s="304"/>
      <c r="CN876" s="304"/>
      <c r="CO876" s="304"/>
      <c r="CP876" s="304"/>
      <c r="CQ876" s="304"/>
      <c r="CR876" s="304"/>
      <c r="CS876" s="304"/>
      <c r="CT876" s="304"/>
      <c r="CU876" s="304"/>
      <c r="CV876" s="304"/>
      <c r="CW876" s="304"/>
      <c r="CX876" s="304"/>
      <c r="CY876" s="304"/>
      <c r="CZ876" s="304"/>
      <c r="DA876" s="304"/>
      <c r="DB876" s="304"/>
      <c r="DC876" s="304"/>
      <c r="DD876" s="304"/>
    </row>
    <row r="877" spans="1:108" ht="17.25">
      <c r="A877" s="304"/>
      <c r="B877" s="300"/>
      <c r="C877" s="304"/>
      <c r="D877" s="304"/>
      <c r="E877" s="303"/>
      <c r="F877" s="303"/>
      <c r="G877" s="303"/>
      <c r="H877" s="303"/>
      <c r="I877" s="303"/>
      <c r="J877" s="305"/>
      <c r="K877" s="303"/>
      <c r="L877" s="303"/>
      <c r="M877" s="303"/>
      <c r="N877" s="305"/>
      <c r="O877" s="303"/>
      <c r="P877" s="304"/>
      <c r="Q877" s="304"/>
      <c r="R877" s="304"/>
      <c r="S877" s="304"/>
      <c r="T877" s="304"/>
      <c r="U877" s="304"/>
      <c r="V877" s="304"/>
      <c r="W877" s="304"/>
      <c r="X877" s="304"/>
      <c r="Y877" s="304"/>
      <c r="Z877" s="304"/>
      <c r="AA877" s="304"/>
      <c r="AB877" s="304"/>
      <c r="AC877" s="304"/>
      <c r="AD877" s="304"/>
      <c r="AE877" s="304"/>
      <c r="AF877" s="304"/>
      <c r="AG877" s="304"/>
      <c r="AH877" s="304"/>
      <c r="AI877" s="304"/>
      <c r="AJ877" s="304"/>
      <c r="AK877" s="304"/>
      <c r="AL877" s="304"/>
      <c r="AM877" s="304"/>
      <c r="AN877" s="304"/>
      <c r="AO877" s="304"/>
      <c r="AP877" s="304"/>
      <c r="AQ877" s="304"/>
      <c r="AR877" s="304"/>
      <c r="AS877" s="304"/>
      <c r="AT877" s="304"/>
      <c r="AU877" s="304"/>
      <c r="AV877" s="304"/>
      <c r="AW877" s="304"/>
      <c r="AX877" s="304"/>
      <c r="AY877" s="304"/>
      <c r="AZ877" s="304"/>
      <c r="BA877" s="304"/>
      <c r="BB877" s="304"/>
      <c r="BC877" s="304"/>
      <c r="BD877" s="304"/>
      <c r="BE877" s="304"/>
      <c r="BF877" s="304"/>
      <c r="BG877" s="304"/>
      <c r="BH877" s="304"/>
      <c r="BI877" s="304"/>
      <c r="BJ877" s="304"/>
      <c r="BK877" s="304"/>
      <c r="BL877" s="304"/>
      <c r="BM877" s="304"/>
      <c r="BN877" s="304"/>
      <c r="BO877" s="304"/>
      <c r="BP877" s="304"/>
      <c r="BQ877" s="304"/>
      <c r="BR877" s="304"/>
      <c r="BS877" s="304"/>
      <c r="BT877" s="304"/>
      <c r="BU877" s="304"/>
      <c r="BV877" s="304"/>
      <c r="BW877" s="304"/>
      <c r="BX877" s="304"/>
      <c r="BY877" s="304"/>
      <c r="BZ877" s="304"/>
      <c r="CA877" s="304"/>
      <c r="CB877" s="304"/>
      <c r="CC877" s="304"/>
      <c r="CD877" s="304"/>
      <c r="CE877" s="304"/>
      <c r="CF877" s="304"/>
      <c r="CG877" s="304"/>
      <c r="CH877" s="304"/>
      <c r="CI877" s="304"/>
      <c r="CJ877" s="304"/>
      <c r="CK877" s="304"/>
      <c r="CL877" s="304"/>
      <c r="CM877" s="304"/>
      <c r="CN877" s="304"/>
      <c r="CO877" s="304"/>
      <c r="CP877" s="304"/>
      <c r="CQ877" s="304"/>
      <c r="CR877" s="304"/>
      <c r="CS877" s="304"/>
      <c r="CT877" s="304"/>
      <c r="CU877" s="304"/>
      <c r="CV877" s="304"/>
      <c r="CW877" s="304"/>
      <c r="CX877" s="304"/>
      <c r="CY877" s="304"/>
      <c r="CZ877" s="304"/>
      <c r="DA877" s="304"/>
      <c r="DB877" s="304"/>
      <c r="DC877" s="304"/>
      <c r="DD877" s="304"/>
    </row>
    <row r="878" spans="1:108" ht="17.25">
      <c r="A878" s="304"/>
      <c r="B878" s="300"/>
      <c r="C878" s="304"/>
      <c r="D878" s="304"/>
      <c r="E878" s="303"/>
      <c r="F878" s="303"/>
      <c r="G878" s="303"/>
      <c r="H878" s="303"/>
      <c r="I878" s="303"/>
      <c r="J878" s="305"/>
      <c r="K878" s="303"/>
      <c r="L878" s="303"/>
      <c r="M878" s="303"/>
      <c r="N878" s="305"/>
      <c r="O878" s="303"/>
      <c r="P878" s="304"/>
      <c r="Q878" s="304"/>
      <c r="R878" s="304"/>
      <c r="S878" s="304"/>
      <c r="T878" s="304"/>
      <c r="U878" s="304"/>
      <c r="V878" s="304"/>
      <c r="W878" s="304"/>
      <c r="X878" s="304"/>
      <c r="Y878" s="304"/>
      <c r="Z878" s="304"/>
      <c r="AA878" s="304"/>
      <c r="AB878" s="304"/>
      <c r="AC878" s="304"/>
      <c r="AD878" s="304"/>
      <c r="AE878" s="304"/>
      <c r="AF878" s="304"/>
      <c r="AG878" s="304"/>
      <c r="AH878" s="304"/>
      <c r="AI878" s="304"/>
      <c r="AJ878" s="304"/>
      <c r="AK878" s="304"/>
      <c r="AL878" s="304"/>
      <c r="AM878" s="304"/>
      <c r="AN878" s="304"/>
      <c r="AO878" s="304"/>
      <c r="AP878" s="304"/>
      <c r="AQ878" s="304"/>
      <c r="AR878" s="304"/>
      <c r="AS878" s="304"/>
      <c r="AT878" s="304"/>
      <c r="AU878" s="304"/>
      <c r="AV878" s="304"/>
      <c r="AW878" s="304"/>
      <c r="AX878" s="304"/>
      <c r="AY878" s="304"/>
      <c r="AZ878" s="304"/>
      <c r="BA878" s="304"/>
      <c r="BB878" s="304"/>
      <c r="BC878" s="304"/>
      <c r="BD878" s="304"/>
      <c r="BE878" s="304"/>
      <c r="BF878" s="304"/>
      <c r="BG878" s="304"/>
      <c r="BH878" s="304"/>
      <c r="BI878" s="304"/>
      <c r="BJ878" s="304"/>
      <c r="BK878" s="304"/>
      <c r="BL878" s="304"/>
      <c r="BM878" s="304"/>
      <c r="BN878" s="304"/>
      <c r="BO878" s="304"/>
      <c r="BP878" s="304"/>
      <c r="BQ878" s="304"/>
      <c r="BR878" s="304"/>
      <c r="BS878" s="304"/>
      <c r="BT878" s="304"/>
      <c r="BU878" s="304"/>
      <c r="BV878" s="304"/>
      <c r="BW878" s="304"/>
      <c r="BX878" s="304"/>
      <c r="BY878" s="304"/>
      <c r="BZ878" s="304"/>
      <c r="CA878" s="304"/>
      <c r="CB878" s="304"/>
      <c r="CC878" s="304"/>
      <c r="CD878" s="304"/>
      <c r="CE878" s="304"/>
      <c r="CF878" s="304"/>
      <c r="CG878" s="304"/>
      <c r="CH878" s="304"/>
      <c r="CI878" s="304"/>
      <c r="CJ878" s="304"/>
      <c r="CK878" s="304"/>
      <c r="CL878" s="304"/>
      <c r="CM878" s="304"/>
      <c r="CN878" s="304"/>
      <c r="CO878" s="304"/>
      <c r="CP878" s="304"/>
      <c r="CQ878" s="304"/>
      <c r="CR878" s="304"/>
      <c r="CS878" s="304"/>
      <c r="CT878" s="304"/>
      <c r="CU878" s="304"/>
      <c r="CV878" s="304"/>
      <c r="CW878" s="304"/>
      <c r="CX878" s="304"/>
      <c r="CY878" s="304"/>
      <c r="CZ878" s="304"/>
      <c r="DA878" s="304"/>
      <c r="DB878" s="304"/>
      <c r="DC878" s="304"/>
      <c r="DD878" s="304"/>
    </row>
    <row r="879" spans="1:108" ht="17.25">
      <c r="A879" s="304"/>
      <c r="B879" s="300"/>
      <c r="C879" s="304"/>
      <c r="D879" s="304"/>
      <c r="E879" s="303"/>
      <c r="F879" s="303"/>
      <c r="G879" s="303"/>
      <c r="H879" s="303"/>
      <c r="I879" s="303"/>
      <c r="J879" s="305"/>
      <c r="K879" s="303"/>
      <c r="L879" s="303"/>
      <c r="M879" s="303"/>
      <c r="N879" s="305"/>
      <c r="O879" s="303"/>
      <c r="P879" s="304"/>
      <c r="Q879" s="304"/>
      <c r="R879" s="304"/>
      <c r="S879" s="304"/>
      <c r="T879" s="304"/>
      <c r="U879" s="304"/>
      <c r="V879" s="304"/>
      <c r="W879" s="304"/>
      <c r="X879" s="304"/>
      <c r="Y879" s="304"/>
      <c r="Z879" s="304"/>
      <c r="AA879" s="304"/>
      <c r="AB879" s="304"/>
      <c r="AC879" s="304"/>
      <c r="AD879" s="304"/>
      <c r="AE879" s="304"/>
      <c r="AF879" s="304"/>
      <c r="AG879" s="304"/>
      <c r="AH879" s="304"/>
      <c r="AI879" s="304"/>
      <c r="AJ879" s="304"/>
      <c r="AK879" s="304"/>
      <c r="AL879" s="304"/>
      <c r="AM879" s="304"/>
      <c r="AN879" s="304"/>
      <c r="AO879" s="304"/>
      <c r="AP879" s="304"/>
      <c r="AQ879" s="304"/>
      <c r="AR879" s="304"/>
      <c r="AS879" s="304"/>
      <c r="AT879" s="304"/>
      <c r="AU879" s="304"/>
      <c r="AV879" s="304"/>
      <c r="AW879" s="304"/>
      <c r="AX879" s="304"/>
      <c r="AY879" s="304"/>
      <c r="AZ879" s="304"/>
      <c r="BA879" s="304"/>
      <c r="BB879" s="304"/>
      <c r="BC879" s="304"/>
      <c r="BD879" s="304"/>
      <c r="BE879" s="304"/>
      <c r="BF879" s="304"/>
      <c r="BG879" s="304"/>
      <c r="BH879" s="304"/>
      <c r="BI879" s="304"/>
      <c r="BJ879" s="304"/>
      <c r="BK879" s="304"/>
      <c r="BL879" s="304"/>
      <c r="BM879" s="304"/>
      <c r="BN879" s="304"/>
      <c r="BO879" s="304"/>
      <c r="BP879" s="304"/>
      <c r="BQ879" s="304"/>
      <c r="BR879" s="304"/>
      <c r="BS879" s="304"/>
      <c r="BT879" s="304"/>
      <c r="BU879" s="304"/>
      <c r="BV879" s="304"/>
      <c r="BW879" s="304"/>
      <c r="BX879" s="304"/>
      <c r="BY879" s="304"/>
      <c r="BZ879" s="304"/>
      <c r="CA879" s="304"/>
      <c r="CB879" s="304"/>
      <c r="CC879" s="304"/>
      <c r="CD879" s="304"/>
      <c r="CE879" s="304"/>
      <c r="CF879" s="304"/>
      <c r="CG879" s="304"/>
      <c r="CH879" s="304"/>
      <c r="CI879" s="304"/>
      <c r="CJ879" s="304"/>
      <c r="CK879" s="304"/>
      <c r="CL879" s="304"/>
      <c r="CM879" s="304"/>
      <c r="CN879" s="304"/>
      <c r="CO879" s="304"/>
      <c r="CP879" s="304"/>
      <c r="CQ879" s="304"/>
      <c r="CR879" s="304"/>
      <c r="CS879" s="304"/>
      <c r="CT879" s="304"/>
      <c r="CU879" s="304"/>
      <c r="CV879" s="304"/>
      <c r="CW879" s="304"/>
      <c r="CX879" s="304"/>
      <c r="CY879" s="304"/>
      <c r="CZ879" s="304"/>
      <c r="DA879" s="304"/>
      <c r="DB879" s="304"/>
      <c r="DC879" s="304"/>
      <c r="DD879" s="304"/>
    </row>
    <row r="880" spans="1:108" ht="17.25">
      <c r="A880" s="304"/>
      <c r="B880" s="300"/>
      <c r="C880" s="304"/>
      <c r="D880" s="304"/>
      <c r="E880" s="303"/>
      <c r="F880" s="303"/>
      <c r="G880" s="303"/>
      <c r="H880" s="303"/>
      <c r="I880" s="303"/>
      <c r="J880" s="305"/>
      <c r="K880" s="303"/>
      <c r="L880" s="303"/>
      <c r="M880" s="303"/>
      <c r="N880" s="305"/>
      <c r="O880" s="303"/>
      <c r="P880" s="304"/>
      <c r="Q880" s="304"/>
      <c r="R880" s="304"/>
      <c r="S880" s="304"/>
      <c r="T880" s="304"/>
      <c r="U880" s="304"/>
      <c r="V880" s="304"/>
      <c r="W880" s="304"/>
      <c r="X880" s="304"/>
      <c r="Y880" s="304"/>
      <c r="Z880" s="304"/>
      <c r="AA880" s="304"/>
      <c r="AB880" s="304"/>
      <c r="AC880" s="304"/>
      <c r="AD880" s="304"/>
      <c r="AE880" s="304"/>
      <c r="AF880" s="304"/>
      <c r="AG880" s="304"/>
      <c r="AH880" s="304"/>
      <c r="AI880" s="304"/>
      <c r="AJ880" s="304"/>
      <c r="AK880" s="304"/>
      <c r="AL880" s="304"/>
      <c r="AM880" s="304"/>
      <c r="AN880" s="304"/>
      <c r="AO880" s="304"/>
      <c r="AP880" s="304"/>
      <c r="AQ880" s="304"/>
      <c r="AR880" s="304"/>
      <c r="AS880" s="304"/>
      <c r="AT880" s="304"/>
      <c r="AU880" s="304"/>
      <c r="AV880" s="304"/>
      <c r="AW880" s="304"/>
      <c r="AX880" s="304"/>
      <c r="AY880" s="304"/>
      <c r="AZ880" s="304"/>
      <c r="BA880" s="304"/>
      <c r="BB880" s="304"/>
      <c r="BC880" s="304"/>
      <c r="BD880" s="304"/>
      <c r="BE880" s="304"/>
      <c r="BF880" s="304"/>
      <c r="BG880" s="304"/>
      <c r="BH880" s="304"/>
      <c r="BI880" s="304"/>
      <c r="BJ880" s="304"/>
      <c r="BK880" s="304"/>
      <c r="BL880" s="304"/>
      <c r="BM880" s="304"/>
      <c r="BN880" s="304"/>
      <c r="BO880" s="304"/>
      <c r="BP880" s="304"/>
      <c r="BQ880" s="304"/>
      <c r="BR880" s="304"/>
      <c r="BS880" s="304"/>
      <c r="BT880" s="304"/>
      <c r="BU880" s="304"/>
      <c r="BV880" s="304"/>
      <c r="BW880" s="304"/>
      <c r="BX880" s="304"/>
      <c r="BY880" s="304"/>
      <c r="BZ880" s="304"/>
      <c r="CA880" s="304"/>
      <c r="CB880" s="304"/>
      <c r="CC880" s="304"/>
      <c r="CD880" s="304"/>
      <c r="CE880" s="304"/>
      <c r="CF880" s="304"/>
      <c r="CG880" s="304"/>
      <c r="CH880" s="304"/>
      <c r="CI880" s="304"/>
      <c r="CJ880" s="304"/>
      <c r="CK880" s="304"/>
      <c r="CL880" s="304"/>
      <c r="CM880" s="304"/>
      <c r="CN880" s="304"/>
      <c r="CO880" s="304"/>
      <c r="CP880" s="304"/>
      <c r="CQ880" s="304"/>
      <c r="CR880" s="304"/>
      <c r="CS880" s="304"/>
      <c r="CT880" s="304"/>
      <c r="CU880" s="304"/>
      <c r="CV880" s="304"/>
      <c r="CW880" s="304"/>
      <c r="CX880" s="304"/>
      <c r="CY880" s="304"/>
      <c r="CZ880" s="304"/>
      <c r="DA880" s="304"/>
      <c r="DB880" s="304"/>
      <c r="DC880" s="304"/>
      <c r="DD880" s="304"/>
    </row>
    <row r="881" spans="1:108" ht="17.25">
      <c r="A881" s="304"/>
      <c r="B881" s="300"/>
      <c r="C881" s="304"/>
      <c r="D881" s="304"/>
      <c r="E881" s="303"/>
      <c r="F881" s="303"/>
      <c r="G881" s="303"/>
      <c r="H881" s="303"/>
      <c r="I881" s="303"/>
      <c r="J881" s="305"/>
      <c r="K881" s="303"/>
      <c r="L881" s="303"/>
      <c r="M881" s="303"/>
      <c r="N881" s="305"/>
      <c r="O881" s="303"/>
      <c r="P881" s="304"/>
      <c r="Q881" s="304"/>
      <c r="R881" s="304"/>
      <c r="S881" s="304"/>
      <c r="T881" s="304"/>
      <c r="U881" s="304"/>
      <c r="V881" s="304"/>
      <c r="W881" s="304"/>
      <c r="X881" s="304"/>
      <c r="Y881" s="304"/>
      <c r="Z881" s="304"/>
      <c r="AA881" s="304"/>
      <c r="AB881" s="304"/>
      <c r="AC881" s="304"/>
      <c r="AD881" s="304"/>
      <c r="AE881" s="304"/>
      <c r="AF881" s="304"/>
      <c r="AG881" s="304"/>
      <c r="AH881" s="304"/>
      <c r="AI881" s="304"/>
      <c r="AJ881" s="304"/>
      <c r="AK881" s="304"/>
      <c r="AL881" s="304"/>
      <c r="AM881" s="304"/>
      <c r="AN881" s="304"/>
      <c r="AO881" s="304"/>
      <c r="AP881" s="304"/>
      <c r="AQ881" s="304"/>
      <c r="AR881" s="304"/>
      <c r="AS881" s="304"/>
      <c r="AT881" s="304"/>
      <c r="AU881" s="304"/>
      <c r="AV881" s="304"/>
      <c r="AW881" s="304"/>
      <c r="AX881" s="304"/>
      <c r="AY881" s="304"/>
      <c r="AZ881" s="304"/>
      <c r="BA881" s="304"/>
      <c r="BB881" s="304"/>
      <c r="BC881" s="304"/>
      <c r="BD881" s="304"/>
      <c r="BE881" s="304"/>
      <c r="BF881" s="304"/>
      <c r="BG881" s="304"/>
      <c r="BH881" s="304"/>
      <c r="BI881" s="304"/>
      <c r="BJ881" s="304"/>
      <c r="BK881" s="304"/>
      <c r="BL881" s="304"/>
      <c r="BM881" s="304"/>
      <c r="BN881" s="304"/>
      <c r="BO881" s="304"/>
      <c r="BP881" s="304"/>
      <c r="BQ881" s="304"/>
      <c r="BR881" s="304"/>
      <c r="BS881" s="304"/>
      <c r="BT881" s="304"/>
      <c r="BU881" s="304"/>
      <c r="BV881" s="304"/>
      <c r="BW881" s="304"/>
      <c r="BX881" s="304"/>
      <c r="BY881" s="304"/>
      <c r="BZ881" s="304"/>
      <c r="CA881" s="304"/>
      <c r="CB881" s="304"/>
      <c r="CC881" s="304"/>
      <c r="CD881" s="304"/>
      <c r="CE881" s="304"/>
      <c r="CF881" s="304"/>
      <c r="CG881" s="304"/>
      <c r="CH881" s="304"/>
      <c r="CI881" s="304"/>
      <c r="CJ881" s="304"/>
      <c r="CK881" s="304"/>
      <c r="CL881" s="304"/>
      <c r="CM881" s="304"/>
      <c r="CN881" s="304"/>
      <c r="CO881" s="304"/>
      <c r="CP881" s="304"/>
      <c r="CQ881" s="304"/>
      <c r="CR881" s="304"/>
      <c r="CS881" s="304"/>
      <c r="CT881" s="304"/>
      <c r="CU881" s="304"/>
      <c r="CV881" s="304"/>
      <c r="CW881" s="304"/>
      <c r="CX881" s="304"/>
      <c r="CY881" s="304"/>
      <c r="CZ881" s="304"/>
      <c r="DA881" s="304"/>
      <c r="DB881" s="304"/>
      <c r="DC881" s="304"/>
      <c r="DD881" s="304"/>
    </row>
    <row r="882" spans="1:108" ht="17.25">
      <c r="A882" s="304"/>
      <c r="B882" s="300"/>
      <c r="C882" s="304"/>
      <c r="D882" s="304"/>
      <c r="E882" s="303"/>
      <c r="F882" s="303"/>
      <c r="G882" s="303"/>
      <c r="H882" s="303"/>
      <c r="I882" s="303"/>
      <c r="J882" s="305"/>
      <c r="K882" s="303"/>
      <c r="L882" s="303"/>
      <c r="M882" s="303"/>
      <c r="N882" s="305"/>
      <c r="O882" s="303"/>
      <c r="P882" s="304"/>
      <c r="Q882" s="304"/>
      <c r="R882" s="304"/>
      <c r="S882" s="304"/>
      <c r="T882" s="304"/>
      <c r="U882" s="304"/>
      <c r="V882" s="304"/>
      <c r="W882" s="304"/>
      <c r="X882" s="304"/>
      <c r="Y882" s="304"/>
      <c r="Z882" s="304"/>
      <c r="AA882" s="304"/>
      <c r="AB882" s="304"/>
      <c r="AC882" s="304"/>
      <c r="AD882" s="304"/>
      <c r="AE882" s="304"/>
      <c r="AF882" s="304"/>
      <c r="AG882" s="304"/>
      <c r="AH882" s="304"/>
      <c r="AI882" s="304"/>
      <c r="AJ882" s="304"/>
      <c r="AK882" s="304"/>
      <c r="AL882" s="304"/>
      <c r="AM882" s="304"/>
      <c r="AN882" s="304"/>
      <c r="AO882" s="304"/>
      <c r="AP882" s="304"/>
      <c r="AQ882" s="304"/>
      <c r="AR882" s="304"/>
      <c r="AS882" s="304"/>
      <c r="AT882" s="304"/>
      <c r="AU882" s="304"/>
      <c r="AV882" s="304"/>
      <c r="AW882" s="304"/>
      <c r="AX882" s="304"/>
      <c r="AY882" s="304"/>
      <c r="AZ882" s="304"/>
      <c r="BA882" s="304"/>
      <c r="BB882" s="304"/>
      <c r="BC882" s="304"/>
      <c r="BD882" s="304"/>
      <c r="BE882" s="304"/>
      <c r="BF882" s="304"/>
      <c r="BG882" s="304"/>
      <c r="BH882" s="304"/>
      <c r="BI882" s="304"/>
      <c r="BJ882" s="304"/>
      <c r="BK882" s="304"/>
      <c r="BL882" s="304"/>
      <c r="BM882" s="304"/>
      <c r="BN882" s="304"/>
      <c r="BO882" s="304"/>
      <c r="BP882" s="304"/>
      <c r="BQ882" s="304"/>
      <c r="BR882" s="304"/>
      <c r="BS882" s="304"/>
      <c r="BT882" s="304"/>
      <c r="BU882" s="304"/>
      <c r="BV882" s="304"/>
      <c r="BW882" s="304"/>
      <c r="BX882" s="304"/>
      <c r="BY882" s="304"/>
      <c r="BZ882" s="304"/>
      <c r="CA882" s="304"/>
      <c r="CB882" s="304"/>
      <c r="CC882" s="304"/>
      <c r="CD882" s="304"/>
      <c r="CE882" s="304"/>
      <c r="CF882" s="304"/>
      <c r="CG882" s="304"/>
      <c r="CH882" s="304"/>
      <c r="CI882" s="304"/>
      <c r="CJ882" s="304"/>
      <c r="CK882" s="304"/>
      <c r="CL882" s="304"/>
      <c r="CM882" s="304"/>
      <c r="CN882" s="304"/>
      <c r="CO882" s="304"/>
      <c r="CP882" s="304"/>
      <c r="CQ882" s="304"/>
      <c r="CR882" s="304"/>
      <c r="CS882" s="304"/>
      <c r="CT882" s="304"/>
      <c r="CU882" s="304"/>
      <c r="CV882" s="304"/>
      <c r="CW882" s="304"/>
      <c r="CX882" s="304"/>
      <c r="CY882" s="304"/>
      <c r="CZ882" s="304"/>
      <c r="DA882" s="304"/>
      <c r="DB882" s="304"/>
      <c r="DC882" s="304"/>
      <c r="DD882" s="304"/>
    </row>
    <row r="883" spans="1:108" ht="17.25">
      <c r="A883" s="304"/>
      <c r="B883" s="300"/>
      <c r="C883" s="304"/>
      <c r="D883" s="304"/>
      <c r="E883" s="303"/>
      <c r="F883" s="303"/>
      <c r="G883" s="303"/>
      <c r="H883" s="303"/>
      <c r="I883" s="303"/>
      <c r="J883" s="305"/>
      <c r="K883" s="303"/>
      <c r="L883" s="303"/>
      <c r="M883" s="303"/>
      <c r="N883" s="305"/>
      <c r="O883" s="303"/>
      <c r="P883" s="304"/>
      <c r="Q883" s="304"/>
      <c r="R883" s="304"/>
      <c r="S883" s="304"/>
      <c r="T883" s="304"/>
      <c r="U883" s="304"/>
      <c r="V883" s="304"/>
      <c r="W883" s="304"/>
      <c r="X883" s="304"/>
      <c r="Y883" s="304"/>
      <c r="Z883" s="304"/>
      <c r="AA883" s="304"/>
      <c r="AB883" s="304"/>
      <c r="AC883" s="304"/>
      <c r="AD883" s="304"/>
      <c r="AE883" s="304"/>
      <c r="AF883" s="304"/>
      <c r="AG883" s="304"/>
      <c r="AH883" s="304"/>
      <c r="AI883" s="304"/>
      <c r="AJ883" s="304"/>
      <c r="AK883" s="304"/>
      <c r="AL883" s="304"/>
      <c r="AM883" s="304"/>
      <c r="AN883" s="304"/>
      <c r="AO883" s="304"/>
      <c r="AP883" s="304"/>
      <c r="AQ883" s="304"/>
      <c r="AR883" s="304"/>
      <c r="AS883" s="304"/>
      <c r="AT883" s="304"/>
      <c r="AU883" s="304"/>
      <c r="AV883" s="304"/>
      <c r="AW883" s="304"/>
      <c r="AX883" s="304"/>
      <c r="AY883" s="304"/>
      <c r="AZ883" s="304"/>
      <c r="BA883" s="304"/>
      <c r="BB883" s="304"/>
      <c r="BC883" s="304"/>
      <c r="BD883" s="304"/>
      <c r="BE883" s="304"/>
      <c r="BF883" s="304"/>
      <c r="BG883" s="304"/>
      <c r="BH883" s="304"/>
      <c r="BI883" s="304"/>
      <c r="BJ883" s="304"/>
      <c r="BK883" s="304"/>
      <c r="BL883" s="304"/>
      <c r="BM883" s="304"/>
      <c r="BN883" s="304"/>
      <c r="BO883" s="304"/>
      <c r="BP883" s="304"/>
      <c r="BQ883" s="304"/>
      <c r="BR883" s="304"/>
      <c r="BS883" s="304"/>
      <c r="BT883" s="304"/>
      <c r="BU883" s="304"/>
      <c r="BV883" s="304"/>
      <c r="BW883" s="304"/>
      <c r="BX883" s="304"/>
      <c r="BY883" s="304"/>
      <c r="BZ883" s="304"/>
      <c r="CA883" s="304"/>
      <c r="CB883" s="304"/>
      <c r="CC883" s="304"/>
      <c r="CD883" s="304"/>
      <c r="CE883" s="304"/>
      <c r="CF883" s="304"/>
      <c r="CG883" s="304"/>
      <c r="CH883" s="304"/>
      <c r="CI883" s="304"/>
      <c r="CJ883" s="304"/>
      <c r="CK883" s="304"/>
      <c r="CL883" s="304"/>
      <c r="CM883" s="304"/>
      <c r="CN883" s="304"/>
      <c r="CO883" s="304"/>
      <c r="CP883" s="304"/>
      <c r="CQ883" s="304"/>
      <c r="CR883" s="304"/>
      <c r="CS883" s="304"/>
      <c r="CT883" s="304"/>
      <c r="CU883" s="304"/>
      <c r="CV883" s="304"/>
      <c r="CW883" s="304"/>
      <c r="CX883" s="304"/>
      <c r="CY883" s="304"/>
      <c r="CZ883" s="304"/>
      <c r="DA883" s="304"/>
      <c r="DB883" s="304"/>
      <c r="DC883" s="304"/>
      <c r="DD883" s="304"/>
    </row>
    <row r="884" spans="1:108" ht="17.25">
      <c r="A884" s="304"/>
      <c r="B884" s="300"/>
      <c r="C884" s="304"/>
      <c r="D884" s="304"/>
      <c r="E884" s="303"/>
      <c r="F884" s="303"/>
      <c r="G884" s="303"/>
      <c r="H884" s="303"/>
      <c r="I884" s="303"/>
      <c r="J884" s="305"/>
      <c r="K884" s="303"/>
      <c r="L884" s="303"/>
      <c r="M884" s="303"/>
      <c r="N884" s="305"/>
      <c r="O884" s="303"/>
      <c r="P884" s="304"/>
      <c r="Q884" s="304"/>
      <c r="R884" s="304"/>
      <c r="S884" s="304"/>
      <c r="T884" s="304"/>
      <c r="U884" s="304"/>
      <c r="V884" s="304"/>
      <c r="W884" s="304"/>
      <c r="X884" s="304"/>
      <c r="Y884" s="304"/>
      <c r="Z884" s="304"/>
      <c r="AA884" s="304"/>
      <c r="AB884" s="304"/>
      <c r="AC884" s="304"/>
      <c r="AD884" s="304"/>
      <c r="AE884" s="304"/>
      <c r="AF884" s="304"/>
      <c r="AG884" s="304"/>
      <c r="AH884" s="304"/>
      <c r="AI884" s="304"/>
      <c r="AJ884" s="304"/>
      <c r="AK884" s="304"/>
      <c r="AL884" s="304"/>
      <c r="AM884" s="304"/>
      <c r="AN884" s="304"/>
      <c r="AO884" s="304"/>
      <c r="AP884" s="304"/>
      <c r="AQ884" s="304"/>
      <c r="AR884" s="304"/>
      <c r="AS884" s="304"/>
      <c r="AT884" s="304"/>
      <c r="AU884" s="304"/>
      <c r="AV884" s="304"/>
      <c r="AW884" s="304"/>
      <c r="AX884" s="304"/>
      <c r="AY884" s="304"/>
      <c r="AZ884" s="304"/>
      <c r="BA884" s="304"/>
      <c r="BB884" s="304"/>
      <c r="BC884" s="304"/>
      <c r="BD884" s="304"/>
      <c r="BE884" s="304"/>
      <c r="BF884" s="304"/>
      <c r="BG884" s="304"/>
      <c r="BH884" s="304"/>
      <c r="BI884" s="304"/>
      <c r="BJ884" s="304"/>
      <c r="BK884" s="304"/>
      <c r="BL884" s="304"/>
      <c r="BM884" s="304"/>
      <c r="BN884" s="304"/>
      <c r="BO884" s="304"/>
      <c r="BP884" s="304"/>
      <c r="BQ884" s="304"/>
      <c r="BR884" s="304"/>
      <c r="BS884" s="304"/>
      <c r="BT884" s="304"/>
      <c r="BU884" s="304"/>
      <c r="BV884" s="304"/>
      <c r="BW884" s="304"/>
      <c r="BX884" s="304"/>
      <c r="BY884" s="304"/>
      <c r="BZ884" s="304"/>
      <c r="CA884" s="304"/>
      <c r="CB884" s="304"/>
      <c r="CC884" s="304"/>
      <c r="CD884" s="304"/>
      <c r="CE884" s="304"/>
      <c r="CF884" s="304"/>
      <c r="CG884" s="304"/>
      <c r="CH884" s="304"/>
      <c r="CI884" s="304"/>
      <c r="CJ884" s="304"/>
      <c r="CK884" s="304"/>
      <c r="CL884" s="304"/>
      <c r="CM884" s="304"/>
      <c r="CN884" s="304"/>
      <c r="CO884" s="304"/>
      <c r="CP884" s="304"/>
      <c r="CQ884" s="304"/>
      <c r="CR884" s="304"/>
      <c r="CS884" s="304"/>
      <c r="CT884" s="304"/>
      <c r="CU884" s="304"/>
      <c r="CV884" s="304"/>
      <c r="CW884" s="304"/>
      <c r="CX884" s="304"/>
      <c r="CY884" s="304"/>
      <c r="CZ884" s="304"/>
      <c r="DA884" s="304"/>
      <c r="DB884" s="304"/>
      <c r="DC884" s="304"/>
      <c r="DD884" s="304"/>
    </row>
    <row r="885" spans="1:108" ht="17.25">
      <c r="A885" s="304"/>
      <c r="B885" s="300"/>
      <c r="C885" s="304"/>
      <c r="D885" s="304"/>
      <c r="E885" s="303"/>
      <c r="F885" s="303"/>
      <c r="G885" s="303"/>
      <c r="H885" s="303"/>
      <c r="I885" s="303"/>
      <c r="J885" s="305"/>
      <c r="K885" s="303"/>
      <c r="L885" s="303"/>
      <c r="M885" s="303"/>
      <c r="N885" s="305"/>
      <c r="O885" s="303"/>
      <c r="P885" s="304"/>
      <c r="Q885" s="304"/>
      <c r="R885" s="304"/>
      <c r="S885" s="304"/>
      <c r="T885" s="304"/>
      <c r="U885" s="304"/>
      <c r="V885" s="304"/>
      <c r="W885" s="304"/>
      <c r="X885" s="304"/>
      <c r="Y885" s="304"/>
      <c r="Z885" s="304"/>
      <c r="AA885" s="304"/>
      <c r="AB885" s="304"/>
      <c r="AC885" s="304"/>
      <c r="AD885" s="304"/>
      <c r="AE885" s="304"/>
      <c r="AF885" s="304"/>
      <c r="AG885" s="304"/>
      <c r="AH885" s="304"/>
      <c r="AI885" s="304"/>
      <c r="AJ885" s="304"/>
      <c r="AK885" s="304"/>
      <c r="AL885" s="304"/>
      <c r="AM885" s="304"/>
      <c r="AN885" s="304"/>
      <c r="AO885" s="304"/>
      <c r="AP885" s="304"/>
      <c r="AQ885" s="304"/>
      <c r="AR885" s="304"/>
      <c r="AS885" s="304"/>
      <c r="AT885" s="304"/>
      <c r="AU885" s="304"/>
      <c r="AV885" s="304"/>
      <c r="AW885" s="304"/>
      <c r="AX885" s="304"/>
      <c r="AY885" s="304"/>
      <c r="AZ885" s="304"/>
      <c r="BA885" s="304"/>
      <c r="BB885" s="304"/>
      <c r="BC885" s="304"/>
      <c r="BD885" s="304"/>
      <c r="BE885" s="304"/>
      <c r="BF885" s="304"/>
      <c r="BG885" s="304"/>
      <c r="BH885" s="304"/>
      <c r="BI885" s="304"/>
      <c r="BJ885" s="304"/>
      <c r="BK885" s="304"/>
      <c r="BL885" s="304"/>
      <c r="BM885" s="304"/>
      <c r="BN885" s="304"/>
      <c r="BO885" s="304"/>
      <c r="BP885" s="304"/>
      <c r="BQ885" s="304"/>
      <c r="BR885" s="304"/>
      <c r="BS885" s="304"/>
      <c r="BT885" s="304"/>
      <c r="BU885" s="304"/>
      <c r="BV885" s="304"/>
      <c r="BW885" s="304"/>
      <c r="BX885" s="304"/>
      <c r="BY885" s="304"/>
      <c r="BZ885" s="304"/>
      <c r="CA885" s="304"/>
      <c r="CB885" s="304"/>
      <c r="CC885" s="304"/>
      <c r="CD885" s="304"/>
      <c r="CE885" s="304"/>
      <c r="CF885" s="304"/>
      <c r="CG885" s="304"/>
      <c r="CH885" s="304"/>
      <c r="CI885" s="304"/>
      <c r="CJ885" s="304"/>
      <c r="CK885" s="304"/>
      <c r="CL885" s="304"/>
      <c r="CM885" s="304"/>
      <c r="CN885" s="304"/>
      <c r="CO885" s="304"/>
      <c r="CP885" s="304"/>
      <c r="CQ885" s="304"/>
      <c r="CR885" s="304"/>
      <c r="CS885" s="304"/>
      <c r="CT885" s="304"/>
      <c r="CU885" s="304"/>
      <c r="CV885" s="304"/>
      <c r="CW885" s="304"/>
      <c r="CX885" s="304"/>
      <c r="CY885" s="304"/>
      <c r="CZ885" s="304"/>
      <c r="DA885" s="304"/>
      <c r="DB885" s="304"/>
      <c r="DC885" s="304"/>
      <c r="DD885" s="304"/>
    </row>
    <row r="886" spans="1:108" ht="17.25">
      <c r="A886" s="304"/>
      <c r="B886" s="300"/>
      <c r="C886" s="304"/>
      <c r="D886" s="304"/>
      <c r="E886" s="303"/>
      <c r="F886" s="303"/>
      <c r="G886" s="303"/>
      <c r="H886" s="303"/>
      <c r="I886" s="303"/>
      <c r="J886" s="305"/>
      <c r="K886" s="303"/>
      <c r="L886" s="303"/>
      <c r="M886" s="303"/>
      <c r="N886" s="305"/>
      <c r="O886" s="303"/>
      <c r="P886" s="304"/>
      <c r="Q886" s="304"/>
      <c r="R886" s="304"/>
      <c r="S886" s="304"/>
      <c r="T886" s="304"/>
      <c r="U886" s="304"/>
      <c r="V886" s="304"/>
      <c r="W886" s="304"/>
      <c r="X886" s="304"/>
      <c r="Y886" s="304"/>
      <c r="Z886" s="304"/>
      <c r="AA886" s="304"/>
      <c r="AB886" s="304"/>
      <c r="AC886" s="304"/>
      <c r="AD886" s="304"/>
      <c r="AE886" s="304"/>
      <c r="AF886" s="304"/>
      <c r="AG886" s="304"/>
      <c r="AH886" s="304"/>
      <c r="AI886" s="304"/>
      <c r="AJ886" s="304"/>
      <c r="AK886" s="304"/>
      <c r="AL886" s="304"/>
      <c r="AM886" s="304"/>
      <c r="AN886" s="304"/>
      <c r="AO886" s="304"/>
      <c r="AP886" s="304"/>
      <c r="AQ886" s="304"/>
      <c r="AR886" s="304"/>
      <c r="AS886" s="304"/>
      <c r="AT886" s="304"/>
      <c r="AU886" s="304"/>
      <c r="AV886" s="304"/>
      <c r="AW886" s="304"/>
      <c r="AX886" s="304"/>
      <c r="AY886" s="304"/>
      <c r="AZ886" s="304"/>
      <c r="BA886" s="304"/>
      <c r="BB886" s="304"/>
      <c r="BC886" s="304"/>
      <c r="BD886" s="304"/>
      <c r="BE886" s="304"/>
      <c r="BF886" s="304"/>
      <c r="BG886" s="304"/>
      <c r="BH886" s="304"/>
      <c r="BI886" s="304"/>
      <c r="BJ886" s="304"/>
      <c r="BK886" s="304"/>
      <c r="BL886" s="304"/>
      <c r="BM886" s="304"/>
      <c r="BN886" s="304"/>
      <c r="BO886" s="304"/>
      <c r="BP886" s="304"/>
      <c r="BQ886" s="304"/>
      <c r="BR886" s="304"/>
      <c r="BS886" s="304"/>
      <c r="BT886" s="304"/>
      <c r="BU886" s="304"/>
      <c r="BV886" s="304"/>
      <c r="BW886" s="304"/>
      <c r="BX886" s="304"/>
      <c r="BY886" s="304"/>
      <c r="BZ886" s="304"/>
      <c r="CA886" s="304"/>
      <c r="CB886" s="304"/>
      <c r="CC886" s="304"/>
      <c r="CD886" s="304"/>
      <c r="CE886" s="304"/>
      <c r="CF886" s="304"/>
      <c r="CG886" s="304"/>
      <c r="CH886" s="304"/>
      <c r="CI886" s="304"/>
      <c r="CJ886" s="304"/>
      <c r="CK886" s="304"/>
      <c r="CL886" s="304"/>
      <c r="CM886" s="304"/>
      <c r="CN886" s="304"/>
      <c r="CO886" s="304"/>
      <c r="CP886" s="304"/>
      <c r="CQ886" s="304"/>
      <c r="CR886" s="304"/>
      <c r="CS886" s="304"/>
      <c r="CT886" s="304"/>
      <c r="CU886" s="304"/>
      <c r="CV886" s="304"/>
      <c r="CW886" s="304"/>
      <c r="CX886" s="304"/>
      <c r="CY886" s="304"/>
      <c r="CZ886" s="304"/>
      <c r="DA886" s="304"/>
      <c r="DB886" s="304"/>
      <c r="DC886" s="304"/>
      <c r="DD886" s="304"/>
    </row>
    <row r="887" spans="1:108" ht="17.25">
      <c r="A887" s="304"/>
      <c r="B887" s="300"/>
      <c r="C887" s="304"/>
      <c r="D887" s="304"/>
      <c r="E887" s="303"/>
      <c r="F887" s="303"/>
      <c r="G887" s="303"/>
      <c r="H887" s="303"/>
      <c r="I887" s="303"/>
      <c r="J887" s="305"/>
      <c r="K887" s="303"/>
      <c r="L887" s="303"/>
      <c r="M887" s="303"/>
      <c r="N887" s="305"/>
      <c r="O887" s="303"/>
      <c r="P887" s="304"/>
      <c r="Q887" s="304"/>
      <c r="R887" s="304"/>
      <c r="S887" s="304"/>
      <c r="T887" s="304"/>
      <c r="U887" s="304"/>
      <c r="V887" s="304"/>
      <c r="W887" s="304"/>
      <c r="X887" s="304"/>
      <c r="Y887" s="304"/>
      <c r="Z887" s="304"/>
      <c r="AA887" s="304"/>
      <c r="AB887" s="304"/>
      <c r="AC887" s="304"/>
      <c r="AD887" s="304"/>
      <c r="AE887" s="304"/>
      <c r="AF887" s="304"/>
      <c r="AG887" s="304"/>
      <c r="AH887" s="304"/>
      <c r="AI887" s="304"/>
      <c r="AJ887" s="304"/>
      <c r="AK887" s="304"/>
      <c r="AL887" s="304"/>
      <c r="AM887" s="304"/>
      <c r="AN887" s="304"/>
      <c r="AO887" s="304"/>
      <c r="AP887" s="304"/>
      <c r="AQ887" s="304"/>
      <c r="AR887" s="304"/>
      <c r="AS887" s="304"/>
      <c r="AT887" s="304"/>
      <c r="AU887" s="304"/>
      <c r="AV887" s="304"/>
      <c r="AW887" s="304"/>
      <c r="AX887" s="304"/>
      <c r="AY887" s="304"/>
      <c r="AZ887" s="304"/>
      <c r="BA887" s="304"/>
      <c r="BB887" s="304"/>
      <c r="BC887" s="304"/>
      <c r="BD887" s="304"/>
      <c r="BE887" s="304"/>
      <c r="BF887" s="304"/>
      <c r="BG887" s="304"/>
      <c r="BH887" s="304"/>
      <c r="BI887" s="304"/>
      <c r="BJ887" s="304"/>
      <c r="BK887" s="304"/>
      <c r="BL887" s="304"/>
      <c r="BM887" s="304"/>
      <c r="BN887" s="304"/>
      <c r="BO887" s="304"/>
      <c r="BP887" s="304"/>
      <c r="BQ887" s="304"/>
      <c r="BR887" s="304"/>
      <c r="BS887" s="304"/>
      <c r="BT887" s="304"/>
      <c r="BU887" s="304"/>
      <c r="BV887" s="304"/>
      <c r="BW887" s="304"/>
      <c r="BX887" s="304"/>
      <c r="BY887" s="304"/>
      <c r="BZ887" s="304"/>
      <c r="CA887" s="304"/>
      <c r="CB887" s="304"/>
      <c r="CC887" s="304"/>
      <c r="CD887" s="304"/>
      <c r="CE887" s="304"/>
      <c r="CF887" s="304"/>
      <c r="CG887" s="304"/>
      <c r="CH887" s="304"/>
      <c r="CI887" s="304"/>
      <c r="CJ887" s="304"/>
      <c r="CK887" s="304"/>
      <c r="CL887" s="304"/>
      <c r="CM887" s="304"/>
      <c r="CN887" s="304"/>
      <c r="CO887" s="304"/>
      <c r="CP887" s="304"/>
      <c r="CQ887" s="304"/>
      <c r="CR887" s="304"/>
      <c r="CS887" s="304"/>
      <c r="CT887" s="304"/>
      <c r="CU887" s="304"/>
      <c r="CV887" s="304"/>
      <c r="CW887" s="304"/>
      <c r="CX887" s="304"/>
      <c r="CY887" s="304"/>
      <c r="CZ887" s="304"/>
      <c r="DA887" s="304"/>
      <c r="DB887" s="304"/>
      <c r="DC887" s="304"/>
      <c r="DD887" s="304"/>
    </row>
    <row r="888" spans="1:108" ht="17.25">
      <c r="A888" s="304"/>
      <c r="B888" s="300"/>
      <c r="C888" s="304"/>
      <c r="D888" s="304"/>
      <c r="E888" s="303"/>
      <c r="F888" s="303"/>
      <c r="G888" s="303"/>
      <c r="H888" s="303"/>
      <c r="I888" s="303"/>
      <c r="J888" s="305"/>
      <c r="K888" s="303"/>
      <c r="L888" s="303"/>
      <c r="M888" s="303"/>
      <c r="N888" s="305"/>
      <c r="O888" s="303"/>
      <c r="P888" s="304"/>
      <c r="Q888" s="304"/>
      <c r="R888" s="304"/>
      <c r="S888" s="304"/>
      <c r="T888" s="304"/>
      <c r="U888" s="304"/>
      <c r="V888" s="304"/>
      <c r="W888" s="304"/>
      <c r="X888" s="304"/>
      <c r="Y888" s="304"/>
      <c r="Z888" s="304"/>
      <c r="AA888" s="304"/>
      <c r="AB888" s="304"/>
      <c r="AC888" s="304"/>
      <c r="AD888" s="304"/>
      <c r="AE888" s="304"/>
      <c r="AF888" s="304"/>
      <c r="AG888" s="304"/>
      <c r="AH888" s="304"/>
      <c r="AI888" s="304"/>
      <c r="AJ888" s="304"/>
      <c r="AK888" s="304"/>
      <c r="AL888" s="304"/>
      <c r="AM888" s="304"/>
      <c r="AN888" s="304"/>
      <c r="AO888" s="304"/>
      <c r="AP888" s="304"/>
      <c r="AQ888" s="304"/>
      <c r="AR888" s="304"/>
      <c r="AS888" s="304"/>
      <c r="AT888" s="304"/>
      <c r="AU888" s="304"/>
      <c r="AV888" s="304"/>
      <c r="AW888" s="304"/>
      <c r="AX888" s="304"/>
      <c r="AY888" s="304"/>
      <c r="AZ888" s="304"/>
      <c r="BA888" s="304"/>
      <c r="BB888" s="304"/>
      <c r="BC888" s="304"/>
      <c r="BD888" s="304"/>
      <c r="BE888" s="304"/>
      <c r="BF888" s="304"/>
      <c r="BG888" s="304"/>
      <c r="BH888" s="304"/>
      <c r="BI888" s="304"/>
      <c r="BJ888" s="304"/>
      <c r="BK888" s="304"/>
      <c r="BL888" s="304"/>
      <c r="BM888" s="304"/>
      <c r="BN888" s="304"/>
      <c r="BO888" s="304"/>
      <c r="BP888" s="304"/>
      <c r="BQ888" s="304"/>
      <c r="BR888" s="304"/>
      <c r="BS888" s="304"/>
      <c r="BT888" s="304"/>
      <c r="BU888" s="304"/>
      <c r="BV888" s="304"/>
      <c r="BW888" s="304"/>
      <c r="BX888" s="304"/>
      <c r="BY888" s="304"/>
      <c r="BZ888" s="304"/>
      <c r="CA888" s="304"/>
      <c r="CB888" s="304"/>
      <c r="CC888" s="304"/>
      <c r="CD888" s="304"/>
      <c r="CE888" s="304"/>
      <c r="CF888" s="304"/>
      <c r="CG888" s="304"/>
      <c r="CH888" s="304"/>
      <c r="CI888" s="304"/>
      <c r="CJ888" s="304"/>
      <c r="CK888" s="304"/>
      <c r="CL888" s="304"/>
      <c r="CM888" s="304"/>
      <c r="CN888" s="304"/>
      <c r="CO888" s="304"/>
      <c r="CP888" s="304"/>
      <c r="CQ888" s="304"/>
      <c r="CR888" s="304"/>
      <c r="CS888" s="304"/>
      <c r="CT888" s="304"/>
      <c r="CU888" s="304"/>
      <c r="CV888" s="304"/>
      <c r="CW888" s="304"/>
      <c r="CX888" s="304"/>
      <c r="CY888" s="304"/>
      <c r="CZ888" s="304"/>
      <c r="DA888" s="304"/>
      <c r="DB888" s="304"/>
      <c r="DC888" s="304"/>
      <c r="DD888" s="304"/>
    </row>
    <row r="889" spans="1:108" ht="17.25">
      <c r="A889" s="304"/>
      <c r="B889" s="300"/>
      <c r="C889" s="304"/>
      <c r="D889" s="304"/>
      <c r="E889" s="303"/>
      <c r="F889" s="303"/>
      <c r="G889" s="303"/>
      <c r="H889" s="303"/>
      <c r="I889" s="303"/>
      <c r="J889" s="305"/>
      <c r="K889" s="303"/>
      <c r="L889" s="303"/>
      <c r="M889" s="303"/>
      <c r="N889" s="305"/>
      <c r="O889" s="303"/>
      <c r="P889" s="304"/>
      <c r="Q889" s="304"/>
      <c r="R889" s="304"/>
      <c r="S889" s="304"/>
      <c r="T889" s="304"/>
      <c r="U889" s="304"/>
      <c r="V889" s="304"/>
      <c r="W889" s="304"/>
      <c r="X889" s="304"/>
      <c r="Y889" s="304"/>
      <c r="Z889" s="304"/>
      <c r="AA889" s="304"/>
      <c r="AB889" s="304"/>
      <c r="AC889" s="304"/>
      <c r="AD889" s="304"/>
      <c r="AE889" s="304"/>
      <c r="AF889" s="304"/>
      <c r="AG889" s="304"/>
      <c r="AH889" s="304"/>
      <c r="AI889" s="304"/>
      <c r="AJ889" s="304"/>
      <c r="AK889" s="304"/>
      <c r="AL889" s="304"/>
      <c r="AM889" s="304"/>
      <c r="AN889" s="304"/>
      <c r="AO889" s="304"/>
      <c r="AP889" s="304"/>
      <c r="AQ889" s="304"/>
      <c r="AR889" s="304"/>
      <c r="AS889" s="304"/>
      <c r="AT889" s="304"/>
      <c r="AU889" s="304"/>
      <c r="AV889" s="304"/>
      <c r="AW889" s="304"/>
      <c r="AX889" s="304"/>
      <c r="AY889" s="304"/>
      <c r="AZ889" s="304"/>
      <c r="BA889" s="304"/>
      <c r="BB889" s="304"/>
      <c r="BC889" s="304"/>
      <c r="BD889" s="304"/>
      <c r="BE889" s="304"/>
      <c r="BF889" s="304"/>
      <c r="BG889" s="304"/>
      <c r="BH889" s="304"/>
      <c r="BI889" s="304"/>
      <c r="BJ889" s="304"/>
      <c r="BK889" s="304"/>
      <c r="BL889" s="304"/>
      <c r="BM889" s="304"/>
      <c r="BN889" s="304"/>
      <c r="BO889" s="304"/>
      <c r="BP889" s="304"/>
      <c r="BQ889" s="304"/>
      <c r="BR889" s="304"/>
      <c r="BS889" s="304"/>
      <c r="BT889" s="304"/>
      <c r="BU889" s="304"/>
      <c r="BV889" s="304"/>
      <c r="BW889" s="304"/>
      <c r="BX889" s="304"/>
      <c r="BY889" s="304"/>
      <c r="BZ889" s="304"/>
      <c r="CA889" s="304"/>
      <c r="CB889" s="304"/>
      <c r="CC889" s="304"/>
      <c r="CD889" s="304"/>
      <c r="CE889" s="304"/>
      <c r="CF889" s="304"/>
      <c r="CG889" s="304"/>
      <c r="CH889" s="304"/>
      <c r="CI889" s="304"/>
      <c r="CJ889" s="304"/>
      <c r="CK889" s="304"/>
      <c r="CL889" s="304"/>
      <c r="CM889" s="304"/>
      <c r="CN889" s="304"/>
      <c r="CO889" s="304"/>
      <c r="CP889" s="304"/>
      <c r="CQ889" s="304"/>
      <c r="CR889" s="304"/>
      <c r="CS889" s="304"/>
      <c r="CT889" s="304"/>
      <c r="CU889" s="304"/>
      <c r="CV889" s="304"/>
      <c r="CW889" s="304"/>
      <c r="CX889" s="304"/>
      <c r="CY889" s="304"/>
      <c r="CZ889" s="304"/>
      <c r="DA889" s="304"/>
      <c r="DB889" s="304"/>
      <c r="DC889" s="304"/>
      <c r="DD889" s="304"/>
    </row>
    <row r="890" spans="1:108" ht="17.25">
      <c r="A890" s="304"/>
      <c r="B890" s="300"/>
      <c r="C890" s="304"/>
      <c r="D890" s="304"/>
      <c r="E890" s="303"/>
      <c r="F890" s="303"/>
      <c r="G890" s="303"/>
      <c r="H890" s="303"/>
      <c r="I890" s="303"/>
      <c r="J890" s="305"/>
      <c r="K890" s="303"/>
      <c r="L890" s="303"/>
      <c r="M890" s="303"/>
      <c r="N890" s="305"/>
      <c r="O890" s="303"/>
      <c r="P890" s="304"/>
      <c r="Q890" s="304"/>
      <c r="R890" s="304"/>
      <c r="S890" s="304"/>
      <c r="T890" s="304"/>
      <c r="U890" s="304"/>
      <c r="V890" s="304"/>
      <c r="W890" s="304"/>
      <c r="X890" s="304"/>
      <c r="Y890" s="304"/>
      <c r="Z890" s="304"/>
      <c r="AA890" s="304"/>
      <c r="AB890" s="304"/>
      <c r="AC890" s="304"/>
      <c r="AD890" s="304"/>
      <c r="AE890" s="304"/>
      <c r="AF890" s="304"/>
      <c r="AG890" s="304"/>
      <c r="AH890" s="304"/>
      <c r="AI890" s="304"/>
      <c r="AJ890" s="304"/>
      <c r="AK890" s="304"/>
      <c r="AL890" s="304"/>
      <c r="AM890" s="304"/>
      <c r="AN890" s="304"/>
      <c r="AO890" s="304"/>
      <c r="AP890" s="304"/>
      <c r="AQ890" s="304"/>
      <c r="AR890" s="304"/>
      <c r="AS890" s="304"/>
      <c r="AT890" s="304"/>
      <c r="AU890" s="304"/>
      <c r="AV890" s="304"/>
      <c r="AW890" s="304"/>
      <c r="AX890" s="304"/>
      <c r="AY890" s="304"/>
      <c r="AZ890" s="304"/>
      <c r="BA890" s="304"/>
      <c r="BB890" s="304"/>
      <c r="BC890" s="304"/>
      <c r="BD890" s="304"/>
      <c r="BE890" s="304"/>
      <c r="BF890" s="304"/>
      <c r="BG890" s="304"/>
      <c r="BH890" s="304"/>
      <c r="BI890" s="304"/>
      <c r="BJ890" s="304"/>
      <c r="BK890" s="304"/>
      <c r="BL890" s="304"/>
      <c r="BM890" s="304"/>
      <c r="BN890" s="304"/>
      <c r="BO890" s="304"/>
      <c r="BP890" s="304"/>
      <c r="BQ890" s="304"/>
      <c r="BR890" s="304"/>
      <c r="BS890" s="304"/>
      <c r="BT890" s="304"/>
      <c r="BU890" s="304"/>
      <c r="BV890" s="304"/>
      <c r="BW890" s="304"/>
      <c r="BX890" s="304"/>
      <c r="BY890" s="304"/>
      <c r="BZ890" s="304"/>
      <c r="CA890" s="304"/>
      <c r="CB890" s="304"/>
      <c r="CC890" s="304"/>
      <c r="CD890" s="304"/>
      <c r="CE890" s="304"/>
      <c r="CF890" s="304"/>
      <c r="CG890" s="304"/>
      <c r="CH890" s="304"/>
      <c r="CI890" s="304"/>
      <c r="CJ890" s="304"/>
      <c r="CK890" s="304"/>
      <c r="CL890" s="304"/>
      <c r="CM890" s="304"/>
      <c r="CN890" s="304"/>
      <c r="CO890" s="304"/>
      <c r="CP890" s="304"/>
      <c r="CQ890" s="304"/>
      <c r="CR890" s="304"/>
      <c r="CS890" s="304"/>
      <c r="CT890" s="304"/>
      <c r="CU890" s="304"/>
      <c r="CV890" s="304"/>
      <c r="CW890" s="304"/>
      <c r="CX890" s="304"/>
      <c r="CY890" s="304"/>
      <c r="CZ890" s="304"/>
      <c r="DA890" s="304"/>
      <c r="DB890" s="304"/>
      <c r="DC890" s="304"/>
      <c r="DD890" s="304"/>
    </row>
    <row r="891" spans="1:108" ht="17.25">
      <c r="A891" s="304"/>
      <c r="B891" s="300"/>
      <c r="C891" s="304"/>
      <c r="D891" s="304"/>
      <c r="E891" s="303"/>
      <c r="F891" s="303"/>
      <c r="G891" s="303"/>
      <c r="H891" s="303"/>
      <c r="I891" s="303"/>
      <c r="J891" s="305"/>
      <c r="K891" s="303"/>
      <c r="L891" s="303"/>
      <c r="M891" s="303"/>
      <c r="N891" s="305"/>
      <c r="O891" s="303"/>
      <c r="P891" s="304"/>
      <c r="Q891" s="304"/>
      <c r="R891" s="304"/>
      <c r="S891" s="304"/>
      <c r="T891" s="304"/>
      <c r="U891" s="304"/>
      <c r="V891" s="304"/>
      <c r="W891" s="304"/>
      <c r="X891" s="304"/>
      <c r="Y891" s="304"/>
      <c r="Z891" s="304"/>
      <c r="AA891" s="304"/>
      <c r="AB891" s="304"/>
      <c r="AC891" s="304"/>
      <c r="AD891" s="304"/>
      <c r="AE891" s="304"/>
      <c r="AF891" s="304"/>
      <c r="AG891" s="304"/>
      <c r="AH891" s="304"/>
      <c r="AI891" s="304"/>
      <c r="AJ891" s="304"/>
      <c r="AK891" s="304"/>
      <c r="AL891" s="304"/>
      <c r="AM891" s="304"/>
      <c r="AN891" s="304"/>
      <c r="AO891" s="304"/>
      <c r="AP891" s="304"/>
      <c r="AQ891" s="304"/>
      <c r="AR891" s="304"/>
      <c r="AS891" s="304"/>
      <c r="AT891" s="304"/>
      <c r="AU891" s="304"/>
      <c r="AV891" s="304"/>
      <c r="AW891" s="304"/>
      <c r="AX891" s="304"/>
      <c r="AY891" s="304"/>
      <c r="AZ891" s="304"/>
      <c r="BA891" s="304"/>
      <c r="BB891" s="304"/>
      <c r="BC891" s="304"/>
      <c r="BD891" s="304"/>
      <c r="BE891" s="304"/>
      <c r="BF891" s="304"/>
      <c r="BG891" s="304"/>
      <c r="BH891" s="304"/>
      <c r="BI891" s="304"/>
      <c r="BJ891" s="304"/>
      <c r="BK891" s="304"/>
      <c r="BL891" s="304"/>
      <c r="BM891" s="304"/>
      <c r="BN891" s="304"/>
      <c r="BO891" s="304"/>
      <c r="BP891" s="304"/>
      <c r="BQ891" s="304"/>
      <c r="BR891" s="304"/>
      <c r="BS891" s="304"/>
      <c r="BT891" s="304"/>
      <c r="BU891" s="304"/>
      <c r="BV891" s="304"/>
      <c r="BW891" s="304"/>
      <c r="BX891" s="304"/>
      <c r="BY891" s="304"/>
      <c r="BZ891" s="304"/>
      <c r="CA891" s="304"/>
      <c r="CB891" s="304"/>
      <c r="CC891" s="304"/>
      <c r="CD891" s="304"/>
      <c r="CE891" s="304"/>
      <c r="CF891" s="304"/>
      <c r="CG891" s="304"/>
      <c r="CH891" s="304"/>
      <c r="CI891" s="304"/>
      <c r="CJ891" s="304"/>
      <c r="CK891" s="304"/>
      <c r="CL891" s="304"/>
      <c r="CM891" s="304"/>
      <c r="CN891" s="304"/>
      <c r="CO891" s="304"/>
      <c r="CP891" s="304"/>
      <c r="CQ891" s="304"/>
      <c r="CR891" s="304"/>
      <c r="CS891" s="304"/>
      <c r="CT891" s="304"/>
      <c r="CU891" s="304"/>
      <c r="CV891" s="304"/>
      <c r="CW891" s="304"/>
      <c r="CX891" s="304"/>
      <c r="CY891" s="304"/>
      <c r="CZ891" s="304"/>
      <c r="DA891" s="304"/>
      <c r="DB891" s="304"/>
      <c r="DC891" s="304"/>
      <c r="DD891" s="304"/>
    </row>
    <row r="892" spans="1:108" ht="17.25">
      <c r="A892" s="304"/>
      <c r="B892" s="300"/>
      <c r="C892" s="304"/>
      <c r="D892" s="304"/>
      <c r="E892" s="303"/>
      <c r="F892" s="303"/>
      <c r="G892" s="303"/>
      <c r="H892" s="303"/>
      <c r="I892" s="303"/>
      <c r="J892" s="305"/>
      <c r="K892" s="303"/>
      <c r="L892" s="303"/>
      <c r="M892" s="303"/>
      <c r="N892" s="305"/>
      <c r="O892" s="303"/>
      <c r="P892" s="304"/>
      <c r="Q892" s="304"/>
      <c r="R892" s="304"/>
      <c r="S892" s="304"/>
      <c r="T892" s="304"/>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c r="AU892" s="304"/>
      <c r="AV892" s="304"/>
      <c r="AW892" s="304"/>
      <c r="AX892" s="304"/>
      <c r="AY892" s="304"/>
      <c r="AZ892" s="304"/>
      <c r="BA892" s="304"/>
      <c r="BB892" s="304"/>
      <c r="BC892" s="304"/>
      <c r="BD892" s="304"/>
      <c r="BE892" s="304"/>
      <c r="BF892" s="304"/>
      <c r="BG892" s="304"/>
      <c r="BH892" s="304"/>
      <c r="BI892" s="304"/>
      <c r="BJ892" s="304"/>
      <c r="BK892" s="304"/>
      <c r="BL892" s="304"/>
      <c r="BM892" s="304"/>
      <c r="BN892" s="304"/>
      <c r="BO892" s="304"/>
      <c r="BP892" s="304"/>
      <c r="BQ892" s="304"/>
      <c r="BR892" s="304"/>
      <c r="BS892" s="304"/>
      <c r="BT892" s="304"/>
      <c r="BU892" s="304"/>
      <c r="BV892" s="304"/>
      <c r="BW892" s="304"/>
      <c r="BX892" s="304"/>
      <c r="BY892" s="304"/>
      <c r="BZ892" s="304"/>
      <c r="CA892" s="304"/>
      <c r="CB892" s="304"/>
      <c r="CC892" s="304"/>
      <c r="CD892" s="304"/>
      <c r="CE892" s="304"/>
      <c r="CF892" s="304"/>
      <c r="CG892" s="304"/>
      <c r="CH892" s="304"/>
      <c r="CI892" s="304"/>
      <c r="CJ892" s="304"/>
      <c r="CK892" s="304"/>
      <c r="CL892" s="304"/>
      <c r="CM892" s="304"/>
      <c r="CN892" s="304"/>
      <c r="CO892" s="304"/>
      <c r="CP892" s="304"/>
      <c r="CQ892" s="304"/>
      <c r="CR892" s="304"/>
      <c r="CS892" s="304"/>
      <c r="CT892" s="304"/>
      <c r="CU892" s="304"/>
      <c r="CV892" s="304"/>
      <c r="CW892" s="304"/>
      <c r="CX892" s="304"/>
      <c r="CY892" s="304"/>
      <c r="CZ892" s="304"/>
      <c r="DA892" s="304"/>
      <c r="DB892" s="304"/>
      <c r="DC892" s="304"/>
      <c r="DD892" s="304"/>
    </row>
    <row r="893" spans="1:108" ht="17.25">
      <c r="A893" s="304"/>
      <c r="B893" s="300"/>
      <c r="C893" s="304"/>
      <c r="D893" s="304"/>
      <c r="E893" s="303"/>
      <c r="F893" s="303"/>
      <c r="G893" s="303"/>
      <c r="H893" s="303"/>
      <c r="I893" s="303"/>
      <c r="J893" s="305"/>
      <c r="K893" s="303"/>
      <c r="L893" s="303"/>
      <c r="M893" s="303"/>
      <c r="N893" s="305"/>
      <c r="O893" s="303"/>
      <c r="P893" s="304"/>
      <c r="Q893" s="304"/>
      <c r="R893" s="304"/>
      <c r="S893" s="304"/>
      <c r="T893" s="304"/>
      <c r="U893" s="304"/>
      <c r="V893" s="304"/>
      <c r="W893" s="304"/>
      <c r="X893" s="304"/>
      <c r="Y893" s="304"/>
      <c r="Z893" s="304"/>
      <c r="AA893" s="304"/>
      <c r="AB893" s="304"/>
      <c r="AC893" s="304"/>
      <c r="AD893" s="304"/>
      <c r="AE893" s="304"/>
      <c r="AF893" s="304"/>
      <c r="AG893" s="304"/>
      <c r="AH893" s="304"/>
      <c r="AI893" s="304"/>
      <c r="AJ893" s="304"/>
      <c r="AK893" s="304"/>
      <c r="AL893" s="304"/>
      <c r="AM893" s="304"/>
      <c r="AN893" s="304"/>
      <c r="AO893" s="304"/>
      <c r="AP893" s="304"/>
      <c r="AQ893" s="304"/>
      <c r="AR893" s="304"/>
      <c r="AS893" s="304"/>
      <c r="AT893" s="304"/>
      <c r="AU893" s="304"/>
      <c r="AV893" s="304"/>
      <c r="AW893" s="304"/>
      <c r="AX893" s="304"/>
      <c r="AY893" s="304"/>
      <c r="AZ893" s="304"/>
      <c r="BA893" s="304"/>
      <c r="BB893" s="304"/>
      <c r="BC893" s="304"/>
      <c r="BD893" s="304"/>
      <c r="BE893" s="304"/>
      <c r="BF893" s="304"/>
      <c r="BG893" s="304"/>
      <c r="BH893" s="304"/>
      <c r="BI893" s="304"/>
      <c r="BJ893" s="304"/>
      <c r="BK893" s="304"/>
      <c r="BL893" s="304"/>
      <c r="BM893" s="304"/>
      <c r="BN893" s="304"/>
      <c r="BO893" s="304"/>
      <c r="BP893" s="304"/>
      <c r="BQ893" s="304"/>
      <c r="BR893" s="304"/>
      <c r="BS893" s="304"/>
      <c r="BT893" s="304"/>
      <c r="BU893" s="304"/>
      <c r="BV893" s="304"/>
      <c r="BW893" s="304"/>
      <c r="BX893" s="304"/>
      <c r="BY893" s="304"/>
      <c r="BZ893" s="304"/>
      <c r="CA893" s="304"/>
      <c r="CB893" s="304"/>
      <c r="CC893" s="304"/>
      <c r="CD893" s="304"/>
      <c r="CE893" s="304"/>
      <c r="CF893" s="304"/>
      <c r="CG893" s="304"/>
      <c r="CH893" s="304"/>
      <c r="CI893" s="304"/>
      <c r="CJ893" s="304"/>
      <c r="CK893" s="304"/>
      <c r="CL893" s="304"/>
      <c r="CM893" s="304"/>
      <c r="CN893" s="304"/>
      <c r="CO893" s="304"/>
      <c r="CP893" s="304"/>
      <c r="CQ893" s="304"/>
      <c r="CR893" s="304"/>
      <c r="CS893" s="304"/>
      <c r="CT893" s="304"/>
      <c r="CU893" s="304"/>
      <c r="CV893" s="304"/>
      <c r="CW893" s="304"/>
      <c r="CX893" s="304"/>
      <c r="CY893" s="304"/>
      <c r="CZ893" s="304"/>
      <c r="DA893" s="304"/>
      <c r="DB893" s="304"/>
      <c r="DC893" s="304"/>
      <c r="DD893" s="304"/>
    </row>
    <row r="894" spans="1:108" ht="17.25">
      <c r="A894" s="304"/>
      <c r="B894" s="300"/>
      <c r="C894" s="304"/>
      <c r="D894" s="304"/>
      <c r="E894" s="303"/>
      <c r="F894" s="303"/>
      <c r="G894" s="303"/>
      <c r="H894" s="303"/>
      <c r="I894" s="303"/>
      <c r="J894" s="305"/>
      <c r="K894" s="303"/>
      <c r="L894" s="303"/>
      <c r="M894" s="303"/>
      <c r="N894" s="305"/>
      <c r="O894" s="303"/>
      <c r="P894" s="304"/>
      <c r="Q894" s="304"/>
      <c r="R894" s="304"/>
      <c r="S894" s="304"/>
      <c r="T894" s="304"/>
      <c r="U894" s="304"/>
      <c r="V894" s="304"/>
      <c r="W894" s="304"/>
      <c r="X894" s="304"/>
      <c r="Y894" s="304"/>
      <c r="Z894" s="304"/>
      <c r="AA894" s="304"/>
      <c r="AB894" s="304"/>
      <c r="AC894" s="304"/>
      <c r="AD894" s="304"/>
      <c r="AE894" s="304"/>
      <c r="AF894" s="304"/>
      <c r="AG894" s="304"/>
      <c r="AH894" s="304"/>
      <c r="AI894" s="304"/>
      <c r="AJ894" s="304"/>
      <c r="AK894" s="304"/>
      <c r="AL894" s="304"/>
      <c r="AM894" s="304"/>
      <c r="AN894" s="304"/>
      <c r="AO894" s="304"/>
      <c r="AP894" s="304"/>
      <c r="AQ894" s="304"/>
      <c r="AR894" s="304"/>
      <c r="AS894" s="304"/>
      <c r="AT894" s="304"/>
      <c r="AU894" s="304"/>
      <c r="AV894" s="304"/>
      <c r="AW894" s="304"/>
      <c r="AX894" s="304"/>
      <c r="AY894" s="304"/>
      <c r="AZ894" s="304"/>
      <c r="BA894" s="304"/>
      <c r="BB894" s="304"/>
      <c r="BC894" s="304"/>
      <c r="BD894" s="304"/>
      <c r="BE894" s="304"/>
      <c r="BF894" s="304"/>
      <c r="BG894" s="304"/>
      <c r="BH894" s="304"/>
      <c r="BI894" s="304"/>
      <c r="BJ894" s="304"/>
      <c r="BK894" s="304"/>
      <c r="BL894" s="304"/>
      <c r="BM894" s="304"/>
      <c r="BN894" s="304"/>
      <c r="BO894" s="304"/>
      <c r="BP894" s="304"/>
      <c r="BQ894" s="304"/>
      <c r="BR894" s="304"/>
      <c r="BS894" s="304"/>
      <c r="BT894" s="304"/>
      <c r="BU894" s="304"/>
      <c r="BV894" s="304"/>
      <c r="BW894" s="304"/>
      <c r="BX894" s="304"/>
      <c r="BY894" s="304"/>
      <c r="BZ894" s="304"/>
      <c r="CA894" s="304"/>
      <c r="CB894" s="304"/>
      <c r="CC894" s="304"/>
      <c r="CD894" s="304"/>
      <c r="CE894" s="304"/>
      <c r="CF894" s="304"/>
      <c r="CG894" s="304"/>
      <c r="CH894" s="304"/>
      <c r="CI894" s="304"/>
      <c r="CJ894" s="304"/>
      <c r="CK894" s="304"/>
      <c r="CL894" s="304"/>
      <c r="CM894" s="304"/>
      <c r="CN894" s="304"/>
      <c r="CO894" s="304"/>
      <c r="CP894" s="304"/>
      <c r="CQ894" s="304"/>
      <c r="CR894" s="304"/>
      <c r="CS894" s="304"/>
      <c r="CT894" s="304"/>
      <c r="CU894" s="304"/>
      <c r="CV894" s="304"/>
      <c r="CW894" s="304"/>
      <c r="CX894" s="304"/>
      <c r="CY894" s="304"/>
      <c r="CZ894" s="304"/>
      <c r="DA894" s="304"/>
      <c r="DB894" s="304"/>
      <c r="DC894" s="304"/>
      <c r="DD894" s="304"/>
    </row>
    <row r="895" spans="1:108" ht="17.25">
      <c r="A895" s="304"/>
      <c r="B895" s="300"/>
      <c r="C895" s="304"/>
      <c r="D895" s="304"/>
      <c r="E895" s="303"/>
      <c r="F895" s="303"/>
      <c r="G895" s="303"/>
      <c r="H895" s="303"/>
      <c r="I895" s="303"/>
      <c r="J895" s="305"/>
      <c r="K895" s="303"/>
      <c r="L895" s="303"/>
      <c r="M895" s="303"/>
      <c r="N895" s="305"/>
      <c r="O895" s="303"/>
      <c r="P895" s="304"/>
      <c r="Q895" s="304"/>
      <c r="R895" s="304"/>
      <c r="S895" s="304"/>
      <c r="T895" s="304"/>
      <c r="U895" s="304"/>
      <c r="V895" s="304"/>
      <c r="W895" s="304"/>
      <c r="X895" s="304"/>
      <c r="Y895" s="304"/>
      <c r="Z895" s="304"/>
      <c r="AA895" s="304"/>
      <c r="AB895" s="304"/>
      <c r="AC895" s="304"/>
      <c r="AD895" s="304"/>
      <c r="AE895" s="304"/>
      <c r="AF895" s="304"/>
      <c r="AG895" s="304"/>
      <c r="AH895" s="304"/>
      <c r="AI895" s="304"/>
      <c r="AJ895" s="304"/>
      <c r="AK895" s="304"/>
      <c r="AL895" s="304"/>
      <c r="AM895" s="304"/>
      <c r="AN895" s="304"/>
      <c r="AO895" s="304"/>
      <c r="AP895" s="304"/>
      <c r="AQ895" s="304"/>
      <c r="AR895" s="304"/>
      <c r="AS895" s="304"/>
      <c r="AT895" s="304"/>
      <c r="AU895" s="304"/>
      <c r="AV895" s="304"/>
      <c r="AW895" s="304"/>
      <c r="AX895" s="304"/>
      <c r="AY895" s="304"/>
      <c r="AZ895" s="304"/>
      <c r="BA895" s="304"/>
      <c r="BB895" s="304"/>
      <c r="BC895" s="304"/>
      <c r="BD895" s="304"/>
      <c r="BE895" s="304"/>
      <c r="BF895" s="304"/>
      <c r="BG895" s="304"/>
      <c r="BH895" s="304"/>
      <c r="BI895" s="304"/>
      <c r="BJ895" s="304"/>
      <c r="BK895" s="304"/>
      <c r="BL895" s="304"/>
      <c r="BM895" s="304"/>
      <c r="BN895" s="304"/>
      <c r="BO895" s="304"/>
      <c r="BP895" s="304"/>
      <c r="BQ895" s="304"/>
      <c r="BR895" s="304"/>
      <c r="BS895" s="304"/>
      <c r="BT895" s="304"/>
      <c r="BU895" s="304"/>
      <c r="BV895" s="304"/>
      <c r="BW895" s="304"/>
      <c r="BX895" s="304"/>
      <c r="BY895" s="304"/>
      <c r="BZ895" s="304"/>
      <c r="CA895" s="304"/>
      <c r="CB895" s="304"/>
      <c r="CC895" s="304"/>
      <c r="CD895" s="304"/>
      <c r="CE895" s="304"/>
      <c r="CF895" s="304"/>
      <c r="CG895" s="304"/>
      <c r="CH895" s="304"/>
      <c r="CI895" s="304"/>
      <c r="CJ895" s="304"/>
      <c r="CK895" s="304"/>
      <c r="CL895" s="304"/>
      <c r="CM895" s="304"/>
      <c r="CN895" s="304"/>
      <c r="CO895" s="304"/>
      <c r="CP895" s="304"/>
      <c r="CQ895" s="304"/>
      <c r="CR895" s="304"/>
      <c r="CS895" s="304"/>
      <c r="CT895" s="304"/>
      <c r="CU895" s="304"/>
      <c r="CV895" s="304"/>
      <c r="CW895" s="304"/>
      <c r="CX895" s="304"/>
      <c r="CY895" s="304"/>
      <c r="CZ895" s="304"/>
      <c r="DA895" s="304"/>
      <c r="DB895" s="304"/>
      <c r="DC895" s="304"/>
      <c r="DD895" s="304"/>
    </row>
    <row r="896" spans="1:108" ht="17.25">
      <c r="A896" s="304"/>
      <c r="B896" s="300"/>
      <c r="C896" s="304"/>
      <c r="D896" s="304"/>
      <c r="E896" s="303"/>
      <c r="F896" s="303"/>
      <c r="G896" s="303"/>
      <c r="H896" s="303"/>
      <c r="I896" s="303"/>
      <c r="J896" s="305"/>
      <c r="K896" s="303"/>
      <c r="L896" s="303"/>
      <c r="M896" s="303"/>
      <c r="N896" s="305"/>
      <c r="O896" s="303"/>
      <c r="P896" s="304"/>
      <c r="Q896" s="304"/>
      <c r="R896" s="304"/>
      <c r="S896" s="304"/>
      <c r="T896" s="304"/>
      <c r="U896" s="304"/>
      <c r="V896" s="304"/>
      <c r="W896" s="304"/>
      <c r="X896" s="304"/>
      <c r="Y896" s="304"/>
      <c r="Z896" s="304"/>
      <c r="AA896" s="304"/>
      <c r="AB896" s="304"/>
      <c r="AC896" s="304"/>
      <c r="AD896" s="304"/>
      <c r="AE896" s="304"/>
      <c r="AF896" s="304"/>
      <c r="AG896" s="304"/>
      <c r="AH896" s="304"/>
      <c r="AI896" s="304"/>
      <c r="AJ896" s="304"/>
      <c r="AK896" s="304"/>
      <c r="AL896" s="304"/>
      <c r="AM896" s="304"/>
      <c r="AN896" s="304"/>
      <c r="AO896" s="304"/>
      <c r="AP896" s="304"/>
      <c r="AQ896" s="304"/>
      <c r="AR896" s="304"/>
      <c r="AS896" s="304"/>
      <c r="AT896" s="304"/>
      <c r="AU896" s="304"/>
      <c r="AV896" s="304"/>
      <c r="AW896" s="304"/>
      <c r="AX896" s="304"/>
      <c r="AY896" s="304"/>
      <c r="AZ896" s="304"/>
      <c r="BA896" s="304"/>
      <c r="BB896" s="304"/>
      <c r="BC896" s="304"/>
      <c r="BD896" s="304"/>
      <c r="BE896" s="304"/>
      <c r="BF896" s="304"/>
      <c r="BG896" s="304"/>
      <c r="BH896" s="304"/>
      <c r="BI896" s="304"/>
      <c r="BJ896" s="304"/>
      <c r="BK896" s="304"/>
      <c r="BL896" s="304"/>
      <c r="BM896" s="304"/>
      <c r="BN896" s="304"/>
      <c r="BO896" s="304"/>
      <c r="BP896" s="304"/>
      <c r="BQ896" s="304"/>
      <c r="BR896" s="304"/>
      <c r="BS896" s="304"/>
      <c r="BT896" s="304"/>
      <c r="BU896" s="304"/>
      <c r="BV896" s="304"/>
      <c r="BW896" s="304"/>
      <c r="BX896" s="304"/>
      <c r="BY896" s="304"/>
      <c r="BZ896" s="304"/>
      <c r="CA896" s="304"/>
      <c r="CB896" s="304"/>
      <c r="CC896" s="304"/>
      <c r="CD896" s="304"/>
      <c r="CE896" s="304"/>
      <c r="CF896" s="304"/>
      <c r="CG896" s="304"/>
      <c r="CH896" s="304"/>
      <c r="CI896" s="304"/>
      <c r="CJ896" s="304"/>
      <c r="CK896" s="304"/>
      <c r="CL896" s="304"/>
      <c r="CM896" s="304"/>
      <c r="CN896" s="304"/>
      <c r="CO896" s="304"/>
      <c r="CP896" s="304"/>
      <c r="CQ896" s="304"/>
      <c r="CR896" s="304"/>
      <c r="CS896" s="304"/>
      <c r="CT896" s="304"/>
      <c r="CU896" s="304"/>
      <c r="CV896" s="304"/>
      <c r="CW896" s="304"/>
      <c r="CX896" s="304"/>
      <c r="CY896" s="304"/>
      <c r="CZ896" s="304"/>
      <c r="DA896" s="304"/>
      <c r="DB896" s="304"/>
      <c r="DC896" s="304"/>
      <c r="DD896" s="304"/>
    </row>
    <row r="897" spans="1:108" ht="17.25">
      <c r="A897" s="304"/>
      <c r="B897" s="300"/>
      <c r="C897" s="304"/>
      <c r="D897" s="304"/>
      <c r="E897" s="303"/>
      <c r="F897" s="303"/>
      <c r="G897" s="303"/>
      <c r="H897" s="303"/>
      <c r="I897" s="303"/>
      <c r="J897" s="305"/>
      <c r="K897" s="303"/>
      <c r="L897" s="303"/>
      <c r="M897" s="303"/>
      <c r="N897" s="305"/>
      <c r="O897" s="303"/>
      <c r="P897" s="304"/>
      <c r="Q897" s="304"/>
      <c r="R897" s="304"/>
      <c r="S897" s="304"/>
      <c r="T897" s="304"/>
      <c r="U897" s="304"/>
      <c r="V897" s="304"/>
      <c r="W897" s="304"/>
      <c r="X897" s="304"/>
      <c r="Y897" s="304"/>
      <c r="Z897" s="304"/>
      <c r="AA897" s="304"/>
      <c r="AB897" s="304"/>
      <c r="AC897" s="304"/>
      <c r="AD897" s="304"/>
      <c r="AE897" s="304"/>
      <c r="AF897" s="304"/>
      <c r="AG897" s="304"/>
      <c r="AH897" s="304"/>
      <c r="AI897" s="304"/>
      <c r="AJ897" s="304"/>
      <c r="AK897" s="304"/>
      <c r="AL897" s="304"/>
      <c r="AM897" s="304"/>
      <c r="AN897" s="304"/>
      <c r="AO897" s="304"/>
      <c r="AP897" s="304"/>
      <c r="AQ897" s="304"/>
      <c r="AR897" s="304"/>
      <c r="AS897" s="304"/>
      <c r="AT897" s="304"/>
      <c r="AU897" s="304"/>
      <c r="AV897" s="304"/>
      <c r="AW897" s="304"/>
      <c r="AX897" s="304"/>
      <c r="AY897" s="304"/>
      <c r="AZ897" s="304"/>
      <c r="BA897" s="304"/>
      <c r="BB897" s="304"/>
      <c r="BC897" s="304"/>
      <c r="BD897" s="304"/>
      <c r="BE897" s="304"/>
      <c r="BF897" s="304"/>
      <c r="BG897" s="304"/>
      <c r="BH897" s="304"/>
      <c r="BI897" s="304"/>
      <c r="BJ897" s="304"/>
      <c r="BK897" s="304"/>
      <c r="BL897" s="304"/>
      <c r="BM897" s="304"/>
      <c r="BN897" s="304"/>
      <c r="BO897" s="304"/>
      <c r="BP897" s="304"/>
      <c r="BQ897" s="304"/>
      <c r="BR897" s="304"/>
      <c r="BS897" s="304"/>
      <c r="BT897" s="304"/>
      <c r="BU897" s="304"/>
      <c r="BV897" s="304"/>
      <c r="BW897" s="304"/>
      <c r="BX897" s="304"/>
      <c r="BY897" s="304"/>
      <c r="BZ897" s="304"/>
      <c r="CA897" s="304"/>
      <c r="CB897" s="304"/>
      <c r="CC897" s="304"/>
      <c r="CD897" s="304"/>
      <c r="CE897" s="304"/>
      <c r="CF897" s="304"/>
      <c r="CG897" s="304"/>
      <c r="CH897" s="304"/>
      <c r="CI897" s="304"/>
      <c r="CJ897" s="304"/>
      <c r="CK897" s="304"/>
      <c r="CL897" s="304"/>
      <c r="CM897" s="304"/>
      <c r="CN897" s="304"/>
      <c r="CO897" s="304"/>
      <c r="CP897" s="304"/>
      <c r="CQ897" s="304"/>
      <c r="CR897" s="304"/>
      <c r="CS897" s="304"/>
      <c r="CT897" s="304"/>
      <c r="CU897" s="304"/>
      <c r="CV897" s="304"/>
      <c r="CW897" s="304"/>
      <c r="CX897" s="304"/>
      <c r="CY897" s="304"/>
      <c r="CZ897" s="304"/>
      <c r="DA897" s="304"/>
      <c r="DB897" s="304"/>
      <c r="DC897" s="304"/>
      <c r="DD897" s="304"/>
    </row>
    <row r="898" spans="1:108" ht="17.25">
      <c r="A898" s="304"/>
      <c r="B898" s="300"/>
      <c r="C898" s="304"/>
      <c r="D898" s="304"/>
      <c r="E898" s="303"/>
      <c r="F898" s="303"/>
      <c r="G898" s="303"/>
      <c r="H898" s="303"/>
      <c r="I898" s="303"/>
      <c r="J898" s="305"/>
      <c r="K898" s="303"/>
      <c r="L898" s="303"/>
      <c r="M898" s="303"/>
      <c r="N898" s="305"/>
      <c r="O898" s="303"/>
      <c r="P898" s="304"/>
      <c r="Q898" s="304"/>
      <c r="R898" s="304"/>
      <c r="S898" s="304"/>
      <c r="T898" s="304"/>
      <c r="U898" s="304"/>
      <c r="V898" s="304"/>
      <c r="W898" s="304"/>
      <c r="X898" s="304"/>
      <c r="Y898" s="304"/>
      <c r="Z898" s="304"/>
      <c r="AA898" s="304"/>
      <c r="AB898" s="304"/>
      <c r="AC898" s="304"/>
      <c r="AD898" s="304"/>
      <c r="AE898" s="304"/>
      <c r="AF898" s="304"/>
      <c r="AG898" s="304"/>
      <c r="AH898" s="304"/>
      <c r="AI898" s="304"/>
      <c r="AJ898" s="304"/>
      <c r="AK898" s="304"/>
      <c r="AL898" s="304"/>
      <c r="AM898" s="304"/>
      <c r="AN898" s="304"/>
      <c r="AO898" s="304"/>
      <c r="AP898" s="304"/>
      <c r="AQ898" s="304"/>
      <c r="AR898" s="304"/>
      <c r="AS898" s="304"/>
      <c r="AT898" s="304"/>
      <c r="AU898" s="304"/>
      <c r="AV898" s="304"/>
      <c r="AW898" s="304"/>
      <c r="AX898" s="304"/>
      <c r="AY898" s="304"/>
      <c r="AZ898" s="304"/>
      <c r="BA898" s="304"/>
      <c r="BB898" s="304"/>
      <c r="BC898" s="304"/>
      <c r="BD898" s="304"/>
      <c r="BE898" s="304"/>
      <c r="BF898" s="304"/>
      <c r="BG898" s="304"/>
      <c r="BH898" s="304"/>
      <c r="BI898" s="304"/>
      <c r="BJ898" s="304"/>
      <c r="BK898" s="304"/>
      <c r="BL898" s="304"/>
      <c r="BM898" s="304"/>
      <c r="BN898" s="304"/>
      <c r="BO898" s="304"/>
      <c r="BP898" s="304"/>
      <c r="BQ898" s="304"/>
      <c r="BR898" s="304"/>
      <c r="BS898" s="304"/>
      <c r="BT898" s="304"/>
      <c r="BU898" s="304"/>
      <c r="BV898" s="304"/>
      <c r="BW898" s="304"/>
      <c r="BX898" s="304"/>
      <c r="BY898" s="304"/>
      <c r="BZ898" s="304"/>
      <c r="CA898" s="304"/>
      <c r="CB898" s="304"/>
      <c r="CC898" s="304"/>
      <c r="CD898" s="304"/>
      <c r="CE898" s="304"/>
      <c r="CF898" s="304"/>
      <c r="CG898" s="304"/>
      <c r="CH898" s="304"/>
      <c r="CI898" s="304"/>
      <c r="CJ898" s="304"/>
      <c r="CK898" s="304"/>
      <c r="CL898" s="304"/>
      <c r="CM898" s="304"/>
      <c r="CN898" s="304"/>
      <c r="CO898" s="304"/>
      <c r="CP898" s="304"/>
      <c r="CQ898" s="304"/>
      <c r="CR898" s="304"/>
      <c r="CS898" s="304"/>
      <c r="CT898" s="304"/>
      <c r="CU898" s="304"/>
      <c r="CV898" s="304"/>
      <c r="CW898" s="304"/>
      <c r="CX898" s="304"/>
      <c r="CY898" s="304"/>
      <c r="CZ898" s="304"/>
      <c r="DA898" s="304"/>
      <c r="DB898" s="304"/>
      <c r="DC898" s="304"/>
      <c r="DD898" s="304"/>
    </row>
    <row r="899" spans="1:108" ht="17.25">
      <c r="A899" s="304"/>
      <c r="B899" s="300"/>
      <c r="C899" s="304"/>
      <c r="D899" s="304"/>
      <c r="E899" s="303"/>
      <c r="F899" s="303"/>
      <c r="G899" s="303"/>
      <c r="H899" s="303"/>
      <c r="I899" s="303"/>
      <c r="J899" s="305"/>
      <c r="K899" s="303"/>
      <c r="L899" s="303"/>
      <c r="M899" s="303"/>
      <c r="N899" s="305"/>
      <c r="O899" s="303"/>
      <c r="P899" s="304"/>
      <c r="Q899" s="304"/>
      <c r="R899" s="304"/>
      <c r="S899" s="304"/>
      <c r="T899" s="304"/>
      <c r="U899" s="304"/>
      <c r="V899" s="304"/>
      <c r="W899" s="304"/>
      <c r="X899" s="304"/>
      <c r="Y899" s="304"/>
      <c r="Z899" s="304"/>
      <c r="AA899" s="304"/>
      <c r="AB899" s="304"/>
      <c r="AC899" s="304"/>
      <c r="AD899" s="304"/>
      <c r="AE899" s="304"/>
      <c r="AF899" s="304"/>
      <c r="AG899" s="304"/>
      <c r="AH899" s="304"/>
      <c r="AI899" s="304"/>
      <c r="AJ899" s="304"/>
      <c r="AK899" s="304"/>
      <c r="AL899" s="304"/>
      <c r="AM899" s="304"/>
      <c r="AN899" s="304"/>
      <c r="AO899" s="304"/>
      <c r="AP899" s="304"/>
      <c r="AQ899" s="304"/>
      <c r="AR899" s="304"/>
      <c r="AS899" s="304"/>
      <c r="AT899" s="304"/>
      <c r="AU899" s="304"/>
      <c r="AV899" s="304"/>
      <c r="AW899" s="304"/>
      <c r="AX899" s="304"/>
      <c r="AY899" s="304"/>
      <c r="AZ899" s="304"/>
      <c r="BA899" s="304"/>
      <c r="BB899" s="304"/>
      <c r="BC899" s="304"/>
      <c r="BD899" s="304"/>
      <c r="BE899" s="304"/>
      <c r="BF899" s="304"/>
      <c r="BG899" s="304"/>
      <c r="BH899" s="304"/>
      <c r="BI899" s="304"/>
      <c r="BJ899" s="304"/>
      <c r="BK899" s="304"/>
      <c r="BL899" s="304"/>
      <c r="BM899" s="304"/>
      <c r="BN899" s="304"/>
      <c r="BO899" s="304"/>
      <c r="BP899" s="304"/>
      <c r="BQ899" s="304"/>
      <c r="BR899" s="304"/>
      <c r="BS899" s="304"/>
      <c r="BT899" s="304"/>
      <c r="BU899" s="304"/>
      <c r="BV899" s="304"/>
      <c r="BW899" s="304"/>
      <c r="BX899" s="304"/>
      <c r="BY899" s="304"/>
      <c r="BZ899" s="304"/>
      <c r="CA899" s="304"/>
      <c r="CB899" s="304"/>
      <c r="CC899" s="304"/>
      <c r="CD899" s="304"/>
      <c r="CE899" s="304"/>
      <c r="CF899" s="304"/>
      <c r="CG899" s="304"/>
      <c r="CH899" s="304"/>
      <c r="CI899" s="304"/>
      <c r="CJ899" s="304"/>
      <c r="CK899" s="304"/>
      <c r="CL899" s="304"/>
      <c r="CM899" s="304"/>
      <c r="CN899" s="304"/>
      <c r="CO899" s="304"/>
      <c r="CP899" s="304"/>
      <c r="CQ899" s="304"/>
      <c r="CR899" s="304"/>
      <c r="CS899" s="304"/>
      <c r="CT899" s="304"/>
      <c r="CU899" s="304"/>
      <c r="CV899" s="304"/>
      <c r="CW899" s="304"/>
      <c r="CX899" s="304"/>
      <c r="CY899" s="304"/>
      <c r="CZ899" s="304"/>
      <c r="DA899" s="304"/>
      <c r="DB899" s="304"/>
      <c r="DC899" s="304"/>
      <c r="DD899" s="304"/>
    </row>
    <row r="900" spans="1:108" ht="17.25">
      <c r="A900" s="304"/>
      <c r="B900" s="300"/>
      <c r="C900" s="304"/>
      <c r="D900" s="304"/>
      <c r="E900" s="303"/>
      <c r="F900" s="303"/>
      <c r="G900" s="303"/>
      <c r="H900" s="303"/>
      <c r="I900" s="303"/>
      <c r="J900" s="305"/>
      <c r="K900" s="303"/>
      <c r="L900" s="303"/>
      <c r="M900" s="303"/>
      <c r="N900" s="305"/>
      <c r="O900" s="303"/>
      <c r="P900" s="304"/>
      <c r="Q900" s="304"/>
      <c r="R900" s="304"/>
      <c r="S900" s="304"/>
      <c r="T900" s="304"/>
      <c r="U900" s="304"/>
      <c r="V900" s="304"/>
      <c r="W900" s="304"/>
      <c r="X900" s="304"/>
      <c r="Y900" s="304"/>
      <c r="Z900" s="304"/>
      <c r="AA900" s="304"/>
      <c r="AB900" s="304"/>
      <c r="AC900" s="304"/>
      <c r="AD900" s="304"/>
      <c r="AE900" s="304"/>
      <c r="AF900" s="304"/>
      <c r="AG900" s="304"/>
      <c r="AH900" s="304"/>
      <c r="AI900" s="304"/>
      <c r="AJ900" s="304"/>
      <c r="AK900" s="304"/>
      <c r="AL900" s="304"/>
      <c r="AM900" s="304"/>
      <c r="AN900" s="304"/>
      <c r="AO900" s="304"/>
      <c r="AP900" s="304"/>
      <c r="AQ900" s="304"/>
      <c r="AR900" s="304"/>
      <c r="AS900" s="304"/>
      <c r="AT900" s="304"/>
      <c r="AU900" s="304"/>
      <c r="AV900" s="304"/>
      <c r="AW900" s="304"/>
      <c r="AX900" s="304"/>
      <c r="AY900" s="304"/>
      <c r="AZ900" s="304"/>
      <c r="BA900" s="304"/>
      <c r="BB900" s="304"/>
      <c r="BC900" s="304"/>
      <c r="BD900" s="304"/>
      <c r="BE900" s="304"/>
      <c r="BF900" s="304"/>
      <c r="BG900" s="304"/>
      <c r="BH900" s="304"/>
      <c r="BI900" s="304"/>
      <c r="BJ900" s="304"/>
      <c r="BK900" s="304"/>
      <c r="BL900" s="304"/>
      <c r="BM900" s="304"/>
      <c r="BN900" s="304"/>
      <c r="BO900" s="304"/>
      <c r="BP900" s="304"/>
      <c r="BQ900" s="304"/>
      <c r="BR900" s="304"/>
      <c r="BS900" s="304"/>
      <c r="BT900" s="304"/>
      <c r="BU900" s="304"/>
      <c r="BV900" s="304"/>
      <c r="BW900" s="304"/>
      <c r="BX900" s="304"/>
      <c r="BY900" s="304"/>
      <c r="BZ900" s="304"/>
      <c r="CA900" s="304"/>
      <c r="CB900" s="304"/>
      <c r="CC900" s="304"/>
      <c r="CD900" s="304"/>
      <c r="CE900" s="304"/>
      <c r="CF900" s="304"/>
      <c r="CG900" s="304"/>
      <c r="CH900" s="304"/>
      <c r="CI900" s="304"/>
      <c r="CJ900" s="304"/>
      <c r="CK900" s="304"/>
      <c r="CL900" s="304"/>
      <c r="CM900" s="304"/>
      <c r="CN900" s="304"/>
      <c r="CO900" s="304"/>
      <c r="CP900" s="304"/>
      <c r="CQ900" s="304"/>
      <c r="CR900" s="304"/>
      <c r="CS900" s="304"/>
      <c r="CT900" s="304"/>
      <c r="CU900" s="304"/>
      <c r="CV900" s="304"/>
      <c r="CW900" s="304"/>
      <c r="CX900" s="304"/>
      <c r="CY900" s="304"/>
      <c r="CZ900" s="304"/>
      <c r="DA900" s="304"/>
      <c r="DB900" s="304"/>
      <c r="DC900" s="304"/>
      <c r="DD900" s="304"/>
    </row>
    <row r="901" spans="1:108" ht="17.25">
      <c r="A901" s="304"/>
      <c r="B901" s="300"/>
      <c r="C901" s="304"/>
      <c r="D901" s="304"/>
      <c r="E901" s="303"/>
      <c r="F901" s="303"/>
      <c r="G901" s="303"/>
      <c r="H901" s="303"/>
      <c r="I901" s="303"/>
      <c r="J901" s="305"/>
      <c r="K901" s="303"/>
      <c r="L901" s="303"/>
      <c r="M901" s="303"/>
      <c r="N901" s="305"/>
      <c r="O901" s="303"/>
      <c r="P901" s="304"/>
      <c r="Q901" s="304"/>
      <c r="R901" s="304"/>
      <c r="S901" s="304"/>
      <c r="T901" s="304"/>
      <c r="U901" s="304"/>
      <c r="V901" s="304"/>
      <c r="W901" s="304"/>
      <c r="X901" s="304"/>
      <c r="Y901" s="304"/>
      <c r="Z901" s="304"/>
      <c r="AA901" s="304"/>
      <c r="AB901" s="304"/>
      <c r="AC901" s="304"/>
      <c r="AD901" s="304"/>
      <c r="AE901" s="304"/>
      <c r="AF901" s="304"/>
      <c r="AG901" s="304"/>
      <c r="AH901" s="304"/>
      <c r="AI901" s="304"/>
      <c r="AJ901" s="304"/>
      <c r="AK901" s="304"/>
      <c r="AL901" s="304"/>
      <c r="AM901" s="304"/>
      <c r="AN901" s="304"/>
      <c r="AO901" s="304"/>
      <c r="AP901" s="304"/>
      <c r="AQ901" s="304"/>
      <c r="AR901" s="304"/>
      <c r="AS901" s="304"/>
      <c r="AT901" s="304"/>
      <c r="AU901" s="304"/>
      <c r="AV901" s="304"/>
      <c r="AW901" s="304"/>
      <c r="AX901" s="304"/>
      <c r="AY901" s="304"/>
      <c r="AZ901" s="304"/>
      <c r="BA901" s="304"/>
      <c r="BB901" s="304"/>
      <c r="BC901" s="304"/>
      <c r="BD901" s="304"/>
      <c r="BE901" s="304"/>
      <c r="BF901" s="304"/>
      <c r="BG901" s="304"/>
      <c r="BH901" s="304"/>
      <c r="BI901" s="304"/>
      <c r="BJ901" s="304"/>
      <c r="BK901" s="304"/>
      <c r="BL901" s="304"/>
      <c r="BM901" s="304"/>
      <c r="BN901" s="304"/>
      <c r="BO901" s="304"/>
      <c r="BP901" s="304"/>
      <c r="BQ901" s="304"/>
      <c r="BR901" s="304"/>
      <c r="BS901" s="304"/>
      <c r="BT901" s="304"/>
      <c r="BU901" s="304"/>
      <c r="BV901" s="304"/>
      <c r="BW901" s="304"/>
      <c r="BX901" s="304"/>
      <c r="BY901" s="304"/>
      <c r="BZ901" s="304"/>
      <c r="CA901" s="304"/>
      <c r="CB901" s="304"/>
      <c r="CC901" s="304"/>
      <c r="CD901" s="304"/>
      <c r="CE901" s="304"/>
      <c r="CF901" s="304"/>
      <c r="CG901" s="304"/>
      <c r="CH901" s="304"/>
      <c r="CI901" s="304"/>
      <c r="CJ901" s="304"/>
      <c r="CK901" s="304"/>
      <c r="CL901" s="304"/>
      <c r="CM901" s="304"/>
      <c r="CN901" s="304"/>
      <c r="CO901" s="304"/>
      <c r="CP901" s="304"/>
      <c r="CQ901" s="304"/>
      <c r="CR901" s="304"/>
      <c r="CS901" s="304"/>
      <c r="CT901" s="304"/>
      <c r="CU901" s="304"/>
      <c r="CV901" s="304"/>
      <c r="CW901" s="304"/>
      <c r="CX901" s="304"/>
      <c r="CY901" s="304"/>
      <c r="CZ901" s="304"/>
      <c r="DA901" s="304"/>
      <c r="DB901" s="304"/>
      <c r="DC901" s="304"/>
      <c r="DD901" s="304"/>
    </row>
    <row r="902" spans="1:108" ht="17.25">
      <c r="A902" s="304"/>
      <c r="B902" s="300"/>
      <c r="C902" s="304"/>
      <c r="D902" s="304"/>
      <c r="E902" s="303"/>
      <c r="F902" s="303"/>
      <c r="G902" s="303"/>
      <c r="H902" s="303"/>
      <c r="I902" s="303"/>
      <c r="J902" s="305"/>
      <c r="K902" s="303"/>
      <c r="L902" s="303"/>
      <c r="M902" s="303"/>
      <c r="N902" s="305"/>
      <c r="O902" s="303"/>
      <c r="P902" s="304"/>
      <c r="Q902" s="304"/>
      <c r="R902" s="304"/>
      <c r="S902" s="304"/>
      <c r="T902" s="304"/>
      <c r="U902" s="304"/>
      <c r="V902" s="304"/>
      <c r="W902" s="304"/>
      <c r="X902" s="304"/>
      <c r="Y902" s="304"/>
      <c r="Z902" s="304"/>
      <c r="AA902" s="304"/>
      <c r="AB902" s="304"/>
      <c r="AC902" s="304"/>
      <c r="AD902" s="304"/>
      <c r="AE902" s="304"/>
      <c r="AF902" s="304"/>
      <c r="AG902" s="304"/>
      <c r="AH902" s="304"/>
      <c r="AI902" s="304"/>
      <c r="AJ902" s="304"/>
      <c r="AK902" s="304"/>
      <c r="AL902" s="304"/>
      <c r="AM902" s="304"/>
      <c r="AN902" s="304"/>
      <c r="AO902" s="304"/>
      <c r="AP902" s="304"/>
      <c r="AQ902" s="304"/>
      <c r="AR902" s="304"/>
      <c r="AS902" s="304"/>
      <c r="AT902" s="304"/>
      <c r="AU902" s="304"/>
      <c r="AV902" s="304"/>
      <c r="AW902" s="304"/>
      <c r="AX902" s="304"/>
      <c r="AY902" s="304"/>
      <c r="AZ902" s="304"/>
      <c r="BA902" s="304"/>
      <c r="BB902" s="304"/>
      <c r="BC902" s="304"/>
      <c r="BD902" s="304"/>
      <c r="BE902" s="304"/>
      <c r="BF902" s="304"/>
      <c r="BG902" s="304"/>
      <c r="BH902" s="304"/>
      <c r="BI902" s="304"/>
      <c r="BJ902" s="304"/>
      <c r="BK902" s="304"/>
      <c r="BL902" s="304"/>
      <c r="BM902" s="304"/>
      <c r="BN902" s="304"/>
      <c r="BO902" s="304"/>
      <c r="BP902" s="304"/>
      <c r="BQ902" s="304"/>
      <c r="BR902" s="304"/>
      <c r="BS902" s="304"/>
      <c r="BT902" s="304"/>
      <c r="BU902" s="304"/>
      <c r="BV902" s="304"/>
      <c r="BW902" s="304"/>
      <c r="BX902" s="304"/>
      <c r="BY902" s="304"/>
      <c r="BZ902" s="304"/>
      <c r="CA902" s="304"/>
      <c r="CB902" s="304"/>
      <c r="CC902" s="304"/>
      <c r="CD902" s="304"/>
      <c r="CE902" s="304"/>
      <c r="CF902" s="304"/>
      <c r="CG902" s="304"/>
      <c r="CH902" s="304"/>
      <c r="CI902" s="304"/>
      <c r="CJ902" s="304"/>
      <c r="CK902" s="304"/>
      <c r="CL902" s="304"/>
      <c r="CM902" s="304"/>
      <c r="CN902" s="304"/>
      <c r="CO902" s="304"/>
      <c r="CP902" s="304"/>
      <c r="CQ902" s="304"/>
      <c r="CR902" s="304"/>
      <c r="CS902" s="304"/>
      <c r="CT902" s="304"/>
      <c r="CU902" s="304"/>
      <c r="CV902" s="304"/>
      <c r="CW902" s="304"/>
      <c r="CX902" s="304"/>
      <c r="CY902" s="304"/>
      <c r="CZ902" s="304"/>
      <c r="DA902" s="304"/>
      <c r="DB902" s="304"/>
      <c r="DC902" s="304"/>
      <c r="DD902" s="304"/>
    </row>
    <row r="903" spans="1:108" ht="17.25">
      <c r="A903" s="304"/>
      <c r="B903" s="300"/>
      <c r="C903" s="304"/>
      <c r="D903" s="304"/>
      <c r="E903" s="303"/>
      <c r="F903" s="303"/>
      <c r="G903" s="303"/>
      <c r="H903" s="303"/>
      <c r="I903" s="303"/>
      <c r="J903" s="305"/>
      <c r="K903" s="303"/>
      <c r="L903" s="303"/>
      <c r="M903" s="303"/>
      <c r="N903" s="305"/>
      <c r="O903" s="303"/>
      <c r="P903" s="304"/>
      <c r="Q903" s="304"/>
      <c r="R903" s="304"/>
      <c r="S903" s="304"/>
      <c r="T903" s="304"/>
      <c r="U903" s="304"/>
      <c r="V903" s="304"/>
      <c r="W903" s="304"/>
      <c r="X903" s="304"/>
      <c r="Y903" s="304"/>
      <c r="Z903" s="304"/>
      <c r="AA903" s="304"/>
      <c r="AB903" s="304"/>
      <c r="AC903" s="304"/>
      <c r="AD903" s="304"/>
      <c r="AE903" s="304"/>
      <c r="AF903" s="304"/>
      <c r="AG903" s="304"/>
      <c r="AH903" s="304"/>
      <c r="AI903" s="304"/>
      <c r="AJ903" s="304"/>
      <c r="AK903" s="304"/>
      <c r="AL903" s="304"/>
      <c r="AM903" s="304"/>
      <c r="AN903" s="304"/>
      <c r="AO903" s="304"/>
      <c r="AP903" s="304"/>
      <c r="AQ903" s="304"/>
      <c r="AR903" s="304"/>
      <c r="AS903" s="304"/>
      <c r="AT903" s="304"/>
      <c r="AU903" s="304"/>
      <c r="AV903" s="304"/>
      <c r="AW903" s="304"/>
      <c r="AX903" s="304"/>
      <c r="AY903" s="304"/>
      <c r="AZ903" s="304"/>
      <c r="BA903" s="304"/>
      <c r="BB903" s="304"/>
      <c r="BC903" s="304"/>
      <c r="BD903" s="304"/>
      <c r="BE903" s="304"/>
      <c r="BF903" s="304"/>
      <c r="BG903" s="304"/>
      <c r="BH903" s="304"/>
      <c r="BI903" s="304"/>
      <c r="BJ903" s="304"/>
      <c r="BK903" s="304"/>
      <c r="BL903" s="304"/>
      <c r="BM903" s="304"/>
      <c r="BN903" s="304"/>
      <c r="BO903" s="304"/>
      <c r="BP903" s="304"/>
      <c r="BQ903" s="304"/>
      <c r="BR903" s="304"/>
      <c r="BS903" s="304"/>
      <c r="BT903" s="304"/>
      <c r="BU903" s="304"/>
      <c r="BV903" s="304"/>
      <c r="BW903" s="304"/>
      <c r="BX903" s="304"/>
      <c r="BY903" s="304"/>
      <c r="BZ903" s="304"/>
      <c r="CA903" s="304"/>
      <c r="CB903" s="304"/>
      <c r="CC903" s="304"/>
      <c r="CD903" s="304"/>
      <c r="CE903" s="304"/>
      <c r="CF903" s="304"/>
      <c r="CG903" s="304"/>
      <c r="CH903" s="304"/>
      <c r="CI903" s="304"/>
      <c r="CJ903" s="304"/>
      <c r="CK903" s="304"/>
      <c r="CL903" s="304"/>
      <c r="CM903" s="304"/>
      <c r="CN903" s="304"/>
      <c r="CO903" s="304"/>
      <c r="CP903" s="304"/>
      <c r="CQ903" s="304"/>
      <c r="CR903" s="304"/>
      <c r="CS903" s="304"/>
      <c r="CT903" s="304"/>
      <c r="CU903" s="304"/>
      <c r="CV903" s="304"/>
      <c r="CW903" s="304"/>
      <c r="CX903" s="304"/>
      <c r="CY903" s="304"/>
      <c r="CZ903" s="304"/>
      <c r="DA903" s="304"/>
      <c r="DB903" s="304"/>
      <c r="DC903" s="304"/>
      <c r="DD903" s="304"/>
    </row>
    <row r="904" spans="1:108" ht="17.25">
      <c r="A904" s="304"/>
      <c r="B904" s="300"/>
      <c r="C904" s="304"/>
      <c r="D904" s="304"/>
      <c r="E904" s="303"/>
      <c r="F904" s="303"/>
      <c r="G904" s="303"/>
      <c r="H904" s="303"/>
      <c r="I904" s="303"/>
      <c r="J904" s="305"/>
      <c r="K904" s="303"/>
      <c r="L904" s="303"/>
      <c r="M904" s="303"/>
      <c r="N904" s="305"/>
      <c r="O904" s="303"/>
      <c r="P904" s="304"/>
      <c r="Q904" s="304"/>
      <c r="R904" s="304"/>
      <c r="S904" s="304"/>
      <c r="T904" s="304"/>
      <c r="U904" s="304"/>
      <c r="V904" s="304"/>
      <c r="W904" s="304"/>
      <c r="X904" s="304"/>
      <c r="Y904" s="304"/>
      <c r="Z904" s="304"/>
      <c r="AA904" s="304"/>
      <c r="AB904" s="304"/>
      <c r="AC904" s="304"/>
      <c r="AD904" s="304"/>
      <c r="AE904" s="304"/>
      <c r="AF904" s="304"/>
      <c r="AG904" s="304"/>
      <c r="AH904" s="304"/>
      <c r="AI904" s="304"/>
      <c r="AJ904" s="304"/>
      <c r="AK904" s="304"/>
      <c r="AL904" s="304"/>
      <c r="AM904" s="304"/>
      <c r="AN904" s="304"/>
      <c r="AO904" s="304"/>
      <c r="AP904" s="304"/>
      <c r="AQ904" s="304"/>
      <c r="AR904" s="304"/>
      <c r="AS904" s="304"/>
      <c r="AT904" s="304"/>
      <c r="AU904" s="304"/>
      <c r="AV904" s="304"/>
      <c r="AW904" s="304"/>
      <c r="AX904" s="304"/>
      <c r="AY904" s="304"/>
      <c r="AZ904" s="304"/>
      <c r="BA904" s="304"/>
      <c r="BB904" s="304"/>
      <c r="BC904" s="304"/>
      <c r="BD904" s="304"/>
      <c r="BE904" s="304"/>
      <c r="BF904" s="304"/>
      <c r="BG904" s="304"/>
      <c r="BH904" s="304"/>
      <c r="BI904" s="304"/>
      <c r="BJ904" s="304"/>
      <c r="BK904" s="304"/>
      <c r="BL904" s="304"/>
      <c r="BM904" s="304"/>
      <c r="BN904" s="304"/>
      <c r="BO904" s="304"/>
      <c r="BP904" s="304"/>
      <c r="BQ904" s="304"/>
      <c r="BR904" s="304"/>
      <c r="BS904" s="304"/>
      <c r="BT904" s="304"/>
      <c r="BU904" s="304"/>
      <c r="BV904" s="304"/>
      <c r="BW904" s="304"/>
      <c r="BX904" s="304"/>
      <c r="BY904" s="304"/>
      <c r="BZ904" s="304"/>
      <c r="CA904" s="304"/>
      <c r="CB904" s="304"/>
      <c r="CC904" s="304"/>
      <c r="CD904" s="304"/>
      <c r="CE904" s="304"/>
      <c r="CF904" s="304"/>
      <c r="CG904" s="304"/>
      <c r="CH904" s="304"/>
      <c r="CI904" s="304"/>
      <c r="CJ904" s="304"/>
      <c r="CK904" s="304"/>
      <c r="CL904" s="304"/>
      <c r="CM904" s="304"/>
      <c r="CN904" s="304"/>
      <c r="CO904" s="304"/>
      <c r="CP904" s="304"/>
      <c r="CQ904" s="304"/>
      <c r="CR904" s="304"/>
      <c r="CS904" s="304"/>
      <c r="CT904" s="304"/>
      <c r="CU904" s="304"/>
      <c r="CV904" s="304"/>
      <c r="CW904" s="304"/>
      <c r="CX904" s="304"/>
      <c r="CY904" s="304"/>
      <c r="CZ904" s="304"/>
      <c r="DA904" s="304"/>
      <c r="DB904" s="304"/>
      <c r="DC904" s="304"/>
      <c r="DD904" s="304"/>
    </row>
    <row r="905" spans="1:108" ht="17.25">
      <c r="A905" s="304"/>
      <c r="B905" s="300"/>
      <c r="C905" s="304"/>
      <c r="D905" s="304"/>
      <c r="E905" s="303"/>
      <c r="F905" s="303"/>
      <c r="G905" s="303"/>
      <c r="H905" s="303"/>
      <c r="I905" s="303"/>
      <c r="J905" s="305"/>
      <c r="K905" s="303"/>
      <c r="L905" s="303"/>
      <c r="M905" s="303"/>
      <c r="N905" s="305"/>
      <c r="O905" s="303"/>
      <c r="P905" s="304"/>
      <c r="Q905" s="304"/>
      <c r="R905" s="304"/>
      <c r="S905" s="304"/>
      <c r="T905" s="304"/>
      <c r="U905" s="304"/>
      <c r="V905" s="304"/>
      <c r="W905" s="304"/>
      <c r="X905" s="304"/>
      <c r="Y905" s="304"/>
      <c r="Z905" s="304"/>
      <c r="AA905" s="304"/>
      <c r="AB905" s="304"/>
      <c r="AC905" s="304"/>
      <c r="AD905" s="304"/>
      <c r="AE905" s="304"/>
      <c r="AF905" s="304"/>
      <c r="AG905" s="304"/>
      <c r="AH905" s="304"/>
      <c r="AI905" s="304"/>
      <c r="AJ905" s="304"/>
      <c r="AK905" s="304"/>
      <c r="AL905" s="304"/>
      <c r="AM905" s="304"/>
      <c r="AN905" s="304"/>
      <c r="AO905" s="304"/>
      <c r="AP905" s="304"/>
      <c r="AQ905" s="304"/>
      <c r="AR905" s="304"/>
      <c r="AS905" s="304"/>
      <c r="AT905" s="304"/>
      <c r="AU905" s="304"/>
      <c r="AV905" s="304"/>
      <c r="AW905" s="304"/>
      <c r="AX905" s="304"/>
      <c r="AY905" s="304"/>
      <c r="AZ905" s="304"/>
      <c r="BA905" s="304"/>
      <c r="BB905" s="304"/>
      <c r="BC905" s="304"/>
      <c r="BD905" s="304"/>
      <c r="BE905" s="304"/>
      <c r="BF905" s="304"/>
      <c r="BG905" s="304"/>
      <c r="BH905" s="304"/>
      <c r="BI905" s="304"/>
      <c r="BJ905" s="304"/>
      <c r="BK905" s="304"/>
      <c r="BL905" s="304"/>
      <c r="BM905" s="304"/>
      <c r="BN905" s="304"/>
      <c r="BO905" s="304"/>
      <c r="BP905" s="304"/>
      <c r="BQ905" s="304"/>
      <c r="BR905" s="304"/>
      <c r="BS905" s="304"/>
      <c r="BT905" s="304"/>
      <c r="BU905" s="304"/>
      <c r="BV905" s="304"/>
      <c r="BW905" s="304"/>
      <c r="BX905" s="304"/>
      <c r="BY905" s="304"/>
      <c r="BZ905" s="304"/>
      <c r="CA905" s="304"/>
      <c r="CB905" s="304"/>
      <c r="CC905" s="304"/>
      <c r="CD905" s="304"/>
      <c r="CE905" s="304"/>
      <c r="CF905" s="304"/>
      <c r="CG905" s="304"/>
      <c r="CH905" s="304"/>
      <c r="CI905" s="304"/>
      <c r="CJ905" s="304"/>
      <c r="CK905" s="304"/>
      <c r="CL905" s="304"/>
      <c r="CM905" s="304"/>
      <c r="CN905" s="304"/>
      <c r="CO905" s="304"/>
      <c r="CP905" s="304"/>
      <c r="CQ905" s="304"/>
      <c r="CR905" s="304"/>
      <c r="CS905" s="304"/>
      <c r="CT905" s="304"/>
      <c r="CU905" s="304"/>
      <c r="CV905" s="304"/>
      <c r="CW905" s="304"/>
      <c r="CX905" s="304"/>
      <c r="CY905" s="304"/>
      <c r="CZ905" s="304"/>
      <c r="DA905" s="304"/>
      <c r="DB905" s="304"/>
      <c r="DC905" s="304"/>
      <c r="DD905" s="304"/>
    </row>
    <row r="906" spans="1:108" ht="17.25">
      <c r="A906" s="304"/>
      <c r="B906" s="300"/>
      <c r="C906" s="304"/>
      <c r="D906" s="304"/>
      <c r="E906" s="303"/>
      <c r="F906" s="303"/>
      <c r="G906" s="303"/>
      <c r="H906" s="303"/>
      <c r="I906" s="303"/>
      <c r="J906" s="305"/>
      <c r="K906" s="303"/>
      <c r="L906" s="303"/>
      <c r="M906" s="303"/>
      <c r="N906" s="305"/>
      <c r="O906" s="303"/>
      <c r="P906" s="304"/>
      <c r="Q906" s="304"/>
      <c r="R906" s="304"/>
      <c r="S906" s="304"/>
      <c r="T906" s="304"/>
      <c r="U906" s="304"/>
      <c r="V906" s="304"/>
      <c r="W906" s="304"/>
      <c r="X906" s="304"/>
      <c r="Y906" s="304"/>
      <c r="Z906" s="304"/>
      <c r="AA906" s="304"/>
      <c r="AB906" s="304"/>
      <c r="AC906" s="304"/>
      <c r="AD906" s="304"/>
      <c r="AE906" s="304"/>
      <c r="AF906" s="304"/>
      <c r="AG906" s="304"/>
      <c r="AH906" s="304"/>
      <c r="AI906" s="304"/>
      <c r="AJ906" s="304"/>
      <c r="AK906" s="304"/>
      <c r="AL906" s="304"/>
      <c r="AM906" s="304"/>
      <c r="AN906" s="304"/>
      <c r="AO906" s="304"/>
      <c r="AP906" s="304"/>
      <c r="AQ906" s="304"/>
      <c r="AR906" s="304"/>
      <c r="AS906" s="304"/>
      <c r="AT906" s="304"/>
      <c r="AU906" s="304"/>
      <c r="AV906" s="304"/>
      <c r="AW906" s="304"/>
      <c r="AX906" s="304"/>
      <c r="AY906" s="304"/>
      <c r="AZ906" s="304"/>
      <c r="BA906" s="304"/>
      <c r="BB906" s="304"/>
      <c r="BC906" s="304"/>
      <c r="BD906" s="304"/>
      <c r="BE906" s="304"/>
      <c r="BF906" s="304"/>
      <c r="BG906" s="304"/>
      <c r="BH906" s="304"/>
      <c r="BI906" s="304"/>
      <c r="BJ906" s="304"/>
      <c r="BK906" s="304"/>
      <c r="BL906" s="304"/>
      <c r="BM906" s="304"/>
      <c r="BN906" s="304"/>
      <c r="BO906" s="304"/>
      <c r="BP906" s="304"/>
      <c r="BQ906" s="304"/>
      <c r="BR906" s="304"/>
      <c r="BS906" s="304"/>
      <c r="BT906" s="304"/>
      <c r="BU906" s="304"/>
      <c r="BV906" s="304"/>
      <c r="BW906" s="304"/>
      <c r="BX906" s="304"/>
      <c r="BY906" s="304"/>
      <c r="BZ906" s="304"/>
      <c r="CA906" s="304"/>
      <c r="CB906" s="304"/>
      <c r="CC906" s="304"/>
      <c r="CD906" s="304"/>
      <c r="CE906" s="304"/>
      <c r="CF906" s="304"/>
      <c r="CG906" s="304"/>
      <c r="CH906" s="304"/>
      <c r="CI906" s="304"/>
      <c r="CJ906" s="304"/>
      <c r="CK906" s="304"/>
      <c r="CL906" s="304"/>
      <c r="CM906" s="304"/>
      <c r="CN906" s="304"/>
      <c r="CO906" s="304"/>
      <c r="CP906" s="304"/>
      <c r="CQ906" s="304"/>
      <c r="CR906" s="304"/>
      <c r="CS906" s="304"/>
      <c r="CT906" s="304"/>
      <c r="CU906" s="304"/>
      <c r="CV906" s="304"/>
      <c r="CW906" s="304"/>
      <c r="CX906" s="304"/>
      <c r="CY906" s="304"/>
      <c r="CZ906" s="304"/>
      <c r="DA906" s="304"/>
      <c r="DB906" s="304"/>
      <c r="DC906" s="304"/>
      <c r="DD906" s="304"/>
    </row>
    <row r="907" spans="1:108" ht="17.25">
      <c r="A907" s="304"/>
      <c r="B907" s="300"/>
      <c r="C907" s="304"/>
      <c r="D907" s="304"/>
      <c r="E907" s="303"/>
      <c r="F907" s="303"/>
      <c r="G907" s="303"/>
      <c r="H907" s="303"/>
      <c r="I907" s="303"/>
      <c r="J907" s="305"/>
      <c r="K907" s="303"/>
      <c r="L907" s="303"/>
      <c r="M907" s="303"/>
      <c r="N907" s="305"/>
      <c r="O907" s="303"/>
      <c r="P907" s="304"/>
      <c r="Q907" s="304"/>
      <c r="R907" s="304"/>
      <c r="S907" s="304"/>
      <c r="T907" s="304"/>
      <c r="U907" s="304"/>
      <c r="V907" s="304"/>
      <c r="W907" s="304"/>
      <c r="X907" s="304"/>
      <c r="Y907" s="304"/>
      <c r="Z907" s="304"/>
      <c r="AA907" s="304"/>
      <c r="AB907" s="304"/>
      <c r="AC907" s="304"/>
      <c r="AD907" s="304"/>
      <c r="AE907" s="304"/>
      <c r="AF907" s="304"/>
      <c r="AG907" s="304"/>
      <c r="AH907" s="304"/>
      <c r="AI907" s="304"/>
      <c r="AJ907" s="304"/>
      <c r="AK907" s="304"/>
      <c r="AL907" s="304"/>
      <c r="AM907" s="304"/>
      <c r="AN907" s="304"/>
      <c r="AO907" s="304"/>
      <c r="AP907" s="304"/>
      <c r="AQ907" s="304"/>
      <c r="AR907" s="304"/>
      <c r="AS907" s="304"/>
      <c r="AT907" s="304"/>
      <c r="AU907" s="304"/>
      <c r="AV907" s="304"/>
      <c r="AW907" s="304"/>
      <c r="AX907" s="304"/>
      <c r="AY907" s="304"/>
      <c r="AZ907" s="304"/>
      <c r="BA907" s="304"/>
      <c r="BB907" s="304"/>
      <c r="BC907" s="304"/>
      <c r="BD907" s="304"/>
      <c r="BE907" s="304"/>
      <c r="BF907" s="304"/>
      <c r="BG907" s="304"/>
      <c r="BH907" s="304"/>
      <c r="BI907" s="304"/>
      <c r="BJ907" s="304"/>
      <c r="BK907" s="304"/>
      <c r="BL907" s="304"/>
      <c r="BM907" s="304"/>
      <c r="BN907" s="304"/>
      <c r="BO907" s="304"/>
      <c r="BP907" s="304"/>
      <c r="BQ907" s="304"/>
      <c r="BR907" s="304"/>
      <c r="BS907" s="304"/>
      <c r="BT907" s="304"/>
      <c r="BU907" s="304"/>
      <c r="BV907" s="304"/>
      <c r="BW907" s="304"/>
      <c r="BX907" s="304"/>
      <c r="BY907" s="304"/>
      <c r="BZ907" s="304"/>
      <c r="CA907" s="304"/>
      <c r="CB907" s="304"/>
      <c r="CC907" s="304"/>
      <c r="CD907" s="304"/>
      <c r="CE907" s="304"/>
      <c r="CF907" s="304"/>
      <c r="CG907" s="304"/>
      <c r="CH907" s="304"/>
      <c r="CI907" s="304"/>
      <c r="CJ907" s="304"/>
      <c r="CK907" s="304"/>
      <c r="CL907" s="304"/>
      <c r="CM907" s="304"/>
      <c r="CN907" s="304"/>
      <c r="CO907" s="304"/>
      <c r="CP907" s="304"/>
      <c r="CQ907" s="304"/>
      <c r="CR907" s="304"/>
      <c r="CS907" s="304"/>
      <c r="CT907" s="304"/>
      <c r="CU907" s="304"/>
      <c r="CV907" s="304"/>
      <c r="CW907" s="304"/>
      <c r="CX907" s="304"/>
      <c r="CY907" s="304"/>
      <c r="CZ907" s="304"/>
      <c r="DA907" s="304"/>
      <c r="DB907" s="304"/>
      <c r="DC907" s="304"/>
      <c r="DD907" s="304"/>
    </row>
    <row r="908" spans="1:108" ht="17.25">
      <c r="A908" s="304"/>
      <c r="B908" s="300"/>
      <c r="C908" s="304"/>
      <c r="D908" s="304"/>
      <c r="E908" s="303"/>
      <c r="F908" s="303"/>
      <c r="G908" s="303"/>
      <c r="H908" s="303"/>
      <c r="I908" s="303"/>
      <c r="J908" s="305"/>
      <c r="K908" s="303"/>
      <c r="L908" s="303"/>
      <c r="M908" s="303"/>
      <c r="N908" s="305"/>
      <c r="O908" s="303"/>
      <c r="P908" s="304"/>
      <c r="Q908" s="304"/>
      <c r="R908" s="304"/>
      <c r="S908" s="304"/>
      <c r="T908" s="304"/>
      <c r="U908" s="304"/>
      <c r="V908" s="304"/>
      <c r="W908" s="304"/>
      <c r="X908" s="304"/>
      <c r="Y908" s="304"/>
      <c r="Z908" s="304"/>
      <c r="AA908" s="304"/>
      <c r="AB908" s="304"/>
      <c r="AC908" s="304"/>
      <c r="AD908" s="304"/>
      <c r="AE908" s="304"/>
      <c r="AF908" s="304"/>
      <c r="AG908" s="304"/>
      <c r="AH908" s="304"/>
      <c r="AI908" s="304"/>
      <c r="AJ908" s="304"/>
      <c r="AK908" s="304"/>
      <c r="AL908" s="304"/>
      <c r="AM908" s="304"/>
      <c r="AN908" s="304"/>
      <c r="AO908" s="304"/>
      <c r="AP908" s="304"/>
      <c r="AQ908" s="304"/>
      <c r="AR908" s="304"/>
      <c r="AS908" s="304"/>
      <c r="AT908" s="304"/>
      <c r="AU908" s="304"/>
      <c r="AV908" s="304"/>
      <c r="AW908" s="304"/>
      <c r="AX908" s="304"/>
      <c r="AY908" s="304"/>
      <c r="AZ908" s="304"/>
      <c r="BA908" s="304"/>
      <c r="BB908" s="304"/>
      <c r="BC908" s="304"/>
      <c r="BD908" s="304"/>
      <c r="BE908" s="304"/>
      <c r="BF908" s="304"/>
      <c r="BG908" s="304"/>
      <c r="BH908" s="304"/>
      <c r="BI908" s="304"/>
      <c r="BJ908" s="304"/>
      <c r="BK908" s="304"/>
      <c r="BL908" s="304"/>
      <c r="BM908" s="304"/>
      <c r="BN908" s="304"/>
      <c r="BO908" s="304"/>
      <c r="BP908" s="304"/>
      <c r="BQ908" s="304"/>
      <c r="BR908" s="304"/>
      <c r="BS908" s="304"/>
      <c r="BT908" s="304"/>
      <c r="BU908" s="304"/>
      <c r="BV908" s="304"/>
      <c r="BW908" s="304"/>
      <c r="BX908" s="304"/>
      <c r="BY908" s="304"/>
      <c r="BZ908" s="304"/>
      <c r="CA908" s="304"/>
      <c r="CB908" s="304"/>
      <c r="CC908" s="304"/>
      <c r="CD908" s="304"/>
      <c r="CE908" s="304"/>
      <c r="CF908" s="304"/>
      <c r="CG908" s="304"/>
      <c r="CH908" s="304"/>
      <c r="CI908" s="304"/>
      <c r="CJ908" s="304"/>
      <c r="CK908" s="304"/>
      <c r="CL908" s="304"/>
      <c r="CM908" s="304"/>
      <c r="CN908" s="304"/>
      <c r="CO908" s="304"/>
      <c r="CP908" s="304"/>
      <c r="CQ908" s="304"/>
      <c r="CR908" s="304"/>
      <c r="CS908" s="304"/>
      <c r="CT908" s="304"/>
      <c r="CU908" s="304"/>
      <c r="CV908" s="304"/>
      <c r="CW908" s="304"/>
      <c r="CX908" s="304"/>
      <c r="CY908" s="304"/>
      <c r="CZ908" s="304"/>
      <c r="DA908" s="304"/>
      <c r="DB908" s="304"/>
      <c r="DC908" s="304"/>
      <c r="DD908" s="304"/>
    </row>
    <row r="909" spans="1:108" ht="17.25">
      <c r="A909" s="304"/>
      <c r="B909" s="300"/>
      <c r="C909" s="304"/>
      <c r="D909" s="304"/>
      <c r="E909" s="303"/>
      <c r="F909" s="303"/>
      <c r="G909" s="303"/>
      <c r="H909" s="303"/>
      <c r="I909" s="303"/>
      <c r="J909" s="305"/>
      <c r="K909" s="303"/>
      <c r="L909" s="303"/>
      <c r="M909" s="303"/>
      <c r="N909" s="305"/>
      <c r="O909" s="303"/>
      <c r="P909" s="304"/>
      <c r="Q909" s="304"/>
      <c r="R909" s="304"/>
      <c r="S909" s="304"/>
      <c r="T909" s="304"/>
      <c r="U909" s="304"/>
      <c r="V909" s="304"/>
      <c r="W909" s="304"/>
      <c r="X909" s="304"/>
      <c r="Y909" s="304"/>
      <c r="Z909" s="304"/>
      <c r="AA909" s="304"/>
      <c r="AB909" s="304"/>
      <c r="AC909" s="304"/>
      <c r="AD909" s="304"/>
      <c r="AE909" s="304"/>
      <c r="AF909" s="304"/>
      <c r="AG909" s="304"/>
      <c r="AH909" s="304"/>
      <c r="AI909" s="304"/>
      <c r="AJ909" s="304"/>
      <c r="AK909" s="304"/>
      <c r="AL909" s="304"/>
      <c r="AM909" s="304"/>
      <c r="AN909" s="304"/>
      <c r="AO909" s="304"/>
      <c r="AP909" s="304"/>
      <c r="AQ909" s="304"/>
      <c r="AR909" s="304"/>
      <c r="AS909" s="304"/>
      <c r="AT909" s="304"/>
      <c r="AU909" s="304"/>
      <c r="AV909" s="304"/>
      <c r="AW909" s="304"/>
      <c r="AX909" s="304"/>
      <c r="AY909" s="304"/>
      <c r="AZ909" s="304"/>
      <c r="BA909" s="304"/>
      <c r="BB909" s="304"/>
      <c r="BC909" s="304"/>
      <c r="BD909" s="304"/>
      <c r="BE909" s="304"/>
      <c r="BF909" s="304"/>
      <c r="BG909" s="304"/>
      <c r="BH909" s="304"/>
      <c r="BI909" s="304"/>
      <c r="BJ909" s="304"/>
      <c r="BK909" s="304"/>
      <c r="BL909" s="304"/>
      <c r="BM909" s="304"/>
      <c r="BN909" s="304"/>
      <c r="BO909" s="304"/>
      <c r="BP909" s="304"/>
      <c r="BQ909" s="304"/>
      <c r="BR909" s="304"/>
      <c r="BS909" s="304"/>
      <c r="BT909" s="304"/>
      <c r="BU909" s="304"/>
      <c r="BV909" s="304"/>
      <c r="BW909" s="304"/>
      <c r="BX909" s="304"/>
      <c r="BY909" s="304"/>
      <c r="BZ909" s="304"/>
      <c r="CA909" s="304"/>
      <c r="CB909" s="304"/>
      <c r="CC909" s="304"/>
      <c r="CD909" s="304"/>
      <c r="CE909" s="304"/>
      <c r="CF909" s="304"/>
      <c r="CG909" s="304"/>
      <c r="CH909" s="304"/>
      <c r="CI909" s="304"/>
      <c r="CJ909" s="304"/>
      <c r="CK909" s="304"/>
      <c r="CL909" s="304"/>
      <c r="CM909" s="304"/>
      <c r="CN909" s="304"/>
      <c r="CO909" s="304"/>
      <c r="CP909" s="304"/>
      <c r="CQ909" s="304"/>
      <c r="CR909" s="304"/>
      <c r="CS909" s="304"/>
      <c r="CT909" s="304"/>
      <c r="CU909" s="304"/>
      <c r="CV909" s="304"/>
      <c r="CW909" s="304"/>
      <c r="CX909" s="304"/>
      <c r="CY909" s="304"/>
      <c r="CZ909" s="304"/>
      <c r="DA909" s="304"/>
      <c r="DB909" s="304"/>
      <c r="DC909" s="304"/>
      <c r="DD909" s="304"/>
    </row>
    <row r="910" spans="1:108" ht="17.25">
      <c r="A910" s="304"/>
      <c r="B910" s="300"/>
      <c r="C910" s="304"/>
      <c r="D910" s="304"/>
      <c r="E910" s="303"/>
      <c r="F910" s="303"/>
      <c r="G910" s="303"/>
      <c r="H910" s="303"/>
      <c r="I910" s="303"/>
      <c r="J910" s="305"/>
      <c r="K910" s="303"/>
      <c r="L910" s="303"/>
      <c r="M910" s="303"/>
      <c r="N910" s="305"/>
      <c r="O910" s="303"/>
      <c r="P910" s="304"/>
      <c r="Q910" s="304"/>
      <c r="R910" s="304"/>
      <c r="S910" s="304"/>
      <c r="T910" s="304"/>
      <c r="U910" s="304"/>
      <c r="V910" s="304"/>
      <c r="W910" s="304"/>
      <c r="X910" s="304"/>
      <c r="Y910" s="304"/>
      <c r="Z910" s="304"/>
      <c r="AA910" s="304"/>
      <c r="AB910" s="304"/>
      <c r="AC910" s="304"/>
      <c r="AD910" s="304"/>
      <c r="AE910" s="304"/>
      <c r="AF910" s="304"/>
      <c r="AG910" s="304"/>
      <c r="AH910" s="304"/>
      <c r="AI910" s="304"/>
      <c r="AJ910" s="304"/>
      <c r="AK910" s="304"/>
      <c r="AL910" s="304"/>
      <c r="AM910" s="304"/>
      <c r="AN910" s="304"/>
      <c r="AO910" s="304"/>
      <c r="AP910" s="304"/>
      <c r="AQ910" s="304"/>
      <c r="AR910" s="304"/>
      <c r="AS910" s="304"/>
      <c r="AT910" s="304"/>
      <c r="AU910" s="304"/>
      <c r="AV910" s="304"/>
      <c r="AW910" s="304"/>
      <c r="AX910" s="304"/>
      <c r="AY910" s="304"/>
      <c r="AZ910" s="304"/>
      <c r="BA910" s="304"/>
      <c r="BB910" s="304"/>
      <c r="BC910" s="304"/>
      <c r="BD910" s="304"/>
      <c r="BE910" s="304"/>
      <c r="BF910" s="304"/>
      <c r="BG910" s="304"/>
      <c r="BH910" s="304"/>
      <c r="BI910" s="304"/>
      <c r="BJ910" s="304"/>
      <c r="BK910" s="304"/>
      <c r="BL910" s="304"/>
      <c r="BM910" s="304"/>
      <c r="BN910" s="304"/>
      <c r="BO910" s="304"/>
      <c r="BP910" s="304"/>
      <c r="BQ910" s="304"/>
      <c r="BR910" s="304"/>
      <c r="BS910" s="304"/>
      <c r="BT910" s="304"/>
      <c r="BU910" s="304"/>
      <c r="BV910" s="304"/>
      <c r="BW910" s="304"/>
      <c r="BX910" s="304"/>
      <c r="BY910" s="304"/>
      <c r="BZ910" s="304"/>
      <c r="CA910" s="304"/>
      <c r="CB910" s="304"/>
      <c r="CC910" s="304"/>
      <c r="CD910" s="304"/>
      <c r="CE910" s="304"/>
      <c r="CF910" s="304"/>
      <c r="CG910" s="304"/>
      <c r="CH910" s="304"/>
      <c r="CI910" s="304"/>
      <c r="CJ910" s="304"/>
      <c r="CK910" s="304"/>
      <c r="CL910" s="304"/>
      <c r="CM910" s="304"/>
      <c r="CN910" s="304"/>
      <c r="CO910" s="304"/>
      <c r="CP910" s="304"/>
      <c r="CQ910" s="304"/>
      <c r="CR910" s="304"/>
      <c r="CS910" s="304"/>
      <c r="CT910" s="304"/>
      <c r="CU910" s="304"/>
      <c r="CV910" s="304"/>
      <c r="CW910" s="304"/>
      <c r="CX910" s="304"/>
      <c r="CY910" s="304"/>
      <c r="CZ910" s="304"/>
      <c r="DA910" s="304"/>
      <c r="DB910" s="304"/>
      <c r="DC910" s="304"/>
      <c r="DD910" s="304"/>
    </row>
    <row r="911" spans="1:108" ht="17.25">
      <c r="A911" s="304"/>
      <c r="B911" s="300"/>
      <c r="C911" s="304"/>
      <c r="D911" s="304"/>
      <c r="E911" s="303"/>
      <c r="F911" s="303"/>
      <c r="G911" s="303"/>
      <c r="H911" s="303"/>
      <c r="I911" s="303"/>
      <c r="J911" s="305"/>
      <c r="K911" s="303"/>
      <c r="L911" s="303"/>
      <c r="M911" s="303"/>
      <c r="N911" s="305"/>
      <c r="O911" s="303"/>
      <c r="P911" s="304"/>
      <c r="Q911" s="304"/>
      <c r="R911" s="304"/>
      <c r="S911" s="304"/>
      <c r="T911" s="304"/>
      <c r="U911" s="304"/>
      <c r="V911" s="304"/>
      <c r="W911" s="304"/>
      <c r="X911" s="304"/>
      <c r="Y911" s="304"/>
      <c r="Z911" s="304"/>
      <c r="AA911" s="304"/>
      <c r="AB911" s="304"/>
      <c r="AC911" s="304"/>
      <c r="AD911" s="304"/>
      <c r="AE911" s="304"/>
      <c r="AF911" s="304"/>
      <c r="AG911" s="304"/>
      <c r="AH911" s="304"/>
      <c r="AI911" s="304"/>
      <c r="AJ911" s="304"/>
      <c r="AK911" s="304"/>
      <c r="AL911" s="304"/>
      <c r="AM911" s="304"/>
      <c r="AN911" s="304"/>
      <c r="AO911" s="304"/>
      <c r="AP911" s="304"/>
      <c r="AQ911" s="304"/>
      <c r="AR911" s="304"/>
      <c r="AS911" s="304"/>
      <c r="AT911" s="304"/>
      <c r="AU911" s="304"/>
      <c r="AV911" s="304"/>
      <c r="AW911" s="304"/>
      <c r="AX911" s="304"/>
      <c r="AY911" s="304"/>
      <c r="AZ911" s="304"/>
      <c r="BA911" s="304"/>
      <c r="BB911" s="304"/>
      <c r="BC911" s="304"/>
      <c r="BD911" s="304"/>
      <c r="BE911" s="304"/>
      <c r="BF911" s="304"/>
      <c r="BG911" s="304"/>
      <c r="BH911" s="304"/>
      <c r="BI911" s="304"/>
      <c r="BJ911" s="304"/>
      <c r="BK911" s="304"/>
      <c r="BL911" s="304"/>
      <c r="BM911" s="304"/>
      <c r="BN911" s="304"/>
      <c r="BO911" s="304"/>
      <c r="BP911" s="304"/>
      <c r="BQ911" s="304"/>
      <c r="BR911" s="304"/>
      <c r="BS911" s="304"/>
      <c r="BT911" s="304"/>
      <c r="BU911" s="304"/>
      <c r="BV911" s="304"/>
      <c r="BW911" s="304"/>
      <c r="BX911" s="304"/>
      <c r="BY911" s="304"/>
      <c r="BZ911" s="304"/>
      <c r="CA911" s="304"/>
      <c r="CB911" s="304"/>
      <c r="CC911" s="304"/>
      <c r="CD911" s="304"/>
      <c r="CE911" s="304"/>
      <c r="CF911" s="304"/>
      <c r="CG911" s="304"/>
      <c r="CH911" s="304"/>
      <c r="CI911" s="304"/>
      <c r="CJ911" s="304"/>
      <c r="CK911" s="304"/>
      <c r="CL911" s="304"/>
      <c r="CM911" s="304"/>
      <c r="CN911" s="304"/>
      <c r="CO911" s="304"/>
      <c r="CP911" s="304"/>
      <c r="CQ911" s="304"/>
      <c r="CR911" s="304"/>
      <c r="CS911" s="304"/>
      <c r="CT911" s="304"/>
      <c r="CU911" s="304"/>
      <c r="CV911" s="304"/>
      <c r="CW911" s="304"/>
      <c r="CX911" s="304"/>
      <c r="CY911" s="304"/>
      <c r="CZ911" s="304"/>
      <c r="DA911" s="304"/>
      <c r="DB911" s="304"/>
      <c r="DC911" s="304"/>
      <c r="DD911" s="304"/>
    </row>
    <row r="912" spans="1:108" ht="17.25">
      <c r="A912" s="304"/>
      <c r="B912" s="300"/>
      <c r="C912" s="304"/>
      <c r="D912" s="304"/>
      <c r="E912" s="303"/>
      <c r="F912" s="303"/>
      <c r="G912" s="303"/>
      <c r="H912" s="303"/>
      <c r="I912" s="303"/>
      <c r="J912" s="305"/>
      <c r="K912" s="303"/>
      <c r="L912" s="303"/>
      <c r="M912" s="303"/>
      <c r="N912" s="305"/>
      <c r="O912" s="303"/>
      <c r="P912" s="304"/>
      <c r="Q912" s="304"/>
      <c r="R912" s="304"/>
      <c r="S912" s="304"/>
      <c r="T912" s="304"/>
      <c r="U912" s="304"/>
      <c r="V912" s="304"/>
      <c r="W912" s="304"/>
      <c r="X912" s="304"/>
      <c r="Y912" s="304"/>
      <c r="Z912" s="304"/>
      <c r="AA912" s="304"/>
      <c r="AB912" s="304"/>
      <c r="AC912" s="304"/>
      <c r="AD912" s="304"/>
      <c r="AE912" s="304"/>
      <c r="AF912" s="304"/>
      <c r="AG912" s="304"/>
      <c r="AH912" s="304"/>
      <c r="AI912" s="304"/>
      <c r="AJ912" s="304"/>
      <c r="AK912" s="304"/>
      <c r="AL912" s="304"/>
      <c r="AM912" s="304"/>
      <c r="AN912" s="304"/>
      <c r="AO912" s="304"/>
      <c r="AP912" s="304"/>
      <c r="AQ912" s="304"/>
      <c r="AR912" s="304"/>
      <c r="AS912" s="304"/>
      <c r="AT912" s="304"/>
      <c r="AU912" s="304"/>
      <c r="AV912" s="304"/>
      <c r="AW912" s="304"/>
      <c r="AX912" s="304"/>
      <c r="AY912" s="304"/>
      <c r="AZ912" s="304"/>
      <c r="BA912" s="304"/>
      <c r="BB912" s="304"/>
      <c r="BC912" s="304"/>
      <c r="BD912" s="304"/>
      <c r="BE912" s="304"/>
      <c r="BF912" s="304"/>
      <c r="BG912" s="304"/>
      <c r="BH912" s="304"/>
      <c r="BI912" s="304"/>
      <c r="BJ912" s="304"/>
      <c r="BK912" s="304"/>
      <c r="BL912" s="304"/>
      <c r="BM912" s="304"/>
      <c r="BN912" s="304"/>
      <c r="BO912" s="304"/>
      <c r="BP912" s="304"/>
      <c r="BQ912" s="304"/>
      <c r="BR912" s="304"/>
      <c r="BS912" s="304"/>
      <c r="BT912" s="304"/>
      <c r="BU912" s="304"/>
      <c r="BV912" s="304"/>
      <c r="BW912" s="304"/>
      <c r="BX912" s="304"/>
      <c r="BY912" s="304"/>
      <c r="BZ912" s="304"/>
      <c r="CA912" s="304"/>
      <c r="CB912" s="304"/>
      <c r="CC912" s="304"/>
      <c r="CD912" s="304"/>
      <c r="CE912" s="304"/>
      <c r="CF912" s="304"/>
      <c r="CG912" s="304"/>
      <c r="CH912" s="304"/>
      <c r="CI912" s="304"/>
      <c r="CJ912" s="304"/>
      <c r="CK912" s="304"/>
      <c r="CL912" s="304"/>
      <c r="CM912" s="304"/>
      <c r="CN912" s="304"/>
      <c r="CO912" s="304"/>
      <c r="CP912" s="304"/>
      <c r="CQ912" s="304"/>
      <c r="CR912" s="304"/>
      <c r="CS912" s="304"/>
      <c r="CT912" s="304"/>
      <c r="CU912" s="304"/>
      <c r="CV912" s="304"/>
      <c r="CW912" s="304"/>
      <c r="CX912" s="304"/>
      <c r="CY912" s="304"/>
      <c r="CZ912" s="304"/>
      <c r="DA912" s="304"/>
      <c r="DB912" s="304"/>
      <c r="DC912" s="304"/>
      <c r="DD912" s="304"/>
    </row>
    <row r="913" spans="1:108" ht="17.25">
      <c r="A913" s="304"/>
      <c r="B913" s="300"/>
      <c r="C913" s="304"/>
      <c r="D913" s="304"/>
      <c r="E913" s="303"/>
      <c r="F913" s="303"/>
      <c r="G913" s="303"/>
      <c r="H913" s="303"/>
      <c r="I913" s="303"/>
      <c r="J913" s="305"/>
      <c r="K913" s="303"/>
      <c r="L913" s="303"/>
      <c r="M913" s="303"/>
      <c r="N913" s="305"/>
      <c r="O913" s="303"/>
      <c r="P913" s="304"/>
      <c r="Q913" s="304"/>
      <c r="R913" s="304"/>
      <c r="S913" s="304"/>
      <c r="T913" s="304"/>
      <c r="U913" s="304"/>
      <c r="V913" s="304"/>
      <c r="W913" s="304"/>
      <c r="X913" s="304"/>
      <c r="Y913" s="304"/>
      <c r="Z913" s="304"/>
      <c r="AA913" s="304"/>
      <c r="AB913" s="304"/>
      <c r="AC913" s="304"/>
      <c r="AD913" s="304"/>
      <c r="AE913" s="304"/>
      <c r="AF913" s="304"/>
      <c r="AG913" s="304"/>
      <c r="AH913" s="304"/>
      <c r="AI913" s="304"/>
      <c r="AJ913" s="304"/>
      <c r="AK913" s="304"/>
      <c r="AL913" s="304"/>
      <c r="AM913" s="304"/>
      <c r="AN913" s="304"/>
      <c r="AO913" s="304"/>
      <c r="AP913" s="304"/>
      <c r="AQ913" s="304"/>
      <c r="AR913" s="304"/>
      <c r="AS913" s="304"/>
      <c r="AT913" s="304"/>
      <c r="AU913" s="304"/>
      <c r="AV913" s="304"/>
      <c r="AW913" s="304"/>
      <c r="AX913" s="304"/>
      <c r="AY913" s="304"/>
      <c r="AZ913" s="304"/>
      <c r="BA913" s="304"/>
      <c r="BB913" s="304"/>
      <c r="BC913" s="304"/>
      <c r="BD913" s="304"/>
      <c r="BE913" s="304"/>
      <c r="BF913" s="304"/>
      <c r="BG913" s="304"/>
      <c r="BH913" s="304"/>
      <c r="BI913" s="304"/>
      <c r="BJ913" s="304"/>
      <c r="BK913" s="304"/>
      <c r="BL913" s="304"/>
      <c r="BM913" s="304"/>
      <c r="BN913" s="304"/>
      <c r="BO913" s="304"/>
      <c r="BP913" s="304"/>
      <c r="BQ913" s="304"/>
      <c r="BR913" s="304"/>
      <c r="BS913" s="304"/>
      <c r="BT913" s="304"/>
      <c r="BU913" s="304"/>
      <c r="BV913" s="304"/>
      <c r="BW913" s="304"/>
      <c r="BX913" s="304"/>
      <c r="BY913" s="304"/>
      <c r="BZ913" s="304"/>
      <c r="CA913" s="304"/>
      <c r="CB913" s="304"/>
      <c r="CC913" s="304"/>
      <c r="CD913" s="304"/>
      <c r="CE913" s="304"/>
      <c r="CF913" s="304"/>
      <c r="CG913" s="304"/>
      <c r="CH913" s="304"/>
      <c r="CI913" s="304"/>
      <c r="CJ913" s="304"/>
      <c r="CK913" s="304"/>
      <c r="CL913" s="304"/>
      <c r="CM913" s="304"/>
      <c r="CN913" s="304"/>
      <c r="CO913" s="304"/>
      <c r="CP913" s="304"/>
      <c r="CQ913" s="304"/>
      <c r="CR913" s="304"/>
      <c r="CS913" s="304"/>
      <c r="CT913" s="304"/>
      <c r="CU913" s="304"/>
      <c r="CV913" s="304"/>
      <c r="CW913" s="304"/>
      <c r="CX913" s="304"/>
      <c r="CY913" s="304"/>
      <c r="CZ913" s="304"/>
      <c r="DA913" s="304"/>
      <c r="DB913" s="304"/>
      <c r="DC913" s="304"/>
      <c r="DD913" s="304"/>
    </row>
    <row r="914" spans="1:108" ht="17.25">
      <c r="A914" s="304"/>
      <c r="B914" s="300"/>
      <c r="C914" s="304"/>
      <c r="D914" s="304"/>
      <c r="E914" s="303"/>
      <c r="F914" s="303"/>
      <c r="G914" s="303"/>
      <c r="H914" s="303"/>
      <c r="I914" s="303"/>
      <c r="J914" s="305"/>
      <c r="K914" s="303"/>
      <c r="L914" s="303"/>
      <c r="M914" s="303"/>
      <c r="N914" s="305"/>
      <c r="O914" s="303"/>
      <c r="P914" s="304"/>
      <c r="Q914" s="304"/>
      <c r="R914" s="304"/>
      <c r="S914" s="304"/>
      <c r="T914" s="304"/>
      <c r="U914" s="304"/>
      <c r="V914" s="304"/>
      <c r="W914" s="304"/>
      <c r="X914" s="304"/>
      <c r="Y914" s="304"/>
      <c r="Z914" s="304"/>
      <c r="AA914" s="304"/>
      <c r="AB914" s="304"/>
      <c r="AC914" s="304"/>
      <c r="AD914" s="304"/>
      <c r="AE914" s="304"/>
      <c r="AF914" s="304"/>
      <c r="AG914" s="304"/>
      <c r="AH914" s="304"/>
      <c r="AI914" s="304"/>
      <c r="AJ914" s="304"/>
      <c r="AK914" s="304"/>
      <c r="AL914" s="304"/>
      <c r="AM914" s="304"/>
      <c r="AN914" s="304"/>
      <c r="AO914" s="304"/>
      <c r="AP914" s="304"/>
      <c r="AQ914" s="304"/>
      <c r="AR914" s="304"/>
      <c r="AS914" s="304"/>
      <c r="AT914" s="304"/>
      <c r="AU914" s="304"/>
      <c r="AV914" s="304"/>
      <c r="AW914" s="304"/>
      <c r="AX914" s="304"/>
      <c r="AY914" s="304"/>
      <c r="AZ914" s="304"/>
      <c r="BA914" s="304"/>
      <c r="BB914" s="304"/>
      <c r="BC914" s="304"/>
      <c r="BD914" s="304"/>
      <c r="BE914" s="304"/>
      <c r="BF914" s="304"/>
      <c r="BG914" s="304"/>
      <c r="BH914" s="304"/>
      <c r="BI914" s="304"/>
      <c r="BJ914" s="304"/>
      <c r="BK914" s="304"/>
      <c r="BL914" s="304"/>
      <c r="BM914" s="304"/>
      <c r="BN914" s="304"/>
      <c r="BO914" s="304"/>
      <c r="BP914" s="304"/>
      <c r="BQ914" s="304"/>
      <c r="BR914" s="304"/>
      <c r="BS914" s="304"/>
      <c r="BT914" s="304"/>
      <c r="BU914" s="304"/>
      <c r="BV914" s="304"/>
      <c r="BW914" s="304"/>
      <c r="BX914" s="304"/>
      <c r="BY914" s="304"/>
      <c r="BZ914" s="304"/>
      <c r="CA914" s="304"/>
      <c r="CB914" s="304"/>
      <c r="CC914" s="304"/>
      <c r="CD914" s="304"/>
      <c r="CE914" s="304"/>
      <c r="CF914" s="304"/>
      <c r="CG914" s="304"/>
      <c r="CH914" s="304"/>
      <c r="CI914" s="304"/>
      <c r="CJ914" s="304"/>
      <c r="CK914" s="304"/>
      <c r="CL914" s="304"/>
      <c r="CM914" s="304"/>
      <c r="CN914" s="304"/>
      <c r="CO914" s="304"/>
      <c r="CP914" s="304"/>
      <c r="CQ914" s="304"/>
      <c r="CR914" s="304"/>
      <c r="CS914" s="304"/>
      <c r="CT914" s="304"/>
      <c r="CU914" s="304"/>
      <c r="CV914" s="304"/>
      <c r="CW914" s="304"/>
      <c r="CX914" s="304"/>
      <c r="CY914" s="304"/>
      <c r="CZ914" s="304"/>
      <c r="DA914" s="304"/>
      <c r="DB914" s="304"/>
      <c r="DC914" s="304"/>
      <c r="DD914" s="304"/>
    </row>
    <row r="915" spans="1:108" ht="17.25">
      <c r="A915" s="304"/>
      <c r="B915" s="300"/>
      <c r="C915" s="304"/>
      <c r="D915" s="304"/>
      <c r="E915" s="303"/>
      <c r="F915" s="303"/>
      <c r="G915" s="303"/>
      <c r="H915" s="303"/>
      <c r="I915" s="303"/>
      <c r="J915" s="305"/>
      <c r="K915" s="303"/>
      <c r="L915" s="303"/>
      <c r="M915" s="303"/>
      <c r="N915" s="305"/>
      <c r="O915" s="303"/>
      <c r="P915" s="304"/>
      <c r="Q915" s="304"/>
      <c r="R915" s="304"/>
      <c r="S915" s="304"/>
      <c r="T915" s="304"/>
      <c r="U915" s="304"/>
      <c r="V915" s="304"/>
      <c r="W915" s="304"/>
      <c r="X915" s="304"/>
      <c r="Y915" s="304"/>
      <c r="Z915" s="304"/>
      <c r="AA915" s="304"/>
      <c r="AB915" s="304"/>
      <c r="AC915" s="304"/>
      <c r="AD915" s="304"/>
      <c r="AE915" s="304"/>
      <c r="AF915" s="304"/>
      <c r="AG915" s="304"/>
      <c r="AH915" s="304"/>
      <c r="AI915" s="304"/>
      <c r="AJ915" s="304"/>
      <c r="AK915" s="304"/>
      <c r="AL915" s="304"/>
      <c r="AM915" s="304"/>
      <c r="AN915" s="304"/>
      <c r="AO915" s="304"/>
      <c r="AP915" s="304"/>
      <c r="AQ915" s="304"/>
      <c r="AR915" s="304"/>
      <c r="AS915" s="304"/>
      <c r="AT915" s="304"/>
      <c r="AU915" s="304"/>
      <c r="AV915" s="304"/>
      <c r="AW915" s="304"/>
      <c r="AX915" s="304"/>
      <c r="AY915" s="304"/>
      <c r="AZ915" s="304"/>
      <c r="BA915" s="304"/>
      <c r="BB915" s="304"/>
      <c r="BC915" s="304"/>
      <c r="BD915" s="304"/>
      <c r="BE915" s="304"/>
      <c r="BF915" s="304"/>
      <c r="BG915" s="304"/>
      <c r="BH915" s="304"/>
      <c r="BI915" s="304"/>
      <c r="BJ915" s="304"/>
      <c r="BK915" s="304"/>
      <c r="BL915" s="304"/>
      <c r="BM915" s="304"/>
      <c r="BN915" s="304"/>
      <c r="BO915" s="304"/>
      <c r="BP915" s="304"/>
      <c r="BQ915" s="304"/>
      <c r="BR915" s="304"/>
      <c r="BS915" s="304"/>
      <c r="BT915" s="304"/>
      <c r="BU915" s="304"/>
      <c r="BV915" s="304"/>
      <c r="BW915" s="304"/>
      <c r="BX915" s="304"/>
      <c r="BY915" s="304"/>
      <c r="BZ915" s="304"/>
      <c r="CA915" s="304"/>
      <c r="CB915" s="304"/>
      <c r="CC915" s="304"/>
      <c r="CD915" s="304"/>
      <c r="CE915" s="304"/>
      <c r="CF915" s="304"/>
      <c r="CG915" s="304"/>
      <c r="CH915" s="304"/>
      <c r="CI915" s="304"/>
      <c r="CJ915" s="304"/>
      <c r="CK915" s="304"/>
      <c r="CL915" s="304"/>
      <c r="CM915" s="304"/>
      <c r="CN915" s="304"/>
      <c r="CO915" s="304"/>
      <c r="CP915" s="304"/>
      <c r="CQ915" s="304"/>
      <c r="CR915" s="304"/>
      <c r="CS915" s="304"/>
      <c r="CT915" s="304"/>
      <c r="CU915" s="304"/>
      <c r="CV915" s="304"/>
      <c r="CW915" s="304"/>
      <c r="CX915" s="304"/>
      <c r="CY915" s="304"/>
      <c r="CZ915" s="304"/>
      <c r="DA915" s="304"/>
      <c r="DB915" s="304"/>
      <c r="DC915" s="304"/>
      <c r="DD915" s="304"/>
    </row>
    <row r="916" spans="1:108" ht="17.25">
      <c r="A916" s="304"/>
      <c r="B916" s="300"/>
      <c r="C916" s="304"/>
      <c r="D916" s="304"/>
      <c r="E916" s="303"/>
      <c r="F916" s="303"/>
      <c r="G916" s="303"/>
      <c r="H916" s="303"/>
      <c r="I916" s="303"/>
      <c r="J916" s="305"/>
      <c r="K916" s="303"/>
      <c r="L916" s="303"/>
      <c r="M916" s="303"/>
      <c r="N916" s="305"/>
      <c r="O916" s="303"/>
      <c r="P916" s="304"/>
      <c r="Q916" s="304"/>
      <c r="R916" s="304"/>
      <c r="S916" s="304"/>
      <c r="T916" s="304"/>
      <c r="U916" s="304"/>
      <c r="V916" s="304"/>
      <c r="W916" s="304"/>
      <c r="X916" s="304"/>
      <c r="Y916" s="304"/>
      <c r="Z916" s="304"/>
      <c r="AA916" s="304"/>
      <c r="AB916" s="304"/>
      <c r="AC916" s="304"/>
      <c r="AD916" s="304"/>
      <c r="AE916" s="304"/>
      <c r="AF916" s="304"/>
      <c r="AG916" s="304"/>
      <c r="AH916" s="304"/>
      <c r="AI916" s="304"/>
      <c r="AJ916" s="304"/>
      <c r="AK916" s="304"/>
      <c r="AL916" s="304"/>
      <c r="AM916" s="304"/>
      <c r="AN916" s="304"/>
      <c r="AO916" s="304"/>
      <c r="AP916" s="304"/>
      <c r="AQ916" s="304"/>
      <c r="AR916" s="304"/>
      <c r="AS916" s="304"/>
      <c r="AT916" s="304"/>
      <c r="AU916" s="304"/>
      <c r="AV916" s="304"/>
      <c r="AW916" s="304"/>
      <c r="AX916" s="304"/>
      <c r="AY916" s="304"/>
      <c r="AZ916" s="304"/>
      <c r="BA916" s="304"/>
      <c r="BB916" s="304"/>
      <c r="BC916" s="304"/>
      <c r="BD916" s="304"/>
      <c r="BE916" s="304"/>
      <c r="BF916" s="304"/>
      <c r="BG916" s="304"/>
      <c r="BH916" s="304"/>
      <c r="BI916" s="304"/>
      <c r="BJ916" s="304"/>
      <c r="BK916" s="304"/>
      <c r="BL916" s="304"/>
      <c r="BM916" s="304"/>
      <c r="BN916" s="304"/>
      <c r="BO916" s="304"/>
      <c r="BP916" s="304"/>
      <c r="BQ916" s="304"/>
      <c r="BR916" s="304"/>
      <c r="BS916" s="304"/>
      <c r="BT916" s="304"/>
      <c r="BU916" s="304"/>
      <c r="BV916" s="304"/>
      <c r="BW916" s="304"/>
      <c r="BX916" s="304"/>
      <c r="BY916" s="304"/>
      <c r="BZ916" s="304"/>
      <c r="CA916" s="304"/>
      <c r="CB916" s="304"/>
      <c r="CC916" s="304"/>
      <c r="CD916" s="304"/>
      <c r="CE916" s="304"/>
      <c r="CF916" s="304"/>
      <c r="CG916" s="304"/>
      <c r="CH916" s="304"/>
      <c r="CI916" s="304"/>
      <c r="CJ916" s="304"/>
      <c r="CK916" s="304"/>
      <c r="CL916" s="304"/>
      <c r="CM916" s="304"/>
      <c r="CN916" s="304"/>
      <c r="CO916" s="304"/>
      <c r="CP916" s="304"/>
      <c r="CQ916" s="304"/>
      <c r="CR916" s="304"/>
      <c r="CS916" s="304"/>
      <c r="CT916" s="304"/>
      <c r="CU916" s="304"/>
      <c r="CV916" s="304"/>
      <c r="CW916" s="304"/>
      <c r="CX916" s="304"/>
      <c r="CY916" s="304"/>
      <c r="CZ916" s="304"/>
      <c r="DA916" s="304"/>
      <c r="DB916" s="304"/>
      <c r="DC916" s="304"/>
      <c r="DD916" s="304"/>
    </row>
    <row r="917" spans="1:108" ht="17.25">
      <c r="A917" s="304"/>
      <c r="B917" s="300"/>
      <c r="C917" s="304"/>
      <c r="D917" s="304"/>
      <c r="E917" s="303"/>
      <c r="F917" s="303"/>
      <c r="G917" s="303"/>
      <c r="H917" s="303"/>
      <c r="I917" s="303"/>
      <c r="J917" s="305"/>
      <c r="K917" s="303"/>
      <c r="L917" s="303"/>
      <c r="M917" s="303"/>
      <c r="N917" s="305"/>
      <c r="O917" s="303"/>
      <c r="P917" s="304"/>
      <c r="Q917" s="304"/>
      <c r="R917" s="304"/>
      <c r="S917" s="304"/>
      <c r="T917" s="304"/>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c r="AU917" s="304"/>
      <c r="AV917" s="304"/>
      <c r="AW917" s="304"/>
      <c r="AX917" s="304"/>
      <c r="AY917" s="304"/>
      <c r="AZ917" s="304"/>
      <c r="BA917" s="304"/>
      <c r="BB917" s="304"/>
      <c r="BC917" s="304"/>
      <c r="BD917" s="304"/>
      <c r="BE917" s="304"/>
      <c r="BF917" s="304"/>
      <c r="BG917" s="304"/>
      <c r="BH917" s="304"/>
      <c r="BI917" s="304"/>
      <c r="BJ917" s="304"/>
      <c r="BK917" s="304"/>
      <c r="BL917" s="304"/>
      <c r="BM917" s="304"/>
      <c r="BN917" s="304"/>
      <c r="BO917" s="304"/>
      <c r="BP917" s="304"/>
      <c r="BQ917" s="304"/>
      <c r="BR917" s="304"/>
      <c r="BS917" s="304"/>
      <c r="BT917" s="304"/>
      <c r="BU917" s="304"/>
      <c r="BV917" s="304"/>
      <c r="BW917" s="304"/>
      <c r="BX917" s="304"/>
      <c r="BY917" s="304"/>
      <c r="BZ917" s="304"/>
      <c r="CA917" s="304"/>
      <c r="CB917" s="304"/>
      <c r="CC917" s="304"/>
      <c r="CD917" s="304"/>
      <c r="CE917" s="304"/>
      <c r="CF917" s="304"/>
      <c r="CG917" s="304"/>
      <c r="CH917" s="304"/>
      <c r="CI917" s="304"/>
      <c r="CJ917" s="304"/>
      <c r="CK917" s="304"/>
      <c r="CL917" s="304"/>
      <c r="CM917" s="304"/>
      <c r="CN917" s="304"/>
      <c r="CO917" s="304"/>
      <c r="CP917" s="304"/>
      <c r="CQ917" s="304"/>
      <c r="CR917" s="304"/>
      <c r="CS917" s="304"/>
      <c r="CT917" s="304"/>
      <c r="CU917" s="304"/>
      <c r="CV917" s="304"/>
      <c r="CW917" s="304"/>
      <c r="CX917" s="304"/>
      <c r="CY917" s="304"/>
      <c r="CZ917" s="304"/>
      <c r="DA917" s="304"/>
      <c r="DB917" s="304"/>
      <c r="DC917" s="304"/>
      <c r="DD917" s="304"/>
    </row>
    <row r="918" spans="1:108" ht="17.25">
      <c r="A918" s="304"/>
      <c r="B918" s="300"/>
      <c r="C918" s="304"/>
      <c r="D918" s="304"/>
      <c r="E918" s="303"/>
      <c r="F918" s="303"/>
      <c r="G918" s="303"/>
      <c r="H918" s="303"/>
      <c r="I918" s="303"/>
      <c r="J918" s="305"/>
      <c r="K918" s="303"/>
      <c r="L918" s="303"/>
      <c r="M918" s="303"/>
      <c r="N918" s="305"/>
      <c r="O918" s="303"/>
      <c r="P918" s="304"/>
      <c r="Q918" s="304"/>
      <c r="R918" s="304"/>
      <c r="S918" s="304"/>
      <c r="T918" s="304"/>
      <c r="U918" s="304"/>
      <c r="V918" s="304"/>
      <c r="W918" s="304"/>
      <c r="X918" s="304"/>
      <c r="Y918" s="304"/>
      <c r="Z918" s="304"/>
      <c r="AA918" s="304"/>
      <c r="AB918" s="304"/>
      <c r="AC918" s="304"/>
      <c r="AD918" s="304"/>
      <c r="AE918" s="304"/>
      <c r="AF918" s="304"/>
      <c r="AG918" s="304"/>
      <c r="AH918" s="304"/>
      <c r="AI918" s="304"/>
      <c r="AJ918" s="304"/>
      <c r="AK918" s="304"/>
      <c r="AL918" s="304"/>
      <c r="AM918" s="304"/>
      <c r="AN918" s="304"/>
      <c r="AO918" s="304"/>
      <c r="AP918" s="304"/>
      <c r="AQ918" s="304"/>
      <c r="AR918" s="304"/>
      <c r="AS918" s="304"/>
      <c r="AT918" s="304"/>
      <c r="AU918" s="304"/>
      <c r="AV918" s="304"/>
      <c r="AW918" s="304"/>
      <c r="AX918" s="304"/>
      <c r="AY918" s="304"/>
      <c r="AZ918" s="304"/>
      <c r="BA918" s="304"/>
      <c r="BB918" s="304"/>
      <c r="BC918" s="304"/>
      <c r="BD918" s="304"/>
      <c r="BE918" s="304"/>
      <c r="BF918" s="304"/>
      <c r="BG918" s="304"/>
      <c r="BH918" s="304"/>
      <c r="BI918" s="304"/>
      <c r="BJ918" s="304"/>
      <c r="BK918" s="304"/>
      <c r="BL918" s="304"/>
      <c r="BM918" s="304"/>
      <c r="BN918" s="304"/>
      <c r="BO918" s="304"/>
      <c r="BP918" s="304"/>
      <c r="BQ918" s="304"/>
      <c r="BR918" s="304"/>
      <c r="BS918" s="304"/>
      <c r="BT918" s="304"/>
      <c r="BU918" s="304"/>
      <c r="BV918" s="304"/>
      <c r="BW918" s="304"/>
      <c r="BX918" s="304"/>
      <c r="BY918" s="304"/>
      <c r="BZ918" s="304"/>
      <c r="CA918" s="304"/>
      <c r="CB918" s="304"/>
      <c r="CC918" s="304"/>
      <c r="CD918" s="304"/>
      <c r="CE918" s="304"/>
      <c r="CF918" s="304"/>
      <c r="CG918" s="304"/>
      <c r="CH918" s="304"/>
      <c r="CI918" s="304"/>
      <c r="CJ918" s="304"/>
      <c r="CK918" s="304"/>
      <c r="CL918" s="304"/>
      <c r="CM918" s="304"/>
      <c r="CN918" s="304"/>
      <c r="CO918" s="304"/>
      <c r="CP918" s="304"/>
      <c r="CQ918" s="304"/>
      <c r="CR918" s="304"/>
      <c r="CS918" s="304"/>
      <c r="CT918" s="304"/>
      <c r="CU918" s="304"/>
      <c r="CV918" s="304"/>
      <c r="CW918" s="304"/>
      <c r="CX918" s="304"/>
      <c r="CY918" s="304"/>
      <c r="CZ918" s="304"/>
      <c r="DA918" s="304"/>
      <c r="DB918" s="304"/>
      <c r="DC918" s="304"/>
      <c r="DD918" s="304"/>
    </row>
    <row r="919" spans="1:108" ht="17.25">
      <c r="A919" s="304"/>
      <c r="B919" s="300"/>
      <c r="C919" s="304"/>
      <c r="D919" s="304"/>
      <c r="E919" s="303"/>
      <c r="F919" s="303"/>
      <c r="G919" s="303"/>
      <c r="H919" s="303"/>
      <c r="I919" s="303"/>
      <c r="J919" s="305"/>
      <c r="K919" s="303"/>
      <c r="L919" s="303"/>
      <c r="M919" s="303"/>
      <c r="N919" s="305"/>
      <c r="O919" s="303"/>
      <c r="P919" s="304"/>
      <c r="Q919" s="304"/>
      <c r="R919" s="304"/>
      <c r="S919" s="304"/>
      <c r="T919" s="304"/>
      <c r="U919" s="304"/>
      <c r="V919" s="304"/>
      <c r="W919" s="304"/>
      <c r="X919" s="304"/>
      <c r="Y919" s="304"/>
      <c r="Z919" s="304"/>
      <c r="AA919" s="304"/>
      <c r="AB919" s="304"/>
      <c r="AC919" s="304"/>
      <c r="AD919" s="304"/>
      <c r="AE919" s="304"/>
      <c r="AF919" s="304"/>
      <c r="AG919" s="304"/>
      <c r="AH919" s="304"/>
      <c r="AI919" s="304"/>
      <c r="AJ919" s="304"/>
      <c r="AK919" s="304"/>
      <c r="AL919" s="304"/>
      <c r="AM919" s="304"/>
      <c r="AN919" s="304"/>
      <c r="AO919" s="304"/>
      <c r="AP919" s="304"/>
      <c r="AQ919" s="304"/>
      <c r="AR919" s="304"/>
      <c r="AS919" s="304"/>
      <c r="AT919" s="304"/>
      <c r="AU919" s="304"/>
      <c r="AV919" s="304"/>
      <c r="AW919" s="304"/>
      <c r="AX919" s="304"/>
      <c r="AY919" s="304"/>
      <c r="AZ919" s="304"/>
      <c r="BA919" s="304"/>
      <c r="BB919" s="304"/>
      <c r="BC919" s="304"/>
      <c r="BD919" s="304"/>
      <c r="BE919" s="304"/>
      <c r="BF919" s="304"/>
      <c r="BG919" s="304"/>
      <c r="BH919" s="304"/>
      <c r="BI919" s="304"/>
      <c r="BJ919" s="304"/>
      <c r="BK919" s="304"/>
      <c r="BL919" s="304"/>
      <c r="BM919" s="304"/>
      <c r="BN919" s="304"/>
      <c r="BO919" s="304"/>
      <c r="BP919" s="304"/>
      <c r="BQ919" s="304"/>
      <c r="BR919" s="304"/>
      <c r="BS919" s="304"/>
      <c r="BT919" s="304"/>
      <c r="BU919" s="304"/>
      <c r="BV919" s="304"/>
      <c r="BW919" s="304"/>
      <c r="BX919" s="304"/>
      <c r="BY919" s="304"/>
      <c r="BZ919" s="304"/>
      <c r="CA919" s="304"/>
      <c r="CB919" s="304"/>
      <c r="CC919" s="304"/>
      <c r="CD919" s="304"/>
      <c r="CE919" s="304"/>
      <c r="CF919" s="304"/>
      <c r="CG919" s="304"/>
      <c r="CH919" s="304"/>
      <c r="CI919" s="304"/>
      <c r="CJ919" s="304"/>
      <c r="CK919" s="304"/>
      <c r="CL919" s="304"/>
      <c r="CM919" s="304"/>
      <c r="CN919" s="304"/>
      <c r="CO919" s="304"/>
      <c r="CP919" s="304"/>
      <c r="CQ919" s="304"/>
      <c r="CR919" s="304"/>
      <c r="CS919" s="304"/>
      <c r="CT919" s="304"/>
      <c r="CU919" s="304"/>
      <c r="CV919" s="304"/>
      <c r="CW919" s="304"/>
      <c r="CX919" s="304"/>
      <c r="CY919" s="304"/>
      <c r="CZ919" s="304"/>
      <c r="DA919" s="304"/>
      <c r="DB919" s="304"/>
      <c r="DC919" s="304"/>
      <c r="DD919" s="304"/>
    </row>
    <row r="920" spans="1:108" ht="17.25">
      <c r="A920" s="304"/>
      <c r="B920" s="300"/>
      <c r="C920" s="304"/>
      <c r="D920" s="304"/>
      <c r="E920" s="303"/>
      <c r="F920" s="303"/>
      <c r="G920" s="303"/>
      <c r="H920" s="303"/>
      <c r="I920" s="303"/>
      <c r="J920" s="305"/>
      <c r="K920" s="303"/>
      <c r="L920" s="303"/>
      <c r="M920" s="303"/>
      <c r="N920" s="305"/>
      <c r="O920" s="303"/>
      <c r="P920" s="304"/>
      <c r="Q920" s="304"/>
      <c r="R920" s="304"/>
      <c r="S920" s="304"/>
      <c r="T920" s="304"/>
      <c r="U920" s="304"/>
      <c r="V920" s="304"/>
      <c r="W920" s="304"/>
      <c r="X920" s="304"/>
      <c r="Y920" s="304"/>
      <c r="Z920" s="304"/>
      <c r="AA920" s="304"/>
      <c r="AB920" s="304"/>
      <c r="AC920" s="304"/>
      <c r="AD920" s="304"/>
      <c r="AE920" s="304"/>
      <c r="AF920" s="304"/>
      <c r="AG920" s="304"/>
      <c r="AH920" s="304"/>
      <c r="AI920" s="304"/>
      <c r="AJ920" s="304"/>
      <c r="AK920" s="304"/>
      <c r="AL920" s="304"/>
      <c r="AM920" s="304"/>
      <c r="AN920" s="304"/>
      <c r="AO920" s="304"/>
      <c r="AP920" s="304"/>
      <c r="AQ920" s="304"/>
      <c r="AR920" s="304"/>
      <c r="AS920" s="304"/>
      <c r="AT920" s="304"/>
      <c r="AU920" s="304"/>
      <c r="AV920" s="304"/>
      <c r="AW920" s="304"/>
      <c r="AX920" s="304"/>
      <c r="AY920" s="304"/>
      <c r="AZ920" s="304"/>
      <c r="BA920" s="304"/>
      <c r="BB920" s="304"/>
      <c r="BC920" s="304"/>
      <c r="BD920" s="304"/>
      <c r="BE920" s="304"/>
      <c r="BF920" s="304"/>
      <c r="BG920" s="304"/>
      <c r="BH920" s="304"/>
      <c r="BI920" s="304"/>
      <c r="BJ920" s="304"/>
      <c r="BK920" s="304"/>
      <c r="BL920" s="304"/>
      <c r="BM920" s="304"/>
      <c r="BN920" s="304"/>
      <c r="BO920" s="304"/>
      <c r="BP920" s="304"/>
      <c r="BQ920" s="304"/>
      <c r="BR920" s="304"/>
      <c r="BS920" s="304"/>
      <c r="BT920" s="304"/>
      <c r="BU920" s="304"/>
      <c r="BV920" s="304"/>
      <c r="BW920" s="304"/>
      <c r="BX920" s="304"/>
      <c r="BY920" s="304"/>
      <c r="BZ920" s="304"/>
      <c r="CA920" s="304"/>
      <c r="CB920" s="304"/>
      <c r="CC920" s="304"/>
      <c r="CD920" s="304"/>
      <c r="CE920" s="304"/>
      <c r="CF920" s="304"/>
      <c r="CG920" s="304"/>
      <c r="CH920" s="304"/>
      <c r="CI920" s="304"/>
      <c r="CJ920" s="304"/>
      <c r="CK920" s="304"/>
      <c r="CL920" s="304"/>
      <c r="CM920" s="304"/>
      <c r="CN920" s="304"/>
      <c r="CO920" s="304"/>
      <c r="CP920" s="304"/>
      <c r="CQ920" s="304"/>
      <c r="CR920" s="304"/>
      <c r="CS920" s="304"/>
      <c r="CT920" s="304"/>
      <c r="CU920" s="304"/>
      <c r="CV920" s="304"/>
      <c r="CW920" s="304"/>
      <c r="CX920" s="304"/>
      <c r="CY920" s="304"/>
      <c r="CZ920" s="304"/>
      <c r="DA920" s="304"/>
      <c r="DB920" s="304"/>
      <c r="DC920" s="304"/>
      <c r="DD920" s="304"/>
    </row>
    <row r="921" spans="1:108" ht="17.25">
      <c r="A921" s="304"/>
      <c r="B921" s="300"/>
      <c r="C921" s="304"/>
      <c r="D921" s="304"/>
      <c r="E921" s="303"/>
      <c r="F921" s="303"/>
      <c r="G921" s="303"/>
      <c r="H921" s="303"/>
      <c r="I921" s="303"/>
      <c r="J921" s="305"/>
      <c r="K921" s="303"/>
      <c r="L921" s="303"/>
      <c r="M921" s="303"/>
      <c r="N921" s="305"/>
      <c r="O921" s="303"/>
      <c r="P921" s="304"/>
      <c r="Q921" s="304"/>
      <c r="R921" s="304"/>
      <c r="S921" s="304"/>
      <c r="T921" s="304"/>
      <c r="U921" s="304"/>
      <c r="V921" s="304"/>
      <c r="W921" s="304"/>
      <c r="X921" s="304"/>
      <c r="Y921" s="304"/>
      <c r="Z921" s="304"/>
      <c r="AA921" s="304"/>
      <c r="AB921" s="304"/>
      <c r="AC921" s="304"/>
      <c r="AD921" s="304"/>
      <c r="AE921" s="304"/>
      <c r="AF921" s="304"/>
      <c r="AG921" s="304"/>
      <c r="AH921" s="304"/>
      <c r="AI921" s="304"/>
      <c r="AJ921" s="304"/>
      <c r="AK921" s="304"/>
      <c r="AL921" s="304"/>
      <c r="AM921" s="304"/>
      <c r="AN921" s="304"/>
      <c r="AO921" s="304"/>
      <c r="AP921" s="304"/>
      <c r="AQ921" s="304"/>
      <c r="AR921" s="304"/>
      <c r="AS921" s="304"/>
      <c r="AT921" s="304"/>
      <c r="AU921" s="304"/>
      <c r="AV921" s="304"/>
      <c r="AW921" s="304"/>
      <c r="AX921" s="304"/>
      <c r="AY921" s="304"/>
      <c r="AZ921" s="304"/>
      <c r="BA921" s="304"/>
      <c r="BB921" s="304"/>
      <c r="BC921" s="304"/>
      <c r="BD921" s="304"/>
      <c r="BE921" s="304"/>
      <c r="BF921" s="304"/>
      <c r="BG921" s="304"/>
      <c r="BH921" s="304"/>
      <c r="BI921" s="304"/>
      <c r="BJ921" s="304"/>
      <c r="BK921" s="304"/>
      <c r="BL921" s="304"/>
      <c r="BM921" s="304"/>
      <c r="BN921" s="304"/>
      <c r="BO921" s="304"/>
      <c r="BP921" s="304"/>
      <c r="BQ921" s="304"/>
      <c r="BR921" s="304"/>
      <c r="BS921" s="304"/>
      <c r="BT921" s="304"/>
      <c r="BU921" s="304"/>
      <c r="BV921" s="304"/>
      <c r="BW921" s="304"/>
      <c r="BX921" s="304"/>
      <c r="BY921" s="304"/>
      <c r="BZ921" s="304"/>
      <c r="CA921" s="304"/>
      <c r="CB921" s="304"/>
      <c r="CC921" s="304"/>
      <c r="CD921" s="304"/>
      <c r="CE921" s="304"/>
      <c r="CF921" s="304"/>
      <c r="CG921" s="304"/>
      <c r="CH921" s="304"/>
      <c r="CI921" s="304"/>
      <c r="CJ921" s="304"/>
      <c r="CK921" s="304"/>
      <c r="CL921" s="304"/>
      <c r="CM921" s="304"/>
      <c r="CN921" s="304"/>
      <c r="CO921" s="304"/>
      <c r="CP921" s="304"/>
      <c r="CQ921" s="304"/>
      <c r="CR921" s="304"/>
      <c r="CS921" s="304"/>
      <c r="CT921" s="304"/>
      <c r="CU921" s="304"/>
      <c r="CV921" s="304"/>
      <c r="CW921" s="304"/>
      <c r="CX921" s="304"/>
      <c r="CY921" s="304"/>
      <c r="CZ921" s="304"/>
      <c r="DA921" s="304"/>
      <c r="DB921" s="304"/>
      <c r="DC921" s="304"/>
      <c r="DD921" s="304"/>
    </row>
    <row r="922" spans="1:108" ht="17.25">
      <c r="A922" s="304"/>
      <c r="B922" s="300"/>
      <c r="C922" s="304"/>
      <c r="D922" s="304"/>
      <c r="E922" s="303"/>
      <c r="F922" s="303"/>
      <c r="G922" s="303"/>
      <c r="H922" s="303"/>
      <c r="I922" s="303"/>
      <c r="J922" s="305"/>
      <c r="K922" s="303"/>
      <c r="L922" s="303"/>
      <c r="M922" s="303"/>
      <c r="N922" s="305"/>
      <c r="O922" s="303"/>
      <c r="P922" s="304"/>
      <c r="Q922" s="304"/>
      <c r="R922" s="304"/>
      <c r="S922" s="304"/>
      <c r="T922" s="304"/>
      <c r="U922" s="304"/>
      <c r="V922" s="304"/>
      <c r="W922" s="304"/>
      <c r="X922" s="304"/>
      <c r="Y922" s="304"/>
      <c r="Z922" s="304"/>
      <c r="AA922" s="304"/>
      <c r="AB922" s="304"/>
      <c r="AC922" s="304"/>
      <c r="AD922" s="304"/>
      <c r="AE922" s="304"/>
      <c r="AF922" s="304"/>
      <c r="AG922" s="304"/>
      <c r="AH922" s="304"/>
      <c r="AI922" s="304"/>
      <c r="AJ922" s="304"/>
      <c r="AK922" s="304"/>
      <c r="AL922" s="304"/>
      <c r="AM922" s="304"/>
      <c r="AN922" s="304"/>
      <c r="AO922" s="304"/>
      <c r="AP922" s="304"/>
      <c r="AQ922" s="304"/>
      <c r="AR922" s="304"/>
      <c r="AS922" s="304"/>
      <c r="AT922" s="304"/>
      <c r="AU922" s="304"/>
      <c r="AV922" s="304"/>
      <c r="AW922" s="304"/>
      <c r="AX922" s="304"/>
      <c r="AY922" s="304"/>
      <c r="AZ922" s="304"/>
      <c r="BA922" s="304"/>
      <c r="BB922" s="304"/>
      <c r="BC922" s="304"/>
      <c r="BD922" s="304"/>
      <c r="BE922" s="304"/>
      <c r="BF922" s="304"/>
      <c r="BG922" s="304"/>
      <c r="BH922" s="304"/>
      <c r="BI922" s="304"/>
      <c r="BJ922" s="304"/>
      <c r="BK922" s="304"/>
      <c r="BL922" s="304"/>
      <c r="BM922" s="304"/>
      <c r="BN922" s="304"/>
      <c r="BO922" s="304"/>
      <c r="BP922" s="304"/>
      <c r="BQ922" s="304"/>
      <c r="BR922" s="304"/>
      <c r="BS922" s="304"/>
      <c r="BT922" s="304"/>
      <c r="BU922" s="304"/>
      <c r="BV922" s="304"/>
      <c r="BW922" s="304"/>
      <c r="BX922" s="304"/>
      <c r="BY922" s="304"/>
      <c r="BZ922" s="304"/>
      <c r="CA922" s="304"/>
      <c r="CB922" s="304"/>
      <c r="CC922" s="304"/>
      <c r="CD922" s="304"/>
      <c r="CE922" s="304"/>
      <c r="CF922" s="304"/>
      <c r="CG922" s="304"/>
      <c r="CH922" s="304"/>
      <c r="CI922" s="304"/>
      <c r="CJ922" s="304"/>
      <c r="CK922" s="304"/>
      <c r="CL922" s="304"/>
      <c r="CM922" s="304"/>
      <c r="CN922" s="304"/>
      <c r="CO922" s="304"/>
      <c r="CP922" s="304"/>
      <c r="CQ922" s="304"/>
      <c r="CR922" s="304"/>
      <c r="CS922" s="304"/>
      <c r="CT922" s="304"/>
      <c r="CU922" s="304"/>
      <c r="CV922" s="304"/>
      <c r="CW922" s="304"/>
      <c r="CX922" s="304"/>
      <c r="CY922" s="304"/>
      <c r="CZ922" s="304"/>
      <c r="DA922" s="304"/>
      <c r="DB922" s="304"/>
      <c r="DC922" s="304"/>
      <c r="DD922" s="304"/>
    </row>
    <row r="923" spans="1:108" ht="17.25">
      <c r="A923" s="304"/>
      <c r="B923" s="300"/>
      <c r="C923" s="304"/>
      <c r="D923" s="304"/>
      <c r="E923" s="303"/>
      <c r="F923" s="303"/>
      <c r="G923" s="303"/>
      <c r="H923" s="303"/>
      <c r="I923" s="303"/>
      <c r="J923" s="305"/>
      <c r="K923" s="303"/>
      <c r="L923" s="303"/>
      <c r="M923" s="303"/>
      <c r="N923" s="305"/>
      <c r="O923" s="303"/>
      <c r="P923" s="304"/>
      <c r="Q923" s="304"/>
      <c r="R923" s="304"/>
      <c r="S923" s="304"/>
      <c r="T923" s="304"/>
      <c r="U923" s="304"/>
      <c r="V923" s="304"/>
      <c r="W923" s="304"/>
      <c r="X923" s="304"/>
      <c r="Y923" s="304"/>
      <c r="Z923" s="304"/>
      <c r="AA923" s="304"/>
      <c r="AB923" s="304"/>
      <c r="AC923" s="304"/>
      <c r="AD923" s="304"/>
      <c r="AE923" s="304"/>
      <c r="AF923" s="304"/>
      <c r="AG923" s="304"/>
      <c r="AH923" s="304"/>
      <c r="AI923" s="304"/>
      <c r="AJ923" s="304"/>
      <c r="AK923" s="304"/>
      <c r="AL923" s="304"/>
      <c r="AM923" s="304"/>
      <c r="AN923" s="304"/>
      <c r="AO923" s="304"/>
      <c r="AP923" s="304"/>
      <c r="AQ923" s="304"/>
      <c r="AR923" s="304"/>
      <c r="AS923" s="304"/>
      <c r="AT923" s="304"/>
      <c r="AU923" s="304"/>
      <c r="AV923" s="304"/>
      <c r="AW923" s="304"/>
      <c r="AX923" s="304"/>
      <c r="AY923" s="304"/>
      <c r="AZ923" s="304"/>
      <c r="BA923" s="304"/>
      <c r="BB923" s="304"/>
      <c r="BC923" s="304"/>
      <c r="BD923" s="304"/>
      <c r="BE923" s="304"/>
      <c r="BF923" s="304"/>
      <c r="BG923" s="304"/>
      <c r="BH923" s="304"/>
      <c r="BI923" s="304"/>
      <c r="BJ923" s="304"/>
      <c r="BK923" s="304"/>
      <c r="BL923" s="304"/>
      <c r="BM923" s="304"/>
      <c r="BN923" s="304"/>
      <c r="BO923" s="304"/>
      <c r="BP923" s="304"/>
      <c r="BQ923" s="304"/>
      <c r="BR923" s="304"/>
      <c r="BS923" s="304"/>
      <c r="BT923" s="304"/>
      <c r="BU923" s="304"/>
      <c r="BV923" s="304"/>
      <c r="BW923" s="304"/>
      <c r="BX923" s="304"/>
      <c r="BY923" s="304"/>
      <c r="BZ923" s="304"/>
      <c r="CA923" s="304"/>
      <c r="CB923" s="304"/>
      <c r="CC923" s="304"/>
      <c r="CD923" s="304"/>
      <c r="CE923" s="304"/>
      <c r="CF923" s="304"/>
      <c r="CG923" s="304"/>
      <c r="CH923" s="304"/>
      <c r="CI923" s="304"/>
      <c r="CJ923" s="304"/>
      <c r="CK923" s="304"/>
      <c r="CL923" s="304"/>
      <c r="CM923" s="304"/>
      <c r="CN923" s="304"/>
      <c r="CO923" s="304"/>
      <c r="CP923" s="304"/>
      <c r="CQ923" s="304"/>
      <c r="CR923" s="304"/>
      <c r="CS923" s="304"/>
      <c r="CT923" s="304"/>
      <c r="CU923" s="304"/>
      <c r="CV923" s="304"/>
      <c r="CW923" s="304"/>
      <c r="CX923" s="304"/>
      <c r="CY923" s="304"/>
      <c r="CZ923" s="304"/>
      <c r="DA923" s="304"/>
      <c r="DB923" s="304"/>
      <c r="DC923" s="304"/>
      <c r="DD923" s="304"/>
    </row>
    <row r="924" spans="1:108" ht="17.25">
      <c r="A924" s="304"/>
      <c r="B924" s="300"/>
      <c r="C924" s="304"/>
      <c r="D924" s="304"/>
      <c r="E924" s="303"/>
      <c r="F924" s="303"/>
      <c r="G924" s="303"/>
      <c r="H924" s="303"/>
      <c r="I924" s="303"/>
      <c r="J924" s="305"/>
      <c r="K924" s="303"/>
      <c r="L924" s="303"/>
      <c r="M924" s="303"/>
      <c r="N924" s="305"/>
      <c r="O924" s="303"/>
      <c r="P924" s="304"/>
      <c r="Q924" s="304"/>
      <c r="R924" s="304"/>
      <c r="S924" s="304"/>
      <c r="T924" s="304"/>
      <c r="U924" s="304"/>
      <c r="V924" s="304"/>
      <c r="W924" s="304"/>
      <c r="X924" s="304"/>
      <c r="Y924" s="304"/>
      <c r="Z924" s="304"/>
      <c r="AA924" s="304"/>
      <c r="AB924" s="304"/>
      <c r="AC924" s="304"/>
      <c r="AD924" s="304"/>
      <c r="AE924" s="304"/>
      <c r="AF924" s="304"/>
      <c r="AG924" s="304"/>
      <c r="AH924" s="304"/>
      <c r="AI924" s="304"/>
      <c r="AJ924" s="304"/>
      <c r="AK924" s="304"/>
      <c r="AL924" s="304"/>
      <c r="AM924" s="304"/>
      <c r="AN924" s="304"/>
      <c r="AO924" s="304"/>
      <c r="AP924" s="304"/>
      <c r="AQ924" s="304"/>
      <c r="AR924" s="304"/>
      <c r="AS924" s="304"/>
      <c r="AT924" s="304"/>
      <c r="AU924" s="304"/>
      <c r="AV924" s="304"/>
      <c r="AW924" s="304"/>
      <c r="AX924" s="304"/>
      <c r="AY924" s="304"/>
      <c r="AZ924" s="304"/>
      <c r="BA924" s="304"/>
      <c r="BB924" s="304"/>
      <c r="BC924" s="304"/>
      <c r="BD924" s="304"/>
      <c r="BE924" s="304"/>
      <c r="BF924" s="304"/>
      <c r="BG924" s="304"/>
      <c r="BH924" s="304"/>
      <c r="BI924" s="304"/>
      <c r="BJ924" s="304"/>
      <c r="BK924" s="304"/>
      <c r="BL924" s="304"/>
      <c r="BM924" s="304"/>
      <c r="BN924" s="304"/>
      <c r="BO924" s="304"/>
      <c r="BP924" s="304"/>
      <c r="BQ924" s="304"/>
      <c r="BR924" s="304"/>
      <c r="BS924" s="304"/>
      <c r="BT924" s="304"/>
      <c r="BU924" s="304"/>
      <c r="BV924" s="304"/>
      <c r="BW924" s="304"/>
      <c r="BX924" s="304"/>
      <c r="BY924" s="304"/>
      <c r="BZ924" s="304"/>
      <c r="CA924" s="304"/>
      <c r="CB924" s="304"/>
      <c r="CC924" s="304"/>
      <c r="CD924" s="304"/>
      <c r="CE924" s="304"/>
      <c r="CF924" s="304"/>
      <c r="CG924" s="304"/>
      <c r="CH924" s="304"/>
      <c r="CI924" s="304"/>
      <c r="CJ924" s="304"/>
      <c r="CK924" s="304"/>
      <c r="CL924" s="304"/>
      <c r="CM924" s="304"/>
      <c r="CN924" s="304"/>
      <c r="CO924" s="304"/>
      <c r="CP924" s="304"/>
      <c r="CQ924" s="304"/>
      <c r="CR924" s="304"/>
      <c r="CS924" s="304"/>
      <c r="CT924" s="304"/>
      <c r="CU924" s="304"/>
      <c r="CV924" s="304"/>
      <c r="CW924" s="304"/>
      <c r="CX924" s="304"/>
      <c r="CY924" s="304"/>
      <c r="CZ924" s="304"/>
      <c r="DA924" s="304"/>
      <c r="DB924" s="304"/>
      <c r="DC924" s="304"/>
      <c r="DD924" s="304"/>
    </row>
    <row r="925" spans="1:108" ht="17.25">
      <c r="A925" s="304"/>
      <c r="B925" s="300"/>
      <c r="C925" s="304"/>
      <c r="D925" s="304"/>
      <c r="E925" s="303"/>
      <c r="F925" s="303"/>
      <c r="G925" s="303"/>
      <c r="H925" s="303"/>
      <c r="I925" s="303"/>
      <c r="J925" s="305"/>
      <c r="K925" s="303"/>
      <c r="L925" s="303"/>
      <c r="M925" s="303"/>
      <c r="N925" s="305"/>
      <c r="O925" s="303"/>
      <c r="P925" s="304"/>
      <c r="Q925" s="304"/>
      <c r="R925" s="304"/>
      <c r="S925" s="304"/>
      <c r="T925" s="304"/>
      <c r="U925" s="304"/>
      <c r="V925" s="304"/>
      <c r="W925" s="304"/>
      <c r="X925" s="304"/>
      <c r="Y925" s="304"/>
      <c r="Z925" s="304"/>
      <c r="AA925" s="304"/>
      <c r="AB925" s="304"/>
      <c r="AC925" s="304"/>
      <c r="AD925" s="304"/>
      <c r="AE925" s="304"/>
      <c r="AF925" s="304"/>
      <c r="AG925" s="304"/>
      <c r="AH925" s="304"/>
      <c r="AI925" s="304"/>
      <c r="AJ925" s="304"/>
      <c r="AK925" s="304"/>
      <c r="AL925" s="304"/>
      <c r="AM925" s="304"/>
      <c r="AN925" s="304"/>
      <c r="AO925" s="304"/>
      <c r="AP925" s="304"/>
      <c r="AQ925" s="304"/>
      <c r="AR925" s="304"/>
      <c r="AS925" s="304"/>
      <c r="AT925" s="304"/>
      <c r="AU925" s="304"/>
      <c r="AV925" s="304"/>
      <c r="AW925" s="304"/>
      <c r="AX925" s="304"/>
      <c r="AY925" s="304"/>
      <c r="AZ925" s="304"/>
      <c r="BA925" s="304"/>
      <c r="BB925" s="304"/>
      <c r="BC925" s="304"/>
      <c r="BD925" s="304"/>
      <c r="BE925" s="304"/>
      <c r="BF925" s="304"/>
      <c r="BG925" s="304"/>
      <c r="BH925" s="304"/>
      <c r="BI925" s="304"/>
      <c r="BJ925" s="304"/>
      <c r="BK925" s="304"/>
      <c r="BL925" s="304"/>
      <c r="BM925" s="304"/>
      <c r="BN925" s="304"/>
      <c r="BO925" s="304"/>
      <c r="BP925" s="304"/>
      <c r="BQ925" s="304"/>
      <c r="BR925" s="304"/>
      <c r="BS925" s="304"/>
      <c r="BT925" s="304"/>
      <c r="BU925" s="304"/>
      <c r="BV925" s="304"/>
      <c r="BW925" s="304"/>
      <c r="BX925" s="304"/>
      <c r="BY925" s="304"/>
      <c r="BZ925" s="304"/>
      <c r="CA925" s="304"/>
      <c r="CB925" s="304"/>
      <c r="CC925" s="304"/>
      <c r="CD925" s="304"/>
      <c r="CE925" s="304"/>
      <c r="CF925" s="304"/>
      <c r="CG925" s="304"/>
      <c r="CH925" s="304"/>
      <c r="CI925" s="304"/>
      <c r="CJ925" s="304"/>
      <c r="CK925" s="304"/>
      <c r="CL925" s="304"/>
      <c r="CM925" s="304"/>
      <c r="CN925" s="304"/>
      <c r="CO925" s="304"/>
      <c r="CP925" s="304"/>
      <c r="CQ925" s="304"/>
      <c r="CR925" s="304"/>
      <c r="CS925" s="304"/>
      <c r="CT925" s="304"/>
      <c r="CU925" s="304"/>
      <c r="CV925" s="304"/>
      <c r="CW925" s="304"/>
      <c r="CX925" s="304"/>
      <c r="CY925" s="304"/>
      <c r="CZ925" s="304"/>
      <c r="DA925" s="304"/>
      <c r="DB925" s="304"/>
      <c r="DC925" s="304"/>
      <c r="DD925" s="304"/>
    </row>
    <row r="926" spans="1:108" ht="17.25">
      <c r="A926" s="304"/>
      <c r="B926" s="300"/>
      <c r="C926" s="304"/>
      <c r="D926" s="304"/>
      <c r="E926" s="303"/>
      <c r="F926" s="303"/>
      <c r="G926" s="303"/>
      <c r="H926" s="303"/>
      <c r="I926" s="303"/>
      <c r="J926" s="305"/>
      <c r="K926" s="303"/>
      <c r="L926" s="303"/>
      <c r="M926" s="303"/>
      <c r="N926" s="305"/>
      <c r="O926" s="303"/>
      <c r="P926" s="304"/>
      <c r="Q926" s="304"/>
      <c r="R926" s="304"/>
      <c r="S926" s="304"/>
      <c r="T926" s="304"/>
      <c r="U926" s="304"/>
      <c r="V926" s="304"/>
      <c r="W926" s="304"/>
      <c r="X926" s="304"/>
      <c r="Y926" s="304"/>
      <c r="Z926" s="304"/>
      <c r="AA926" s="304"/>
      <c r="AB926" s="304"/>
      <c r="AC926" s="304"/>
      <c r="AD926" s="304"/>
      <c r="AE926" s="304"/>
      <c r="AF926" s="304"/>
      <c r="AG926" s="304"/>
      <c r="AH926" s="304"/>
      <c r="AI926" s="304"/>
      <c r="AJ926" s="304"/>
      <c r="AK926" s="304"/>
      <c r="AL926" s="304"/>
      <c r="AM926" s="304"/>
      <c r="AN926" s="304"/>
      <c r="AO926" s="304"/>
      <c r="AP926" s="304"/>
      <c r="AQ926" s="304"/>
      <c r="AR926" s="304"/>
      <c r="AS926" s="304"/>
      <c r="AT926" s="304"/>
      <c r="AU926" s="304"/>
      <c r="AV926" s="304"/>
      <c r="AW926" s="304"/>
      <c r="AX926" s="304"/>
      <c r="AY926" s="304"/>
      <c r="AZ926" s="304"/>
      <c r="BA926" s="304"/>
      <c r="BB926" s="304"/>
      <c r="BC926" s="304"/>
      <c r="BD926" s="304"/>
      <c r="BE926" s="304"/>
      <c r="BF926" s="304"/>
      <c r="BG926" s="304"/>
      <c r="BH926" s="304"/>
      <c r="BI926" s="304"/>
      <c r="BJ926" s="304"/>
      <c r="BK926" s="304"/>
      <c r="BL926" s="304"/>
      <c r="BM926" s="304"/>
      <c r="BN926" s="304"/>
      <c r="BO926" s="304"/>
      <c r="BP926" s="304"/>
      <c r="BQ926" s="304"/>
      <c r="BR926" s="304"/>
      <c r="BS926" s="304"/>
      <c r="BT926" s="304"/>
      <c r="BU926" s="304"/>
      <c r="BV926" s="304"/>
      <c r="BW926" s="304"/>
      <c r="BX926" s="304"/>
      <c r="BY926" s="304"/>
      <c r="BZ926" s="304"/>
      <c r="CA926" s="304"/>
      <c r="CB926" s="304"/>
      <c r="CC926" s="304"/>
      <c r="CD926" s="304"/>
      <c r="CE926" s="304"/>
      <c r="CF926" s="304"/>
      <c r="CG926" s="304"/>
      <c r="CH926" s="304"/>
      <c r="CI926" s="304"/>
      <c r="CJ926" s="304"/>
      <c r="CK926" s="304"/>
      <c r="CL926" s="304"/>
      <c r="CM926" s="304"/>
      <c r="CN926" s="304"/>
      <c r="CO926" s="304"/>
      <c r="CP926" s="304"/>
      <c r="CQ926" s="304"/>
      <c r="CR926" s="304"/>
      <c r="CS926" s="304"/>
      <c r="CT926" s="304"/>
      <c r="CU926" s="304"/>
      <c r="CV926" s="304"/>
      <c r="CW926" s="304"/>
      <c r="CX926" s="304"/>
      <c r="CY926" s="304"/>
      <c r="CZ926" s="304"/>
      <c r="DA926" s="304"/>
      <c r="DB926" s="304"/>
      <c r="DC926" s="304"/>
      <c r="DD926" s="304"/>
    </row>
    <row r="927" spans="1:108" ht="17.25">
      <c r="A927" s="304"/>
      <c r="B927" s="300"/>
      <c r="C927" s="304"/>
      <c r="D927" s="304"/>
      <c r="E927" s="303"/>
      <c r="F927" s="303"/>
      <c r="G927" s="303"/>
      <c r="H927" s="303"/>
      <c r="I927" s="303"/>
      <c r="J927" s="305"/>
      <c r="K927" s="303"/>
      <c r="L927" s="303"/>
      <c r="M927" s="303"/>
      <c r="N927" s="305"/>
      <c r="O927" s="303"/>
      <c r="P927" s="304"/>
      <c r="Q927" s="304"/>
      <c r="R927" s="304"/>
      <c r="S927" s="304"/>
      <c r="T927" s="304"/>
      <c r="U927" s="304"/>
      <c r="V927" s="304"/>
      <c r="W927" s="304"/>
      <c r="X927" s="304"/>
      <c r="Y927" s="304"/>
      <c r="Z927" s="304"/>
      <c r="AA927" s="304"/>
      <c r="AB927" s="304"/>
      <c r="AC927" s="304"/>
      <c r="AD927" s="304"/>
      <c r="AE927" s="304"/>
      <c r="AF927" s="304"/>
      <c r="AG927" s="304"/>
      <c r="AH927" s="304"/>
      <c r="AI927" s="304"/>
      <c r="AJ927" s="304"/>
      <c r="AK927" s="304"/>
      <c r="AL927" s="304"/>
      <c r="AM927" s="304"/>
      <c r="AN927" s="304"/>
      <c r="AO927" s="304"/>
      <c r="AP927" s="304"/>
      <c r="AQ927" s="304"/>
      <c r="AR927" s="304"/>
      <c r="AS927" s="304"/>
      <c r="AT927" s="304"/>
      <c r="AU927" s="304"/>
      <c r="AV927" s="304"/>
      <c r="AW927" s="304"/>
      <c r="AX927" s="304"/>
      <c r="AY927" s="304"/>
      <c r="AZ927" s="304"/>
      <c r="BA927" s="304"/>
      <c r="BB927" s="304"/>
      <c r="BC927" s="304"/>
      <c r="BD927" s="304"/>
      <c r="BE927" s="304"/>
      <c r="BF927" s="304"/>
      <c r="BG927" s="304"/>
      <c r="BH927" s="304"/>
      <c r="BI927" s="304"/>
      <c r="BJ927" s="304"/>
      <c r="BK927" s="304"/>
      <c r="BL927" s="304"/>
      <c r="BM927" s="304"/>
      <c r="BN927" s="304"/>
      <c r="BO927" s="304"/>
      <c r="BP927" s="304"/>
      <c r="BQ927" s="304"/>
      <c r="BR927" s="304"/>
      <c r="BS927" s="304"/>
      <c r="BT927" s="304"/>
      <c r="BU927" s="304"/>
      <c r="BV927" s="304"/>
      <c r="BW927" s="304"/>
      <c r="BX927" s="304"/>
      <c r="BY927" s="304"/>
      <c r="BZ927" s="304"/>
      <c r="CA927" s="304"/>
      <c r="CB927" s="304"/>
      <c r="CC927" s="304"/>
      <c r="CD927" s="304"/>
      <c r="CE927" s="304"/>
      <c r="CF927" s="304"/>
      <c r="CG927" s="304"/>
      <c r="CH927" s="304"/>
      <c r="CI927" s="304"/>
      <c r="CJ927" s="304"/>
      <c r="CK927" s="304"/>
      <c r="CL927" s="304"/>
      <c r="CM927" s="304"/>
      <c r="CN927" s="304"/>
      <c r="CO927" s="304"/>
      <c r="CP927" s="304"/>
      <c r="CQ927" s="304"/>
      <c r="CR927" s="304"/>
      <c r="CS927" s="304"/>
      <c r="CT927" s="304"/>
      <c r="CU927" s="304"/>
      <c r="CV927" s="304"/>
      <c r="CW927" s="304"/>
      <c r="CX927" s="304"/>
      <c r="CY927" s="304"/>
      <c r="CZ927" s="304"/>
      <c r="DA927" s="304"/>
      <c r="DB927" s="304"/>
      <c r="DC927" s="304"/>
      <c r="DD927" s="304"/>
    </row>
    <row r="928" spans="1:108" ht="17.25">
      <c r="A928" s="304"/>
      <c r="B928" s="300"/>
      <c r="C928" s="304"/>
      <c r="D928" s="304"/>
      <c r="E928" s="303"/>
      <c r="F928" s="303"/>
      <c r="G928" s="303"/>
      <c r="H928" s="303"/>
      <c r="I928" s="303"/>
      <c r="J928" s="305"/>
      <c r="K928" s="303"/>
      <c r="L928" s="303"/>
      <c r="M928" s="303"/>
      <c r="N928" s="305"/>
      <c r="O928" s="303"/>
      <c r="P928" s="304"/>
      <c r="Q928" s="304"/>
      <c r="R928" s="304"/>
      <c r="S928" s="304"/>
      <c r="T928" s="304"/>
      <c r="U928" s="304"/>
      <c r="V928" s="304"/>
      <c r="W928" s="304"/>
      <c r="X928" s="304"/>
      <c r="Y928" s="304"/>
      <c r="Z928" s="304"/>
      <c r="AA928" s="304"/>
      <c r="AB928" s="304"/>
      <c r="AC928" s="304"/>
      <c r="AD928" s="304"/>
      <c r="AE928" s="304"/>
      <c r="AF928" s="304"/>
      <c r="AG928" s="304"/>
      <c r="AH928" s="304"/>
      <c r="AI928" s="304"/>
      <c r="AJ928" s="304"/>
      <c r="AK928" s="304"/>
      <c r="AL928" s="304"/>
      <c r="AM928" s="304"/>
      <c r="AN928" s="304"/>
      <c r="AO928" s="304"/>
      <c r="AP928" s="304"/>
      <c r="AQ928" s="304"/>
      <c r="AR928" s="304"/>
      <c r="AS928" s="304"/>
      <c r="AT928" s="304"/>
      <c r="AU928" s="304"/>
      <c r="AV928" s="304"/>
      <c r="AW928" s="304"/>
      <c r="AX928" s="304"/>
      <c r="AY928" s="304"/>
      <c r="AZ928" s="304"/>
      <c r="BA928" s="304"/>
      <c r="BB928" s="304"/>
      <c r="BC928" s="304"/>
      <c r="BD928" s="304"/>
      <c r="BE928" s="304"/>
      <c r="BF928" s="304"/>
      <c r="BG928" s="304"/>
      <c r="BH928" s="304"/>
      <c r="BI928" s="304"/>
      <c r="BJ928" s="304"/>
      <c r="BK928" s="304"/>
      <c r="BL928" s="304"/>
      <c r="BM928" s="304"/>
      <c r="BN928" s="304"/>
      <c r="BO928" s="304"/>
      <c r="BP928" s="304"/>
      <c r="BQ928" s="304"/>
      <c r="BR928" s="304"/>
      <c r="BS928" s="304"/>
      <c r="BT928" s="304"/>
      <c r="BU928" s="304"/>
      <c r="BV928" s="304"/>
      <c r="BW928" s="304"/>
      <c r="BX928" s="304"/>
      <c r="BY928" s="304"/>
      <c r="BZ928" s="304"/>
      <c r="CA928" s="304"/>
      <c r="CB928" s="304"/>
      <c r="CC928" s="304"/>
      <c r="CD928" s="304"/>
      <c r="CE928" s="304"/>
      <c r="CF928" s="304"/>
      <c r="CG928" s="304"/>
      <c r="CH928" s="304"/>
      <c r="CI928" s="304"/>
      <c r="CJ928" s="304"/>
      <c r="CK928" s="304"/>
      <c r="CL928" s="304"/>
      <c r="CM928" s="304"/>
      <c r="CN928" s="304"/>
      <c r="CO928" s="304"/>
      <c r="CP928" s="304"/>
      <c r="CQ928" s="304"/>
      <c r="CR928" s="304"/>
      <c r="CS928" s="304"/>
      <c r="CT928" s="304"/>
      <c r="CU928" s="304"/>
      <c r="CV928" s="304"/>
      <c r="CW928" s="304"/>
      <c r="CX928" s="304"/>
      <c r="CY928" s="304"/>
      <c r="CZ928" s="304"/>
      <c r="DA928" s="304"/>
      <c r="DB928" s="304"/>
      <c r="DC928" s="304"/>
      <c r="DD928" s="304"/>
    </row>
    <row r="929" spans="1:108" ht="17.25">
      <c r="A929" s="304"/>
      <c r="B929" s="300"/>
      <c r="C929" s="304"/>
      <c r="D929" s="304"/>
      <c r="E929" s="303"/>
      <c r="F929" s="303"/>
      <c r="G929" s="303"/>
      <c r="H929" s="303"/>
      <c r="I929" s="303"/>
      <c r="J929" s="305"/>
      <c r="K929" s="303"/>
      <c r="L929" s="303"/>
      <c r="M929" s="303"/>
      <c r="N929" s="305"/>
      <c r="O929" s="303"/>
      <c r="P929" s="304"/>
      <c r="Q929" s="304"/>
      <c r="R929" s="304"/>
      <c r="S929" s="304"/>
      <c r="T929" s="304"/>
      <c r="U929" s="304"/>
      <c r="V929" s="304"/>
      <c r="W929" s="304"/>
      <c r="X929" s="304"/>
      <c r="Y929" s="304"/>
      <c r="Z929" s="304"/>
      <c r="AA929" s="304"/>
      <c r="AB929" s="304"/>
      <c r="AC929" s="304"/>
      <c r="AD929" s="304"/>
      <c r="AE929" s="304"/>
      <c r="AF929" s="304"/>
      <c r="AG929" s="304"/>
      <c r="AH929" s="304"/>
      <c r="AI929" s="304"/>
      <c r="AJ929" s="304"/>
      <c r="AK929" s="304"/>
      <c r="AL929" s="304"/>
      <c r="AM929" s="304"/>
      <c r="AN929" s="304"/>
      <c r="AO929" s="304"/>
      <c r="AP929" s="304"/>
      <c r="AQ929" s="304"/>
      <c r="AR929" s="304"/>
      <c r="AS929" s="304"/>
      <c r="AT929" s="304"/>
      <c r="AU929" s="304"/>
      <c r="AV929" s="304"/>
      <c r="AW929" s="304"/>
      <c r="AX929" s="304"/>
      <c r="AY929" s="304"/>
      <c r="AZ929" s="304"/>
      <c r="BA929" s="304"/>
      <c r="BB929" s="304"/>
      <c r="BC929" s="304"/>
      <c r="BD929" s="304"/>
      <c r="BE929" s="304"/>
      <c r="BF929" s="304"/>
      <c r="BG929" s="304"/>
      <c r="BH929" s="304"/>
      <c r="BI929" s="304"/>
      <c r="BJ929" s="304"/>
      <c r="BK929" s="304"/>
      <c r="BL929" s="304"/>
      <c r="BM929" s="304"/>
      <c r="BN929" s="304"/>
      <c r="BO929" s="304"/>
      <c r="BP929" s="304"/>
      <c r="BQ929" s="304"/>
      <c r="BR929" s="304"/>
      <c r="BS929" s="304"/>
      <c r="BT929" s="304"/>
      <c r="BU929" s="304"/>
      <c r="BV929" s="304"/>
      <c r="BW929" s="304"/>
      <c r="BX929" s="304"/>
      <c r="BY929" s="304"/>
      <c r="BZ929" s="304"/>
      <c r="CA929" s="304"/>
      <c r="CB929" s="304"/>
      <c r="CC929" s="304"/>
      <c r="CD929" s="304"/>
      <c r="CE929" s="304"/>
      <c r="CF929" s="304"/>
      <c r="CG929" s="304"/>
      <c r="CH929" s="304"/>
      <c r="CI929" s="304"/>
      <c r="CJ929" s="304"/>
      <c r="CK929" s="304"/>
      <c r="CL929" s="304"/>
      <c r="CM929" s="304"/>
      <c r="CN929" s="304"/>
      <c r="CO929" s="304"/>
      <c r="CP929" s="304"/>
      <c r="CQ929" s="304"/>
      <c r="CR929" s="304"/>
      <c r="CS929" s="304"/>
      <c r="CT929" s="304"/>
      <c r="CU929" s="304"/>
      <c r="CV929" s="304"/>
      <c r="CW929" s="304"/>
      <c r="CX929" s="304"/>
      <c r="CY929" s="304"/>
      <c r="CZ929" s="304"/>
      <c r="DA929" s="304"/>
      <c r="DB929" s="304"/>
      <c r="DC929" s="304"/>
      <c r="DD929" s="304"/>
    </row>
    <row r="930" spans="1:108" ht="17.25">
      <c r="A930" s="304"/>
      <c r="B930" s="300"/>
      <c r="C930" s="304"/>
      <c r="D930" s="304"/>
      <c r="E930" s="303"/>
      <c r="F930" s="303"/>
      <c r="G930" s="303"/>
      <c r="H930" s="303"/>
      <c r="I930" s="303"/>
      <c r="J930" s="305"/>
      <c r="K930" s="303"/>
      <c r="L930" s="303"/>
      <c r="M930" s="303"/>
      <c r="N930" s="305"/>
      <c r="O930" s="303"/>
      <c r="P930" s="304"/>
      <c r="Q930" s="304"/>
      <c r="R930" s="304"/>
      <c r="S930" s="304"/>
      <c r="T930" s="304"/>
      <c r="U930" s="304"/>
      <c r="V930" s="304"/>
      <c r="W930" s="304"/>
      <c r="X930" s="304"/>
      <c r="Y930" s="304"/>
      <c r="Z930" s="304"/>
      <c r="AA930" s="304"/>
      <c r="AB930" s="304"/>
      <c r="AC930" s="304"/>
      <c r="AD930" s="304"/>
      <c r="AE930" s="304"/>
      <c r="AF930" s="304"/>
      <c r="AG930" s="304"/>
      <c r="AH930" s="304"/>
      <c r="AI930" s="304"/>
      <c r="AJ930" s="304"/>
      <c r="AK930" s="304"/>
      <c r="AL930" s="304"/>
      <c r="AM930" s="304"/>
      <c r="AN930" s="304"/>
      <c r="AO930" s="304"/>
      <c r="AP930" s="304"/>
      <c r="AQ930" s="304"/>
      <c r="AR930" s="304"/>
      <c r="AS930" s="304"/>
      <c r="AT930" s="304"/>
      <c r="AU930" s="304"/>
      <c r="AV930" s="304"/>
      <c r="AW930" s="304"/>
      <c r="AX930" s="304"/>
      <c r="AY930" s="304"/>
      <c r="AZ930" s="304"/>
      <c r="BA930" s="304"/>
      <c r="BB930" s="304"/>
      <c r="BC930" s="304"/>
      <c r="BD930" s="304"/>
      <c r="BE930" s="304"/>
      <c r="BF930" s="304"/>
      <c r="BG930" s="304"/>
      <c r="BH930" s="304"/>
      <c r="BI930" s="304"/>
      <c r="BJ930" s="304"/>
      <c r="BK930" s="304"/>
      <c r="BL930" s="304"/>
      <c r="BM930" s="304"/>
      <c r="BN930" s="304"/>
      <c r="BO930" s="304"/>
      <c r="BP930" s="304"/>
      <c r="BQ930" s="304"/>
      <c r="BR930" s="304"/>
      <c r="BS930" s="304"/>
      <c r="BT930" s="304"/>
      <c r="BU930" s="304"/>
      <c r="BV930" s="304"/>
      <c r="BW930" s="304"/>
      <c r="BX930" s="304"/>
      <c r="BY930" s="304"/>
      <c r="BZ930" s="304"/>
      <c r="CA930" s="304"/>
      <c r="CB930" s="304"/>
      <c r="CC930" s="304"/>
      <c r="CD930" s="304"/>
      <c r="CE930" s="304"/>
      <c r="CF930" s="304"/>
      <c r="CG930" s="304"/>
      <c r="CH930" s="304"/>
      <c r="CI930" s="304"/>
      <c r="CJ930" s="304"/>
      <c r="CK930" s="304"/>
      <c r="CL930" s="304"/>
      <c r="CM930" s="304"/>
      <c r="CN930" s="304"/>
      <c r="CO930" s="304"/>
      <c r="CP930" s="304"/>
      <c r="CQ930" s="304"/>
      <c r="CR930" s="304"/>
      <c r="CS930" s="304"/>
      <c r="CT930" s="304"/>
      <c r="CU930" s="304"/>
      <c r="CV930" s="304"/>
      <c r="CW930" s="304"/>
      <c r="CX930" s="304"/>
      <c r="CY930" s="304"/>
      <c r="CZ930" s="304"/>
      <c r="DA930" s="304"/>
      <c r="DB930" s="304"/>
      <c r="DC930" s="304"/>
      <c r="DD930" s="304"/>
    </row>
    <row r="931" spans="1:108" ht="17.25">
      <c r="A931" s="304"/>
      <c r="B931" s="300"/>
      <c r="C931" s="304"/>
      <c r="D931" s="304"/>
      <c r="E931" s="303"/>
      <c r="F931" s="303"/>
      <c r="G931" s="303"/>
      <c r="H931" s="303"/>
      <c r="I931" s="303"/>
      <c r="J931" s="305"/>
      <c r="K931" s="303"/>
      <c r="L931" s="303"/>
      <c r="M931" s="303"/>
      <c r="N931" s="305"/>
      <c r="O931" s="303"/>
      <c r="P931" s="304"/>
      <c r="Q931" s="304"/>
      <c r="R931" s="304"/>
      <c r="S931" s="304"/>
      <c r="T931" s="304"/>
      <c r="U931" s="304"/>
      <c r="V931" s="304"/>
      <c r="W931" s="304"/>
      <c r="X931" s="304"/>
      <c r="Y931" s="304"/>
      <c r="Z931" s="304"/>
      <c r="AA931" s="304"/>
      <c r="AB931" s="304"/>
      <c r="AC931" s="304"/>
      <c r="AD931" s="304"/>
      <c r="AE931" s="304"/>
      <c r="AF931" s="304"/>
      <c r="AG931" s="304"/>
      <c r="AH931" s="304"/>
      <c r="AI931" s="304"/>
      <c r="AJ931" s="304"/>
      <c r="AK931" s="304"/>
      <c r="AL931" s="304"/>
      <c r="AM931" s="304"/>
      <c r="AN931" s="304"/>
      <c r="AO931" s="304"/>
      <c r="AP931" s="304"/>
      <c r="AQ931" s="304"/>
      <c r="AR931" s="304"/>
      <c r="AS931" s="304"/>
      <c r="AT931" s="304"/>
      <c r="AU931" s="304"/>
      <c r="AV931" s="304"/>
      <c r="AW931" s="304"/>
      <c r="AX931" s="304"/>
      <c r="AY931" s="304"/>
      <c r="AZ931" s="304"/>
      <c r="BA931" s="304"/>
      <c r="BB931" s="304"/>
      <c r="BC931" s="304"/>
      <c r="BD931" s="304"/>
      <c r="BE931" s="304"/>
      <c r="BF931" s="304"/>
      <c r="BG931" s="304"/>
      <c r="BH931" s="304"/>
      <c r="BI931" s="304"/>
      <c r="BJ931" s="304"/>
      <c r="BK931" s="304"/>
      <c r="BL931" s="304"/>
      <c r="BM931" s="304"/>
      <c r="BN931" s="304"/>
      <c r="BO931" s="304"/>
      <c r="BP931" s="304"/>
      <c r="BQ931" s="304"/>
      <c r="BR931" s="304"/>
      <c r="BS931" s="304"/>
      <c r="BT931" s="304"/>
      <c r="BU931" s="304"/>
      <c r="BV931" s="304"/>
      <c r="BW931" s="304"/>
      <c r="BX931" s="304"/>
      <c r="BY931" s="304"/>
      <c r="BZ931" s="304"/>
      <c r="CA931" s="304"/>
      <c r="CB931" s="304"/>
      <c r="CC931" s="304"/>
      <c r="CD931" s="304"/>
      <c r="CE931" s="304"/>
      <c r="CF931" s="304"/>
      <c r="CG931" s="304"/>
      <c r="CH931" s="304"/>
      <c r="CI931" s="304"/>
      <c r="CJ931" s="304"/>
      <c r="CK931" s="304"/>
      <c r="CL931" s="304"/>
      <c r="CM931" s="304"/>
      <c r="CN931" s="304"/>
      <c r="CO931" s="304"/>
      <c r="CP931" s="304"/>
      <c r="CQ931" s="304"/>
      <c r="CR931" s="304"/>
      <c r="CS931" s="304"/>
      <c r="CT931" s="304"/>
      <c r="CU931" s="304"/>
      <c r="CV931" s="304"/>
      <c r="CW931" s="304"/>
      <c r="CX931" s="304"/>
      <c r="CY931" s="304"/>
      <c r="CZ931" s="304"/>
      <c r="DA931" s="304"/>
      <c r="DB931" s="304"/>
      <c r="DC931" s="304"/>
      <c r="DD931" s="304"/>
    </row>
    <row r="932" spans="1:108" ht="17.25">
      <c r="A932" s="304"/>
      <c r="B932" s="300"/>
      <c r="C932" s="304"/>
      <c r="D932" s="304"/>
      <c r="E932" s="303"/>
      <c r="F932" s="303"/>
      <c r="G932" s="303"/>
      <c r="H932" s="303"/>
      <c r="I932" s="303"/>
      <c r="J932" s="305"/>
      <c r="K932" s="303"/>
      <c r="L932" s="303"/>
      <c r="M932" s="303"/>
      <c r="N932" s="305"/>
      <c r="O932" s="303"/>
      <c r="P932" s="304"/>
      <c r="Q932" s="304"/>
      <c r="R932" s="304"/>
      <c r="S932" s="304"/>
      <c r="T932" s="304"/>
      <c r="U932" s="304"/>
      <c r="V932" s="304"/>
      <c r="W932" s="304"/>
      <c r="X932" s="304"/>
      <c r="Y932" s="304"/>
      <c r="Z932" s="304"/>
      <c r="AA932" s="304"/>
      <c r="AB932" s="304"/>
      <c r="AC932" s="304"/>
      <c r="AD932" s="304"/>
      <c r="AE932" s="304"/>
      <c r="AF932" s="304"/>
      <c r="AG932" s="304"/>
      <c r="AH932" s="304"/>
      <c r="AI932" s="304"/>
      <c r="AJ932" s="304"/>
      <c r="AK932" s="304"/>
      <c r="AL932" s="304"/>
      <c r="AM932" s="304"/>
      <c r="AN932" s="304"/>
      <c r="AO932" s="304"/>
      <c r="AP932" s="304"/>
      <c r="AQ932" s="304"/>
      <c r="AR932" s="304"/>
      <c r="AS932" s="304"/>
      <c r="AT932" s="304"/>
      <c r="AU932" s="304"/>
      <c r="AV932" s="304"/>
      <c r="AW932" s="304"/>
      <c r="AX932" s="304"/>
      <c r="AY932" s="304"/>
      <c r="AZ932" s="304"/>
      <c r="BA932" s="304"/>
      <c r="BB932" s="304"/>
      <c r="BC932" s="304"/>
      <c r="BD932" s="304"/>
      <c r="BE932" s="304"/>
      <c r="BF932" s="304"/>
      <c r="BG932" s="304"/>
      <c r="BH932" s="304"/>
      <c r="BI932" s="304"/>
      <c r="BJ932" s="304"/>
      <c r="BK932" s="304"/>
      <c r="BL932" s="304"/>
      <c r="BM932" s="304"/>
      <c r="BN932" s="304"/>
      <c r="BO932" s="304"/>
      <c r="BP932" s="304"/>
      <c r="BQ932" s="304"/>
      <c r="BR932" s="304"/>
      <c r="BS932" s="304"/>
      <c r="BT932" s="304"/>
      <c r="BU932" s="304"/>
      <c r="BV932" s="304"/>
      <c r="BW932" s="304"/>
      <c r="BX932" s="304"/>
      <c r="BY932" s="304"/>
      <c r="BZ932" s="304"/>
      <c r="CA932" s="304"/>
      <c r="CB932" s="304"/>
      <c r="CC932" s="304"/>
      <c r="CD932" s="304"/>
      <c r="CE932" s="304"/>
      <c r="CF932" s="304"/>
      <c r="CG932" s="304"/>
      <c r="CH932" s="304"/>
      <c r="CI932" s="304"/>
      <c r="CJ932" s="304"/>
      <c r="CK932" s="304"/>
      <c r="CL932" s="304"/>
      <c r="CM932" s="304"/>
      <c r="CN932" s="304"/>
      <c r="CO932" s="304"/>
      <c r="CP932" s="304"/>
      <c r="CQ932" s="304"/>
      <c r="CR932" s="304"/>
      <c r="CS932" s="304"/>
      <c r="CT932" s="304"/>
      <c r="CU932" s="304"/>
      <c r="CV932" s="304"/>
      <c r="CW932" s="304"/>
      <c r="CX932" s="304"/>
      <c r="CY932" s="304"/>
      <c r="CZ932" s="304"/>
      <c r="DA932" s="304"/>
      <c r="DB932" s="304"/>
      <c r="DC932" s="304"/>
      <c r="DD932" s="304"/>
    </row>
    <row r="933" spans="1:108" ht="17.25">
      <c r="A933" s="304"/>
      <c r="B933" s="300"/>
      <c r="C933" s="304"/>
      <c r="D933" s="304"/>
      <c r="E933" s="303"/>
      <c r="F933" s="303"/>
      <c r="G933" s="303"/>
      <c r="H933" s="303"/>
      <c r="I933" s="303"/>
      <c r="J933" s="305"/>
      <c r="K933" s="303"/>
      <c r="L933" s="303"/>
      <c r="M933" s="303"/>
      <c r="N933" s="305"/>
      <c r="O933" s="303"/>
      <c r="P933" s="304"/>
      <c r="Q933" s="304"/>
      <c r="R933" s="304"/>
      <c r="S933" s="304"/>
      <c r="T933" s="304"/>
      <c r="U933" s="304"/>
      <c r="V933" s="304"/>
      <c r="W933" s="304"/>
      <c r="X933" s="304"/>
      <c r="Y933" s="304"/>
      <c r="Z933" s="304"/>
      <c r="AA933" s="304"/>
      <c r="AB933" s="304"/>
      <c r="AC933" s="304"/>
      <c r="AD933" s="304"/>
      <c r="AE933" s="304"/>
      <c r="AF933" s="304"/>
      <c r="AG933" s="304"/>
      <c r="AH933" s="304"/>
      <c r="AI933" s="304"/>
      <c r="AJ933" s="304"/>
      <c r="AK933" s="304"/>
      <c r="AL933" s="304"/>
      <c r="AM933" s="304"/>
      <c r="AN933" s="304"/>
      <c r="AO933" s="304"/>
      <c r="AP933" s="304"/>
      <c r="AQ933" s="304"/>
      <c r="AR933" s="304"/>
      <c r="AS933" s="304"/>
      <c r="AT933" s="304"/>
      <c r="AU933" s="304"/>
      <c r="AV933" s="304"/>
      <c r="AW933" s="304"/>
      <c r="AX933" s="304"/>
      <c r="AY933" s="304"/>
      <c r="AZ933" s="304"/>
      <c r="BA933" s="304"/>
      <c r="BB933" s="304"/>
      <c r="BC933" s="304"/>
      <c r="BD933" s="304"/>
      <c r="BE933" s="304"/>
      <c r="BF933" s="304"/>
      <c r="BG933" s="304"/>
      <c r="BH933" s="304"/>
      <c r="BI933" s="304"/>
      <c r="BJ933" s="304"/>
      <c r="BK933" s="304"/>
      <c r="BL933" s="304"/>
      <c r="BM933" s="304"/>
      <c r="BN933" s="304"/>
      <c r="BO933" s="304"/>
      <c r="BP933" s="304"/>
      <c r="BQ933" s="304"/>
      <c r="BR933" s="304"/>
      <c r="BS933" s="304"/>
      <c r="BT933" s="304"/>
      <c r="BU933" s="304"/>
      <c r="BV933" s="304"/>
      <c r="BW933" s="304"/>
      <c r="BX933" s="304"/>
      <c r="BY933" s="304"/>
      <c r="BZ933" s="304"/>
      <c r="CA933" s="304"/>
      <c r="CB933" s="304"/>
      <c r="CC933" s="304"/>
      <c r="CD933" s="304"/>
      <c r="CE933" s="304"/>
      <c r="CF933" s="304"/>
      <c r="CG933" s="304"/>
      <c r="CH933" s="304"/>
      <c r="CI933" s="304"/>
      <c r="CJ933" s="304"/>
      <c r="CK933" s="304"/>
      <c r="CL933" s="304"/>
      <c r="CM933" s="304"/>
      <c r="CN933" s="304"/>
      <c r="CO933" s="304"/>
      <c r="CP933" s="304"/>
      <c r="CQ933" s="304"/>
      <c r="CR933" s="304"/>
      <c r="CS933" s="304"/>
      <c r="CT933" s="304"/>
      <c r="CU933" s="304"/>
      <c r="CV933" s="304"/>
      <c r="CW933" s="304"/>
      <c r="CX933" s="304"/>
      <c r="CY933" s="304"/>
      <c r="CZ933" s="304"/>
      <c r="DA933" s="304"/>
      <c r="DB933" s="304"/>
      <c r="DC933" s="304"/>
      <c r="DD933" s="304"/>
    </row>
    <row r="934" spans="1:108" ht="17.25">
      <c r="A934" s="304"/>
      <c r="B934" s="300"/>
      <c r="C934" s="304"/>
      <c r="D934" s="304"/>
      <c r="E934" s="303"/>
      <c r="F934" s="303"/>
      <c r="G934" s="303"/>
      <c r="H934" s="303"/>
      <c r="I934" s="303"/>
      <c r="J934" s="305"/>
      <c r="K934" s="303"/>
      <c r="L934" s="303"/>
      <c r="M934" s="303"/>
      <c r="N934" s="305"/>
      <c r="O934" s="303"/>
      <c r="P934" s="304"/>
      <c r="Q934" s="304"/>
      <c r="R934" s="304"/>
      <c r="S934" s="304"/>
      <c r="T934" s="304"/>
      <c r="U934" s="304"/>
      <c r="V934" s="304"/>
      <c r="W934" s="304"/>
      <c r="X934" s="304"/>
      <c r="Y934" s="304"/>
      <c r="Z934" s="304"/>
      <c r="AA934" s="304"/>
      <c r="AB934" s="304"/>
      <c r="AC934" s="304"/>
      <c r="AD934" s="304"/>
      <c r="AE934" s="304"/>
      <c r="AF934" s="304"/>
      <c r="AG934" s="304"/>
      <c r="AH934" s="304"/>
      <c r="AI934" s="304"/>
      <c r="AJ934" s="304"/>
      <c r="AK934" s="304"/>
      <c r="AL934" s="304"/>
      <c r="AM934" s="304"/>
      <c r="AN934" s="304"/>
      <c r="AO934" s="304"/>
      <c r="AP934" s="304"/>
      <c r="AQ934" s="304"/>
      <c r="AR934" s="304"/>
      <c r="AS934" s="304"/>
      <c r="AT934" s="304"/>
      <c r="AU934" s="304"/>
      <c r="AV934" s="304"/>
      <c r="AW934" s="304"/>
      <c r="AX934" s="304"/>
      <c r="AY934" s="304"/>
      <c r="AZ934" s="304"/>
      <c r="BA934" s="304"/>
      <c r="BB934" s="304"/>
      <c r="BC934" s="304"/>
      <c r="BD934" s="304"/>
      <c r="BE934" s="304"/>
      <c r="BF934" s="304"/>
      <c r="BG934" s="304"/>
      <c r="BH934" s="304"/>
      <c r="BI934" s="304"/>
      <c r="BJ934" s="304"/>
      <c r="BK934" s="304"/>
      <c r="BL934" s="304"/>
      <c r="BM934" s="304"/>
      <c r="BN934" s="304"/>
      <c r="BO934" s="304"/>
      <c r="BP934" s="304"/>
      <c r="BQ934" s="304"/>
      <c r="BR934" s="304"/>
      <c r="BS934" s="304"/>
      <c r="BT934" s="304"/>
      <c r="BU934" s="304"/>
      <c r="BV934" s="304"/>
      <c r="BW934" s="304"/>
      <c r="BX934" s="304"/>
      <c r="BY934" s="304"/>
      <c r="BZ934" s="304"/>
      <c r="CA934" s="304"/>
      <c r="CB934" s="304"/>
      <c r="CC934" s="304"/>
      <c r="CD934" s="304"/>
      <c r="CE934" s="304"/>
      <c r="CF934" s="304"/>
      <c r="CG934" s="304"/>
      <c r="CH934" s="304"/>
      <c r="CI934" s="304"/>
      <c r="CJ934" s="304"/>
      <c r="CK934" s="304"/>
      <c r="CL934" s="304"/>
      <c r="CM934" s="304"/>
      <c r="CN934" s="304"/>
      <c r="CO934" s="304"/>
      <c r="CP934" s="304"/>
      <c r="CQ934" s="304"/>
      <c r="CR934" s="304"/>
      <c r="CS934" s="304"/>
      <c r="CT934" s="304"/>
      <c r="CU934" s="304"/>
      <c r="CV934" s="304"/>
      <c r="CW934" s="304"/>
      <c r="CX934" s="304"/>
      <c r="CY934" s="304"/>
      <c r="CZ934" s="304"/>
      <c r="DA934" s="304"/>
      <c r="DB934" s="304"/>
      <c r="DC934" s="304"/>
      <c r="DD934" s="304"/>
    </row>
    <row r="935" spans="1:108" ht="17.25">
      <c r="A935" s="304"/>
      <c r="B935" s="300"/>
      <c r="C935" s="304"/>
      <c r="D935" s="304"/>
      <c r="E935" s="303"/>
      <c r="F935" s="303"/>
      <c r="G935" s="303"/>
      <c r="H935" s="303"/>
      <c r="I935" s="303"/>
      <c r="J935" s="305"/>
      <c r="K935" s="303"/>
      <c r="L935" s="303"/>
      <c r="M935" s="303"/>
      <c r="N935" s="305"/>
      <c r="O935" s="303"/>
      <c r="P935" s="304"/>
      <c r="Q935" s="304"/>
      <c r="R935" s="304"/>
      <c r="S935" s="304"/>
      <c r="T935" s="304"/>
      <c r="U935" s="304"/>
      <c r="V935" s="304"/>
      <c r="W935" s="304"/>
      <c r="X935" s="304"/>
      <c r="Y935" s="304"/>
      <c r="Z935" s="304"/>
      <c r="AA935" s="304"/>
      <c r="AB935" s="304"/>
      <c r="AC935" s="304"/>
      <c r="AD935" s="304"/>
      <c r="AE935" s="304"/>
      <c r="AF935" s="304"/>
      <c r="AG935" s="304"/>
      <c r="AH935" s="304"/>
      <c r="AI935" s="304"/>
      <c r="AJ935" s="304"/>
      <c r="AK935" s="304"/>
      <c r="AL935" s="304"/>
      <c r="AM935" s="304"/>
      <c r="AN935" s="304"/>
      <c r="AO935" s="304"/>
      <c r="AP935" s="304"/>
      <c r="AQ935" s="304"/>
      <c r="AR935" s="304"/>
      <c r="AS935" s="304"/>
      <c r="AT935" s="304"/>
      <c r="AU935" s="304"/>
      <c r="AV935" s="304"/>
      <c r="AW935" s="304"/>
      <c r="AX935" s="304"/>
      <c r="AY935" s="304"/>
      <c r="AZ935" s="304"/>
      <c r="BA935" s="304"/>
      <c r="BB935" s="304"/>
      <c r="BC935" s="304"/>
      <c r="BD935" s="304"/>
      <c r="BE935" s="304"/>
      <c r="BF935" s="304"/>
      <c r="BG935" s="304"/>
      <c r="BH935" s="304"/>
      <c r="BI935" s="304"/>
      <c r="BJ935" s="304"/>
      <c r="BK935" s="304"/>
      <c r="BL935" s="304"/>
      <c r="BM935" s="304"/>
      <c r="BN935" s="304"/>
      <c r="BO935" s="304"/>
      <c r="BP935" s="304"/>
      <c r="BQ935" s="304"/>
      <c r="BR935" s="304"/>
      <c r="BS935" s="304"/>
      <c r="BT935" s="304"/>
      <c r="BU935" s="304"/>
      <c r="BV935" s="304"/>
      <c r="BW935" s="304"/>
      <c r="BX935" s="304"/>
      <c r="BY935" s="304"/>
      <c r="BZ935" s="304"/>
      <c r="CA935" s="304"/>
      <c r="CB935" s="304"/>
      <c r="CC935" s="304"/>
      <c r="CD935" s="304"/>
      <c r="CE935" s="304"/>
      <c r="CF935" s="304"/>
      <c r="CG935" s="304"/>
      <c r="CH935" s="304"/>
      <c r="CI935" s="304"/>
      <c r="CJ935" s="304"/>
      <c r="CK935" s="304"/>
      <c r="CL935" s="304"/>
      <c r="CM935" s="304"/>
      <c r="CN935" s="304"/>
      <c r="CO935" s="304"/>
      <c r="CP935" s="304"/>
      <c r="CQ935" s="304"/>
      <c r="CR935" s="304"/>
      <c r="CS935" s="304"/>
      <c r="CT935" s="304"/>
      <c r="CU935" s="304"/>
      <c r="CV935" s="304"/>
      <c r="CW935" s="304"/>
      <c r="CX935" s="304"/>
      <c r="CY935" s="304"/>
      <c r="CZ935" s="304"/>
      <c r="DA935" s="304"/>
      <c r="DB935" s="304"/>
      <c r="DC935" s="304"/>
      <c r="DD935" s="304"/>
    </row>
    <row r="936" spans="1:108" ht="17.25">
      <c r="A936" s="304"/>
      <c r="B936" s="300"/>
      <c r="C936" s="304"/>
      <c r="D936" s="304"/>
      <c r="E936" s="303"/>
      <c r="F936" s="303"/>
      <c r="G936" s="303"/>
      <c r="H936" s="303"/>
      <c r="I936" s="303"/>
      <c r="J936" s="305"/>
      <c r="K936" s="303"/>
      <c r="L936" s="303"/>
      <c r="M936" s="303"/>
      <c r="N936" s="305"/>
      <c r="O936" s="303"/>
      <c r="P936" s="304"/>
      <c r="Q936" s="304"/>
      <c r="R936" s="304"/>
      <c r="S936" s="304"/>
      <c r="T936" s="304"/>
      <c r="U936" s="304"/>
      <c r="V936" s="304"/>
      <c r="W936" s="304"/>
      <c r="X936" s="304"/>
      <c r="Y936" s="304"/>
      <c r="Z936" s="304"/>
      <c r="AA936" s="304"/>
      <c r="AB936" s="304"/>
      <c r="AC936" s="304"/>
      <c r="AD936" s="304"/>
      <c r="AE936" s="304"/>
      <c r="AF936" s="304"/>
      <c r="AG936" s="304"/>
      <c r="AH936" s="304"/>
      <c r="AI936" s="304"/>
      <c r="AJ936" s="304"/>
      <c r="AK936" s="304"/>
      <c r="AL936" s="304"/>
      <c r="AM936" s="304"/>
      <c r="AN936" s="304"/>
      <c r="AO936" s="304"/>
      <c r="AP936" s="304"/>
      <c r="AQ936" s="304"/>
      <c r="AR936" s="304"/>
      <c r="AS936" s="304"/>
      <c r="AT936" s="304"/>
      <c r="AU936" s="304"/>
      <c r="AV936" s="304"/>
      <c r="AW936" s="304"/>
      <c r="AX936" s="304"/>
      <c r="AY936" s="304"/>
      <c r="AZ936" s="304"/>
      <c r="BA936" s="304"/>
      <c r="BB936" s="304"/>
      <c r="BC936" s="304"/>
      <c r="BD936" s="304"/>
      <c r="BE936" s="304"/>
      <c r="BF936" s="304"/>
      <c r="BG936" s="304"/>
      <c r="BH936" s="304"/>
      <c r="BI936" s="304"/>
      <c r="BJ936" s="304"/>
      <c r="BK936" s="304"/>
      <c r="BL936" s="304"/>
      <c r="BM936" s="304"/>
      <c r="BN936" s="304"/>
      <c r="BO936" s="304"/>
      <c r="BP936" s="304"/>
      <c r="BQ936" s="304"/>
      <c r="BR936" s="304"/>
      <c r="BS936" s="304"/>
      <c r="BT936" s="304"/>
      <c r="BU936" s="304"/>
      <c r="BV936" s="304"/>
      <c r="BW936" s="304"/>
      <c r="BX936" s="304"/>
      <c r="BY936" s="304"/>
      <c r="BZ936" s="304"/>
      <c r="CA936" s="304"/>
      <c r="CB936" s="304"/>
      <c r="CC936" s="304"/>
      <c r="CD936" s="304"/>
      <c r="CE936" s="304"/>
      <c r="CF936" s="304"/>
      <c r="CG936" s="304"/>
      <c r="CH936" s="304"/>
      <c r="CI936" s="304"/>
      <c r="CJ936" s="304"/>
      <c r="CK936" s="304"/>
      <c r="CL936" s="304"/>
      <c r="CM936" s="304"/>
      <c r="CN936" s="304"/>
      <c r="CO936" s="304"/>
      <c r="CP936" s="304"/>
      <c r="CQ936" s="304"/>
      <c r="CR936" s="304"/>
      <c r="CS936" s="304"/>
      <c r="CT936" s="304"/>
      <c r="CU936" s="304"/>
      <c r="CV936" s="304"/>
      <c r="CW936" s="304"/>
      <c r="CX936" s="304"/>
      <c r="CY936" s="304"/>
      <c r="CZ936" s="304"/>
      <c r="DA936" s="304"/>
      <c r="DB936" s="304"/>
      <c r="DC936" s="304"/>
      <c r="DD936" s="304"/>
    </row>
    <row r="937" spans="1:108" ht="17.25">
      <c r="A937" s="304"/>
      <c r="B937" s="300"/>
      <c r="C937" s="304"/>
      <c r="D937" s="304"/>
      <c r="E937" s="303"/>
      <c r="F937" s="303"/>
      <c r="G937" s="303"/>
      <c r="H937" s="303"/>
      <c r="I937" s="303"/>
      <c r="J937" s="305"/>
      <c r="K937" s="303"/>
      <c r="L937" s="303"/>
      <c r="M937" s="303"/>
      <c r="N937" s="305"/>
      <c r="O937" s="303"/>
      <c r="P937" s="304"/>
      <c r="Q937" s="304"/>
      <c r="R937" s="304"/>
      <c r="S937" s="304"/>
      <c r="T937" s="304"/>
      <c r="U937" s="304"/>
      <c r="V937" s="304"/>
      <c r="W937" s="304"/>
      <c r="X937" s="304"/>
      <c r="Y937" s="304"/>
      <c r="Z937" s="304"/>
      <c r="AA937" s="304"/>
      <c r="AB937" s="304"/>
      <c r="AC937" s="304"/>
      <c r="AD937" s="304"/>
      <c r="AE937" s="304"/>
      <c r="AF937" s="304"/>
      <c r="AG937" s="304"/>
      <c r="AH937" s="304"/>
      <c r="AI937" s="304"/>
      <c r="AJ937" s="304"/>
      <c r="AK937" s="304"/>
      <c r="AL937" s="304"/>
      <c r="AM937" s="304"/>
      <c r="AN937" s="304"/>
      <c r="AO937" s="304"/>
      <c r="AP937" s="304"/>
      <c r="AQ937" s="304"/>
      <c r="AR937" s="304"/>
      <c r="AS937" s="304"/>
      <c r="AT937" s="304"/>
      <c r="AU937" s="304"/>
      <c r="AV937" s="304"/>
      <c r="AW937" s="304"/>
      <c r="AX937" s="304"/>
      <c r="AY937" s="304"/>
      <c r="AZ937" s="304"/>
      <c r="BA937" s="304"/>
      <c r="BB937" s="304"/>
      <c r="BC937" s="304"/>
      <c r="BD937" s="304"/>
      <c r="BE937" s="304"/>
      <c r="BF937" s="304"/>
      <c r="BG937" s="304"/>
      <c r="BH937" s="304"/>
      <c r="BI937" s="304"/>
      <c r="BJ937" s="304"/>
      <c r="BK937" s="304"/>
      <c r="BL937" s="304"/>
      <c r="BM937" s="304"/>
      <c r="BN937" s="304"/>
      <c r="BO937" s="304"/>
      <c r="BP937" s="304"/>
      <c r="BQ937" s="304"/>
      <c r="BR937" s="304"/>
      <c r="BS937" s="304"/>
      <c r="BT937" s="304"/>
      <c r="BU937" s="304"/>
      <c r="BV937" s="304"/>
      <c r="BW937" s="304"/>
      <c r="BX937" s="304"/>
      <c r="BY937" s="304"/>
      <c r="BZ937" s="304"/>
      <c r="CA937" s="304"/>
      <c r="CB937" s="304"/>
      <c r="CC937" s="304"/>
      <c r="CD937" s="304"/>
      <c r="CE937" s="304"/>
      <c r="CF937" s="304"/>
      <c r="CG937" s="304"/>
      <c r="CH937" s="304"/>
      <c r="CI937" s="304"/>
      <c r="CJ937" s="304"/>
      <c r="CK937" s="304"/>
      <c r="CL937" s="304"/>
      <c r="CM937" s="304"/>
      <c r="CN937" s="304"/>
      <c r="CO937" s="304"/>
      <c r="CP937" s="304"/>
      <c r="CQ937" s="304"/>
      <c r="CR937" s="304"/>
      <c r="CS937" s="304"/>
      <c r="CT937" s="304"/>
      <c r="CU937" s="304"/>
      <c r="CV937" s="304"/>
      <c r="CW937" s="304"/>
      <c r="CX937" s="304"/>
      <c r="CY937" s="304"/>
      <c r="CZ937" s="304"/>
      <c r="DA937" s="304"/>
      <c r="DB937" s="304"/>
      <c r="DC937" s="304"/>
      <c r="DD937" s="304"/>
    </row>
    <row r="938" spans="1:108" ht="17.25">
      <c r="A938" s="304"/>
      <c r="B938" s="300"/>
      <c r="C938" s="304"/>
      <c r="D938" s="304"/>
      <c r="E938" s="303"/>
      <c r="F938" s="303"/>
      <c r="G938" s="303"/>
      <c r="H938" s="303"/>
      <c r="I938" s="303"/>
      <c r="J938" s="305"/>
      <c r="K938" s="303"/>
      <c r="L938" s="303"/>
      <c r="M938" s="303"/>
      <c r="N938" s="305"/>
      <c r="O938" s="303"/>
      <c r="P938" s="304"/>
      <c r="Q938" s="304"/>
      <c r="R938" s="304"/>
      <c r="S938" s="304"/>
      <c r="T938" s="304"/>
      <c r="U938" s="304"/>
      <c r="V938" s="304"/>
      <c r="W938" s="304"/>
      <c r="X938" s="304"/>
      <c r="Y938" s="304"/>
      <c r="Z938" s="304"/>
      <c r="AA938" s="304"/>
      <c r="AB938" s="304"/>
      <c r="AC938" s="304"/>
      <c r="AD938" s="304"/>
      <c r="AE938" s="304"/>
      <c r="AF938" s="304"/>
      <c r="AG938" s="304"/>
      <c r="AH938" s="304"/>
      <c r="AI938" s="304"/>
      <c r="AJ938" s="304"/>
      <c r="AK938" s="304"/>
      <c r="AL938" s="304"/>
      <c r="AM938" s="304"/>
      <c r="AN938" s="304"/>
      <c r="AO938" s="304"/>
      <c r="AP938" s="304"/>
      <c r="AQ938" s="304"/>
      <c r="AR938" s="304"/>
      <c r="AS938" s="304"/>
      <c r="AT938" s="304"/>
      <c r="AU938" s="304"/>
      <c r="AV938" s="304"/>
      <c r="AW938" s="304"/>
      <c r="AX938" s="304"/>
      <c r="AY938" s="304"/>
      <c r="AZ938" s="304"/>
      <c r="BA938" s="304"/>
      <c r="BB938" s="304"/>
      <c r="BC938" s="304"/>
      <c r="BD938" s="304"/>
      <c r="BE938" s="304"/>
      <c r="BF938" s="304"/>
      <c r="BG938" s="304"/>
      <c r="BH938" s="304"/>
      <c r="BI938" s="304"/>
      <c r="BJ938" s="304"/>
      <c r="BK938" s="304"/>
      <c r="BL938" s="304"/>
      <c r="BM938" s="304"/>
      <c r="BN938" s="304"/>
      <c r="BO938" s="304"/>
      <c r="BP938" s="304"/>
      <c r="BQ938" s="304"/>
      <c r="BR938" s="304"/>
      <c r="BS938" s="304"/>
      <c r="BT938" s="304"/>
      <c r="BU938" s="304"/>
      <c r="BV938" s="304"/>
      <c r="BW938" s="304"/>
      <c r="BX938" s="304"/>
      <c r="BY938" s="304"/>
      <c r="BZ938" s="304"/>
      <c r="CA938" s="304"/>
      <c r="CB938" s="304"/>
      <c r="CC938" s="304"/>
      <c r="CD938" s="304"/>
      <c r="CE938" s="304"/>
      <c r="CF938" s="304"/>
      <c r="CG938" s="304"/>
      <c r="CH938" s="304"/>
      <c r="CI938" s="304"/>
      <c r="CJ938" s="304"/>
      <c r="CK938" s="304"/>
      <c r="CL938" s="304"/>
      <c r="CM938" s="304"/>
      <c r="CN938" s="304"/>
      <c r="CO938" s="304"/>
      <c r="CP938" s="304"/>
      <c r="CQ938" s="304"/>
      <c r="CR938" s="304"/>
      <c r="CS938" s="304"/>
      <c r="CT938" s="304"/>
      <c r="CU938" s="304"/>
      <c r="CV938" s="304"/>
      <c r="CW938" s="304"/>
      <c r="CX938" s="304"/>
      <c r="CY938" s="304"/>
      <c r="CZ938" s="304"/>
      <c r="DA938" s="304"/>
      <c r="DB938" s="304"/>
      <c r="DC938" s="304"/>
      <c r="DD938" s="304"/>
    </row>
    <row r="939" spans="1:108" ht="17.25">
      <c r="A939" s="304"/>
      <c r="B939" s="300"/>
      <c r="C939" s="304"/>
      <c r="D939" s="304"/>
      <c r="E939" s="303"/>
      <c r="F939" s="303"/>
      <c r="G939" s="303"/>
      <c r="H939" s="303"/>
      <c r="I939" s="303"/>
      <c r="J939" s="305"/>
      <c r="K939" s="303"/>
      <c r="L939" s="303"/>
      <c r="M939" s="303"/>
      <c r="N939" s="305"/>
      <c r="O939" s="303"/>
      <c r="P939" s="304"/>
      <c r="Q939" s="304"/>
      <c r="R939" s="304"/>
      <c r="S939" s="304"/>
      <c r="T939" s="304"/>
      <c r="U939" s="304"/>
      <c r="V939" s="304"/>
      <c r="W939" s="304"/>
      <c r="X939" s="304"/>
      <c r="Y939" s="304"/>
      <c r="Z939" s="304"/>
      <c r="AA939" s="304"/>
      <c r="AB939" s="304"/>
      <c r="AC939" s="304"/>
      <c r="AD939" s="304"/>
      <c r="AE939" s="304"/>
      <c r="AF939" s="304"/>
      <c r="AG939" s="304"/>
      <c r="AH939" s="304"/>
      <c r="AI939" s="304"/>
      <c r="AJ939" s="304"/>
      <c r="AK939" s="304"/>
      <c r="AL939" s="304"/>
      <c r="AM939" s="304"/>
      <c r="AN939" s="304"/>
      <c r="AO939" s="304"/>
      <c r="AP939" s="304"/>
      <c r="AQ939" s="304"/>
      <c r="AR939" s="304"/>
      <c r="AS939" s="304"/>
      <c r="AT939" s="304"/>
      <c r="AU939" s="304"/>
      <c r="AV939" s="304"/>
      <c r="AW939" s="304"/>
      <c r="AX939" s="304"/>
      <c r="AY939" s="304"/>
      <c r="AZ939" s="304"/>
      <c r="BA939" s="304"/>
      <c r="BB939" s="304"/>
      <c r="BC939" s="304"/>
      <c r="BD939" s="304"/>
      <c r="BE939" s="304"/>
      <c r="BF939" s="304"/>
      <c r="BG939" s="304"/>
      <c r="BH939" s="304"/>
      <c r="BI939" s="304"/>
      <c r="BJ939" s="304"/>
      <c r="BK939" s="304"/>
      <c r="BL939" s="304"/>
      <c r="BM939" s="304"/>
      <c r="BN939" s="304"/>
      <c r="BO939" s="304"/>
      <c r="BP939" s="304"/>
      <c r="BQ939" s="304"/>
      <c r="BR939" s="304"/>
      <c r="BS939" s="304"/>
      <c r="BT939" s="304"/>
      <c r="BU939" s="304"/>
      <c r="BV939" s="304"/>
      <c r="BW939" s="304"/>
      <c r="BX939" s="304"/>
      <c r="BY939" s="304"/>
      <c r="BZ939" s="304"/>
      <c r="CA939" s="304"/>
      <c r="CB939" s="304"/>
      <c r="CC939" s="304"/>
      <c r="CD939" s="304"/>
      <c r="CE939" s="304"/>
      <c r="CF939" s="304"/>
      <c r="CG939" s="304"/>
      <c r="CH939" s="304"/>
      <c r="CI939" s="304"/>
      <c r="CJ939" s="304"/>
      <c r="CK939" s="304"/>
      <c r="CL939" s="304"/>
      <c r="CM939" s="304"/>
      <c r="CN939" s="304"/>
      <c r="CO939" s="304"/>
      <c r="CP939" s="304"/>
      <c r="CQ939" s="304"/>
      <c r="CR939" s="304"/>
      <c r="CS939" s="304"/>
      <c r="CT939" s="304"/>
      <c r="CU939" s="304"/>
      <c r="CV939" s="304"/>
      <c r="CW939" s="304"/>
      <c r="CX939" s="304"/>
      <c r="CY939" s="304"/>
      <c r="CZ939" s="304"/>
      <c r="DA939" s="304"/>
      <c r="DB939" s="304"/>
      <c r="DC939" s="304"/>
      <c r="DD939" s="304"/>
    </row>
    <row r="940" spans="1:108" ht="17.25">
      <c r="A940" s="304"/>
      <c r="B940" s="300"/>
      <c r="C940" s="304"/>
      <c r="D940" s="304"/>
      <c r="E940" s="303"/>
      <c r="F940" s="303"/>
      <c r="G940" s="303"/>
      <c r="H940" s="303"/>
      <c r="I940" s="303"/>
      <c r="J940" s="305"/>
      <c r="K940" s="303"/>
      <c r="L940" s="303"/>
      <c r="M940" s="303"/>
      <c r="N940" s="305"/>
      <c r="O940" s="303"/>
      <c r="P940" s="304"/>
      <c r="Q940" s="304"/>
      <c r="R940" s="304"/>
      <c r="S940" s="304"/>
      <c r="T940" s="304"/>
      <c r="U940" s="304"/>
      <c r="V940" s="304"/>
      <c r="W940" s="304"/>
      <c r="X940" s="304"/>
      <c r="Y940" s="304"/>
      <c r="Z940" s="304"/>
      <c r="AA940" s="304"/>
      <c r="AB940" s="304"/>
      <c r="AC940" s="304"/>
      <c r="AD940" s="304"/>
      <c r="AE940" s="304"/>
      <c r="AF940" s="304"/>
      <c r="AG940" s="304"/>
      <c r="AH940" s="304"/>
      <c r="AI940" s="304"/>
      <c r="AJ940" s="304"/>
      <c r="AK940" s="304"/>
      <c r="AL940" s="304"/>
      <c r="AM940" s="304"/>
      <c r="AN940" s="304"/>
      <c r="AO940" s="304"/>
      <c r="AP940" s="304"/>
      <c r="AQ940" s="304"/>
      <c r="AR940" s="304"/>
      <c r="AS940" s="304"/>
      <c r="AT940" s="304"/>
      <c r="AU940" s="304"/>
      <c r="AV940" s="304"/>
      <c r="AW940" s="304"/>
      <c r="AX940" s="304"/>
      <c r="AY940" s="304"/>
      <c r="AZ940" s="304"/>
      <c r="BA940" s="304"/>
      <c r="BB940" s="304"/>
      <c r="BC940" s="304"/>
      <c r="BD940" s="304"/>
      <c r="BE940" s="304"/>
      <c r="BF940" s="304"/>
      <c r="BG940" s="304"/>
      <c r="BH940" s="304"/>
      <c r="BI940" s="304"/>
      <c r="BJ940" s="304"/>
      <c r="BK940" s="304"/>
      <c r="BL940" s="304"/>
      <c r="BM940" s="304"/>
      <c r="BN940" s="304"/>
      <c r="BO940" s="304"/>
      <c r="BP940" s="304"/>
      <c r="BQ940" s="304"/>
      <c r="BR940" s="304"/>
      <c r="BS940" s="304"/>
      <c r="BT940" s="304"/>
      <c r="BU940" s="304"/>
      <c r="BV940" s="304"/>
      <c r="BW940" s="304"/>
      <c r="BX940" s="304"/>
      <c r="BY940" s="304"/>
      <c r="BZ940" s="304"/>
      <c r="CA940" s="304"/>
      <c r="CB940" s="304"/>
      <c r="CC940" s="304"/>
      <c r="CD940" s="304"/>
      <c r="CE940" s="304"/>
      <c r="CF940" s="304"/>
      <c r="CG940" s="304"/>
      <c r="CH940" s="304"/>
      <c r="CI940" s="304"/>
      <c r="CJ940" s="304"/>
      <c r="CK940" s="304"/>
      <c r="CL940" s="304"/>
      <c r="CM940" s="304"/>
      <c r="CN940" s="304"/>
      <c r="CO940" s="304"/>
      <c r="CP940" s="304"/>
      <c r="CQ940" s="304"/>
      <c r="CR940" s="304"/>
      <c r="CS940" s="304"/>
      <c r="CT940" s="304"/>
      <c r="CU940" s="304"/>
      <c r="CV940" s="304"/>
      <c r="CW940" s="304"/>
      <c r="CX940" s="304"/>
      <c r="CY940" s="304"/>
      <c r="CZ940" s="304"/>
      <c r="DA940" s="304"/>
      <c r="DB940" s="304"/>
      <c r="DC940" s="304"/>
      <c r="DD940" s="304"/>
    </row>
    <row r="941" spans="1:108" ht="17.25">
      <c r="A941" s="304"/>
      <c r="B941" s="300"/>
      <c r="C941" s="304"/>
      <c r="D941" s="304"/>
      <c r="E941" s="303"/>
      <c r="F941" s="303"/>
      <c r="G941" s="303"/>
      <c r="H941" s="303"/>
      <c r="I941" s="303"/>
      <c r="J941" s="305"/>
      <c r="K941" s="303"/>
      <c r="L941" s="303"/>
      <c r="M941" s="303"/>
      <c r="N941" s="305"/>
      <c r="O941" s="303"/>
      <c r="P941" s="304"/>
      <c r="Q941" s="304"/>
      <c r="R941" s="304"/>
      <c r="S941" s="304"/>
      <c r="T941" s="304"/>
      <c r="U941" s="304"/>
      <c r="V941" s="304"/>
      <c r="W941" s="304"/>
      <c r="X941" s="304"/>
      <c r="Y941" s="304"/>
      <c r="Z941" s="304"/>
      <c r="AA941" s="304"/>
      <c r="AB941" s="304"/>
      <c r="AC941" s="304"/>
      <c r="AD941" s="304"/>
      <c r="AE941" s="304"/>
      <c r="AF941" s="304"/>
      <c r="AG941" s="304"/>
      <c r="AH941" s="304"/>
      <c r="AI941" s="304"/>
      <c r="AJ941" s="304"/>
      <c r="AK941" s="304"/>
      <c r="AL941" s="304"/>
      <c r="AM941" s="304"/>
      <c r="AN941" s="304"/>
      <c r="AO941" s="304"/>
      <c r="AP941" s="304"/>
      <c r="AQ941" s="304"/>
      <c r="AR941" s="304"/>
      <c r="AS941" s="304"/>
      <c r="AT941" s="304"/>
      <c r="AU941" s="304"/>
      <c r="AV941" s="304"/>
      <c r="AW941" s="304"/>
      <c r="AX941" s="304"/>
      <c r="AY941" s="304"/>
      <c r="AZ941" s="304"/>
      <c r="BA941" s="304"/>
      <c r="BB941" s="304"/>
      <c r="BC941" s="304"/>
      <c r="BD941" s="304"/>
      <c r="BE941" s="304"/>
      <c r="BF941" s="304"/>
      <c r="BG941" s="304"/>
      <c r="BH941" s="304"/>
      <c r="BI941" s="304"/>
      <c r="BJ941" s="304"/>
      <c r="BK941" s="304"/>
      <c r="BL941" s="304"/>
      <c r="BM941" s="304"/>
      <c r="BN941" s="304"/>
      <c r="BO941" s="304"/>
      <c r="BP941" s="304"/>
      <c r="BQ941" s="304"/>
      <c r="BR941" s="304"/>
      <c r="BS941" s="304"/>
      <c r="BT941" s="304"/>
      <c r="BU941" s="304"/>
      <c r="BV941" s="304"/>
      <c r="BW941" s="304"/>
      <c r="BX941" s="304"/>
      <c r="BY941" s="304"/>
      <c r="BZ941" s="304"/>
      <c r="CA941" s="304"/>
      <c r="CB941" s="304"/>
      <c r="CC941" s="304"/>
      <c r="CD941" s="304"/>
      <c r="CE941" s="304"/>
      <c r="CF941" s="304"/>
      <c r="CG941" s="304"/>
      <c r="CH941" s="304"/>
      <c r="CI941" s="304"/>
      <c r="CJ941" s="304"/>
      <c r="CK941" s="304"/>
      <c r="CL941" s="304"/>
      <c r="CM941" s="304"/>
      <c r="CN941" s="304"/>
      <c r="CO941" s="304"/>
      <c r="CP941" s="304"/>
      <c r="CQ941" s="304"/>
      <c r="CR941" s="304"/>
      <c r="CS941" s="304"/>
      <c r="CT941" s="304"/>
      <c r="CU941" s="304"/>
      <c r="CV941" s="304"/>
      <c r="CW941" s="304"/>
      <c r="CX941" s="304"/>
      <c r="CY941" s="304"/>
      <c r="CZ941" s="304"/>
      <c r="DA941" s="304"/>
      <c r="DB941" s="304"/>
      <c r="DC941" s="304"/>
      <c r="DD941" s="304"/>
    </row>
    <row r="942" spans="1:108" ht="17.25">
      <c r="A942" s="304"/>
      <c r="B942" s="300"/>
      <c r="C942" s="304"/>
      <c r="D942" s="304"/>
      <c r="E942" s="303"/>
      <c r="F942" s="303"/>
      <c r="G942" s="303"/>
      <c r="H942" s="303"/>
      <c r="I942" s="303"/>
      <c r="J942" s="305"/>
      <c r="K942" s="303"/>
      <c r="L942" s="303"/>
      <c r="M942" s="303"/>
      <c r="N942" s="305"/>
      <c r="O942" s="303"/>
      <c r="P942" s="304"/>
      <c r="Q942" s="304"/>
      <c r="R942" s="304"/>
      <c r="S942" s="304"/>
      <c r="T942" s="304"/>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c r="AU942" s="304"/>
      <c r="AV942" s="304"/>
      <c r="AW942" s="304"/>
      <c r="AX942" s="304"/>
      <c r="AY942" s="304"/>
      <c r="AZ942" s="304"/>
      <c r="BA942" s="304"/>
      <c r="BB942" s="304"/>
      <c r="BC942" s="304"/>
      <c r="BD942" s="304"/>
      <c r="BE942" s="304"/>
      <c r="BF942" s="304"/>
      <c r="BG942" s="304"/>
      <c r="BH942" s="304"/>
      <c r="BI942" s="304"/>
      <c r="BJ942" s="304"/>
      <c r="BK942" s="304"/>
      <c r="BL942" s="304"/>
      <c r="BM942" s="304"/>
      <c r="BN942" s="304"/>
      <c r="BO942" s="304"/>
      <c r="BP942" s="304"/>
      <c r="BQ942" s="304"/>
      <c r="BR942" s="304"/>
      <c r="BS942" s="304"/>
      <c r="BT942" s="304"/>
      <c r="BU942" s="304"/>
      <c r="BV942" s="304"/>
      <c r="BW942" s="304"/>
      <c r="BX942" s="304"/>
      <c r="BY942" s="304"/>
      <c r="BZ942" s="304"/>
      <c r="CA942" s="304"/>
      <c r="CB942" s="304"/>
      <c r="CC942" s="304"/>
      <c r="CD942" s="304"/>
      <c r="CE942" s="304"/>
      <c r="CF942" s="304"/>
      <c r="CG942" s="304"/>
      <c r="CH942" s="304"/>
      <c r="CI942" s="304"/>
      <c r="CJ942" s="304"/>
      <c r="CK942" s="304"/>
      <c r="CL942" s="304"/>
      <c r="CM942" s="304"/>
      <c r="CN942" s="304"/>
      <c r="CO942" s="304"/>
      <c r="CP942" s="304"/>
      <c r="CQ942" s="304"/>
      <c r="CR942" s="304"/>
      <c r="CS942" s="304"/>
      <c r="CT942" s="304"/>
      <c r="CU942" s="304"/>
      <c r="CV942" s="304"/>
      <c r="CW942" s="304"/>
      <c r="CX942" s="304"/>
      <c r="CY942" s="304"/>
      <c r="CZ942" s="304"/>
      <c r="DA942" s="304"/>
      <c r="DB942" s="304"/>
      <c r="DC942" s="304"/>
      <c r="DD942" s="304"/>
    </row>
    <row r="943" spans="1:108" ht="17.25">
      <c r="A943" s="304"/>
      <c r="B943" s="300"/>
      <c r="C943" s="304"/>
      <c r="D943" s="304"/>
      <c r="E943" s="303"/>
      <c r="F943" s="303"/>
      <c r="G943" s="303"/>
      <c r="H943" s="303"/>
      <c r="I943" s="303"/>
      <c r="J943" s="305"/>
      <c r="K943" s="303"/>
      <c r="L943" s="303"/>
      <c r="M943" s="303"/>
      <c r="N943" s="305"/>
      <c r="O943" s="303"/>
      <c r="P943" s="304"/>
      <c r="Q943" s="304"/>
      <c r="R943" s="304"/>
      <c r="S943" s="304"/>
      <c r="T943" s="304"/>
      <c r="U943" s="304"/>
      <c r="V943" s="304"/>
      <c r="W943" s="304"/>
      <c r="X943" s="304"/>
      <c r="Y943" s="304"/>
      <c r="Z943" s="304"/>
      <c r="AA943" s="304"/>
      <c r="AB943" s="304"/>
      <c r="AC943" s="304"/>
      <c r="AD943" s="304"/>
      <c r="AE943" s="304"/>
      <c r="AF943" s="304"/>
      <c r="AG943" s="304"/>
      <c r="AH943" s="304"/>
      <c r="AI943" s="304"/>
      <c r="AJ943" s="304"/>
      <c r="AK943" s="304"/>
      <c r="AL943" s="304"/>
      <c r="AM943" s="304"/>
      <c r="AN943" s="304"/>
      <c r="AO943" s="304"/>
      <c r="AP943" s="304"/>
      <c r="AQ943" s="304"/>
      <c r="AR943" s="304"/>
      <c r="AS943" s="304"/>
      <c r="AT943" s="304"/>
      <c r="AU943" s="304"/>
      <c r="AV943" s="304"/>
      <c r="AW943" s="304"/>
      <c r="AX943" s="304"/>
      <c r="AY943" s="304"/>
      <c r="AZ943" s="304"/>
      <c r="BA943" s="304"/>
      <c r="BB943" s="304"/>
      <c r="BC943" s="304"/>
      <c r="BD943" s="304"/>
      <c r="BE943" s="304"/>
      <c r="BF943" s="304"/>
      <c r="BG943" s="304"/>
      <c r="BH943" s="304"/>
      <c r="BI943" s="304"/>
      <c r="BJ943" s="304"/>
      <c r="BK943" s="304"/>
      <c r="BL943" s="304"/>
      <c r="BM943" s="304"/>
      <c r="BN943" s="304"/>
      <c r="BO943" s="304"/>
      <c r="BP943" s="304"/>
      <c r="BQ943" s="304"/>
      <c r="BR943" s="304"/>
      <c r="BS943" s="304"/>
      <c r="BT943" s="304"/>
      <c r="BU943" s="304"/>
      <c r="BV943" s="304"/>
      <c r="BW943" s="304"/>
      <c r="BX943" s="304"/>
      <c r="BY943" s="304"/>
      <c r="BZ943" s="304"/>
      <c r="CA943" s="304"/>
      <c r="CB943" s="304"/>
      <c r="CC943" s="304"/>
      <c r="CD943" s="304"/>
      <c r="CE943" s="304"/>
      <c r="CF943" s="304"/>
      <c r="CG943" s="304"/>
      <c r="CH943" s="304"/>
      <c r="CI943" s="304"/>
      <c r="CJ943" s="304"/>
      <c r="CK943" s="304"/>
      <c r="CL943" s="304"/>
      <c r="CM943" s="304"/>
      <c r="CN943" s="304"/>
      <c r="CO943" s="304"/>
      <c r="CP943" s="304"/>
      <c r="CQ943" s="304"/>
      <c r="CR943" s="304"/>
      <c r="CS943" s="304"/>
      <c r="CT943" s="304"/>
      <c r="CU943" s="304"/>
      <c r="CV943" s="304"/>
      <c r="CW943" s="304"/>
      <c r="CX943" s="304"/>
      <c r="CY943" s="304"/>
      <c r="CZ943" s="304"/>
      <c r="DA943" s="304"/>
      <c r="DB943" s="304"/>
      <c r="DC943" s="304"/>
      <c r="DD943" s="304"/>
    </row>
    <row r="944" spans="1:108" ht="17.25">
      <c r="A944" s="304"/>
      <c r="B944" s="300"/>
      <c r="C944" s="304"/>
      <c r="D944" s="304"/>
      <c r="E944" s="303"/>
      <c r="F944" s="303"/>
      <c r="G944" s="303"/>
      <c r="H944" s="303"/>
      <c r="I944" s="303"/>
      <c r="J944" s="305"/>
      <c r="K944" s="303"/>
      <c r="L944" s="303"/>
      <c r="M944" s="303"/>
      <c r="N944" s="305"/>
      <c r="O944" s="303"/>
      <c r="P944" s="304"/>
      <c r="Q944" s="304"/>
      <c r="R944" s="304"/>
      <c r="S944" s="304"/>
      <c r="T944" s="304"/>
      <c r="U944" s="304"/>
      <c r="V944" s="304"/>
      <c r="W944" s="304"/>
      <c r="X944" s="304"/>
      <c r="Y944" s="304"/>
      <c r="Z944" s="304"/>
      <c r="AA944" s="304"/>
      <c r="AB944" s="304"/>
      <c r="AC944" s="304"/>
      <c r="AD944" s="304"/>
      <c r="AE944" s="304"/>
      <c r="AF944" s="304"/>
      <c r="AG944" s="304"/>
      <c r="AH944" s="304"/>
      <c r="AI944" s="304"/>
      <c r="AJ944" s="304"/>
      <c r="AK944" s="304"/>
      <c r="AL944" s="304"/>
      <c r="AM944" s="304"/>
      <c r="AN944" s="304"/>
      <c r="AO944" s="304"/>
      <c r="AP944" s="304"/>
      <c r="AQ944" s="304"/>
      <c r="AR944" s="304"/>
      <c r="AS944" s="304"/>
      <c r="AT944" s="304"/>
      <c r="AU944" s="304"/>
      <c r="AV944" s="304"/>
      <c r="AW944" s="304"/>
      <c r="AX944" s="304"/>
      <c r="AY944" s="304"/>
      <c r="AZ944" s="304"/>
      <c r="BA944" s="304"/>
      <c r="BB944" s="304"/>
      <c r="BC944" s="304"/>
      <c r="BD944" s="304"/>
      <c r="BE944" s="304"/>
      <c r="BF944" s="304"/>
      <c r="BG944" s="304"/>
      <c r="BH944" s="304"/>
      <c r="BI944" s="304"/>
      <c r="BJ944" s="304"/>
      <c r="BK944" s="304"/>
      <c r="BL944" s="304"/>
      <c r="BM944" s="304"/>
      <c r="BN944" s="304"/>
      <c r="BO944" s="304"/>
      <c r="BP944" s="304"/>
      <c r="BQ944" s="304"/>
      <c r="BR944" s="304"/>
      <c r="BS944" s="304"/>
      <c r="BT944" s="304"/>
      <c r="BU944" s="304"/>
      <c r="BV944" s="304"/>
      <c r="BW944" s="304"/>
      <c r="BX944" s="304"/>
      <c r="BY944" s="304"/>
      <c r="BZ944" s="304"/>
      <c r="CA944" s="304"/>
      <c r="CB944" s="304"/>
      <c r="CC944" s="304"/>
      <c r="CD944" s="304"/>
      <c r="CE944" s="304"/>
      <c r="CF944" s="304"/>
      <c r="CG944" s="304"/>
      <c r="CH944" s="304"/>
      <c r="CI944" s="304"/>
      <c r="CJ944" s="304"/>
      <c r="CK944" s="304"/>
      <c r="CL944" s="304"/>
      <c r="CM944" s="304"/>
      <c r="CN944" s="304"/>
      <c r="CO944" s="304"/>
      <c r="CP944" s="304"/>
      <c r="CQ944" s="304"/>
      <c r="CR944" s="304"/>
      <c r="CS944" s="304"/>
      <c r="CT944" s="304"/>
      <c r="CU944" s="304"/>
      <c r="CV944" s="304"/>
      <c r="CW944" s="304"/>
      <c r="CX944" s="304"/>
      <c r="CY944" s="304"/>
      <c r="CZ944" s="304"/>
      <c r="DA944" s="304"/>
      <c r="DB944" s="304"/>
      <c r="DC944" s="304"/>
      <c r="DD944" s="304"/>
    </row>
    <row r="945" spans="1:108" ht="17.25">
      <c r="A945" s="304"/>
      <c r="B945" s="300"/>
      <c r="C945" s="304"/>
      <c r="D945" s="304"/>
      <c r="E945" s="303"/>
      <c r="F945" s="303"/>
      <c r="G945" s="303"/>
      <c r="H945" s="303"/>
      <c r="I945" s="303"/>
      <c r="J945" s="305"/>
      <c r="K945" s="303"/>
      <c r="L945" s="303"/>
      <c r="M945" s="303"/>
      <c r="N945" s="305"/>
      <c r="O945" s="303"/>
      <c r="P945" s="304"/>
      <c r="Q945" s="304"/>
      <c r="R945" s="304"/>
      <c r="S945" s="304"/>
      <c r="T945" s="304"/>
      <c r="U945" s="304"/>
      <c r="V945" s="304"/>
      <c r="W945" s="304"/>
      <c r="X945" s="304"/>
      <c r="Y945" s="304"/>
      <c r="Z945" s="304"/>
      <c r="AA945" s="304"/>
      <c r="AB945" s="304"/>
      <c r="AC945" s="304"/>
      <c r="AD945" s="304"/>
      <c r="AE945" s="304"/>
      <c r="AF945" s="304"/>
      <c r="AG945" s="304"/>
      <c r="AH945" s="304"/>
      <c r="AI945" s="304"/>
      <c r="AJ945" s="304"/>
      <c r="AK945" s="304"/>
      <c r="AL945" s="304"/>
      <c r="AM945" s="304"/>
      <c r="AN945" s="304"/>
      <c r="AO945" s="304"/>
      <c r="AP945" s="304"/>
      <c r="AQ945" s="304"/>
      <c r="AR945" s="304"/>
      <c r="AS945" s="304"/>
      <c r="AT945" s="304"/>
      <c r="AU945" s="304"/>
      <c r="AV945" s="304"/>
      <c r="AW945" s="304"/>
      <c r="AX945" s="304"/>
      <c r="AY945" s="304"/>
      <c r="AZ945" s="304"/>
      <c r="BA945" s="304"/>
      <c r="BB945" s="304"/>
      <c r="BC945" s="304"/>
      <c r="BD945" s="304"/>
      <c r="BE945" s="304"/>
      <c r="BF945" s="304"/>
      <c r="BG945" s="304"/>
      <c r="BH945" s="304"/>
      <c r="BI945" s="304"/>
      <c r="BJ945" s="304"/>
      <c r="BK945" s="304"/>
      <c r="BL945" s="304"/>
      <c r="BM945" s="304"/>
      <c r="BN945" s="304"/>
      <c r="BO945" s="304"/>
      <c r="BP945" s="304"/>
      <c r="BQ945" s="304"/>
      <c r="BR945" s="304"/>
      <c r="BS945" s="304"/>
      <c r="BT945" s="304"/>
      <c r="BU945" s="304"/>
      <c r="BV945" s="304"/>
      <c r="BW945" s="304"/>
      <c r="BX945" s="304"/>
      <c r="BY945" s="304"/>
      <c r="BZ945" s="304"/>
      <c r="CA945" s="304"/>
      <c r="CB945" s="304"/>
      <c r="CC945" s="304"/>
      <c r="CD945" s="304"/>
      <c r="CE945" s="304"/>
      <c r="CF945" s="304"/>
      <c r="CG945" s="304"/>
      <c r="CH945" s="304"/>
      <c r="CI945" s="304"/>
      <c r="CJ945" s="304"/>
      <c r="CK945" s="304"/>
      <c r="CL945" s="304"/>
      <c r="CM945" s="304"/>
      <c r="CN945" s="304"/>
      <c r="CO945" s="304"/>
      <c r="CP945" s="304"/>
      <c r="CQ945" s="304"/>
      <c r="CR945" s="304"/>
      <c r="CS945" s="304"/>
      <c r="CT945" s="304"/>
      <c r="CU945" s="304"/>
      <c r="CV945" s="304"/>
      <c r="CW945" s="304"/>
      <c r="CX945" s="304"/>
      <c r="CY945" s="304"/>
      <c r="CZ945" s="304"/>
      <c r="DA945" s="304"/>
      <c r="DB945" s="304"/>
      <c r="DC945" s="304"/>
      <c r="DD945" s="304"/>
    </row>
    <row r="946" spans="1:108" ht="17.25">
      <c r="A946" s="304"/>
      <c r="B946" s="300"/>
      <c r="C946" s="304"/>
      <c r="D946" s="304"/>
      <c r="E946" s="303"/>
      <c r="F946" s="303"/>
      <c r="G946" s="303"/>
      <c r="H946" s="303"/>
      <c r="I946" s="303"/>
      <c r="J946" s="305"/>
      <c r="K946" s="303"/>
      <c r="L946" s="303"/>
      <c r="M946" s="303"/>
      <c r="N946" s="305"/>
      <c r="O946" s="303"/>
      <c r="P946" s="304"/>
      <c r="Q946" s="304"/>
      <c r="R946" s="304"/>
      <c r="S946" s="304"/>
      <c r="T946" s="304"/>
      <c r="U946" s="304"/>
      <c r="V946" s="304"/>
      <c r="W946" s="304"/>
      <c r="X946" s="304"/>
      <c r="Y946" s="304"/>
      <c r="Z946" s="304"/>
      <c r="AA946" s="304"/>
      <c r="AB946" s="304"/>
      <c r="AC946" s="304"/>
      <c r="AD946" s="304"/>
      <c r="AE946" s="304"/>
      <c r="AF946" s="304"/>
      <c r="AG946" s="304"/>
      <c r="AH946" s="304"/>
      <c r="AI946" s="304"/>
      <c r="AJ946" s="304"/>
      <c r="AK946" s="304"/>
      <c r="AL946" s="304"/>
      <c r="AM946" s="304"/>
      <c r="AN946" s="304"/>
      <c r="AO946" s="304"/>
      <c r="AP946" s="304"/>
      <c r="AQ946" s="304"/>
      <c r="AR946" s="304"/>
      <c r="AS946" s="304"/>
      <c r="AT946" s="304"/>
      <c r="AU946" s="304"/>
      <c r="AV946" s="304"/>
      <c r="AW946" s="304"/>
      <c r="AX946" s="304"/>
      <c r="AY946" s="304"/>
      <c r="AZ946" s="304"/>
      <c r="BA946" s="304"/>
      <c r="BB946" s="304"/>
      <c r="BC946" s="304"/>
      <c r="BD946" s="304"/>
      <c r="BE946" s="304"/>
      <c r="BF946" s="304"/>
      <c r="BG946" s="304"/>
      <c r="BH946" s="304"/>
      <c r="BI946" s="304"/>
      <c r="BJ946" s="304"/>
      <c r="BK946" s="304"/>
      <c r="BL946" s="304"/>
      <c r="BM946" s="304"/>
      <c r="BN946" s="304"/>
      <c r="BO946" s="304"/>
      <c r="BP946" s="304"/>
      <c r="BQ946" s="304"/>
      <c r="BR946" s="304"/>
      <c r="BS946" s="304"/>
      <c r="BT946" s="304"/>
      <c r="BU946" s="304"/>
      <c r="BV946" s="304"/>
      <c r="BW946" s="304"/>
      <c r="BX946" s="304"/>
      <c r="BY946" s="304"/>
      <c r="BZ946" s="304"/>
      <c r="CA946" s="304"/>
      <c r="CB946" s="304"/>
      <c r="CC946" s="304"/>
      <c r="CD946" s="304"/>
      <c r="CE946" s="304"/>
      <c r="CF946" s="304"/>
      <c r="CG946" s="304"/>
      <c r="CH946" s="304"/>
      <c r="CI946" s="304"/>
      <c r="CJ946" s="304"/>
      <c r="CK946" s="304"/>
      <c r="CL946" s="304"/>
      <c r="CM946" s="304"/>
      <c r="CN946" s="304"/>
      <c r="CO946" s="304"/>
      <c r="CP946" s="304"/>
      <c r="CQ946" s="304"/>
      <c r="CR946" s="304"/>
      <c r="CS946" s="304"/>
      <c r="CT946" s="304"/>
      <c r="CU946" s="304"/>
      <c r="CV946" s="304"/>
      <c r="CW946" s="304"/>
      <c r="CX946" s="304"/>
      <c r="CY946" s="304"/>
      <c r="CZ946" s="304"/>
      <c r="DA946" s="304"/>
      <c r="DB946" s="304"/>
      <c r="DC946" s="304"/>
      <c r="DD946" s="304"/>
    </row>
    <row r="947" spans="1:108" ht="17.25">
      <c r="A947" s="304"/>
      <c r="B947" s="300"/>
      <c r="C947" s="304"/>
      <c r="D947" s="304"/>
      <c r="E947" s="303"/>
      <c r="F947" s="303"/>
      <c r="G947" s="303"/>
      <c r="H947" s="303"/>
      <c r="I947" s="303"/>
      <c r="J947" s="305"/>
      <c r="K947" s="303"/>
      <c r="L947" s="303"/>
      <c r="M947" s="303"/>
      <c r="N947" s="305"/>
      <c r="O947" s="303"/>
      <c r="P947" s="304"/>
      <c r="Q947" s="304"/>
      <c r="R947" s="304"/>
      <c r="S947" s="304"/>
      <c r="T947" s="304"/>
      <c r="U947" s="304"/>
      <c r="V947" s="304"/>
      <c r="W947" s="304"/>
      <c r="X947" s="304"/>
      <c r="Y947" s="304"/>
      <c r="Z947" s="304"/>
      <c r="AA947" s="304"/>
      <c r="AB947" s="304"/>
      <c r="AC947" s="304"/>
      <c r="AD947" s="304"/>
      <c r="AE947" s="304"/>
      <c r="AF947" s="304"/>
      <c r="AG947" s="304"/>
      <c r="AH947" s="304"/>
      <c r="AI947" s="304"/>
      <c r="AJ947" s="304"/>
      <c r="AK947" s="304"/>
      <c r="AL947" s="304"/>
      <c r="AM947" s="304"/>
      <c r="AN947" s="304"/>
      <c r="AO947" s="304"/>
      <c r="AP947" s="304"/>
      <c r="AQ947" s="304"/>
      <c r="AR947" s="304"/>
      <c r="AS947" s="304"/>
      <c r="AT947" s="304"/>
      <c r="AU947" s="304"/>
      <c r="AV947" s="304"/>
      <c r="AW947" s="304"/>
      <c r="AX947" s="304"/>
      <c r="AY947" s="304"/>
      <c r="AZ947" s="304"/>
      <c r="BA947" s="304"/>
      <c r="BB947" s="304"/>
      <c r="BC947" s="304"/>
      <c r="BD947" s="304"/>
      <c r="BE947" s="304"/>
      <c r="BF947" s="304"/>
      <c r="BG947" s="304"/>
      <c r="BH947" s="304"/>
      <c r="BI947" s="304"/>
      <c r="BJ947" s="304"/>
      <c r="BK947" s="304"/>
      <c r="BL947" s="304"/>
      <c r="BM947" s="304"/>
      <c r="BN947" s="304"/>
      <c r="BO947" s="304"/>
      <c r="BP947" s="304"/>
      <c r="BQ947" s="304"/>
      <c r="BR947" s="304"/>
      <c r="BS947" s="304"/>
      <c r="BT947" s="304"/>
      <c r="BU947" s="304"/>
      <c r="BV947" s="304"/>
      <c r="BW947" s="304"/>
      <c r="BX947" s="304"/>
      <c r="BY947" s="304"/>
      <c r="BZ947" s="304"/>
      <c r="CA947" s="304"/>
      <c r="CB947" s="304"/>
      <c r="CC947" s="304"/>
      <c r="CD947" s="304"/>
      <c r="CE947" s="304"/>
      <c r="CF947" s="304"/>
      <c r="CG947" s="304"/>
      <c r="CH947" s="304"/>
      <c r="CI947" s="304"/>
      <c r="CJ947" s="304"/>
      <c r="CK947" s="304"/>
      <c r="CL947" s="304"/>
      <c r="CM947" s="304"/>
      <c r="CN947" s="304"/>
      <c r="CO947" s="304"/>
      <c r="CP947" s="304"/>
      <c r="CQ947" s="304"/>
      <c r="CR947" s="304"/>
      <c r="CS947" s="304"/>
      <c r="CT947" s="304"/>
      <c r="CU947" s="304"/>
      <c r="CV947" s="304"/>
      <c r="CW947" s="304"/>
      <c r="CX947" s="304"/>
      <c r="CY947" s="304"/>
      <c r="CZ947" s="304"/>
      <c r="DA947" s="304"/>
      <c r="DB947" s="304"/>
      <c r="DC947" s="304"/>
      <c r="DD947" s="304"/>
    </row>
    <row r="948" spans="1:108" ht="17.25">
      <c r="A948" s="304"/>
      <c r="B948" s="300"/>
      <c r="C948" s="304"/>
      <c r="D948" s="304"/>
      <c r="E948" s="303"/>
      <c r="F948" s="303"/>
      <c r="G948" s="303"/>
      <c r="H948" s="303"/>
      <c r="I948" s="303"/>
      <c r="J948" s="305"/>
      <c r="K948" s="303"/>
      <c r="L948" s="303"/>
      <c r="M948" s="303"/>
      <c r="N948" s="305"/>
      <c r="O948" s="303"/>
      <c r="P948" s="304"/>
      <c r="Q948" s="304"/>
      <c r="R948" s="304"/>
      <c r="S948" s="304"/>
      <c r="T948" s="304"/>
      <c r="U948" s="304"/>
      <c r="V948" s="304"/>
      <c r="W948" s="304"/>
      <c r="X948" s="304"/>
      <c r="Y948" s="304"/>
      <c r="Z948" s="304"/>
      <c r="AA948" s="304"/>
      <c r="AB948" s="304"/>
      <c r="AC948" s="304"/>
      <c r="AD948" s="304"/>
      <c r="AE948" s="304"/>
      <c r="AF948" s="304"/>
      <c r="AG948" s="304"/>
      <c r="AH948" s="304"/>
      <c r="AI948" s="304"/>
      <c r="AJ948" s="304"/>
      <c r="AK948" s="304"/>
      <c r="AL948" s="304"/>
      <c r="AM948" s="304"/>
      <c r="AN948" s="304"/>
      <c r="AO948" s="304"/>
      <c r="AP948" s="304"/>
      <c r="AQ948" s="304"/>
      <c r="AR948" s="304"/>
      <c r="AS948" s="304"/>
      <c r="AT948" s="304"/>
      <c r="AU948" s="304"/>
      <c r="AV948" s="304"/>
      <c r="AW948" s="304"/>
      <c r="AX948" s="304"/>
      <c r="AY948" s="304"/>
      <c r="AZ948" s="304"/>
      <c r="BA948" s="304"/>
      <c r="BB948" s="304"/>
      <c r="BC948" s="304"/>
      <c r="BD948" s="304"/>
      <c r="BE948" s="304"/>
      <c r="BF948" s="304"/>
      <c r="BG948" s="304"/>
      <c r="BH948" s="304"/>
      <c r="BI948" s="304"/>
      <c r="BJ948" s="304"/>
      <c r="BK948" s="304"/>
      <c r="BL948" s="304"/>
      <c r="BM948" s="304"/>
      <c r="BN948" s="304"/>
      <c r="BO948" s="304"/>
      <c r="BP948" s="304"/>
      <c r="BQ948" s="304"/>
      <c r="BR948" s="304"/>
      <c r="BS948" s="304"/>
      <c r="BT948" s="304"/>
      <c r="BU948" s="304"/>
      <c r="BV948" s="304"/>
      <c r="BW948" s="304"/>
      <c r="BX948" s="304"/>
      <c r="BY948" s="304"/>
      <c r="BZ948" s="304"/>
      <c r="CA948" s="304"/>
      <c r="CB948" s="304"/>
      <c r="CC948" s="304"/>
      <c r="CD948" s="304"/>
      <c r="CE948" s="304"/>
      <c r="CF948" s="304"/>
      <c r="CG948" s="304"/>
      <c r="CH948" s="304"/>
      <c r="CI948" s="304"/>
      <c r="CJ948" s="304"/>
      <c r="CK948" s="304"/>
      <c r="CL948" s="304"/>
      <c r="CM948" s="304"/>
      <c r="CN948" s="304"/>
      <c r="CO948" s="304"/>
      <c r="CP948" s="304"/>
      <c r="CQ948" s="304"/>
      <c r="CR948" s="304"/>
      <c r="CS948" s="304"/>
      <c r="CT948" s="304"/>
      <c r="CU948" s="304"/>
      <c r="CV948" s="304"/>
      <c r="CW948" s="304"/>
      <c r="CX948" s="304"/>
      <c r="CY948" s="304"/>
      <c r="CZ948" s="304"/>
      <c r="DA948" s="304"/>
      <c r="DB948" s="304"/>
      <c r="DC948" s="304"/>
      <c r="DD948" s="304"/>
    </row>
    <row r="949" spans="1:108" ht="17.25">
      <c r="A949" s="304"/>
      <c r="B949" s="300"/>
      <c r="C949" s="304"/>
      <c r="D949" s="304"/>
      <c r="E949" s="303"/>
      <c r="F949" s="303"/>
      <c r="G949" s="303"/>
      <c r="H949" s="303"/>
      <c r="I949" s="303"/>
      <c r="J949" s="305"/>
      <c r="K949" s="303"/>
      <c r="L949" s="303"/>
      <c r="M949" s="303"/>
      <c r="N949" s="305"/>
      <c r="O949" s="303"/>
      <c r="P949" s="304"/>
      <c r="Q949" s="304"/>
      <c r="R949" s="304"/>
      <c r="S949" s="304"/>
      <c r="T949" s="304"/>
      <c r="U949" s="304"/>
      <c r="V949" s="304"/>
      <c r="W949" s="304"/>
      <c r="X949" s="304"/>
      <c r="Y949" s="304"/>
      <c r="Z949" s="304"/>
      <c r="AA949" s="304"/>
      <c r="AB949" s="304"/>
      <c r="AC949" s="304"/>
      <c r="AD949" s="304"/>
      <c r="AE949" s="304"/>
      <c r="AF949" s="304"/>
      <c r="AG949" s="304"/>
      <c r="AH949" s="304"/>
      <c r="AI949" s="304"/>
      <c r="AJ949" s="304"/>
      <c r="AK949" s="304"/>
      <c r="AL949" s="304"/>
      <c r="AM949" s="304"/>
      <c r="AN949" s="304"/>
      <c r="AO949" s="304"/>
      <c r="AP949" s="304"/>
      <c r="AQ949" s="304"/>
      <c r="AR949" s="304"/>
      <c r="AS949" s="304"/>
      <c r="AT949" s="304"/>
      <c r="AU949" s="304"/>
      <c r="AV949" s="304"/>
      <c r="AW949" s="304"/>
      <c r="AX949" s="304"/>
      <c r="AY949" s="304"/>
      <c r="AZ949" s="304"/>
      <c r="BA949" s="304"/>
      <c r="BB949" s="304"/>
      <c r="BC949" s="304"/>
      <c r="BD949" s="304"/>
      <c r="BE949" s="304"/>
      <c r="BF949" s="304"/>
      <c r="BG949" s="304"/>
      <c r="BH949" s="304"/>
      <c r="BI949" s="304"/>
      <c r="BJ949" s="304"/>
      <c r="BK949" s="304"/>
      <c r="BL949" s="304"/>
      <c r="BM949" s="304"/>
      <c r="BN949" s="304"/>
      <c r="BO949" s="304"/>
      <c r="BP949" s="304"/>
      <c r="BQ949" s="304"/>
      <c r="BR949" s="304"/>
      <c r="BS949" s="304"/>
      <c r="BT949" s="304"/>
      <c r="BU949" s="304"/>
      <c r="BV949" s="304"/>
      <c r="BW949" s="304"/>
      <c r="BX949" s="304"/>
      <c r="BY949" s="304"/>
      <c r="BZ949" s="304"/>
      <c r="CA949" s="304"/>
      <c r="CB949" s="304"/>
      <c r="CC949" s="304"/>
      <c r="CD949" s="304"/>
      <c r="CE949" s="304"/>
      <c r="CF949" s="304"/>
      <c r="CG949" s="304"/>
      <c r="CH949" s="304"/>
      <c r="CI949" s="304"/>
      <c r="CJ949" s="304"/>
      <c r="CK949" s="304"/>
      <c r="CL949" s="304"/>
      <c r="CM949" s="304"/>
      <c r="CN949" s="304"/>
      <c r="CO949" s="304"/>
      <c r="CP949" s="304"/>
      <c r="CQ949" s="304"/>
      <c r="CR949" s="304"/>
      <c r="CS949" s="304"/>
      <c r="CT949" s="304"/>
      <c r="CU949" s="304"/>
      <c r="CV949" s="304"/>
      <c r="CW949" s="304"/>
      <c r="CX949" s="304"/>
      <c r="CY949" s="304"/>
      <c r="CZ949" s="304"/>
      <c r="DA949" s="304"/>
      <c r="DB949" s="304"/>
      <c r="DC949" s="304"/>
      <c r="DD949" s="304"/>
    </row>
    <row r="950" spans="1:108" ht="17.25">
      <c r="A950" s="304"/>
      <c r="B950" s="300"/>
      <c r="C950" s="304"/>
      <c r="D950" s="304"/>
      <c r="E950" s="303"/>
      <c r="F950" s="303"/>
      <c r="G950" s="303"/>
      <c r="H950" s="303"/>
      <c r="I950" s="303"/>
      <c r="J950" s="305"/>
      <c r="K950" s="303"/>
      <c r="L950" s="303"/>
      <c r="M950" s="303"/>
      <c r="N950" s="305"/>
      <c r="O950" s="303"/>
      <c r="P950" s="304"/>
      <c r="Q950" s="304"/>
      <c r="R950" s="304"/>
      <c r="S950" s="304"/>
      <c r="T950" s="304"/>
      <c r="U950" s="304"/>
      <c r="V950" s="304"/>
      <c r="W950" s="304"/>
      <c r="X950" s="304"/>
      <c r="Y950" s="304"/>
      <c r="Z950" s="304"/>
      <c r="AA950" s="304"/>
      <c r="AB950" s="304"/>
      <c r="AC950" s="304"/>
      <c r="AD950" s="304"/>
      <c r="AE950" s="304"/>
      <c r="AF950" s="304"/>
      <c r="AG950" s="304"/>
      <c r="AH950" s="304"/>
      <c r="AI950" s="304"/>
      <c r="AJ950" s="304"/>
      <c r="AK950" s="304"/>
      <c r="AL950" s="304"/>
      <c r="AM950" s="304"/>
      <c r="AN950" s="304"/>
      <c r="AO950" s="304"/>
      <c r="AP950" s="304"/>
      <c r="AQ950" s="304"/>
      <c r="AR950" s="304"/>
      <c r="AS950" s="304"/>
      <c r="AT950" s="304"/>
      <c r="AU950" s="304"/>
      <c r="AV950" s="304"/>
      <c r="AW950" s="304"/>
      <c r="AX950" s="304"/>
      <c r="AY950" s="304"/>
      <c r="AZ950" s="304"/>
      <c r="BA950" s="304"/>
      <c r="BB950" s="304"/>
      <c r="BC950" s="304"/>
      <c r="BD950" s="304"/>
      <c r="BE950" s="304"/>
      <c r="BF950" s="304"/>
      <c r="BG950" s="304"/>
      <c r="BH950" s="304"/>
      <c r="BI950" s="304"/>
      <c r="BJ950" s="304"/>
      <c r="BK950" s="304"/>
      <c r="BL950" s="304"/>
      <c r="BM950" s="304"/>
      <c r="BN950" s="304"/>
      <c r="BO950" s="304"/>
      <c r="BP950" s="304"/>
      <c r="BQ950" s="304"/>
      <c r="BR950" s="304"/>
      <c r="BS950" s="304"/>
      <c r="BT950" s="304"/>
      <c r="BU950" s="304"/>
      <c r="BV950" s="304"/>
      <c r="BW950" s="304"/>
      <c r="BX950" s="304"/>
      <c r="BY950" s="304"/>
      <c r="BZ950" s="304"/>
      <c r="CA950" s="304"/>
      <c r="CB950" s="304"/>
      <c r="CC950" s="304"/>
      <c r="CD950" s="304"/>
      <c r="CE950" s="304"/>
      <c r="CF950" s="304"/>
      <c r="CG950" s="304"/>
      <c r="CH950" s="304"/>
      <c r="CI950" s="304"/>
      <c r="CJ950" s="304"/>
      <c r="CK950" s="304"/>
      <c r="CL950" s="304"/>
      <c r="CM950" s="304"/>
      <c r="CN950" s="304"/>
      <c r="CO950" s="304"/>
      <c r="CP950" s="304"/>
      <c r="CQ950" s="304"/>
      <c r="CR950" s="304"/>
      <c r="CS950" s="304"/>
      <c r="CT950" s="304"/>
      <c r="CU950" s="304"/>
      <c r="CV950" s="304"/>
      <c r="CW950" s="304"/>
      <c r="CX950" s="304"/>
      <c r="CY950" s="304"/>
      <c r="CZ950" s="304"/>
      <c r="DA950" s="304"/>
      <c r="DB950" s="304"/>
      <c r="DC950" s="304"/>
      <c r="DD950" s="304"/>
    </row>
    <row r="951" spans="1:108" ht="17.25">
      <c r="A951" s="304"/>
      <c r="B951" s="300"/>
      <c r="C951" s="304"/>
      <c r="D951" s="304"/>
      <c r="E951" s="303"/>
      <c r="F951" s="303"/>
      <c r="G951" s="303"/>
      <c r="H951" s="303"/>
      <c r="I951" s="303"/>
      <c r="J951" s="305"/>
      <c r="K951" s="303"/>
      <c r="L951" s="303"/>
      <c r="M951" s="303"/>
      <c r="N951" s="305"/>
      <c r="O951" s="303"/>
      <c r="P951" s="304"/>
      <c r="Q951" s="304"/>
      <c r="R951" s="304"/>
      <c r="S951" s="304"/>
      <c r="T951" s="304"/>
      <c r="U951" s="304"/>
      <c r="V951" s="304"/>
      <c r="W951" s="304"/>
      <c r="X951" s="304"/>
      <c r="Y951" s="304"/>
      <c r="Z951" s="304"/>
      <c r="AA951" s="304"/>
      <c r="AB951" s="304"/>
      <c r="AC951" s="304"/>
      <c r="AD951" s="304"/>
      <c r="AE951" s="304"/>
      <c r="AF951" s="304"/>
      <c r="AG951" s="304"/>
      <c r="AH951" s="304"/>
      <c r="AI951" s="304"/>
      <c r="AJ951" s="304"/>
      <c r="AK951" s="304"/>
      <c r="AL951" s="304"/>
      <c r="AM951" s="304"/>
      <c r="AN951" s="304"/>
      <c r="AO951" s="304"/>
      <c r="AP951" s="304"/>
      <c r="AQ951" s="304"/>
      <c r="AR951" s="304"/>
      <c r="AS951" s="304"/>
      <c r="AT951" s="304"/>
      <c r="AU951" s="304"/>
      <c r="AV951" s="304"/>
      <c r="AW951" s="304"/>
      <c r="AX951" s="304"/>
      <c r="AY951" s="304"/>
      <c r="AZ951" s="304"/>
      <c r="BA951" s="304"/>
      <c r="BB951" s="304"/>
      <c r="BC951" s="304"/>
      <c r="BD951" s="304"/>
      <c r="BE951" s="304"/>
      <c r="BF951" s="304"/>
      <c r="BG951" s="304"/>
      <c r="BH951" s="304"/>
      <c r="BI951" s="304"/>
      <c r="BJ951" s="304"/>
      <c r="BK951" s="304"/>
      <c r="BL951" s="304"/>
      <c r="BM951" s="304"/>
      <c r="BN951" s="304"/>
      <c r="BO951" s="304"/>
      <c r="BP951" s="304"/>
      <c r="BQ951" s="304"/>
      <c r="BR951" s="304"/>
      <c r="BS951" s="304"/>
      <c r="BT951" s="304"/>
      <c r="BU951" s="304"/>
      <c r="BV951" s="304"/>
      <c r="BW951" s="304"/>
      <c r="BX951" s="304"/>
      <c r="BY951" s="304"/>
      <c r="BZ951" s="304"/>
      <c r="CA951" s="304"/>
      <c r="CB951" s="304"/>
      <c r="CC951" s="304"/>
      <c r="CD951" s="304"/>
      <c r="CE951" s="304"/>
      <c r="CF951" s="304"/>
      <c r="CG951" s="304"/>
      <c r="CH951" s="304"/>
      <c r="CI951" s="304"/>
      <c r="CJ951" s="304"/>
      <c r="CK951" s="304"/>
      <c r="CL951" s="304"/>
      <c r="CM951" s="304"/>
      <c r="CN951" s="304"/>
      <c r="CO951" s="304"/>
      <c r="CP951" s="304"/>
      <c r="CQ951" s="304"/>
      <c r="CR951" s="304"/>
      <c r="CS951" s="304"/>
      <c r="CT951" s="304"/>
      <c r="CU951" s="304"/>
      <c r="CV951" s="304"/>
      <c r="CW951" s="304"/>
      <c r="CX951" s="304"/>
      <c r="CY951" s="304"/>
      <c r="CZ951" s="304"/>
      <c r="DA951" s="304"/>
      <c r="DB951" s="304"/>
      <c r="DC951" s="304"/>
      <c r="DD951" s="304"/>
    </row>
    <row r="952" spans="1:108" ht="17.25">
      <c r="A952" s="304"/>
      <c r="B952" s="300"/>
      <c r="C952" s="304"/>
      <c r="D952" s="304"/>
      <c r="E952" s="303"/>
      <c r="F952" s="303"/>
      <c r="G952" s="303"/>
      <c r="H952" s="303"/>
      <c r="I952" s="303"/>
      <c r="J952" s="305"/>
      <c r="K952" s="303"/>
      <c r="L952" s="303"/>
      <c r="M952" s="303"/>
      <c r="N952" s="305"/>
      <c r="O952" s="303"/>
      <c r="P952" s="304"/>
      <c r="Q952" s="304"/>
      <c r="R952" s="304"/>
      <c r="S952" s="304"/>
      <c r="T952" s="304"/>
      <c r="U952" s="304"/>
      <c r="V952" s="304"/>
      <c r="W952" s="304"/>
      <c r="X952" s="304"/>
      <c r="Y952" s="304"/>
      <c r="Z952" s="304"/>
      <c r="AA952" s="304"/>
      <c r="AB952" s="304"/>
      <c r="AC952" s="304"/>
      <c r="AD952" s="304"/>
      <c r="AE952" s="304"/>
      <c r="AF952" s="304"/>
      <c r="AG952" s="304"/>
      <c r="AH952" s="304"/>
      <c r="AI952" s="304"/>
      <c r="AJ952" s="304"/>
      <c r="AK952" s="304"/>
      <c r="AL952" s="304"/>
      <c r="AM952" s="304"/>
      <c r="AN952" s="304"/>
      <c r="AO952" s="304"/>
      <c r="AP952" s="304"/>
      <c r="AQ952" s="304"/>
      <c r="AR952" s="304"/>
      <c r="AS952" s="304"/>
      <c r="AT952" s="304"/>
      <c r="AU952" s="304"/>
      <c r="AV952" s="304"/>
      <c r="AW952" s="304"/>
      <c r="AX952" s="304"/>
      <c r="AY952" s="304"/>
      <c r="AZ952" s="304"/>
      <c r="BA952" s="304"/>
      <c r="BB952" s="304"/>
      <c r="BC952" s="304"/>
      <c r="BD952" s="304"/>
      <c r="BE952" s="304"/>
      <c r="BF952" s="304"/>
      <c r="BG952" s="304"/>
      <c r="BH952" s="304"/>
      <c r="BI952" s="304"/>
      <c r="BJ952" s="304"/>
      <c r="BK952" s="304"/>
      <c r="BL952" s="304"/>
      <c r="BM952" s="304"/>
      <c r="BN952" s="304"/>
      <c r="BO952" s="304"/>
      <c r="BP952" s="304"/>
      <c r="BQ952" s="304"/>
      <c r="BR952" s="304"/>
      <c r="BS952" s="304"/>
      <c r="BT952" s="304"/>
      <c r="BU952" s="304"/>
      <c r="BV952" s="304"/>
      <c r="BW952" s="304"/>
      <c r="BX952" s="304"/>
      <c r="BY952" s="304"/>
      <c r="BZ952" s="304"/>
      <c r="CA952" s="304"/>
      <c r="CB952" s="304"/>
      <c r="CC952" s="304"/>
      <c r="CD952" s="304"/>
      <c r="CE952" s="304"/>
      <c r="CF952" s="304"/>
      <c r="CG952" s="304"/>
      <c r="CH952" s="304"/>
      <c r="CI952" s="304"/>
      <c r="CJ952" s="304"/>
      <c r="CK952" s="304"/>
      <c r="CL952" s="304"/>
      <c r="CM952" s="304"/>
      <c r="CN952" s="304"/>
      <c r="CO952" s="304"/>
      <c r="CP952" s="304"/>
      <c r="CQ952" s="304"/>
      <c r="CR952" s="304"/>
      <c r="CS952" s="304"/>
      <c r="CT952" s="304"/>
      <c r="CU952" s="304"/>
      <c r="CV952" s="304"/>
      <c r="CW952" s="304"/>
      <c r="CX952" s="304"/>
      <c r="CY952" s="304"/>
      <c r="CZ952" s="304"/>
      <c r="DA952" s="304"/>
      <c r="DB952" s="304"/>
      <c r="DC952" s="304"/>
      <c r="DD952" s="304"/>
    </row>
    <row r="953" spans="1:108" ht="17.25">
      <c r="A953" s="304"/>
      <c r="B953" s="300"/>
      <c r="C953" s="304"/>
      <c r="D953" s="304"/>
      <c r="E953" s="303"/>
      <c r="F953" s="303"/>
      <c r="G953" s="303"/>
      <c r="H953" s="303"/>
      <c r="I953" s="303"/>
      <c r="J953" s="305"/>
      <c r="K953" s="303"/>
      <c r="L953" s="303"/>
      <c r="M953" s="303"/>
      <c r="N953" s="305"/>
      <c r="O953" s="303"/>
      <c r="P953" s="304"/>
      <c r="Q953" s="304"/>
      <c r="R953" s="304"/>
      <c r="S953" s="304"/>
      <c r="T953" s="304"/>
      <c r="U953" s="304"/>
      <c r="V953" s="304"/>
      <c r="W953" s="304"/>
      <c r="X953" s="304"/>
      <c r="Y953" s="304"/>
      <c r="Z953" s="304"/>
      <c r="AA953" s="304"/>
      <c r="AB953" s="304"/>
      <c r="AC953" s="304"/>
      <c r="AD953" s="304"/>
      <c r="AE953" s="304"/>
      <c r="AF953" s="304"/>
      <c r="AG953" s="304"/>
      <c r="AH953" s="304"/>
      <c r="AI953" s="304"/>
      <c r="AJ953" s="304"/>
      <c r="AK953" s="304"/>
      <c r="AL953" s="304"/>
      <c r="AM953" s="304"/>
      <c r="AN953" s="304"/>
      <c r="AO953" s="304"/>
      <c r="AP953" s="304"/>
      <c r="AQ953" s="304"/>
      <c r="AR953" s="304"/>
      <c r="AS953" s="304"/>
      <c r="AT953" s="304"/>
      <c r="AU953" s="304"/>
      <c r="AV953" s="304"/>
      <c r="AW953" s="304"/>
      <c r="AX953" s="304"/>
      <c r="AY953" s="304"/>
      <c r="AZ953" s="304"/>
      <c r="BA953" s="304"/>
      <c r="BB953" s="304"/>
      <c r="BC953" s="304"/>
      <c r="BD953" s="304"/>
      <c r="BE953" s="304"/>
      <c r="BF953" s="304"/>
      <c r="BG953" s="304"/>
      <c r="BH953" s="304"/>
      <c r="BI953" s="304"/>
      <c r="BJ953" s="304"/>
      <c r="BK953" s="304"/>
      <c r="BL953" s="304"/>
      <c r="BM953" s="304"/>
      <c r="BN953" s="304"/>
      <c r="BO953" s="304"/>
      <c r="BP953" s="304"/>
      <c r="BQ953" s="304"/>
      <c r="BR953" s="304"/>
      <c r="BS953" s="304"/>
      <c r="BT953" s="304"/>
      <c r="BU953" s="304"/>
      <c r="BV953" s="304"/>
      <c r="BW953" s="304"/>
      <c r="BX953" s="304"/>
      <c r="BY953" s="304"/>
      <c r="BZ953" s="304"/>
      <c r="CA953" s="304"/>
      <c r="CB953" s="304"/>
      <c r="CC953" s="304"/>
      <c r="CD953" s="304"/>
      <c r="CE953" s="304"/>
      <c r="CF953" s="304"/>
      <c r="CG953" s="304"/>
      <c r="CH953" s="304"/>
      <c r="CI953" s="304"/>
      <c r="CJ953" s="304"/>
      <c r="CK953" s="304"/>
      <c r="CL953" s="304"/>
      <c r="CM953" s="304"/>
      <c r="CN953" s="304"/>
      <c r="CO953" s="304"/>
      <c r="CP953" s="304"/>
      <c r="CQ953" s="304"/>
      <c r="CR953" s="304"/>
      <c r="CS953" s="304"/>
      <c r="CT953" s="304"/>
      <c r="CU953" s="304"/>
      <c r="CV953" s="304"/>
      <c r="CW953" s="304"/>
      <c r="CX953" s="304"/>
      <c r="CY953" s="304"/>
      <c r="CZ953" s="304"/>
      <c r="DA953" s="304"/>
      <c r="DB953" s="304"/>
      <c r="DC953" s="304"/>
      <c r="DD953" s="304"/>
    </row>
    <row r="954" spans="1:108" ht="17.25">
      <c r="A954" s="304"/>
      <c r="B954" s="300"/>
      <c r="C954" s="304"/>
      <c r="D954" s="304"/>
      <c r="E954" s="303"/>
      <c r="F954" s="303"/>
      <c r="G954" s="303"/>
      <c r="H954" s="303"/>
      <c r="I954" s="303"/>
      <c r="J954" s="305"/>
      <c r="K954" s="303"/>
      <c r="L954" s="303"/>
      <c r="M954" s="303"/>
      <c r="N954" s="305"/>
      <c r="O954" s="303"/>
      <c r="P954" s="304"/>
      <c r="Q954" s="304"/>
      <c r="R954" s="304"/>
      <c r="S954" s="304"/>
      <c r="T954" s="304"/>
      <c r="U954" s="304"/>
      <c r="V954" s="304"/>
      <c r="W954" s="304"/>
      <c r="X954" s="304"/>
      <c r="Y954" s="304"/>
      <c r="Z954" s="304"/>
      <c r="AA954" s="304"/>
      <c r="AB954" s="304"/>
      <c r="AC954" s="304"/>
      <c r="AD954" s="304"/>
      <c r="AE954" s="304"/>
      <c r="AF954" s="304"/>
      <c r="AG954" s="304"/>
      <c r="AH954" s="304"/>
      <c r="AI954" s="304"/>
      <c r="AJ954" s="304"/>
      <c r="AK954" s="304"/>
      <c r="AL954" s="304"/>
      <c r="AM954" s="304"/>
      <c r="AN954" s="304"/>
      <c r="AO954" s="304"/>
      <c r="AP954" s="304"/>
      <c r="AQ954" s="304"/>
      <c r="AR954" s="304"/>
      <c r="AS954" s="304"/>
      <c r="AT954" s="304"/>
      <c r="AU954" s="304"/>
      <c r="AV954" s="304"/>
      <c r="AW954" s="304"/>
      <c r="AX954" s="304"/>
      <c r="AY954" s="304"/>
      <c r="AZ954" s="304"/>
      <c r="BA954" s="304"/>
      <c r="BB954" s="304"/>
      <c r="BC954" s="304"/>
      <c r="BD954" s="304"/>
      <c r="BE954" s="304"/>
      <c r="BF954" s="304"/>
      <c r="BG954" s="304"/>
      <c r="BH954" s="304"/>
      <c r="BI954" s="304"/>
      <c r="BJ954" s="304"/>
      <c r="BK954" s="304"/>
      <c r="BL954" s="304"/>
      <c r="BM954" s="304"/>
      <c r="BN954" s="304"/>
      <c r="BO954" s="304"/>
      <c r="BP954" s="304"/>
      <c r="BQ954" s="304"/>
      <c r="BR954" s="304"/>
      <c r="BS954" s="304"/>
      <c r="BT954" s="304"/>
      <c r="BU954" s="304"/>
      <c r="BV954" s="304"/>
      <c r="BW954" s="304"/>
      <c r="BX954" s="304"/>
      <c r="BY954" s="304"/>
      <c r="BZ954" s="304"/>
      <c r="CA954" s="304"/>
      <c r="CB954" s="304"/>
      <c r="CC954" s="304"/>
      <c r="CD954" s="304"/>
      <c r="CE954" s="304"/>
      <c r="CF954" s="304"/>
      <c r="CG954" s="304"/>
      <c r="CH954" s="304"/>
      <c r="CI954" s="304"/>
      <c r="CJ954" s="304"/>
      <c r="CK954" s="304"/>
      <c r="CL954" s="304"/>
      <c r="CM954" s="304"/>
      <c r="CN954" s="304"/>
      <c r="CO954" s="304"/>
      <c r="CP954" s="304"/>
      <c r="CQ954" s="304"/>
      <c r="CR954" s="304"/>
      <c r="CS954" s="304"/>
      <c r="CT954" s="304"/>
      <c r="CU954" s="304"/>
      <c r="CV954" s="304"/>
      <c r="CW954" s="304"/>
      <c r="CX954" s="304"/>
      <c r="CY954" s="304"/>
      <c r="CZ954" s="304"/>
      <c r="DA954" s="304"/>
      <c r="DB954" s="304"/>
      <c r="DC954" s="304"/>
      <c r="DD954" s="304"/>
    </row>
    <row r="955" spans="1:108" ht="17.25">
      <c r="A955" s="304"/>
      <c r="B955" s="300"/>
      <c r="C955" s="304"/>
      <c r="D955" s="304"/>
      <c r="E955" s="303"/>
      <c r="F955" s="303"/>
      <c r="G955" s="303"/>
      <c r="H955" s="303"/>
      <c r="I955" s="303"/>
      <c r="J955" s="305"/>
      <c r="K955" s="303"/>
      <c r="L955" s="303"/>
      <c r="M955" s="303"/>
      <c r="N955" s="305"/>
      <c r="O955" s="303"/>
      <c r="P955" s="304"/>
      <c r="Q955" s="304"/>
      <c r="R955" s="304"/>
      <c r="S955" s="304"/>
      <c r="T955" s="304"/>
      <c r="U955" s="304"/>
      <c r="V955" s="304"/>
      <c r="W955" s="304"/>
      <c r="X955" s="304"/>
      <c r="Y955" s="304"/>
      <c r="Z955" s="304"/>
      <c r="AA955" s="304"/>
      <c r="AB955" s="304"/>
      <c r="AC955" s="304"/>
      <c r="AD955" s="304"/>
      <c r="AE955" s="304"/>
      <c r="AF955" s="304"/>
      <c r="AG955" s="304"/>
      <c r="AH955" s="304"/>
      <c r="AI955" s="304"/>
      <c r="AJ955" s="304"/>
      <c r="AK955" s="304"/>
      <c r="AL955" s="304"/>
      <c r="AM955" s="304"/>
      <c r="AN955" s="304"/>
      <c r="AO955" s="304"/>
      <c r="AP955" s="304"/>
      <c r="AQ955" s="304"/>
      <c r="AR955" s="304"/>
      <c r="AS955" s="304"/>
      <c r="AT955" s="304"/>
      <c r="AU955" s="304"/>
      <c r="AV955" s="304"/>
      <c r="AW955" s="304"/>
      <c r="AX955" s="304"/>
      <c r="AY955" s="304"/>
      <c r="AZ955" s="304"/>
      <c r="BA955" s="304"/>
      <c r="BB955" s="304"/>
      <c r="BC955" s="304"/>
      <c r="BD955" s="304"/>
      <c r="BE955" s="304"/>
      <c r="BF955" s="304"/>
      <c r="BG955" s="304"/>
      <c r="BH955" s="304"/>
      <c r="BI955" s="304"/>
      <c r="BJ955" s="304"/>
      <c r="BK955" s="304"/>
      <c r="BL955" s="304"/>
      <c r="BM955" s="304"/>
      <c r="BN955" s="304"/>
      <c r="BO955" s="304"/>
      <c r="BP955" s="304"/>
      <c r="BQ955" s="304"/>
      <c r="BR955" s="304"/>
      <c r="BS955" s="304"/>
      <c r="BT955" s="304"/>
      <c r="BU955" s="304"/>
      <c r="BV955" s="304"/>
      <c r="BW955" s="304"/>
      <c r="BX955" s="304"/>
      <c r="BY955" s="304"/>
      <c r="BZ955" s="304"/>
      <c r="CA955" s="304"/>
      <c r="CB955" s="304"/>
      <c r="CC955" s="304"/>
      <c r="CD955" s="304"/>
      <c r="CE955" s="304"/>
      <c r="CF955" s="304"/>
      <c r="CG955" s="304"/>
      <c r="CH955" s="304"/>
      <c r="CI955" s="304"/>
      <c r="CJ955" s="304"/>
      <c r="CK955" s="304"/>
      <c r="CL955" s="304"/>
      <c r="CM955" s="304"/>
      <c r="CN955" s="304"/>
      <c r="CO955" s="304"/>
      <c r="CP955" s="304"/>
      <c r="CQ955" s="304"/>
      <c r="CR955" s="304"/>
      <c r="CS955" s="304"/>
      <c r="CT955" s="304"/>
      <c r="CU955" s="304"/>
      <c r="CV955" s="304"/>
      <c r="CW955" s="304"/>
      <c r="CX955" s="304"/>
      <c r="CY955" s="304"/>
      <c r="CZ955" s="304"/>
      <c r="DA955" s="304"/>
      <c r="DB955" s="304"/>
      <c r="DC955" s="304"/>
      <c r="DD955" s="304"/>
    </row>
    <row r="956" spans="1:108" ht="17.25">
      <c r="A956" s="304"/>
      <c r="B956" s="300"/>
      <c r="C956" s="304"/>
      <c r="D956" s="304"/>
      <c r="E956" s="303"/>
      <c r="F956" s="303"/>
      <c r="G956" s="303"/>
      <c r="H956" s="303"/>
      <c r="I956" s="303"/>
      <c r="J956" s="305"/>
      <c r="K956" s="303"/>
      <c r="L956" s="303"/>
      <c r="M956" s="303"/>
      <c r="N956" s="305"/>
      <c r="O956" s="303"/>
      <c r="P956" s="304"/>
      <c r="Q956" s="304"/>
      <c r="R956" s="304"/>
      <c r="S956" s="304"/>
      <c r="T956" s="304"/>
      <c r="U956" s="304"/>
      <c r="V956" s="304"/>
      <c r="W956" s="304"/>
      <c r="X956" s="304"/>
      <c r="Y956" s="304"/>
      <c r="Z956" s="304"/>
      <c r="AA956" s="304"/>
      <c r="AB956" s="304"/>
      <c r="AC956" s="304"/>
      <c r="AD956" s="304"/>
      <c r="AE956" s="304"/>
      <c r="AF956" s="304"/>
      <c r="AG956" s="304"/>
      <c r="AH956" s="304"/>
      <c r="AI956" s="304"/>
      <c r="AJ956" s="304"/>
      <c r="AK956" s="304"/>
      <c r="AL956" s="304"/>
      <c r="AM956" s="304"/>
      <c r="AN956" s="304"/>
      <c r="AO956" s="304"/>
      <c r="AP956" s="304"/>
      <c r="AQ956" s="304"/>
      <c r="AR956" s="304"/>
      <c r="AS956" s="304"/>
      <c r="AT956" s="304"/>
      <c r="AU956" s="304"/>
      <c r="AV956" s="304"/>
      <c r="AW956" s="304"/>
      <c r="AX956" s="304"/>
      <c r="AY956" s="304"/>
      <c r="AZ956" s="304"/>
      <c r="BA956" s="304"/>
      <c r="BB956" s="304"/>
      <c r="BC956" s="304"/>
      <c r="BD956" s="304"/>
      <c r="BE956" s="304"/>
      <c r="BF956" s="304"/>
      <c r="BG956" s="304"/>
      <c r="BH956" s="304"/>
      <c r="BI956" s="304"/>
      <c r="BJ956" s="304"/>
      <c r="BK956" s="304"/>
      <c r="BL956" s="304"/>
      <c r="BM956" s="304"/>
      <c r="BN956" s="304"/>
      <c r="BO956" s="304"/>
      <c r="BP956" s="304"/>
      <c r="BQ956" s="304"/>
      <c r="BR956" s="304"/>
      <c r="BS956" s="304"/>
      <c r="BT956" s="304"/>
      <c r="BU956" s="304"/>
      <c r="BV956" s="304"/>
      <c r="BW956" s="304"/>
      <c r="BX956" s="304"/>
      <c r="BY956" s="304"/>
      <c r="BZ956" s="304"/>
      <c r="CA956" s="304"/>
      <c r="CB956" s="304"/>
      <c r="CC956" s="304"/>
      <c r="CD956" s="304"/>
      <c r="CE956" s="304"/>
      <c r="CF956" s="304"/>
      <c r="CG956" s="304"/>
      <c r="CH956" s="304"/>
      <c r="CI956" s="304"/>
      <c r="CJ956" s="304"/>
      <c r="CK956" s="304"/>
      <c r="CL956" s="304"/>
      <c r="CM956" s="304"/>
      <c r="CN956" s="304"/>
      <c r="CO956" s="304"/>
      <c r="CP956" s="304"/>
      <c r="CQ956" s="304"/>
      <c r="CR956" s="304"/>
      <c r="CS956" s="304"/>
      <c r="CT956" s="304"/>
      <c r="CU956" s="304"/>
      <c r="CV956" s="304"/>
      <c r="CW956" s="304"/>
      <c r="CX956" s="304"/>
      <c r="CY956" s="304"/>
      <c r="CZ956" s="304"/>
      <c r="DA956" s="304"/>
      <c r="DB956" s="304"/>
      <c r="DC956" s="304"/>
      <c r="DD956" s="304"/>
    </row>
    <row r="957" spans="1:108" ht="17.25">
      <c r="A957" s="304"/>
      <c r="B957" s="300"/>
      <c r="C957" s="304"/>
      <c r="D957" s="304"/>
      <c r="E957" s="303"/>
      <c r="F957" s="303"/>
      <c r="G957" s="303"/>
      <c r="H957" s="303"/>
      <c r="I957" s="303"/>
      <c r="J957" s="305"/>
      <c r="K957" s="303"/>
      <c r="L957" s="303"/>
      <c r="M957" s="303"/>
      <c r="N957" s="305"/>
      <c r="O957" s="303"/>
      <c r="P957" s="304"/>
      <c r="Q957" s="304"/>
      <c r="R957" s="304"/>
      <c r="S957" s="304"/>
      <c r="T957" s="304"/>
      <c r="U957" s="304"/>
      <c r="V957" s="304"/>
      <c r="W957" s="304"/>
      <c r="X957" s="304"/>
      <c r="Y957" s="304"/>
      <c r="Z957" s="304"/>
      <c r="AA957" s="304"/>
      <c r="AB957" s="304"/>
      <c r="AC957" s="304"/>
      <c r="AD957" s="304"/>
      <c r="AE957" s="304"/>
      <c r="AF957" s="304"/>
      <c r="AG957" s="304"/>
      <c r="AH957" s="304"/>
      <c r="AI957" s="304"/>
      <c r="AJ957" s="304"/>
      <c r="AK957" s="304"/>
      <c r="AL957" s="304"/>
      <c r="AM957" s="304"/>
      <c r="AN957" s="304"/>
      <c r="AO957" s="304"/>
      <c r="AP957" s="304"/>
      <c r="AQ957" s="304"/>
      <c r="AR957" s="304"/>
      <c r="AS957" s="304"/>
      <c r="AT957" s="304"/>
      <c r="AU957" s="304"/>
      <c r="AV957" s="304"/>
      <c r="AW957" s="304"/>
      <c r="AX957" s="304"/>
      <c r="AY957" s="304"/>
      <c r="AZ957" s="304"/>
      <c r="BA957" s="304"/>
      <c r="BB957" s="304"/>
      <c r="BC957" s="304"/>
      <c r="BD957" s="304"/>
      <c r="BE957" s="304"/>
      <c r="BF957" s="304"/>
      <c r="BG957" s="304"/>
      <c r="BH957" s="304"/>
      <c r="BI957" s="304"/>
      <c r="BJ957" s="304"/>
      <c r="BK957" s="304"/>
      <c r="BL957" s="304"/>
      <c r="BM957" s="304"/>
      <c r="BN957" s="304"/>
      <c r="BO957" s="304"/>
      <c r="BP957" s="304"/>
      <c r="BQ957" s="304"/>
      <c r="BR957" s="304"/>
      <c r="BS957" s="304"/>
      <c r="BT957" s="304"/>
      <c r="BU957" s="304"/>
      <c r="BV957" s="304"/>
      <c r="BW957" s="304"/>
      <c r="BX957" s="304"/>
      <c r="BY957" s="304"/>
      <c r="BZ957" s="304"/>
      <c r="CA957" s="304"/>
      <c r="CB957" s="304"/>
      <c r="CC957" s="304"/>
      <c r="CD957" s="304"/>
      <c r="CE957" s="304"/>
      <c r="CF957" s="304"/>
      <c r="CG957" s="304"/>
      <c r="CH957" s="304"/>
      <c r="CI957" s="304"/>
      <c r="CJ957" s="304"/>
      <c r="CK957" s="304"/>
      <c r="CL957" s="304"/>
      <c r="CM957" s="304"/>
      <c r="CN957" s="304"/>
      <c r="CO957" s="304"/>
      <c r="CP957" s="304"/>
      <c r="CQ957" s="304"/>
      <c r="CR957" s="304"/>
      <c r="CS957" s="304"/>
      <c r="CT957" s="304"/>
      <c r="CU957" s="304"/>
      <c r="CV957" s="304"/>
      <c r="CW957" s="304"/>
      <c r="CX957" s="304"/>
      <c r="CY957" s="304"/>
      <c r="CZ957" s="304"/>
      <c r="DA957" s="304"/>
      <c r="DB957" s="304"/>
      <c r="DC957" s="304"/>
      <c r="DD957" s="304"/>
    </row>
    <row r="958" spans="1:108" ht="17.25">
      <c r="A958" s="304"/>
      <c r="B958" s="300"/>
      <c r="C958" s="304"/>
      <c r="D958" s="304"/>
      <c r="E958" s="303"/>
      <c r="F958" s="303"/>
      <c r="G958" s="303"/>
      <c r="H958" s="303"/>
      <c r="I958" s="303"/>
      <c r="J958" s="305"/>
      <c r="K958" s="303"/>
      <c r="L958" s="303"/>
      <c r="M958" s="303"/>
      <c r="N958" s="305"/>
      <c r="O958" s="303"/>
      <c r="P958" s="304"/>
      <c r="Q958" s="304"/>
      <c r="R958" s="304"/>
      <c r="S958" s="304"/>
      <c r="T958" s="304"/>
      <c r="U958" s="304"/>
      <c r="V958" s="304"/>
      <c r="W958" s="304"/>
      <c r="X958" s="304"/>
      <c r="Y958" s="304"/>
      <c r="Z958" s="304"/>
      <c r="AA958" s="304"/>
      <c r="AB958" s="304"/>
      <c r="AC958" s="304"/>
      <c r="AD958" s="304"/>
      <c r="AE958" s="304"/>
      <c r="AF958" s="304"/>
      <c r="AG958" s="304"/>
      <c r="AH958" s="304"/>
      <c r="AI958" s="304"/>
      <c r="AJ958" s="304"/>
      <c r="AK958" s="304"/>
      <c r="AL958" s="304"/>
      <c r="AM958" s="304"/>
      <c r="AN958" s="304"/>
      <c r="AO958" s="304"/>
      <c r="AP958" s="304"/>
      <c r="AQ958" s="304"/>
      <c r="AR958" s="304"/>
      <c r="AS958" s="304"/>
      <c r="AT958" s="304"/>
      <c r="AU958" s="304"/>
      <c r="AV958" s="304"/>
      <c r="AW958" s="304"/>
      <c r="AX958" s="304"/>
      <c r="AY958" s="304"/>
      <c r="AZ958" s="304"/>
      <c r="BA958" s="304"/>
      <c r="BB958" s="304"/>
      <c r="BC958" s="304"/>
      <c r="BD958" s="304"/>
      <c r="BE958" s="304"/>
      <c r="BF958" s="304"/>
      <c r="BG958" s="304"/>
      <c r="BH958" s="304"/>
      <c r="BI958" s="304"/>
      <c r="BJ958" s="304"/>
      <c r="BK958" s="304"/>
      <c r="BL958" s="304"/>
      <c r="BM958" s="304"/>
      <c r="BN958" s="304"/>
      <c r="BO958" s="304"/>
      <c r="BP958" s="304"/>
      <c r="BQ958" s="304"/>
      <c r="BR958" s="304"/>
      <c r="BS958" s="304"/>
      <c r="BT958" s="304"/>
      <c r="BU958" s="304"/>
      <c r="BV958" s="304"/>
      <c r="BW958" s="304"/>
      <c r="BX958" s="304"/>
      <c r="BY958" s="304"/>
      <c r="BZ958" s="304"/>
      <c r="CA958" s="304"/>
      <c r="CB958" s="304"/>
      <c r="CC958" s="304"/>
      <c r="CD958" s="304"/>
      <c r="CE958" s="304"/>
      <c r="CF958" s="304"/>
      <c r="CG958" s="304"/>
      <c r="CH958" s="304"/>
      <c r="CI958" s="304"/>
      <c r="CJ958" s="304"/>
      <c r="CK958" s="304"/>
      <c r="CL958" s="304"/>
      <c r="CM958" s="304"/>
      <c r="CN958" s="304"/>
      <c r="CO958" s="304"/>
      <c r="CP958" s="304"/>
      <c r="CQ958" s="304"/>
      <c r="CR958" s="304"/>
      <c r="CS958" s="304"/>
      <c r="CT958" s="304"/>
      <c r="CU958" s="304"/>
      <c r="CV958" s="304"/>
      <c r="CW958" s="304"/>
      <c r="CX958" s="304"/>
      <c r="CY958" s="304"/>
      <c r="CZ958" s="304"/>
      <c r="DA958" s="304"/>
      <c r="DB958" s="304"/>
      <c r="DC958" s="304"/>
      <c r="DD958" s="304"/>
    </row>
    <row r="959" spans="1:108" ht="17.25">
      <c r="A959" s="304"/>
      <c r="B959" s="300"/>
      <c r="C959" s="304"/>
      <c r="D959" s="304"/>
      <c r="E959" s="303"/>
      <c r="F959" s="303"/>
      <c r="G959" s="303"/>
      <c r="H959" s="303"/>
      <c r="I959" s="303"/>
      <c r="J959" s="305"/>
      <c r="K959" s="303"/>
      <c r="L959" s="303"/>
      <c r="M959" s="303"/>
      <c r="N959" s="305"/>
      <c r="O959" s="303"/>
      <c r="P959" s="304"/>
      <c r="Q959" s="304"/>
      <c r="R959" s="304"/>
      <c r="S959" s="304"/>
      <c r="T959" s="304"/>
      <c r="U959" s="304"/>
      <c r="V959" s="304"/>
      <c r="W959" s="304"/>
      <c r="X959" s="304"/>
      <c r="Y959" s="304"/>
      <c r="Z959" s="304"/>
      <c r="AA959" s="304"/>
      <c r="AB959" s="304"/>
      <c r="AC959" s="304"/>
      <c r="AD959" s="304"/>
      <c r="AE959" s="304"/>
      <c r="AF959" s="304"/>
      <c r="AG959" s="304"/>
      <c r="AH959" s="304"/>
      <c r="AI959" s="304"/>
      <c r="AJ959" s="304"/>
      <c r="AK959" s="304"/>
      <c r="AL959" s="304"/>
      <c r="AM959" s="304"/>
      <c r="AN959" s="304"/>
      <c r="AO959" s="304"/>
      <c r="AP959" s="304"/>
      <c r="AQ959" s="304"/>
      <c r="AR959" s="304"/>
      <c r="AS959" s="304"/>
      <c r="AT959" s="304"/>
      <c r="AU959" s="304"/>
      <c r="AV959" s="304"/>
      <c r="AW959" s="304"/>
      <c r="AX959" s="304"/>
      <c r="AY959" s="304"/>
      <c r="AZ959" s="304"/>
      <c r="BA959" s="304"/>
      <c r="BB959" s="304"/>
      <c r="BC959" s="304"/>
      <c r="BD959" s="304"/>
      <c r="BE959" s="304"/>
      <c r="BF959" s="304"/>
      <c r="BG959" s="304"/>
      <c r="BH959" s="304"/>
      <c r="BI959" s="304"/>
      <c r="BJ959" s="304"/>
      <c r="BK959" s="304"/>
      <c r="BL959" s="304"/>
      <c r="BM959" s="304"/>
      <c r="BN959" s="304"/>
      <c r="BO959" s="304"/>
      <c r="BP959" s="304"/>
      <c r="BQ959" s="304"/>
      <c r="BR959" s="304"/>
      <c r="BS959" s="304"/>
      <c r="BT959" s="304"/>
      <c r="BU959" s="304"/>
      <c r="BV959" s="304"/>
      <c r="BW959" s="304"/>
      <c r="BX959" s="304"/>
      <c r="BY959" s="304"/>
      <c r="BZ959" s="304"/>
      <c r="CA959" s="304"/>
      <c r="CB959" s="304"/>
      <c r="CC959" s="304"/>
      <c r="CD959" s="304"/>
      <c r="CE959" s="304"/>
      <c r="CF959" s="304"/>
      <c r="CG959" s="304"/>
      <c r="CH959" s="304"/>
      <c r="CI959" s="304"/>
      <c r="CJ959" s="304"/>
      <c r="CK959" s="304"/>
      <c r="CL959" s="304"/>
      <c r="CM959" s="304"/>
      <c r="CN959" s="304"/>
      <c r="CO959" s="304"/>
      <c r="CP959" s="304"/>
      <c r="CQ959" s="304"/>
      <c r="CR959" s="304"/>
      <c r="CS959" s="304"/>
      <c r="CT959" s="304"/>
      <c r="CU959" s="304"/>
      <c r="CV959" s="304"/>
      <c r="CW959" s="304"/>
      <c r="CX959" s="304"/>
      <c r="CY959" s="304"/>
      <c r="CZ959" s="304"/>
      <c r="DA959" s="304"/>
      <c r="DB959" s="304"/>
      <c r="DC959" s="304"/>
      <c r="DD959" s="304"/>
    </row>
    <row r="960" spans="1:108" ht="17.25">
      <c r="A960" s="304"/>
      <c r="B960" s="300"/>
      <c r="C960" s="304"/>
      <c r="D960" s="304"/>
      <c r="E960" s="303"/>
      <c r="F960" s="303"/>
      <c r="G960" s="303"/>
      <c r="H960" s="303"/>
      <c r="I960" s="303"/>
      <c r="J960" s="305"/>
      <c r="K960" s="303"/>
      <c r="L960" s="303"/>
      <c r="M960" s="303"/>
      <c r="N960" s="305"/>
      <c r="O960" s="303"/>
      <c r="P960" s="304"/>
      <c r="Q960" s="304"/>
      <c r="R960" s="304"/>
      <c r="S960" s="304"/>
      <c r="T960" s="304"/>
      <c r="U960" s="304"/>
      <c r="V960" s="304"/>
      <c r="W960" s="304"/>
      <c r="X960" s="304"/>
      <c r="Y960" s="304"/>
      <c r="Z960" s="304"/>
      <c r="AA960" s="304"/>
      <c r="AB960" s="304"/>
      <c r="AC960" s="304"/>
      <c r="AD960" s="304"/>
      <c r="AE960" s="304"/>
      <c r="AF960" s="304"/>
      <c r="AG960" s="304"/>
      <c r="AH960" s="304"/>
      <c r="AI960" s="304"/>
      <c r="AJ960" s="304"/>
      <c r="AK960" s="304"/>
      <c r="AL960" s="304"/>
      <c r="AM960" s="304"/>
      <c r="AN960" s="304"/>
      <c r="AO960" s="304"/>
      <c r="AP960" s="304"/>
      <c r="AQ960" s="304"/>
      <c r="AR960" s="304"/>
      <c r="AS960" s="304"/>
      <c r="AT960" s="304"/>
      <c r="AU960" s="304"/>
      <c r="AV960" s="304"/>
      <c r="AW960" s="304"/>
      <c r="AX960" s="304"/>
      <c r="AY960" s="304"/>
      <c r="AZ960" s="304"/>
      <c r="BA960" s="304"/>
      <c r="BB960" s="304"/>
      <c r="BC960" s="304"/>
      <c r="BD960" s="304"/>
      <c r="BE960" s="304"/>
      <c r="BF960" s="304"/>
      <c r="BG960" s="304"/>
      <c r="BH960" s="304"/>
      <c r="BI960" s="304"/>
      <c r="BJ960" s="304"/>
      <c r="BK960" s="304"/>
      <c r="BL960" s="304"/>
      <c r="BM960" s="304"/>
      <c r="BN960" s="304"/>
      <c r="BO960" s="304"/>
      <c r="BP960" s="304"/>
      <c r="BQ960" s="304"/>
      <c r="BR960" s="304"/>
      <c r="BS960" s="304"/>
      <c r="BT960" s="304"/>
      <c r="BU960" s="304"/>
      <c r="BV960" s="304"/>
      <c r="BW960" s="304"/>
      <c r="BX960" s="304"/>
      <c r="BY960" s="304"/>
      <c r="BZ960" s="304"/>
      <c r="CA960" s="304"/>
      <c r="CB960" s="304"/>
      <c r="CC960" s="304"/>
      <c r="CD960" s="304"/>
      <c r="CE960" s="304"/>
      <c r="CF960" s="304"/>
      <c r="CG960" s="304"/>
      <c r="CH960" s="304"/>
      <c r="CI960" s="304"/>
      <c r="CJ960" s="304"/>
      <c r="CK960" s="304"/>
      <c r="CL960" s="304"/>
      <c r="CM960" s="304"/>
      <c r="CN960" s="304"/>
      <c r="CO960" s="304"/>
      <c r="CP960" s="304"/>
      <c r="CQ960" s="304"/>
      <c r="CR960" s="304"/>
      <c r="CS960" s="304"/>
      <c r="CT960" s="304"/>
      <c r="CU960" s="304"/>
      <c r="CV960" s="304"/>
      <c r="CW960" s="304"/>
      <c r="CX960" s="304"/>
      <c r="CY960" s="304"/>
      <c r="CZ960" s="304"/>
      <c r="DA960" s="304"/>
      <c r="DB960" s="304"/>
      <c r="DC960" s="304"/>
      <c r="DD960" s="304"/>
    </row>
    <row r="961" spans="1:108" ht="17.25">
      <c r="A961" s="304"/>
      <c r="B961" s="300"/>
      <c r="C961" s="304"/>
      <c r="D961" s="304"/>
      <c r="E961" s="303"/>
      <c r="F961" s="303"/>
      <c r="G961" s="303"/>
      <c r="H961" s="303"/>
      <c r="I961" s="303"/>
      <c r="J961" s="305"/>
      <c r="K961" s="303"/>
      <c r="L961" s="303"/>
      <c r="M961" s="303"/>
      <c r="N961" s="305"/>
      <c r="O961" s="303"/>
      <c r="P961" s="304"/>
      <c r="Q961" s="304"/>
      <c r="R961" s="304"/>
      <c r="S961" s="304"/>
      <c r="T961" s="304"/>
      <c r="U961" s="304"/>
      <c r="V961" s="304"/>
      <c r="W961" s="304"/>
      <c r="X961" s="304"/>
      <c r="Y961" s="304"/>
      <c r="Z961" s="304"/>
      <c r="AA961" s="304"/>
      <c r="AB961" s="304"/>
      <c r="AC961" s="304"/>
      <c r="AD961" s="304"/>
      <c r="AE961" s="304"/>
      <c r="AF961" s="304"/>
      <c r="AG961" s="304"/>
      <c r="AH961" s="304"/>
      <c r="AI961" s="304"/>
      <c r="AJ961" s="304"/>
      <c r="AK961" s="304"/>
      <c r="AL961" s="304"/>
      <c r="AM961" s="304"/>
      <c r="AN961" s="304"/>
      <c r="AO961" s="304"/>
      <c r="AP961" s="304"/>
      <c r="AQ961" s="304"/>
      <c r="AR961" s="304"/>
      <c r="AS961" s="304"/>
      <c r="AT961" s="304"/>
      <c r="AU961" s="304"/>
      <c r="AV961" s="304"/>
      <c r="AW961" s="304"/>
      <c r="AX961" s="304"/>
      <c r="AY961" s="304"/>
      <c r="AZ961" s="304"/>
      <c r="BA961" s="304"/>
      <c r="BB961" s="304"/>
      <c r="BC961" s="304"/>
      <c r="BD961" s="304"/>
      <c r="BE961" s="304"/>
      <c r="BF961" s="304"/>
      <c r="BG961" s="304"/>
      <c r="BH961" s="304"/>
      <c r="BI961" s="304"/>
      <c r="BJ961" s="304"/>
      <c r="BK961" s="304"/>
      <c r="BL961" s="304"/>
      <c r="BM961" s="304"/>
      <c r="BN961" s="304"/>
      <c r="BO961" s="304"/>
      <c r="BP961" s="304"/>
      <c r="BQ961" s="304"/>
      <c r="BR961" s="304"/>
      <c r="BS961" s="304"/>
      <c r="BT961" s="304"/>
      <c r="BU961" s="304"/>
      <c r="BV961" s="304"/>
      <c r="BW961" s="304"/>
      <c r="BX961" s="304"/>
      <c r="BY961" s="304"/>
      <c r="BZ961" s="304"/>
      <c r="CA961" s="304"/>
      <c r="CB961" s="304"/>
      <c r="CC961" s="304"/>
      <c r="CD961" s="304"/>
      <c r="CE961" s="304"/>
      <c r="CF961" s="304"/>
      <c r="CG961" s="304"/>
      <c r="CH961" s="304"/>
      <c r="CI961" s="304"/>
      <c r="CJ961" s="304"/>
      <c r="CK961" s="304"/>
      <c r="CL961" s="304"/>
      <c r="CM961" s="304"/>
      <c r="CN961" s="304"/>
      <c r="CO961" s="304"/>
      <c r="CP961" s="304"/>
      <c r="CQ961" s="304"/>
      <c r="CR961" s="304"/>
      <c r="CS961" s="304"/>
      <c r="CT961" s="304"/>
      <c r="CU961" s="304"/>
      <c r="CV961" s="304"/>
      <c r="CW961" s="304"/>
      <c r="CX961" s="304"/>
      <c r="CY961" s="304"/>
      <c r="CZ961" s="304"/>
      <c r="DA961" s="304"/>
      <c r="DB961" s="304"/>
      <c r="DC961" s="304"/>
      <c r="DD961" s="304"/>
    </row>
    <row r="962" spans="1:108" ht="17.25">
      <c r="A962" s="304"/>
      <c r="B962" s="300"/>
      <c r="C962" s="304"/>
      <c r="D962" s="304"/>
      <c r="E962" s="303"/>
      <c r="F962" s="303"/>
      <c r="G962" s="303"/>
      <c r="H962" s="303"/>
      <c r="I962" s="303"/>
      <c r="J962" s="305"/>
      <c r="K962" s="303"/>
      <c r="L962" s="303"/>
      <c r="M962" s="303"/>
      <c r="N962" s="305"/>
      <c r="O962" s="303"/>
      <c r="P962" s="304"/>
      <c r="Q962" s="304"/>
      <c r="R962" s="304"/>
      <c r="S962" s="304"/>
      <c r="T962" s="304"/>
      <c r="U962" s="304"/>
      <c r="V962" s="304"/>
      <c r="W962" s="304"/>
      <c r="X962" s="304"/>
      <c r="Y962" s="304"/>
      <c r="Z962" s="304"/>
      <c r="AA962" s="304"/>
      <c r="AB962" s="304"/>
      <c r="AC962" s="304"/>
      <c r="AD962" s="304"/>
      <c r="AE962" s="304"/>
      <c r="AF962" s="304"/>
      <c r="AG962" s="304"/>
      <c r="AH962" s="304"/>
      <c r="AI962" s="304"/>
      <c r="AJ962" s="304"/>
      <c r="AK962" s="304"/>
      <c r="AL962" s="304"/>
      <c r="AM962" s="304"/>
      <c r="AN962" s="304"/>
      <c r="AO962" s="304"/>
      <c r="AP962" s="304"/>
      <c r="AQ962" s="304"/>
      <c r="AR962" s="304"/>
      <c r="AS962" s="304"/>
      <c r="AT962" s="304"/>
      <c r="AU962" s="304"/>
      <c r="AV962" s="304"/>
      <c r="AW962" s="304"/>
      <c r="AX962" s="304"/>
      <c r="AY962" s="304"/>
      <c r="AZ962" s="304"/>
      <c r="BA962" s="304"/>
      <c r="BB962" s="304"/>
      <c r="BC962" s="304"/>
      <c r="BD962" s="304"/>
      <c r="BE962" s="304"/>
      <c r="BF962" s="304"/>
      <c r="BG962" s="304"/>
      <c r="BH962" s="304"/>
      <c r="BI962" s="304"/>
      <c r="BJ962" s="304"/>
      <c r="BK962" s="304"/>
      <c r="BL962" s="304"/>
      <c r="BM962" s="304"/>
      <c r="BN962" s="304"/>
      <c r="BO962" s="304"/>
      <c r="BP962" s="304"/>
      <c r="BQ962" s="304"/>
      <c r="BR962" s="304"/>
      <c r="BS962" s="304"/>
      <c r="BT962" s="304"/>
      <c r="BU962" s="304"/>
      <c r="BV962" s="304"/>
      <c r="BW962" s="304"/>
      <c r="BX962" s="304"/>
      <c r="BY962" s="304"/>
      <c r="BZ962" s="304"/>
      <c r="CA962" s="304"/>
      <c r="CB962" s="304"/>
      <c r="CC962" s="304"/>
      <c r="CD962" s="304"/>
      <c r="CE962" s="304"/>
      <c r="CF962" s="304"/>
      <c r="CG962" s="304"/>
      <c r="CH962" s="304"/>
      <c r="CI962" s="304"/>
      <c r="CJ962" s="304"/>
      <c r="CK962" s="304"/>
      <c r="CL962" s="304"/>
      <c r="CM962" s="304"/>
      <c r="CN962" s="304"/>
      <c r="CO962" s="304"/>
      <c r="CP962" s="304"/>
      <c r="CQ962" s="304"/>
      <c r="CR962" s="304"/>
      <c r="CS962" s="304"/>
      <c r="CT962" s="304"/>
      <c r="CU962" s="304"/>
      <c r="CV962" s="304"/>
      <c r="CW962" s="304"/>
      <c r="CX962" s="304"/>
      <c r="CY962" s="304"/>
      <c r="CZ962" s="304"/>
      <c r="DA962" s="304"/>
      <c r="DB962" s="304"/>
      <c r="DC962" s="304"/>
      <c r="DD962" s="304"/>
    </row>
    <row r="963" spans="1:108" ht="17.25">
      <c r="A963" s="304"/>
      <c r="B963" s="300"/>
      <c r="C963" s="304"/>
      <c r="D963" s="304"/>
      <c r="E963" s="303"/>
      <c r="F963" s="303"/>
      <c r="G963" s="303"/>
      <c r="H963" s="303"/>
      <c r="I963" s="303"/>
      <c r="J963" s="305"/>
      <c r="K963" s="303"/>
      <c r="L963" s="303"/>
      <c r="M963" s="303"/>
      <c r="N963" s="305"/>
      <c r="O963" s="303"/>
      <c r="P963" s="304"/>
      <c r="Q963" s="304"/>
      <c r="R963" s="304"/>
      <c r="S963" s="304"/>
      <c r="T963" s="304"/>
      <c r="U963" s="304"/>
      <c r="V963" s="304"/>
      <c r="W963" s="304"/>
      <c r="X963" s="304"/>
      <c r="Y963" s="304"/>
      <c r="Z963" s="304"/>
      <c r="AA963" s="304"/>
      <c r="AB963" s="304"/>
      <c r="AC963" s="304"/>
      <c r="AD963" s="304"/>
      <c r="AE963" s="304"/>
      <c r="AF963" s="304"/>
      <c r="AG963" s="304"/>
      <c r="AH963" s="304"/>
      <c r="AI963" s="304"/>
      <c r="AJ963" s="304"/>
      <c r="AK963" s="304"/>
      <c r="AL963" s="304"/>
      <c r="AM963" s="304"/>
      <c r="AN963" s="304"/>
      <c r="AO963" s="304"/>
      <c r="AP963" s="304"/>
      <c r="AQ963" s="304"/>
      <c r="AR963" s="304"/>
      <c r="AS963" s="304"/>
      <c r="AT963" s="304"/>
      <c r="AU963" s="304"/>
      <c r="AV963" s="304"/>
      <c r="AW963" s="304"/>
      <c r="AX963" s="304"/>
      <c r="AY963" s="304"/>
      <c r="AZ963" s="304"/>
      <c r="BA963" s="304"/>
      <c r="BB963" s="304"/>
      <c r="BC963" s="304"/>
      <c r="BD963" s="304"/>
      <c r="BE963" s="304"/>
      <c r="BF963" s="304"/>
      <c r="BG963" s="304"/>
      <c r="BH963" s="304"/>
      <c r="BI963" s="304"/>
      <c r="BJ963" s="304"/>
      <c r="BK963" s="304"/>
      <c r="BL963" s="304"/>
      <c r="BM963" s="304"/>
      <c r="BN963" s="304"/>
      <c r="BO963" s="304"/>
      <c r="BP963" s="304"/>
      <c r="BQ963" s="304"/>
      <c r="BR963" s="304"/>
      <c r="BS963" s="304"/>
      <c r="BT963" s="304"/>
      <c r="BU963" s="304"/>
      <c r="BV963" s="304"/>
      <c r="BW963" s="304"/>
      <c r="BX963" s="304"/>
      <c r="BY963" s="304"/>
      <c r="BZ963" s="304"/>
      <c r="CA963" s="304"/>
      <c r="CB963" s="304"/>
      <c r="CC963" s="304"/>
      <c r="CD963" s="304"/>
      <c r="CE963" s="304"/>
      <c r="CF963" s="304"/>
      <c r="CG963" s="304"/>
      <c r="CH963" s="304"/>
      <c r="CI963" s="304"/>
      <c r="CJ963" s="304"/>
      <c r="CK963" s="304"/>
      <c r="CL963" s="304"/>
      <c r="CM963" s="304"/>
      <c r="CN963" s="304"/>
      <c r="CO963" s="304"/>
      <c r="CP963" s="304"/>
      <c r="CQ963" s="304"/>
      <c r="CR963" s="304"/>
      <c r="CS963" s="304"/>
      <c r="CT963" s="304"/>
      <c r="CU963" s="304"/>
      <c r="CV963" s="304"/>
      <c r="CW963" s="304"/>
      <c r="CX963" s="304"/>
      <c r="CY963" s="304"/>
      <c r="CZ963" s="304"/>
      <c r="DA963" s="304"/>
      <c r="DB963" s="304"/>
      <c r="DC963" s="304"/>
      <c r="DD963" s="304"/>
    </row>
    <row r="964" spans="1:108" ht="17.25">
      <c r="A964" s="304"/>
      <c r="B964" s="300"/>
      <c r="C964" s="304"/>
      <c r="D964" s="304"/>
      <c r="E964" s="303"/>
      <c r="F964" s="303"/>
      <c r="G964" s="303"/>
      <c r="H964" s="303"/>
      <c r="I964" s="303"/>
      <c r="J964" s="305"/>
      <c r="K964" s="303"/>
      <c r="L964" s="303"/>
      <c r="M964" s="303"/>
      <c r="N964" s="305"/>
      <c r="O964" s="303"/>
      <c r="P964" s="304"/>
      <c r="Q964" s="304"/>
      <c r="R964" s="304"/>
      <c r="S964" s="304"/>
      <c r="T964" s="304"/>
      <c r="U964" s="304"/>
      <c r="V964" s="304"/>
      <c r="W964" s="304"/>
      <c r="X964" s="304"/>
      <c r="Y964" s="304"/>
      <c r="Z964" s="304"/>
      <c r="AA964" s="304"/>
      <c r="AB964" s="304"/>
      <c r="AC964" s="304"/>
      <c r="AD964" s="304"/>
      <c r="AE964" s="304"/>
      <c r="AF964" s="304"/>
      <c r="AG964" s="304"/>
      <c r="AH964" s="304"/>
      <c r="AI964" s="304"/>
      <c r="AJ964" s="304"/>
      <c r="AK964" s="304"/>
      <c r="AL964" s="304"/>
      <c r="AM964" s="304"/>
      <c r="AN964" s="304"/>
      <c r="AO964" s="304"/>
      <c r="AP964" s="304"/>
      <c r="AQ964" s="304"/>
      <c r="AR964" s="304"/>
      <c r="AS964" s="304"/>
      <c r="AT964" s="304"/>
      <c r="AU964" s="304"/>
      <c r="AV964" s="304"/>
      <c r="AW964" s="304"/>
      <c r="AX964" s="304"/>
      <c r="AY964" s="304"/>
      <c r="AZ964" s="304"/>
      <c r="BA964" s="304"/>
      <c r="BB964" s="304"/>
      <c r="BC964" s="304"/>
      <c r="BD964" s="304"/>
      <c r="BE964" s="304"/>
      <c r="BF964" s="304"/>
      <c r="BG964" s="304"/>
      <c r="BH964" s="304"/>
      <c r="BI964" s="304"/>
      <c r="BJ964" s="304"/>
      <c r="BK964" s="304"/>
      <c r="BL964" s="304"/>
      <c r="BM964" s="304"/>
      <c r="BN964" s="304"/>
      <c r="BO964" s="304"/>
      <c r="BP964" s="304"/>
      <c r="BQ964" s="304"/>
      <c r="BR964" s="304"/>
      <c r="BS964" s="304"/>
      <c r="BT964" s="304"/>
      <c r="BU964" s="304"/>
      <c r="BV964" s="304"/>
      <c r="BW964" s="304"/>
      <c r="BX964" s="304"/>
      <c r="BY964" s="304"/>
      <c r="BZ964" s="304"/>
      <c r="CA964" s="304"/>
      <c r="CB964" s="304"/>
      <c r="CC964" s="304"/>
      <c r="CD964" s="304"/>
      <c r="CE964" s="304"/>
      <c r="CF964" s="304"/>
      <c r="CG964" s="304"/>
      <c r="CH964" s="304"/>
      <c r="CI964" s="304"/>
      <c r="CJ964" s="304"/>
      <c r="CK964" s="304"/>
      <c r="CL964" s="304"/>
      <c r="CM964" s="304"/>
      <c r="CN964" s="304"/>
      <c r="CO964" s="304"/>
      <c r="CP964" s="304"/>
      <c r="CQ964" s="304"/>
      <c r="CR964" s="304"/>
      <c r="CS964" s="304"/>
      <c r="CT964" s="304"/>
      <c r="CU964" s="304"/>
      <c r="CV964" s="304"/>
      <c r="CW964" s="304"/>
      <c r="CX964" s="304"/>
      <c r="CY964" s="304"/>
      <c r="CZ964" s="304"/>
      <c r="DA964" s="304"/>
      <c r="DB964" s="304"/>
      <c r="DC964" s="304"/>
      <c r="DD964" s="304"/>
    </row>
    <row r="965" spans="1:108" ht="17.25">
      <c r="A965" s="304"/>
      <c r="B965" s="300"/>
      <c r="C965" s="304"/>
      <c r="D965" s="304"/>
      <c r="E965" s="303"/>
      <c r="F965" s="303"/>
      <c r="G965" s="303"/>
      <c r="H965" s="303"/>
      <c r="I965" s="303"/>
      <c r="J965" s="305"/>
      <c r="K965" s="303"/>
      <c r="L965" s="303"/>
      <c r="M965" s="303"/>
      <c r="N965" s="305"/>
      <c r="O965" s="303"/>
      <c r="P965" s="304"/>
      <c r="Q965" s="304"/>
      <c r="R965" s="304"/>
      <c r="S965" s="304"/>
      <c r="T965" s="304"/>
      <c r="U965" s="304"/>
      <c r="V965" s="304"/>
      <c r="W965" s="304"/>
      <c r="X965" s="304"/>
      <c r="Y965" s="304"/>
      <c r="Z965" s="304"/>
      <c r="AA965" s="304"/>
      <c r="AB965" s="304"/>
      <c r="AC965" s="304"/>
      <c r="AD965" s="304"/>
      <c r="AE965" s="304"/>
      <c r="AF965" s="304"/>
      <c r="AG965" s="304"/>
      <c r="AH965" s="304"/>
      <c r="AI965" s="304"/>
      <c r="AJ965" s="304"/>
      <c r="AK965" s="304"/>
      <c r="AL965" s="304"/>
      <c r="AM965" s="304"/>
      <c r="AN965" s="304"/>
      <c r="AO965" s="304"/>
      <c r="AP965" s="304"/>
      <c r="AQ965" s="304"/>
      <c r="AR965" s="304"/>
      <c r="AS965" s="304"/>
      <c r="AT965" s="304"/>
      <c r="AU965" s="304"/>
      <c r="AV965" s="304"/>
      <c r="AW965" s="304"/>
      <c r="AX965" s="304"/>
      <c r="AY965" s="304"/>
      <c r="AZ965" s="304"/>
      <c r="BA965" s="304"/>
      <c r="BB965" s="304"/>
      <c r="BC965" s="304"/>
      <c r="BD965" s="304"/>
      <c r="BE965" s="304"/>
      <c r="BF965" s="304"/>
      <c r="BG965" s="304"/>
      <c r="BH965" s="304"/>
      <c r="BI965" s="304"/>
      <c r="BJ965" s="304"/>
      <c r="BK965" s="304"/>
      <c r="BL965" s="304"/>
      <c r="BM965" s="304"/>
      <c r="BN965" s="304"/>
      <c r="BO965" s="304"/>
      <c r="BP965" s="304"/>
      <c r="BQ965" s="304"/>
      <c r="BR965" s="304"/>
      <c r="BS965" s="304"/>
      <c r="BT965" s="304"/>
      <c r="BU965" s="304"/>
      <c r="BV965" s="304"/>
      <c r="BW965" s="304"/>
      <c r="BX965" s="304"/>
      <c r="BY965" s="304"/>
      <c r="BZ965" s="304"/>
      <c r="CA965" s="304"/>
      <c r="CB965" s="304"/>
      <c r="CC965" s="304"/>
      <c r="CD965" s="304"/>
      <c r="CE965" s="304"/>
      <c r="CF965" s="304"/>
      <c r="CG965" s="304"/>
      <c r="CH965" s="304"/>
      <c r="CI965" s="304"/>
      <c r="CJ965" s="304"/>
      <c r="CK965" s="304"/>
      <c r="CL965" s="304"/>
      <c r="CM965" s="304"/>
      <c r="CN965" s="304"/>
      <c r="CO965" s="304"/>
      <c r="CP965" s="304"/>
      <c r="CQ965" s="304"/>
      <c r="CR965" s="304"/>
      <c r="CS965" s="304"/>
      <c r="CT965" s="304"/>
      <c r="CU965" s="304"/>
      <c r="CV965" s="304"/>
      <c r="CW965" s="304"/>
      <c r="CX965" s="304"/>
      <c r="CY965" s="304"/>
      <c r="CZ965" s="304"/>
      <c r="DA965" s="304"/>
      <c r="DB965" s="304"/>
      <c r="DC965" s="304"/>
      <c r="DD965" s="304"/>
    </row>
    <row r="966" spans="1:108" ht="17.25">
      <c r="A966" s="304"/>
      <c r="B966" s="300"/>
      <c r="C966" s="304"/>
      <c r="D966" s="304"/>
      <c r="E966" s="303"/>
      <c r="F966" s="303"/>
      <c r="G966" s="303"/>
      <c r="H966" s="303"/>
      <c r="I966" s="303"/>
      <c r="J966" s="305"/>
      <c r="K966" s="303"/>
      <c r="L966" s="303"/>
      <c r="M966" s="303"/>
      <c r="N966" s="305"/>
      <c r="O966" s="303"/>
      <c r="P966" s="304"/>
      <c r="Q966" s="304"/>
      <c r="R966" s="304"/>
      <c r="S966" s="304"/>
      <c r="T966" s="304"/>
      <c r="U966" s="304"/>
      <c r="V966" s="304"/>
      <c r="W966" s="304"/>
      <c r="X966" s="304"/>
      <c r="Y966" s="304"/>
      <c r="Z966" s="304"/>
      <c r="AA966" s="304"/>
      <c r="AB966" s="304"/>
      <c r="AC966" s="304"/>
      <c r="AD966" s="304"/>
      <c r="AE966" s="304"/>
      <c r="AF966" s="304"/>
      <c r="AG966" s="304"/>
      <c r="AH966" s="304"/>
      <c r="AI966" s="304"/>
      <c r="AJ966" s="304"/>
      <c r="AK966" s="304"/>
      <c r="AL966" s="304"/>
      <c r="AM966" s="304"/>
      <c r="AN966" s="304"/>
      <c r="AO966" s="304"/>
      <c r="AP966" s="304"/>
      <c r="AQ966" s="304"/>
      <c r="AR966" s="304"/>
      <c r="AS966" s="304"/>
      <c r="AT966" s="304"/>
      <c r="AU966" s="304"/>
      <c r="AV966" s="304"/>
      <c r="AW966" s="304"/>
      <c r="AX966" s="304"/>
      <c r="AY966" s="304"/>
      <c r="AZ966" s="304"/>
      <c r="BA966" s="304"/>
      <c r="BB966" s="304"/>
      <c r="BC966" s="304"/>
      <c r="BD966" s="304"/>
      <c r="BE966" s="304"/>
      <c r="BF966" s="304"/>
      <c r="BG966" s="304"/>
      <c r="BH966" s="304"/>
      <c r="BI966" s="304"/>
      <c r="BJ966" s="304"/>
      <c r="BK966" s="304"/>
      <c r="BL966" s="304"/>
      <c r="BM966" s="304"/>
      <c r="BN966" s="304"/>
      <c r="BO966" s="304"/>
      <c r="BP966" s="304"/>
      <c r="BQ966" s="304"/>
      <c r="BR966" s="304"/>
      <c r="BS966" s="304"/>
      <c r="BT966" s="304"/>
      <c r="BU966" s="304"/>
      <c r="BV966" s="304"/>
      <c r="BW966" s="304"/>
      <c r="BX966" s="304"/>
      <c r="BY966" s="304"/>
      <c r="BZ966" s="304"/>
      <c r="CA966" s="304"/>
      <c r="CB966" s="304"/>
      <c r="CC966" s="304"/>
      <c r="CD966" s="304"/>
      <c r="CE966" s="304"/>
      <c r="CF966" s="304"/>
      <c r="CG966" s="304"/>
      <c r="CH966" s="304"/>
      <c r="CI966" s="304"/>
      <c r="CJ966" s="304"/>
      <c r="CK966" s="304"/>
      <c r="CL966" s="304"/>
      <c r="CM966" s="304"/>
      <c r="CN966" s="304"/>
      <c r="CO966" s="304"/>
      <c r="CP966" s="304"/>
      <c r="CQ966" s="304"/>
      <c r="CR966" s="304"/>
      <c r="CS966" s="304"/>
      <c r="CT966" s="304"/>
      <c r="CU966" s="304"/>
      <c r="CV966" s="304"/>
      <c r="CW966" s="304"/>
      <c r="CX966" s="304"/>
      <c r="CY966" s="304"/>
      <c r="CZ966" s="304"/>
      <c r="DA966" s="304"/>
      <c r="DB966" s="304"/>
      <c r="DC966" s="304"/>
      <c r="DD966" s="304"/>
    </row>
    <row r="967" spans="1:108" ht="17.25">
      <c r="A967" s="304"/>
      <c r="B967" s="300"/>
      <c r="C967" s="304"/>
      <c r="D967" s="304"/>
      <c r="E967" s="303"/>
      <c r="F967" s="303"/>
      <c r="G967" s="303"/>
      <c r="H967" s="303"/>
      <c r="I967" s="303"/>
      <c r="J967" s="305"/>
      <c r="K967" s="303"/>
      <c r="L967" s="303"/>
      <c r="M967" s="303"/>
      <c r="N967" s="305"/>
      <c r="O967" s="303"/>
      <c r="P967" s="304"/>
      <c r="Q967" s="304"/>
      <c r="R967" s="304"/>
      <c r="S967" s="304"/>
      <c r="T967" s="304"/>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c r="AU967" s="304"/>
      <c r="AV967" s="304"/>
      <c r="AW967" s="304"/>
      <c r="AX967" s="304"/>
      <c r="AY967" s="304"/>
      <c r="AZ967" s="304"/>
      <c r="BA967" s="304"/>
      <c r="BB967" s="304"/>
      <c r="BC967" s="304"/>
      <c r="BD967" s="304"/>
      <c r="BE967" s="304"/>
      <c r="BF967" s="304"/>
      <c r="BG967" s="304"/>
      <c r="BH967" s="304"/>
      <c r="BI967" s="304"/>
      <c r="BJ967" s="304"/>
      <c r="BK967" s="304"/>
      <c r="BL967" s="304"/>
      <c r="BM967" s="304"/>
      <c r="BN967" s="304"/>
      <c r="BO967" s="304"/>
      <c r="BP967" s="304"/>
      <c r="BQ967" s="304"/>
      <c r="BR967" s="304"/>
      <c r="BS967" s="304"/>
      <c r="BT967" s="304"/>
      <c r="BU967" s="304"/>
      <c r="BV967" s="304"/>
      <c r="BW967" s="304"/>
      <c r="BX967" s="304"/>
      <c r="BY967" s="304"/>
      <c r="BZ967" s="304"/>
      <c r="CA967" s="304"/>
      <c r="CB967" s="304"/>
      <c r="CC967" s="304"/>
      <c r="CD967" s="304"/>
      <c r="CE967" s="304"/>
      <c r="CF967" s="304"/>
      <c r="CG967" s="304"/>
      <c r="CH967" s="304"/>
      <c r="CI967" s="304"/>
      <c r="CJ967" s="304"/>
      <c r="CK967" s="304"/>
      <c r="CL967" s="304"/>
      <c r="CM967" s="304"/>
      <c r="CN967" s="304"/>
      <c r="CO967" s="304"/>
      <c r="CP967" s="304"/>
      <c r="CQ967" s="304"/>
      <c r="CR967" s="304"/>
      <c r="CS967" s="304"/>
      <c r="CT967" s="304"/>
      <c r="CU967" s="304"/>
      <c r="CV967" s="304"/>
      <c r="CW967" s="304"/>
      <c r="CX967" s="304"/>
      <c r="CY967" s="304"/>
      <c r="CZ967" s="304"/>
      <c r="DA967" s="304"/>
      <c r="DB967" s="304"/>
      <c r="DC967" s="304"/>
      <c r="DD967" s="304"/>
    </row>
    <row r="968" spans="1:108" ht="17.25">
      <c r="A968" s="304"/>
      <c r="B968" s="300"/>
      <c r="C968" s="304"/>
      <c r="D968" s="304"/>
      <c r="E968" s="303"/>
      <c r="F968" s="303"/>
      <c r="G968" s="303"/>
      <c r="H968" s="303"/>
      <c r="I968" s="303"/>
      <c r="J968" s="305"/>
      <c r="K968" s="303"/>
      <c r="L968" s="303"/>
      <c r="M968" s="303"/>
      <c r="N968" s="305"/>
      <c r="O968" s="303"/>
      <c r="P968" s="304"/>
      <c r="Q968" s="304"/>
      <c r="R968" s="304"/>
      <c r="S968" s="304"/>
      <c r="T968" s="304"/>
      <c r="U968" s="304"/>
      <c r="V968" s="304"/>
      <c r="W968" s="304"/>
      <c r="X968" s="304"/>
      <c r="Y968" s="304"/>
      <c r="Z968" s="304"/>
      <c r="AA968" s="304"/>
      <c r="AB968" s="304"/>
      <c r="AC968" s="304"/>
      <c r="AD968" s="304"/>
      <c r="AE968" s="304"/>
      <c r="AF968" s="304"/>
      <c r="AG968" s="304"/>
      <c r="AH968" s="304"/>
      <c r="AI968" s="304"/>
      <c r="AJ968" s="304"/>
      <c r="AK968" s="304"/>
      <c r="AL968" s="304"/>
      <c r="AM968" s="304"/>
      <c r="AN968" s="304"/>
      <c r="AO968" s="304"/>
      <c r="AP968" s="304"/>
      <c r="AQ968" s="304"/>
      <c r="AR968" s="304"/>
      <c r="AS968" s="304"/>
      <c r="AT968" s="304"/>
      <c r="AU968" s="304"/>
      <c r="AV968" s="304"/>
      <c r="AW968" s="304"/>
      <c r="AX968" s="304"/>
      <c r="AY968" s="304"/>
      <c r="AZ968" s="304"/>
      <c r="BA968" s="304"/>
      <c r="BB968" s="304"/>
      <c r="BC968" s="304"/>
      <c r="BD968" s="304"/>
      <c r="BE968" s="304"/>
      <c r="BF968" s="304"/>
      <c r="BG968" s="304"/>
      <c r="BH968" s="304"/>
      <c r="BI968" s="304"/>
      <c r="BJ968" s="304"/>
      <c r="BK968" s="304"/>
      <c r="BL968" s="304"/>
      <c r="BM968" s="304"/>
      <c r="BN968" s="304"/>
      <c r="BO968" s="304"/>
      <c r="BP968" s="304"/>
      <c r="BQ968" s="304"/>
      <c r="BR968" s="304"/>
      <c r="BS968" s="304"/>
      <c r="BT968" s="304"/>
      <c r="BU968" s="304"/>
      <c r="BV968" s="304"/>
      <c r="BW968" s="304"/>
      <c r="BX968" s="304"/>
      <c r="BY968" s="304"/>
      <c r="BZ968" s="304"/>
      <c r="CA968" s="304"/>
      <c r="CB968" s="304"/>
      <c r="CC968" s="304"/>
      <c r="CD968" s="304"/>
      <c r="CE968" s="304"/>
      <c r="CF968" s="304"/>
      <c r="CG968" s="304"/>
      <c r="CH968" s="304"/>
      <c r="CI968" s="304"/>
      <c r="CJ968" s="304"/>
      <c r="CK968" s="304"/>
      <c r="CL968" s="304"/>
      <c r="CM968" s="304"/>
      <c r="CN968" s="304"/>
      <c r="CO968" s="304"/>
      <c r="CP968" s="304"/>
      <c r="CQ968" s="304"/>
      <c r="CR968" s="304"/>
      <c r="CS968" s="304"/>
      <c r="CT968" s="304"/>
      <c r="CU968" s="304"/>
      <c r="CV968" s="304"/>
      <c r="CW968" s="304"/>
      <c r="CX968" s="304"/>
      <c r="CY968" s="304"/>
      <c r="CZ968" s="304"/>
      <c r="DA968" s="304"/>
      <c r="DB968" s="304"/>
      <c r="DC968" s="304"/>
      <c r="DD968" s="304"/>
    </row>
    <row r="969" spans="1:108" ht="17.25">
      <c r="A969" s="304"/>
      <c r="B969" s="300"/>
      <c r="C969" s="304"/>
      <c r="D969" s="304"/>
      <c r="E969" s="303"/>
      <c r="F969" s="303"/>
      <c r="G969" s="303"/>
      <c r="H969" s="303"/>
      <c r="I969" s="303"/>
      <c r="J969" s="305"/>
      <c r="K969" s="303"/>
      <c r="L969" s="303"/>
      <c r="M969" s="303"/>
      <c r="N969" s="305"/>
      <c r="O969" s="303"/>
      <c r="P969" s="304"/>
      <c r="Q969" s="304"/>
      <c r="R969" s="304"/>
      <c r="S969" s="304"/>
      <c r="T969" s="304"/>
      <c r="U969" s="304"/>
      <c r="V969" s="304"/>
      <c r="W969" s="304"/>
      <c r="X969" s="304"/>
      <c r="Y969" s="304"/>
      <c r="Z969" s="304"/>
      <c r="AA969" s="304"/>
      <c r="AB969" s="304"/>
      <c r="AC969" s="304"/>
      <c r="AD969" s="304"/>
      <c r="AE969" s="304"/>
      <c r="AF969" s="304"/>
      <c r="AG969" s="304"/>
      <c r="AH969" s="304"/>
      <c r="AI969" s="304"/>
      <c r="AJ969" s="304"/>
      <c r="AK969" s="304"/>
      <c r="AL969" s="304"/>
      <c r="AM969" s="304"/>
      <c r="AN969" s="304"/>
      <c r="AO969" s="304"/>
      <c r="AP969" s="304"/>
      <c r="AQ969" s="304"/>
      <c r="AR969" s="304"/>
      <c r="AS969" s="304"/>
      <c r="AT969" s="304"/>
      <c r="AU969" s="304"/>
      <c r="AV969" s="304"/>
      <c r="AW969" s="304"/>
      <c r="AX969" s="304"/>
      <c r="AY969" s="304"/>
      <c r="AZ969" s="304"/>
      <c r="BA969" s="304"/>
      <c r="BB969" s="304"/>
      <c r="BC969" s="304"/>
      <c r="BD969" s="304"/>
      <c r="BE969" s="304"/>
      <c r="BF969" s="304"/>
      <c r="BG969" s="304"/>
      <c r="BH969" s="304"/>
      <c r="BI969" s="304"/>
      <c r="BJ969" s="304"/>
      <c r="BK969" s="304"/>
      <c r="BL969" s="304"/>
      <c r="BM969" s="304"/>
      <c r="BN969" s="304"/>
      <c r="BO969" s="304"/>
      <c r="BP969" s="304"/>
      <c r="BQ969" s="304"/>
      <c r="BR969" s="304"/>
      <c r="BS969" s="304"/>
      <c r="BT969" s="304"/>
      <c r="BU969" s="304"/>
      <c r="BV969" s="304"/>
      <c r="BW969" s="304"/>
      <c r="BX969" s="304"/>
      <c r="BY969" s="304"/>
      <c r="BZ969" s="304"/>
      <c r="CA969" s="304"/>
      <c r="CB969" s="304"/>
      <c r="CC969" s="304"/>
      <c r="CD969" s="304"/>
      <c r="CE969" s="304"/>
      <c r="CF969" s="304"/>
      <c r="CG969" s="304"/>
      <c r="CH969" s="304"/>
      <c r="CI969" s="304"/>
      <c r="CJ969" s="304"/>
      <c r="CK969" s="304"/>
      <c r="CL969" s="304"/>
      <c r="CM969" s="304"/>
      <c r="CN969" s="304"/>
      <c r="CO969" s="304"/>
      <c r="CP969" s="304"/>
      <c r="CQ969" s="304"/>
      <c r="CR969" s="304"/>
      <c r="CS969" s="304"/>
      <c r="CT969" s="304"/>
      <c r="CU969" s="304"/>
      <c r="CV969" s="304"/>
      <c r="CW969" s="304"/>
      <c r="CX969" s="304"/>
      <c r="CY969" s="304"/>
      <c r="CZ969" s="304"/>
      <c r="DA969" s="304"/>
      <c r="DB969" s="304"/>
      <c r="DC969" s="304"/>
      <c r="DD969" s="304"/>
    </row>
    <row r="970" spans="1:108" ht="17.25">
      <c r="A970" s="304"/>
      <c r="B970" s="300"/>
      <c r="C970" s="304"/>
      <c r="D970" s="304"/>
      <c r="E970" s="303"/>
      <c r="F970" s="303"/>
      <c r="G970" s="303"/>
      <c r="H970" s="303"/>
      <c r="I970" s="303"/>
      <c r="J970" s="305"/>
      <c r="K970" s="303"/>
      <c r="L970" s="303"/>
      <c r="M970" s="303"/>
      <c r="N970" s="305"/>
      <c r="O970" s="303"/>
      <c r="P970" s="304"/>
      <c r="Q970" s="304"/>
      <c r="R970" s="304"/>
      <c r="S970" s="304"/>
      <c r="T970" s="304"/>
      <c r="U970" s="304"/>
      <c r="V970" s="304"/>
      <c r="W970" s="304"/>
      <c r="X970" s="304"/>
      <c r="Y970" s="304"/>
      <c r="Z970" s="304"/>
      <c r="AA970" s="304"/>
      <c r="AB970" s="304"/>
      <c r="AC970" s="304"/>
      <c r="AD970" s="304"/>
      <c r="AE970" s="304"/>
      <c r="AF970" s="304"/>
      <c r="AG970" s="304"/>
      <c r="AH970" s="304"/>
      <c r="AI970" s="304"/>
      <c r="AJ970" s="304"/>
      <c r="AK970" s="304"/>
      <c r="AL970" s="304"/>
      <c r="AM970" s="304"/>
      <c r="AN970" s="304"/>
      <c r="AO970" s="304"/>
      <c r="AP970" s="304"/>
      <c r="AQ970" s="304"/>
      <c r="AR970" s="304"/>
      <c r="AS970" s="304"/>
      <c r="AT970" s="304"/>
      <c r="AU970" s="304"/>
      <c r="AV970" s="304"/>
      <c r="AW970" s="304"/>
      <c r="AX970" s="304"/>
      <c r="AY970" s="304"/>
      <c r="AZ970" s="304"/>
      <c r="BA970" s="304"/>
      <c r="BB970" s="304"/>
      <c r="BC970" s="304"/>
      <c r="BD970" s="304"/>
      <c r="BE970" s="304"/>
      <c r="BF970" s="304"/>
      <c r="BG970" s="304"/>
      <c r="BH970" s="304"/>
      <c r="BI970" s="304"/>
      <c r="BJ970" s="304"/>
      <c r="BK970" s="304"/>
      <c r="BL970" s="304"/>
      <c r="BM970" s="304"/>
      <c r="BN970" s="304"/>
      <c r="BO970" s="304"/>
      <c r="BP970" s="304"/>
      <c r="BQ970" s="304"/>
      <c r="BR970" s="304"/>
      <c r="BS970" s="304"/>
      <c r="BT970" s="304"/>
      <c r="BU970" s="304"/>
      <c r="BV970" s="304"/>
      <c r="BW970" s="304"/>
      <c r="BX970" s="304"/>
      <c r="BY970" s="304"/>
      <c r="BZ970" s="304"/>
      <c r="CA970" s="304"/>
      <c r="CB970" s="304"/>
      <c r="CC970" s="304"/>
      <c r="CD970" s="304"/>
      <c r="CE970" s="304"/>
      <c r="CF970" s="304"/>
      <c r="CG970" s="304"/>
      <c r="CH970" s="304"/>
      <c r="CI970" s="304"/>
      <c r="CJ970" s="304"/>
      <c r="CK970" s="304"/>
      <c r="CL970" s="304"/>
      <c r="CM970" s="304"/>
      <c r="CN970" s="304"/>
      <c r="CO970" s="304"/>
      <c r="CP970" s="304"/>
      <c r="CQ970" s="304"/>
      <c r="CR970" s="304"/>
      <c r="CS970" s="304"/>
      <c r="CT970" s="304"/>
      <c r="CU970" s="304"/>
      <c r="CV970" s="304"/>
      <c r="CW970" s="304"/>
      <c r="CX970" s="304"/>
      <c r="CY970" s="304"/>
      <c r="CZ970" s="304"/>
      <c r="DA970" s="304"/>
      <c r="DB970" s="304"/>
      <c r="DC970" s="304"/>
      <c r="DD970" s="304"/>
    </row>
    <row r="971" spans="1:108" ht="17.25">
      <c r="A971" s="304"/>
      <c r="B971" s="300"/>
      <c r="C971" s="304"/>
      <c r="D971" s="304"/>
      <c r="E971" s="303"/>
      <c r="F971" s="303"/>
      <c r="G971" s="303"/>
      <c r="H971" s="303"/>
      <c r="I971" s="303"/>
      <c r="J971" s="305"/>
      <c r="K971" s="303"/>
      <c r="L971" s="303"/>
      <c r="M971" s="303"/>
      <c r="N971" s="305"/>
      <c r="O971" s="303"/>
      <c r="P971" s="304"/>
      <c r="Q971" s="304"/>
      <c r="R971" s="304"/>
      <c r="S971" s="304"/>
      <c r="T971" s="304"/>
      <c r="U971" s="304"/>
      <c r="V971" s="304"/>
      <c r="W971" s="304"/>
      <c r="X971" s="304"/>
      <c r="Y971" s="304"/>
      <c r="Z971" s="304"/>
      <c r="AA971" s="304"/>
      <c r="AB971" s="304"/>
      <c r="AC971" s="304"/>
      <c r="AD971" s="304"/>
      <c r="AE971" s="304"/>
      <c r="AF971" s="304"/>
      <c r="AG971" s="304"/>
      <c r="AH971" s="304"/>
      <c r="AI971" s="304"/>
      <c r="AJ971" s="304"/>
      <c r="AK971" s="304"/>
      <c r="AL971" s="304"/>
      <c r="AM971" s="304"/>
      <c r="AN971" s="304"/>
      <c r="AO971" s="304"/>
      <c r="AP971" s="304"/>
      <c r="AQ971" s="304"/>
      <c r="AR971" s="304"/>
      <c r="AS971" s="304"/>
      <c r="AT971" s="304"/>
      <c r="AU971" s="304"/>
      <c r="AV971" s="304"/>
      <c r="AW971" s="304"/>
      <c r="AX971" s="304"/>
      <c r="AY971" s="304"/>
      <c r="AZ971" s="304"/>
      <c r="BA971" s="304"/>
      <c r="BB971" s="304"/>
      <c r="BC971" s="304"/>
      <c r="BD971" s="304"/>
      <c r="BE971" s="304"/>
      <c r="BF971" s="304"/>
      <c r="BG971" s="304"/>
      <c r="BH971" s="304"/>
      <c r="BI971" s="304"/>
      <c r="BJ971" s="304"/>
      <c r="BK971" s="304"/>
      <c r="BL971" s="304"/>
      <c r="BM971" s="304"/>
      <c r="BN971" s="304"/>
      <c r="BO971" s="304"/>
      <c r="BP971" s="304"/>
      <c r="BQ971" s="304"/>
      <c r="BR971" s="304"/>
      <c r="BS971" s="304"/>
      <c r="BT971" s="304"/>
      <c r="BU971" s="304"/>
      <c r="BV971" s="304"/>
      <c r="BW971" s="304"/>
      <c r="BX971" s="304"/>
      <c r="BY971" s="304"/>
      <c r="BZ971" s="304"/>
      <c r="CA971" s="304"/>
      <c r="CB971" s="304"/>
      <c r="CC971" s="304"/>
      <c r="CD971" s="304"/>
      <c r="CE971" s="304"/>
      <c r="CF971" s="304"/>
      <c r="CG971" s="304"/>
      <c r="CH971" s="304"/>
      <c r="CI971" s="304"/>
      <c r="CJ971" s="304"/>
      <c r="CK971" s="304"/>
      <c r="CL971" s="304"/>
      <c r="CM971" s="304"/>
      <c r="CN971" s="304"/>
      <c r="CO971" s="304"/>
      <c r="CP971" s="304"/>
      <c r="CQ971" s="304"/>
      <c r="CR971" s="304"/>
      <c r="CS971" s="304"/>
      <c r="CT971" s="304"/>
      <c r="CU971" s="304"/>
      <c r="CV971" s="304"/>
      <c r="CW971" s="304"/>
      <c r="CX971" s="304"/>
      <c r="CY971" s="304"/>
      <c r="CZ971" s="304"/>
      <c r="DA971" s="304"/>
      <c r="DB971" s="304"/>
      <c r="DC971" s="304"/>
      <c r="DD971" s="304"/>
    </row>
    <row r="972" spans="1:108" ht="17.25">
      <c r="A972" s="304"/>
      <c r="B972" s="300"/>
      <c r="C972" s="304"/>
      <c r="D972" s="304"/>
      <c r="E972" s="303"/>
      <c r="F972" s="303"/>
      <c r="G972" s="303"/>
      <c r="H972" s="303"/>
      <c r="I972" s="303"/>
      <c r="J972" s="305"/>
      <c r="K972" s="303"/>
      <c r="L972" s="303"/>
      <c r="M972" s="303"/>
      <c r="N972" s="305"/>
      <c r="O972" s="303"/>
      <c r="P972" s="304"/>
      <c r="Q972" s="304"/>
      <c r="R972" s="304"/>
      <c r="S972" s="304"/>
      <c r="T972" s="304"/>
      <c r="U972" s="304"/>
      <c r="V972" s="304"/>
      <c r="W972" s="304"/>
      <c r="X972" s="304"/>
      <c r="Y972" s="304"/>
      <c r="Z972" s="304"/>
      <c r="AA972" s="304"/>
      <c r="AB972" s="304"/>
      <c r="AC972" s="304"/>
      <c r="AD972" s="304"/>
      <c r="AE972" s="304"/>
      <c r="AF972" s="304"/>
      <c r="AG972" s="304"/>
      <c r="AH972" s="304"/>
      <c r="AI972" s="304"/>
      <c r="AJ972" s="304"/>
      <c r="AK972" s="304"/>
      <c r="AL972" s="304"/>
      <c r="AM972" s="304"/>
      <c r="AN972" s="304"/>
      <c r="AO972" s="304"/>
      <c r="AP972" s="304"/>
      <c r="AQ972" s="304"/>
      <c r="AR972" s="304"/>
      <c r="AS972" s="304"/>
      <c r="AT972" s="304"/>
      <c r="AU972" s="304"/>
      <c r="AV972" s="304"/>
      <c r="AW972" s="304"/>
      <c r="AX972" s="304"/>
      <c r="AY972" s="304"/>
      <c r="AZ972" s="304"/>
      <c r="BA972" s="304"/>
      <c r="BB972" s="304"/>
      <c r="BC972" s="304"/>
      <c r="BD972" s="304"/>
      <c r="BE972" s="304"/>
      <c r="BF972" s="304"/>
      <c r="BG972" s="304"/>
      <c r="BH972" s="304"/>
      <c r="BI972" s="304"/>
      <c r="BJ972" s="304"/>
      <c r="BK972" s="304"/>
      <c r="BL972" s="304"/>
      <c r="BM972" s="304"/>
      <c r="BN972" s="304"/>
      <c r="BO972" s="304"/>
      <c r="BP972" s="304"/>
      <c r="BQ972" s="304"/>
      <c r="BR972" s="304"/>
      <c r="BS972" s="304"/>
      <c r="BT972" s="304"/>
      <c r="BU972" s="304"/>
      <c r="BV972" s="304"/>
      <c r="BW972" s="304"/>
      <c r="BX972" s="304"/>
      <c r="BY972" s="304"/>
      <c r="BZ972" s="304"/>
      <c r="CA972" s="304"/>
      <c r="CB972" s="304"/>
      <c r="CC972" s="304"/>
      <c r="CD972" s="304"/>
      <c r="CE972" s="304"/>
      <c r="CF972" s="304"/>
      <c r="CG972" s="304"/>
      <c r="CH972" s="304"/>
      <c r="CI972" s="304"/>
      <c r="CJ972" s="304"/>
      <c r="CK972" s="304"/>
      <c r="CL972" s="304"/>
      <c r="CM972" s="304"/>
      <c r="CN972" s="304"/>
      <c r="CO972" s="304"/>
      <c r="CP972" s="304"/>
      <c r="CQ972" s="304"/>
      <c r="CR972" s="304"/>
      <c r="CS972" s="304"/>
      <c r="CT972" s="304"/>
      <c r="CU972" s="304"/>
      <c r="CV972" s="304"/>
      <c r="CW972" s="304"/>
      <c r="CX972" s="304"/>
      <c r="CY972" s="304"/>
      <c r="CZ972" s="304"/>
      <c r="DA972" s="304"/>
      <c r="DB972" s="304"/>
      <c r="DC972" s="304"/>
      <c r="DD972" s="304"/>
    </row>
    <row r="973" spans="1:108" ht="17.25">
      <c r="A973" s="304"/>
      <c r="B973" s="300"/>
      <c r="C973" s="304"/>
      <c r="D973" s="304"/>
      <c r="E973" s="303"/>
      <c r="F973" s="303"/>
      <c r="G973" s="303"/>
      <c r="H973" s="303"/>
      <c r="I973" s="303"/>
      <c r="J973" s="305"/>
      <c r="K973" s="303"/>
      <c r="L973" s="303"/>
      <c r="M973" s="303"/>
      <c r="N973" s="305"/>
      <c r="O973" s="303"/>
      <c r="P973" s="304"/>
      <c r="Q973" s="304"/>
      <c r="R973" s="304"/>
      <c r="S973" s="304"/>
      <c r="T973" s="304"/>
      <c r="U973" s="304"/>
      <c r="V973" s="304"/>
      <c r="W973" s="304"/>
      <c r="X973" s="304"/>
      <c r="Y973" s="304"/>
      <c r="Z973" s="304"/>
      <c r="AA973" s="304"/>
      <c r="AB973" s="304"/>
      <c r="AC973" s="304"/>
      <c r="AD973" s="304"/>
      <c r="AE973" s="304"/>
      <c r="AF973" s="304"/>
      <c r="AG973" s="304"/>
      <c r="AH973" s="304"/>
      <c r="AI973" s="304"/>
      <c r="AJ973" s="304"/>
      <c r="AK973" s="304"/>
      <c r="AL973" s="304"/>
      <c r="AM973" s="304"/>
      <c r="AN973" s="304"/>
      <c r="AO973" s="304"/>
      <c r="AP973" s="304"/>
      <c r="AQ973" s="304"/>
      <c r="AR973" s="304"/>
      <c r="AS973" s="304"/>
      <c r="AT973" s="304"/>
      <c r="AU973" s="304"/>
      <c r="AV973" s="304"/>
      <c r="AW973" s="304"/>
      <c r="AX973" s="304"/>
      <c r="AY973" s="304"/>
      <c r="AZ973" s="304"/>
      <c r="BA973" s="304"/>
      <c r="BB973" s="304"/>
      <c r="BC973" s="304"/>
      <c r="BD973" s="304"/>
      <c r="BE973" s="304"/>
      <c r="BF973" s="304"/>
      <c r="BG973" s="304"/>
      <c r="BH973" s="304"/>
      <c r="BI973" s="304"/>
      <c r="BJ973" s="304"/>
      <c r="BK973" s="304"/>
      <c r="BL973" s="304"/>
      <c r="BM973" s="304"/>
      <c r="BN973" s="304"/>
      <c r="BO973" s="304"/>
      <c r="BP973" s="304"/>
      <c r="BQ973" s="304"/>
      <c r="BR973" s="304"/>
      <c r="BS973" s="304"/>
      <c r="BT973" s="304"/>
      <c r="BU973" s="304"/>
      <c r="BV973" s="304"/>
      <c r="BW973" s="304"/>
      <c r="BX973" s="304"/>
      <c r="BY973" s="304"/>
      <c r="BZ973" s="304"/>
      <c r="CA973" s="304"/>
      <c r="CB973" s="304"/>
      <c r="CC973" s="304"/>
      <c r="CD973" s="304"/>
      <c r="CE973" s="304"/>
      <c r="CF973" s="304"/>
      <c r="CG973" s="304"/>
      <c r="CH973" s="304"/>
      <c r="CI973" s="304"/>
      <c r="CJ973" s="304"/>
      <c r="CK973" s="304"/>
      <c r="CL973" s="304"/>
      <c r="CM973" s="304"/>
      <c r="CN973" s="304"/>
      <c r="CO973" s="304"/>
      <c r="CP973" s="304"/>
      <c r="CQ973" s="304"/>
      <c r="CR973" s="304"/>
      <c r="CS973" s="304"/>
      <c r="CT973" s="304"/>
      <c r="CU973" s="304"/>
      <c r="CV973" s="304"/>
      <c r="CW973" s="304"/>
      <c r="CX973" s="304"/>
      <c r="CY973" s="304"/>
      <c r="CZ973" s="304"/>
      <c r="DA973" s="304"/>
      <c r="DB973" s="304"/>
      <c r="DC973" s="304"/>
      <c r="DD973" s="304"/>
    </row>
    <row r="974" spans="1:108" ht="17.25">
      <c r="A974" s="304"/>
      <c r="B974" s="300"/>
      <c r="C974" s="304"/>
      <c r="D974" s="304"/>
      <c r="E974" s="303"/>
      <c r="F974" s="303"/>
      <c r="G974" s="303"/>
      <c r="H974" s="303"/>
      <c r="I974" s="303"/>
      <c r="J974" s="305"/>
      <c r="K974" s="303"/>
      <c r="L974" s="303"/>
      <c r="M974" s="303"/>
      <c r="N974" s="305"/>
      <c r="O974" s="303"/>
      <c r="P974" s="304"/>
      <c r="Q974" s="304"/>
      <c r="R974" s="304"/>
      <c r="S974" s="304"/>
      <c r="T974" s="304"/>
      <c r="U974" s="304"/>
      <c r="V974" s="304"/>
      <c r="W974" s="304"/>
      <c r="X974" s="304"/>
      <c r="Y974" s="304"/>
      <c r="Z974" s="304"/>
      <c r="AA974" s="304"/>
      <c r="AB974" s="304"/>
      <c r="AC974" s="304"/>
      <c r="AD974" s="304"/>
      <c r="AE974" s="304"/>
      <c r="AF974" s="304"/>
      <c r="AG974" s="304"/>
      <c r="AH974" s="304"/>
      <c r="AI974" s="304"/>
      <c r="AJ974" s="304"/>
      <c r="AK974" s="304"/>
      <c r="AL974" s="304"/>
      <c r="AM974" s="304"/>
      <c r="AN974" s="304"/>
      <c r="AO974" s="304"/>
      <c r="AP974" s="304"/>
      <c r="AQ974" s="304"/>
      <c r="AR974" s="304"/>
      <c r="AS974" s="304"/>
      <c r="AT974" s="304"/>
      <c r="AU974" s="304"/>
      <c r="AV974" s="304"/>
      <c r="AW974" s="304"/>
      <c r="AX974" s="304"/>
      <c r="AY974" s="304"/>
      <c r="AZ974" s="304"/>
      <c r="BA974" s="304"/>
      <c r="BB974" s="304"/>
      <c r="BC974" s="304"/>
      <c r="BD974" s="304"/>
      <c r="BE974" s="304"/>
      <c r="BF974" s="304"/>
      <c r="BG974" s="304"/>
      <c r="BH974" s="304"/>
      <c r="BI974" s="304"/>
      <c r="BJ974" s="304"/>
      <c r="BK974" s="304"/>
      <c r="BL974" s="304"/>
      <c r="BM974" s="304"/>
      <c r="BN974" s="304"/>
      <c r="BO974" s="304"/>
      <c r="BP974" s="304"/>
      <c r="BQ974" s="304"/>
      <c r="BR974" s="304"/>
      <c r="BS974" s="304"/>
      <c r="BT974" s="304"/>
      <c r="BU974" s="304"/>
      <c r="BV974" s="304"/>
      <c r="BW974" s="304"/>
      <c r="BX974" s="304"/>
      <c r="BY974" s="304"/>
      <c r="BZ974" s="304"/>
      <c r="CA974" s="304"/>
      <c r="CB974" s="304"/>
      <c r="CC974" s="304"/>
      <c r="CD974" s="304"/>
      <c r="CE974" s="304"/>
      <c r="CF974" s="304"/>
      <c r="CG974" s="304"/>
      <c r="CH974" s="304"/>
      <c r="CI974" s="304"/>
      <c r="CJ974" s="304"/>
      <c r="CK974" s="304"/>
      <c r="CL974" s="304"/>
      <c r="CM974" s="304"/>
      <c r="CN974" s="304"/>
      <c r="CO974" s="304"/>
      <c r="CP974" s="304"/>
      <c r="CQ974" s="304"/>
      <c r="CR974" s="304"/>
      <c r="CS974" s="304"/>
      <c r="CT974" s="304"/>
      <c r="CU974" s="304"/>
      <c r="CV974" s="304"/>
      <c r="CW974" s="304"/>
      <c r="CX974" s="304"/>
      <c r="CY974" s="304"/>
      <c r="CZ974" s="304"/>
      <c r="DA974" s="304"/>
      <c r="DB974" s="304"/>
      <c r="DC974" s="304"/>
      <c r="DD974" s="304"/>
    </row>
    <row r="975" spans="1:108" ht="17.25">
      <c r="A975" s="304"/>
      <c r="B975" s="300"/>
      <c r="C975" s="304"/>
      <c r="D975" s="304"/>
      <c r="E975" s="303"/>
      <c r="F975" s="303"/>
      <c r="G975" s="303"/>
      <c r="H975" s="303"/>
      <c r="I975" s="303"/>
      <c r="J975" s="305"/>
      <c r="K975" s="303"/>
      <c r="L975" s="303"/>
      <c r="M975" s="303"/>
      <c r="N975" s="305"/>
      <c r="O975" s="303"/>
      <c r="P975" s="304"/>
      <c r="Q975" s="304"/>
      <c r="R975" s="304"/>
      <c r="S975" s="304"/>
      <c r="T975" s="304"/>
      <c r="U975" s="304"/>
      <c r="V975" s="304"/>
      <c r="W975" s="304"/>
      <c r="X975" s="304"/>
      <c r="Y975" s="304"/>
      <c r="Z975" s="304"/>
      <c r="AA975" s="304"/>
      <c r="AB975" s="304"/>
      <c r="AC975" s="304"/>
      <c r="AD975" s="304"/>
      <c r="AE975" s="304"/>
      <c r="AF975" s="304"/>
      <c r="AG975" s="304"/>
      <c r="AH975" s="304"/>
      <c r="AI975" s="304"/>
      <c r="AJ975" s="304"/>
      <c r="AK975" s="304"/>
      <c r="AL975" s="304"/>
      <c r="AM975" s="304"/>
      <c r="AN975" s="304"/>
      <c r="AO975" s="304"/>
      <c r="AP975" s="304"/>
      <c r="AQ975" s="304"/>
      <c r="AR975" s="304"/>
      <c r="AS975" s="304"/>
      <c r="AT975" s="304"/>
      <c r="AU975" s="304"/>
      <c r="AV975" s="304"/>
      <c r="AW975" s="304"/>
      <c r="AX975" s="304"/>
      <c r="AY975" s="304"/>
      <c r="AZ975" s="304"/>
      <c r="BA975" s="304"/>
      <c r="BB975" s="304"/>
      <c r="BC975" s="304"/>
      <c r="BD975" s="304"/>
      <c r="BE975" s="304"/>
      <c r="BF975" s="304"/>
      <c r="BG975" s="304"/>
      <c r="BH975" s="304"/>
      <c r="BI975" s="304"/>
      <c r="BJ975" s="304"/>
      <c r="BK975" s="304"/>
      <c r="BL975" s="304"/>
      <c r="BM975" s="304"/>
      <c r="BN975" s="304"/>
      <c r="BO975" s="304"/>
      <c r="BP975" s="304"/>
      <c r="BQ975" s="304"/>
      <c r="BR975" s="304"/>
      <c r="BS975" s="304"/>
      <c r="BT975" s="304"/>
      <c r="BU975" s="304"/>
      <c r="BV975" s="304"/>
      <c r="BW975" s="304"/>
      <c r="BX975" s="304"/>
      <c r="BY975" s="304"/>
      <c r="BZ975" s="304"/>
      <c r="CA975" s="304"/>
      <c r="CB975" s="304"/>
      <c r="CC975" s="304"/>
      <c r="CD975" s="304"/>
      <c r="CE975" s="304"/>
      <c r="CF975" s="304"/>
      <c r="CG975" s="304"/>
      <c r="CH975" s="304"/>
      <c r="CI975" s="304"/>
      <c r="CJ975" s="304"/>
      <c r="CK975" s="304"/>
      <c r="CL975" s="304"/>
      <c r="CM975" s="304"/>
      <c r="CN975" s="304"/>
      <c r="CO975" s="304"/>
      <c r="CP975" s="304"/>
      <c r="CQ975" s="304"/>
      <c r="CR975" s="304"/>
      <c r="CS975" s="304"/>
      <c r="CT975" s="304"/>
      <c r="CU975" s="304"/>
      <c r="CV975" s="304"/>
      <c r="CW975" s="304"/>
      <c r="CX975" s="304"/>
      <c r="CY975" s="304"/>
      <c r="CZ975" s="304"/>
      <c r="DA975" s="304"/>
      <c r="DB975" s="304"/>
      <c r="DC975" s="304"/>
      <c r="DD975" s="304"/>
    </row>
    <row r="976" spans="1:108" ht="17.25">
      <c r="A976" s="304"/>
      <c r="B976" s="300"/>
      <c r="C976" s="304"/>
      <c r="D976" s="304"/>
      <c r="E976" s="303"/>
      <c r="F976" s="303"/>
      <c r="G976" s="303"/>
      <c r="H976" s="303"/>
      <c r="I976" s="303"/>
      <c r="J976" s="305"/>
      <c r="K976" s="303"/>
      <c r="L976" s="303"/>
      <c r="M976" s="303"/>
      <c r="N976" s="305"/>
      <c r="O976" s="303"/>
      <c r="P976" s="304"/>
      <c r="Q976" s="304"/>
      <c r="R976" s="304"/>
      <c r="S976" s="304"/>
      <c r="T976" s="304"/>
      <c r="U976" s="304"/>
      <c r="V976" s="304"/>
      <c r="W976" s="304"/>
      <c r="X976" s="304"/>
      <c r="Y976" s="304"/>
      <c r="Z976" s="304"/>
      <c r="AA976" s="304"/>
      <c r="AB976" s="304"/>
      <c r="AC976" s="304"/>
      <c r="AD976" s="304"/>
      <c r="AE976" s="304"/>
      <c r="AF976" s="304"/>
      <c r="AG976" s="304"/>
      <c r="AH976" s="304"/>
      <c r="AI976" s="304"/>
      <c r="AJ976" s="304"/>
      <c r="AK976" s="304"/>
      <c r="AL976" s="304"/>
      <c r="AM976" s="304"/>
      <c r="AN976" s="304"/>
      <c r="AO976" s="304"/>
      <c r="AP976" s="304"/>
      <c r="AQ976" s="304"/>
      <c r="AR976" s="304"/>
      <c r="AS976" s="304"/>
      <c r="AT976" s="304"/>
      <c r="AU976" s="304"/>
      <c r="AV976" s="304"/>
      <c r="AW976" s="304"/>
      <c r="AX976" s="304"/>
      <c r="AY976" s="304"/>
      <c r="AZ976" s="304"/>
      <c r="BA976" s="304"/>
      <c r="BB976" s="304"/>
      <c r="BC976" s="304"/>
      <c r="BD976" s="304"/>
      <c r="BE976" s="304"/>
      <c r="BF976" s="304"/>
      <c r="BG976" s="304"/>
      <c r="BH976" s="304"/>
      <c r="BI976" s="304"/>
      <c r="BJ976" s="304"/>
      <c r="BK976" s="304"/>
      <c r="BL976" s="304"/>
      <c r="BM976" s="304"/>
      <c r="BN976" s="304"/>
      <c r="BO976" s="304"/>
      <c r="BP976" s="304"/>
      <c r="BQ976" s="304"/>
      <c r="BR976" s="304"/>
      <c r="BS976" s="304"/>
      <c r="BT976" s="304"/>
      <c r="BU976" s="304"/>
      <c r="BV976" s="304"/>
      <c r="BW976" s="304"/>
      <c r="BX976" s="304"/>
      <c r="BY976" s="304"/>
      <c r="BZ976" s="304"/>
      <c r="CA976" s="304"/>
      <c r="CB976" s="304"/>
      <c r="CC976" s="304"/>
      <c r="CD976" s="304"/>
      <c r="CE976" s="304"/>
      <c r="CF976" s="304"/>
      <c r="CG976" s="304"/>
      <c r="CH976" s="304"/>
      <c r="CI976" s="304"/>
      <c r="CJ976" s="304"/>
      <c r="CK976" s="304"/>
      <c r="CL976" s="304"/>
      <c r="CM976" s="304"/>
      <c r="CN976" s="304"/>
      <c r="CO976" s="304"/>
      <c r="CP976" s="304"/>
      <c r="CQ976" s="304"/>
      <c r="CR976" s="304"/>
      <c r="CS976" s="304"/>
      <c r="CT976" s="304"/>
      <c r="CU976" s="304"/>
      <c r="CV976" s="304"/>
      <c r="CW976" s="304"/>
      <c r="CX976" s="304"/>
      <c r="CY976" s="304"/>
      <c r="CZ976" s="304"/>
      <c r="DA976" s="304"/>
      <c r="DB976" s="304"/>
      <c r="DC976" s="304"/>
      <c r="DD976" s="304"/>
    </row>
    <row r="977" spans="1:108" ht="17.25">
      <c r="A977" s="304"/>
      <c r="B977" s="300"/>
      <c r="C977" s="304"/>
      <c r="D977" s="304"/>
      <c r="E977" s="303"/>
      <c r="F977" s="303"/>
      <c r="G977" s="303"/>
      <c r="H977" s="303"/>
      <c r="I977" s="303"/>
      <c r="J977" s="305"/>
      <c r="K977" s="303"/>
      <c r="L977" s="303"/>
      <c r="M977" s="303"/>
      <c r="N977" s="305"/>
      <c r="O977" s="303"/>
      <c r="P977" s="304"/>
      <c r="Q977" s="304"/>
      <c r="R977" s="304"/>
      <c r="S977" s="304"/>
      <c r="T977" s="304"/>
      <c r="U977" s="304"/>
      <c r="V977" s="304"/>
      <c r="W977" s="304"/>
      <c r="X977" s="304"/>
      <c r="Y977" s="304"/>
      <c r="Z977" s="304"/>
      <c r="AA977" s="304"/>
      <c r="AB977" s="304"/>
      <c r="AC977" s="304"/>
      <c r="AD977" s="304"/>
      <c r="AE977" s="304"/>
      <c r="AF977" s="304"/>
      <c r="AG977" s="304"/>
      <c r="AH977" s="304"/>
      <c r="AI977" s="304"/>
      <c r="AJ977" s="304"/>
      <c r="AK977" s="304"/>
      <c r="AL977" s="304"/>
      <c r="AM977" s="304"/>
      <c r="AN977" s="304"/>
      <c r="AO977" s="304"/>
      <c r="AP977" s="304"/>
      <c r="AQ977" s="304"/>
      <c r="AR977" s="304"/>
      <c r="AS977" s="304"/>
      <c r="AT977" s="304"/>
      <c r="AU977" s="304"/>
      <c r="AV977" s="304"/>
      <c r="AW977" s="304"/>
      <c r="AX977" s="304"/>
      <c r="AY977" s="304"/>
      <c r="AZ977" s="304"/>
      <c r="BA977" s="304"/>
      <c r="BB977" s="304"/>
      <c r="BC977" s="304"/>
      <c r="BD977" s="304"/>
      <c r="BE977" s="304"/>
      <c r="BF977" s="304"/>
      <c r="BG977" s="304"/>
      <c r="BH977" s="304"/>
      <c r="BI977" s="304"/>
      <c r="BJ977" s="304"/>
      <c r="BK977" s="304"/>
      <c r="BL977" s="304"/>
      <c r="BM977" s="304"/>
      <c r="BN977" s="304"/>
      <c r="BO977" s="304"/>
      <c r="BP977" s="304"/>
      <c r="BQ977" s="304"/>
      <c r="BR977" s="304"/>
      <c r="BS977" s="304"/>
      <c r="BT977" s="304"/>
      <c r="BU977" s="304"/>
      <c r="BV977" s="304"/>
      <c r="BW977" s="304"/>
      <c r="BX977" s="304"/>
      <c r="BY977" s="304"/>
      <c r="BZ977" s="304"/>
      <c r="CA977" s="304"/>
      <c r="CB977" s="304"/>
      <c r="CC977" s="304"/>
      <c r="CD977" s="304"/>
      <c r="CE977" s="304"/>
      <c r="CF977" s="304"/>
      <c r="CG977" s="304"/>
      <c r="CH977" s="304"/>
      <c r="CI977" s="304"/>
      <c r="CJ977" s="304"/>
      <c r="CK977" s="304"/>
      <c r="CL977" s="304"/>
      <c r="CM977" s="304"/>
      <c r="CN977" s="304"/>
      <c r="CO977" s="304"/>
      <c r="CP977" s="304"/>
      <c r="CQ977" s="304"/>
      <c r="CR977" s="304"/>
      <c r="CS977" s="304"/>
      <c r="CT977" s="304"/>
      <c r="CU977" s="304"/>
      <c r="CV977" s="304"/>
      <c r="CW977" s="304"/>
      <c r="CX977" s="304"/>
      <c r="CY977" s="304"/>
      <c r="CZ977" s="304"/>
      <c r="DA977" s="304"/>
      <c r="DB977" s="304"/>
      <c r="DC977" s="304"/>
      <c r="DD977" s="304"/>
    </row>
    <row r="978" spans="1:108" ht="17.25">
      <c r="A978" s="304"/>
      <c r="B978" s="300"/>
      <c r="C978" s="304"/>
      <c r="D978" s="304"/>
      <c r="E978" s="303"/>
      <c r="F978" s="303"/>
      <c r="G978" s="303"/>
      <c r="H978" s="303"/>
      <c r="I978" s="303"/>
      <c r="J978" s="305"/>
      <c r="K978" s="303"/>
      <c r="L978" s="303"/>
      <c r="M978" s="303"/>
      <c r="N978" s="305"/>
      <c r="O978" s="303"/>
      <c r="P978" s="304"/>
      <c r="Q978" s="304"/>
      <c r="R978" s="304"/>
      <c r="S978" s="304"/>
      <c r="T978" s="304"/>
      <c r="U978" s="304"/>
      <c r="V978" s="304"/>
      <c r="W978" s="304"/>
      <c r="X978" s="304"/>
      <c r="Y978" s="304"/>
      <c r="Z978" s="304"/>
      <c r="AA978" s="304"/>
      <c r="AB978" s="304"/>
      <c r="AC978" s="304"/>
      <c r="AD978" s="304"/>
      <c r="AE978" s="304"/>
      <c r="AF978" s="304"/>
      <c r="AG978" s="304"/>
      <c r="AH978" s="304"/>
      <c r="AI978" s="304"/>
      <c r="AJ978" s="304"/>
      <c r="AK978" s="304"/>
      <c r="AL978" s="304"/>
      <c r="AM978" s="304"/>
      <c r="AN978" s="304"/>
      <c r="AO978" s="304"/>
      <c r="AP978" s="304"/>
      <c r="AQ978" s="304"/>
      <c r="AR978" s="304"/>
      <c r="AS978" s="304"/>
      <c r="AT978" s="304"/>
      <c r="AU978" s="304"/>
      <c r="AV978" s="304"/>
      <c r="AW978" s="304"/>
      <c r="AX978" s="304"/>
      <c r="AY978" s="304"/>
      <c r="AZ978" s="304"/>
      <c r="BA978" s="304"/>
      <c r="BB978" s="304"/>
      <c r="BC978" s="304"/>
      <c r="BD978" s="304"/>
      <c r="BE978" s="304"/>
      <c r="BF978" s="304"/>
      <c r="BG978" s="304"/>
      <c r="BH978" s="304"/>
      <c r="BI978" s="304"/>
      <c r="BJ978" s="304"/>
      <c r="BK978" s="304"/>
      <c r="BL978" s="304"/>
      <c r="BM978" s="304"/>
      <c r="BN978" s="304"/>
      <c r="BO978" s="304"/>
      <c r="BP978" s="304"/>
      <c r="BQ978" s="304"/>
      <c r="BR978" s="304"/>
      <c r="BS978" s="304"/>
      <c r="BT978" s="304"/>
      <c r="BU978" s="304"/>
      <c r="BV978" s="304"/>
      <c r="BW978" s="304"/>
      <c r="BX978" s="304"/>
      <c r="BY978" s="304"/>
      <c r="BZ978" s="304"/>
      <c r="CA978" s="304"/>
      <c r="CB978" s="304"/>
      <c r="CC978" s="304"/>
      <c r="CD978" s="304"/>
      <c r="CE978" s="304"/>
      <c r="CF978" s="304"/>
      <c r="CG978" s="304"/>
      <c r="CH978" s="304"/>
      <c r="CI978" s="304"/>
      <c r="CJ978" s="304"/>
      <c r="CK978" s="304"/>
      <c r="CL978" s="304"/>
      <c r="CM978" s="304"/>
      <c r="CN978" s="304"/>
      <c r="CO978" s="304"/>
      <c r="CP978" s="304"/>
      <c r="CQ978" s="304"/>
      <c r="CR978" s="304"/>
      <c r="CS978" s="304"/>
      <c r="CT978" s="304"/>
      <c r="CU978" s="304"/>
      <c r="CV978" s="304"/>
      <c r="CW978" s="304"/>
      <c r="CX978" s="304"/>
      <c r="CY978" s="304"/>
      <c r="CZ978" s="304"/>
      <c r="DA978" s="304"/>
      <c r="DB978" s="304"/>
      <c r="DC978" s="304"/>
      <c r="DD978" s="304"/>
    </row>
    <row r="979" spans="1:108" ht="17.25">
      <c r="A979" s="304"/>
      <c r="B979" s="300"/>
      <c r="C979" s="304"/>
      <c r="D979" s="304"/>
      <c r="E979" s="303"/>
      <c r="F979" s="303"/>
      <c r="G979" s="303"/>
      <c r="H979" s="303"/>
      <c r="I979" s="303"/>
      <c r="J979" s="305"/>
      <c r="K979" s="303"/>
      <c r="L979" s="303"/>
      <c r="M979" s="303"/>
      <c r="N979" s="305"/>
      <c r="O979" s="303"/>
      <c r="P979" s="304"/>
      <c r="Q979" s="304"/>
      <c r="R979" s="304"/>
      <c r="S979" s="304"/>
      <c r="T979" s="304"/>
      <c r="U979" s="304"/>
      <c r="V979" s="304"/>
      <c r="W979" s="304"/>
      <c r="X979" s="304"/>
      <c r="Y979" s="304"/>
      <c r="Z979" s="304"/>
      <c r="AA979" s="304"/>
      <c r="AB979" s="304"/>
      <c r="AC979" s="304"/>
      <c r="AD979" s="304"/>
      <c r="AE979" s="304"/>
      <c r="AF979" s="304"/>
      <c r="AG979" s="304"/>
      <c r="AH979" s="304"/>
      <c r="AI979" s="304"/>
      <c r="AJ979" s="304"/>
      <c r="AK979" s="304"/>
      <c r="AL979" s="304"/>
      <c r="AM979" s="304"/>
      <c r="AN979" s="304"/>
      <c r="AO979" s="304"/>
      <c r="AP979" s="304"/>
      <c r="AQ979" s="304"/>
      <c r="AR979" s="304"/>
      <c r="AS979" s="304"/>
      <c r="AT979" s="304"/>
      <c r="AU979" s="304"/>
      <c r="AV979" s="304"/>
      <c r="AW979" s="304"/>
      <c r="AX979" s="304"/>
      <c r="AY979" s="304"/>
      <c r="AZ979" s="304"/>
      <c r="BA979" s="304"/>
      <c r="BB979" s="304"/>
      <c r="BC979" s="304"/>
      <c r="BD979" s="304"/>
      <c r="BE979" s="304"/>
      <c r="BF979" s="304"/>
      <c r="BG979" s="304"/>
      <c r="BH979" s="304"/>
      <c r="BI979" s="304"/>
      <c r="BJ979" s="304"/>
      <c r="BK979" s="304"/>
      <c r="BL979" s="304"/>
      <c r="BM979" s="304"/>
      <c r="BN979" s="304"/>
      <c r="BO979" s="304"/>
      <c r="BP979" s="304"/>
      <c r="BQ979" s="304"/>
      <c r="BR979" s="304"/>
      <c r="BS979" s="304"/>
      <c r="BT979" s="304"/>
      <c r="BU979" s="304"/>
      <c r="BV979" s="304"/>
      <c r="BW979" s="304"/>
      <c r="BX979" s="304"/>
      <c r="BY979" s="304"/>
      <c r="BZ979" s="304"/>
      <c r="CA979" s="304"/>
      <c r="CB979" s="304"/>
      <c r="CC979" s="304"/>
      <c r="CD979" s="304"/>
      <c r="CE979" s="304"/>
      <c r="CF979" s="304"/>
      <c r="CG979" s="304"/>
      <c r="CH979" s="304"/>
      <c r="CI979" s="304"/>
      <c r="CJ979" s="304"/>
      <c r="CK979" s="304"/>
      <c r="CL979" s="304"/>
      <c r="CM979" s="304"/>
      <c r="CN979" s="304"/>
      <c r="CO979" s="304"/>
      <c r="CP979" s="304"/>
      <c r="CQ979" s="304"/>
      <c r="CR979" s="304"/>
      <c r="CS979" s="304"/>
      <c r="CT979" s="304"/>
      <c r="CU979" s="304"/>
      <c r="CV979" s="304"/>
      <c r="CW979" s="304"/>
      <c r="CX979" s="304"/>
      <c r="CY979" s="304"/>
      <c r="CZ979" s="304"/>
      <c r="DA979" s="304"/>
      <c r="DB979" s="304"/>
      <c r="DC979" s="304"/>
      <c r="DD979" s="304"/>
    </row>
    <row r="980" spans="1:108" ht="17.25">
      <c r="A980" s="304"/>
      <c r="B980" s="300"/>
      <c r="C980" s="304"/>
      <c r="D980" s="304"/>
      <c r="E980" s="303"/>
      <c r="F980" s="303"/>
      <c r="G980" s="303"/>
      <c r="H980" s="303"/>
      <c r="I980" s="303"/>
      <c r="J980" s="305"/>
      <c r="K980" s="303"/>
      <c r="L980" s="303"/>
      <c r="M980" s="303"/>
      <c r="N980" s="305"/>
      <c r="O980" s="303"/>
      <c r="P980" s="304"/>
      <c r="Q980" s="304"/>
      <c r="R980" s="304"/>
      <c r="S980" s="304"/>
      <c r="T980" s="304"/>
      <c r="U980" s="304"/>
      <c r="V980" s="304"/>
      <c r="W980" s="304"/>
      <c r="X980" s="304"/>
      <c r="Y980" s="304"/>
      <c r="Z980" s="304"/>
      <c r="AA980" s="304"/>
      <c r="AB980" s="304"/>
      <c r="AC980" s="304"/>
      <c r="AD980" s="304"/>
      <c r="AE980" s="304"/>
      <c r="AF980" s="304"/>
      <c r="AG980" s="304"/>
      <c r="AH980" s="304"/>
      <c r="AI980" s="304"/>
      <c r="AJ980" s="304"/>
      <c r="AK980" s="304"/>
      <c r="AL980" s="304"/>
      <c r="AM980" s="304"/>
      <c r="AN980" s="304"/>
      <c r="AO980" s="304"/>
      <c r="AP980" s="304"/>
      <c r="AQ980" s="304"/>
      <c r="AR980" s="304"/>
      <c r="AS980" s="304"/>
      <c r="AT980" s="304"/>
      <c r="AU980" s="304"/>
      <c r="AV980" s="304"/>
      <c r="AW980" s="304"/>
      <c r="AX980" s="304"/>
      <c r="AY980" s="304"/>
      <c r="AZ980" s="304"/>
      <c r="BA980" s="304"/>
      <c r="BB980" s="304"/>
      <c r="BC980" s="304"/>
      <c r="BD980" s="304"/>
      <c r="BE980" s="304"/>
      <c r="BF980" s="304"/>
      <c r="BG980" s="304"/>
      <c r="BH980" s="304"/>
      <c r="BI980" s="304"/>
      <c r="BJ980" s="304"/>
      <c r="BK980" s="304"/>
      <c r="BL980" s="304"/>
      <c r="BM980" s="304"/>
      <c r="BN980" s="304"/>
      <c r="BO980" s="304"/>
      <c r="BP980" s="304"/>
      <c r="BQ980" s="304"/>
      <c r="BR980" s="304"/>
      <c r="BS980" s="304"/>
      <c r="BT980" s="304"/>
      <c r="BU980" s="304"/>
      <c r="BV980" s="304"/>
      <c r="BW980" s="304"/>
      <c r="BX980" s="304"/>
      <c r="BY980" s="304"/>
      <c r="BZ980" s="304"/>
      <c r="CA980" s="304"/>
      <c r="CB980" s="304"/>
      <c r="CC980" s="304"/>
      <c r="CD980" s="304"/>
      <c r="CE980" s="304"/>
      <c r="CF980" s="304"/>
      <c r="CG980" s="304"/>
      <c r="CH980" s="304"/>
      <c r="CI980" s="304"/>
      <c r="CJ980" s="304"/>
      <c r="CK980" s="304"/>
      <c r="CL980" s="304"/>
      <c r="CM980" s="304"/>
      <c r="CN980" s="304"/>
      <c r="CO980" s="304"/>
      <c r="CP980" s="304"/>
      <c r="CQ980" s="304"/>
      <c r="CR980" s="304"/>
      <c r="CS980" s="304"/>
      <c r="CT980" s="304"/>
      <c r="CU980" s="304"/>
      <c r="CV980" s="304"/>
      <c r="CW980" s="304"/>
      <c r="CX980" s="304"/>
      <c r="CY980" s="304"/>
      <c r="CZ980" s="304"/>
      <c r="DA980" s="304"/>
      <c r="DB980" s="304"/>
      <c r="DC980" s="304"/>
      <c r="DD980" s="304"/>
    </row>
    <row r="981" spans="1:108" ht="17.25">
      <c r="A981" s="304"/>
      <c r="B981" s="300"/>
      <c r="C981" s="304"/>
      <c r="D981" s="304"/>
      <c r="E981" s="303"/>
      <c r="F981" s="303"/>
      <c r="G981" s="303"/>
      <c r="H981" s="303"/>
      <c r="I981" s="303"/>
      <c r="J981" s="305"/>
      <c r="K981" s="303"/>
      <c r="L981" s="303"/>
      <c r="M981" s="303"/>
      <c r="N981" s="305"/>
      <c r="O981" s="303"/>
      <c r="P981" s="304"/>
      <c r="Q981" s="304"/>
      <c r="R981" s="304"/>
      <c r="S981" s="304"/>
      <c r="T981" s="304"/>
      <c r="U981" s="304"/>
      <c r="V981" s="304"/>
      <c r="W981" s="304"/>
      <c r="X981" s="304"/>
      <c r="Y981" s="304"/>
      <c r="Z981" s="304"/>
      <c r="AA981" s="304"/>
      <c r="AB981" s="304"/>
      <c r="AC981" s="304"/>
      <c r="AD981" s="304"/>
      <c r="AE981" s="304"/>
      <c r="AF981" s="304"/>
      <c r="AG981" s="304"/>
      <c r="AH981" s="304"/>
      <c r="AI981" s="304"/>
      <c r="AJ981" s="304"/>
      <c r="AK981" s="304"/>
      <c r="AL981" s="304"/>
      <c r="AM981" s="304"/>
      <c r="AN981" s="304"/>
      <c r="AO981" s="304"/>
      <c r="AP981" s="304"/>
      <c r="AQ981" s="304"/>
      <c r="AR981" s="304"/>
      <c r="AS981" s="304"/>
      <c r="AT981" s="304"/>
      <c r="AU981" s="304"/>
      <c r="AV981" s="304"/>
      <c r="AW981" s="304"/>
      <c r="AX981" s="304"/>
      <c r="AY981" s="304"/>
      <c r="AZ981" s="304"/>
      <c r="BA981" s="304"/>
      <c r="BB981" s="304"/>
      <c r="BC981" s="304"/>
      <c r="BD981" s="304"/>
      <c r="BE981" s="304"/>
      <c r="BF981" s="304"/>
      <c r="BG981" s="304"/>
      <c r="BH981" s="304"/>
      <c r="BI981" s="304"/>
      <c r="BJ981" s="304"/>
      <c r="BK981" s="304"/>
      <c r="BL981" s="304"/>
      <c r="BM981" s="304"/>
      <c r="BN981" s="304"/>
      <c r="BO981" s="304"/>
      <c r="BP981" s="304"/>
      <c r="BQ981" s="304"/>
      <c r="BR981" s="304"/>
      <c r="BS981" s="304"/>
      <c r="BT981" s="304"/>
      <c r="BU981" s="304"/>
      <c r="BV981" s="304"/>
      <c r="BW981" s="304"/>
      <c r="BX981" s="304"/>
      <c r="BY981" s="304"/>
      <c r="BZ981" s="304"/>
      <c r="CA981" s="304"/>
      <c r="CB981" s="304"/>
      <c r="CC981" s="304"/>
      <c r="CD981" s="304"/>
      <c r="CE981" s="304"/>
      <c r="CF981" s="304"/>
      <c r="CG981" s="304"/>
      <c r="CH981" s="304"/>
      <c r="CI981" s="304"/>
      <c r="CJ981" s="304"/>
      <c r="CK981" s="304"/>
      <c r="CL981" s="304"/>
      <c r="CM981" s="304"/>
      <c r="CN981" s="304"/>
      <c r="CO981" s="304"/>
      <c r="CP981" s="304"/>
      <c r="CQ981" s="304"/>
      <c r="CR981" s="304"/>
      <c r="CS981" s="304"/>
      <c r="CT981" s="304"/>
      <c r="CU981" s="304"/>
      <c r="CV981" s="304"/>
      <c r="CW981" s="304"/>
      <c r="CX981" s="304"/>
      <c r="CY981" s="304"/>
      <c r="CZ981" s="304"/>
      <c r="DA981" s="304"/>
      <c r="DB981" s="304"/>
      <c r="DC981" s="304"/>
      <c r="DD981" s="304"/>
    </row>
    <row r="982" spans="1:108" ht="17.25">
      <c r="A982" s="304"/>
      <c r="B982" s="300"/>
      <c r="C982" s="304"/>
      <c r="D982" s="304"/>
      <c r="E982" s="303"/>
      <c r="F982" s="303"/>
      <c r="G982" s="303"/>
      <c r="H982" s="303"/>
      <c r="I982" s="303"/>
      <c r="J982" s="305"/>
      <c r="K982" s="303"/>
      <c r="L982" s="303"/>
      <c r="M982" s="303"/>
      <c r="N982" s="305"/>
      <c r="O982" s="303"/>
      <c r="P982" s="304"/>
      <c r="Q982" s="304"/>
      <c r="R982" s="304"/>
      <c r="S982" s="304"/>
      <c r="T982" s="304"/>
      <c r="U982" s="304"/>
      <c r="V982" s="304"/>
      <c r="W982" s="304"/>
      <c r="X982" s="304"/>
      <c r="Y982" s="304"/>
      <c r="Z982" s="304"/>
      <c r="AA982" s="304"/>
      <c r="AB982" s="304"/>
      <c r="AC982" s="304"/>
      <c r="AD982" s="304"/>
      <c r="AE982" s="304"/>
      <c r="AF982" s="304"/>
      <c r="AG982" s="304"/>
      <c r="AH982" s="304"/>
      <c r="AI982" s="304"/>
      <c r="AJ982" s="304"/>
      <c r="AK982" s="304"/>
      <c r="AL982" s="304"/>
      <c r="AM982" s="304"/>
      <c r="AN982" s="304"/>
      <c r="AO982" s="304"/>
      <c r="AP982" s="304"/>
      <c r="AQ982" s="304"/>
      <c r="AR982" s="304"/>
      <c r="AS982" s="304"/>
      <c r="AT982" s="304"/>
      <c r="AU982" s="304"/>
      <c r="AV982" s="304"/>
      <c r="AW982" s="304"/>
      <c r="AX982" s="304"/>
      <c r="AY982" s="304"/>
      <c r="AZ982" s="304"/>
      <c r="BA982" s="304"/>
      <c r="BB982" s="304"/>
      <c r="BC982" s="304"/>
      <c r="BD982" s="304"/>
      <c r="BE982" s="304"/>
      <c r="BF982" s="304"/>
      <c r="BG982" s="304"/>
      <c r="BH982" s="304"/>
      <c r="BI982" s="304"/>
      <c r="BJ982" s="304"/>
      <c r="BK982" s="304"/>
      <c r="BL982" s="304"/>
      <c r="BM982" s="304"/>
      <c r="BN982" s="304"/>
      <c r="BO982" s="304"/>
      <c r="BP982" s="304"/>
      <c r="BQ982" s="304"/>
      <c r="BR982" s="304"/>
      <c r="BS982" s="304"/>
      <c r="BT982" s="304"/>
      <c r="BU982" s="304"/>
      <c r="BV982" s="304"/>
      <c r="BW982" s="304"/>
      <c r="BX982" s="304"/>
      <c r="BY982" s="304"/>
      <c r="BZ982" s="304"/>
      <c r="CA982" s="304"/>
      <c r="CB982" s="304"/>
      <c r="CC982" s="304"/>
      <c r="CD982" s="304"/>
      <c r="CE982" s="304"/>
      <c r="CF982" s="304"/>
      <c r="CG982" s="304"/>
      <c r="CH982" s="304"/>
      <c r="CI982" s="304"/>
      <c r="CJ982" s="304"/>
      <c r="CK982" s="304"/>
      <c r="CL982" s="304"/>
      <c r="CM982" s="304"/>
      <c r="CN982" s="304"/>
      <c r="CO982" s="304"/>
      <c r="CP982" s="304"/>
      <c r="CQ982" s="304"/>
      <c r="CR982" s="304"/>
      <c r="CS982" s="304"/>
      <c r="CT982" s="304"/>
      <c r="CU982" s="304"/>
      <c r="CV982" s="304"/>
      <c r="CW982" s="304"/>
      <c r="CX982" s="304"/>
      <c r="CY982" s="304"/>
      <c r="CZ982" s="304"/>
      <c r="DA982" s="304"/>
      <c r="DB982" s="304"/>
      <c r="DC982" s="304"/>
      <c r="DD982" s="304"/>
    </row>
    <row r="983" spans="1:108" ht="17.25">
      <c r="A983" s="304"/>
      <c r="B983" s="300"/>
      <c r="C983" s="304"/>
      <c r="D983" s="304"/>
      <c r="E983" s="303"/>
      <c r="F983" s="303"/>
      <c r="G983" s="303"/>
      <c r="H983" s="303"/>
      <c r="I983" s="303"/>
      <c r="J983" s="305"/>
      <c r="K983" s="303"/>
      <c r="L983" s="303"/>
      <c r="M983" s="303"/>
      <c r="N983" s="305"/>
      <c r="O983" s="303"/>
      <c r="P983" s="304"/>
      <c r="Q983" s="304"/>
      <c r="R983" s="304"/>
      <c r="S983" s="304"/>
      <c r="T983" s="304"/>
      <c r="U983" s="304"/>
      <c r="V983" s="304"/>
      <c r="W983" s="304"/>
      <c r="X983" s="304"/>
      <c r="Y983" s="304"/>
      <c r="Z983" s="304"/>
      <c r="AA983" s="304"/>
      <c r="AB983" s="304"/>
      <c r="AC983" s="304"/>
      <c r="AD983" s="304"/>
      <c r="AE983" s="304"/>
      <c r="AF983" s="304"/>
      <c r="AG983" s="304"/>
      <c r="AH983" s="304"/>
      <c r="AI983" s="304"/>
      <c r="AJ983" s="304"/>
      <c r="AK983" s="304"/>
      <c r="AL983" s="304"/>
      <c r="AM983" s="304"/>
      <c r="AN983" s="304"/>
      <c r="AO983" s="304"/>
      <c r="AP983" s="304"/>
      <c r="AQ983" s="304"/>
      <c r="AR983" s="304"/>
      <c r="AS983" s="304"/>
      <c r="AT983" s="304"/>
      <c r="AU983" s="304"/>
      <c r="AV983" s="304"/>
      <c r="AW983" s="304"/>
      <c r="AX983" s="304"/>
      <c r="AY983" s="304"/>
      <c r="AZ983" s="304"/>
      <c r="BA983" s="304"/>
      <c r="BB983" s="304"/>
      <c r="BC983" s="304"/>
      <c r="BD983" s="304"/>
      <c r="BE983" s="304"/>
      <c r="BF983" s="304"/>
      <c r="BG983" s="304"/>
      <c r="BH983" s="304"/>
      <c r="BI983" s="304"/>
      <c r="BJ983" s="304"/>
      <c r="BK983" s="304"/>
      <c r="BL983" s="304"/>
      <c r="BM983" s="304"/>
      <c r="BN983" s="304"/>
      <c r="BO983" s="304"/>
      <c r="BP983" s="304"/>
      <c r="BQ983" s="304"/>
      <c r="BR983" s="304"/>
      <c r="BS983" s="304"/>
      <c r="BT983" s="304"/>
      <c r="BU983" s="304"/>
      <c r="BV983" s="304"/>
      <c r="BW983" s="304"/>
      <c r="BX983" s="304"/>
      <c r="BY983" s="304"/>
      <c r="BZ983" s="304"/>
      <c r="CA983" s="304"/>
      <c r="CB983" s="304"/>
      <c r="CC983" s="304"/>
      <c r="CD983" s="304"/>
      <c r="CE983" s="304"/>
      <c r="CF983" s="304"/>
      <c r="CG983" s="304"/>
      <c r="CH983" s="304"/>
      <c r="CI983" s="304"/>
      <c r="CJ983" s="304"/>
      <c r="CK983" s="304"/>
      <c r="CL983" s="304"/>
      <c r="CM983" s="304"/>
      <c r="CN983" s="304"/>
      <c r="CO983" s="304"/>
      <c r="CP983" s="304"/>
      <c r="CQ983" s="304"/>
      <c r="CR983" s="304"/>
      <c r="CS983" s="304"/>
      <c r="CT983" s="304"/>
      <c r="CU983" s="304"/>
      <c r="CV983" s="304"/>
      <c r="CW983" s="304"/>
      <c r="CX983" s="304"/>
      <c r="CY983" s="304"/>
      <c r="CZ983" s="304"/>
      <c r="DA983" s="304"/>
      <c r="DB983" s="304"/>
      <c r="DC983" s="304"/>
      <c r="DD983" s="304"/>
    </row>
    <row r="984" spans="1:108" ht="17.25">
      <c r="A984" s="304"/>
      <c r="B984" s="300"/>
      <c r="C984" s="304"/>
      <c r="D984" s="304"/>
      <c r="E984" s="303"/>
      <c r="F984" s="303"/>
      <c r="G984" s="303"/>
      <c r="H984" s="303"/>
      <c r="I984" s="303"/>
      <c r="J984" s="305"/>
      <c r="K984" s="303"/>
      <c r="L984" s="303"/>
      <c r="M984" s="303"/>
      <c r="N984" s="305"/>
      <c r="O984" s="303"/>
      <c r="P984" s="304"/>
      <c r="Q984" s="304"/>
      <c r="R984" s="304"/>
      <c r="S984" s="304"/>
      <c r="T984" s="304"/>
      <c r="U984" s="304"/>
      <c r="V984" s="304"/>
      <c r="W984" s="304"/>
      <c r="X984" s="304"/>
      <c r="Y984" s="304"/>
      <c r="Z984" s="304"/>
      <c r="AA984" s="304"/>
      <c r="AB984" s="304"/>
      <c r="AC984" s="304"/>
      <c r="AD984" s="304"/>
      <c r="AE984" s="304"/>
      <c r="AF984" s="304"/>
      <c r="AG984" s="304"/>
      <c r="AH984" s="304"/>
      <c r="AI984" s="304"/>
      <c r="AJ984" s="304"/>
      <c r="AK984" s="304"/>
      <c r="AL984" s="304"/>
      <c r="AM984" s="304"/>
      <c r="AN984" s="304"/>
      <c r="AO984" s="304"/>
      <c r="AP984" s="304"/>
      <c r="AQ984" s="304"/>
      <c r="AR984" s="304"/>
      <c r="AS984" s="304"/>
      <c r="AT984" s="304"/>
      <c r="AU984" s="304"/>
      <c r="AV984" s="304"/>
      <c r="AW984" s="304"/>
      <c r="AX984" s="304"/>
      <c r="AY984" s="304"/>
      <c r="AZ984" s="304"/>
      <c r="BA984" s="304"/>
      <c r="BB984" s="304"/>
      <c r="BC984" s="304"/>
      <c r="BD984" s="304"/>
      <c r="BE984" s="304"/>
      <c r="BF984" s="304"/>
      <c r="BG984" s="304"/>
      <c r="BH984" s="304"/>
      <c r="BI984" s="304"/>
      <c r="BJ984" s="304"/>
      <c r="BK984" s="304"/>
      <c r="BL984" s="304"/>
      <c r="BM984" s="304"/>
      <c r="BN984" s="304"/>
      <c r="BO984" s="304"/>
      <c r="BP984" s="304"/>
      <c r="BQ984" s="304"/>
      <c r="BR984" s="304"/>
      <c r="BS984" s="304"/>
      <c r="BT984" s="304"/>
      <c r="BU984" s="304"/>
      <c r="BV984" s="304"/>
      <c r="BW984" s="304"/>
      <c r="BX984" s="304"/>
      <c r="BY984" s="304"/>
      <c r="BZ984" s="304"/>
      <c r="CA984" s="304"/>
      <c r="CB984" s="304"/>
      <c r="CC984" s="304"/>
      <c r="CD984" s="304"/>
      <c r="CE984" s="304"/>
      <c r="CF984" s="304"/>
      <c r="CG984" s="304"/>
      <c r="CH984" s="304"/>
      <c r="CI984" s="304"/>
      <c r="CJ984" s="304"/>
      <c r="CK984" s="304"/>
      <c r="CL984" s="304"/>
      <c r="CM984" s="304"/>
      <c r="CN984" s="304"/>
      <c r="CO984" s="304"/>
      <c r="CP984" s="304"/>
      <c r="CQ984" s="304"/>
      <c r="CR984" s="304"/>
      <c r="CS984" s="304"/>
      <c r="CT984" s="304"/>
      <c r="CU984" s="304"/>
      <c r="CV984" s="304"/>
      <c r="CW984" s="304"/>
      <c r="CX984" s="304"/>
      <c r="CY984" s="304"/>
      <c r="CZ984" s="304"/>
      <c r="DA984" s="304"/>
      <c r="DB984" s="304"/>
      <c r="DC984" s="304"/>
      <c r="DD984" s="304"/>
    </row>
    <row r="985" spans="1:108" ht="17.25">
      <c r="A985" s="304"/>
      <c r="B985" s="300"/>
      <c r="C985" s="304"/>
      <c r="D985" s="304"/>
      <c r="E985" s="303"/>
      <c r="F985" s="303"/>
      <c r="G985" s="303"/>
      <c r="H985" s="303"/>
      <c r="I985" s="303"/>
      <c r="J985" s="305"/>
      <c r="K985" s="303"/>
      <c r="L985" s="303"/>
      <c r="M985" s="303"/>
      <c r="N985" s="305"/>
      <c r="O985" s="303"/>
      <c r="P985" s="304"/>
      <c r="Q985" s="304"/>
      <c r="R985" s="304"/>
      <c r="S985" s="304"/>
      <c r="T985" s="304"/>
      <c r="U985" s="304"/>
      <c r="V985" s="304"/>
      <c r="W985" s="304"/>
      <c r="X985" s="304"/>
      <c r="Y985" s="304"/>
      <c r="Z985" s="304"/>
      <c r="AA985" s="304"/>
      <c r="AB985" s="304"/>
      <c r="AC985" s="304"/>
      <c r="AD985" s="304"/>
      <c r="AE985" s="304"/>
      <c r="AF985" s="304"/>
      <c r="AG985" s="304"/>
      <c r="AH985" s="304"/>
      <c r="AI985" s="304"/>
      <c r="AJ985" s="304"/>
      <c r="AK985" s="304"/>
      <c r="AL985" s="304"/>
      <c r="AM985" s="304"/>
      <c r="AN985" s="304"/>
      <c r="AO985" s="304"/>
      <c r="AP985" s="304"/>
      <c r="AQ985" s="304"/>
      <c r="AR985" s="304"/>
      <c r="AS985" s="304"/>
      <c r="AT985" s="304"/>
      <c r="AU985" s="304"/>
      <c r="AV985" s="304"/>
      <c r="AW985" s="304"/>
      <c r="AX985" s="304"/>
      <c r="AY985" s="304"/>
      <c r="AZ985" s="304"/>
      <c r="BA985" s="304"/>
      <c r="BB985" s="304"/>
      <c r="BC985" s="304"/>
      <c r="BD985" s="304"/>
      <c r="BE985" s="304"/>
      <c r="BF985" s="304"/>
      <c r="BG985" s="304"/>
      <c r="BH985" s="304"/>
      <c r="BI985" s="304"/>
      <c r="BJ985" s="304"/>
      <c r="BK985" s="304"/>
      <c r="BL985" s="304"/>
      <c r="BM985" s="304"/>
      <c r="BN985" s="304"/>
      <c r="BO985" s="304"/>
      <c r="BP985" s="304"/>
      <c r="BQ985" s="304"/>
      <c r="BR985" s="304"/>
      <c r="BS985" s="304"/>
      <c r="BT985" s="304"/>
      <c r="BU985" s="304"/>
      <c r="BV985" s="304"/>
      <c r="BW985" s="304"/>
      <c r="BX985" s="304"/>
      <c r="BY985" s="304"/>
      <c r="BZ985" s="304"/>
      <c r="CA985" s="304"/>
      <c r="CB985" s="304"/>
      <c r="CC985" s="304"/>
      <c r="CD985" s="304"/>
      <c r="CE985" s="304"/>
      <c r="CF985" s="304"/>
      <c r="CG985" s="304"/>
      <c r="CH985" s="304"/>
      <c r="CI985" s="304"/>
      <c r="CJ985" s="304"/>
      <c r="CK985" s="304"/>
      <c r="CL985" s="304"/>
      <c r="CM985" s="304"/>
      <c r="CN985" s="304"/>
      <c r="CO985" s="304"/>
      <c r="CP985" s="304"/>
      <c r="CQ985" s="304"/>
      <c r="CR985" s="304"/>
      <c r="CS985" s="304"/>
      <c r="CT985" s="304"/>
      <c r="CU985" s="304"/>
      <c r="CV985" s="304"/>
      <c r="CW985" s="304"/>
      <c r="CX985" s="304"/>
      <c r="CY985" s="304"/>
      <c r="CZ985" s="304"/>
      <c r="DA985" s="304"/>
      <c r="DB985" s="304"/>
      <c r="DC985" s="304"/>
      <c r="DD985" s="304"/>
    </row>
    <row r="986" spans="1:108" ht="17.25">
      <c r="A986" s="304"/>
      <c r="B986" s="300"/>
      <c r="C986" s="304"/>
      <c r="D986" s="304"/>
      <c r="E986" s="303"/>
      <c r="F986" s="303"/>
      <c r="G986" s="303"/>
      <c r="H986" s="303"/>
      <c r="I986" s="303"/>
      <c r="J986" s="305"/>
      <c r="K986" s="303"/>
      <c r="L986" s="303"/>
      <c r="M986" s="303"/>
      <c r="N986" s="305"/>
      <c r="O986" s="303"/>
      <c r="P986" s="304"/>
      <c r="Q986" s="304"/>
      <c r="R986" s="304"/>
      <c r="S986" s="304"/>
      <c r="T986" s="304"/>
      <c r="U986" s="304"/>
      <c r="V986" s="304"/>
      <c r="W986" s="304"/>
      <c r="X986" s="304"/>
      <c r="Y986" s="304"/>
      <c r="Z986" s="304"/>
      <c r="AA986" s="304"/>
      <c r="AB986" s="304"/>
      <c r="AC986" s="304"/>
      <c r="AD986" s="304"/>
      <c r="AE986" s="304"/>
      <c r="AF986" s="304"/>
      <c r="AG986" s="304"/>
      <c r="AH986" s="304"/>
      <c r="AI986" s="304"/>
      <c r="AJ986" s="304"/>
      <c r="AK986" s="304"/>
      <c r="AL986" s="304"/>
      <c r="AM986" s="304"/>
      <c r="AN986" s="304"/>
      <c r="AO986" s="304"/>
      <c r="AP986" s="304"/>
      <c r="AQ986" s="304"/>
      <c r="AR986" s="304"/>
      <c r="AS986" s="304"/>
      <c r="AT986" s="304"/>
      <c r="AU986" s="304"/>
      <c r="AV986" s="304"/>
      <c r="AW986" s="304"/>
      <c r="AX986" s="304"/>
      <c r="AY986" s="304"/>
      <c r="AZ986" s="304"/>
      <c r="BA986" s="304"/>
      <c r="BB986" s="304"/>
      <c r="BC986" s="304"/>
      <c r="BD986" s="304"/>
      <c r="BE986" s="304"/>
      <c r="BF986" s="304"/>
      <c r="BG986" s="304"/>
      <c r="BH986" s="304"/>
      <c r="BI986" s="304"/>
      <c r="BJ986" s="304"/>
      <c r="BK986" s="304"/>
      <c r="BL986" s="304"/>
      <c r="BM986" s="304"/>
      <c r="BN986" s="304"/>
      <c r="BO986" s="304"/>
      <c r="BP986" s="304"/>
      <c r="BQ986" s="304"/>
      <c r="BR986" s="304"/>
      <c r="BS986" s="304"/>
      <c r="BT986" s="304"/>
      <c r="BU986" s="304"/>
      <c r="BV986" s="304"/>
      <c r="BW986" s="304"/>
      <c r="BX986" s="304"/>
      <c r="BY986" s="304"/>
      <c r="BZ986" s="304"/>
      <c r="CA986" s="304"/>
      <c r="CB986" s="304"/>
      <c r="CC986" s="304"/>
      <c r="CD986" s="304"/>
      <c r="CE986" s="304"/>
      <c r="CF986" s="304"/>
      <c r="CG986" s="304"/>
      <c r="CH986" s="304"/>
      <c r="CI986" s="304"/>
      <c r="CJ986" s="304"/>
      <c r="CK986" s="304"/>
      <c r="CL986" s="304"/>
      <c r="CM986" s="304"/>
      <c r="CN986" s="304"/>
      <c r="CO986" s="304"/>
      <c r="CP986" s="304"/>
      <c r="CQ986" s="304"/>
      <c r="CR986" s="304"/>
      <c r="CS986" s="304"/>
      <c r="CT986" s="304"/>
      <c r="CU986" s="304"/>
      <c r="CV986" s="304"/>
      <c r="CW986" s="304"/>
      <c r="CX986" s="304"/>
      <c r="CY986" s="304"/>
      <c r="CZ986" s="304"/>
      <c r="DA986" s="304"/>
      <c r="DB986" s="304"/>
      <c r="DC986" s="304"/>
      <c r="DD986" s="304"/>
    </row>
    <row r="987" spans="1:108" ht="17.25">
      <c r="A987" s="304"/>
      <c r="B987" s="300"/>
      <c r="C987" s="304"/>
      <c r="D987" s="304"/>
      <c r="E987" s="303"/>
      <c r="F987" s="303"/>
      <c r="G987" s="303"/>
      <c r="H987" s="303"/>
      <c r="I987" s="303"/>
      <c r="J987" s="305"/>
      <c r="K987" s="303"/>
      <c r="L987" s="303"/>
      <c r="M987" s="303"/>
      <c r="N987" s="305"/>
      <c r="O987" s="303"/>
      <c r="P987" s="304"/>
      <c r="Q987" s="304"/>
      <c r="R987" s="304"/>
      <c r="S987" s="304"/>
      <c r="T987" s="304"/>
      <c r="U987" s="304"/>
      <c r="V987" s="304"/>
      <c r="W987" s="304"/>
      <c r="X987" s="304"/>
      <c r="Y987" s="304"/>
      <c r="Z987" s="304"/>
      <c r="AA987" s="304"/>
      <c r="AB987" s="304"/>
      <c r="AC987" s="304"/>
      <c r="AD987" s="304"/>
      <c r="AE987" s="304"/>
      <c r="AF987" s="304"/>
      <c r="AG987" s="304"/>
      <c r="AH987" s="304"/>
      <c r="AI987" s="304"/>
      <c r="AJ987" s="304"/>
      <c r="AK987" s="304"/>
      <c r="AL987" s="304"/>
      <c r="AM987" s="304"/>
      <c r="AN987" s="304"/>
      <c r="AO987" s="304"/>
      <c r="AP987" s="304"/>
      <c r="AQ987" s="304"/>
      <c r="AR987" s="304"/>
      <c r="AS987" s="304"/>
      <c r="AT987" s="304"/>
      <c r="AU987" s="304"/>
      <c r="AV987" s="304"/>
      <c r="AW987" s="304"/>
      <c r="AX987" s="304"/>
      <c r="AY987" s="304"/>
      <c r="AZ987" s="304"/>
      <c r="BA987" s="304"/>
      <c r="BB987" s="304"/>
      <c r="BC987" s="304"/>
      <c r="BD987" s="304"/>
      <c r="BE987" s="304"/>
      <c r="BF987" s="304"/>
      <c r="BG987" s="304"/>
      <c r="BH987" s="304"/>
      <c r="BI987" s="304"/>
      <c r="BJ987" s="304"/>
      <c r="BK987" s="304"/>
      <c r="BL987" s="304"/>
      <c r="BM987" s="304"/>
      <c r="BN987" s="304"/>
      <c r="BO987" s="304"/>
      <c r="BP987" s="304"/>
      <c r="BQ987" s="304"/>
      <c r="BR987" s="304"/>
      <c r="BS987" s="304"/>
      <c r="BT987" s="304"/>
      <c r="BU987" s="304"/>
      <c r="BV987" s="304"/>
      <c r="BW987" s="304"/>
      <c r="BX987" s="304"/>
      <c r="BY987" s="304"/>
      <c r="BZ987" s="304"/>
      <c r="CA987" s="304"/>
      <c r="CB987" s="304"/>
      <c r="CC987" s="304"/>
      <c r="CD987" s="304"/>
      <c r="CE987" s="304"/>
      <c r="CF987" s="304"/>
      <c r="CG987" s="304"/>
      <c r="CH987" s="304"/>
      <c r="CI987" s="304"/>
      <c r="CJ987" s="304"/>
      <c r="CK987" s="304"/>
      <c r="CL987" s="304"/>
      <c r="CM987" s="304"/>
      <c r="CN987" s="304"/>
      <c r="CO987" s="304"/>
      <c r="CP987" s="304"/>
      <c r="CQ987" s="304"/>
      <c r="CR987" s="304"/>
      <c r="CS987" s="304"/>
      <c r="CT987" s="304"/>
      <c r="CU987" s="304"/>
      <c r="CV987" s="304"/>
      <c r="CW987" s="304"/>
      <c r="CX987" s="304"/>
      <c r="CY987" s="304"/>
      <c r="CZ987" s="304"/>
      <c r="DA987" s="304"/>
      <c r="DB987" s="304"/>
      <c r="DC987" s="304"/>
      <c r="DD987" s="304"/>
    </row>
    <row r="988" spans="1:108" ht="17.25">
      <c r="A988" s="304"/>
      <c r="B988" s="300"/>
      <c r="C988" s="304"/>
      <c r="D988" s="304"/>
      <c r="E988" s="303"/>
      <c r="F988" s="303"/>
      <c r="G988" s="303"/>
      <c r="H988" s="303"/>
      <c r="I988" s="303"/>
      <c r="J988" s="305"/>
      <c r="K988" s="303"/>
      <c r="L988" s="303"/>
      <c r="M988" s="303"/>
      <c r="N988" s="305"/>
      <c r="O988" s="303"/>
      <c r="P988" s="304"/>
      <c r="Q988" s="304"/>
      <c r="R988" s="304"/>
      <c r="S988" s="304"/>
      <c r="T988" s="304"/>
      <c r="U988" s="304"/>
      <c r="V988" s="304"/>
      <c r="W988" s="304"/>
      <c r="X988" s="304"/>
      <c r="Y988" s="304"/>
      <c r="Z988" s="304"/>
      <c r="AA988" s="304"/>
      <c r="AB988" s="304"/>
      <c r="AC988" s="304"/>
      <c r="AD988" s="304"/>
      <c r="AE988" s="304"/>
      <c r="AF988" s="304"/>
      <c r="AG988" s="304"/>
      <c r="AH988" s="304"/>
      <c r="AI988" s="304"/>
      <c r="AJ988" s="304"/>
      <c r="AK988" s="304"/>
      <c r="AL988" s="304"/>
      <c r="AM988" s="304"/>
      <c r="AN988" s="304"/>
      <c r="AO988" s="304"/>
      <c r="AP988" s="304"/>
      <c r="AQ988" s="304"/>
      <c r="AR988" s="304"/>
      <c r="AS988" s="304"/>
      <c r="AT988" s="304"/>
      <c r="AU988" s="304"/>
      <c r="AV988" s="304"/>
      <c r="AW988" s="304"/>
      <c r="AX988" s="304"/>
      <c r="AY988" s="304"/>
      <c r="AZ988" s="304"/>
      <c r="BA988" s="304"/>
      <c r="BB988" s="304"/>
      <c r="BC988" s="304"/>
      <c r="BD988" s="304"/>
      <c r="BE988" s="304"/>
      <c r="BF988" s="304"/>
      <c r="BG988" s="304"/>
      <c r="BH988" s="304"/>
      <c r="BI988" s="304"/>
      <c r="BJ988" s="304"/>
      <c r="BK988" s="304"/>
      <c r="BL988" s="304"/>
      <c r="BM988" s="304"/>
      <c r="BN988" s="304"/>
      <c r="BO988" s="304"/>
      <c r="BP988" s="304"/>
      <c r="BQ988" s="304"/>
      <c r="BR988" s="304"/>
      <c r="BS988" s="304"/>
      <c r="BT988" s="304"/>
      <c r="BU988" s="304"/>
      <c r="BV988" s="304"/>
      <c r="BW988" s="304"/>
      <c r="BX988" s="304"/>
      <c r="BY988" s="304"/>
      <c r="BZ988" s="304"/>
      <c r="CA988" s="304"/>
      <c r="CB988" s="304"/>
      <c r="CC988" s="304"/>
      <c r="CD988" s="304"/>
      <c r="CE988" s="304"/>
      <c r="CF988" s="304"/>
      <c r="CG988" s="304"/>
      <c r="CH988" s="304"/>
      <c r="CI988" s="304"/>
      <c r="CJ988" s="304"/>
      <c r="CK988" s="304"/>
      <c r="CL988" s="304"/>
      <c r="CM988" s="304"/>
      <c r="CN988" s="304"/>
      <c r="CO988" s="304"/>
      <c r="CP988" s="304"/>
      <c r="CQ988" s="304"/>
      <c r="CR988" s="304"/>
      <c r="CS988" s="304"/>
      <c r="CT988" s="304"/>
      <c r="CU988" s="304"/>
      <c r="CV988" s="304"/>
      <c r="CW988" s="304"/>
      <c r="CX988" s="304"/>
      <c r="CY988" s="304"/>
      <c r="CZ988" s="304"/>
      <c r="DA988" s="304"/>
      <c r="DB988" s="304"/>
      <c r="DC988" s="304"/>
      <c r="DD988" s="304"/>
    </row>
    <row r="989" spans="1:108" ht="17.25">
      <c r="A989" s="304"/>
      <c r="B989" s="300"/>
      <c r="C989" s="304"/>
      <c r="D989" s="304"/>
      <c r="E989" s="303"/>
      <c r="F989" s="303"/>
      <c r="G989" s="303"/>
      <c r="H989" s="303"/>
      <c r="I989" s="303"/>
      <c r="J989" s="305"/>
      <c r="K989" s="303"/>
      <c r="L989" s="303"/>
      <c r="M989" s="303"/>
      <c r="N989" s="305"/>
      <c r="O989" s="303"/>
      <c r="P989" s="304"/>
      <c r="Q989" s="304"/>
      <c r="R989" s="304"/>
      <c r="S989" s="304"/>
      <c r="T989" s="304"/>
      <c r="U989" s="304"/>
      <c r="V989" s="304"/>
      <c r="W989" s="304"/>
      <c r="X989" s="304"/>
      <c r="Y989" s="304"/>
      <c r="Z989" s="304"/>
      <c r="AA989" s="304"/>
      <c r="AB989" s="304"/>
      <c r="AC989" s="304"/>
      <c r="AD989" s="304"/>
      <c r="AE989" s="304"/>
      <c r="AF989" s="304"/>
      <c r="AG989" s="304"/>
      <c r="AH989" s="304"/>
      <c r="AI989" s="304"/>
      <c r="AJ989" s="304"/>
      <c r="AK989" s="304"/>
      <c r="AL989" s="304"/>
      <c r="AM989" s="304"/>
      <c r="AN989" s="304"/>
      <c r="AO989" s="304"/>
      <c r="AP989" s="304"/>
      <c r="AQ989" s="304"/>
      <c r="AR989" s="304"/>
      <c r="AS989" s="304"/>
      <c r="AT989" s="304"/>
      <c r="AU989" s="304"/>
      <c r="AV989" s="304"/>
      <c r="AW989" s="304"/>
      <c r="AX989" s="304"/>
      <c r="AY989" s="304"/>
      <c r="AZ989" s="304"/>
      <c r="BA989" s="304"/>
      <c r="BB989" s="304"/>
      <c r="BC989" s="304"/>
      <c r="BD989" s="304"/>
      <c r="BE989" s="304"/>
      <c r="BF989" s="304"/>
      <c r="BG989" s="304"/>
      <c r="BH989" s="304"/>
      <c r="BI989" s="304"/>
      <c r="BJ989" s="304"/>
      <c r="BK989" s="304"/>
      <c r="BL989" s="304"/>
      <c r="BM989" s="304"/>
      <c r="BN989" s="304"/>
      <c r="BO989" s="304"/>
      <c r="BP989" s="304"/>
      <c r="BQ989" s="304"/>
      <c r="BR989" s="304"/>
      <c r="BS989" s="304"/>
      <c r="BT989" s="304"/>
      <c r="BU989" s="304"/>
      <c r="BV989" s="304"/>
      <c r="BW989" s="304"/>
      <c r="BX989" s="304"/>
      <c r="BY989" s="304"/>
      <c r="BZ989" s="304"/>
      <c r="CA989" s="304"/>
      <c r="CB989" s="304"/>
      <c r="CC989" s="304"/>
      <c r="CD989" s="304"/>
      <c r="CE989" s="304"/>
      <c r="CF989" s="304"/>
      <c r="CG989" s="304"/>
      <c r="CH989" s="304"/>
      <c r="CI989" s="304"/>
      <c r="CJ989" s="304"/>
      <c r="CK989" s="304"/>
      <c r="CL989" s="304"/>
      <c r="CM989" s="304"/>
      <c r="CN989" s="304"/>
      <c r="CO989" s="304"/>
      <c r="CP989" s="304"/>
      <c r="CQ989" s="304"/>
      <c r="CR989" s="304"/>
      <c r="CS989" s="304"/>
      <c r="CT989" s="304"/>
      <c r="CU989" s="304"/>
      <c r="CV989" s="304"/>
      <c r="CW989" s="304"/>
      <c r="CX989" s="304"/>
      <c r="CY989" s="304"/>
      <c r="CZ989" s="304"/>
      <c r="DA989" s="304"/>
      <c r="DB989" s="304"/>
      <c r="DC989" s="304"/>
      <c r="DD989" s="304"/>
    </row>
    <row r="990" spans="1:108" ht="17.25">
      <c r="A990" s="304"/>
      <c r="B990" s="300"/>
      <c r="C990" s="304"/>
      <c r="D990" s="304"/>
      <c r="E990" s="303"/>
      <c r="F990" s="303"/>
      <c r="G990" s="303"/>
      <c r="H990" s="303"/>
      <c r="I990" s="303"/>
      <c r="J990" s="305"/>
      <c r="K990" s="303"/>
      <c r="L990" s="303"/>
      <c r="M990" s="303"/>
      <c r="N990" s="305"/>
      <c r="O990" s="303"/>
      <c r="P990" s="304"/>
      <c r="Q990" s="304"/>
      <c r="R990" s="304"/>
      <c r="S990" s="304"/>
      <c r="T990" s="304"/>
      <c r="U990" s="304"/>
      <c r="V990" s="304"/>
      <c r="W990" s="304"/>
      <c r="X990" s="304"/>
      <c r="Y990" s="304"/>
      <c r="Z990" s="304"/>
      <c r="AA990" s="304"/>
      <c r="AB990" s="304"/>
      <c r="AC990" s="304"/>
      <c r="AD990" s="304"/>
      <c r="AE990" s="304"/>
      <c r="AF990" s="304"/>
      <c r="AG990" s="304"/>
      <c r="AH990" s="304"/>
      <c r="AI990" s="304"/>
      <c r="AJ990" s="304"/>
      <c r="AK990" s="304"/>
      <c r="AL990" s="304"/>
      <c r="AM990" s="304"/>
      <c r="AN990" s="304"/>
      <c r="AO990" s="304"/>
      <c r="AP990" s="304"/>
      <c r="AQ990" s="304"/>
      <c r="AR990" s="304"/>
      <c r="AS990" s="304"/>
      <c r="AT990" s="304"/>
      <c r="AU990" s="304"/>
      <c r="AV990" s="304"/>
      <c r="AW990" s="304"/>
      <c r="AX990" s="304"/>
      <c r="AY990" s="304"/>
      <c r="AZ990" s="304"/>
      <c r="BA990" s="304"/>
      <c r="BB990" s="304"/>
      <c r="BC990" s="304"/>
      <c r="BD990" s="304"/>
      <c r="BE990" s="304"/>
      <c r="BF990" s="304"/>
      <c r="BG990" s="304"/>
      <c r="BH990" s="304"/>
      <c r="BI990" s="304"/>
      <c r="BJ990" s="304"/>
      <c r="BK990" s="304"/>
      <c r="BL990" s="304"/>
      <c r="BM990" s="304"/>
      <c r="BN990" s="304"/>
      <c r="BO990" s="304"/>
      <c r="BP990" s="304"/>
      <c r="BQ990" s="304"/>
      <c r="BR990" s="304"/>
      <c r="BS990" s="304"/>
      <c r="BT990" s="304"/>
      <c r="BU990" s="304"/>
      <c r="BV990" s="304"/>
      <c r="BW990" s="304"/>
      <c r="BX990" s="304"/>
      <c r="BY990" s="304"/>
      <c r="BZ990" s="304"/>
      <c r="CA990" s="304"/>
      <c r="CB990" s="304"/>
      <c r="CC990" s="304"/>
      <c r="CD990" s="304"/>
      <c r="CE990" s="304"/>
      <c r="CF990" s="304"/>
      <c r="CG990" s="304"/>
      <c r="CH990" s="304"/>
      <c r="CI990" s="304"/>
      <c r="CJ990" s="304"/>
      <c r="CK990" s="304"/>
      <c r="CL990" s="304"/>
      <c r="CM990" s="304"/>
      <c r="CN990" s="304"/>
      <c r="CO990" s="304"/>
      <c r="CP990" s="304"/>
      <c r="CQ990" s="304"/>
      <c r="CR990" s="304"/>
      <c r="CS990" s="304"/>
      <c r="CT990" s="304"/>
      <c r="CU990" s="304"/>
      <c r="CV990" s="304"/>
      <c r="CW990" s="304"/>
      <c r="CX990" s="304"/>
      <c r="CY990" s="304"/>
      <c r="CZ990" s="304"/>
      <c r="DA990" s="304"/>
      <c r="DB990" s="304"/>
      <c r="DC990" s="304"/>
      <c r="DD990" s="304"/>
    </row>
    <row r="991" spans="1:108" ht="17.25">
      <c r="A991" s="304"/>
      <c r="B991" s="300"/>
      <c r="C991" s="304"/>
      <c r="D991" s="304"/>
      <c r="E991" s="303"/>
      <c r="F991" s="303"/>
      <c r="G991" s="303"/>
      <c r="H991" s="303"/>
      <c r="I991" s="303"/>
      <c r="J991" s="305"/>
      <c r="K991" s="303"/>
      <c r="L991" s="303"/>
      <c r="M991" s="303"/>
      <c r="N991" s="305"/>
      <c r="O991" s="303"/>
      <c r="P991" s="304"/>
      <c r="Q991" s="304"/>
      <c r="R991" s="304"/>
      <c r="S991" s="304"/>
      <c r="T991" s="304"/>
      <c r="U991" s="304"/>
      <c r="V991" s="304"/>
      <c r="W991" s="304"/>
      <c r="X991" s="304"/>
      <c r="Y991" s="304"/>
      <c r="Z991" s="304"/>
      <c r="AA991" s="304"/>
      <c r="AB991" s="304"/>
      <c r="AC991" s="304"/>
      <c r="AD991" s="304"/>
      <c r="AE991" s="304"/>
      <c r="AF991" s="304"/>
      <c r="AG991" s="304"/>
      <c r="AH991" s="304"/>
      <c r="AI991" s="304"/>
      <c r="AJ991" s="304"/>
      <c r="AK991" s="304"/>
      <c r="AL991" s="304"/>
      <c r="AM991" s="304"/>
      <c r="AN991" s="304"/>
      <c r="AO991" s="304"/>
      <c r="AP991" s="304"/>
      <c r="AQ991" s="304"/>
      <c r="AR991" s="304"/>
      <c r="AS991" s="304"/>
      <c r="AT991" s="304"/>
      <c r="AU991" s="304"/>
      <c r="AV991" s="304"/>
      <c r="AW991" s="304"/>
      <c r="AX991" s="304"/>
      <c r="AY991" s="304"/>
      <c r="AZ991" s="304"/>
      <c r="BA991" s="304"/>
      <c r="BB991" s="304"/>
      <c r="BC991" s="304"/>
      <c r="BD991" s="304"/>
      <c r="BE991" s="304"/>
      <c r="BF991" s="304"/>
      <c r="BG991" s="304"/>
      <c r="BH991" s="304"/>
      <c r="BI991" s="304"/>
      <c r="BJ991" s="304"/>
      <c r="BK991" s="304"/>
      <c r="BL991" s="304"/>
      <c r="BM991" s="304"/>
      <c r="BN991" s="304"/>
      <c r="BO991" s="304"/>
      <c r="BP991" s="304"/>
      <c r="BQ991" s="304"/>
      <c r="BR991" s="304"/>
      <c r="BS991" s="304"/>
      <c r="BT991" s="304"/>
      <c r="BU991" s="304"/>
      <c r="BV991" s="304"/>
      <c r="BW991" s="304"/>
      <c r="BX991" s="304"/>
      <c r="BY991" s="304"/>
      <c r="BZ991" s="304"/>
      <c r="CA991" s="304"/>
      <c r="CB991" s="304"/>
      <c r="CC991" s="304"/>
      <c r="CD991" s="304"/>
      <c r="CE991" s="304"/>
      <c r="CF991" s="304"/>
      <c r="CG991" s="304"/>
      <c r="CH991" s="304"/>
      <c r="CI991" s="304"/>
      <c r="CJ991" s="304"/>
      <c r="CK991" s="304"/>
      <c r="CL991" s="304"/>
      <c r="CM991" s="304"/>
      <c r="CN991" s="304"/>
      <c r="CO991" s="304"/>
      <c r="CP991" s="304"/>
      <c r="CQ991" s="304"/>
      <c r="CR991" s="304"/>
      <c r="CS991" s="304"/>
      <c r="CT991" s="304"/>
      <c r="CU991" s="304"/>
      <c r="CV991" s="304"/>
      <c r="CW991" s="304"/>
      <c r="CX991" s="304"/>
      <c r="CY991" s="304"/>
      <c r="CZ991" s="304"/>
      <c r="DA991" s="304"/>
      <c r="DB991" s="304"/>
      <c r="DC991" s="304"/>
      <c r="DD991" s="304"/>
    </row>
    <row r="992" spans="1:108" ht="17.25">
      <c r="A992" s="304"/>
      <c r="B992" s="300"/>
      <c r="C992" s="304"/>
      <c r="D992" s="304"/>
      <c r="E992" s="303"/>
      <c r="F992" s="303"/>
      <c r="G992" s="303"/>
      <c r="H992" s="303"/>
      <c r="I992" s="303"/>
      <c r="J992" s="305"/>
      <c r="K992" s="303"/>
      <c r="L992" s="303"/>
      <c r="M992" s="303"/>
      <c r="N992" s="305"/>
      <c r="O992" s="303"/>
      <c r="P992" s="304"/>
      <c r="Q992" s="304"/>
      <c r="R992" s="304"/>
      <c r="S992" s="304"/>
      <c r="T992" s="304"/>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c r="AU992" s="304"/>
      <c r="AV992" s="304"/>
      <c r="AW992" s="304"/>
      <c r="AX992" s="304"/>
      <c r="AY992" s="304"/>
      <c r="AZ992" s="304"/>
      <c r="BA992" s="304"/>
      <c r="BB992" s="304"/>
      <c r="BC992" s="304"/>
      <c r="BD992" s="304"/>
      <c r="BE992" s="304"/>
      <c r="BF992" s="304"/>
      <c r="BG992" s="304"/>
      <c r="BH992" s="304"/>
      <c r="BI992" s="304"/>
      <c r="BJ992" s="304"/>
      <c r="BK992" s="304"/>
      <c r="BL992" s="304"/>
      <c r="BM992" s="304"/>
      <c r="BN992" s="304"/>
      <c r="BO992" s="304"/>
      <c r="BP992" s="304"/>
      <c r="BQ992" s="304"/>
      <c r="BR992" s="304"/>
      <c r="BS992" s="304"/>
      <c r="BT992" s="304"/>
      <c r="BU992" s="304"/>
      <c r="BV992" s="304"/>
      <c r="BW992" s="304"/>
      <c r="BX992" s="304"/>
      <c r="BY992" s="304"/>
      <c r="BZ992" s="304"/>
      <c r="CA992" s="304"/>
      <c r="CB992" s="304"/>
      <c r="CC992" s="304"/>
      <c r="CD992" s="304"/>
      <c r="CE992" s="304"/>
      <c r="CF992" s="304"/>
      <c r="CG992" s="304"/>
      <c r="CH992" s="304"/>
      <c r="CI992" s="304"/>
      <c r="CJ992" s="304"/>
      <c r="CK992" s="304"/>
      <c r="CL992" s="304"/>
      <c r="CM992" s="304"/>
      <c r="CN992" s="304"/>
      <c r="CO992" s="304"/>
      <c r="CP992" s="304"/>
      <c r="CQ992" s="304"/>
      <c r="CR992" s="304"/>
      <c r="CS992" s="304"/>
      <c r="CT992" s="304"/>
      <c r="CU992" s="304"/>
      <c r="CV992" s="304"/>
      <c r="CW992" s="304"/>
      <c r="CX992" s="304"/>
      <c r="CY992" s="304"/>
      <c r="CZ992" s="304"/>
      <c r="DA992" s="304"/>
      <c r="DB992" s="304"/>
      <c r="DC992" s="304"/>
      <c r="DD992" s="304"/>
    </row>
    <row r="993" spans="1:108" ht="17.25">
      <c r="A993" s="304"/>
      <c r="B993" s="300"/>
      <c r="C993" s="304"/>
      <c r="D993" s="304"/>
      <c r="E993" s="303"/>
      <c r="F993" s="303"/>
      <c r="G993" s="303"/>
      <c r="H993" s="303"/>
      <c r="I993" s="303"/>
      <c r="J993" s="305"/>
      <c r="K993" s="303"/>
      <c r="L993" s="303"/>
      <c r="M993" s="303"/>
      <c r="N993" s="305"/>
      <c r="O993" s="303"/>
      <c r="P993" s="304"/>
      <c r="Q993" s="304"/>
      <c r="R993" s="304"/>
      <c r="S993" s="304"/>
      <c r="T993" s="304"/>
      <c r="U993" s="304"/>
      <c r="V993" s="304"/>
      <c r="W993" s="304"/>
      <c r="X993" s="304"/>
      <c r="Y993" s="304"/>
      <c r="Z993" s="304"/>
      <c r="AA993" s="304"/>
      <c r="AB993" s="304"/>
      <c r="AC993" s="304"/>
      <c r="AD993" s="304"/>
      <c r="AE993" s="304"/>
      <c r="AF993" s="304"/>
      <c r="AG993" s="304"/>
      <c r="AH993" s="304"/>
      <c r="AI993" s="304"/>
      <c r="AJ993" s="304"/>
      <c r="AK993" s="304"/>
      <c r="AL993" s="304"/>
      <c r="AM993" s="304"/>
      <c r="AN993" s="304"/>
      <c r="AO993" s="304"/>
      <c r="AP993" s="304"/>
      <c r="AQ993" s="304"/>
      <c r="AR993" s="304"/>
      <c r="AS993" s="304"/>
      <c r="AT993" s="304"/>
      <c r="AU993" s="304"/>
      <c r="AV993" s="304"/>
      <c r="AW993" s="304"/>
      <c r="AX993" s="304"/>
      <c r="AY993" s="304"/>
      <c r="AZ993" s="304"/>
      <c r="BA993" s="304"/>
      <c r="BB993" s="304"/>
      <c r="BC993" s="304"/>
      <c r="BD993" s="304"/>
      <c r="BE993" s="304"/>
      <c r="BF993" s="304"/>
      <c r="BG993" s="304"/>
      <c r="BH993" s="304"/>
      <c r="BI993" s="304"/>
      <c r="BJ993" s="304"/>
      <c r="BK993" s="304"/>
      <c r="BL993" s="304"/>
      <c r="BM993" s="304"/>
      <c r="BN993" s="304"/>
      <c r="BO993" s="304"/>
      <c r="BP993" s="304"/>
      <c r="BQ993" s="304"/>
      <c r="BR993" s="304"/>
      <c r="BS993" s="304"/>
      <c r="BT993" s="304"/>
      <c r="BU993" s="304"/>
      <c r="BV993" s="304"/>
      <c r="BW993" s="304"/>
      <c r="BX993" s="304"/>
      <c r="BY993" s="304"/>
      <c r="BZ993" s="304"/>
      <c r="CA993" s="304"/>
      <c r="CB993" s="304"/>
      <c r="CC993" s="304"/>
      <c r="CD993" s="304"/>
      <c r="CE993" s="304"/>
      <c r="CF993" s="304"/>
      <c r="CG993" s="304"/>
      <c r="CH993" s="304"/>
      <c r="CI993" s="304"/>
      <c r="CJ993" s="304"/>
      <c r="CK993" s="304"/>
      <c r="CL993" s="304"/>
      <c r="CM993" s="304"/>
      <c r="CN993" s="304"/>
      <c r="CO993" s="304"/>
      <c r="CP993" s="304"/>
      <c r="CQ993" s="304"/>
      <c r="CR993" s="304"/>
      <c r="CS993" s="304"/>
      <c r="CT993" s="304"/>
      <c r="CU993" s="304"/>
      <c r="CV993" s="304"/>
      <c r="CW993" s="304"/>
      <c r="CX993" s="304"/>
      <c r="CY993" s="304"/>
      <c r="CZ993" s="304"/>
      <c r="DA993" s="304"/>
      <c r="DB993" s="304"/>
      <c r="DC993" s="304"/>
      <c r="DD993" s="304"/>
    </row>
    <row r="994" spans="1:108" ht="17.25">
      <c r="A994" s="304"/>
      <c r="B994" s="300"/>
      <c r="C994" s="304"/>
      <c r="D994" s="304"/>
      <c r="E994" s="303"/>
      <c r="F994" s="303"/>
      <c r="G994" s="303"/>
      <c r="H994" s="303"/>
      <c r="I994" s="303"/>
      <c r="J994" s="305"/>
      <c r="K994" s="303"/>
      <c r="L994" s="303"/>
      <c r="M994" s="303"/>
      <c r="N994" s="305"/>
      <c r="O994" s="303"/>
      <c r="P994" s="304"/>
      <c r="Q994" s="304"/>
      <c r="R994" s="304"/>
      <c r="S994" s="304"/>
      <c r="T994" s="304"/>
      <c r="U994" s="304"/>
      <c r="V994" s="304"/>
      <c r="W994" s="304"/>
      <c r="X994" s="304"/>
      <c r="Y994" s="304"/>
      <c r="Z994" s="304"/>
      <c r="AA994" s="304"/>
      <c r="AB994" s="304"/>
      <c r="AC994" s="304"/>
      <c r="AD994" s="304"/>
      <c r="AE994" s="304"/>
      <c r="AF994" s="304"/>
      <c r="AG994" s="304"/>
      <c r="AH994" s="304"/>
      <c r="AI994" s="304"/>
      <c r="AJ994" s="304"/>
      <c r="AK994" s="304"/>
      <c r="AL994" s="304"/>
      <c r="AM994" s="304"/>
      <c r="AN994" s="304"/>
      <c r="AO994" s="304"/>
      <c r="AP994" s="304"/>
      <c r="AQ994" s="304"/>
      <c r="AR994" s="304"/>
      <c r="AS994" s="304"/>
      <c r="AT994" s="304"/>
      <c r="AU994" s="304"/>
      <c r="AV994" s="304"/>
      <c r="AW994" s="304"/>
      <c r="AX994" s="304"/>
      <c r="AY994" s="304"/>
      <c r="AZ994" s="304"/>
      <c r="BA994" s="304"/>
      <c r="BB994" s="304"/>
      <c r="BC994" s="304"/>
      <c r="BD994" s="304"/>
      <c r="BE994" s="304"/>
      <c r="BF994" s="304"/>
      <c r="BG994" s="304"/>
      <c r="BH994" s="304"/>
      <c r="BI994" s="304"/>
      <c r="BJ994" s="304"/>
      <c r="BK994" s="304"/>
      <c r="BL994" s="304"/>
      <c r="BM994" s="304"/>
      <c r="BN994" s="304"/>
      <c r="BO994" s="304"/>
      <c r="BP994" s="304"/>
      <c r="BQ994" s="304"/>
      <c r="BR994" s="304"/>
      <c r="BS994" s="304"/>
      <c r="BT994" s="304"/>
      <c r="BU994" s="304"/>
      <c r="BV994" s="304"/>
      <c r="BW994" s="304"/>
      <c r="BX994" s="304"/>
      <c r="BY994" s="304"/>
      <c r="BZ994" s="304"/>
      <c r="CA994" s="304"/>
      <c r="CB994" s="304"/>
      <c r="CC994" s="304"/>
      <c r="CD994" s="304"/>
      <c r="CE994" s="304"/>
      <c r="CF994" s="304"/>
      <c r="CG994" s="304"/>
      <c r="CH994" s="304"/>
      <c r="CI994" s="304"/>
      <c r="CJ994" s="304"/>
      <c r="CK994" s="304"/>
      <c r="CL994" s="304"/>
      <c r="CM994" s="304"/>
      <c r="CN994" s="304"/>
      <c r="CO994" s="304"/>
      <c r="CP994" s="304"/>
      <c r="CQ994" s="304"/>
      <c r="CR994" s="304"/>
      <c r="CS994" s="304"/>
      <c r="CT994" s="304"/>
      <c r="CU994" s="304"/>
      <c r="CV994" s="304"/>
      <c r="CW994" s="304"/>
      <c r="CX994" s="304"/>
      <c r="CY994" s="304"/>
      <c r="CZ994" s="304"/>
      <c r="DA994" s="304"/>
      <c r="DB994" s="304"/>
      <c r="DC994" s="304"/>
      <c r="DD994" s="304"/>
    </row>
    <row r="995" spans="1:108" ht="17.25">
      <c r="A995" s="304"/>
      <c r="B995" s="300"/>
      <c r="C995" s="304"/>
      <c r="D995" s="304"/>
      <c r="E995" s="303"/>
      <c r="F995" s="303"/>
      <c r="G995" s="303"/>
      <c r="H995" s="303"/>
      <c r="I995" s="303"/>
      <c r="J995" s="305"/>
      <c r="K995" s="303"/>
      <c r="L995" s="303"/>
      <c r="M995" s="303"/>
      <c r="N995" s="305"/>
      <c r="O995" s="303"/>
      <c r="P995" s="304"/>
      <c r="Q995" s="304"/>
      <c r="R995" s="304"/>
      <c r="S995" s="304"/>
      <c r="T995" s="304"/>
      <c r="U995" s="304"/>
      <c r="V995" s="304"/>
      <c r="W995" s="304"/>
      <c r="X995" s="304"/>
      <c r="Y995" s="304"/>
      <c r="Z995" s="304"/>
      <c r="AA995" s="304"/>
      <c r="AB995" s="304"/>
      <c r="AC995" s="304"/>
      <c r="AD995" s="304"/>
      <c r="AE995" s="304"/>
      <c r="AF995" s="304"/>
      <c r="AG995" s="304"/>
      <c r="AH995" s="304"/>
      <c r="AI995" s="304"/>
      <c r="AJ995" s="304"/>
      <c r="AK995" s="304"/>
      <c r="AL995" s="304"/>
      <c r="AM995" s="304"/>
      <c r="AN995" s="304"/>
      <c r="AO995" s="304"/>
      <c r="AP995" s="304"/>
      <c r="AQ995" s="304"/>
      <c r="AR995" s="304"/>
      <c r="AS995" s="304"/>
      <c r="AT995" s="304"/>
      <c r="AU995" s="304"/>
      <c r="AV995" s="304"/>
      <c r="AW995" s="304"/>
      <c r="AX995" s="304"/>
      <c r="AY995" s="304"/>
      <c r="AZ995" s="304"/>
      <c r="BA995" s="304"/>
      <c r="BB995" s="304"/>
      <c r="BC995" s="304"/>
      <c r="BD995" s="304"/>
      <c r="BE995" s="304"/>
      <c r="BF995" s="304"/>
      <c r="BG995" s="304"/>
      <c r="BH995" s="304"/>
      <c r="BI995" s="304"/>
      <c r="BJ995" s="304"/>
      <c r="BK995" s="304"/>
      <c r="BL995" s="304"/>
      <c r="BM995" s="304"/>
      <c r="BN995" s="304"/>
      <c r="BO995" s="304"/>
      <c r="BP995" s="304"/>
      <c r="BQ995" s="304"/>
      <c r="BR995" s="304"/>
      <c r="BS995" s="304"/>
      <c r="BT995" s="304"/>
      <c r="BU995" s="304"/>
      <c r="BV995" s="304"/>
      <c r="BW995" s="304"/>
      <c r="BX995" s="304"/>
      <c r="BY995" s="304"/>
      <c r="BZ995" s="304"/>
      <c r="CA995" s="304"/>
      <c r="CB995" s="304"/>
      <c r="CC995" s="304"/>
      <c r="CD995" s="304"/>
      <c r="CE995" s="304"/>
      <c r="CF995" s="304"/>
      <c r="CG995" s="304"/>
      <c r="CH995" s="304"/>
      <c r="CI995" s="304"/>
      <c r="CJ995" s="304"/>
      <c r="CK995" s="304"/>
      <c r="CL995" s="304"/>
      <c r="CM995" s="304"/>
      <c r="CN995" s="304"/>
      <c r="CO995" s="304"/>
      <c r="CP995" s="304"/>
      <c r="CQ995" s="304"/>
      <c r="CR995" s="304"/>
      <c r="CS995" s="304"/>
      <c r="CT995" s="304"/>
      <c r="CU995" s="304"/>
      <c r="CV995" s="304"/>
      <c r="CW995" s="304"/>
      <c r="CX995" s="304"/>
      <c r="CY995" s="304"/>
      <c r="CZ995" s="304"/>
      <c r="DA995" s="304"/>
      <c r="DB995" s="304"/>
      <c r="DC995" s="304"/>
      <c r="DD995" s="304"/>
    </row>
    <row r="996" spans="1:108" ht="17.25">
      <c r="A996" s="304"/>
      <c r="B996" s="300"/>
      <c r="C996" s="304"/>
      <c r="D996" s="304"/>
      <c r="E996" s="303"/>
      <c r="F996" s="303"/>
      <c r="G996" s="303"/>
      <c r="H996" s="303"/>
      <c r="I996" s="303"/>
      <c r="J996" s="305"/>
      <c r="K996" s="303"/>
      <c r="L996" s="303"/>
      <c r="M996" s="303"/>
      <c r="N996" s="305"/>
      <c r="O996" s="303"/>
      <c r="P996" s="304"/>
      <c r="Q996" s="304"/>
      <c r="R996" s="304"/>
      <c r="S996" s="304"/>
      <c r="T996" s="304"/>
      <c r="U996" s="304"/>
      <c r="V996" s="304"/>
      <c r="W996" s="304"/>
      <c r="X996" s="304"/>
      <c r="Y996" s="304"/>
      <c r="Z996" s="304"/>
      <c r="AA996" s="304"/>
      <c r="AB996" s="304"/>
      <c r="AC996" s="304"/>
      <c r="AD996" s="304"/>
      <c r="AE996" s="304"/>
      <c r="AF996" s="304"/>
      <c r="AG996" s="304"/>
      <c r="AH996" s="304"/>
      <c r="AI996" s="304"/>
      <c r="AJ996" s="304"/>
      <c r="AK996" s="304"/>
      <c r="AL996" s="304"/>
      <c r="AM996" s="304"/>
      <c r="AN996" s="304"/>
      <c r="AO996" s="304"/>
      <c r="AP996" s="304"/>
      <c r="AQ996" s="304"/>
      <c r="AR996" s="304"/>
      <c r="AS996" s="304"/>
      <c r="AT996" s="304"/>
      <c r="AU996" s="304"/>
      <c r="AV996" s="304"/>
      <c r="AW996" s="304"/>
      <c r="AX996" s="304"/>
      <c r="AY996" s="304"/>
      <c r="AZ996" s="304"/>
      <c r="BA996" s="304"/>
      <c r="BB996" s="304"/>
      <c r="BC996" s="304"/>
      <c r="BD996" s="304"/>
      <c r="BE996" s="304"/>
      <c r="BF996" s="304"/>
      <c r="BG996" s="304"/>
      <c r="BH996" s="304"/>
      <c r="BI996" s="304"/>
      <c r="BJ996" s="304"/>
      <c r="BK996" s="304"/>
      <c r="BL996" s="304"/>
      <c r="BM996" s="304"/>
      <c r="BN996" s="304"/>
      <c r="BO996" s="304"/>
      <c r="BP996" s="304"/>
      <c r="BQ996" s="304"/>
      <c r="BR996" s="304"/>
      <c r="BS996" s="304"/>
      <c r="BT996" s="304"/>
      <c r="BU996" s="304"/>
      <c r="BV996" s="304"/>
      <c r="BW996" s="304"/>
      <c r="BX996" s="304"/>
      <c r="BY996" s="304"/>
      <c r="BZ996" s="304"/>
      <c r="CA996" s="304"/>
      <c r="CB996" s="304"/>
      <c r="CC996" s="304"/>
      <c r="CD996" s="304"/>
      <c r="CE996" s="304"/>
      <c r="CF996" s="304"/>
      <c r="CG996" s="304"/>
      <c r="CH996" s="304"/>
      <c r="CI996" s="304"/>
      <c r="CJ996" s="304"/>
      <c r="CK996" s="304"/>
      <c r="CL996" s="304"/>
      <c r="CM996" s="304"/>
      <c r="CN996" s="304"/>
      <c r="CO996" s="304"/>
      <c r="CP996" s="304"/>
      <c r="CQ996" s="304"/>
      <c r="CR996" s="304"/>
      <c r="CS996" s="304"/>
      <c r="CT996" s="304"/>
      <c r="CU996" s="304"/>
      <c r="CV996" s="304"/>
      <c r="CW996" s="304"/>
      <c r="CX996" s="304"/>
      <c r="CY996" s="304"/>
      <c r="CZ996" s="304"/>
      <c r="DA996" s="304"/>
      <c r="DB996" s="304"/>
      <c r="DC996" s="304"/>
      <c r="DD996" s="304"/>
    </row>
    <row r="997" spans="1:108" ht="17.25">
      <c r="A997" s="304"/>
      <c r="B997" s="300"/>
      <c r="C997" s="304"/>
      <c r="D997" s="304"/>
      <c r="E997" s="303"/>
      <c r="F997" s="303"/>
      <c r="G997" s="303"/>
      <c r="H997" s="303"/>
      <c r="I997" s="303"/>
      <c r="J997" s="305"/>
      <c r="K997" s="303"/>
      <c r="L997" s="303"/>
      <c r="M997" s="303"/>
      <c r="N997" s="305"/>
      <c r="O997" s="303"/>
      <c r="P997" s="304"/>
      <c r="Q997" s="304"/>
      <c r="R997" s="304"/>
      <c r="S997" s="304"/>
      <c r="T997" s="304"/>
      <c r="U997" s="304"/>
      <c r="V997" s="304"/>
      <c r="W997" s="304"/>
      <c r="X997" s="304"/>
      <c r="Y997" s="304"/>
      <c r="Z997" s="304"/>
      <c r="AA997" s="304"/>
      <c r="AB997" s="304"/>
      <c r="AC997" s="304"/>
      <c r="AD997" s="304"/>
      <c r="AE997" s="304"/>
      <c r="AF997" s="304"/>
      <c r="AG997" s="304"/>
      <c r="AH997" s="304"/>
      <c r="AI997" s="304"/>
      <c r="AJ997" s="304"/>
      <c r="AK997" s="304"/>
      <c r="AL997" s="304"/>
      <c r="AM997" s="304"/>
      <c r="AN997" s="304"/>
      <c r="AO997" s="304"/>
      <c r="AP997" s="304"/>
      <c r="AQ997" s="304"/>
      <c r="AR997" s="304"/>
      <c r="AS997" s="304"/>
      <c r="AT997" s="304"/>
      <c r="AU997" s="304"/>
      <c r="AV997" s="304"/>
      <c r="AW997" s="304"/>
      <c r="AX997" s="304"/>
      <c r="AY997" s="304"/>
      <c r="AZ997" s="304"/>
      <c r="BA997" s="304"/>
      <c r="BB997" s="304"/>
      <c r="BC997" s="304"/>
      <c r="BD997" s="304"/>
      <c r="BE997" s="304"/>
      <c r="BF997" s="304"/>
      <c r="BG997" s="304"/>
      <c r="BH997" s="304"/>
      <c r="BI997" s="304"/>
      <c r="BJ997" s="304"/>
      <c r="BK997" s="304"/>
      <c r="BL997" s="304"/>
      <c r="BM997" s="304"/>
      <c r="BN997" s="304"/>
      <c r="BO997" s="304"/>
      <c r="BP997" s="304"/>
      <c r="BQ997" s="304"/>
      <c r="BR997" s="304"/>
      <c r="BS997" s="304"/>
      <c r="BT997" s="304"/>
      <c r="BU997" s="304"/>
      <c r="BV997" s="304"/>
      <c r="BW997" s="304"/>
      <c r="BX997" s="304"/>
      <c r="BY997" s="304"/>
      <c r="BZ997" s="304"/>
      <c r="CA997" s="304"/>
      <c r="CB997" s="304"/>
      <c r="CC997" s="304"/>
      <c r="CD997" s="304"/>
      <c r="CE997" s="304"/>
      <c r="CF997" s="304"/>
      <c r="CG997" s="304"/>
      <c r="CH997" s="304"/>
      <c r="CI997" s="304"/>
      <c r="CJ997" s="304"/>
      <c r="CK997" s="304"/>
      <c r="CL997" s="304"/>
      <c r="CM997" s="304"/>
      <c r="CN997" s="304"/>
      <c r="CO997" s="304"/>
      <c r="CP997" s="304"/>
      <c r="CQ997" s="304"/>
      <c r="CR997" s="304"/>
      <c r="CS997" s="304"/>
      <c r="CT997" s="304"/>
      <c r="CU997" s="304"/>
      <c r="CV997" s="304"/>
      <c r="CW997" s="304"/>
      <c r="CX997" s="304"/>
      <c r="CY997" s="304"/>
      <c r="CZ997" s="304"/>
      <c r="DA997" s="304"/>
      <c r="DB997" s="304"/>
      <c r="DC997" s="304"/>
      <c r="DD997" s="304"/>
    </row>
    <row r="998" spans="1:108" ht="17.25">
      <c r="A998" s="304"/>
      <c r="B998" s="300"/>
      <c r="C998" s="304"/>
      <c r="D998" s="304"/>
      <c r="E998" s="303"/>
      <c r="F998" s="303"/>
      <c r="G998" s="303"/>
      <c r="H998" s="303"/>
      <c r="I998" s="303"/>
      <c r="J998" s="305"/>
      <c r="K998" s="303"/>
      <c r="L998" s="303"/>
      <c r="M998" s="303"/>
      <c r="N998" s="305"/>
      <c r="O998" s="303"/>
      <c r="P998" s="304"/>
      <c r="Q998" s="304"/>
      <c r="R998" s="304"/>
      <c r="S998" s="304"/>
      <c r="T998" s="304"/>
      <c r="U998" s="304"/>
      <c r="V998" s="304"/>
      <c r="W998" s="304"/>
      <c r="X998" s="304"/>
      <c r="Y998" s="304"/>
      <c r="Z998" s="304"/>
      <c r="AA998" s="304"/>
      <c r="AB998" s="304"/>
      <c r="AC998" s="304"/>
      <c r="AD998" s="304"/>
      <c r="AE998" s="304"/>
      <c r="AF998" s="304"/>
      <c r="AG998" s="304"/>
      <c r="AH998" s="304"/>
      <c r="AI998" s="304"/>
      <c r="AJ998" s="304"/>
      <c r="AK998" s="304"/>
      <c r="AL998" s="304"/>
      <c r="AM998" s="304"/>
      <c r="AN998" s="304"/>
      <c r="AO998" s="304"/>
      <c r="AP998" s="304"/>
      <c r="AQ998" s="304"/>
      <c r="AR998" s="304"/>
      <c r="AS998" s="304"/>
      <c r="AT998" s="304"/>
      <c r="AU998" s="304"/>
      <c r="AV998" s="304"/>
      <c r="AW998" s="304"/>
      <c r="AX998" s="304"/>
      <c r="AY998" s="304"/>
      <c r="AZ998" s="304"/>
      <c r="BA998" s="304"/>
      <c r="BB998" s="304"/>
      <c r="BC998" s="304"/>
      <c r="BD998" s="304"/>
      <c r="BE998" s="304"/>
      <c r="BF998" s="304"/>
      <c r="BG998" s="304"/>
      <c r="BH998" s="304"/>
      <c r="BI998" s="304"/>
      <c r="BJ998" s="304"/>
      <c r="BK998" s="304"/>
      <c r="BL998" s="304"/>
      <c r="BM998" s="304"/>
      <c r="BN998" s="304"/>
      <c r="BO998" s="304"/>
      <c r="BP998" s="304"/>
      <c r="BQ998" s="304"/>
      <c r="BR998" s="304"/>
      <c r="BS998" s="304"/>
      <c r="BT998" s="304"/>
      <c r="BU998" s="304"/>
      <c r="BV998" s="304"/>
      <c r="BW998" s="304"/>
      <c r="BX998" s="304"/>
      <c r="BY998" s="304"/>
      <c r="BZ998" s="304"/>
      <c r="CA998" s="304"/>
      <c r="CB998" s="304"/>
      <c r="CC998" s="304"/>
      <c r="CD998" s="304"/>
      <c r="CE998" s="304"/>
      <c r="CF998" s="304"/>
      <c r="CG998" s="304"/>
      <c r="CH998" s="304"/>
      <c r="CI998" s="304"/>
      <c r="CJ998" s="304"/>
      <c r="CK998" s="304"/>
      <c r="CL998" s="304"/>
      <c r="CM998" s="304"/>
      <c r="CN998" s="304"/>
      <c r="CO998" s="304"/>
      <c r="CP998" s="304"/>
      <c r="CQ998" s="304"/>
      <c r="CR998" s="304"/>
      <c r="CS998" s="304"/>
      <c r="CT998" s="304"/>
      <c r="CU998" s="304"/>
      <c r="CV998" s="304"/>
      <c r="CW998" s="304"/>
      <c r="CX998" s="304"/>
      <c r="CY998" s="304"/>
      <c r="CZ998" s="304"/>
      <c r="DA998" s="304"/>
      <c r="DB998" s="304"/>
      <c r="DC998" s="304"/>
      <c r="DD998" s="304"/>
    </row>
    <row r="999" spans="1:108" ht="17.25">
      <c r="A999" s="304"/>
      <c r="B999" s="300"/>
      <c r="C999" s="304"/>
      <c r="D999" s="304"/>
      <c r="E999" s="303"/>
      <c r="F999" s="303"/>
      <c r="G999" s="303"/>
      <c r="H999" s="303"/>
      <c r="I999" s="303"/>
      <c r="J999" s="305"/>
      <c r="K999" s="303"/>
      <c r="L999" s="303"/>
      <c r="M999" s="303"/>
      <c r="N999" s="305"/>
      <c r="O999" s="303"/>
      <c r="P999" s="304"/>
      <c r="Q999" s="304"/>
      <c r="R999" s="304"/>
      <c r="S999" s="304"/>
      <c r="T999" s="304"/>
      <c r="U999" s="304"/>
      <c r="V999" s="304"/>
      <c r="W999" s="304"/>
      <c r="X999" s="304"/>
      <c r="Y999" s="304"/>
      <c r="Z999" s="304"/>
      <c r="AA999" s="304"/>
      <c r="AB999" s="304"/>
      <c r="AC999" s="304"/>
      <c r="AD999" s="304"/>
      <c r="AE999" s="304"/>
      <c r="AF999" s="304"/>
      <c r="AG999" s="304"/>
      <c r="AH999" s="304"/>
      <c r="AI999" s="304"/>
      <c r="AJ999" s="304"/>
      <c r="AK999" s="304"/>
      <c r="AL999" s="304"/>
      <c r="AM999" s="304"/>
      <c r="AN999" s="304"/>
      <c r="AO999" s="304"/>
      <c r="AP999" s="304"/>
      <c r="AQ999" s="304"/>
      <c r="AR999" s="304"/>
      <c r="AS999" s="304"/>
      <c r="AT999" s="304"/>
      <c r="AU999" s="304"/>
      <c r="AV999" s="304"/>
      <c r="AW999" s="304"/>
      <c r="AX999" s="304"/>
      <c r="AY999" s="304"/>
      <c r="AZ999" s="304"/>
      <c r="BA999" s="304"/>
      <c r="BB999" s="304"/>
      <c r="BC999" s="304"/>
      <c r="BD999" s="304"/>
      <c r="BE999" s="304"/>
      <c r="BF999" s="304"/>
      <c r="BG999" s="304"/>
      <c r="BH999" s="304"/>
      <c r="BI999" s="304"/>
      <c r="BJ999" s="304"/>
      <c r="BK999" s="304"/>
      <c r="BL999" s="304"/>
      <c r="BM999" s="304"/>
      <c r="BN999" s="304"/>
      <c r="BO999" s="304"/>
      <c r="BP999" s="304"/>
      <c r="BQ999" s="304"/>
      <c r="BR999" s="304"/>
      <c r="BS999" s="304"/>
      <c r="BT999" s="304"/>
      <c r="BU999" s="304"/>
      <c r="BV999" s="304"/>
      <c r="BW999" s="304"/>
      <c r="BX999" s="304"/>
      <c r="BY999" s="304"/>
      <c r="BZ999" s="304"/>
      <c r="CA999" s="304"/>
      <c r="CB999" s="304"/>
      <c r="CC999" s="304"/>
      <c r="CD999" s="304"/>
      <c r="CE999" s="304"/>
      <c r="CF999" s="304"/>
      <c r="CG999" s="304"/>
      <c r="CH999" s="304"/>
      <c r="CI999" s="304"/>
      <c r="CJ999" s="304"/>
      <c r="CK999" s="304"/>
      <c r="CL999" s="304"/>
      <c r="CM999" s="304"/>
      <c r="CN999" s="304"/>
      <c r="CO999" s="304"/>
      <c r="CP999" s="304"/>
      <c r="CQ999" s="304"/>
      <c r="CR999" s="304"/>
      <c r="CS999" s="304"/>
      <c r="CT999" s="304"/>
      <c r="CU999" s="304"/>
      <c r="CV999" s="304"/>
      <c r="CW999" s="304"/>
      <c r="CX999" s="304"/>
      <c r="CY999" s="304"/>
      <c r="CZ999" s="304"/>
      <c r="DA999" s="304"/>
      <c r="DB999" s="304"/>
      <c r="DC999" s="304"/>
      <c r="DD999" s="304"/>
    </row>
    <row r="1000" spans="1:108" ht="17.25">
      <c r="A1000" s="304"/>
      <c r="B1000" s="300"/>
      <c r="C1000" s="304"/>
      <c r="D1000" s="304"/>
      <c r="E1000" s="303"/>
      <c r="F1000" s="303"/>
      <c r="G1000" s="303"/>
      <c r="H1000" s="303"/>
      <c r="I1000" s="303"/>
      <c r="J1000" s="305"/>
      <c r="K1000" s="303"/>
      <c r="L1000" s="303"/>
      <c r="M1000" s="303"/>
      <c r="N1000" s="305"/>
      <c r="O1000" s="303"/>
      <c r="P1000" s="304"/>
      <c r="Q1000" s="304"/>
      <c r="R1000" s="304"/>
      <c r="S1000" s="304"/>
      <c r="T1000" s="304"/>
      <c r="U1000" s="304"/>
      <c r="V1000" s="304"/>
      <c r="W1000" s="304"/>
      <c r="X1000" s="304"/>
      <c r="Y1000" s="304"/>
      <c r="Z1000" s="304"/>
      <c r="AA1000" s="304"/>
      <c r="AB1000" s="304"/>
      <c r="AC1000" s="304"/>
      <c r="AD1000" s="304"/>
      <c r="AE1000" s="304"/>
      <c r="AF1000" s="304"/>
      <c r="AG1000" s="304"/>
      <c r="AH1000" s="304"/>
      <c r="AI1000" s="304"/>
      <c r="AJ1000" s="304"/>
      <c r="AK1000" s="304"/>
      <c r="AL1000" s="304"/>
      <c r="AM1000" s="304"/>
      <c r="AN1000" s="304"/>
      <c r="AO1000" s="304"/>
      <c r="AP1000" s="304"/>
      <c r="AQ1000" s="304"/>
      <c r="AR1000" s="304"/>
      <c r="AS1000" s="304"/>
      <c r="AT1000" s="304"/>
      <c r="AU1000" s="304"/>
      <c r="AV1000" s="304"/>
      <c r="AW1000" s="304"/>
      <c r="AX1000" s="304"/>
      <c r="AY1000" s="304"/>
      <c r="AZ1000" s="304"/>
      <c r="BA1000" s="304"/>
      <c r="BB1000" s="304"/>
      <c r="BC1000" s="304"/>
      <c r="BD1000" s="304"/>
      <c r="BE1000" s="304"/>
      <c r="BF1000" s="304"/>
      <c r="BG1000" s="304"/>
      <c r="BH1000" s="304"/>
      <c r="BI1000" s="304"/>
      <c r="BJ1000" s="304"/>
      <c r="BK1000" s="304"/>
      <c r="BL1000" s="304"/>
      <c r="BM1000" s="304"/>
      <c r="BN1000" s="304"/>
      <c r="BO1000" s="304"/>
      <c r="BP1000" s="304"/>
      <c r="BQ1000" s="304"/>
      <c r="BR1000" s="304"/>
      <c r="BS1000" s="304"/>
      <c r="BT1000" s="304"/>
      <c r="BU1000" s="304"/>
      <c r="BV1000" s="304"/>
      <c r="BW1000" s="304"/>
      <c r="BX1000" s="304"/>
      <c r="BY1000" s="304"/>
      <c r="BZ1000" s="304"/>
      <c r="CA1000" s="304"/>
      <c r="CB1000" s="304"/>
      <c r="CC1000" s="304"/>
      <c r="CD1000" s="304"/>
      <c r="CE1000" s="304"/>
      <c r="CF1000" s="304"/>
      <c r="CG1000" s="304"/>
      <c r="CH1000" s="304"/>
      <c r="CI1000" s="304"/>
      <c r="CJ1000" s="304"/>
      <c r="CK1000" s="304"/>
      <c r="CL1000" s="304"/>
      <c r="CM1000" s="304"/>
      <c r="CN1000" s="304"/>
      <c r="CO1000" s="304"/>
      <c r="CP1000" s="304"/>
      <c r="CQ1000" s="304"/>
      <c r="CR1000" s="304"/>
      <c r="CS1000" s="304"/>
      <c r="CT1000" s="304"/>
      <c r="CU1000" s="304"/>
      <c r="CV1000" s="304"/>
      <c r="CW1000" s="304"/>
      <c r="CX1000" s="304"/>
      <c r="CY1000" s="304"/>
      <c r="CZ1000" s="304"/>
      <c r="DA1000" s="304"/>
      <c r="DB1000" s="304"/>
      <c r="DC1000" s="304"/>
      <c r="DD1000" s="30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2.625" defaultRowHeight="15" customHeight="1"/>
  <cols>
    <col min="1" max="1" width="178" customWidth="1"/>
    <col min="2" max="2" width="11" customWidth="1"/>
    <col min="3" max="21" width="9" hidden="1" customWidth="1"/>
    <col min="22" max="26" width="9" customWidth="1"/>
  </cols>
  <sheetData>
    <row r="1" spans="1:26" ht="27" customHeight="1">
      <c r="A1" s="307" t="s">
        <v>3061</v>
      </c>
      <c r="B1" s="308" t="e">
        <f t="shared" ref="B1:B107" si="0">CONCATENATE(C1,D1,E1,F1,G1,H1,I1,J1,K1,L1,M1,N1,O1,P1,Q1,R1,S1,T1,U1)</f>
        <v>#REF!</v>
      </c>
      <c r="C1" s="309" t="str">
        <f>KeggPlantTaxon!A1</f>
        <v>KEGG code</v>
      </c>
      <c r="D1" s="309" t="str">
        <f>KeggPlantTaxon!B1</f>
        <v>Common name</v>
      </c>
      <c r="E1" s="309" t="str">
        <f>KeggPlantTaxon!C1</f>
        <v>Scientific name</v>
      </c>
      <c r="F1" s="309" t="str">
        <f>KeggPlantTaxon!D1</f>
        <v>Kingdom</v>
      </c>
      <c r="G1" s="309" t="str">
        <f>KeggPlantTaxon!F1</f>
        <v>Subkingdom</v>
      </c>
      <c r="H1" s="309" t="str">
        <f>KeggPlantTaxon!H1</f>
        <v>Superdivision</v>
      </c>
      <c r="I1" s="309" t="str">
        <f>KeggPlantTaxon!I1</f>
        <v>Division</v>
      </c>
      <c r="J1" s="309" t="str">
        <f>KeggPlantTaxon!J1</f>
        <v>Subdivision</v>
      </c>
      <c r="K1" s="309" t="str">
        <f>KeggPlantTaxon!K1</f>
        <v>Class</v>
      </c>
      <c r="L1" s="309" t="str">
        <f>KeggPlantTaxon!L1</f>
        <v>Subclass</v>
      </c>
      <c r="M1" s="309" t="str">
        <f>KeggPlantTaxon!O1</f>
        <v>Order</v>
      </c>
      <c r="N1" s="309" t="str">
        <f>KeggPlantTaxon!P1</f>
        <v>Family</v>
      </c>
      <c r="O1" s="309" t="str">
        <f>KeggPlantTaxon!Q1</f>
        <v>Subfamily</v>
      </c>
      <c r="P1" s="309" t="str">
        <f>KeggPlantTaxon!R1</f>
        <v>Tribe</v>
      </c>
      <c r="Q1" s="309" t="str">
        <f>KeggPlantTaxon!S1</f>
        <v>Subtribe</v>
      </c>
      <c r="R1" s="309" t="str">
        <f>KeggPlantTaxon!T1</f>
        <v>Genus</v>
      </c>
      <c r="S1" s="309" t="e">
        <f>#REF!</f>
        <v>#REF!</v>
      </c>
      <c r="T1" s="309" t="str">
        <f>KeggPlantTaxon!U1</f>
        <v>Species</v>
      </c>
      <c r="U1" s="309" t="str">
        <f>KeggPlantTaxon!V1</f>
        <v>Variety or subspecies</v>
      </c>
      <c r="V1" s="309"/>
      <c r="W1" s="309"/>
      <c r="X1" s="309"/>
      <c r="Y1" s="309"/>
      <c r="Z1" s="309"/>
    </row>
    <row r="2" spans="1:26" ht="14.25" customHeight="1">
      <c r="A2" s="310" t="s">
        <v>3062</v>
      </c>
      <c r="B2" s="308" t="e">
        <f t="shared" ca="1" si="0"/>
        <v>#NAME?</v>
      </c>
      <c r="C2" s="309" t="e">
        <f ca="1">IF(ISBLANK(KeggPlantTaxon!A2), "", (_xludf.CONCAT("Kegg code: ", KeggPlantTaxon!A2)))</f>
        <v>#NAME?</v>
      </c>
      <c r="D2" s="309" t="e">
        <f ca="1">IF(ISBLANK(KeggPlantTaxon!B2), "", (_xludf.CONCAT(" || Common name: ", KeggPlantTaxon!B2)))</f>
        <v>#NAME?</v>
      </c>
      <c r="E2" s="309" t="e">
        <f ca="1">IF(ISBLANK(KeggPlantTaxon!C2), "", (_xludf.CONCAT(" || Scientific name: ", KeggPlantTaxon!C2)))</f>
        <v>#NAME?</v>
      </c>
      <c r="F2" s="309" t="e">
        <f ca="1">IF(ISBLANK(KeggPlantTaxon!D2), "", (_xludf.CONCAT(" || Kingdom: ", KeggPlantTaxon!D2)))</f>
        <v>#NAME?</v>
      </c>
      <c r="G2" s="309" t="e">
        <f ca="1">IF(ISBLANK(KeggPlantTaxon!F2), "", (_xludf.CONCAT(" || Subkingdom: ", KeggPlantTaxon!F2)))</f>
        <v>#NAME?</v>
      </c>
      <c r="H2" s="309" t="e">
        <f ca="1">IF(ISBLANK(KeggPlantTaxon!H2), "", (_xludf.CONCAT(" || Superdivision: ", KeggPlantTaxon!H2)))</f>
        <v>#NAME?</v>
      </c>
      <c r="I2" s="309" t="e">
        <f ca="1">IF(ISBLANK(KeggPlantTaxon!I2), "", (_xludf.CONCAT(" || Phylum: ", KeggPlantTaxon!I2)))</f>
        <v>#NAME?</v>
      </c>
      <c r="J2" s="309" t="e">
        <f ca="1">IF(ISBLANK(KeggPlantTaxon!J2), "", (_xludf.CONCAT(" || Subphylum: ", KeggPlantTaxon!J2)))</f>
        <v>#NAME?</v>
      </c>
      <c r="K2" s="309" t="e">
        <f ca="1">IF(ISBLANK(KeggPlantTaxon!K2), "", (_xludf.CONCAT(" || Class: ", KeggPlantTaxon!K2)))</f>
        <v>#NAME?</v>
      </c>
      <c r="L2" s="309" t="e">
        <f ca="1">IF(ISBLANK(KeggPlantTaxon!L2), "", (_xludf.CONCAT(" || Subclass: ", KeggPlantTaxon!L2)))</f>
        <v>#NAME?</v>
      </c>
      <c r="M2" s="309" t="e">
        <f ca="1">IF(ISBLANK(KeggPlantTaxon!O2), "", (_xludf.CONCAT(" || Order: ", KeggPlantTaxon!O2)))</f>
        <v>#NAME?</v>
      </c>
      <c r="N2" s="309" t="e">
        <f ca="1">IF(ISBLANK(KeggPlantTaxon!P2), "", (_xludf.CONCAT(" || Family: ", KeggPlantTaxon!P2)))</f>
        <v>#NAME?</v>
      </c>
      <c r="O2" s="309" t="e">
        <f ca="1">IF(ISBLANK(KeggPlantTaxon!Q2), "", (_xludf.CONCAT(" || Subfamily: ", KeggPlantTaxon!Q2)))</f>
        <v>#NAME?</v>
      </c>
      <c r="P2" s="309" t="e">
        <f ca="1">IF(ISBLANK(KeggPlantTaxon!R2), "", (_xludf.CONCAT(" || Tribe: ", KeggPlantTaxon!R2)))</f>
        <v>#NAME?</v>
      </c>
      <c r="Q2" s="309" t="e">
        <f ca="1">IF(ISBLANK(KeggPlantTaxon!S2), "", (_xludf.CONCAT(" || Subtribe: ", KeggPlantTaxon!S2)))</f>
        <v>#NAME?</v>
      </c>
      <c r="R2" s="309" t="e">
        <f ca="1">IF(ISBLANK(KeggPlantTaxon!T2), "", (_xludf.CONCAT(" || Genus: ", KeggPlantTaxon!T2)))</f>
        <v>#NAME?</v>
      </c>
      <c r="S2" s="309" t="e">
        <f t="shared" ref="S2:S107" ca="1" si="1">IF(ISBLANK(#REF!), "", (_xludf.CONCAT(" || Subgenus: ",#REF!) ))</f>
        <v>#NAME?</v>
      </c>
      <c r="T2" s="309" t="e">
        <f ca="1">IF(ISBLANK(KeggPlantTaxon!U2), "", (_xludf.CONCAT(" || Species: ", KeggPlantTaxon!U2)))</f>
        <v>#NAME?</v>
      </c>
      <c r="U2" s="309" t="str">
        <f>IF(ISBLANK(KeggPlantTaxon!V2), "", (_xludf.CONCAT(" || Var/Subsp: ", KeggPlantTaxon!V2)))</f>
        <v/>
      </c>
      <c r="V2" s="309"/>
      <c r="W2" s="309"/>
      <c r="X2" s="309"/>
      <c r="Y2" s="309"/>
      <c r="Z2" s="309"/>
    </row>
    <row r="3" spans="1:26" ht="14.25" customHeight="1">
      <c r="A3" s="310" t="s">
        <v>3063</v>
      </c>
      <c r="B3" s="308" t="e">
        <f t="shared" ca="1" si="0"/>
        <v>#NAME?</v>
      </c>
      <c r="C3" s="309" t="e">
        <f ca="1">IF(ISBLANK(KeggPlantTaxon!A3), "", (_xludf.CONCAT("Kegg code: ", KeggPlantTaxon!A3)))</f>
        <v>#NAME?</v>
      </c>
      <c r="D3" s="309" t="e">
        <f ca="1">IF(ISBLANK(KeggPlantTaxon!B3), "", (_xludf.CONCAT(" || Common name: ", KeggPlantTaxon!B3)))</f>
        <v>#NAME?</v>
      </c>
      <c r="E3" s="309" t="e">
        <f ca="1">IF(ISBLANK(KeggPlantTaxon!C3), "", (_xludf.CONCAT(" || Scientific name: ", KeggPlantTaxon!C3)))</f>
        <v>#NAME?</v>
      </c>
      <c r="F3" s="309" t="e">
        <f ca="1">IF(ISBLANK(KeggPlantTaxon!D3), "", (_xludf.CONCAT(" || Kingdom: ", KeggPlantTaxon!D3)))</f>
        <v>#NAME?</v>
      </c>
      <c r="G3" s="309" t="e">
        <f ca="1">IF(ISBLANK(KeggPlantTaxon!F3), "", (_xludf.CONCAT(" || Subkingdom: ", KeggPlantTaxon!F3)))</f>
        <v>#NAME?</v>
      </c>
      <c r="H3" s="309" t="e">
        <f ca="1">IF(ISBLANK(KeggPlantTaxon!H3), "", (_xludf.CONCAT(" || Superdivision: ", KeggPlantTaxon!H3)))</f>
        <v>#NAME?</v>
      </c>
      <c r="I3" s="309" t="e">
        <f ca="1">IF(ISBLANK(KeggPlantTaxon!I3), "", (_xludf.CONCAT(" || Phylum: ", KeggPlantTaxon!I3)))</f>
        <v>#NAME?</v>
      </c>
      <c r="J3" s="309" t="e">
        <f ca="1">IF(ISBLANK(KeggPlantTaxon!J3), "", (_xludf.CONCAT(" || Subphylum: ", KeggPlantTaxon!J3)))</f>
        <v>#NAME?</v>
      </c>
      <c r="K3" s="309" t="e">
        <f ca="1">IF(ISBLANK(KeggPlantTaxon!K3), "", (_xludf.CONCAT(" || Class: ", KeggPlantTaxon!K3)))</f>
        <v>#NAME?</v>
      </c>
      <c r="L3" s="309" t="e">
        <f ca="1">IF(ISBLANK(KeggPlantTaxon!L3), "", (_xludf.CONCAT(" || Subclass: ", KeggPlantTaxon!L3)))</f>
        <v>#NAME?</v>
      </c>
      <c r="M3" s="309" t="e">
        <f ca="1">IF(ISBLANK(KeggPlantTaxon!O3), "", (_xludf.CONCAT(" || Order: ", KeggPlantTaxon!O3)))</f>
        <v>#NAME?</v>
      </c>
      <c r="N3" s="309" t="e">
        <f ca="1">IF(ISBLANK(KeggPlantTaxon!P3), "", (_xludf.CONCAT(" || Family: ", KeggPlantTaxon!P3)))</f>
        <v>#NAME?</v>
      </c>
      <c r="O3" s="309" t="e">
        <f ca="1">IF(ISBLANK(KeggPlantTaxon!Q3), "", (_xludf.CONCAT(" || Subfamily: ", KeggPlantTaxon!Q3)))</f>
        <v>#NAME?</v>
      </c>
      <c r="P3" s="309" t="e">
        <f ca="1">IF(ISBLANK(KeggPlantTaxon!R3), "", (_xludf.CONCAT(" || Tribe: ", KeggPlantTaxon!R3)))</f>
        <v>#NAME?</v>
      </c>
      <c r="Q3" s="309" t="e">
        <f ca="1">IF(ISBLANK(KeggPlantTaxon!S3), "", (_xludf.CONCAT(" || Subtribe: ", KeggPlantTaxon!S3)))</f>
        <v>#NAME?</v>
      </c>
      <c r="R3" s="309" t="e">
        <f ca="1">IF(ISBLANK(KeggPlantTaxon!T3), "", (_xludf.CONCAT(" || Genus: ", KeggPlantTaxon!T3)))</f>
        <v>#NAME?</v>
      </c>
      <c r="S3" s="309" t="e">
        <f t="shared" ca="1" si="1"/>
        <v>#NAME?</v>
      </c>
      <c r="T3" s="309" t="e">
        <f ca="1">IF(ISBLANK(KeggPlantTaxon!U3), "", (_xludf.CONCAT(" || Species: ", KeggPlantTaxon!U3)))</f>
        <v>#NAME?</v>
      </c>
      <c r="U3" s="309" t="str">
        <f>IF(ISBLANK(KeggPlantTaxon!V3), "", (_xludf.CONCAT(" || Var/Subsp: ", KeggPlantTaxon!V3)))</f>
        <v/>
      </c>
      <c r="V3" s="309"/>
      <c r="W3" s="309"/>
      <c r="X3" s="309"/>
      <c r="Y3" s="309"/>
      <c r="Z3" s="309"/>
    </row>
    <row r="4" spans="1:26" ht="14.25" customHeight="1">
      <c r="A4" s="310" t="s">
        <v>3064</v>
      </c>
      <c r="B4" s="308" t="e">
        <f t="shared" ca="1" si="0"/>
        <v>#NAME?</v>
      </c>
      <c r="C4" s="309" t="e">
        <f ca="1">IF(ISBLANK(KeggPlantTaxon!A4), "", (_xludf.CONCAT("Kegg code: ", KeggPlantTaxon!A4)))</f>
        <v>#NAME?</v>
      </c>
      <c r="D4" s="309" t="e">
        <f ca="1">IF(ISBLANK(KeggPlantTaxon!B4), "", (_xludf.CONCAT(" || Common name: ", KeggPlantTaxon!B4)))</f>
        <v>#NAME?</v>
      </c>
      <c r="E4" s="309" t="e">
        <f ca="1">IF(ISBLANK(KeggPlantTaxon!C4), "", (_xludf.CONCAT(" || Scientific name: ", KeggPlantTaxon!C4)))</f>
        <v>#NAME?</v>
      </c>
      <c r="F4" s="309" t="e">
        <f ca="1">IF(ISBLANK(KeggPlantTaxon!D4), "", (_xludf.CONCAT(" || Kingdom: ", KeggPlantTaxon!D4)))</f>
        <v>#NAME?</v>
      </c>
      <c r="G4" s="309" t="e">
        <f ca="1">IF(ISBLANK(KeggPlantTaxon!F4), "", (_xludf.CONCAT(" || Subkingdom: ", KeggPlantTaxon!F4)))</f>
        <v>#NAME?</v>
      </c>
      <c r="H4" s="309" t="e">
        <f ca="1">IF(ISBLANK(KeggPlantTaxon!H4), "", (_xludf.CONCAT(" || Superdivision: ", KeggPlantTaxon!H4)))</f>
        <v>#NAME?</v>
      </c>
      <c r="I4" s="309" t="e">
        <f ca="1">IF(ISBLANK(KeggPlantTaxon!I4), "", (_xludf.CONCAT(" || Phylum: ", KeggPlantTaxon!I4)))</f>
        <v>#NAME?</v>
      </c>
      <c r="J4" s="309" t="e">
        <f ca="1">IF(ISBLANK(KeggPlantTaxon!J4), "", (_xludf.CONCAT(" || Subphylum: ", KeggPlantTaxon!J4)))</f>
        <v>#NAME?</v>
      </c>
      <c r="K4" s="309" t="e">
        <f ca="1">IF(ISBLANK(KeggPlantTaxon!K4), "", (_xludf.CONCAT(" || Class: ", KeggPlantTaxon!K4)))</f>
        <v>#NAME?</v>
      </c>
      <c r="L4" s="309" t="e">
        <f ca="1">IF(ISBLANK(KeggPlantTaxon!L4), "", (_xludf.CONCAT(" || Subclass: ", KeggPlantTaxon!L4)))</f>
        <v>#NAME?</v>
      </c>
      <c r="M4" s="309" t="e">
        <f ca="1">IF(ISBLANK(KeggPlantTaxon!O4), "", (_xludf.CONCAT(" || Order: ", KeggPlantTaxon!O4)))</f>
        <v>#NAME?</v>
      </c>
      <c r="N4" s="309" t="e">
        <f ca="1">IF(ISBLANK(KeggPlantTaxon!P4), "", (_xludf.CONCAT(" || Family: ", KeggPlantTaxon!P4)))</f>
        <v>#NAME?</v>
      </c>
      <c r="O4" s="309" t="e">
        <f ca="1">IF(ISBLANK(KeggPlantTaxon!Q4), "", (_xludf.CONCAT(" || Subfamily: ", KeggPlantTaxon!Q4)))</f>
        <v>#NAME?</v>
      </c>
      <c r="P4" s="309" t="e">
        <f ca="1">IF(ISBLANK(KeggPlantTaxon!R4), "", (_xludf.CONCAT(" || Tribe: ", KeggPlantTaxon!R4)))</f>
        <v>#NAME?</v>
      </c>
      <c r="Q4" s="309" t="e">
        <f ca="1">IF(ISBLANK(KeggPlantTaxon!S4), "", (_xludf.CONCAT(" || Subtribe: ", KeggPlantTaxon!S4)))</f>
        <v>#NAME?</v>
      </c>
      <c r="R4" s="309" t="e">
        <f ca="1">IF(ISBLANK(KeggPlantTaxon!T4), "", (_xludf.CONCAT(" || Genus: ", KeggPlantTaxon!T4)))</f>
        <v>#NAME?</v>
      </c>
      <c r="S4" s="309" t="e">
        <f t="shared" ca="1" si="1"/>
        <v>#NAME?</v>
      </c>
      <c r="T4" s="309" t="e">
        <f ca="1">IF(ISBLANK(KeggPlantTaxon!U4), "", (_xludf.CONCAT(" || Species: ", KeggPlantTaxon!U4)))</f>
        <v>#NAME?</v>
      </c>
      <c r="U4" s="309" t="str">
        <f>IF(ISBLANK(KeggPlantTaxon!V4), "", (_xludf.CONCAT(" || Var/Subsp: ", KeggPlantTaxon!V4)))</f>
        <v/>
      </c>
      <c r="V4" s="309"/>
      <c r="W4" s="309"/>
      <c r="X4" s="309"/>
      <c r="Y4" s="309"/>
      <c r="Z4" s="309"/>
    </row>
    <row r="5" spans="1:26" ht="14.25" customHeight="1">
      <c r="A5" s="310" t="s">
        <v>3065</v>
      </c>
      <c r="B5" s="308" t="e">
        <f t="shared" ca="1" si="0"/>
        <v>#NAME?</v>
      </c>
      <c r="C5" s="309" t="e">
        <f ca="1">IF(ISBLANK(KeggPlantTaxon!A5), "", (_xludf.CONCAT("Kegg code: ", KeggPlantTaxon!A5)))</f>
        <v>#NAME?</v>
      </c>
      <c r="D5" s="309" t="e">
        <f ca="1">IF(ISBLANK(KeggPlantTaxon!B5), "", (_xludf.CONCAT(" || Common name: ", KeggPlantTaxon!B5)))</f>
        <v>#NAME?</v>
      </c>
      <c r="E5" s="309" t="e">
        <f ca="1">IF(ISBLANK(KeggPlantTaxon!C5), "", (_xludf.CONCAT(" || Scientific name: ", KeggPlantTaxon!C5)))</f>
        <v>#NAME?</v>
      </c>
      <c r="F5" s="309" t="e">
        <f ca="1">IF(ISBLANK(KeggPlantTaxon!D5), "", (_xludf.CONCAT(" || Kingdom: ", KeggPlantTaxon!D5)))</f>
        <v>#NAME?</v>
      </c>
      <c r="G5" s="309" t="e">
        <f ca="1">IF(ISBLANK(KeggPlantTaxon!F5), "", (_xludf.CONCAT(" || Subkingdom: ", KeggPlantTaxon!F5)))</f>
        <v>#NAME?</v>
      </c>
      <c r="H5" s="309" t="e">
        <f ca="1">IF(ISBLANK(KeggPlantTaxon!H5), "", (_xludf.CONCAT(" || Superdivision: ", KeggPlantTaxon!H5)))</f>
        <v>#NAME?</v>
      </c>
      <c r="I5" s="309" t="e">
        <f ca="1">IF(ISBLANK(KeggPlantTaxon!I5), "", (_xludf.CONCAT(" || Phylum: ", KeggPlantTaxon!I5)))</f>
        <v>#NAME?</v>
      </c>
      <c r="J5" s="309" t="e">
        <f ca="1">IF(ISBLANK(KeggPlantTaxon!J5), "", (_xludf.CONCAT(" || Subphylum: ", KeggPlantTaxon!J5)))</f>
        <v>#NAME?</v>
      </c>
      <c r="K5" s="309" t="e">
        <f ca="1">IF(ISBLANK(KeggPlantTaxon!K5), "", (_xludf.CONCAT(" || Class: ", KeggPlantTaxon!K5)))</f>
        <v>#NAME?</v>
      </c>
      <c r="L5" s="309" t="e">
        <f ca="1">IF(ISBLANK(KeggPlantTaxon!L5), "", (_xludf.CONCAT(" || Subclass: ", KeggPlantTaxon!L5)))</f>
        <v>#NAME?</v>
      </c>
      <c r="M5" s="309" t="e">
        <f ca="1">IF(ISBLANK(KeggPlantTaxon!O5), "", (_xludf.CONCAT(" || Order: ", KeggPlantTaxon!O5)))</f>
        <v>#NAME?</v>
      </c>
      <c r="N5" s="309" t="e">
        <f ca="1">IF(ISBLANK(KeggPlantTaxon!P5), "", (_xludf.CONCAT(" || Family: ", KeggPlantTaxon!P5)))</f>
        <v>#NAME?</v>
      </c>
      <c r="O5" s="309" t="e">
        <f ca="1">IF(ISBLANK(KeggPlantTaxon!Q5), "", (_xludf.CONCAT(" || Subfamily: ", KeggPlantTaxon!Q5)))</f>
        <v>#NAME?</v>
      </c>
      <c r="P5" s="309" t="e">
        <f ca="1">IF(ISBLANK(KeggPlantTaxon!R5), "", (_xludf.CONCAT(" || Tribe: ", KeggPlantTaxon!R5)))</f>
        <v>#NAME?</v>
      </c>
      <c r="Q5" s="309" t="e">
        <f ca="1">IF(ISBLANK(KeggPlantTaxon!S5), "", (_xludf.CONCAT(" || Subtribe: ", KeggPlantTaxon!S5)))</f>
        <v>#NAME?</v>
      </c>
      <c r="R5" s="309" t="e">
        <f ca="1">IF(ISBLANK(KeggPlantTaxon!T5), "", (_xludf.CONCAT(" || Genus: ", KeggPlantTaxon!T5)))</f>
        <v>#NAME?</v>
      </c>
      <c r="S5" s="309" t="e">
        <f t="shared" ca="1" si="1"/>
        <v>#NAME?</v>
      </c>
      <c r="T5" s="309" t="e">
        <f ca="1">IF(ISBLANK(KeggPlantTaxon!U5), "", (_xludf.CONCAT(" || Species: ", KeggPlantTaxon!U5)))</f>
        <v>#NAME?</v>
      </c>
      <c r="U5" s="309" t="str">
        <f>IF(ISBLANK(KeggPlantTaxon!V5), "", (_xludf.CONCAT(" || Var/Subsp: ", KeggPlantTaxon!V5)))</f>
        <v/>
      </c>
      <c r="V5" s="309"/>
      <c r="W5" s="309"/>
      <c r="X5" s="309"/>
      <c r="Y5" s="309"/>
      <c r="Z5" s="309"/>
    </row>
    <row r="6" spans="1:26" ht="14.25" customHeight="1">
      <c r="A6" s="310" t="s">
        <v>3066</v>
      </c>
      <c r="B6" s="308" t="e">
        <f t="shared" ca="1" si="0"/>
        <v>#NAME?</v>
      </c>
      <c r="C6" s="309" t="e">
        <f ca="1">IF(ISBLANK(KeggPlantTaxon!A6), "", (_xludf.CONCAT("Kegg code: ", KeggPlantTaxon!A6)))</f>
        <v>#NAME?</v>
      </c>
      <c r="D6" s="309" t="e">
        <f ca="1">IF(ISBLANK(KeggPlantTaxon!B6), "", (_xludf.CONCAT(" || Common name: ", KeggPlantTaxon!B6)))</f>
        <v>#NAME?</v>
      </c>
      <c r="E6" s="309" t="e">
        <f ca="1">IF(ISBLANK(KeggPlantTaxon!C6), "", (_xludf.CONCAT(" || Scientific name: ", KeggPlantTaxon!C6)))</f>
        <v>#NAME?</v>
      </c>
      <c r="F6" s="309" t="e">
        <f ca="1">IF(ISBLANK(KeggPlantTaxon!D6), "", (_xludf.CONCAT(" || Kingdom: ", KeggPlantTaxon!D6)))</f>
        <v>#NAME?</v>
      </c>
      <c r="G6" s="309" t="e">
        <f ca="1">IF(ISBLANK(KeggPlantTaxon!F6), "", (_xludf.CONCAT(" || Subkingdom: ", KeggPlantTaxon!F6)))</f>
        <v>#NAME?</v>
      </c>
      <c r="H6" s="309" t="e">
        <f ca="1">IF(ISBLANK(KeggPlantTaxon!H6), "", (_xludf.CONCAT(" || Superdivision: ", KeggPlantTaxon!H6)))</f>
        <v>#NAME?</v>
      </c>
      <c r="I6" s="309" t="e">
        <f ca="1">IF(ISBLANK(KeggPlantTaxon!I6), "", (_xludf.CONCAT(" || Phylum: ", KeggPlantTaxon!I6)))</f>
        <v>#NAME?</v>
      </c>
      <c r="J6" s="309" t="e">
        <f ca="1">IF(ISBLANK(KeggPlantTaxon!J6), "", (_xludf.CONCAT(" || Subphylum: ", KeggPlantTaxon!J6)))</f>
        <v>#NAME?</v>
      </c>
      <c r="K6" s="309" t="e">
        <f ca="1">IF(ISBLANK(KeggPlantTaxon!K6), "", (_xludf.CONCAT(" || Class: ", KeggPlantTaxon!K6)))</f>
        <v>#NAME?</v>
      </c>
      <c r="L6" s="309" t="e">
        <f ca="1">IF(ISBLANK(KeggPlantTaxon!L6), "", (_xludf.CONCAT(" || Subclass: ", KeggPlantTaxon!L6)))</f>
        <v>#NAME?</v>
      </c>
      <c r="M6" s="309" t="e">
        <f ca="1">IF(ISBLANK(KeggPlantTaxon!O6), "", (_xludf.CONCAT(" || Order: ", KeggPlantTaxon!O6)))</f>
        <v>#NAME?</v>
      </c>
      <c r="N6" s="309" t="e">
        <f ca="1">IF(ISBLANK(KeggPlantTaxon!P6), "", (_xludf.CONCAT(" || Family: ", KeggPlantTaxon!P6)))</f>
        <v>#NAME?</v>
      </c>
      <c r="O6" s="309" t="e">
        <f ca="1">IF(ISBLANK(KeggPlantTaxon!Q6), "", (_xludf.CONCAT(" || Subfamily: ", KeggPlantTaxon!Q6)))</f>
        <v>#NAME?</v>
      </c>
      <c r="P6" s="309" t="e">
        <f ca="1">IF(ISBLANK(KeggPlantTaxon!R6), "", (_xludf.CONCAT(" || Tribe: ", KeggPlantTaxon!R6)))</f>
        <v>#NAME?</v>
      </c>
      <c r="Q6" s="309" t="e">
        <f ca="1">IF(ISBLANK(KeggPlantTaxon!S6), "", (_xludf.CONCAT(" || Subtribe: ", KeggPlantTaxon!S6)))</f>
        <v>#NAME?</v>
      </c>
      <c r="R6" s="309" t="e">
        <f ca="1">IF(ISBLANK(KeggPlantTaxon!T6), "", (_xludf.CONCAT(" || Genus: ", KeggPlantTaxon!T6)))</f>
        <v>#NAME?</v>
      </c>
      <c r="S6" s="309" t="e">
        <f t="shared" ca="1" si="1"/>
        <v>#NAME?</v>
      </c>
      <c r="T6" s="309" t="e">
        <f ca="1">IF(ISBLANK(KeggPlantTaxon!U6), "", (_xludf.CONCAT(" || Species: ", KeggPlantTaxon!U6)))</f>
        <v>#NAME?</v>
      </c>
      <c r="U6" s="309" t="e">
        <f ca="1">IF(ISBLANK(KeggPlantTaxon!V6), "", (_xludf.CONCAT(" || Var/Subsp: ", KeggPlantTaxon!V6)))</f>
        <v>#NAME?</v>
      </c>
      <c r="V6" s="309"/>
      <c r="W6" s="309"/>
      <c r="X6" s="309"/>
      <c r="Y6" s="309"/>
      <c r="Z6" s="309"/>
    </row>
    <row r="7" spans="1:26" ht="14.25" customHeight="1">
      <c r="A7" s="310" t="s">
        <v>3067</v>
      </c>
      <c r="B7" s="308" t="e">
        <f t="shared" ca="1" si="0"/>
        <v>#NAME?</v>
      </c>
      <c r="C7" s="309" t="e">
        <f ca="1">IF(ISBLANK(KeggPlantTaxon!A7), "", (_xludf.CONCAT("Kegg code: ", KeggPlantTaxon!A7)))</f>
        <v>#NAME?</v>
      </c>
      <c r="D7" s="309" t="e">
        <f ca="1">IF(ISBLANK(KeggPlantTaxon!B7), "", (_xludf.CONCAT(" || Common name: ", KeggPlantTaxon!B7)))</f>
        <v>#NAME?</v>
      </c>
      <c r="E7" s="309" t="e">
        <f ca="1">IF(ISBLANK(KeggPlantTaxon!C7), "", (_xludf.CONCAT(" || Scientific name: ", KeggPlantTaxon!C7)))</f>
        <v>#NAME?</v>
      </c>
      <c r="F7" s="309" t="e">
        <f ca="1">IF(ISBLANK(KeggPlantTaxon!D7), "", (_xludf.CONCAT(" || Kingdom: ", KeggPlantTaxon!D7)))</f>
        <v>#NAME?</v>
      </c>
      <c r="G7" s="309" t="e">
        <f ca="1">IF(ISBLANK(KeggPlantTaxon!F7), "", (_xludf.CONCAT(" || Subkingdom: ", KeggPlantTaxon!F7)))</f>
        <v>#NAME?</v>
      </c>
      <c r="H7" s="309" t="e">
        <f ca="1">IF(ISBLANK(KeggPlantTaxon!H7), "", (_xludf.CONCAT(" || Superdivision: ", KeggPlantTaxon!H7)))</f>
        <v>#NAME?</v>
      </c>
      <c r="I7" s="309" t="e">
        <f ca="1">IF(ISBLANK(KeggPlantTaxon!I7), "", (_xludf.CONCAT(" || Phylum: ", KeggPlantTaxon!I7)))</f>
        <v>#NAME?</v>
      </c>
      <c r="J7" s="309" t="e">
        <f ca="1">IF(ISBLANK(KeggPlantTaxon!J7), "", (_xludf.CONCAT(" || Subphylum: ", KeggPlantTaxon!J7)))</f>
        <v>#NAME?</v>
      </c>
      <c r="K7" s="309" t="e">
        <f ca="1">IF(ISBLANK(KeggPlantTaxon!K7), "", (_xludf.CONCAT(" || Class: ", KeggPlantTaxon!K7)))</f>
        <v>#NAME?</v>
      </c>
      <c r="L7" s="309" t="e">
        <f ca="1">IF(ISBLANK(KeggPlantTaxon!L7), "", (_xludf.CONCAT(" || Subclass: ", KeggPlantTaxon!L7)))</f>
        <v>#NAME?</v>
      </c>
      <c r="M7" s="309" t="e">
        <f ca="1">IF(ISBLANK(KeggPlantTaxon!O7), "", (_xludf.CONCAT(" || Order: ", KeggPlantTaxon!O7)))</f>
        <v>#NAME?</v>
      </c>
      <c r="N7" s="309" t="e">
        <f ca="1">IF(ISBLANK(KeggPlantTaxon!P7), "", (_xludf.CONCAT(" || Family: ", KeggPlantTaxon!P7)))</f>
        <v>#NAME?</v>
      </c>
      <c r="O7" s="309" t="e">
        <f ca="1">IF(ISBLANK(KeggPlantTaxon!Q7), "", (_xludf.CONCAT(" || Subfamily: ", KeggPlantTaxon!Q7)))</f>
        <v>#NAME?</v>
      </c>
      <c r="P7" s="309" t="e">
        <f ca="1">IF(ISBLANK(KeggPlantTaxon!R7), "", (_xludf.CONCAT(" || Tribe: ", KeggPlantTaxon!R7)))</f>
        <v>#NAME?</v>
      </c>
      <c r="Q7" s="309" t="e">
        <f ca="1">IF(ISBLANK(KeggPlantTaxon!S7), "", (_xludf.CONCAT(" || Subtribe: ", KeggPlantTaxon!S7)))</f>
        <v>#NAME?</v>
      </c>
      <c r="R7" s="309" t="e">
        <f ca="1">IF(ISBLANK(KeggPlantTaxon!T7), "", (_xludf.CONCAT(" || Genus: ", KeggPlantTaxon!T7)))</f>
        <v>#NAME?</v>
      </c>
      <c r="S7" s="309" t="e">
        <f t="shared" ca="1" si="1"/>
        <v>#NAME?</v>
      </c>
      <c r="T7" s="309" t="e">
        <f ca="1">IF(ISBLANK(KeggPlantTaxon!U7), "", (_xludf.CONCAT(" || Species: ", KeggPlantTaxon!U7)))</f>
        <v>#NAME?</v>
      </c>
      <c r="U7" s="309" t="str">
        <f>IF(ISBLANK(KeggPlantTaxon!V7), "", (_xludf.CONCAT(" || Var/Subsp: ", KeggPlantTaxon!V7)))</f>
        <v/>
      </c>
      <c r="V7" s="309"/>
      <c r="W7" s="309"/>
      <c r="X7" s="309"/>
      <c r="Y7" s="309"/>
      <c r="Z7" s="309"/>
    </row>
    <row r="8" spans="1:26" ht="14.25" customHeight="1">
      <c r="A8" s="310" t="s">
        <v>3068</v>
      </c>
      <c r="B8" s="308" t="e">
        <f t="shared" ca="1" si="0"/>
        <v>#NAME?</v>
      </c>
      <c r="C8" s="309" t="e">
        <f ca="1">IF(ISBLANK(KeggPlantTaxon!A8), "", (_xludf.CONCAT("Kegg code: ", KeggPlantTaxon!A8)))</f>
        <v>#NAME?</v>
      </c>
      <c r="D8" s="309" t="e">
        <f ca="1">IF(ISBLANK(KeggPlantTaxon!B8), "", (_xludf.CONCAT(" || Common name: ", KeggPlantTaxon!B8)))</f>
        <v>#NAME?</v>
      </c>
      <c r="E8" s="309" t="e">
        <f ca="1">IF(ISBLANK(KeggPlantTaxon!C8), "", (_xludf.CONCAT(" || Scientific name: ", KeggPlantTaxon!C8)))</f>
        <v>#NAME?</v>
      </c>
      <c r="F8" s="309" t="e">
        <f ca="1">IF(ISBLANK(KeggPlantTaxon!D8), "", (_xludf.CONCAT(" || Kingdom: ", KeggPlantTaxon!D8)))</f>
        <v>#NAME?</v>
      </c>
      <c r="G8" s="309" t="e">
        <f ca="1">IF(ISBLANK(KeggPlantTaxon!F8), "", (_xludf.CONCAT(" || Subkingdom: ", KeggPlantTaxon!F8)))</f>
        <v>#NAME?</v>
      </c>
      <c r="H8" s="309" t="e">
        <f ca="1">IF(ISBLANK(KeggPlantTaxon!H8), "", (_xludf.CONCAT(" || Superdivision: ", KeggPlantTaxon!H8)))</f>
        <v>#NAME?</v>
      </c>
      <c r="I8" s="309" t="e">
        <f ca="1">IF(ISBLANK(KeggPlantTaxon!I8), "", (_xludf.CONCAT(" || Phylum: ", KeggPlantTaxon!I8)))</f>
        <v>#NAME?</v>
      </c>
      <c r="J8" s="309" t="e">
        <f ca="1">IF(ISBLANK(KeggPlantTaxon!J8), "", (_xludf.CONCAT(" || Subphylum: ", KeggPlantTaxon!J8)))</f>
        <v>#NAME?</v>
      </c>
      <c r="K8" s="309" t="e">
        <f ca="1">IF(ISBLANK(KeggPlantTaxon!K8), "", (_xludf.CONCAT(" || Class: ", KeggPlantTaxon!K8)))</f>
        <v>#NAME?</v>
      </c>
      <c r="L8" s="309" t="e">
        <f ca="1">IF(ISBLANK(KeggPlantTaxon!L8), "", (_xludf.CONCAT(" || Subclass: ", KeggPlantTaxon!L8)))</f>
        <v>#NAME?</v>
      </c>
      <c r="M8" s="309" t="e">
        <f ca="1">IF(ISBLANK(KeggPlantTaxon!O8), "", (_xludf.CONCAT(" || Order: ", KeggPlantTaxon!O8)))</f>
        <v>#NAME?</v>
      </c>
      <c r="N8" s="309" t="e">
        <f ca="1">IF(ISBLANK(KeggPlantTaxon!P8), "", (_xludf.CONCAT(" || Family: ", KeggPlantTaxon!P8)))</f>
        <v>#NAME?</v>
      </c>
      <c r="O8" s="309" t="e">
        <f ca="1">IF(ISBLANK(KeggPlantTaxon!Q8), "", (_xludf.CONCAT(" || Subfamily: ", KeggPlantTaxon!Q8)))</f>
        <v>#NAME?</v>
      </c>
      <c r="P8" s="309" t="e">
        <f ca="1">IF(ISBLANK(KeggPlantTaxon!R8), "", (_xludf.CONCAT(" || Tribe: ", KeggPlantTaxon!R8)))</f>
        <v>#NAME?</v>
      </c>
      <c r="Q8" s="309" t="e">
        <f ca="1">IF(ISBLANK(KeggPlantTaxon!S8), "", (_xludf.CONCAT(" || Subtribe: ", KeggPlantTaxon!S8)))</f>
        <v>#NAME?</v>
      </c>
      <c r="R8" s="309" t="e">
        <f ca="1">IF(ISBLANK(KeggPlantTaxon!T8), "", (_xludf.CONCAT(" || Genus: ", KeggPlantTaxon!T8)))</f>
        <v>#NAME?</v>
      </c>
      <c r="S8" s="309" t="e">
        <f t="shared" ca="1" si="1"/>
        <v>#NAME?</v>
      </c>
      <c r="T8" s="309" t="e">
        <f ca="1">IF(ISBLANK(KeggPlantTaxon!U8), "", (_xludf.CONCAT(" || Species: ", KeggPlantTaxon!U8)))</f>
        <v>#NAME?</v>
      </c>
      <c r="U8" s="309" t="str">
        <f>IF(ISBLANK(KeggPlantTaxon!V8), "", (_xludf.CONCAT(" || Var/Subsp: ", KeggPlantTaxon!V8)))</f>
        <v/>
      </c>
      <c r="V8" s="309"/>
      <c r="W8" s="309"/>
      <c r="X8" s="309"/>
      <c r="Y8" s="309"/>
      <c r="Z8" s="309"/>
    </row>
    <row r="9" spans="1:26" ht="14.25" customHeight="1">
      <c r="A9" s="310" t="s">
        <v>3069</v>
      </c>
      <c r="B9" s="308" t="e">
        <f t="shared" ca="1" si="0"/>
        <v>#NAME?</v>
      </c>
      <c r="C9" s="309" t="e">
        <f ca="1">IF(ISBLANK(KeggPlantTaxon!A9), "", (_xludf.CONCAT("Kegg code: ", KeggPlantTaxon!A9)))</f>
        <v>#NAME?</v>
      </c>
      <c r="D9" s="309" t="e">
        <f ca="1">IF(ISBLANK(KeggPlantTaxon!B9), "", (_xludf.CONCAT(" || Common name: ", KeggPlantTaxon!B9)))</f>
        <v>#NAME?</v>
      </c>
      <c r="E9" s="309" t="e">
        <f ca="1">IF(ISBLANK(KeggPlantTaxon!C9), "", (_xludf.CONCAT(" || Scientific name: ", KeggPlantTaxon!C9)))</f>
        <v>#NAME?</v>
      </c>
      <c r="F9" s="309" t="e">
        <f ca="1">IF(ISBLANK(KeggPlantTaxon!D9), "", (_xludf.CONCAT(" || Kingdom: ", KeggPlantTaxon!D9)))</f>
        <v>#NAME?</v>
      </c>
      <c r="G9" s="309" t="e">
        <f ca="1">IF(ISBLANK(KeggPlantTaxon!F9), "", (_xludf.CONCAT(" || Subkingdom: ", KeggPlantTaxon!F9)))</f>
        <v>#NAME?</v>
      </c>
      <c r="H9" s="309" t="e">
        <f ca="1">IF(ISBLANK(KeggPlantTaxon!H9), "", (_xludf.CONCAT(" || Superdivision: ", KeggPlantTaxon!H9)))</f>
        <v>#NAME?</v>
      </c>
      <c r="I9" s="309" t="e">
        <f ca="1">IF(ISBLANK(KeggPlantTaxon!I9), "", (_xludf.CONCAT(" || Phylum: ", KeggPlantTaxon!I9)))</f>
        <v>#NAME?</v>
      </c>
      <c r="J9" s="309" t="e">
        <f ca="1">IF(ISBLANK(KeggPlantTaxon!J9), "", (_xludf.CONCAT(" || Subphylum: ", KeggPlantTaxon!J9)))</f>
        <v>#NAME?</v>
      </c>
      <c r="K9" s="309" t="e">
        <f ca="1">IF(ISBLANK(KeggPlantTaxon!K9), "", (_xludf.CONCAT(" || Class: ", KeggPlantTaxon!K9)))</f>
        <v>#NAME?</v>
      </c>
      <c r="L9" s="309" t="e">
        <f ca="1">IF(ISBLANK(KeggPlantTaxon!L9), "", (_xludf.CONCAT(" || Subclass: ", KeggPlantTaxon!L9)))</f>
        <v>#NAME?</v>
      </c>
      <c r="M9" s="309" t="e">
        <f ca="1">IF(ISBLANK(KeggPlantTaxon!O9), "", (_xludf.CONCAT(" || Order: ", KeggPlantTaxon!O9)))</f>
        <v>#NAME?</v>
      </c>
      <c r="N9" s="309" t="e">
        <f ca="1">IF(ISBLANK(KeggPlantTaxon!P9), "", (_xludf.CONCAT(" || Family: ", KeggPlantTaxon!P9)))</f>
        <v>#NAME?</v>
      </c>
      <c r="O9" s="309" t="e">
        <f ca="1">IF(ISBLANK(KeggPlantTaxon!Q9), "", (_xludf.CONCAT(" || Subfamily: ", KeggPlantTaxon!Q9)))</f>
        <v>#NAME?</v>
      </c>
      <c r="P9" s="309" t="e">
        <f ca="1">IF(ISBLANK(KeggPlantTaxon!R9), "", (_xludf.CONCAT(" || Tribe: ", KeggPlantTaxon!R9)))</f>
        <v>#NAME?</v>
      </c>
      <c r="Q9" s="309" t="e">
        <f ca="1">IF(ISBLANK(KeggPlantTaxon!S9), "", (_xludf.CONCAT(" || Subtribe: ", KeggPlantTaxon!S9)))</f>
        <v>#NAME?</v>
      </c>
      <c r="R9" s="309" t="e">
        <f ca="1">IF(ISBLANK(KeggPlantTaxon!T9), "", (_xludf.CONCAT(" || Genus: ", KeggPlantTaxon!T9)))</f>
        <v>#NAME?</v>
      </c>
      <c r="S9" s="309" t="e">
        <f t="shared" ca="1" si="1"/>
        <v>#NAME?</v>
      </c>
      <c r="T9" s="309" t="e">
        <f ca="1">IF(ISBLANK(KeggPlantTaxon!U9), "", (_xludf.CONCAT(" || Species: ", KeggPlantTaxon!U9)))</f>
        <v>#NAME?</v>
      </c>
      <c r="U9" s="309" t="str">
        <f>IF(ISBLANK(KeggPlantTaxon!V9), "", (_xludf.CONCAT(" || Var/Subsp: ", KeggPlantTaxon!V9)))</f>
        <v/>
      </c>
      <c r="V9" s="309"/>
      <c r="W9" s="309"/>
      <c r="X9" s="309"/>
      <c r="Y9" s="309"/>
      <c r="Z9" s="309"/>
    </row>
    <row r="10" spans="1:26" ht="14.25" customHeight="1">
      <c r="A10" s="310" t="s">
        <v>3070</v>
      </c>
      <c r="B10" s="308" t="e">
        <f t="shared" ca="1" si="0"/>
        <v>#NAME?</v>
      </c>
      <c r="C10" s="309" t="e">
        <f ca="1">IF(ISBLANK(KeggPlantTaxon!A10), "", (_xludf.CONCAT("Kegg code: ", KeggPlantTaxon!A10)))</f>
        <v>#NAME?</v>
      </c>
      <c r="D10" s="309" t="e">
        <f ca="1">IF(ISBLANK(KeggPlantTaxon!B10), "", (_xludf.CONCAT(" || Common name: ", KeggPlantTaxon!B10)))</f>
        <v>#NAME?</v>
      </c>
      <c r="E10" s="309" t="e">
        <f ca="1">IF(ISBLANK(KeggPlantTaxon!C10), "", (_xludf.CONCAT(" || Scientific name: ", KeggPlantTaxon!C10)))</f>
        <v>#NAME?</v>
      </c>
      <c r="F10" s="309" t="e">
        <f ca="1">IF(ISBLANK(KeggPlantTaxon!D10), "", (_xludf.CONCAT(" || Kingdom: ", KeggPlantTaxon!D10)))</f>
        <v>#NAME?</v>
      </c>
      <c r="G10" s="309" t="e">
        <f ca="1">IF(ISBLANK(KeggPlantTaxon!F10), "", (_xludf.CONCAT(" || Subkingdom: ", KeggPlantTaxon!F10)))</f>
        <v>#NAME?</v>
      </c>
      <c r="H10" s="309" t="e">
        <f ca="1">IF(ISBLANK(KeggPlantTaxon!H10), "", (_xludf.CONCAT(" || Superdivision: ", KeggPlantTaxon!H10)))</f>
        <v>#NAME?</v>
      </c>
      <c r="I10" s="309" t="e">
        <f ca="1">IF(ISBLANK(KeggPlantTaxon!I10), "", (_xludf.CONCAT(" || Phylum: ", KeggPlantTaxon!I10)))</f>
        <v>#NAME?</v>
      </c>
      <c r="J10" s="309" t="e">
        <f ca="1">IF(ISBLANK(KeggPlantTaxon!J10), "", (_xludf.CONCAT(" || Subphylum: ", KeggPlantTaxon!J10)))</f>
        <v>#NAME?</v>
      </c>
      <c r="K10" s="309" t="e">
        <f ca="1">IF(ISBLANK(KeggPlantTaxon!K10), "", (_xludf.CONCAT(" || Class: ", KeggPlantTaxon!K10)))</f>
        <v>#NAME?</v>
      </c>
      <c r="L10" s="309" t="e">
        <f ca="1">IF(ISBLANK(KeggPlantTaxon!L10), "", (_xludf.CONCAT(" || Subclass: ", KeggPlantTaxon!L10)))</f>
        <v>#NAME?</v>
      </c>
      <c r="M10" s="309" t="e">
        <f ca="1">IF(ISBLANK(KeggPlantTaxon!O10), "", (_xludf.CONCAT(" || Order: ", KeggPlantTaxon!O10)))</f>
        <v>#NAME?</v>
      </c>
      <c r="N10" s="309" t="e">
        <f ca="1">IF(ISBLANK(KeggPlantTaxon!P10), "", (_xludf.CONCAT(" || Family: ", KeggPlantTaxon!P10)))</f>
        <v>#NAME?</v>
      </c>
      <c r="O10" s="309" t="e">
        <f ca="1">IF(ISBLANK(KeggPlantTaxon!Q10), "", (_xludf.CONCAT(" || Subfamily: ", KeggPlantTaxon!Q10)))</f>
        <v>#NAME?</v>
      </c>
      <c r="P10" s="309" t="e">
        <f ca="1">IF(ISBLANK(KeggPlantTaxon!R10), "", (_xludf.CONCAT(" || Tribe: ", KeggPlantTaxon!R10)))</f>
        <v>#NAME?</v>
      </c>
      <c r="Q10" s="309" t="e">
        <f ca="1">IF(ISBLANK(KeggPlantTaxon!S10), "", (_xludf.CONCAT(" || Subtribe: ", KeggPlantTaxon!S10)))</f>
        <v>#NAME?</v>
      </c>
      <c r="R10" s="309" t="e">
        <f ca="1">IF(ISBLANK(KeggPlantTaxon!T10), "", (_xludf.CONCAT(" || Genus: ", KeggPlantTaxon!T10)))</f>
        <v>#NAME?</v>
      </c>
      <c r="S10" s="309" t="e">
        <f t="shared" ca="1" si="1"/>
        <v>#NAME?</v>
      </c>
      <c r="T10" s="309" t="e">
        <f ca="1">IF(ISBLANK(KeggPlantTaxon!U10), "", (_xludf.CONCAT(" || Species: ", KeggPlantTaxon!U10)))</f>
        <v>#NAME?</v>
      </c>
      <c r="U10" s="309" t="str">
        <f>IF(ISBLANK(KeggPlantTaxon!V10), "", (_xludf.CONCAT(" || Var/Subsp: ", KeggPlantTaxon!V10)))</f>
        <v/>
      </c>
      <c r="V10" s="309"/>
      <c r="W10" s="309"/>
      <c r="X10" s="309"/>
      <c r="Y10" s="309"/>
      <c r="Z10" s="309"/>
    </row>
    <row r="11" spans="1:26" ht="14.25" customHeight="1">
      <c r="A11" s="310" t="s">
        <v>3071</v>
      </c>
      <c r="B11" s="308" t="e">
        <f t="shared" ca="1" si="0"/>
        <v>#NAME?</v>
      </c>
      <c r="C11" s="309" t="e">
        <f ca="1">IF(ISBLANK(KeggPlantTaxon!A11), "", (_xludf.CONCAT("Kegg code: ", KeggPlantTaxon!A11)))</f>
        <v>#NAME?</v>
      </c>
      <c r="D11" s="309" t="e">
        <f ca="1">IF(ISBLANK(KeggPlantTaxon!B11), "", (_xludf.CONCAT(" || Common name: ", KeggPlantTaxon!B11)))</f>
        <v>#NAME?</v>
      </c>
      <c r="E11" s="309" t="e">
        <f ca="1">IF(ISBLANK(KeggPlantTaxon!C11), "", (_xludf.CONCAT(" || Scientific name: ", KeggPlantTaxon!C11)))</f>
        <v>#NAME?</v>
      </c>
      <c r="F11" s="309" t="e">
        <f ca="1">IF(ISBLANK(KeggPlantTaxon!D11), "", (_xludf.CONCAT(" || Kingdom: ", KeggPlantTaxon!D11)))</f>
        <v>#NAME?</v>
      </c>
      <c r="G11" s="309" t="e">
        <f ca="1">IF(ISBLANK(KeggPlantTaxon!F11), "", (_xludf.CONCAT(" || Subkingdom: ", KeggPlantTaxon!F11)))</f>
        <v>#NAME?</v>
      </c>
      <c r="H11" s="309" t="e">
        <f ca="1">IF(ISBLANK(KeggPlantTaxon!H11), "", (_xludf.CONCAT(" || Superdivision: ", KeggPlantTaxon!H11)))</f>
        <v>#NAME?</v>
      </c>
      <c r="I11" s="309" t="e">
        <f ca="1">IF(ISBLANK(KeggPlantTaxon!I11), "", (_xludf.CONCAT(" || Phylum: ", KeggPlantTaxon!I11)))</f>
        <v>#NAME?</v>
      </c>
      <c r="J11" s="309" t="e">
        <f ca="1">IF(ISBLANK(KeggPlantTaxon!J11), "", (_xludf.CONCAT(" || Subphylum: ", KeggPlantTaxon!J11)))</f>
        <v>#NAME?</v>
      </c>
      <c r="K11" s="309" t="e">
        <f ca="1">IF(ISBLANK(KeggPlantTaxon!K11), "", (_xludf.CONCAT(" || Class: ", KeggPlantTaxon!K11)))</f>
        <v>#NAME?</v>
      </c>
      <c r="L11" s="309" t="e">
        <f ca="1">IF(ISBLANK(KeggPlantTaxon!L11), "", (_xludf.CONCAT(" || Subclass: ", KeggPlantTaxon!L11)))</f>
        <v>#NAME?</v>
      </c>
      <c r="M11" s="309" t="e">
        <f ca="1">IF(ISBLANK(KeggPlantTaxon!O11), "", (_xludf.CONCAT(" || Order: ", KeggPlantTaxon!O11)))</f>
        <v>#NAME?</v>
      </c>
      <c r="N11" s="309" t="e">
        <f ca="1">IF(ISBLANK(KeggPlantTaxon!P11), "", (_xludf.CONCAT(" || Family: ", KeggPlantTaxon!P11)))</f>
        <v>#NAME?</v>
      </c>
      <c r="O11" s="309" t="e">
        <f ca="1">IF(ISBLANK(KeggPlantTaxon!Q11), "", (_xludf.CONCAT(" || Subfamily: ", KeggPlantTaxon!Q11)))</f>
        <v>#NAME?</v>
      </c>
      <c r="P11" s="309" t="e">
        <f ca="1">IF(ISBLANK(KeggPlantTaxon!R11), "", (_xludf.CONCAT(" || Tribe: ", KeggPlantTaxon!R11)))</f>
        <v>#NAME?</v>
      </c>
      <c r="Q11" s="309" t="e">
        <f ca="1">IF(ISBLANK(KeggPlantTaxon!S11), "", (_xludf.CONCAT(" || Subtribe: ", KeggPlantTaxon!S11)))</f>
        <v>#NAME?</v>
      </c>
      <c r="R11" s="309" t="e">
        <f ca="1">IF(ISBLANK(KeggPlantTaxon!T11), "", (_xludf.CONCAT(" || Genus: ", KeggPlantTaxon!T11)))</f>
        <v>#NAME?</v>
      </c>
      <c r="S11" s="309" t="e">
        <f t="shared" ca="1" si="1"/>
        <v>#NAME?</v>
      </c>
      <c r="T11" s="309" t="e">
        <f ca="1">IF(ISBLANK(KeggPlantTaxon!U11), "", (_xludf.CONCAT(" || Species: ", KeggPlantTaxon!U11)))</f>
        <v>#NAME?</v>
      </c>
      <c r="U11" s="309" t="str">
        <f>IF(ISBLANK(KeggPlantTaxon!V11), "", (_xludf.CONCAT(" || Var/Subsp: ", KeggPlantTaxon!V11)))</f>
        <v/>
      </c>
      <c r="V11" s="309"/>
      <c r="W11" s="309"/>
      <c r="X11" s="309"/>
      <c r="Y11" s="309"/>
      <c r="Z11" s="309"/>
    </row>
    <row r="12" spans="1:26" ht="14.25" customHeight="1">
      <c r="A12" s="310" t="s">
        <v>3072</v>
      </c>
      <c r="B12" s="308" t="e">
        <f t="shared" ca="1" si="0"/>
        <v>#NAME?</v>
      </c>
      <c r="C12" s="309" t="e">
        <f ca="1">IF(ISBLANK(KeggPlantTaxon!A12), "", (_xludf.CONCAT("Kegg code: ", KeggPlantTaxon!A12)))</f>
        <v>#NAME?</v>
      </c>
      <c r="D12" s="309" t="e">
        <f ca="1">IF(ISBLANK(KeggPlantTaxon!B12), "", (_xludf.CONCAT(" || Common name: ", KeggPlantTaxon!B12)))</f>
        <v>#NAME?</v>
      </c>
      <c r="E12" s="309" t="e">
        <f ca="1">IF(ISBLANK(KeggPlantTaxon!C12), "", (_xludf.CONCAT(" || Scientific name: ", KeggPlantTaxon!C12)))</f>
        <v>#NAME?</v>
      </c>
      <c r="F12" s="309" t="e">
        <f ca="1">IF(ISBLANK(KeggPlantTaxon!D12), "", (_xludf.CONCAT(" || Kingdom: ", KeggPlantTaxon!D12)))</f>
        <v>#NAME?</v>
      </c>
      <c r="G12" s="309" t="e">
        <f ca="1">IF(ISBLANK(KeggPlantTaxon!F12), "", (_xludf.CONCAT(" || Subkingdom: ", KeggPlantTaxon!F12)))</f>
        <v>#NAME?</v>
      </c>
      <c r="H12" s="309" t="e">
        <f ca="1">IF(ISBLANK(KeggPlantTaxon!H12), "", (_xludf.CONCAT(" || Superdivision: ", KeggPlantTaxon!H12)))</f>
        <v>#NAME?</v>
      </c>
      <c r="I12" s="309" t="e">
        <f ca="1">IF(ISBLANK(KeggPlantTaxon!I12), "", (_xludf.CONCAT(" || Phylum: ", KeggPlantTaxon!I12)))</f>
        <v>#NAME?</v>
      </c>
      <c r="J12" s="309" t="e">
        <f ca="1">IF(ISBLANK(KeggPlantTaxon!J12), "", (_xludf.CONCAT(" || Subphylum: ", KeggPlantTaxon!J12)))</f>
        <v>#NAME?</v>
      </c>
      <c r="K12" s="309" t="e">
        <f ca="1">IF(ISBLANK(KeggPlantTaxon!K12), "", (_xludf.CONCAT(" || Class: ", KeggPlantTaxon!K12)))</f>
        <v>#NAME?</v>
      </c>
      <c r="L12" s="309" t="e">
        <f ca="1">IF(ISBLANK(KeggPlantTaxon!L12), "", (_xludf.CONCAT(" || Subclass: ", KeggPlantTaxon!L12)))</f>
        <v>#NAME?</v>
      </c>
      <c r="M12" s="309" t="e">
        <f ca="1">IF(ISBLANK(KeggPlantTaxon!O12), "", (_xludf.CONCAT(" || Order: ", KeggPlantTaxon!O12)))</f>
        <v>#NAME?</v>
      </c>
      <c r="N12" s="309" t="e">
        <f ca="1">IF(ISBLANK(KeggPlantTaxon!P12), "", (_xludf.CONCAT(" || Family: ", KeggPlantTaxon!P12)))</f>
        <v>#NAME?</v>
      </c>
      <c r="O12" s="309" t="e">
        <f ca="1">IF(ISBLANK(KeggPlantTaxon!Q12), "", (_xludf.CONCAT(" || Subfamily: ", KeggPlantTaxon!Q12)))</f>
        <v>#NAME?</v>
      </c>
      <c r="P12" s="309" t="e">
        <f ca="1">IF(ISBLANK(KeggPlantTaxon!R12), "", (_xludf.CONCAT(" || Tribe: ", KeggPlantTaxon!R12)))</f>
        <v>#NAME?</v>
      </c>
      <c r="Q12" s="309" t="e">
        <f ca="1">IF(ISBLANK(KeggPlantTaxon!S12), "", (_xludf.CONCAT(" || Subtribe: ", KeggPlantTaxon!S12)))</f>
        <v>#NAME?</v>
      </c>
      <c r="R12" s="309" t="e">
        <f ca="1">IF(ISBLANK(KeggPlantTaxon!T12), "", (_xludf.CONCAT(" || Genus: ", KeggPlantTaxon!T12)))</f>
        <v>#NAME?</v>
      </c>
      <c r="S12" s="309" t="e">
        <f t="shared" ca="1" si="1"/>
        <v>#NAME?</v>
      </c>
      <c r="T12" s="309" t="e">
        <f ca="1">IF(ISBLANK(KeggPlantTaxon!U12), "", (_xludf.CONCAT(" || Species: ", KeggPlantTaxon!U12)))</f>
        <v>#NAME?</v>
      </c>
      <c r="U12" s="309" t="str">
        <f>IF(ISBLANK(KeggPlantTaxon!V12), "", (_xludf.CONCAT(" || Var/Subsp: ", KeggPlantTaxon!V12)))</f>
        <v/>
      </c>
      <c r="V12" s="309"/>
      <c r="W12" s="309"/>
      <c r="X12" s="309"/>
      <c r="Y12" s="309"/>
      <c r="Z12" s="309"/>
    </row>
    <row r="13" spans="1:26" ht="14.25" customHeight="1">
      <c r="A13" s="310" t="s">
        <v>3073</v>
      </c>
      <c r="B13" s="308" t="e">
        <f t="shared" ca="1" si="0"/>
        <v>#NAME?</v>
      </c>
      <c r="C13" s="309" t="e">
        <f ca="1">IF(ISBLANK(KeggPlantTaxon!A13), "", (_xludf.CONCAT("Kegg code: ", KeggPlantTaxon!A13)))</f>
        <v>#NAME?</v>
      </c>
      <c r="D13" s="309" t="e">
        <f ca="1">IF(ISBLANK(KeggPlantTaxon!B13), "", (_xludf.CONCAT(" || Common name: ", KeggPlantTaxon!B13)))</f>
        <v>#NAME?</v>
      </c>
      <c r="E13" s="309" t="e">
        <f ca="1">IF(ISBLANK(KeggPlantTaxon!C13), "", (_xludf.CONCAT(" || Scientific name: ", KeggPlantTaxon!C13)))</f>
        <v>#NAME?</v>
      </c>
      <c r="F13" s="309" t="e">
        <f ca="1">IF(ISBLANK(KeggPlantTaxon!D13), "", (_xludf.CONCAT(" || Kingdom: ", KeggPlantTaxon!D13)))</f>
        <v>#NAME?</v>
      </c>
      <c r="G13" s="309" t="e">
        <f ca="1">IF(ISBLANK(KeggPlantTaxon!F13), "", (_xludf.CONCAT(" || Subkingdom: ", KeggPlantTaxon!F13)))</f>
        <v>#NAME?</v>
      </c>
      <c r="H13" s="309" t="e">
        <f ca="1">IF(ISBLANK(KeggPlantTaxon!H13), "", (_xludf.CONCAT(" || Superdivision: ", KeggPlantTaxon!H13)))</f>
        <v>#NAME?</v>
      </c>
      <c r="I13" s="309" t="e">
        <f ca="1">IF(ISBLANK(KeggPlantTaxon!I13), "", (_xludf.CONCAT(" || Phylum: ", KeggPlantTaxon!I13)))</f>
        <v>#NAME?</v>
      </c>
      <c r="J13" s="309" t="e">
        <f ca="1">IF(ISBLANK(KeggPlantTaxon!J13), "", (_xludf.CONCAT(" || Subphylum: ", KeggPlantTaxon!J13)))</f>
        <v>#NAME?</v>
      </c>
      <c r="K13" s="309" t="e">
        <f ca="1">IF(ISBLANK(KeggPlantTaxon!K13), "", (_xludf.CONCAT(" || Class: ", KeggPlantTaxon!K13)))</f>
        <v>#NAME?</v>
      </c>
      <c r="L13" s="309" t="e">
        <f ca="1">IF(ISBLANK(KeggPlantTaxon!L13), "", (_xludf.CONCAT(" || Subclass: ", KeggPlantTaxon!L13)))</f>
        <v>#NAME?</v>
      </c>
      <c r="M13" s="309" t="e">
        <f ca="1">IF(ISBLANK(KeggPlantTaxon!O13), "", (_xludf.CONCAT(" || Order: ", KeggPlantTaxon!O13)))</f>
        <v>#NAME?</v>
      </c>
      <c r="N13" s="309" t="e">
        <f ca="1">IF(ISBLANK(KeggPlantTaxon!P13), "", (_xludf.CONCAT(" || Family: ", KeggPlantTaxon!P13)))</f>
        <v>#NAME?</v>
      </c>
      <c r="O13" s="309" t="e">
        <f ca="1">IF(ISBLANK(KeggPlantTaxon!Q13), "", (_xludf.CONCAT(" || Subfamily: ", KeggPlantTaxon!Q13)))</f>
        <v>#NAME?</v>
      </c>
      <c r="P13" s="309" t="e">
        <f ca="1">IF(ISBLANK(KeggPlantTaxon!R13), "", (_xludf.CONCAT(" || Tribe: ", KeggPlantTaxon!R13)))</f>
        <v>#NAME?</v>
      </c>
      <c r="Q13" s="309" t="e">
        <f ca="1">IF(ISBLANK(KeggPlantTaxon!S13), "", (_xludf.CONCAT(" || Subtribe: ", KeggPlantTaxon!S13)))</f>
        <v>#NAME?</v>
      </c>
      <c r="R13" s="309" t="e">
        <f ca="1">IF(ISBLANK(KeggPlantTaxon!T13), "", (_xludf.CONCAT(" || Genus: ", KeggPlantTaxon!T13)))</f>
        <v>#NAME?</v>
      </c>
      <c r="S13" s="309" t="e">
        <f t="shared" ca="1" si="1"/>
        <v>#NAME?</v>
      </c>
      <c r="T13" s="309" t="e">
        <f ca="1">IF(ISBLANK(KeggPlantTaxon!U13), "", (_xludf.CONCAT(" || Species: ", KeggPlantTaxon!U13)))</f>
        <v>#NAME?</v>
      </c>
      <c r="U13" s="309" t="str">
        <f>IF(ISBLANK(KeggPlantTaxon!V13), "", (_xludf.CONCAT(" || Var/Subsp: ", KeggPlantTaxon!V13)))</f>
        <v/>
      </c>
      <c r="V13" s="309"/>
      <c r="W13" s="309"/>
      <c r="X13" s="309"/>
      <c r="Y13" s="309"/>
      <c r="Z13" s="309"/>
    </row>
    <row r="14" spans="1:26" ht="14.25" customHeight="1">
      <c r="A14" s="310" t="s">
        <v>3074</v>
      </c>
      <c r="B14" s="308" t="e">
        <f t="shared" ca="1" si="0"/>
        <v>#NAME?</v>
      </c>
      <c r="C14" s="309" t="e">
        <f ca="1">IF(ISBLANK(KeggPlantTaxon!A14), "", (_xludf.CONCAT("Kegg code: ", KeggPlantTaxon!A14)))</f>
        <v>#NAME?</v>
      </c>
      <c r="D14" s="309" t="e">
        <f ca="1">IF(ISBLANK(KeggPlantTaxon!B14), "", (_xludf.CONCAT(" || Common name: ", KeggPlantTaxon!B14)))</f>
        <v>#NAME?</v>
      </c>
      <c r="E14" s="309" t="e">
        <f ca="1">IF(ISBLANK(KeggPlantTaxon!C14), "", (_xludf.CONCAT(" || Scientific name: ", KeggPlantTaxon!C14)))</f>
        <v>#NAME?</v>
      </c>
      <c r="F14" s="309" t="e">
        <f ca="1">IF(ISBLANK(KeggPlantTaxon!D14), "", (_xludf.CONCAT(" || Kingdom: ", KeggPlantTaxon!D14)))</f>
        <v>#NAME?</v>
      </c>
      <c r="G14" s="309" t="e">
        <f ca="1">IF(ISBLANK(KeggPlantTaxon!F14), "", (_xludf.CONCAT(" || Subkingdom: ", KeggPlantTaxon!F14)))</f>
        <v>#NAME?</v>
      </c>
      <c r="H14" s="309" t="e">
        <f ca="1">IF(ISBLANK(KeggPlantTaxon!H14), "", (_xludf.CONCAT(" || Superdivision: ", KeggPlantTaxon!H14)))</f>
        <v>#NAME?</v>
      </c>
      <c r="I14" s="309" t="e">
        <f ca="1">IF(ISBLANK(KeggPlantTaxon!I14), "", (_xludf.CONCAT(" || Phylum: ", KeggPlantTaxon!I14)))</f>
        <v>#NAME?</v>
      </c>
      <c r="J14" s="309" t="e">
        <f ca="1">IF(ISBLANK(KeggPlantTaxon!J14), "", (_xludf.CONCAT(" || Subphylum: ", KeggPlantTaxon!J14)))</f>
        <v>#NAME?</v>
      </c>
      <c r="K14" s="309" t="e">
        <f ca="1">IF(ISBLANK(KeggPlantTaxon!K14), "", (_xludf.CONCAT(" || Class: ", KeggPlantTaxon!K14)))</f>
        <v>#NAME?</v>
      </c>
      <c r="L14" s="309" t="e">
        <f ca="1">IF(ISBLANK(KeggPlantTaxon!L14), "", (_xludf.CONCAT(" || Subclass: ", KeggPlantTaxon!L14)))</f>
        <v>#NAME?</v>
      </c>
      <c r="M14" s="309" t="e">
        <f ca="1">IF(ISBLANK(KeggPlantTaxon!O14), "", (_xludf.CONCAT(" || Order: ", KeggPlantTaxon!O14)))</f>
        <v>#NAME?</v>
      </c>
      <c r="N14" s="309" t="e">
        <f ca="1">IF(ISBLANK(KeggPlantTaxon!P14), "", (_xludf.CONCAT(" || Family: ", KeggPlantTaxon!P14)))</f>
        <v>#NAME?</v>
      </c>
      <c r="O14" s="309" t="e">
        <f ca="1">IF(ISBLANK(KeggPlantTaxon!Q14), "", (_xludf.CONCAT(" || Subfamily: ", KeggPlantTaxon!Q14)))</f>
        <v>#NAME?</v>
      </c>
      <c r="P14" s="309" t="e">
        <f ca="1">IF(ISBLANK(KeggPlantTaxon!R14), "", (_xludf.CONCAT(" || Tribe: ", KeggPlantTaxon!R14)))</f>
        <v>#NAME?</v>
      </c>
      <c r="Q14" s="309" t="e">
        <f ca="1">IF(ISBLANK(KeggPlantTaxon!S14), "", (_xludf.CONCAT(" || Subtribe: ", KeggPlantTaxon!S14)))</f>
        <v>#NAME?</v>
      </c>
      <c r="R14" s="309" t="e">
        <f ca="1">IF(ISBLANK(KeggPlantTaxon!T14), "", (_xludf.CONCAT(" || Genus: ", KeggPlantTaxon!T14)))</f>
        <v>#NAME?</v>
      </c>
      <c r="S14" s="309" t="e">
        <f t="shared" ca="1" si="1"/>
        <v>#NAME?</v>
      </c>
      <c r="T14" s="309" t="e">
        <f ca="1">IF(ISBLANK(KeggPlantTaxon!U14), "", (_xludf.CONCAT(" || Species: ", KeggPlantTaxon!U14)))</f>
        <v>#NAME?</v>
      </c>
      <c r="U14" s="309" t="str">
        <f>IF(ISBLANK(KeggPlantTaxon!V14), "", (_xludf.CONCAT(" || Var/Subsp: ", KeggPlantTaxon!V14)))</f>
        <v/>
      </c>
      <c r="V14" s="309"/>
      <c r="W14" s="309"/>
      <c r="X14" s="309"/>
      <c r="Y14" s="309"/>
      <c r="Z14" s="309"/>
    </row>
    <row r="15" spans="1:26" ht="14.25" customHeight="1">
      <c r="A15" s="310" t="s">
        <v>3075</v>
      </c>
      <c r="B15" s="308" t="e">
        <f t="shared" ca="1" si="0"/>
        <v>#NAME?</v>
      </c>
      <c r="C15" s="309" t="e">
        <f ca="1">IF(ISBLANK(KeggPlantTaxon!A15), "", (_xludf.CONCAT("Kegg code: ", KeggPlantTaxon!A15)))</f>
        <v>#NAME?</v>
      </c>
      <c r="D15" s="309" t="e">
        <f ca="1">IF(ISBLANK(KeggPlantTaxon!B15), "", (_xludf.CONCAT(" || Common name: ", KeggPlantTaxon!B15)))</f>
        <v>#NAME?</v>
      </c>
      <c r="E15" s="309" t="e">
        <f ca="1">IF(ISBLANK(KeggPlantTaxon!C15), "", (_xludf.CONCAT(" || Scientific name: ", KeggPlantTaxon!C15)))</f>
        <v>#NAME?</v>
      </c>
      <c r="F15" s="309" t="e">
        <f ca="1">IF(ISBLANK(KeggPlantTaxon!D15), "", (_xludf.CONCAT(" || Kingdom: ", KeggPlantTaxon!D15)))</f>
        <v>#NAME?</v>
      </c>
      <c r="G15" s="309" t="e">
        <f ca="1">IF(ISBLANK(KeggPlantTaxon!F15), "", (_xludf.CONCAT(" || Subkingdom: ", KeggPlantTaxon!F15)))</f>
        <v>#NAME?</v>
      </c>
      <c r="H15" s="309" t="e">
        <f ca="1">IF(ISBLANK(KeggPlantTaxon!H15), "", (_xludf.CONCAT(" || Superdivision: ", KeggPlantTaxon!H15)))</f>
        <v>#NAME?</v>
      </c>
      <c r="I15" s="309" t="e">
        <f ca="1">IF(ISBLANK(KeggPlantTaxon!I15), "", (_xludf.CONCAT(" || Phylum: ", KeggPlantTaxon!I15)))</f>
        <v>#NAME?</v>
      </c>
      <c r="J15" s="309" t="e">
        <f ca="1">IF(ISBLANK(KeggPlantTaxon!J15), "", (_xludf.CONCAT(" || Subphylum: ", KeggPlantTaxon!J15)))</f>
        <v>#NAME?</v>
      </c>
      <c r="K15" s="309" t="e">
        <f ca="1">IF(ISBLANK(KeggPlantTaxon!K15), "", (_xludf.CONCAT(" || Class: ", KeggPlantTaxon!K15)))</f>
        <v>#NAME?</v>
      </c>
      <c r="L15" s="309" t="e">
        <f ca="1">IF(ISBLANK(KeggPlantTaxon!L15), "", (_xludf.CONCAT(" || Subclass: ", KeggPlantTaxon!L15)))</f>
        <v>#NAME?</v>
      </c>
      <c r="M15" s="309" t="e">
        <f ca="1">IF(ISBLANK(KeggPlantTaxon!O15), "", (_xludf.CONCAT(" || Order: ", KeggPlantTaxon!O15)))</f>
        <v>#NAME?</v>
      </c>
      <c r="N15" s="309" t="e">
        <f ca="1">IF(ISBLANK(KeggPlantTaxon!P15), "", (_xludf.CONCAT(" || Family: ", KeggPlantTaxon!P15)))</f>
        <v>#NAME?</v>
      </c>
      <c r="O15" s="309" t="e">
        <f ca="1">IF(ISBLANK(KeggPlantTaxon!Q15), "", (_xludf.CONCAT(" || Subfamily: ", KeggPlantTaxon!Q15)))</f>
        <v>#NAME?</v>
      </c>
      <c r="P15" s="309" t="e">
        <f ca="1">IF(ISBLANK(KeggPlantTaxon!R15), "", (_xludf.CONCAT(" || Tribe: ", KeggPlantTaxon!R15)))</f>
        <v>#NAME?</v>
      </c>
      <c r="Q15" s="309" t="e">
        <f ca="1">IF(ISBLANK(KeggPlantTaxon!S15), "", (_xludf.CONCAT(" || Subtribe: ", KeggPlantTaxon!S15)))</f>
        <v>#NAME?</v>
      </c>
      <c r="R15" s="309" t="e">
        <f ca="1">IF(ISBLANK(KeggPlantTaxon!T15), "", (_xludf.CONCAT(" || Genus: ", KeggPlantTaxon!T15)))</f>
        <v>#NAME?</v>
      </c>
      <c r="S15" s="309" t="e">
        <f t="shared" ca="1" si="1"/>
        <v>#NAME?</v>
      </c>
      <c r="T15" s="309" t="e">
        <f ca="1">IF(ISBLANK(KeggPlantTaxon!U15), "", (_xludf.CONCAT(" || Species: ", KeggPlantTaxon!U15)))</f>
        <v>#NAME?</v>
      </c>
      <c r="U15" s="309" t="str">
        <f>IF(ISBLANK(KeggPlantTaxon!V15), "", (_xludf.CONCAT(" || Var/Subsp: ", KeggPlantTaxon!V15)))</f>
        <v/>
      </c>
      <c r="V15" s="309"/>
      <c r="W15" s="309"/>
      <c r="X15" s="309"/>
      <c r="Y15" s="309"/>
      <c r="Z15" s="309"/>
    </row>
    <row r="16" spans="1:26" ht="14.25" customHeight="1">
      <c r="A16" s="310" t="s">
        <v>3076</v>
      </c>
      <c r="B16" s="308" t="e">
        <f t="shared" ca="1" si="0"/>
        <v>#NAME?</v>
      </c>
      <c r="C16" s="309" t="e">
        <f ca="1">IF(ISBLANK(KeggPlantTaxon!A16), "", (_xludf.CONCAT("Kegg code: ", KeggPlantTaxon!A16)))</f>
        <v>#NAME?</v>
      </c>
      <c r="D16" s="309" t="e">
        <f ca="1">IF(ISBLANK(KeggPlantTaxon!B16), "", (_xludf.CONCAT(" || Common name: ", KeggPlantTaxon!B16)))</f>
        <v>#NAME?</v>
      </c>
      <c r="E16" s="309" t="e">
        <f ca="1">IF(ISBLANK(KeggPlantTaxon!C16), "", (_xludf.CONCAT(" || Scientific name: ", KeggPlantTaxon!C16)))</f>
        <v>#NAME?</v>
      </c>
      <c r="F16" s="309" t="e">
        <f ca="1">IF(ISBLANK(KeggPlantTaxon!D16), "", (_xludf.CONCAT(" || Kingdom: ", KeggPlantTaxon!D16)))</f>
        <v>#NAME?</v>
      </c>
      <c r="G16" s="309" t="e">
        <f ca="1">IF(ISBLANK(KeggPlantTaxon!F16), "", (_xludf.CONCAT(" || Subkingdom: ", KeggPlantTaxon!F16)))</f>
        <v>#NAME?</v>
      </c>
      <c r="H16" s="309" t="e">
        <f ca="1">IF(ISBLANK(KeggPlantTaxon!H16), "", (_xludf.CONCAT(" || Superdivision: ", KeggPlantTaxon!H16)))</f>
        <v>#NAME?</v>
      </c>
      <c r="I16" s="309" t="e">
        <f ca="1">IF(ISBLANK(KeggPlantTaxon!I16), "", (_xludf.CONCAT(" || Phylum: ", KeggPlantTaxon!I16)))</f>
        <v>#NAME?</v>
      </c>
      <c r="J16" s="309" t="e">
        <f ca="1">IF(ISBLANK(KeggPlantTaxon!J16), "", (_xludf.CONCAT(" || Subphylum: ", KeggPlantTaxon!J16)))</f>
        <v>#NAME?</v>
      </c>
      <c r="K16" s="309" t="e">
        <f ca="1">IF(ISBLANK(KeggPlantTaxon!K16), "", (_xludf.CONCAT(" || Class: ", KeggPlantTaxon!K16)))</f>
        <v>#NAME?</v>
      </c>
      <c r="L16" s="309" t="e">
        <f ca="1">IF(ISBLANK(KeggPlantTaxon!L16), "", (_xludf.CONCAT(" || Subclass: ", KeggPlantTaxon!L16)))</f>
        <v>#NAME?</v>
      </c>
      <c r="M16" s="309" t="e">
        <f ca="1">IF(ISBLANK(KeggPlantTaxon!O16), "", (_xludf.CONCAT(" || Order: ", KeggPlantTaxon!O16)))</f>
        <v>#NAME?</v>
      </c>
      <c r="N16" s="309" t="e">
        <f ca="1">IF(ISBLANK(KeggPlantTaxon!P16), "", (_xludf.CONCAT(" || Family: ", KeggPlantTaxon!P16)))</f>
        <v>#NAME?</v>
      </c>
      <c r="O16" s="309" t="e">
        <f ca="1">IF(ISBLANK(KeggPlantTaxon!Q16), "", (_xludf.CONCAT(" || Subfamily: ", KeggPlantTaxon!Q16)))</f>
        <v>#NAME?</v>
      </c>
      <c r="P16" s="309" t="e">
        <f ca="1">IF(ISBLANK(KeggPlantTaxon!R16), "", (_xludf.CONCAT(" || Tribe: ", KeggPlantTaxon!R16)))</f>
        <v>#NAME?</v>
      </c>
      <c r="Q16" s="309" t="e">
        <f ca="1">IF(ISBLANK(KeggPlantTaxon!S16), "", (_xludf.CONCAT(" || Subtribe: ", KeggPlantTaxon!S16)))</f>
        <v>#NAME?</v>
      </c>
      <c r="R16" s="309" t="e">
        <f ca="1">IF(ISBLANK(KeggPlantTaxon!T16), "", (_xludf.CONCAT(" || Genus: ", KeggPlantTaxon!T16)))</f>
        <v>#NAME?</v>
      </c>
      <c r="S16" s="309" t="e">
        <f t="shared" ca="1" si="1"/>
        <v>#NAME?</v>
      </c>
      <c r="T16" s="309" t="e">
        <f ca="1">IF(ISBLANK(KeggPlantTaxon!U16), "", (_xludf.CONCAT(" || Species: ", KeggPlantTaxon!U16)))</f>
        <v>#NAME?</v>
      </c>
      <c r="U16" s="309" t="str">
        <f>IF(ISBLANK(KeggPlantTaxon!V16), "", (_xludf.CONCAT(" || Var/Subsp: ", KeggPlantTaxon!V16)))</f>
        <v/>
      </c>
      <c r="V16" s="309"/>
      <c r="W16" s="309"/>
      <c r="X16" s="309"/>
      <c r="Y16" s="309"/>
      <c r="Z16" s="309"/>
    </row>
    <row r="17" spans="1:26" ht="14.25" customHeight="1">
      <c r="A17" s="310" t="s">
        <v>3077</v>
      </c>
      <c r="B17" s="308" t="e">
        <f t="shared" ca="1" si="0"/>
        <v>#NAME?</v>
      </c>
      <c r="C17" s="309" t="e">
        <f ca="1">IF(ISBLANK(KeggPlantTaxon!A17), "", (_xludf.CONCAT("Kegg code: ", KeggPlantTaxon!A17)))</f>
        <v>#NAME?</v>
      </c>
      <c r="D17" s="309" t="e">
        <f ca="1">IF(ISBLANK(KeggPlantTaxon!B17), "", (_xludf.CONCAT(" || Common name: ", KeggPlantTaxon!B17)))</f>
        <v>#NAME?</v>
      </c>
      <c r="E17" s="309" t="e">
        <f ca="1">IF(ISBLANK(KeggPlantTaxon!C17), "", (_xludf.CONCAT(" || Scientific name: ", KeggPlantTaxon!C17)))</f>
        <v>#NAME?</v>
      </c>
      <c r="F17" s="309" t="e">
        <f ca="1">IF(ISBLANK(KeggPlantTaxon!D17), "", (_xludf.CONCAT(" || Kingdom: ", KeggPlantTaxon!D17)))</f>
        <v>#NAME?</v>
      </c>
      <c r="G17" s="309" t="e">
        <f ca="1">IF(ISBLANK(KeggPlantTaxon!F17), "", (_xludf.CONCAT(" || Subkingdom: ", KeggPlantTaxon!F17)))</f>
        <v>#NAME?</v>
      </c>
      <c r="H17" s="309" t="e">
        <f ca="1">IF(ISBLANK(KeggPlantTaxon!H17), "", (_xludf.CONCAT(" || Superdivision: ", KeggPlantTaxon!H17)))</f>
        <v>#NAME?</v>
      </c>
      <c r="I17" s="309" t="e">
        <f ca="1">IF(ISBLANK(KeggPlantTaxon!I17), "", (_xludf.CONCAT(" || Phylum: ", KeggPlantTaxon!I17)))</f>
        <v>#NAME?</v>
      </c>
      <c r="J17" s="309" t="e">
        <f ca="1">IF(ISBLANK(KeggPlantTaxon!J17), "", (_xludf.CONCAT(" || Subphylum: ", KeggPlantTaxon!J17)))</f>
        <v>#NAME?</v>
      </c>
      <c r="K17" s="309" t="e">
        <f ca="1">IF(ISBLANK(KeggPlantTaxon!K17), "", (_xludf.CONCAT(" || Class: ", KeggPlantTaxon!K17)))</f>
        <v>#NAME?</v>
      </c>
      <c r="L17" s="309" t="e">
        <f ca="1">IF(ISBLANK(KeggPlantTaxon!L17), "", (_xludf.CONCAT(" || Subclass: ", KeggPlantTaxon!L17)))</f>
        <v>#NAME?</v>
      </c>
      <c r="M17" s="309" t="e">
        <f ca="1">IF(ISBLANK(KeggPlantTaxon!O17), "", (_xludf.CONCAT(" || Order: ", KeggPlantTaxon!O17)))</f>
        <v>#NAME?</v>
      </c>
      <c r="N17" s="309" t="e">
        <f ca="1">IF(ISBLANK(KeggPlantTaxon!P17), "", (_xludf.CONCAT(" || Family: ", KeggPlantTaxon!P17)))</f>
        <v>#NAME?</v>
      </c>
      <c r="O17" s="309" t="e">
        <f ca="1">IF(ISBLANK(KeggPlantTaxon!Q17), "", (_xludf.CONCAT(" || Subfamily: ", KeggPlantTaxon!Q17)))</f>
        <v>#NAME?</v>
      </c>
      <c r="P17" s="309" t="e">
        <f ca="1">IF(ISBLANK(KeggPlantTaxon!R17), "", (_xludf.CONCAT(" || Tribe: ", KeggPlantTaxon!R17)))</f>
        <v>#NAME?</v>
      </c>
      <c r="Q17" s="309" t="e">
        <f ca="1">IF(ISBLANK(KeggPlantTaxon!S17), "", (_xludf.CONCAT(" || Subtribe: ", KeggPlantTaxon!S17)))</f>
        <v>#NAME?</v>
      </c>
      <c r="R17" s="309" t="e">
        <f ca="1">IF(ISBLANK(KeggPlantTaxon!T17), "", (_xludf.CONCAT(" || Genus: ", KeggPlantTaxon!T17)))</f>
        <v>#NAME?</v>
      </c>
      <c r="S17" s="309" t="e">
        <f t="shared" ca="1" si="1"/>
        <v>#NAME?</v>
      </c>
      <c r="T17" s="309" t="e">
        <f ca="1">IF(ISBLANK(KeggPlantTaxon!U17), "", (_xludf.CONCAT(" || Species: ", KeggPlantTaxon!U17)))</f>
        <v>#NAME?</v>
      </c>
      <c r="U17" s="309" t="str">
        <f>IF(ISBLANK(KeggPlantTaxon!V17), "", (_xludf.CONCAT(" || Var/Subsp: ", KeggPlantTaxon!V17)))</f>
        <v/>
      </c>
      <c r="V17" s="309"/>
      <c r="W17" s="309"/>
      <c r="X17" s="309"/>
      <c r="Y17" s="309"/>
      <c r="Z17" s="309"/>
    </row>
    <row r="18" spans="1:26" ht="14.25" customHeight="1">
      <c r="A18" s="310" t="s">
        <v>3078</v>
      </c>
      <c r="B18" s="308" t="e">
        <f t="shared" ca="1" si="0"/>
        <v>#NAME?</v>
      </c>
      <c r="C18" s="309" t="e">
        <f ca="1">IF(ISBLANK(KeggPlantTaxon!A18), "", (_xludf.CONCAT("Kegg code: ", KeggPlantTaxon!A18)))</f>
        <v>#NAME?</v>
      </c>
      <c r="D18" s="309" t="e">
        <f ca="1">IF(ISBLANK(KeggPlantTaxon!B18), "", (_xludf.CONCAT(" || Common name: ", KeggPlantTaxon!B18)))</f>
        <v>#NAME?</v>
      </c>
      <c r="E18" s="309" t="e">
        <f ca="1">IF(ISBLANK(KeggPlantTaxon!C18), "", (_xludf.CONCAT(" || Scientific name: ", KeggPlantTaxon!C18)))</f>
        <v>#NAME?</v>
      </c>
      <c r="F18" s="309" t="e">
        <f ca="1">IF(ISBLANK(KeggPlantTaxon!D18), "", (_xludf.CONCAT(" || Kingdom: ", KeggPlantTaxon!D18)))</f>
        <v>#NAME?</v>
      </c>
      <c r="G18" s="309" t="e">
        <f ca="1">IF(ISBLANK(KeggPlantTaxon!F18), "", (_xludf.CONCAT(" || Subkingdom: ", KeggPlantTaxon!F18)))</f>
        <v>#NAME?</v>
      </c>
      <c r="H18" s="309" t="e">
        <f ca="1">IF(ISBLANK(KeggPlantTaxon!H18), "", (_xludf.CONCAT(" || Superdivision: ", KeggPlantTaxon!H18)))</f>
        <v>#NAME?</v>
      </c>
      <c r="I18" s="309" t="e">
        <f ca="1">IF(ISBLANK(KeggPlantTaxon!I18), "", (_xludf.CONCAT(" || Phylum: ", KeggPlantTaxon!I18)))</f>
        <v>#NAME?</v>
      </c>
      <c r="J18" s="309" t="e">
        <f ca="1">IF(ISBLANK(KeggPlantTaxon!J18), "", (_xludf.CONCAT(" || Subphylum: ", KeggPlantTaxon!J18)))</f>
        <v>#NAME?</v>
      </c>
      <c r="K18" s="309" t="e">
        <f ca="1">IF(ISBLANK(KeggPlantTaxon!K18), "", (_xludf.CONCAT(" || Class: ", KeggPlantTaxon!K18)))</f>
        <v>#NAME?</v>
      </c>
      <c r="L18" s="309" t="e">
        <f ca="1">IF(ISBLANK(KeggPlantTaxon!L18), "", (_xludf.CONCAT(" || Subclass: ", KeggPlantTaxon!L18)))</f>
        <v>#NAME?</v>
      </c>
      <c r="M18" s="309" t="e">
        <f ca="1">IF(ISBLANK(KeggPlantTaxon!O18), "", (_xludf.CONCAT(" || Order: ", KeggPlantTaxon!O18)))</f>
        <v>#NAME?</v>
      </c>
      <c r="N18" s="309" t="e">
        <f ca="1">IF(ISBLANK(KeggPlantTaxon!P18), "", (_xludf.CONCAT(" || Family: ", KeggPlantTaxon!P18)))</f>
        <v>#NAME?</v>
      </c>
      <c r="O18" s="309" t="e">
        <f ca="1">IF(ISBLANK(KeggPlantTaxon!Q18), "", (_xludf.CONCAT(" || Subfamily: ", KeggPlantTaxon!Q18)))</f>
        <v>#NAME?</v>
      </c>
      <c r="P18" s="309" t="e">
        <f ca="1">IF(ISBLANK(KeggPlantTaxon!R18), "", (_xludf.CONCAT(" || Tribe: ", KeggPlantTaxon!R18)))</f>
        <v>#NAME?</v>
      </c>
      <c r="Q18" s="309" t="e">
        <f ca="1">IF(ISBLANK(KeggPlantTaxon!S18), "", (_xludf.CONCAT(" || Subtribe: ", KeggPlantTaxon!S18)))</f>
        <v>#NAME?</v>
      </c>
      <c r="R18" s="309" t="e">
        <f ca="1">IF(ISBLANK(KeggPlantTaxon!T18), "", (_xludf.CONCAT(" || Genus: ", KeggPlantTaxon!T18)))</f>
        <v>#NAME?</v>
      </c>
      <c r="S18" s="309" t="e">
        <f t="shared" ca="1" si="1"/>
        <v>#NAME?</v>
      </c>
      <c r="T18" s="309" t="e">
        <f ca="1">IF(ISBLANK(KeggPlantTaxon!U18), "", (_xludf.CONCAT(" || Species: ", KeggPlantTaxon!U18)))</f>
        <v>#NAME?</v>
      </c>
      <c r="U18" s="309" t="str">
        <f>IF(ISBLANK(KeggPlantTaxon!V18), "", (_xludf.CONCAT(" || Var/Subsp: ", KeggPlantTaxon!V18)))</f>
        <v/>
      </c>
      <c r="V18" s="309"/>
      <c r="W18" s="309"/>
      <c r="X18" s="309"/>
      <c r="Y18" s="309"/>
      <c r="Z18" s="309"/>
    </row>
    <row r="19" spans="1:26" ht="14.25" customHeight="1">
      <c r="A19" s="310" t="s">
        <v>3079</v>
      </c>
      <c r="B19" s="308" t="e">
        <f t="shared" ca="1" si="0"/>
        <v>#NAME?</v>
      </c>
      <c r="C19" s="309" t="e">
        <f ca="1">IF(ISBLANK(KeggPlantTaxon!A19), "", (_xludf.CONCAT("Kegg code: ", KeggPlantTaxon!A19)))</f>
        <v>#NAME?</v>
      </c>
      <c r="D19" s="309" t="e">
        <f ca="1">IF(ISBLANK(KeggPlantTaxon!B19), "", (_xludf.CONCAT(" || Common name: ", KeggPlantTaxon!B19)))</f>
        <v>#NAME?</v>
      </c>
      <c r="E19" s="309" t="e">
        <f ca="1">IF(ISBLANK(KeggPlantTaxon!C19), "", (_xludf.CONCAT(" || Scientific name: ", KeggPlantTaxon!C19)))</f>
        <v>#NAME?</v>
      </c>
      <c r="F19" s="309" t="e">
        <f ca="1">IF(ISBLANK(KeggPlantTaxon!D19), "", (_xludf.CONCAT(" || Kingdom: ", KeggPlantTaxon!D19)))</f>
        <v>#NAME?</v>
      </c>
      <c r="G19" s="309" t="e">
        <f ca="1">IF(ISBLANK(KeggPlantTaxon!F19), "", (_xludf.CONCAT(" || Subkingdom: ", KeggPlantTaxon!F19)))</f>
        <v>#NAME?</v>
      </c>
      <c r="H19" s="309" t="e">
        <f ca="1">IF(ISBLANK(KeggPlantTaxon!H19), "", (_xludf.CONCAT(" || Superdivision: ", KeggPlantTaxon!H19)))</f>
        <v>#NAME?</v>
      </c>
      <c r="I19" s="309" t="e">
        <f ca="1">IF(ISBLANK(KeggPlantTaxon!I19), "", (_xludf.CONCAT(" || Phylum: ", KeggPlantTaxon!I19)))</f>
        <v>#NAME?</v>
      </c>
      <c r="J19" s="309" t="e">
        <f ca="1">IF(ISBLANK(KeggPlantTaxon!J19), "", (_xludf.CONCAT(" || Subphylum: ", KeggPlantTaxon!J19)))</f>
        <v>#NAME?</v>
      </c>
      <c r="K19" s="309" t="e">
        <f ca="1">IF(ISBLANK(KeggPlantTaxon!K19), "", (_xludf.CONCAT(" || Class: ", KeggPlantTaxon!K19)))</f>
        <v>#NAME?</v>
      </c>
      <c r="L19" s="309" t="e">
        <f ca="1">IF(ISBLANK(KeggPlantTaxon!L19), "", (_xludf.CONCAT(" || Subclass: ", KeggPlantTaxon!L19)))</f>
        <v>#NAME?</v>
      </c>
      <c r="M19" s="309" t="e">
        <f ca="1">IF(ISBLANK(KeggPlantTaxon!O19), "", (_xludf.CONCAT(" || Order: ", KeggPlantTaxon!O19)))</f>
        <v>#NAME?</v>
      </c>
      <c r="N19" s="309" t="e">
        <f ca="1">IF(ISBLANK(KeggPlantTaxon!P19), "", (_xludf.CONCAT(" || Family: ", KeggPlantTaxon!P19)))</f>
        <v>#NAME?</v>
      </c>
      <c r="O19" s="309" t="e">
        <f ca="1">IF(ISBLANK(KeggPlantTaxon!Q19), "", (_xludf.CONCAT(" || Subfamily: ", KeggPlantTaxon!Q19)))</f>
        <v>#NAME?</v>
      </c>
      <c r="P19" s="309" t="e">
        <f ca="1">IF(ISBLANK(KeggPlantTaxon!R19), "", (_xludf.CONCAT(" || Tribe: ", KeggPlantTaxon!R19)))</f>
        <v>#NAME?</v>
      </c>
      <c r="Q19" s="309" t="e">
        <f ca="1">IF(ISBLANK(KeggPlantTaxon!S19), "", (_xludf.CONCAT(" || Subtribe: ", KeggPlantTaxon!S19)))</f>
        <v>#NAME?</v>
      </c>
      <c r="R19" s="309" t="e">
        <f ca="1">IF(ISBLANK(KeggPlantTaxon!T19), "", (_xludf.CONCAT(" || Genus: ", KeggPlantTaxon!T19)))</f>
        <v>#NAME?</v>
      </c>
      <c r="S19" s="309" t="e">
        <f t="shared" ca="1" si="1"/>
        <v>#NAME?</v>
      </c>
      <c r="T19" s="309" t="e">
        <f ca="1">IF(ISBLANK(KeggPlantTaxon!U19), "", (_xludf.CONCAT(" || Species: ", KeggPlantTaxon!U19)))</f>
        <v>#NAME?</v>
      </c>
      <c r="U19" s="309" t="str">
        <f>IF(ISBLANK(KeggPlantTaxon!V19), "", (_xludf.CONCAT(" || Var/Subsp: ", KeggPlantTaxon!V19)))</f>
        <v/>
      </c>
      <c r="V19" s="309"/>
      <c r="W19" s="309"/>
      <c r="X19" s="309"/>
      <c r="Y19" s="309"/>
      <c r="Z19" s="309"/>
    </row>
    <row r="20" spans="1:26" ht="14.25" customHeight="1">
      <c r="A20" s="311" t="s">
        <v>202</v>
      </c>
      <c r="B20" s="308" t="e">
        <f t="shared" ca="1" si="0"/>
        <v>#NAME?</v>
      </c>
      <c r="C20" s="309" t="e">
        <f ca="1">IF(ISBLANK(KeggPlantTaxon!A20), "", (_xludf.CONCAT("Kegg code: ", KeggPlantTaxon!A20)))</f>
        <v>#NAME?</v>
      </c>
      <c r="D20" s="309" t="e">
        <f ca="1">IF(ISBLANK(KeggPlantTaxon!B20), "", (_xludf.CONCAT(" || Common name: ", KeggPlantTaxon!B20)))</f>
        <v>#NAME?</v>
      </c>
      <c r="E20" s="309" t="e">
        <f ca="1">IF(ISBLANK(KeggPlantTaxon!C20), "", (_xludf.CONCAT(" || Scientific name: ", KeggPlantTaxon!C20)))</f>
        <v>#NAME?</v>
      </c>
      <c r="F20" s="309" t="e">
        <f ca="1">IF(ISBLANK(KeggPlantTaxon!D20), "", (_xludf.CONCAT(" || Kingdom: ", KeggPlantTaxon!D20)))</f>
        <v>#NAME?</v>
      </c>
      <c r="G20" s="309" t="e">
        <f ca="1">IF(ISBLANK(KeggPlantTaxon!F20), "", (_xludf.CONCAT(" || Subkingdom: ", KeggPlantTaxon!F20)))</f>
        <v>#NAME?</v>
      </c>
      <c r="H20" s="309" t="e">
        <f ca="1">IF(ISBLANK(KeggPlantTaxon!H20), "", (_xludf.CONCAT(" || Superdivision: ", KeggPlantTaxon!H20)))</f>
        <v>#NAME?</v>
      </c>
      <c r="I20" s="309" t="e">
        <f ca="1">IF(ISBLANK(KeggPlantTaxon!I20), "", (_xludf.CONCAT(" || Phylum: ", KeggPlantTaxon!I20)))</f>
        <v>#NAME?</v>
      </c>
      <c r="J20" s="309" t="e">
        <f ca="1">IF(ISBLANK(KeggPlantTaxon!J20), "", (_xludf.CONCAT(" || Subphylum: ", KeggPlantTaxon!J20)))</f>
        <v>#NAME?</v>
      </c>
      <c r="K20" s="309" t="e">
        <f ca="1">IF(ISBLANK(KeggPlantTaxon!K20), "", (_xludf.CONCAT(" || Class: ", KeggPlantTaxon!K20)))</f>
        <v>#NAME?</v>
      </c>
      <c r="L20" s="309" t="e">
        <f ca="1">IF(ISBLANK(KeggPlantTaxon!L20), "", (_xludf.CONCAT(" || Subclass: ", KeggPlantTaxon!L20)))</f>
        <v>#NAME?</v>
      </c>
      <c r="M20" s="309" t="e">
        <f ca="1">IF(ISBLANK(KeggPlantTaxon!O20), "", (_xludf.CONCAT(" || Order: ", KeggPlantTaxon!O20)))</f>
        <v>#NAME?</v>
      </c>
      <c r="N20" s="309" t="e">
        <f ca="1">IF(ISBLANK(KeggPlantTaxon!P20), "", (_xludf.CONCAT(" || Family: ", KeggPlantTaxon!P20)))</f>
        <v>#NAME?</v>
      </c>
      <c r="O20" s="309" t="e">
        <f ca="1">IF(ISBLANK(KeggPlantTaxon!Q20), "", (_xludf.CONCAT(" || Subfamily: ", KeggPlantTaxon!Q20)))</f>
        <v>#NAME?</v>
      </c>
      <c r="P20" s="309" t="e">
        <f ca="1">IF(ISBLANK(KeggPlantTaxon!R20), "", (_xludf.CONCAT(" || Tribe: ", KeggPlantTaxon!R20)))</f>
        <v>#NAME?</v>
      </c>
      <c r="Q20" s="309" t="e">
        <f ca="1">IF(ISBLANK(KeggPlantTaxon!S20), "", (_xludf.CONCAT(" || Subtribe: ", KeggPlantTaxon!S20)))</f>
        <v>#NAME?</v>
      </c>
      <c r="R20" s="309" t="e">
        <f ca="1">IF(ISBLANK(KeggPlantTaxon!T20), "", (_xludf.CONCAT(" || Genus: ", KeggPlantTaxon!T20)))</f>
        <v>#NAME?</v>
      </c>
      <c r="S20" s="309" t="e">
        <f t="shared" ca="1" si="1"/>
        <v>#NAME?</v>
      </c>
      <c r="T20" s="309" t="e">
        <f ca="1">IF(ISBLANK(KeggPlantTaxon!U20), "", (_xludf.CONCAT(" || Species: ", KeggPlantTaxon!U20)))</f>
        <v>#NAME?</v>
      </c>
      <c r="U20" s="309" t="e">
        <f ca="1">IF(ISBLANK(KeggPlantTaxon!V20), "", (_xludf.CONCAT(" || Var/Subsp: ", KeggPlantTaxon!V20)))</f>
        <v>#NAME?</v>
      </c>
      <c r="V20" s="309"/>
      <c r="W20" s="309"/>
      <c r="X20" s="309"/>
      <c r="Y20" s="309"/>
      <c r="Z20" s="309"/>
    </row>
    <row r="21" spans="1:26" ht="14.25" customHeight="1">
      <c r="A21" s="310" t="s">
        <v>3080</v>
      </c>
      <c r="B21" s="308" t="e">
        <f t="shared" ca="1" si="0"/>
        <v>#NAME?</v>
      </c>
      <c r="C21" s="309" t="e">
        <f ca="1">IF(ISBLANK(KeggPlantTaxon!A21), "", (_xludf.CONCAT("Kegg code: ", KeggPlantTaxon!A21)))</f>
        <v>#NAME?</v>
      </c>
      <c r="D21" s="309" t="e">
        <f ca="1">IF(ISBLANK(KeggPlantTaxon!B21), "", (_xludf.CONCAT(" || Common name: ", KeggPlantTaxon!B21)))</f>
        <v>#NAME?</v>
      </c>
      <c r="E21" s="309" t="e">
        <f ca="1">IF(ISBLANK(KeggPlantTaxon!C21), "", (_xludf.CONCAT(" || Scientific name: ", KeggPlantTaxon!C21)))</f>
        <v>#NAME?</v>
      </c>
      <c r="F21" s="309" t="e">
        <f ca="1">IF(ISBLANK(KeggPlantTaxon!D21), "", (_xludf.CONCAT(" || Kingdom: ", KeggPlantTaxon!D21)))</f>
        <v>#NAME?</v>
      </c>
      <c r="G21" s="309" t="e">
        <f ca="1">IF(ISBLANK(KeggPlantTaxon!F21), "", (_xludf.CONCAT(" || Subkingdom: ", KeggPlantTaxon!F21)))</f>
        <v>#NAME?</v>
      </c>
      <c r="H21" s="309" t="e">
        <f ca="1">IF(ISBLANK(KeggPlantTaxon!H21), "", (_xludf.CONCAT(" || Superdivision: ", KeggPlantTaxon!H21)))</f>
        <v>#NAME?</v>
      </c>
      <c r="I21" s="309" t="e">
        <f ca="1">IF(ISBLANK(KeggPlantTaxon!I21), "", (_xludf.CONCAT(" || Phylum: ", KeggPlantTaxon!I21)))</f>
        <v>#NAME?</v>
      </c>
      <c r="J21" s="309" t="e">
        <f ca="1">IF(ISBLANK(KeggPlantTaxon!J21), "", (_xludf.CONCAT(" || Subphylum: ", KeggPlantTaxon!J21)))</f>
        <v>#NAME?</v>
      </c>
      <c r="K21" s="309" t="e">
        <f ca="1">IF(ISBLANK(KeggPlantTaxon!K21), "", (_xludf.CONCAT(" || Class: ", KeggPlantTaxon!K21)))</f>
        <v>#NAME?</v>
      </c>
      <c r="L21" s="309" t="e">
        <f ca="1">IF(ISBLANK(KeggPlantTaxon!L21), "", (_xludf.CONCAT(" || Subclass: ", KeggPlantTaxon!L21)))</f>
        <v>#NAME?</v>
      </c>
      <c r="M21" s="309" t="e">
        <f ca="1">IF(ISBLANK(KeggPlantTaxon!O21), "", (_xludf.CONCAT(" || Order: ", KeggPlantTaxon!O21)))</f>
        <v>#NAME?</v>
      </c>
      <c r="N21" s="309" t="e">
        <f ca="1">IF(ISBLANK(KeggPlantTaxon!P21), "", (_xludf.CONCAT(" || Family: ", KeggPlantTaxon!P21)))</f>
        <v>#NAME?</v>
      </c>
      <c r="O21" s="309" t="e">
        <f ca="1">IF(ISBLANK(KeggPlantTaxon!Q21), "", (_xludf.CONCAT(" || Subfamily: ", KeggPlantTaxon!Q21)))</f>
        <v>#NAME?</v>
      </c>
      <c r="P21" s="309" t="e">
        <f ca="1">IF(ISBLANK(KeggPlantTaxon!R21), "", (_xludf.CONCAT(" || Tribe: ", KeggPlantTaxon!R21)))</f>
        <v>#NAME?</v>
      </c>
      <c r="Q21" s="309" t="e">
        <f ca="1">IF(ISBLANK(KeggPlantTaxon!S21), "", (_xludf.CONCAT(" || Subtribe: ", KeggPlantTaxon!S21)))</f>
        <v>#NAME?</v>
      </c>
      <c r="R21" s="309" t="e">
        <f ca="1">IF(ISBLANK(KeggPlantTaxon!T21), "", (_xludf.CONCAT(" || Genus: ", KeggPlantTaxon!T21)))</f>
        <v>#NAME?</v>
      </c>
      <c r="S21" s="309" t="e">
        <f t="shared" ca="1" si="1"/>
        <v>#NAME?</v>
      </c>
      <c r="T21" s="309" t="e">
        <f ca="1">IF(ISBLANK(KeggPlantTaxon!U21), "", (_xludf.CONCAT(" || Species: ", KeggPlantTaxon!U21)))</f>
        <v>#NAME?</v>
      </c>
      <c r="U21" s="309" t="str">
        <f>IF(ISBLANK(KeggPlantTaxon!V21), "", (_xludf.CONCAT(" || Var/Subsp: ", KeggPlantTaxon!V21)))</f>
        <v/>
      </c>
      <c r="V21" s="309"/>
      <c r="W21" s="309"/>
      <c r="X21" s="309"/>
      <c r="Y21" s="309"/>
      <c r="Z21" s="309"/>
    </row>
    <row r="22" spans="1:26" ht="14.25" customHeight="1">
      <c r="A22" s="310" t="s">
        <v>3081</v>
      </c>
      <c r="B22" s="308" t="e">
        <f t="shared" ca="1" si="0"/>
        <v>#NAME?</v>
      </c>
      <c r="C22" s="309" t="e">
        <f ca="1">IF(ISBLANK(KeggPlantTaxon!A22), "", (_xludf.CONCAT("Kegg code: ", KeggPlantTaxon!A22)))</f>
        <v>#NAME?</v>
      </c>
      <c r="D22" s="309" t="e">
        <f ca="1">IF(ISBLANK(KeggPlantTaxon!B22), "", (_xludf.CONCAT(" || Common name: ", KeggPlantTaxon!B22)))</f>
        <v>#NAME?</v>
      </c>
      <c r="E22" s="309" t="e">
        <f ca="1">IF(ISBLANK(KeggPlantTaxon!C22), "", (_xludf.CONCAT(" || Scientific name: ", KeggPlantTaxon!C22)))</f>
        <v>#NAME?</v>
      </c>
      <c r="F22" s="309" t="e">
        <f ca="1">IF(ISBLANK(KeggPlantTaxon!D22), "", (_xludf.CONCAT(" || Kingdom: ", KeggPlantTaxon!D22)))</f>
        <v>#NAME?</v>
      </c>
      <c r="G22" s="309" t="e">
        <f ca="1">IF(ISBLANK(KeggPlantTaxon!F22), "", (_xludf.CONCAT(" || Subkingdom: ", KeggPlantTaxon!F22)))</f>
        <v>#NAME?</v>
      </c>
      <c r="H22" s="309" t="e">
        <f ca="1">IF(ISBLANK(KeggPlantTaxon!H22), "", (_xludf.CONCAT(" || Superdivision: ", KeggPlantTaxon!H22)))</f>
        <v>#NAME?</v>
      </c>
      <c r="I22" s="309" t="e">
        <f ca="1">IF(ISBLANK(KeggPlantTaxon!I22), "", (_xludf.CONCAT(" || Phylum: ", KeggPlantTaxon!I22)))</f>
        <v>#NAME?</v>
      </c>
      <c r="J22" s="309" t="e">
        <f ca="1">IF(ISBLANK(KeggPlantTaxon!J22), "", (_xludf.CONCAT(" || Subphylum: ", KeggPlantTaxon!J22)))</f>
        <v>#NAME?</v>
      </c>
      <c r="K22" s="309" t="e">
        <f ca="1">IF(ISBLANK(KeggPlantTaxon!K22), "", (_xludf.CONCAT(" || Class: ", KeggPlantTaxon!K22)))</f>
        <v>#NAME?</v>
      </c>
      <c r="L22" s="309" t="e">
        <f ca="1">IF(ISBLANK(KeggPlantTaxon!L22), "", (_xludf.CONCAT(" || Subclass: ", KeggPlantTaxon!L22)))</f>
        <v>#NAME?</v>
      </c>
      <c r="M22" s="309" t="e">
        <f ca="1">IF(ISBLANK(KeggPlantTaxon!O22), "", (_xludf.CONCAT(" || Order: ", KeggPlantTaxon!O22)))</f>
        <v>#NAME?</v>
      </c>
      <c r="N22" s="309" t="e">
        <f ca="1">IF(ISBLANK(KeggPlantTaxon!P22), "", (_xludf.CONCAT(" || Family: ", KeggPlantTaxon!P22)))</f>
        <v>#NAME?</v>
      </c>
      <c r="O22" s="309" t="e">
        <f ca="1">IF(ISBLANK(KeggPlantTaxon!Q22), "", (_xludf.CONCAT(" || Subfamily: ", KeggPlantTaxon!Q22)))</f>
        <v>#NAME?</v>
      </c>
      <c r="P22" s="309" t="e">
        <f ca="1">IF(ISBLANK(KeggPlantTaxon!R22), "", (_xludf.CONCAT(" || Tribe: ", KeggPlantTaxon!R22)))</f>
        <v>#NAME?</v>
      </c>
      <c r="Q22" s="309" t="e">
        <f ca="1">IF(ISBLANK(KeggPlantTaxon!S22), "", (_xludf.CONCAT(" || Subtribe: ", KeggPlantTaxon!S22)))</f>
        <v>#NAME?</v>
      </c>
      <c r="R22" s="309" t="e">
        <f ca="1">IF(ISBLANK(KeggPlantTaxon!T22), "", (_xludf.CONCAT(" || Genus: ", KeggPlantTaxon!T22)))</f>
        <v>#NAME?</v>
      </c>
      <c r="S22" s="309" t="e">
        <f t="shared" ca="1" si="1"/>
        <v>#NAME?</v>
      </c>
      <c r="T22" s="309" t="e">
        <f ca="1">IF(ISBLANK(KeggPlantTaxon!U22), "", (_xludf.CONCAT(" || Species: ", KeggPlantTaxon!U22)))</f>
        <v>#NAME?</v>
      </c>
      <c r="U22" s="309" t="str">
        <f>IF(ISBLANK(KeggPlantTaxon!V22), "", (_xludf.CONCAT(" || Var/Subsp: ", KeggPlantTaxon!V22)))</f>
        <v/>
      </c>
      <c r="V22" s="309"/>
      <c r="W22" s="309"/>
      <c r="X22" s="309"/>
      <c r="Y22" s="309"/>
      <c r="Z22" s="309"/>
    </row>
    <row r="23" spans="1:26" ht="14.25" customHeight="1">
      <c r="A23" s="310" t="s">
        <v>3082</v>
      </c>
      <c r="B23" s="308" t="e">
        <f t="shared" ca="1" si="0"/>
        <v>#NAME?</v>
      </c>
      <c r="C23" s="309" t="e">
        <f ca="1">IF(ISBLANK(KeggPlantTaxon!A23), "", (_xludf.CONCAT("Kegg code: ", KeggPlantTaxon!A23)))</f>
        <v>#NAME?</v>
      </c>
      <c r="D23" s="309" t="e">
        <f ca="1">IF(ISBLANK(KeggPlantTaxon!B23), "", (_xludf.CONCAT(" || Common name: ", KeggPlantTaxon!B23)))</f>
        <v>#NAME?</v>
      </c>
      <c r="E23" s="309" t="e">
        <f ca="1">IF(ISBLANK(KeggPlantTaxon!C23), "", (_xludf.CONCAT(" || Scientific name: ", KeggPlantTaxon!C23)))</f>
        <v>#NAME?</v>
      </c>
      <c r="F23" s="309" t="e">
        <f ca="1">IF(ISBLANK(KeggPlantTaxon!D23), "", (_xludf.CONCAT(" || Kingdom: ", KeggPlantTaxon!D23)))</f>
        <v>#NAME?</v>
      </c>
      <c r="G23" s="309" t="e">
        <f ca="1">IF(ISBLANK(KeggPlantTaxon!F23), "", (_xludf.CONCAT(" || Subkingdom: ", KeggPlantTaxon!F23)))</f>
        <v>#NAME?</v>
      </c>
      <c r="H23" s="309" t="e">
        <f ca="1">IF(ISBLANK(KeggPlantTaxon!H23), "", (_xludf.CONCAT(" || Superdivision: ", KeggPlantTaxon!H23)))</f>
        <v>#NAME?</v>
      </c>
      <c r="I23" s="309" t="e">
        <f ca="1">IF(ISBLANK(KeggPlantTaxon!I23), "", (_xludf.CONCAT(" || Phylum: ", KeggPlantTaxon!I23)))</f>
        <v>#NAME?</v>
      </c>
      <c r="J23" s="309" t="e">
        <f ca="1">IF(ISBLANK(KeggPlantTaxon!J23), "", (_xludf.CONCAT(" || Subphylum: ", KeggPlantTaxon!J23)))</f>
        <v>#NAME?</v>
      </c>
      <c r="K23" s="309" t="e">
        <f ca="1">IF(ISBLANK(KeggPlantTaxon!K23), "", (_xludf.CONCAT(" || Class: ", KeggPlantTaxon!K23)))</f>
        <v>#NAME?</v>
      </c>
      <c r="L23" s="309" t="e">
        <f ca="1">IF(ISBLANK(KeggPlantTaxon!L23), "", (_xludf.CONCAT(" || Subclass: ", KeggPlantTaxon!L23)))</f>
        <v>#NAME?</v>
      </c>
      <c r="M23" s="309" t="e">
        <f ca="1">IF(ISBLANK(KeggPlantTaxon!O23), "", (_xludf.CONCAT(" || Order: ", KeggPlantTaxon!O23)))</f>
        <v>#NAME?</v>
      </c>
      <c r="N23" s="309" t="e">
        <f ca="1">IF(ISBLANK(KeggPlantTaxon!P23), "", (_xludf.CONCAT(" || Family: ", KeggPlantTaxon!P23)))</f>
        <v>#NAME?</v>
      </c>
      <c r="O23" s="309" t="e">
        <f ca="1">IF(ISBLANK(KeggPlantTaxon!Q23), "", (_xludf.CONCAT(" || Subfamily: ", KeggPlantTaxon!Q23)))</f>
        <v>#NAME?</v>
      </c>
      <c r="P23" s="309" t="e">
        <f ca="1">IF(ISBLANK(KeggPlantTaxon!R23), "", (_xludf.CONCAT(" || Tribe: ", KeggPlantTaxon!R23)))</f>
        <v>#NAME?</v>
      </c>
      <c r="Q23" s="309" t="e">
        <f ca="1">IF(ISBLANK(KeggPlantTaxon!S23), "", (_xludf.CONCAT(" || Subtribe: ", KeggPlantTaxon!S23)))</f>
        <v>#NAME?</v>
      </c>
      <c r="R23" s="309" t="e">
        <f ca="1">IF(ISBLANK(KeggPlantTaxon!T23), "", (_xludf.CONCAT(" || Genus: ", KeggPlantTaxon!T23)))</f>
        <v>#NAME?</v>
      </c>
      <c r="S23" s="309" t="e">
        <f t="shared" ca="1" si="1"/>
        <v>#NAME?</v>
      </c>
      <c r="T23" s="309" t="e">
        <f ca="1">IF(ISBLANK(KeggPlantTaxon!U23), "", (_xludf.CONCAT(" || Species: ", KeggPlantTaxon!U23)))</f>
        <v>#NAME?</v>
      </c>
      <c r="U23" s="309" t="e">
        <f ca="1">IF(ISBLANK(KeggPlantTaxon!V23), "", (_xludf.CONCAT(" || Var/Subsp: ", KeggPlantTaxon!V23)))</f>
        <v>#NAME?</v>
      </c>
      <c r="V23" s="309"/>
      <c r="W23" s="309"/>
      <c r="X23" s="309"/>
      <c r="Y23" s="309"/>
      <c r="Z23" s="309"/>
    </row>
    <row r="24" spans="1:26" ht="14.25" customHeight="1">
      <c r="A24" s="310" t="s">
        <v>3083</v>
      </c>
      <c r="B24" s="308" t="e">
        <f t="shared" ca="1" si="0"/>
        <v>#NAME?</v>
      </c>
      <c r="C24" s="309" t="e">
        <f ca="1">IF(ISBLANK(KeggPlantTaxon!A24), "", (_xludf.CONCAT("Kegg code: ", KeggPlantTaxon!A24)))</f>
        <v>#NAME?</v>
      </c>
      <c r="D24" s="309" t="e">
        <f ca="1">IF(ISBLANK(KeggPlantTaxon!B24), "", (_xludf.CONCAT(" || Common name: ", KeggPlantTaxon!B24)))</f>
        <v>#NAME?</v>
      </c>
      <c r="E24" s="309" t="e">
        <f ca="1">IF(ISBLANK(KeggPlantTaxon!C24), "", (_xludf.CONCAT(" || Scientific name: ", KeggPlantTaxon!C24)))</f>
        <v>#NAME?</v>
      </c>
      <c r="F24" s="309" t="e">
        <f ca="1">IF(ISBLANK(KeggPlantTaxon!D24), "", (_xludf.CONCAT(" || Kingdom: ", KeggPlantTaxon!D24)))</f>
        <v>#NAME?</v>
      </c>
      <c r="G24" s="309" t="e">
        <f ca="1">IF(ISBLANK(KeggPlantTaxon!F24), "", (_xludf.CONCAT(" || Subkingdom: ", KeggPlantTaxon!F24)))</f>
        <v>#NAME?</v>
      </c>
      <c r="H24" s="309" t="e">
        <f ca="1">IF(ISBLANK(KeggPlantTaxon!H24), "", (_xludf.CONCAT(" || Superdivision: ", KeggPlantTaxon!H24)))</f>
        <v>#NAME?</v>
      </c>
      <c r="I24" s="309" t="e">
        <f ca="1">IF(ISBLANK(KeggPlantTaxon!I24), "", (_xludf.CONCAT(" || Phylum: ", KeggPlantTaxon!I24)))</f>
        <v>#NAME?</v>
      </c>
      <c r="J24" s="309" t="e">
        <f ca="1">IF(ISBLANK(KeggPlantTaxon!J24), "", (_xludf.CONCAT(" || Subphylum: ", KeggPlantTaxon!J24)))</f>
        <v>#NAME?</v>
      </c>
      <c r="K24" s="309" t="e">
        <f ca="1">IF(ISBLANK(KeggPlantTaxon!K24), "", (_xludf.CONCAT(" || Class: ", KeggPlantTaxon!K24)))</f>
        <v>#NAME?</v>
      </c>
      <c r="L24" s="309" t="e">
        <f ca="1">IF(ISBLANK(KeggPlantTaxon!L24), "", (_xludf.CONCAT(" || Subclass: ", KeggPlantTaxon!L24)))</f>
        <v>#NAME?</v>
      </c>
      <c r="M24" s="309" t="e">
        <f ca="1">IF(ISBLANK(KeggPlantTaxon!O24), "", (_xludf.CONCAT(" || Order: ", KeggPlantTaxon!O24)))</f>
        <v>#NAME?</v>
      </c>
      <c r="N24" s="309" t="e">
        <f ca="1">IF(ISBLANK(KeggPlantTaxon!P24), "", (_xludf.CONCAT(" || Family: ", KeggPlantTaxon!P24)))</f>
        <v>#NAME?</v>
      </c>
      <c r="O24" s="309" t="e">
        <f ca="1">IF(ISBLANK(KeggPlantTaxon!Q24), "", (_xludf.CONCAT(" || Subfamily: ", KeggPlantTaxon!Q24)))</f>
        <v>#NAME?</v>
      </c>
      <c r="P24" s="309" t="e">
        <f ca="1">IF(ISBLANK(KeggPlantTaxon!R24), "", (_xludf.CONCAT(" || Tribe: ", KeggPlantTaxon!R24)))</f>
        <v>#NAME?</v>
      </c>
      <c r="Q24" s="309" t="e">
        <f ca="1">IF(ISBLANK(KeggPlantTaxon!S24), "", (_xludf.CONCAT(" || Subtribe: ", KeggPlantTaxon!S24)))</f>
        <v>#NAME?</v>
      </c>
      <c r="R24" s="309" t="e">
        <f ca="1">IF(ISBLANK(KeggPlantTaxon!T24), "", (_xludf.CONCAT(" || Genus: ", KeggPlantTaxon!T24)))</f>
        <v>#NAME?</v>
      </c>
      <c r="S24" s="309" t="e">
        <f t="shared" ca="1" si="1"/>
        <v>#NAME?</v>
      </c>
      <c r="T24" s="309" t="e">
        <f ca="1">IF(ISBLANK(KeggPlantTaxon!U24), "", (_xludf.CONCAT(" || Species: ", KeggPlantTaxon!U24)))</f>
        <v>#NAME?</v>
      </c>
      <c r="U24" s="309" t="str">
        <f>IF(ISBLANK(KeggPlantTaxon!V24), "", (_xludf.CONCAT(" || Var/Subsp: ", KeggPlantTaxon!V24)))</f>
        <v/>
      </c>
      <c r="V24" s="309"/>
      <c r="W24" s="309"/>
      <c r="X24" s="309"/>
      <c r="Y24" s="309"/>
      <c r="Z24" s="309"/>
    </row>
    <row r="25" spans="1:26" ht="14.25" customHeight="1">
      <c r="A25" s="310" t="s">
        <v>3084</v>
      </c>
      <c r="B25" s="308" t="e">
        <f t="shared" ca="1" si="0"/>
        <v>#NAME?</v>
      </c>
      <c r="C25" s="309" t="e">
        <f ca="1">IF(ISBLANK(KeggPlantTaxon!A25), "", (_xludf.CONCAT("Kegg code: ", KeggPlantTaxon!A25)))</f>
        <v>#NAME?</v>
      </c>
      <c r="D25" s="309" t="e">
        <f ca="1">IF(ISBLANK(KeggPlantTaxon!B25), "", (_xludf.CONCAT(" || Common name: ", KeggPlantTaxon!B25)))</f>
        <v>#NAME?</v>
      </c>
      <c r="E25" s="309" t="e">
        <f ca="1">IF(ISBLANK(KeggPlantTaxon!C25), "", (_xludf.CONCAT(" || Scientific name: ", KeggPlantTaxon!C25)))</f>
        <v>#NAME?</v>
      </c>
      <c r="F25" s="309" t="e">
        <f ca="1">IF(ISBLANK(KeggPlantTaxon!D25), "", (_xludf.CONCAT(" || Kingdom: ", KeggPlantTaxon!D25)))</f>
        <v>#NAME?</v>
      </c>
      <c r="G25" s="309" t="e">
        <f ca="1">IF(ISBLANK(KeggPlantTaxon!F25), "", (_xludf.CONCAT(" || Subkingdom: ", KeggPlantTaxon!F25)))</f>
        <v>#NAME?</v>
      </c>
      <c r="H25" s="309" t="e">
        <f ca="1">IF(ISBLANK(KeggPlantTaxon!H25), "", (_xludf.CONCAT(" || Superdivision: ", KeggPlantTaxon!H25)))</f>
        <v>#NAME?</v>
      </c>
      <c r="I25" s="309" t="e">
        <f ca="1">IF(ISBLANK(KeggPlantTaxon!I25), "", (_xludf.CONCAT(" || Phylum: ", KeggPlantTaxon!I25)))</f>
        <v>#NAME?</v>
      </c>
      <c r="J25" s="309" t="e">
        <f ca="1">IF(ISBLANK(KeggPlantTaxon!J25), "", (_xludf.CONCAT(" || Subphylum: ", KeggPlantTaxon!J25)))</f>
        <v>#NAME?</v>
      </c>
      <c r="K25" s="309" t="e">
        <f ca="1">IF(ISBLANK(KeggPlantTaxon!K25), "", (_xludf.CONCAT(" || Class: ", KeggPlantTaxon!K25)))</f>
        <v>#NAME?</v>
      </c>
      <c r="L25" s="309" t="e">
        <f ca="1">IF(ISBLANK(KeggPlantTaxon!L25), "", (_xludf.CONCAT(" || Subclass: ", KeggPlantTaxon!L25)))</f>
        <v>#NAME?</v>
      </c>
      <c r="M25" s="309" t="e">
        <f ca="1">IF(ISBLANK(KeggPlantTaxon!O25), "", (_xludf.CONCAT(" || Order: ", KeggPlantTaxon!O25)))</f>
        <v>#NAME?</v>
      </c>
      <c r="N25" s="309" t="e">
        <f ca="1">IF(ISBLANK(KeggPlantTaxon!P25), "", (_xludf.CONCAT(" || Family: ", KeggPlantTaxon!P25)))</f>
        <v>#NAME?</v>
      </c>
      <c r="O25" s="309" t="e">
        <f ca="1">IF(ISBLANK(KeggPlantTaxon!Q25), "", (_xludf.CONCAT(" || Subfamily: ", KeggPlantTaxon!Q25)))</f>
        <v>#NAME?</v>
      </c>
      <c r="P25" s="309" t="e">
        <f ca="1">IF(ISBLANK(KeggPlantTaxon!R25), "", (_xludf.CONCAT(" || Tribe: ", KeggPlantTaxon!R25)))</f>
        <v>#NAME?</v>
      </c>
      <c r="Q25" s="309" t="e">
        <f ca="1">IF(ISBLANK(KeggPlantTaxon!S25), "", (_xludf.CONCAT(" || Subtribe: ", KeggPlantTaxon!S25)))</f>
        <v>#NAME?</v>
      </c>
      <c r="R25" s="309" t="e">
        <f ca="1">IF(ISBLANK(KeggPlantTaxon!T25), "", (_xludf.CONCAT(" || Genus: ", KeggPlantTaxon!T25)))</f>
        <v>#NAME?</v>
      </c>
      <c r="S25" s="309" t="e">
        <f t="shared" ca="1" si="1"/>
        <v>#NAME?</v>
      </c>
      <c r="T25" s="309" t="e">
        <f ca="1">IF(ISBLANK(KeggPlantTaxon!U25), "", (_xludf.CONCAT(" || Species: ", KeggPlantTaxon!U25)))</f>
        <v>#NAME?</v>
      </c>
      <c r="U25" s="309" t="str">
        <f>IF(ISBLANK(KeggPlantTaxon!V25), "", (_xludf.CONCAT(" || Var/Subsp: ", KeggPlantTaxon!V25)))</f>
        <v/>
      </c>
      <c r="V25" s="309"/>
      <c r="W25" s="309"/>
      <c r="X25" s="309"/>
      <c r="Y25" s="309"/>
      <c r="Z25" s="309"/>
    </row>
    <row r="26" spans="1:26" ht="14.25" customHeight="1">
      <c r="A26" s="310" t="s">
        <v>3085</v>
      </c>
      <c r="B26" s="308" t="e">
        <f t="shared" ca="1" si="0"/>
        <v>#NAME?</v>
      </c>
      <c r="C26" s="309" t="e">
        <f ca="1">IF(ISBLANK(KeggPlantTaxon!A26), "", (_xludf.CONCAT("Kegg code: ", KeggPlantTaxon!A26)))</f>
        <v>#NAME?</v>
      </c>
      <c r="D26" s="309" t="e">
        <f ca="1">IF(ISBLANK(KeggPlantTaxon!B26), "", (_xludf.CONCAT(" || Common name: ", KeggPlantTaxon!B26)))</f>
        <v>#NAME?</v>
      </c>
      <c r="E26" s="309" t="e">
        <f ca="1">IF(ISBLANK(KeggPlantTaxon!C26), "", (_xludf.CONCAT(" || Scientific name: ", KeggPlantTaxon!C26)))</f>
        <v>#NAME?</v>
      </c>
      <c r="F26" s="309" t="e">
        <f ca="1">IF(ISBLANK(KeggPlantTaxon!D26), "", (_xludf.CONCAT(" || Kingdom: ", KeggPlantTaxon!D26)))</f>
        <v>#NAME?</v>
      </c>
      <c r="G26" s="309" t="e">
        <f ca="1">IF(ISBLANK(KeggPlantTaxon!F26), "", (_xludf.CONCAT(" || Subkingdom: ", KeggPlantTaxon!F26)))</f>
        <v>#NAME?</v>
      </c>
      <c r="H26" s="309" t="e">
        <f ca="1">IF(ISBLANK(KeggPlantTaxon!H26), "", (_xludf.CONCAT(" || Superdivision: ", KeggPlantTaxon!H26)))</f>
        <v>#NAME?</v>
      </c>
      <c r="I26" s="309" t="e">
        <f ca="1">IF(ISBLANK(KeggPlantTaxon!I26), "", (_xludf.CONCAT(" || Phylum: ", KeggPlantTaxon!I26)))</f>
        <v>#NAME?</v>
      </c>
      <c r="J26" s="309" t="e">
        <f ca="1">IF(ISBLANK(KeggPlantTaxon!J26), "", (_xludf.CONCAT(" || Subphylum: ", KeggPlantTaxon!J26)))</f>
        <v>#NAME?</v>
      </c>
      <c r="K26" s="309" t="e">
        <f ca="1">IF(ISBLANK(KeggPlantTaxon!K26), "", (_xludf.CONCAT(" || Class: ", KeggPlantTaxon!K26)))</f>
        <v>#NAME?</v>
      </c>
      <c r="L26" s="309" t="e">
        <f ca="1">IF(ISBLANK(KeggPlantTaxon!L26), "", (_xludf.CONCAT(" || Subclass: ", KeggPlantTaxon!L26)))</f>
        <v>#NAME?</v>
      </c>
      <c r="M26" s="309" t="e">
        <f ca="1">IF(ISBLANK(KeggPlantTaxon!O26), "", (_xludf.CONCAT(" || Order: ", KeggPlantTaxon!O26)))</f>
        <v>#NAME?</v>
      </c>
      <c r="N26" s="309" t="e">
        <f ca="1">IF(ISBLANK(KeggPlantTaxon!P26), "", (_xludf.CONCAT(" || Family: ", KeggPlantTaxon!P26)))</f>
        <v>#NAME?</v>
      </c>
      <c r="O26" s="309" t="e">
        <f ca="1">IF(ISBLANK(KeggPlantTaxon!Q26), "", (_xludf.CONCAT(" || Subfamily: ", KeggPlantTaxon!Q26)))</f>
        <v>#NAME?</v>
      </c>
      <c r="P26" s="309" t="e">
        <f ca="1">IF(ISBLANK(KeggPlantTaxon!R26), "", (_xludf.CONCAT(" || Tribe: ", KeggPlantTaxon!R26)))</f>
        <v>#NAME?</v>
      </c>
      <c r="Q26" s="309" t="e">
        <f ca="1">IF(ISBLANK(KeggPlantTaxon!S26), "", (_xludf.CONCAT(" || Subtribe: ", KeggPlantTaxon!S26)))</f>
        <v>#NAME?</v>
      </c>
      <c r="R26" s="309" t="e">
        <f ca="1">IF(ISBLANK(KeggPlantTaxon!T26), "", (_xludf.CONCAT(" || Genus: ", KeggPlantTaxon!T26)))</f>
        <v>#NAME?</v>
      </c>
      <c r="S26" s="309" t="e">
        <f t="shared" ca="1" si="1"/>
        <v>#NAME?</v>
      </c>
      <c r="T26" s="309" t="e">
        <f ca="1">IF(ISBLANK(KeggPlantTaxon!U26), "", (_xludf.CONCAT(" || Species: ", KeggPlantTaxon!U26)))</f>
        <v>#NAME?</v>
      </c>
      <c r="U26" s="309" t="str">
        <f>IF(ISBLANK(KeggPlantTaxon!V26), "", (_xludf.CONCAT(" || Var/Subsp: ", KeggPlantTaxon!V26)))</f>
        <v/>
      </c>
      <c r="V26" s="309"/>
      <c r="W26" s="309"/>
      <c r="X26" s="309"/>
      <c r="Y26" s="309"/>
      <c r="Z26" s="309"/>
    </row>
    <row r="27" spans="1:26" ht="14.25" customHeight="1">
      <c r="A27" s="310" t="s">
        <v>3086</v>
      </c>
      <c r="B27" s="308" t="e">
        <f t="shared" ca="1" si="0"/>
        <v>#NAME?</v>
      </c>
      <c r="C27" s="309" t="e">
        <f ca="1">IF(ISBLANK(KeggPlantTaxon!A27), "", (_xludf.CONCAT("Kegg code: ", KeggPlantTaxon!A27)))</f>
        <v>#NAME?</v>
      </c>
      <c r="D27" s="309" t="e">
        <f ca="1">IF(ISBLANK(KeggPlantTaxon!B27), "", (_xludf.CONCAT(" || Common name: ", KeggPlantTaxon!B27)))</f>
        <v>#NAME?</v>
      </c>
      <c r="E27" s="309" t="e">
        <f ca="1">IF(ISBLANK(KeggPlantTaxon!C27), "", (_xludf.CONCAT(" || Scientific name: ", KeggPlantTaxon!C27)))</f>
        <v>#NAME?</v>
      </c>
      <c r="F27" s="309" t="e">
        <f ca="1">IF(ISBLANK(KeggPlantTaxon!D27), "", (_xludf.CONCAT(" || Kingdom: ", KeggPlantTaxon!D27)))</f>
        <v>#NAME?</v>
      </c>
      <c r="G27" s="309" t="e">
        <f ca="1">IF(ISBLANK(KeggPlantTaxon!F27), "", (_xludf.CONCAT(" || Subkingdom: ", KeggPlantTaxon!F27)))</f>
        <v>#NAME?</v>
      </c>
      <c r="H27" s="309" t="e">
        <f ca="1">IF(ISBLANK(KeggPlantTaxon!H27), "", (_xludf.CONCAT(" || Superdivision: ", KeggPlantTaxon!H27)))</f>
        <v>#NAME?</v>
      </c>
      <c r="I27" s="309" t="e">
        <f ca="1">IF(ISBLANK(KeggPlantTaxon!I27), "", (_xludf.CONCAT(" || Phylum: ", KeggPlantTaxon!I27)))</f>
        <v>#NAME?</v>
      </c>
      <c r="J27" s="309" t="e">
        <f ca="1">IF(ISBLANK(KeggPlantTaxon!J27), "", (_xludf.CONCAT(" || Subphylum: ", KeggPlantTaxon!J27)))</f>
        <v>#NAME?</v>
      </c>
      <c r="K27" s="309" t="e">
        <f ca="1">IF(ISBLANK(KeggPlantTaxon!K27), "", (_xludf.CONCAT(" || Class: ", KeggPlantTaxon!K27)))</f>
        <v>#NAME?</v>
      </c>
      <c r="L27" s="309" t="e">
        <f ca="1">IF(ISBLANK(KeggPlantTaxon!L27), "", (_xludf.CONCAT(" || Subclass: ", KeggPlantTaxon!L27)))</f>
        <v>#NAME?</v>
      </c>
      <c r="M27" s="309" t="e">
        <f ca="1">IF(ISBLANK(KeggPlantTaxon!O27), "", (_xludf.CONCAT(" || Order: ", KeggPlantTaxon!O27)))</f>
        <v>#NAME?</v>
      </c>
      <c r="N27" s="309" t="e">
        <f ca="1">IF(ISBLANK(KeggPlantTaxon!P27), "", (_xludf.CONCAT(" || Family: ", KeggPlantTaxon!P27)))</f>
        <v>#NAME?</v>
      </c>
      <c r="O27" s="309" t="e">
        <f ca="1">IF(ISBLANK(KeggPlantTaxon!Q27), "", (_xludf.CONCAT(" || Subfamily: ", KeggPlantTaxon!Q27)))</f>
        <v>#NAME?</v>
      </c>
      <c r="P27" s="309" t="e">
        <f ca="1">IF(ISBLANK(KeggPlantTaxon!R27), "", (_xludf.CONCAT(" || Tribe: ", KeggPlantTaxon!R27)))</f>
        <v>#NAME?</v>
      </c>
      <c r="Q27" s="309" t="e">
        <f ca="1">IF(ISBLANK(KeggPlantTaxon!S27), "", (_xludf.CONCAT(" || Subtribe: ", KeggPlantTaxon!S27)))</f>
        <v>#NAME?</v>
      </c>
      <c r="R27" s="309" t="e">
        <f ca="1">IF(ISBLANK(KeggPlantTaxon!T27), "", (_xludf.CONCAT(" || Genus: ", KeggPlantTaxon!T27)))</f>
        <v>#NAME?</v>
      </c>
      <c r="S27" s="309" t="e">
        <f t="shared" ca="1" si="1"/>
        <v>#NAME?</v>
      </c>
      <c r="T27" s="309" t="e">
        <f ca="1">IF(ISBLANK(KeggPlantTaxon!U27), "", (_xludf.CONCAT(" || Species: ", KeggPlantTaxon!U27)))</f>
        <v>#NAME?</v>
      </c>
      <c r="U27" s="309" t="str">
        <f>IF(ISBLANK(KeggPlantTaxon!V27), "", (_xludf.CONCAT(" || Var/Subsp: ", KeggPlantTaxon!V27)))</f>
        <v/>
      </c>
      <c r="V27" s="309"/>
      <c r="W27" s="309"/>
      <c r="X27" s="309"/>
      <c r="Y27" s="309"/>
      <c r="Z27" s="309"/>
    </row>
    <row r="28" spans="1:26" ht="14.25" customHeight="1">
      <c r="A28" s="310" t="s">
        <v>3087</v>
      </c>
      <c r="B28" s="308" t="e">
        <f t="shared" ca="1" si="0"/>
        <v>#NAME?</v>
      </c>
      <c r="C28" s="309" t="e">
        <f ca="1">IF(ISBLANK(KeggPlantTaxon!A28), "", (_xludf.CONCAT("Kegg code: ", KeggPlantTaxon!A28)))</f>
        <v>#NAME?</v>
      </c>
      <c r="D28" s="309" t="e">
        <f ca="1">IF(ISBLANK(KeggPlantTaxon!B28), "", (_xludf.CONCAT(" || Common name: ", KeggPlantTaxon!B28)))</f>
        <v>#NAME?</v>
      </c>
      <c r="E28" s="309" t="e">
        <f ca="1">IF(ISBLANK(KeggPlantTaxon!C28), "", (_xludf.CONCAT(" || Scientific name: ", KeggPlantTaxon!C28)))</f>
        <v>#NAME?</v>
      </c>
      <c r="F28" s="309" t="e">
        <f ca="1">IF(ISBLANK(KeggPlantTaxon!D28), "", (_xludf.CONCAT(" || Kingdom: ", KeggPlantTaxon!D28)))</f>
        <v>#NAME?</v>
      </c>
      <c r="G28" s="309" t="e">
        <f ca="1">IF(ISBLANK(KeggPlantTaxon!F28), "", (_xludf.CONCAT(" || Subkingdom: ", KeggPlantTaxon!F28)))</f>
        <v>#NAME?</v>
      </c>
      <c r="H28" s="309" t="e">
        <f ca="1">IF(ISBLANK(KeggPlantTaxon!H28), "", (_xludf.CONCAT(" || Superdivision: ", KeggPlantTaxon!H28)))</f>
        <v>#NAME?</v>
      </c>
      <c r="I28" s="309" t="e">
        <f ca="1">IF(ISBLANK(KeggPlantTaxon!I28), "", (_xludf.CONCAT(" || Phylum: ", KeggPlantTaxon!I28)))</f>
        <v>#NAME?</v>
      </c>
      <c r="J28" s="309" t="e">
        <f ca="1">IF(ISBLANK(KeggPlantTaxon!J28), "", (_xludf.CONCAT(" || Subphylum: ", KeggPlantTaxon!J28)))</f>
        <v>#NAME?</v>
      </c>
      <c r="K28" s="309" t="e">
        <f ca="1">IF(ISBLANK(KeggPlantTaxon!K28), "", (_xludf.CONCAT(" || Class: ", KeggPlantTaxon!K28)))</f>
        <v>#NAME?</v>
      </c>
      <c r="L28" s="309" t="e">
        <f ca="1">IF(ISBLANK(KeggPlantTaxon!L28), "", (_xludf.CONCAT(" || Subclass: ", KeggPlantTaxon!L28)))</f>
        <v>#NAME?</v>
      </c>
      <c r="M28" s="309" t="e">
        <f ca="1">IF(ISBLANK(KeggPlantTaxon!O28), "", (_xludf.CONCAT(" || Order: ", KeggPlantTaxon!O28)))</f>
        <v>#NAME?</v>
      </c>
      <c r="N28" s="309" t="e">
        <f ca="1">IF(ISBLANK(KeggPlantTaxon!P28), "", (_xludf.CONCAT(" || Family: ", KeggPlantTaxon!P28)))</f>
        <v>#NAME?</v>
      </c>
      <c r="O28" s="309" t="e">
        <f ca="1">IF(ISBLANK(KeggPlantTaxon!Q28), "", (_xludf.CONCAT(" || Subfamily: ", KeggPlantTaxon!Q28)))</f>
        <v>#NAME?</v>
      </c>
      <c r="P28" s="309" t="e">
        <f ca="1">IF(ISBLANK(KeggPlantTaxon!R28), "", (_xludf.CONCAT(" || Tribe: ", KeggPlantTaxon!R28)))</f>
        <v>#NAME?</v>
      </c>
      <c r="Q28" s="309" t="e">
        <f ca="1">IF(ISBLANK(KeggPlantTaxon!S28), "", (_xludf.CONCAT(" || Subtribe: ", KeggPlantTaxon!S28)))</f>
        <v>#NAME?</v>
      </c>
      <c r="R28" s="309" t="e">
        <f ca="1">IF(ISBLANK(KeggPlantTaxon!T28), "", (_xludf.CONCAT(" || Genus: ", KeggPlantTaxon!T28)))</f>
        <v>#NAME?</v>
      </c>
      <c r="S28" s="309" t="e">
        <f t="shared" ca="1" si="1"/>
        <v>#NAME?</v>
      </c>
      <c r="T28" s="309" t="e">
        <f ca="1">IF(ISBLANK(KeggPlantTaxon!U28), "", (_xludf.CONCAT(" || Species: ", KeggPlantTaxon!U28)))</f>
        <v>#NAME?</v>
      </c>
      <c r="U28" s="309" t="str">
        <f>IF(ISBLANK(KeggPlantTaxon!V28), "", (_xludf.CONCAT(" || Var/Subsp: ", KeggPlantTaxon!V28)))</f>
        <v/>
      </c>
      <c r="V28" s="309"/>
      <c r="W28" s="309"/>
      <c r="X28" s="309"/>
      <c r="Y28" s="309"/>
      <c r="Z28" s="309"/>
    </row>
    <row r="29" spans="1:26" ht="14.25" customHeight="1">
      <c r="A29" s="310" t="s">
        <v>3088</v>
      </c>
      <c r="B29" s="308" t="e">
        <f t="shared" ca="1" si="0"/>
        <v>#NAME?</v>
      </c>
      <c r="C29" s="309" t="e">
        <f ca="1">IF(ISBLANK(KeggPlantTaxon!A29), "", (_xludf.CONCAT("Kegg code: ", KeggPlantTaxon!A29)))</f>
        <v>#NAME?</v>
      </c>
      <c r="D29" s="309" t="e">
        <f ca="1">IF(ISBLANK(KeggPlantTaxon!B29), "", (_xludf.CONCAT(" || Common name: ", KeggPlantTaxon!B29)))</f>
        <v>#NAME?</v>
      </c>
      <c r="E29" s="309" t="e">
        <f ca="1">IF(ISBLANK(KeggPlantTaxon!C29), "", (_xludf.CONCAT(" || Scientific name: ", KeggPlantTaxon!C29)))</f>
        <v>#NAME?</v>
      </c>
      <c r="F29" s="309" t="e">
        <f ca="1">IF(ISBLANK(KeggPlantTaxon!D29), "", (_xludf.CONCAT(" || Kingdom: ", KeggPlantTaxon!D29)))</f>
        <v>#NAME?</v>
      </c>
      <c r="G29" s="309" t="e">
        <f ca="1">IF(ISBLANK(KeggPlantTaxon!F29), "", (_xludf.CONCAT(" || Subkingdom: ", KeggPlantTaxon!F29)))</f>
        <v>#NAME?</v>
      </c>
      <c r="H29" s="309" t="e">
        <f ca="1">IF(ISBLANK(KeggPlantTaxon!H29), "", (_xludf.CONCAT(" || Superdivision: ", KeggPlantTaxon!H29)))</f>
        <v>#NAME?</v>
      </c>
      <c r="I29" s="309" t="e">
        <f ca="1">IF(ISBLANK(KeggPlantTaxon!I29), "", (_xludf.CONCAT(" || Phylum: ", KeggPlantTaxon!I29)))</f>
        <v>#NAME?</v>
      </c>
      <c r="J29" s="309" t="e">
        <f ca="1">IF(ISBLANK(KeggPlantTaxon!J29), "", (_xludf.CONCAT(" || Subphylum: ", KeggPlantTaxon!J29)))</f>
        <v>#NAME?</v>
      </c>
      <c r="K29" s="309" t="e">
        <f ca="1">IF(ISBLANK(KeggPlantTaxon!K29), "", (_xludf.CONCAT(" || Class: ", KeggPlantTaxon!K29)))</f>
        <v>#NAME?</v>
      </c>
      <c r="L29" s="309" t="e">
        <f ca="1">IF(ISBLANK(KeggPlantTaxon!L29), "", (_xludf.CONCAT(" || Subclass: ", KeggPlantTaxon!L29)))</f>
        <v>#NAME?</v>
      </c>
      <c r="M29" s="309" t="e">
        <f ca="1">IF(ISBLANK(KeggPlantTaxon!O29), "", (_xludf.CONCAT(" || Order: ", KeggPlantTaxon!O29)))</f>
        <v>#NAME?</v>
      </c>
      <c r="N29" s="309" t="e">
        <f ca="1">IF(ISBLANK(KeggPlantTaxon!P29), "", (_xludf.CONCAT(" || Family: ", KeggPlantTaxon!P29)))</f>
        <v>#NAME?</v>
      </c>
      <c r="O29" s="309" t="e">
        <f ca="1">IF(ISBLANK(KeggPlantTaxon!Q29), "", (_xludf.CONCAT(" || Subfamily: ", KeggPlantTaxon!Q29)))</f>
        <v>#NAME?</v>
      </c>
      <c r="P29" s="309" t="e">
        <f ca="1">IF(ISBLANK(KeggPlantTaxon!R29), "", (_xludf.CONCAT(" || Tribe: ", KeggPlantTaxon!R29)))</f>
        <v>#NAME?</v>
      </c>
      <c r="Q29" s="309" t="e">
        <f ca="1">IF(ISBLANK(KeggPlantTaxon!S29), "", (_xludf.CONCAT(" || Subtribe: ", KeggPlantTaxon!S29)))</f>
        <v>#NAME?</v>
      </c>
      <c r="R29" s="309" t="e">
        <f ca="1">IF(ISBLANK(KeggPlantTaxon!T29), "", (_xludf.CONCAT(" || Genus: ", KeggPlantTaxon!T29)))</f>
        <v>#NAME?</v>
      </c>
      <c r="S29" s="309" t="e">
        <f t="shared" ca="1" si="1"/>
        <v>#NAME?</v>
      </c>
      <c r="T29" s="309" t="e">
        <f ca="1">IF(ISBLANK(KeggPlantTaxon!U29), "", (_xludf.CONCAT(" || Species: ", KeggPlantTaxon!U29)))</f>
        <v>#NAME?</v>
      </c>
      <c r="U29" s="309" t="str">
        <f>IF(ISBLANK(KeggPlantTaxon!V29), "", (_xludf.CONCAT(" || Var/Subsp: ", KeggPlantTaxon!V29)))</f>
        <v/>
      </c>
      <c r="V29" s="309"/>
      <c r="W29" s="309"/>
      <c r="X29" s="309"/>
      <c r="Y29" s="309"/>
      <c r="Z29" s="309"/>
    </row>
    <row r="30" spans="1:26" ht="14.25" customHeight="1">
      <c r="A30" s="310" t="s">
        <v>3089</v>
      </c>
      <c r="B30" s="308" t="e">
        <f t="shared" ca="1" si="0"/>
        <v>#NAME?</v>
      </c>
      <c r="C30" s="309" t="e">
        <f ca="1">IF(ISBLANK(KeggPlantTaxon!A30), "", (_xludf.CONCAT("Kegg code: ", KeggPlantTaxon!A30)))</f>
        <v>#NAME?</v>
      </c>
      <c r="D30" s="309" t="e">
        <f ca="1">IF(ISBLANK(KeggPlantTaxon!B30), "", (_xludf.CONCAT(" || Common name: ", KeggPlantTaxon!B30)))</f>
        <v>#NAME?</v>
      </c>
      <c r="E30" s="309" t="e">
        <f ca="1">IF(ISBLANK(KeggPlantTaxon!C30), "", (_xludf.CONCAT(" || Scientific name: ", KeggPlantTaxon!C30)))</f>
        <v>#NAME?</v>
      </c>
      <c r="F30" s="309" t="e">
        <f ca="1">IF(ISBLANK(KeggPlantTaxon!D30), "", (_xludf.CONCAT(" || Kingdom: ", KeggPlantTaxon!D30)))</f>
        <v>#NAME?</v>
      </c>
      <c r="G30" s="309" t="e">
        <f ca="1">IF(ISBLANK(KeggPlantTaxon!F30), "", (_xludf.CONCAT(" || Subkingdom: ", KeggPlantTaxon!F30)))</f>
        <v>#NAME?</v>
      </c>
      <c r="H30" s="309" t="e">
        <f ca="1">IF(ISBLANK(KeggPlantTaxon!H30), "", (_xludf.CONCAT(" || Superdivision: ", KeggPlantTaxon!H30)))</f>
        <v>#NAME?</v>
      </c>
      <c r="I30" s="309" t="e">
        <f ca="1">IF(ISBLANK(KeggPlantTaxon!I30), "", (_xludf.CONCAT(" || Phylum: ", KeggPlantTaxon!I30)))</f>
        <v>#NAME?</v>
      </c>
      <c r="J30" s="309" t="e">
        <f ca="1">IF(ISBLANK(KeggPlantTaxon!J30), "", (_xludf.CONCAT(" || Subphylum: ", KeggPlantTaxon!J30)))</f>
        <v>#NAME?</v>
      </c>
      <c r="K30" s="309" t="e">
        <f ca="1">IF(ISBLANK(KeggPlantTaxon!K30), "", (_xludf.CONCAT(" || Class: ", KeggPlantTaxon!K30)))</f>
        <v>#NAME?</v>
      </c>
      <c r="L30" s="309" t="e">
        <f ca="1">IF(ISBLANK(KeggPlantTaxon!L30), "", (_xludf.CONCAT(" || Subclass: ", KeggPlantTaxon!L30)))</f>
        <v>#NAME?</v>
      </c>
      <c r="M30" s="309" t="e">
        <f ca="1">IF(ISBLANK(KeggPlantTaxon!O30), "", (_xludf.CONCAT(" || Order: ", KeggPlantTaxon!O30)))</f>
        <v>#NAME?</v>
      </c>
      <c r="N30" s="309" t="e">
        <f ca="1">IF(ISBLANK(KeggPlantTaxon!P30), "", (_xludf.CONCAT(" || Family: ", KeggPlantTaxon!P30)))</f>
        <v>#NAME?</v>
      </c>
      <c r="O30" s="309" t="e">
        <f ca="1">IF(ISBLANK(KeggPlantTaxon!Q30), "", (_xludf.CONCAT(" || Subfamily: ", KeggPlantTaxon!Q30)))</f>
        <v>#NAME?</v>
      </c>
      <c r="P30" s="309" t="e">
        <f ca="1">IF(ISBLANK(KeggPlantTaxon!R30), "", (_xludf.CONCAT(" || Tribe: ", KeggPlantTaxon!R30)))</f>
        <v>#NAME?</v>
      </c>
      <c r="Q30" s="309" t="e">
        <f ca="1">IF(ISBLANK(KeggPlantTaxon!S30), "", (_xludf.CONCAT(" || Subtribe: ", KeggPlantTaxon!S30)))</f>
        <v>#NAME?</v>
      </c>
      <c r="R30" s="309" t="e">
        <f ca="1">IF(ISBLANK(KeggPlantTaxon!T30), "", (_xludf.CONCAT(" || Genus: ", KeggPlantTaxon!T30)))</f>
        <v>#NAME?</v>
      </c>
      <c r="S30" s="309" t="e">
        <f t="shared" ca="1" si="1"/>
        <v>#NAME?</v>
      </c>
      <c r="T30" s="309" t="e">
        <f ca="1">IF(ISBLANK(KeggPlantTaxon!U30), "", (_xludf.CONCAT(" || Species: ", KeggPlantTaxon!U30)))</f>
        <v>#NAME?</v>
      </c>
      <c r="U30" s="309" t="str">
        <f>IF(ISBLANK(KeggPlantTaxon!V30), "", (_xludf.CONCAT(" || Var/Subsp: ", KeggPlantTaxon!V30)))</f>
        <v/>
      </c>
      <c r="V30" s="309"/>
      <c r="W30" s="309"/>
      <c r="X30" s="309"/>
      <c r="Y30" s="309"/>
      <c r="Z30" s="309"/>
    </row>
    <row r="31" spans="1:26" ht="14.25" customHeight="1">
      <c r="A31" s="310" t="s">
        <v>3090</v>
      </c>
      <c r="B31" s="308" t="e">
        <f t="shared" ca="1" si="0"/>
        <v>#NAME?</v>
      </c>
      <c r="C31" s="309" t="e">
        <f ca="1">IF(ISBLANK(KeggPlantTaxon!A31), "", (_xludf.CONCAT("Kegg code: ", KeggPlantTaxon!A31)))</f>
        <v>#NAME?</v>
      </c>
      <c r="D31" s="309" t="e">
        <f ca="1">IF(ISBLANK(KeggPlantTaxon!B31), "", (_xludf.CONCAT(" || Common name: ", KeggPlantTaxon!B31)))</f>
        <v>#NAME?</v>
      </c>
      <c r="E31" s="309" t="e">
        <f ca="1">IF(ISBLANK(KeggPlantTaxon!C31), "", (_xludf.CONCAT(" || Scientific name: ", KeggPlantTaxon!C31)))</f>
        <v>#NAME?</v>
      </c>
      <c r="F31" s="309" t="e">
        <f ca="1">IF(ISBLANK(KeggPlantTaxon!D31), "", (_xludf.CONCAT(" || Kingdom: ", KeggPlantTaxon!D31)))</f>
        <v>#NAME?</v>
      </c>
      <c r="G31" s="309" t="e">
        <f ca="1">IF(ISBLANK(KeggPlantTaxon!F31), "", (_xludf.CONCAT(" || Subkingdom: ", KeggPlantTaxon!F31)))</f>
        <v>#NAME?</v>
      </c>
      <c r="H31" s="309" t="e">
        <f ca="1">IF(ISBLANK(KeggPlantTaxon!H31), "", (_xludf.CONCAT(" || Superdivision: ", KeggPlantTaxon!H31)))</f>
        <v>#NAME?</v>
      </c>
      <c r="I31" s="309" t="e">
        <f ca="1">IF(ISBLANK(KeggPlantTaxon!I31), "", (_xludf.CONCAT(" || Phylum: ", KeggPlantTaxon!I31)))</f>
        <v>#NAME?</v>
      </c>
      <c r="J31" s="309" t="e">
        <f ca="1">IF(ISBLANK(KeggPlantTaxon!J31), "", (_xludf.CONCAT(" || Subphylum: ", KeggPlantTaxon!J31)))</f>
        <v>#NAME?</v>
      </c>
      <c r="K31" s="309" t="e">
        <f ca="1">IF(ISBLANK(KeggPlantTaxon!K31), "", (_xludf.CONCAT(" || Class: ", KeggPlantTaxon!K31)))</f>
        <v>#NAME?</v>
      </c>
      <c r="L31" s="309" t="e">
        <f ca="1">IF(ISBLANK(KeggPlantTaxon!L31), "", (_xludf.CONCAT(" || Subclass: ", KeggPlantTaxon!L31)))</f>
        <v>#NAME?</v>
      </c>
      <c r="M31" s="309" t="e">
        <f ca="1">IF(ISBLANK(KeggPlantTaxon!O31), "", (_xludf.CONCAT(" || Order: ", KeggPlantTaxon!O31)))</f>
        <v>#NAME?</v>
      </c>
      <c r="N31" s="309" t="e">
        <f ca="1">IF(ISBLANK(KeggPlantTaxon!P31), "", (_xludf.CONCAT(" || Family: ", KeggPlantTaxon!P31)))</f>
        <v>#NAME?</v>
      </c>
      <c r="O31" s="309" t="e">
        <f ca="1">IF(ISBLANK(KeggPlantTaxon!Q31), "", (_xludf.CONCAT(" || Subfamily: ", KeggPlantTaxon!Q31)))</f>
        <v>#NAME?</v>
      </c>
      <c r="P31" s="309" t="e">
        <f ca="1">IF(ISBLANK(KeggPlantTaxon!R31), "", (_xludf.CONCAT(" || Tribe: ", KeggPlantTaxon!R31)))</f>
        <v>#NAME?</v>
      </c>
      <c r="Q31" s="309" t="e">
        <f ca="1">IF(ISBLANK(KeggPlantTaxon!S31), "", (_xludf.CONCAT(" || Subtribe: ", KeggPlantTaxon!S31)))</f>
        <v>#NAME?</v>
      </c>
      <c r="R31" s="309" t="e">
        <f ca="1">IF(ISBLANK(KeggPlantTaxon!T31), "", (_xludf.CONCAT(" || Genus: ", KeggPlantTaxon!T31)))</f>
        <v>#NAME?</v>
      </c>
      <c r="S31" s="309" t="e">
        <f t="shared" ca="1" si="1"/>
        <v>#NAME?</v>
      </c>
      <c r="T31" s="309" t="e">
        <f ca="1">IF(ISBLANK(KeggPlantTaxon!U31), "", (_xludf.CONCAT(" || Species: ", KeggPlantTaxon!U31)))</f>
        <v>#NAME?</v>
      </c>
      <c r="U31" s="309" t="str">
        <f>IF(ISBLANK(KeggPlantTaxon!V31), "", (_xludf.CONCAT(" || Var/Subsp: ", KeggPlantTaxon!V31)))</f>
        <v/>
      </c>
      <c r="V31" s="309"/>
      <c r="W31" s="309"/>
      <c r="X31" s="309"/>
      <c r="Y31" s="309"/>
      <c r="Z31" s="309"/>
    </row>
    <row r="32" spans="1:26" ht="14.25" customHeight="1">
      <c r="A32" s="310" t="s">
        <v>3091</v>
      </c>
      <c r="B32" s="308" t="e">
        <f t="shared" ca="1" si="0"/>
        <v>#NAME?</v>
      </c>
      <c r="C32" s="309" t="e">
        <f ca="1">IF(ISBLANK(KeggPlantTaxon!A32), "", (_xludf.CONCAT("Kegg code: ", KeggPlantTaxon!A32)))</f>
        <v>#NAME?</v>
      </c>
      <c r="D32" s="309" t="e">
        <f ca="1">IF(ISBLANK(KeggPlantTaxon!B32), "", (_xludf.CONCAT(" || Common name: ", KeggPlantTaxon!B32)))</f>
        <v>#NAME?</v>
      </c>
      <c r="E32" s="309" t="e">
        <f ca="1">IF(ISBLANK(KeggPlantTaxon!C32), "", (_xludf.CONCAT(" || Scientific name: ", KeggPlantTaxon!C32)))</f>
        <v>#NAME?</v>
      </c>
      <c r="F32" s="309" t="e">
        <f ca="1">IF(ISBLANK(KeggPlantTaxon!D32), "", (_xludf.CONCAT(" || Kingdom: ", KeggPlantTaxon!D32)))</f>
        <v>#NAME?</v>
      </c>
      <c r="G32" s="309" t="e">
        <f ca="1">IF(ISBLANK(KeggPlantTaxon!F32), "", (_xludf.CONCAT(" || Subkingdom: ", KeggPlantTaxon!F32)))</f>
        <v>#NAME?</v>
      </c>
      <c r="H32" s="309" t="e">
        <f ca="1">IF(ISBLANK(KeggPlantTaxon!H32), "", (_xludf.CONCAT(" || Superdivision: ", KeggPlantTaxon!H32)))</f>
        <v>#NAME?</v>
      </c>
      <c r="I32" s="309" t="e">
        <f ca="1">IF(ISBLANK(KeggPlantTaxon!I32), "", (_xludf.CONCAT(" || Phylum: ", KeggPlantTaxon!I32)))</f>
        <v>#NAME?</v>
      </c>
      <c r="J32" s="309" t="e">
        <f ca="1">IF(ISBLANK(KeggPlantTaxon!J32), "", (_xludf.CONCAT(" || Subphylum: ", KeggPlantTaxon!J32)))</f>
        <v>#NAME?</v>
      </c>
      <c r="K32" s="309" t="e">
        <f ca="1">IF(ISBLANK(KeggPlantTaxon!K32), "", (_xludf.CONCAT(" || Class: ", KeggPlantTaxon!K32)))</f>
        <v>#NAME?</v>
      </c>
      <c r="L32" s="309" t="e">
        <f ca="1">IF(ISBLANK(KeggPlantTaxon!L32), "", (_xludf.CONCAT(" || Subclass: ", KeggPlantTaxon!L32)))</f>
        <v>#NAME?</v>
      </c>
      <c r="M32" s="309" t="e">
        <f ca="1">IF(ISBLANK(KeggPlantTaxon!O32), "", (_xludf.CONCAT(" || Order: ", KeggPlantTaxon!O32)))</f>
        <v>#NAME?</v>
      </c>
      <c r="N32" s="309" t="e">
        <f ca="1">IF(ISBLANK(KeggPlantTaxon!P32), "", (_xludf.CONCAT(" || Family: ", KeggPlantTaxon!P32)))</f>
        <v>#NAME?</v>
      </c>
      <c r="O32" s="309" t="e">
        <f ca="1">IF(ISBLANK(KeggPlantTaxon!Q32), "", (_xludf.CONCAT(" || Subfamily: ", KeggPlantTaxon!Q32)))</f>
        <v>#NAME?</v>
      </c>
      <c r="P32" s="309" t="e">
        <f ca="1">IF(ISBLANK(KeggPlantTaxon!R32), "", (_xludf.CONCAT(" || Tribe: ", KeggPlantTaxon!R32)))</f>
        <v>#NAME?</v>
      </c>
      <c r="Q32" s="309" t="e">
        <f ca="1">IF(ISBLANK(KeggPlantTaxon!S32), "", (_xludf.CONCAT(" || Subtribe: ", KeggPlantTaxon!S32)))</f>
        <v>#NAME?</v>
      </c>
      <c r="R32" s="309" t="e">
        <f ca="1">IF(ISBLANK(KeggPlantTaxon!T32), "", (_xludf.CONCAT(" || Genus: ", KeggPlantTaxon!T32)))</f>
        <v>#NAME?</v>
      </c>
      <c r="S32" s="309" t="e">
        <f t="shared" ca="1" si="1"/>
        <v>#NAME?</v>
      </c>
      <c r="T32" s="309" t="e">
        <f ca="1">IF(ISBLANK(KeggPlantTaxon!U32), "", (_xludf.CONCAT(" || Species: ", KeggPlantTaxon!U32)))</f>
        <v>#NAME?</v>
      </c>
      <c r="U32" s="309" t="str">
        <f>IF(ISBLANK(KeggPlantTaxon!V32), "", (_xludf.CONCAT(" || Var/Subsp: ", KeggPlantTaxon!V32)))</f>
        <v/>
      </c>
      <c r="V32" s="309"/>
      <c r="W32" s="309"/>
      <c r="X32" s="309"/>
      <c r="Y32" s="309"/>
      <c r="Z32" s="309"/>
    </row>
    <row r="33" spans="1:26" ht="14.25" customHeight="1">
      <c r="A33" s="310" t="s">
        <v>3092</v>
      </c>
      <c r="B33" s="308" t="e">
        <f t="shared" ca="1" si="0"/>
        <v>#NAME?</v>
      </c>
      <c r="C33" s="309" t="e">
        <f ca="1">IF(ISBLANK(KeggPlantTaxon!A33), "", (_xludf.CONCAT("Kegg code: ", KeggPlantTaxon!A33)))</f>
        <v>#NAME?</v>
      </c>
      <c r="D33" s="309" t="e">
        <f ca="1">IF(ISBLANK(KeggPlantTaxon!B33), "", (_xludf.CONCAT(" || Common name: ", KeggPlantTaxon!B33)))</f>
        <v>#NAME?</v>
      </c>
      <c r="E33" s="309" t="e">
        <f ca="1">IF(ISBLANK(KeggPlantTaxon!C33), "", (_xludf.CONCAT(" || Scientific name: ", KeggPlantTaxon!C33)))</f>
        <v>#NAME?</v>
      </c>
      <c r="F33" s="309" t="e">
        <f ca="1">IF(ISBLANK(KeggPlantTaxon!D33), "", (_xludf.CONCAT(" || Kingdom: ", KeggPlantTaxon!D33)))</f>
        <v>#NAME?</v>
      </c>
      <c r="G33" s="309" t="e">
        <f ca="1">IF(ISBLANK(KeggPlantTaxon!F33), "", (_xludf.CONCAT(" || Subkingdom: ", KeggPlantTaxon!F33)))</f>
        <v>#NAME?</v>
      </c>
      <c r="H33" s="309" t="e">
        <f ca="1">IF(ISBLANK(KeggPlantTaxon!H33), "", (_xludf.CONCAT(" || Superdivision: ", KeggPlantTaxon!H33)))</f>
        <v>#NAME?</v>
      </c>
      <c r="I33" s="309" t="e">
        <f ca="1">IF(ISBLANK(KeggPlantTaxon!I33), "", (_xludf.CONCAT(" || Phylum: ", KeggPlantTaxon!I33)))</f>
        <v>#NAME?</v>
      </c>
      <c r="J33" s="309" t="e">
        <f ca="1">IF(ISBLANK(KeggPlantTaxon!J33), "", (_xludf.CONCAT(" || Subphylum: ", KeggPlantTaxon!J33)))</f>
        <v>#NAME?</v>
      </c>
      <c r="K33" s="309" t="e">
        <f ca="1">IF(ISBLANK(KeggPlantTaxon!K33), "", (_xludf.CONCAT(" || Class: ", KeggPlantTaxon!K33)))</f>
        <v>#NAME?</v>
      </c>
      <c r="L33" s="309" t="e">
        <f ca="1">IF(ISBLANK(KeggPlantTaxon!L33), "", (_xludf.CONCAT(" || Subclass: ", KeggPlantTaxon!L33)))</f>
        <v>#NAME?</v>
      </c>
      <c r="M33" s="309" t="e">
        <f ca="1">IF(ISBLANK(KeggPlantTaxon!O33), "", (_xludf.CONCAT(" || Order: ", KeggPlantTaxon!O33)))</f>
        <v>#NAME?</v>
      </c>
      <c r="N33" s="309" t="e">
        <f ca="1">IF(ISBLANK(KeggPlantTaxon!P33), "", (_xludf.CONCAT(" || Family: ", KeggPlantTaxon!P33)))</f>
        <v>#NAME?</v>
      </c>
      <c r="O33" s="309" t="e">
        <f ca="1">IF(ISBLANK(KeggPlantTaxon!Q33), "", (_xludf.CONCAT(" || Subfamily: ", KeggPlantTaxon!Q33)))</f>
        <v>#NAME?</v>
      </c>
      <c r="P33" s="309" t="e">
        <f ca="1">IF(ISBLANK(KeggPlantTaxon!R33), "", (_xludf.CONCAT(" || Tribe: ", KeggPlantTaxon!R33)))</f>
        <v>#NAME?</v>
      </c>
      <c r="Q33" s="309" t="e">
        <f ca="1">IF(ISBLANK(KeggPlantTaxon!S33), "", (_xludf.CONCAT(" || Subtribe: ", KeggPlantTaxon!S33)))</f>
        <v>#NAME?</v>
      </c>
      <c r="R33" s="309" t="e">
        <f ca="1">IF(ISBLANK(KeggPlantTaxon!T33), "", (_xludf.CONCAT(" || Genus: ", KeggPlantTaxon!T33)))</f>
        <v>#NAME?</v>
      </c>
      <c r="S33" s="309" t="e">
        <f t="shared" ca="1" si="1"/>
        <v>#NAME?</v>
      </c>
      <c r="T33" s="309" t="e">
        <f ca="1">IF(ISBLANK(KeggPlantTaxon!U33), "", (_xludf.CONCAT(" || Species: ", KeggPlantTaxon!U33)))</f>
        <v>#NAME?</v>
      </c>
      <c r="U33" s="309" t="str">
        <f>IF(ISBLANK(KeggPlantTaxon!V33), "", (_xludf.CONCAT(" || Var/Subsp: ", KeggPlantTaxon!V33)))</f>
        <v/>
      </c>
      <c r="V33" s="309"/>
      <c r="W33" s="309"/>
      <c r="X33" s="309"/>
      <c r="Y33" s="309"/>
      <c r="Z33" s="309"/>
    </row>
    <row r="34" spans="1:26" ht="14.25" customHeight="1">
      <c r="A34" s="310" t="s">
        <v>3093</v>
      </c>
      <c r="B34" s="308" t="e">
        <f t="shared" ca="1" si="0"/>
        <v>#NAME?</v>
      </c>
      <c r="C34" s="309" t="e">
        <f ca="1">IF(ISBLANK(KeggPlantTaxon!A34), "", (_xludf.CONCAT("Kegg code: ", KeggPlantTaxon!A34)))</f>
        <v>#NAME?</v>
      </c>
      <c r="D34" s="309" t="e">
        <f ca="1">IF(ISBLANK(KeggPlantTaxon!B34), "", (_xludf.CONCAT(" || Common name: ", KeggPlantTaxon!B34)))</f>
        <v>#NAME?</v>
      </c>
      <c r="E34" s="309" t="e">
        <f ca="1">IF(ISBLANK(KeggPlantTaxon!C34), "", (_xludf.CONCAT(" || Scientific name: ", KeggPlantTaxon!C34)))</f>
        <v>#NAME?</v>
      </c>
      <c r="F34" s="309" t="e">
        <f ca="1">IF(ISBLANK(KeggPlantTaxon!D34), "", (_xludf.CONCAT(" || Kingdom: ", KeggPlantTaxon!D34)))</f>
        <v>#NAME?</v>
      </c>
      <c r="G34" s="309" t="e">
        <f ca="1">IF(ISBLANK(KeggPlantTaxon!F34), "", (_xludf.CONCAT(" || Subkingdom: ", KeggPlantTaxon!F34)))</f>
        <v>#NAME?</v>
      </c>
      <c r="H34" s="309" t="e">
        <f ca="1">IF(ISBLANK(KeggPlantTaxon!H34), "", (_xludf.CONCAT(" || Superdivision: ", KeggPlantTaxon!H34)))</f>
        <v>#NAME?</v>
      </c>
      <c r="I34" s="309" t="e">
        <f ca="1">IF(ISBLANK(KeggPlantTaxon!I34), "", (_xludf.CONCAT(" || Phylum: ", KeggPlantTaxon!I34)))</f>
        <v>#NAME?</v>
      </c>
      <c r="J34" s="309" t="e">
        <f ca="1">IF(ISBLANK(KeggPlantTaxon!J34), "", (_xludf.CONCAT(" || Subphylum: ", KeggPlantTaxon!J34)))</f>
        <v>#NAME?</v>
      </c>
      <c r="K34" s="309" t="e">
        <f ca="1">IF(ISBLANK(KeggPlantTaxon!K34), "", (_xludf.CONCAT(" || Class: ", KeggPlantTaxon!K34)))</f>
        <v>#NAME?</v>
      </c>
      <c r="L34" s="309" t="e">
        <f ca="1">IF(ISBLANK(KeggPlantTaxon!L34), "", (_xludf.CONCAT(" || Subclass: ", KeggPlantTaxon!L34)))</f>
        <v>#NAME?</v>
      </c>
      <c r="M34" s="309" t="e">
        <f ca="1">IF(ISBLANK(KeggPlantTaxon!O34), "", (_xludf.CONCAT(" || Order: ", KeggPlantTaxon!O34)))</f>
        <v>#NAME?</v>
      </c>
      <c r="N34" s="309" t="e">
        <f ca="1">IF(ISBLANK(KeggPlantTaxon!P34), "", (_xludf.CONCAT(" || Family: ", KeggPlantTaxon!P34)))</f>
        <v>#NAME?</v>
      </c>
      <c r="O34" s="309" t="e">
        <f ca="1">IF(ISBLANK(KeggPlantTaxon!Q34), "", (_xludf.CONCAT(" || Subfamily: ", KeggPlantTaxon!Q34)))</f>
        <v>#NAME?</v>
      </c>
      <c r="P34" s="309" t="e">
        <f ca="1">IF(ISBLANK(KeggPlantTaxon!R34), "", (_xludf.CONCAT(" || Tribe: ", KeggPlantTaxon!R34)))</f>
        <v>#NAME?</v>
      </c>
      <c r="Q34" s="309" t="e">
        <f ca="1">IF(ISBLANK(KeggPlantTaxon!S34), "", (_xludf.CONCAT(" || Subtribe: ", KeggPlantTaxon!S34)))</f>
        <v>#NAME?</v>
      </c>
      <c r="R34" s="309" t="e">
        <f ca="1">IF(ISBLANK(KeggPlantTaxon!T34), "", (_xludf.CONCAT(" || Genus: ", KeggPlantTaxon!T34)))</f>
        <v>#NAME?</v>
      </c>
      <c r="S34" s="309" t="e">
        <f t="shared" ca="1" si="1"/>
        <v>#NAME?</v>
      </c>
      <c r="T34" s="309" t="e">
        <f ca="1">IF(ISBLANK(KeggPlantTaxon!U34), "", (_xludf.CONCAT(" || Species: ", KeggPlantTaxon!U34)))</f>
        <v>#NAME?</v>
      </c>
      <c r="U34" s="309" t="str">
        <f>IF(ISBLANK(KeggPlantTaxon!V34), "", (_xludf.CONCAT(" || Var/Subsp: ", KeggPlantTaxon!V34)))</f>
        <v/>
      </c>
      <c r="V34" s="309"/>
      <c r="W34" s="309"/>
      <c r="X34" s="309"/>
      <c r="Y34" s="309"/>
      <c r="Z34" s="309"/>
    </row>
    <row r="35" spans="1:26" ht="14.25" customHeight="1">
      <c r="A35" s="310" t="s">
        <v>3094</v>
      </c>
      <c r="B35" s="308" t="e">
        <f t="shared" ca="1" si="0"/>
        <v>#NAME?</v>
      </c>
      <c r="C35" s="309" t="e">
        <f ca="1">IF(ISBLANK(KeggPlantTaxon!A35), "", (_xludf.CONCAT("Kegg code: ", KeggPlantTaxon!A35)))</f>
        <v>#NAME?</v>
      </c>
      <c r="D35" s="309" t="e">
        <f ca="1">IF(ISBLANK(KeggPlantTaxon!B35), "", (_xludf.CONCAT(" || Common name: ", KeggPlantTaxon!B35)))</f>
        <v>#NAME?</v>
      </c>
      <c r="E35" s="309" t="e">
        <f ca="1">IF(ISBLANK(KeggPlantTaxon!C35), "", (_xludf.CONCAT(" || Scientific name: ", KeggPlantTaxon!C35)))</f>
        <v>#NAME?</v>
      </c>
      <c r="F35" s="309" t="e">
        <f ca="1">IF(ISBLANK(KeggPlantTaxon!D35), "", (_xludf.CONCAT(" || Kingdom: ", KeggPlantTaxon!D35)))</f>
        <v>#NAME?</v>
      </c>
      <c r="G35" s="309" t="e">
        <f ca="1">IF(ISBLANK(KeggPlantTaxon!F35), "", (_xludf.CONCAT(" || Subkingdom: ", KeggPlantTaxon!F35)))</f>
        <v>#NAME?</v>
      </c>
      <c r="H35" s="309" t="e">
        <f ca="1">IF(ISBLANK(KeggPlantTaxon!H35), "", (_xludf.CONCAT(" || Superdivision: ", KeggPlantTaxon!H35)))</f>
        <v>#NAME?</v>
      </c>
      <c r="I35" s="309" t="e">
        <f ca="1">IF(ISBLANK(KeggPlantTaxon!I35), "", (_xludf.CONCAT(" || Phylum: ", KeggPlantTaxon!I35)))</f>
        <v>#NAME?</v>
      </c>
      <c r="J35" s="309" t="e">
        <f ca="1">IF(ISBLANK(KeggPlantTaxon!J35), "", (_xludf.CONCAT(" || Subphylum: ", KeggPlantTaxon!J35)))</f>
        <v>#NAME?</v>
      </c>
      <c r="K35" s="309" t="e">
        <f ca="1">IF(ISBLANK(KeggPlantTaxon!K35), "", (_xludf.CONCAT(" || Class: ", KeggPlantTaxon!K35)))</f>
        <v>#NAME?</v>
      </c>
      <c r="L35" s="309" t="e">
        <f ca="1">IF(ISBLANK(KeggPlantTaxon!L35), "", (_xludf.CONCAT(" || Subclass: ", KeggPlantTaxon!L35)))</f>
        <v>#NAME?</v>
      </c>
      <c r="M35" s="309" t="e">
        <f ca="1">IF(ISBLANK(KeggPlantTaxon!O35), "", (_xludf.CONCAT(" || Order: ", KeggPlantTaxon!O35)))</f>
        <v>#NAME?</v>
      </c>
      <c r="N35" s="309" t="e">
        <f ca="1">IF(ISBLANK(KeggPlantTaxon!P35), "", (_xludf.CONCAT(" || Family: ", KeggPlantTaxon!P35)))</f>
        <v>#NAME?</v>
      </c>
      <c r="O35" s="309" t="e">
        <f ca="1">IF(ISBLANK(KeggPlantTaxon!Q35), "", (_xludf.CONCAT(" || Subfamily: ", KeggPlantTaxon!Q35)))</f>
        <v>#NAME?</v>
      </c>
      <c r="P35" s="309" t="e">
        <f ca="1">IF(ISBLANK(KeggPlantTaxon!R35), "", (_xludf.CONCAT(" || Tribe: ", KeggPlantTaxon!R35)))</f>
        <v>#NAME?</v>
      </c>
      <c r="Q35" s="309" t="e">
        <f ca="1">IF(ISBLANK(KeggPlantTaxon!S35), "", (_xludf.CONCAT(" || Subtribe: ", KeggPlantTaxon!S35)))</f>
        <v>#NAME?</v>
      </c>
      <c r="R35" s="309" t="e">
        <f ca="1">IF(ISBLANK(KeggPlantTaxon!T35), "", (_xludf.CONCAT(" || Genus: ", KeggPlantTaxon!T35)))</f>
        <v>#NAME?</v>
      </c>
      <c r="S35" s="309" t="e">
        <f t="shared" ca="1" si="1"/>
        <v>#NAME?</v>
      </c>
      <c r="T35" s="309" t="e">
        <f ca="1">IF(ISBLANK(KeggPlantTaxon!U35), "", (_xludf.CONCAT(" || Species: ", KeggPlantTaxon!U35)))</f>
        <v>#NAME?</v>
      </c>
      <c r="U35" s="309" t="str">
        <f>IF(ISBLANK(KeggPlantTaxon!V35), "", (_xludf.CONCAT(" || Var/Subsp: ", KeggPlantTaxon!V35)))</f>
        <v/>
      </c>
      <c r="V35" s="309"/>
      <c r="W35" s="309"/>
      <c r="X35" s="309"/>
      <c r="Y35" s="309"/>
      <c r="Z35" s="309"/>
    </row>
    <row r="36" spans="1:26" ht="14.25" customHeight="1">
      <c r="A36" s="310" t="s">
        <v>3095</v>
      </c>
      <c r="B36" s="308" t="e">
        <f t="shared" ca="1" si="0"/>
        <v>#NAME?</v>
      </c>
      <c r="C36" s="309" t="e">
        <f ca="1">IF(ISBLANK(KeggPlantTaxon!A36), "", (_xludf.CONCAT("Kegg code: ", KeggPlantTaxon!A36)))</f>
        <v>#NAME?</v>
      </c>
      <c r="D36" s="309" t="e">
        <f ca="1">IF(ISBLANK(KeggPlantTaxon!B36), "", (_xludf.CONCAT(" || Common name: ", KeggPlantTaxon!B36)))</f>
        <v>#NAME?</v>
      </c>
      <c r="E36" s="309" t="e">
        <f ca="1">IF(ISBLANK(KeggPlantTaxon!C36), "", (_xludf.CONCAT(" || Scientific name: ", KeggPlantTaxon!C36)))</f>
        <v>#NAME?</v>
      </c>
      <c r="F36" s="309" t="e">
        <f ca="1">IF(ISBLANK(KeggPlantTaxon!D36), "", (_xludf.CONCAT(" || Kingdom: ", KeggPlantTaxon!D36)))</f>
        <v>#NAME?</v>
      </c>
      <c r="G36" s="309" t="e">
        <f ca="1">IF(ISBLANK(KeggPlantTaxon!F36), "", (_xludf.CONCAT(" || Subkingdom: ", KeggPlantTaxon!F36)))</f>
        <v>#NAME?</v>
      </c>
      <c r="H36" s="309" t="e">
        <f ca="1">IF(ISBLANK(KeggPlantTaxon!H36), "", (_xludf.CONCAT(" || Superdivision: ", KeggPlantTaxon!H36)))</f>
        <v>#NAME?</v>
      </c>
      <c r="I36" s="309" t="e">
        <f ca="1">IF(ISBLANK(KeggPlantTaxon!I36), "", (_xludf.CONCAT(" || Phylum: ", KeggPlantTaxon!I36)))</f>
        <v>#NAME?</v>
      </c>
      <c r="J36" s="309" t="e">
        <f ca="1">IF(ISBLANK(KeggPlantTaxon!J36), "", (_xludf.CONCAT(" || Subphylum: ", KeggPlantTaxon!J36)))</f>
        <v>#NAME?</v>
      </c>
      <c r="K36" s="309" t="e">
        <f ca="1">IF(ISBLANK(KeggPlantTaxon!K36), "", (_xludf.CONCAT(" || Class: ", KeggPlantTaxon!K36)))</f>
        <v>#NAME?</v>
      </c>
      <c r="L36" s="309" t="e">
        <f ca="1">IF(ISBLANK(KeggPlantTaxon!L36), "", (_xludf.CONCAT(" || Subclass: ", KeggPlantTaxon!L36)))</f>
        <v>#NAME?</v>
      </c>
      <c r="M36" s="309" t="e">
        <f ca="1">IF(ISBLANK(KeggPlantTaxon!O36), "", (_xludf.CONCAT(" || Order: ", KeggPlantTaxon!O36)))</f>
        <v>#NAME?</v>
      </c>
      <c r="N36" s="309" t="e">
        <f ca="1">IF(ISBLANK(KeggPlantTaxon!P36), "", (_xludf.CONCAT(" || Family: ", KeggPlantTaxon!P36)))</f>
        <v>#NAME?</v>
      </c>
      <c r="O36" s="309" t="e">
        <f ca="1">IF(ISBLANK(KeggPlantTaxon!Q36), "", (_xludf.CONCAT(" || Subfamily: ", KeggPlantTaxon!Q36)))</f>
        <v>#NAME?</v>
      </c>
      <c r="P36" s="309" t="e">
        <f ca="1">IF(ISBLANK(KeggPlantTaxon!R36), "", (_xludf.CONCAT(" || Tribe: ", KeggPlantTaxon!R36)))</f>
        <v>#NAME?</v>
      </c>
      <c r="Q36" s="309" t="e">
        <f ca="1">IF(ISBLANK(KeggPlantTaxon!S36), "", (_xludf.CONCAT(" || Subtribe: ", KeggPlantTaxon!S36)))</f>
        <v>#NAME?</v>
      </c>
      <c r="R36" s="309" t="e">
        <f ca="1">IF(ISBLANK(KeggPlantTaxon!T36), "", (_xludf.CONCAT(" || Genus: ", KeggPlantTaxon!T36)))</f>
        <v>#NAME?</v>
      </c>
      <c r="S36" s="309" t="e">
        <f t="shared" ca="1" si="1"/>
        <v>#NAME?</v>
      </c>
      <c r="T36" s="309" t="e">
        <f ca="1">IF(ISBLANK(KeggPlantTaxon!U36), "", (_xludf.CONCAT(" || Species: ", KeggPlantTaxon!U36)))</f>
        <v>#NAME?</v>
      </c>
      <c r="U36" s="309" t="str">
        <f>IF(ISBLANK(KeggPlantTaxon!V36), "", (_xludf.CONCAT(" || Var/Subsp: ", KeggPlantTaxon!V36)))</f>
        <v/>
      </c>
      <c r="V36" s="309"/>
      <c r="W36" s="309"/>
      <c r="X36" s="309"/>
      <c r="Y36" s="309"/>
      <c r="Z36" s="309"/>
    </row>
    <row r="37" spans="1:26" ht="14.25" customHeight="1">
      <c r="A37" s="310" t="s">
        <v>3096</v>
      </c>
      <c r="B37" s="308" t="e">
        <f t="shared" ca="1" si="0"/>
        <v>#NAME?</v>
      </c>
      <c r="C37" s="309" t="e">
        <f ca="1">IF(ISBLANK(KeggPlantTaxon!A37), "", (_xludf.CONCAT("Kegg code: ", KeggPlantTaxon!A37)))</f>
        <v>#NAME?</v>
      </c>
      <c r="D37" s="309" t="e">
        <f ca="1">IF(ISBLANK(KeggPlantTaxon!B37), "", (_xludf.CONCAT(" || Common name: ", KeggPlantTaxon!B37)))</f>
        <v>#NAME?</v>
      </c>
      <c r="E37" s="309" t="e">
        <f ca="1">IF(ISBLANK(KeggPlantTaxon!C37), "", (_xludf.CONCAT(" || Scientific name: ", KeggPlantTaxon!C37)))</f>
        <v>#NAME?</v>
      </c>
      <c r="F37" s="309" t="e">
        <f ca="1">IF(ISBLANK(KeggPlantTaxon!D37), "", (_xludf.CONCAT(" || Kingdom: ", KeggPlantTaxon!D37)))</f>
        <v>#NAME?</v>
      </c>
      <c r="G37" s="309" t="e">
        <f ca="1">IF(ISBLANK(KeggPlantTaxon!F37), "", (_xludf.CONCAT(" || Subkingdom: ", KeggPlantTaxon!F37)))</f>
        <v>#NAME?</v>
      </c>
      <c r="H37" s="309" t="e">
        <f ca="1">IF(ISBLANK(KeggPlantTaxon!H37), "", (_xludf.CONCAT(" || Superdivision: ", KeggPlantTaxon!H37)))</f>
        <v>#NAME?</v>
      </c>
      <c r="I37" s="309" t="e">
        <f ca="1">IF(ISBLANK(KeggPlantTaxon!I37), "", (_xludf.CONCAT(" || Phylum: ", KeggPlantTaxon!I37)))</f>
        <v>#NAME?</v>
      </c>
      <c r="J37" s="309" t="e">
        <f ca="1">IF(ISBLANK(KeggPlantTaxon!J37), "", (_xludf.CONCAT(" || Subphylum: ", KeggPlantTaxon!J37)))</f>
        <v>#NAME?</v>
      </c>
      <c r="K37" s="309" t="e">
        <f ca="1">IF(ISBLANK(KeggPlantTaxon!K37), "", (_xludf.CONCAT(" || Class: ", KeggPlantTaxon!K37)))</f>
        <v>#NAME?</v>
      </c>
      <c r="L37" s="309" t="e">
        <f ca="1">IF(ISBLANK(KeggPlantTaxon!L37), "", (_xludf.CONCAT(" || Subclass: ", KeggPlantTaxon!L37)))</f>
        <v>#NAME?</v>
      </c>
      <c r="M37" s="309" t="e">
        <f ca="1">IF(ISBLANK(KeggPlantTaxon!O37), "", (_xludf.CONCAT(" || Order: ", KeggPlantTaxon!O37)))</f>
        <v>#NAME?</v>
      </c>
      <c r="N37" s="309" t="e">
        <f ca="1">IF(ISBLANK(KeggPlantTaxon!P37), "", (_xludf.CONCAT(" || Family: ", KeggPlantTaxon!P37)))</f>
        <v>#NAME?</v>
      </c>
      <c r="O37" s="309" t="e">
        <f ca="1">IF(ISBLANK(KeggPlantTaxon!Q37), "", (_xludf.CONCAT(" || Subfamily: ", KeggPlantTaxon!Q37)))</f>
        <v>#NAME?</v>
      </c>
      <c r="P37" s="309" t="e">
        <f ca="1">IF(ISBLANK(KeggPlantTaxon!R37), "", (_xludf.CONCAT(" || Tribe: ", KeggPlantTaxon!R37)))</f>
        <v>#NAME?</v>
      </c>
      <c r="Q37" s="309" t="e">
        <f ca="1">IF(ISBLANK(KeggPlantTaxon!S37), "", (_xludf.CONCAT(" || Subtribe: ", KeggPlantTaxon!S37)))</f>
        <v>#NAME?</v>
      </c>
      <c r="R37" s="309" t="e">
        <f ca="1">IF(ISBLANK(KeggPlantTaxon!T37), "", (_xludf.CONCAT(" || Genus: ", KeggPlantTaxon!T37)))</f>
        <v>#NAME?</v>
      </c>
      <c r="S37" s="309" t="e">
        <f t="shared" ca="1" si="1"/>
        <v>#NAME?</v>
      </c>
      <c r="T37" s="309" t="e">
        <f ca="1">IF(ISBLANK(KeggPlantTaxon!U37), "", (_xludf.CONCAT(" || Species: ", KeggPlantTaxon!U37)))</f>
        <v>#NAME?</v>
      </c>
      <c r="U37" s="309" t="str">
        <f>IF(ISBLANK(KeggPlantTaxon!V37), "", (_xludf.CONCAT(" || Var/Subsp: ", KeggPlantTaxon!V37)))</f>
        <v/>
      </c>
      <c r="V37" s="309"/>
      <c r="W37" s="309"/>
      <c r="X37" s="309"/>
      <c r="Y37" s="309"/>
      <c r="Z37" s="309"/>
    </row>
    <row r="38" spans="1:26" ht="14.25" customHeight="1">
      <c r="A38" s="310" t="s">
        <v>3097</v>
      </c>
      <c r="B38" s="308" t="e">
        <f t="shared" ca="1" si="0"/>
        <v>#NAME?</v>
      </c>
      <c r="C38" s="309" t="e">
        <f ca="1">IF(ISBLANK(KeggPlantTaxon!A38), "", (_xludf.CONCAT("Kegg code: ", KeggPlantTaxon!A38)))</f>
        <v>#NAME?</v>
      </c>
      <c r="D38" s="309" t="e">
        <f ca="1">IF(ISBLANK(KeggPlantTaxon!B38), "", (_xludf.CONCAT(" || Common name: ", KeggPlantTaxon!B38)))</f>
        <v>#NAME?</v>
      </c>
      <c r="E38" s="309" t="e">
        <f ca="1">IF(ISBLANK(KeggPlantTaxon!C38), "", (_xludf.CONCAT(" || Scientific name: ", KeggPlantTaxon!C38)))</f>
        <v>#NAME?</v>
      </c>
      <c r="F38" s="309" t="e">
        <f ca="1">IF(ISBLANK(KeggPlantTaxon!D38), "", (_xludf.CONCAT(" || Kingdom: ", KeggPlantTaxon!D38)))</f>
        <v>#NAME?</v>
      </c>
      <c r="G38" s="309" t="e">
        <f ca="1">IF(ISBLANK(KeggPlantTaxon!F38), "", (_xludf.CONCAT(" || Subkingdom: ", KeggPlantTaxon!F38)))</f>
        <v>#NAME?</v>
      </c>
      <c r="H38" s="309" t="e">
        <f ca="1">IF(ISBLANK(KeggPlantTaxon!H38), "", (_xludf.CONCAT(" || Superdivision: ", KeggPlantTaxon!H38)))</f>
        <v>#NAME?</v>
      </c>
      <c r="I38" s="309" t="e">
        <f ca="1">IF(ISBLANK(KeggPlantTaxon!I38), "", (_xludf.CONCAT(" || Phylum: ", KeggPlantTaxon!I38)))</f>
        <v>#NAME?</v>
      </c>
      <c r="J38" s="309" t="e">
        <f ca="1">IF(ISBLANK(KeggPlantTaxon!J38), "", (_xludf.CONCAT(" || Subphylum: ", KeggPlantTaxon!J38)))</f>
        <v>#NAME?</v>
      </c>
      <c r="K38" s="309" t="e">
        <f ca="1">IF(ISBLANK(KeggPlantTaxon!K38), "", (_xludf.CONCAT(" || Class: ", KeggPlantTaxon!K38)))</f>
        <v>#NAME?</v>
      </c>
      <c r="L38" s="309" t="e">
        <f ca="1">IF(ISBLANK(KeggPlantTaxon!L38), "", (_xludf.CONCAT(" || Subclass: ", KeggPlantTaxon!L38)))</f>
        <v>#NAME?</v>
      </c>
      <c r="M38" s="309" t="e">
        <f ca="1">IF(ISBLANK(KeggPlantTaxon!O38), "", (_xludf.CONCAT(" || Order: ", KeggPlantTaxon!O38)))</f>
        <v>#NAME?</v>
      </c>
      <c r="N38" s="309" t="e">
        <f ca="1">IF(ISBLANK(KeggPlantTaxon!P38), "", (_xludf.CONCAT(" || Family: ", KeggPlantTaxon!P38)))</f>
        <v>#NAME?</v>
      </c>
      <c r="O38" s="309" t="e">
        <f ca="1">IF(ISBLANK(KeggPlantTaxon!Q38), "", (_xludf.CONCAT(" || Subfamily: ", KeggPlantTaxon!Q38)))</f>
        <v>#NAME?</v>
      </c>
      <c r="P38" s="309" t="e">
        <f ca="1">IF(ISBLANK(KeggPlantTaxon!R38), "", (_xludf.CONCAT(" || Tribe: ", KeggPlantTaxon!R38)))</f>
        <v>#NAME?</v>
      </c>
      <c r="Q38" s="309" t="e">
        <f ca="1">IF(ISBLANK(KeggPlantTaxon!S38), "", (_xludf.CONCAT(" || Subtribe: ", KeggPlantTaxon!S38)))</f>
        <v>#NAME?</v>
      </c>
      <c r="R38" s="309" t="e">
        <f ca="1">IF(ISBLANK(KeggPlantTaxon!T38), "", (_xludf.CONCAT(" || Genus: ", KeggPlantTaxon!T38)))</f>
        <v>#NAME?</v>
      </c>
      <c r="S38" s="309" t="e">
        <f t="shared" ca="1" si="1"/>
        <v>#NAME?</v>
      </c>
      <c r="T38" s="309" t="e">
        <f ca="1">IF(ISBLANK(KeggPlantTaxon!U38), "", (_xludf.CONCAT(" || Species: ", KeggPlantTaxon!U38)))</f>
        <v>#NAME?</v>
      </c>
      <c r="U38" s="309" t="str">
        <f>IF(ISBLANK(KeggPlantTaxon!V38), "", (_xludf.CONCAT(" || Var/Subsp: ", KeggPlantTaxon!V38)))</f>
        <v/>
      </c>
      <c r="V38" s="309"/>
      <c r="W38" s="309"/>
      <c r="X38" s="309"/>
      <c r="Y38" s="309"/>
      <c r="Z38" s="309"/>
    </row>
    <row r="39" spans="1:26" ht="14.25" customHeight="1">
      <c r="A39" s="310" t="s">
        <v>3098</v>
      </c>
      <c r="B39" s="308" t="e">
        <f t="shared" ca="1" si="0"/>
        <v>#NAME?</v>
      </c>
      <c r="C39" s="309" t="e">
        <f ca="1">IF(ISBLANK(KeggPlantTaxon!A39), "", (_xludf.CONCAT("Kegg code: ", KeggPlantTaxon!A39)))</f>
        <v>#NAME?</v>
      </c>
      <c r="D39" s="309" t="e">
        <f ca="1">IF(ISBLANK(KeggPlantTaxon!B39), "", (_xludf.CONCAT(" || Common name: ", KeggPlantTaxon!B39)))</f>
        <v>#NAME?</v>
      </c>
      <c r="E39" s="309" t="e">
        <f ca="1">IF(ISBLANK(KeggPlantTaxon!C39), "", (_xludf.CONCAT(" || Scientific name: ", KeggPlantTaxon!C39)))</f>
        <v>#NAME?</v>
      </c>
      <c r="F39" s="309" t="e">
        <f ca="1">IF(ISBLANK(KeggPlantTaxon!D39), "", (_xludf.CONCAT(" || Kingdom: ", KeggPlantTaxon!D39)))</f>
        <v>#NAME?</v>
      </c>
      <c r="G39" s="309" t="e">
        <f ca="1">IF(ISBLANK(KeggPlantTaxon!F39), "", (_xludf.CONCAT(" || Subkingdom: ", KeggPlantTaxon!F39)))</f>
        <v>#NAME?</v>
      </c>
      <c r="H39" s="309" t="e">
        <f ca="1">IF(ISBLANK(KeggPlantTaxon!H39), "", (_xludf.CONCAT(" || Superdivision: ", KeggPlantTaxon!H39)))</f>
        <v>#NAME?</v>
      </c>
      <c r="I39" s="309" t="e">
        <f ca="1">IF(ISBLANK(KeggPlantTaxon!I39), "", (_xludf.CONCAT(" || Phylum: ", KeggPlantTaxon!I39)))</f>
        <v>#NAME?</v>
      </c>
      <c r="J39" s="309" t="e">
        <f ca="1">IF(ISBLANK(KeggPlantTaxon!J39), "", (_xludf.CONCAT(" || Subphylum: ", KeggPlantTaxon!J39)))</f>
        <v>#NAME?</v>
      </c>
      <c r="K39" s="309" t="e">
        <f ca="1">IF(ISBLANK(KeggPlantTaxon!K39), "", (_xludf.CONCAT(" || Class: ", KeggPlantTaxon!K39)))</f>
        <v>#NAME?</v>
      </c>
      <c r="L39" s="309" t="e">
        <f ca="1">IF(ISBLANK(KeggPlantTaxon!L39), "", (_xludf.CONCAT(" || Subclass: ", KeggPlantTaxon!L39)))</f>
        <v>#NAME?</v>
      </c>
      <c r="M39" s="309" t="e">
        <f ca="1">IF(ISBLANK(KeggPlantTaxon!O39), "", (_xludf.CONCAT(" || Order: ", KeggPlantTaxon!O39)))</f>
        <v>#NAME?</v>
      </c>
      <c r="N39" s="309" t="e">
        <f ca="1">IF(ISBLANK(KeggPlantTaxon!P39), "", (_xludf.CONCAT(" || Family: ", KeggPlantTaxon!P39)))</f>
        <v>#NAME?</v>
      </c>
      <c r="O39" s="309" t="e">
        <f ca="1">IF(ISBLANK(KeggPlantTaxon!Q39), "", (_xludf.CONCAT(" || Subfamily: ", KeggPlantTaxon!Q39)))</f>
        <v>#NAME?</v>
      </c>
      <c r="P39" s="309" t="e">
        <f ca="1">IF(ISBLANK(KeggPlantTaxon!R39), "", (_xludf.CONCAT(" || Tribe: ", KeggPlantTaxon!R39)))</f>
        <v>#NAME?</v>
      </c>
      <c r="Q39" s="309" t="e">
        <f ca="1">IF(ISBLANK(KeggPlantTaxon!S39), "", (_xludf.CONCAT(" || Subtribe: ", KeggPlantTaxon!S39)))</f>
        <v>#NAME?</v>
      </c>
      <c r="R39" s="309" t="e">
        <f ca="1">IF(ISBLANK(KeggPlantTaxon!T39), "", (_xludf.CONCAT(" || Genus: ", KeggPlantTaxon!T39)))</f>
        <v>#NAME?</v>
      </c>
      <c r="S39" s="309" t="e">
        <f t="shared" ca="1" si="1"/>
        <v>#NAME?</v>
      </c>
      <c r="T39" s="309" t="e">
        <f ca="1">IF(ISBLANK(KeggPlantTaxon!U39), "", (_xludf.CONCAT(" || Species: ", KeggPlantTaxon!U39)))</f>
        <v>#NAME?</v>
      </c>
      <c r="U39" s="309" t="str">
        <f>IF(ISBLANK(KeggPlantTaxon!V39), "", (_xludf.CONCAT(" || Var/Subsp: ", KeggPlantTaxon!V39)))</f>
        <v/>
      </c>
      <c r="V39" s="309"/>
      <c r="W39" s="309"/>
      <c r="X39" s="309"/>
      <c r="Y39" s="309"/>
      <c r="Z39" s="309"/>
    </row>
    <row r="40" spans="1:26" ht="14.25" customHeight="1">
      <c r="A40" s="310" t="s">
        <v>3099</v>
      </c>
      <c r="B40" s="308" t="e">
        <f t="shared" ca="1" si="0"/>
        <v>#NAME?</v>
      </c>
      <c r="C40" s="309" t="e">
        <f ca="1">IF(ISBLANK(KeggPlantTaxon!A40), "", (_xludf.CONCAT("Kegg code: ", KeggPlantTaxon!A40)))</f>
        <v>#NAME?</v>
      </c>
      <c r="D40" s="309" t="e">
        <f ca="1">IF(ISBLANK(KeggPlantTaxon!B40), "", (_xludf.CONCAT(" || Common name: ", KeggPlantTaxon!B40)))</f>
        <v>#NAME?</v>
      </c>
      <c r="E40" s="309" t="e">
        <f ca="1">IF(ISBLANK(KeggPlantTaxon!C40), "", (_xludf.CONCAT(" || Scientific name: ", KeggPlantTaxon!C40)))</f>
        <v>#NAME?</v>
      </c>
      <c r="F40" s="309" t="e">
        <f ca="1">IF(ISBLANK(KeggPlantTaxon!D40), "", (_xludf.CONCAT(" || Kingdom: ", KeggPlantTaxon!D40)))</f>
        <v>#NAME?</v>
      </c>
      <c r="G40" s="309" t="e">
        <f ca="1">IF(ISBLANK(KeggPlantTaxon!F40), "", (_xludf.CONCAT(" || Subkingdom: ", KeggPlantTaxon!F40)))</f>
        <v>#NAME?</v>
      </c>
      <c r="H40" s="309" t="e">
        <f ca="1">IF(ISBLANK(KeggPlantTaxon!H40), "", (_xludf.CONCAT(" || Superdivision: ", KeggPlantTaxon!H40)))</f>
        <v>#NAME?</v>
      </c>
      <c r="I40" s="309" t="e">
        <f ca="1">IF(ISBLANK(KeggPlantTaxon!I40), "", (_xludf.CONCAT(" || Phylum: ", KeggPlantTaxon!I40)))</f>
        <v>#NAME?</v>
      </c>
      <c r="J40" s="309" t="e">
        <f ca="1">IF(ISBLANK(KeggPlantTaxon!J40), "", (_xludf.CONCAT(" || Subphylum: ", KeggPlantTaxon!J40)))</f>
        <v>#NAME?</v>
      </c>
      <c r="K40" s="309" t="e">
        <f ca="1">IF(ISBLANK(KeggPlantTaxon!K40), "", (_xludf.CONCAT(" || Class: ", KeggPlantTaxon!K40)))</f>
        <v>#NAME?</v>
      </c>
      <c r="L40" s="309" t="e">
        <f ca="1">IF(ISBLANK(KeggPlantTaxon!L40), "", (_xludf.CONCAT(" || Subclass: ", KeggPlantTaxon!L40)))</f>
        <v>#NAME?</v>
      </c>
      <c r="M40" s="309" t="e">
        <f ca="1">IF(ISBLANK(KeggPlantTaxon!O40), "", (_xludf.CONCAT(" || Order: ", KeggPlantTaxon!O40)))</f>
        <v>#NAME?</v>
      </c>
      <c r="N40" s="309" t="e">
        <f ca="1">IF(ISBLANK(KeggPlantTaxon!P40), "", (_xludf.CONCAT(" || Family: ", KeggPlantTaxon!P40)))</f>
        <v>#NAME?</v>
      </c>
      <c r="O40" s="309" t="e">
        <f ca="1">IF(ISBLANK(KeggPlantTaxon!Q40), "", (_xludf.CONCAT(" || Subfamily: ", KeggPlantTaxon!Q40)))</f>
        <v>#NAME?</v>
      </c>
      <c r="P40" s="309" t="e">
        <f ca="1">IF(ISBLANK(KeggPlantTaxon!R40), "", (_xludf.CONCAT(" || Tribe: ", KeggPlantTaxon!R40)))</f>
        <v>#NAME?</v>
      </c>
      <c r="Q40" s="309" t="e">
        <f ca="1">IF(ISBLANK(KeggPlantTaxon!S40), "", (_xludf.CONCAT(" || Subtribe: ", KeggPlantTaxon!S40)))</f>
        <v>#NAME?</v>
      </c>
      <c r="R40" s="309" t="e">
        <f ca="1">IF(ISBLANK(KeggPlantTaxon!T40), "", (_xludf.CONCAT(" || Genus: ", KeggPlantTaxon!T40)))</f>
        <v>#NAME?</v>
      </c>
      <c r="S40" s="309" t="e">
        <f t="shared" ca="1" si="1"/>
        <v>#NAME?</v>
      </c>
      <c r="T40" s="309" t="e">
        <f ca="1">IF(ISBLANK(KeggPlantTaxon!U40), "", (_xludf.CONCAT(" || Species: ", KeggPlantTaxon!U40)))</f>
        <v>#NAME?</v>
      </c>
      <c r="U40" s="309" t="str">
        <f>IF(ISBLANK(KeggPlantTaxon!V40), "", (_xludf.CONCAT(" || Var/Subsp: ", KeggPlantTaxon!V40)))</f>
        <v/>
      </c>
      <c r="V40" s="309"/>
      <c r="W40" s="309"/>
      <c r="X40" s="309"/>
      <c r="Y40" s="309"/>
      <c r="Z40" s="309"/>
    </row>
    <row r="41" spans="1:26" ht="14.25" customHeight="1">
      <c r="A41" s="310" t="s">
        <v>3100</v>
      </c>
      <c r="B41" s="308" t="e">
        <f t="shared" ca="1" si="0"/>
        <v>#NAME?</v>
      </c>
      <c r="C41" s="309" t="e">
        <f ca="1">IF(ISBLANK(KeggPlantTaxon!A41), "", (_xludf.CONCAT("Kegg code: ", KeggPlantTaxon!A41)))</f>
        <v>#NAME?</v>
      </c>
      <c r="D41" s="309" t="e">
        <f ca="1">IF(ISBLANK(KeggPlantTaxon!B41), "", (_xludf.CONCAT(" || Common name: ", KeggPlantTaxon!B41)))</f>
        <v>#NAME?</v>
      </c>
      <c r="E41" s="309" t="e">
        <f ca="1">IF(ISBLANK(KeggPlantTaxon!C41), "", (_xludf.CONCAT(" || Scientific name: ", KeggPlantTaxon!C41)))</f>
        <v>#NAME?</v>
      </c>
      <c r="F41" s="309" t="e">
        <f ca="1">IF(ISBLANK(KeggPlantTaxon!D41), "", (_xludf.CONCAT(" || Kingdom: ", KeggPlantTaxon!D41)))</f>
        <v>#NAME?</v>
      </c>
      <c r="G41" s="309" t="e">
        <f ca="1">IF(ISBLANK(KeggPlantTaxon!F41), "", (_xludf.CONCAT(" || Subkingdom: ", KeggPlantTaxon!F41)))</f>
        <v>#NAME?</v>
      </c>
      <c r="H41" s="309" t="e">
        <f ca="1">IF(ISBLANK(KeggPlantTaxon!H41), "", (_xludf.CONCAT(" || Superdivision: ", KeggPlantTaxon!H41)))</f>
        <v>#NAME?</v>
      </c>
      <c r="I41" s="309" t="e">
        <f ca="1">IF(ISBLANK(KeggPlantTaxon!I41), "", (_xludf.CONCAT(" || Phylum: ", KeggPlantTaxon!I41)))</f>
        <v>#NAME?</v>
      </c>
      <c r="J41" s="309" t="e">
        <f ca="1">IF(ISBLANK(KeggPlantTaxon!J41), "", (_xludf.CONCAT(" || Subphylum: ", KeggPlantTaxon!J41)))</f>
        <v>#NAME?</v>
      </c>
      <c r="K41" s="309" t="e">
        <f ca="1">IF(ISBLANK(KeggPlantTaxon!K41), "", (_xludf.CONCAT(" || Class: ", KeggPlantTaxon!K41)))</f>
        <v>#NAME?</v>
      </c>
      <c r="L41" s="309" t="e">
        <f ca="1">IF(ISBLANK(KeggPlantTaxon!L41), "", (_xludf.CONCAT(" || Subclass: ", KeggPlantTaxon!L41)))</f>
        <v>#NAME?</v>
      </c>
      <c r="M41" s="309" t="e">
        <f ca="1">IF(ISBLANK(KeggPlantTaxon!O41), "", (_xludf.CONCAT(" || Order: ", KeggPlantTaxon!O41)))</f>
        <v>#NAME?</v>
      </c>
      <c r="N41" s="309" t="e">
        <f ca="1">IF(ISBLANK(KeggPlantTaxon!P41), "", (_xludf.CONCAT(" || Family: ", KeggPlantTaxon!P41)))</f>
        <v>#NAME?</v>
      </c>
      <c r="O41" s="309" t="e">
        <f ca="1">IF(ISBLANK(KeggPlantTaxon!Q41), "", (_xludf.CONCAT(" || Subfamily: ", KeggPlantTaxon!Q41)))</f>
        <v>#NAME?</v>
      </c>
      <c r="P41" s="309" t="e">
        <f ca="1">IF(ISBLANK(KeggPlantTaxon!R41), "", (_xludf.CONCAT(" || Tribe: ", KeggPlantTaxon!R41)))</f>
        <v>#NAME?</v>
      </c>
      <c r="Q41" s="309" t="e">
        <f ca="1">IF(ISBLANK(KeggPlantTaxon!S41), "", (_xludf.CONCAT(" || Subtribe: ", KeggPlantTaxon!S41)))</f>
        <v>#NAME?</v>
      </c>
      <c r="R41" s="309" t="e">
        <f ca="1">IF(ISBLANK(KeggPlantTaxon!T41), "", (_xludf.CONCAT(" || Genus: ", KeggPlantTaxon!T41)))</f>
        <v>#NAME?</v>
      </c>
      <c r="S41" s="309" t="e">
        <f t="shared" ca="1" si="1"/>
        <v>#NAME?</v>
      </c>
      <c r="T41" s="309" t="e">
        <f ca="1">IF(ISBLANK(KeggPlantTaxon!U41), "", (_xludf.CONCAT(" || Species: ", KeggPlantTaxon!U41)))</f>
        <v>#NAME?</v>
      </c>
      <c r="U41" s="309" t="str">
        <f>IF(ISBLANK(KeggPlantTaxon!V41), "", (_xludf.CONCAT(" || Var/Subsp: ", KeggPlantTaxon!V41)))</f>
        <v/>
      </c>
      <c r="V41" s="309"/>
      <c r="W41" s="309"/>
      <c r="X41" s="309"/>
      <c r="Y41" s="309"/>
      <c r="Z41" s="309"/>
    </row>
    <row r="42" spans="1:26" ht="14.25" customHeight="1">
      <c r="A42" s="310" t="s">
        <v>3101</v>
      </c>
      <c r="B42" s="308" t="e">
        <f t="shared" ca="1" si="0"/>
        <v>#NAME?</v>
      </c>
      <c r="C42" s="309" t="e">
        <f ca="1">IF(ISBLANK(KeggPlantTaxon!A42), "", (_xludf.CONCAT("Kegg code: ", KeggPlantTaxon!A42)))</f>
        <v>#NAME?</v>
      </c>
      <c r="D42" s="309" t="e">
        <f ca="1">IF(ISBLANK(KeggPlantTaxon!B42), "", (_xludf.CONCAT(" || Common name: ", KeggPlantTaxon!B42)))</f>
        <v>#NAME?</v>
      </c>
      <c r="E42" s="309" t="e">
        <f ca="1">IF(ISBLANK(KeggPlantTaxon!C42), "", (_xludf.CONCAT(" || Scientific name: ", KeggPlantTaxon!C42)))</f>
        <v>#NAME?</v>
      </c>
      <c r="F42" s="309" t="e">
        <f ca="1">IF(ISBLANK(KeggPlantTaxon!D42), "", (_xludf.CONCAT(" || Kingdom: ", KeggPlantTaxon!D42)))</f>
        <v>#NAME?</v>
      </c>
      <c r="G42" s="309" t="e">
        <f ca="1">IF(ISBLANK(KeggPlantTaxon!F42), "", (_xludf.CONCAT(" || Subkingdom: ", KeggPlantTaxon!F42)))</f>
        <v>#NAME?</v>
      </c>
      <c r="H42" s="309" t="e">
        <f ca="1">IF(ISBLANK(KeggPlantTaxon!H42), "", (_xludf.CONCAT(" || Superdivision: ", KeggPlantTaxon!H42)))</f>
        <v>#NAME?</v>
      </c>
      <c r="I42" s="309" t="e">
        <f ca="1">IF(ISBLANK(KeggPlantTaxon!I42), "", (_xludf.CONCAT(" || Phylum: ", KeggPlantTaxon!I42)))</f>
        <v>#NAME?</v>
      </c>
      <c r="J42" s="309" t="e">
        <f ca="1">IF(ISBLANK(KeggPlantTaxon!J42), "", (_xludf.CONCAT(" || Subphylum: ", KeggPlantTaxon!J42)))</f>
        <v>#NAME?</v>
      </c>
      <c r="K42" s="309" t="e">
        <f ca="1">IF(ISBLANK(KeggPlantTaxon!K42), "", (_xludf.CONCAT(" || Class: ", KeggPlantTaxon!K42)))</f>
        <v>#NAME?</v>
      </c>
      <c r="L42" s="309" t="e">
        <f ca="1">IF(ISBLANK(KeggPlantTaxon!L42), "", (_xludf.CONCAT(" || Subclass: ", KeggPlantTaxon!L42)))</f>
        <v>#NAME?</v>
      </c>
      <c r="M42" s="309" t="e">
        <f ca="1">IF(ISBLANK(KeggPlantTaxon!O42), "", (_xludf.CONCAT(" || Order: ", KeggPlantTaxon!O42)))</f>
        <v>#NAME?</v>
      </c>
      <c r="N42" s="309" t="e">
        <f ca="1">IF(ISBLANK(KeggPlantTaxon!P42), "", (_xludf.CONCAT(" || Family: ", KeggPlantTaxon!P42)))</f>
        <v>#NAME?</v>
      </c>
      <c r="O42" s="309" t="e">
        <f ca="1">IF(ISBLANK(KeggPlantTaxon!Q42), "", (_xludf.CONCAT(" || Subfamily: ", KeggPlantTaxon!Q42)))</f>
        <v>#NAME?</v>
      </c>
      <c r="P42" s="309" t="e">
        <f ca="1">IF(ISBLANK(KeggPlantTaxon!R42), "", (_xludf.CONCAT(" || Tribe: ", KeggPlantTaxon!R42)))</f>
        <v>#NAME?</v>
      </c>
      <c r="Q42" s="309" t="e">
        <f ca="1">IF(ISBLANK(KeggPlantTaxon!S42), "", (_xludf.CONCAT(" || Subtribe: ", KeggPlantTaxon!S42)))</f>
        <v>#NAME?</v>
      </c>
      <c r="R42" s="309" t="e">
        <f ca="1">IF(ISBLANK(KeggPlantTaxon!T42), "", (_xludf.CONCAT(" || Genus: ", KeggPlantTaxon!T42)))</f>
        <v>#NAME?</v>
      </c>
      <c r="S42" s="309" t="e">
        <f t="shared" ca="1" si="1"/>
        <v>#NAME?</v>
      </c>
      <c r="T42" s="309" t="e">
        <f ca="1">IF(ISBLANK(KeggPlantTaxon!U42), "", (_xludf.CONCAT(" || Species: ", KeggPlantTaxon!U42)))</f>
        <v>#NAME?</v>
      </c>
      <c r="U42" s="309" t="str">
        <f>IF(ISBLANK(KeggPlantTaxon!V42), "", (_xludf.CONCAT(" || Var/Subsp: ", KeggPlantTaxon!V42)))</f>
        <v/>
      </c>
      <c r="V42" s="309"/>
      <c r="W42" s="309"/>
      <c r="X42" s="309"/>
      <c r="Y42" s="309"/>
      <c r="Z42" s="309"/>
    </row>
    <row r="43" spans="1:26" ht="14.25" customHeight="1">
      <c r="A43" s="310" t="s">
        <v>3102</v>
      </c>
      <c r="B43" s="308" t="e">
        <f t="shared" ca="1" si="0"/>
        <v>#NAME?</v>
      </c>
      <c r="C43" s="309" t="e">
        <f ca="1">IF(ISBLANK(KeggPlantTaxon!A43), "", (_xludf.CONCAT("Kegg code: ", KeggPlantTaxon!A43)))</f>
        <v>#NAME?</v>
      </c>
      <c r="D43" s="309" t="e">
        <f ca="1">IF(ISBLANK(KeggPlantTaxon!B43), "", (_xludf.CONCAT(" || Common name: ", KeggPlantTaxon!B43)))</f>
        <v>#NAME?</v>
      </c>
      <c r="E43" s="309" t="e">
        <f ca="1">IF(ISBLANK(KeggPlantTaxon!C43), "", (_xludf.CONCAT(" || Scientific name: ", KeggPlantTaxon!C43)))</f>
        <v>#NAME?</v>
      </c>
      <c r="F43" s="309" t="e">
        <f ca="1">IF(ISBLANK(KeggPlantTaxon!D43), "", (_xludf.CONCAT(" || Kingdom: ", KeggPlantTaxon!D43)))</f>
        <v>#NAME?</v>
      </c>
      <c r="G43" s="309" t="e">
        <f ca="1">IF(ISBLANK(KeggPlantTaxon!F43), "", (_xludf.CONCAT(" || Subkingdom: ", KeggPlantTaxon!F43)))</f>
        <v>#NAME?</v>
      </c>
      <c r="H43" s="309" t="e">
        <f ca="1">IF(ISBLANK(KeggPlantTaxon!H43), "", (_xludf.CONCAT(" || Superdivision: ", KeggPlantTaxon!H43)))</f>
        <v>#NAME?</v>
      </c>
      <c r="I43" s="309" t="e">
        <f ca="1">IF(ISBLANK(KeggPlantTaxon!I43), "", (_xludf.CONCAT(" || Phylum: ", KeggPlantTaxon!I43)))</f>
        <v>#NAME?</v>
      </c>
      <c r="J43" s="309" t="e">
        <f ca="1">IF(ISBLANK(KeggPlantTaxon!J43), "", (_xludf.CONCAT(" || Subphylum: ", KeggPlantTaxon!J43)))</f>
        <v>#NAME?</v>
      </c>
      <c r="K43" s="309" t="e">
        <f ca="1">IF(ISBLANK(KeggPlantTaxon!K43), "", (_xludf.CONCAT(" || Class: ", KeggPlantTaxon!K43)))</f>
        <v>#NAME?</v>
      </c>
      <c r="L43" s="309" t="e">
        <f ca="1">IF(ISBLANK(KeggPlantTaxon!L43), "", (_xludf.CONCAT(" || Subclass: ", KeggPlantTaxon!L43)))</f>
        <v>#NAME?</v>
      </c>
      <c r="M43" s="309" t="e">
        <f ca="1">IF(ISBLANK(KeggPlantTaxon!O43), "", (_xludf.CONCAT(" || Order: ", KeggPlantTaxon!O43)))</f>
        <v>#NAME?</v>
      </c>
      <c r="N43" s="309" t="e">
        <f ca="1">IF(ISBLANK(KeggPlantTaxon!P43), "", (_xludf.CONCAT(" || Family: ", KeggPlantTaxon!P43)))</f>
        <v>#NAME?</v>
      </c>
      <c r="O43" s="309" t="e">
        <f ca="1">IF(ISBLANK(KeggPlantTaxon!Q43), "", (_xludf.CONCAT(" || Subfamily: ", KeggPlantTaxon!Q43)))</f>
        <v>#NAME?</v>
      </c>
      <c r="P43" s="309" t="e">
        <f ca="1">IF(ISBLANK(KeggPlantTaxon!R43), "", (_xludf.CONCAT(" || Tribe: ", KeggPlantTaxon!R43)))</f>
        <v>#NAME?</v>
      </c>
      <c r="Q43" s="309" t="e">
        <f ca="1">IF(ISBLANK(KeggPlantTaxon!S43), "", (_xludf.CONCAT(" || Subtribe: ", KeggPlantTaxon!S43)))</f>
        <v>#NAME?</v>
      </c>
      <c r="R43" s="309" t="e">
        <f ca="1">IF(ISBLANK(KeggPlantTaxon!T43), "", (_xludf.CONCAT(" || Genus: ", KeggPlantTaxon!T43)))</f>
        <v>#NAME?</v>
      </c>
      <c r="S43" s="309" t="e">
        <f t="shared" ca="1" si="1"/>
        <v>#NAME?</v>
      </c>
      <c r="T43" s="309" t="e">
        <f ca="1">IF(ISBLANK(KeggPlantTaxon!U43), "", (_xludf.CONCAT(" || Species: ", KeggPlantTaxon!U43)))</f>
        <v>#NAME?</v>
      </c>
      <c r="U43" s="309" t="str">
        <f>IF(ISBLANK(KeggPlantTaxon!V43), "", (_xludf.CONCAT(" || Var/Subsp: ", KeggPlantTaxon!V43)))</f>
        <v/>
      </c>
      <c r="V43" s="309"/>
      <c r="W43" s="309"/>
      <c r="X43" s="309"/>
      <c r="Y43" s="309"/>
      <c r="Z43" s="309"/>
    </row>
    <row r="44" spans="1:26" ht="14.25" customHeight="1">
      <c r="A44" s="310" t="s">
        <v>3103</v>
      </c>
      <c r="B44" s="308" t="e">
        <f t="shared" ca="1" si="0"/>
        <v>#NAME?</v>
      </c>
      <c r="C44" s="309" t="e">
        <f ca="1">IF(ISBLANK(KeggPlantTaxon!A44), "", (_xludf.CONCAT("Kegg code: ", KeggPlantTaxon!A44)))</f>
        <v>#NAME?</v>
      </c>
      <c r="D44" s="309" t="e">
        <f ca="1">IF(ISBLANK(KeggPlantTaxon!B44), "", (_xludf.CONCAT(" || Common name: ", KeggPlantTaxon!B44)))</f>
        <v>#NAME?</v>
      </c>
      <c r="E44" s="309" t="e">
        <f ca="1">IF(ISBLANK(KeggPlantTaxon!C44), "", (_xludf.CONCAT(" || Scientific name: ", KeggPlantTaxon!C44)))</f>
        <v>#NAME?</v>
      </c>
      <c r="F44" s="309" t="e">
        <f ca="1">IF(ISBLANK(KeggPlantTaxon!D44), "", (_xludf.CONCAT(" || Kingdom: ", KeggPlantTaxon!D44)))</f>
        <v>#NAME?</v>
      </c>
      <c r="G44" s="309" t="e">
        <f ca="1">IF(ISBLANK(KeggPlantTaxon!F44), "", (_xludf.CONCAT(" || Subkingdom: ", KeggPlantTaxon!F44)))</f>
        <v>#NAME?</v>
      </c>
      <c r="H44" s="309" t="e">
        <f ca="1">IF(ISBLANK(KeggPlantTaxon!H44), "", (_xludf.CONCAT(" || Superdivision: ", KeggPlantTaxon!H44)))</f>
        <v>#NAME?</v>
      </c>
      <c r="I44" s="309" t="e">
        <f ca="1">IF(ISBLANK(KeggPlantTaxon!I44), "", (_xludf.CONCAT(" || Phylum: ", KeggPlantTaxon!I44)))</f>
        <v>#NAME?</v>
      </c>
      <c r="J44" s="309" t="e">
        <f ca="1">IF(ISBLANK(KeggPlantTaxon!J44), "", (_xludf.CONCAT(" || Subphylum: ", KeggPlantTaxon!J44)))</f>
        <v>#NAME?</v>
      </c>
      <c r="K44" s="309" t="e">
        <f ca="1">IF(ISBLANK(KeggPlantTaxon!K44), "", (_xludf.CONCAT(" || Class: ", KeggPlantTaxon!K44)))</f>
        <v>#NAME?</v>
      </c>
      <c r="L44" s="309" t="e">
        <f ca="1">IF(ISBLANK(KeggPlantTaxon!L44), "", (_xludf.CONCAT(" || Subclass: ", KeggPlantTaxon!L44)))</f>
        <v>#NAME?</v>
      </c>
      <c r="M44" s="309" t="e">
        <f ca="1">IF(ISBLANK(KeggPlantTaxon!O44), "", (_xludf.CONCAT(" || Order: ", KeggPlantTaxon!O44)))</f>
        <v>#NAME?</v>
      </c>
      <c r="N44" s="309" t="e">
        <f ca="1">IF(ISBLANK(KeggPlantTaxon!P44), "", (_xludf.CONCAT(" || Family: ", KeggPlantTaxon!P44)))</f>
        <v>#NAME?</v>
      </c>
      <c r="O44" s="309" t="e">
        <f ca="1">IF(ISBLANK(KeggPlantTaxon!Q44), "", (_xludf.CONCAT(" || Subfamily: ", KeggPlantTaxon!Q44)))</f>
        <v>#NAME?</v>
      </c>
      <c r="P44" s="309" t="e">
        <f ca="1">IF(ISBLANK(KeggPlantTaxon!R44), "", (_xludf.CONCAT(" || Tribe: ", KeggPlantTaxon!R44)))</f>
        <v>#NAME?</v>
      </c>
      <c r="Q44" s="309" t="e">
        <f ca="1">IF(ISBLANK(KeggPlantTaxon!S44), "", (_xludf.CONCAT(" || Subtribe: ", KeggPlantTaxon!S44)))</f>
        <v>#NAME?</v>
      </c>
      <c r="R44" s="309" t="e">
        <f ca="1">IF(ISBLANK(KeggPlantTaxon!T44), "", (_xludf.CONCAT(" || Genus: ", KeggPlantTaxon!T44)))</f>
        <v>#NAME?</v>
      </c>
      <c r="S44" s="309" t="e">
        <f t="shared" ca="1" si="1"/>
        <v>#NAME?</v>
      </c>
      <c r="T44" s="309" t="e">
        <f ca="1">IF(ISBLANK(KeggPlantTaxon!U44), "", (_xludf.CONCAT(" || Species: ", KeggPlantTaxon!U44)))</f>
        <v>#NAME?</v>
      </c>
      <c r="U44" s="309" t="str">
        <f>IF(ISBLANK(KeggPlantTaxon!V44), "", (_xludf.CONCAT(" || Var/Subsp: ", KeggPlantTaxon!V44)))</f>
        <v/>
      </c>
      <c r="V44" s="309"/>
      <c r="W44" s="309"/>
      <c r="X44" s="309"/>
      <c r="Y44" s="309"/>
      <c r="Z44" s="309"/>
    </row>
    <row r="45" spans="1:26" ht="14.25" customHeight="1">
      <c r="A45" s="310" t="s">
        <v>3104</v>
      </c>
      <c r="B45" s="308" t="e">
        <f t="shared" ca="1" si="0"/>
        <v>#NAME?</v>
      </c>
      <c r="C45" s="309" t="e">
        <f ca="1">IF(ISBLANK(KeggPlantTaxon!A45), "", (_xludf.CONCAT("Kegg code: ", KeggPlantTaxon!A45)))</f>
        <v>#NAME?</v>
      </c>
      <c r="D45" s="309" t="e">
        <f ca="1">IF(ISBLANK(KeggPlantTaxon!B45), "", (_xludf.CONCAT(" || Common name: ", KeggPlantTaxon!B45)))</f>
        <v>#NAME?</v>
      </c>
      <c r="E45" s="309" t="e">
        <f ca="1">IF(ISBLANK(KeggPlantTaxon!C45), "", (_xludf.CONCAT(" || Scientific name: ", KeggPlantTaxon!C45)))</f>
        <v>#NAME?</v>
      </c>
      <c r="F45" s="309" t="e">
        <f ca="1">IF(ISBLANK(KeggPlantTaxon!D45), "", (_xludf.CONCAT(" || Kingdom: ", KeggPlantTaxon!D45)))</f>
        <v>#NAME?</v>
      </c>
      <c r="G45" s="309" t="e">
        <f ca="1">IF(ISBLANK(KeggPlantTaxon!F45), "", (_xludf.CONCAT(" || Subkingdom: ", KeggPlantTaxon!F45)))</f>
        <v>#NAME?</v>
      </c>
      <c r="H45" s="309" t="e">
        <f ca="1">IF(ISBLANK(KeggPlantTaxon!H45), "", (_xludf.CONCAT(" || Superdivision: ", KeggPlantTaxon!H45)))</f>
        <v>#NAME?</v>
      </c>
      <c r="I45" s="309" t="e">
        <f ca="1">IF(ISBLANK(KeggPlantTaxon!I45), "", (_xludf.CONCAT(" || Phylum: ", KeggPlantTaxon!I45)))</f>
        <v>#NAME?</v>
      </c>
      <c r="J45" s="309" t="e">
        <f ca="1">IF(ISBLANK(KeggPlantTaxon!J45), "", (_xludf.CONCAT(" || Subphylum: ", KeggPlantTaxon!J45)))</f>
        <v>#NAME?</v>
      </c>
      <c r="K45" s="309" t="e">
        <f ca="1">IF(ISBLANK(KeggPlantTaxon!K45), "", (_xludf.CONCAT(" || Class: ", KeggPlantTaxon!K45)))</f>
        <v>#NAME?</v>
      </c>
      <c r="L45" s="309" t="e">
        <f ca="1">IF(ISBLANK(KeggPlantTaxon!L45), "", (_xludf.CONCAT(" || Subclass: ", KeggPlantTaxon!L45)))</f>
        <v>#NAME?</v>
      </c>
      <c r="M45" s="309" t="e">
        <f ca="1">IF(ISBLANK(KeggPlantTaxon!O45), "", (_xludf.CONCAT(" || Order: ", KeggPlantTaxon!O45)))</f>
        <v>#NAME?</v>
      </c>
      <c r="N45" s="309" t="e">
        <f ca="1">IF(ISBLANK(KeggPlantTaxon!P45), "", (_xludf.CONCAT(" || Family: ", KeggPlantTaxon!P45)))</f>
        <v>#NAME?</v>
      </c>
      <c r="O45" s="309" t="e">
        <f ca="1">IF(ISBLANK(KeggPlantTaxon!Q45), "", (_xludf.CONCAT(" || Subfamily: ", KeggPlantTaxon!Q45)))</f>
        <v>#NAME?</v>
      </c>
      <c r="P45" s="309" t="e">
        <f ca="1">IF(ISBLANK(KeggPlantTaxon!R45), "", (_xludf.CONCAT(" || Tribe: ", KeggPlantTaxon!R45)))</f>
        <v>#NAME?</v>
      </c>
      <c r="Q45" s="309" t="e">
        <f ca="1">IF(ISBLANK(KeggPlantTaxon!S45), "", (_xludf.CONCAT(" || Subtribe: ", KeggPlantTaxon!S45)))</f>
        <v>#NAME?</v>
      </c>
      <c r="R45" s="309" t="e">
        <f ca="1">IF(ISBLANK(KeggPlantTaxon!T45), "", (_xludf.CONCAT(" || Genus: ", KeggPlantTaxon!T45)))</f>
        <v>#NAME?</v>
      </c>
      <c r="S45" s="309" t="e">
        <f t="shared" ca="1" si="1"/>
        <v>#NAME?</v>
      </c>
      <c r="T45" s="309" t="e">
        <f ca="1">IF(ISBLANK(KeggPlantTaxon!U45), "", (_xludf.CONCAT(" || Species: ", KeggPlantTaxon!U45)))</f>
        <v>#NAME?</v>
      </c>
      <c r="U45" s="309" t="e">
        <f ca="1">IF(ISBLANK(KeggPlantTaxon!V45), "", (_xludf.CONCAT(" || Var/Subsp: ", KeggPlantTaxon!V45)))</f>
        <v>#NAME?</v>
      </c>
      <c r="V45" s="309"/>
      <c r="W45" s="309"/>
      <c r="X45" s="309"/>
      <c r="Y45" s="309"/>
      <c r="Z45" s="309"/>
    </row>
    <row r="46" spans="1:26" ht="14.25" customHeight="1">
      <c r="A46" s="310" t="s">
        <v>3105</v>
      </c>
      <c r="B46" s="308" t="e">
        <f t="shared" ca="1" si="0"/>
        <v>#NAME?</v>
      </c>
      <c r="C46" s="309" t="e">
        <f ca="1">IF(ISBLANK(KeggPlantTaxon!A46), "", (_xludf.CONCAT("Kegg code: ", KeggPlantTaxon!A46)))</f>
        <v>#NAME?</v>
      </c>
      <c r="D46" s="309" t="e">
        <f ca="1">IF(ISBLANK(KeggPlantTaxon!B46), "", (_xludf.CONCAT(" || Common name: ", KeggPlantTaxon!B46)))</f>
        <v>#NAME?</v>
      </c>
      <c r="E46" s="309" t="e">
        <f ca="1">IF(ISBLANK(KeggPlantTaxon!C46), "", (_xludf.CONCAT(" || Scientific name: ", KeggPlantTaxon!C46)))</f>
        <v>#NAME?</v>
      </c>
      <c r="F46" s="309" t="e">
        <f ca="1">IF(ISBLANK(KeggPlantTaxon!D46), "", (_xludf.CONCAT(" || Kingdom: ", KeggPlantTaxon!D46)))</f>
        <v>#NAME?</v>
      </c>
      <c r="G46" s="309" t="e">
        <f ca="1">IF(ISBLANK(KeggPlantTaxon!F46), "", (_xludf.CONCAT(" || Subkingdom: ", KeggPlantTaxon!F46)))</f>
        <v>#NAME?</v>
      </c>
      <c r="H46" s="309" t="e">
        <f ca="1">IF(ISBLANK(KeggPlantTaxon!H46), "", (_xludf.CONCAT(" || Superdivision: ", KeggPlantTaxon!H46)))</f>
        <v>#NAME?</v>
      </c>
      <c r="I46" s="309" t="e">
        <f ca="1">IF(ISBLANK(KeggPlantTaxon!I46), "", (_xludf.CONCAT(" || Phylum: ", KeggPlantTaxon!I46)))</f>
        <v>#NAME?</v>
      </c>
      <c r="J46" s="309" t="e">
        <f ca="1">IF(ISBLANK(KeggPlantTaxon!J46), "", (_xludf.CONCAT(" || Subphylum: ", KeggPlantTaxon!J46)))</f>
        <v>#NAME?</v>
      </c>
      <c r="K46" s="309" t="e">
        <f ca="1">IF(ISBLANK(KeggPlantTaxon!K46), "", (_xludf.CONCAT(" || Class: ", KeggPlantTaxon!K46)))</f>
        <v>#NAME?</v>
      </c>
      <c r="L46" s="309" t="e">
        <f ca="1">IF(ISBLANK(KeggPlantTaxon!L46), "", (_xludf.CONCAT(" || Subclass: ", KeggPlantTaxon!L46)))</f>
        <v>#NAME?</v>
      </c>
      <c r="M46" s="309" t="e">
        <f ca="1">IF(ISBLANK(KeggPlantTaxon!O46), "", (_xludf.CONCAT(" || Order: ", KeggPlantTaxon!O46)))</f>
        <v>#NAME?</v>
      </c>
      <c r="N46" s="309" t="e">
        <f ca="1">IF(ISBLANK(KeggPlantTaxon!P46), "", (_xludf.CONCAT(" || Family: ", KeggPlantTaxon!P46)))</f>
        <v>#NAME?</v>
      </c>
      <c r="O46" s="309" t="e">
        <f ca="1">IF(ISBLANK(KeggPlantTaxon!Q46), "", (_xludf.CONCAT(" || Subfamily: ", KeggPlantTaxon!Q46)))</f>
        <v>#NAME?</v>
      </c>
      <c r="P46" s="309" t="e">
        <f ca="1">IF(ISBLANK(KeggPlantTaxon!R46), "", (_xludf.CONCAT(" || Tribe: ", KeggPlantTaxon!R46)))</f>
        <v>#NAME?</v>
      </c>
      <c r="Q46" s="309" t="e">
        <f ca="1">IF(ISBLANK(KeggPlantTaxon!S46), "", (_xludf.CONCAT(" || Subtribe: ", KeggPlantTaxon!S46)))</f>
        <v>#NAME?</v>
      </c>
      <c r="R46" s="309" t="e">
        <f ca="1">IF(ISBLANK(KeggPlantTaxon!T46), "", (_xludf.CONCAT(" || Genus: ", KeggPlantTaxon!T46)))</f>
        <v>#NAME?</v>
      </c>
      <c r="S46" s="309" t="e">
        <f t="shared" ca="1" si="1"/>
        <v>#NAME?</v>
      </c>
      <c r="T46" s="309" t="e">
        <f ca="1">IF(ISBLANK(KeggPlantTaxon!U46), "", (_xludf.CONCAT(" || Species: ", KeggPlantTaxon!U46)))</f>
        <v>#NAME?</v>
      </c>
      <c r="U46" s="309" t="e">
        <f ca="1">IF(ISBLANK(KeggPlantTaxon!V46), "", (_xludf.CONCAT(" || Var/Subsp: ", KeggPlantTaxon!V46)))</f>
        <v>#NAME?</v>
      </c>
      <c r="V46" s="309"/>
      <c r="W46" s="309"/>
      <c r="X46" s="309"/>
      <c r="Y46" s="309"/>
      <c r="Z46" s="309"/>
    </row>
    <row r="47" spans="1:26" ht="14.25" customHeight="1">
      <c r="A47" s="310" t="s">
        <v>3106</v>
      </c>
      <c r="B47" s="308" t="e">
        <f t="shared" ca="1" si="0"/>
        <v>#NAME?</v>
      </c>
      <c r="C47" s="309" t="e">
        <f ca="1">IF(ISBLANK(KeggPlantTaxon!A47), "", (_xludf.CONCAT("Kegg code: ", KeggPlantTaxon!A47)))</f>
        <v>#NAME?</v>
      </c>
      <c r="D47" s="309" t="e">
        <f ca="1">IF(ISBLANK(KeggPlantTaxon!B47), "", (_xludf.CONCAT(" || Common name: ", KeggPlantTaxon!B47)))</f>
        <v>#NAME?</v>
      </c>
      <c r="E47" s="309" t="e">
        <f ca="1">IF(ISBLANK(KeggPlantTaxon!C47), "", (_xludf.CONCAT(" || Scientific name: ", KeggPlantTaxon!C47)))</f>
        <v>#NAME?</v>
      </c>
      <c r="F47" s="309" t="e">
        <f ca="1">IF(ISBLANK(KeggPlantTaxon!D47), "", (_xludf.CONCAT(" || Kingdom: ", KeggPlantTaxon!D47)))</f>
        <v>#NAME?</v>
      </c>
      <c r="G47" s="309" t="e">
        <f ca="1">IF(ISBLANK(KeggPlantTaxon!F47), "", (_xludf.CONCAT(" || Subkingdom: ", KeggPlantTaxon!F47)))</f>
        <v>#NAME?</v>
      </c>
      <c r="H47" s="309" t="e">
        <f ca="1">IF(ISBLANK(KeggPlantTaxon!H47), "", (_xludf.CONCAT(" || Superdivision: ", KeggPlantTaxon!H47)))</f>
        <v>#NAME?</v>
      </c>
      <c r="I47" s="309" t="e">
        <f ca="1">IF(ISBLANK(KeggPlantTaxon!I47), "", (_xludf.CONCAT(" || Phylum: ", KeggPlantTaxon!I47)))</f>
        <v>#NAME?</v>
      </c>
      <c r="J47" s="309" t="e">
        <f ca="1">IF(ISBLANK(KeggPlantTaxon!J47), "", (_xludf.CONCAT(" || Subphylum: ", KeggPlantTaxon!J47)))</f>
        <v>#NAME?</v>
      </c>
      <c r="K47" s="309" t="e">
        <f ca="1">IF(ISBLANK(KeggPlantTaxon!K47), "", (_xludf.CONCAT(" || Class: ", KeggPlantTaxon!K47)))</f>
        <v>#NAME?</v>
      </c>
      <c r="L47" s="309" t="e">
        <f ca="1">IF(ISBLANK(KeggPlantTaxon!L47), "", (_xludf.CONCAT(" || Subclass: ", KeggPlantTaxon!L47)))</f>
        <v>#NAME?</v>
      </c>
      <c r="M47" s="309" t="e">
        <f ca="1">IF(ISBLANK(KeggPlantTaxon!O47), "", (_xludf.CONCAT(" || Order: ", KeggPlantTaxon!O47)))</f>
        <v>#NAME?</v>
      </c>
      <c r="N47" s="309" t="e">
        <f ca="1">IF(ISBLANK(KeggPlantTaxon!P47), "", (_xludf.CONCAT(" || Family: ", KeggPlantTaxon!P47)))</f>
        <v>#NAME?</v>
      </c>
      <c r="O47" s="309" t="e">
        <f ca="1">IF(ISBLANK(KeggPlantTaxon!Q47), "", (_xludf.CONCAT(" || Subfamily: ", KeggPlantTaxon!Q47)))</f>
        <v>#NAME?</v>
      </c>
      <c r="P47" s="309" t="e">
        <f ca="1">IF(ISBLANK(KeggPlantTaxon!R47), "", (_xludf.CONCAT(" || Tribe: ", KeggPlantTaxon!R47)))</f>
        <v>#NAME?</v>
      </c>
      <c r="Q47" s="309" t="e">
        <f ca="1">IF(ISBLANK(KeggPlantTaxon!S47), "", (_xludf.CONCAT(" || Subtribe: ", KeggPlantTaxon!S47)))</f>
        <v>#NAME?</v>
      </c>
      <c r="R47" s="309" t="e">
        <f ca="1">IF(ISBLANK(KeggPlantTaxon!T47), "", (_xludf.CONCAT(" || Genus: ", KeggPlantTaxon!T47)))</f>
        <v>#NAME?</v>
      </c>
      <c r="S47" s="309" t="e">
        <f t="shared" ca="1" si="1"/>
        <v>#NAME?</v>
      </c>
      <c r="T47" s="309" t="e">
        <f ca="1">IF(ISBLANK(KeggPlantTaxon!U47), "", (_xludf.CONCAT(" || Species: ", KeggPlantTaxon!U47)))</f>
        <v>#NAME?</v>
      </c>
      <c r="U47" s="309" t="str">
        <f>IF(ISBLANK(KeggPlantTaxon!V47), "", (_xludf.CONCAT(" || Var/Subsp: ", KeggPlantTaxon!V47)))</f>
        <v/>
      </c>
      <c r="V47" s="309"/>
      <c r="W47" s="309"/>
      <c r="X47" s="309"/>
      <c r="Y47" s="309"/>
      <c r="Z47" s="309"/>
    </row>
    <row r="48" spans="1:26" ht="14.25" customHeight="1">
      <c r="A48" s="310" t="s">
        <v>3107</v>
      </c>
      <c r="B48" s="308" t="e">
        <f t="shared" ca="1" si="0"/>
        <v>#NAME?</v>
      </c>
      <c r="C48" s="309" t="e">
        <f ca="1">IF(ISBLANK(KeggPlantTaxon!A48), "", (_xludf.CONCAT("Kegg code: ", KeggPlantTaxon!A48)))</f>
        <v>#NAME?</v>
      </c>
      <c r="D48" s="309" t="e">
        <f ca="1">IF(ISBLANK(KeggPlantTaxon!B48), "", (_xludf.CONCAT(" || Common name: ", KeggPlantTaxon!B48)))</f>
        <v>#NAME?</v>
      </c>
      <c r="E48" s="309" t="e">
        <f ca="1">IF(ISBLANK(KeggPlantTaxon!C48), "", (_xludf.CONCAT(" || Scientific name: ", KeggPlantTaxon!C48)))</f>
        <v>#NAME?</v>
      </c>
      <c r="F48" s="309" t="e">
        <f ca="1">IF(ISBLANK(KeggPlantTaxon!D48), "", (_xludf.CONCAT(" || Kingdom: ", KeggPlantTaxon!D48)))</f>
        <v>#NAME?</v>
      </c>
      <c r="G48" s="309" t="e">
        <f ca="1">IF(ISBLANK(KeggPlantTaxon!F48), "", (_xludf.CONCAT(" || Subkingdom: ", KeggPlantTaxon!F48)))</f>
        <v>#NAME?</v>
      </c>
      <c r="H48" s="309" t="e">
        <f ca="1">IF(ISBLANK(KeggPlantTaxon!H48), "", (_xludf.CONCAT(" || Superdivision: ", KeggPlantTaxon!H48)))</f>
        <v>#NAME?</v>
      </c>
      <c r="I48" s="309" t="e">
        <f ca="1">IF(ISBLANK(KeggPlantTaxon!I48), "", (_xludf.CONCAT(" || Phylum: ", KeggPlantTaxon!I48)))</f>
        <v>#NAME?</v>
      </c>
      <c r="J48" s="309" t="e">
        <f ca="1">IF(ISBLANK(KeggPlantTaxon!J48), "", (_xludf.CONCAT(" || Subphylum: ", KeggPlantTaxon!J48)))</f>
        <v>#NAME?</v>
      </c>
      <c r="K48" s="309" t="e">
        <f ca="1">IF(ISBLANK(KeggPlantTaxon!K48), "", (_xludf.CONCAT(" || Class: ", KeggPlantTaxon!K48)))</f>
        <v>#NAME?</v>
      </c>
      <c r="L48" s="309" t="e">
        <f ca="1">IF(ISBLANK(KeggPlantTaxon!L48), "", (_xludf.CONCAT(" || Subclass: ", KeggPlantTaxon!L48)))</f>
        <v>#NAME?</v>
      </c>
      <c r="M48" s="309" t="e">
        <f ca="1">IF(ISBLANK(KeggPlantTaxon!O48), "", (_xludf.CONCAT(" || Order: ", KeggPlantTaxon!O48)))</f>
        <v>#NAME?</v>
      </c>
      <c r="N48" s="309" t="e">
        <f ca="1">IF(ISBLANK(KeggPlantTaxon!P48), "", (_xludf.CONCAT(" || Family: ", KeggPlantTaxon!P48)))</f>
        <v>#NAME?</v>
      </c>
      <c r="O48" s="309" t="e">
        <f ca="1">IF(ISBLANK(KeggPlantTaxon!Q48), "", (_xludf.CONCAT(" || Subfamily: ", KeggPlantTaxon!Q48)))</f>
        <v>#NAME?</v>
      </c>
      <c r="P48" s="309" t="e">
        <f ca="1">IF(ISBLANK(KeggPlantTaxon!R48), "", (_xludf.CONCAT(" || Tribe: ", KeggPlantTaxon!R48)))</f>
        <v>#NAME?</v>
      </c>
      <c r="Q48" s="309" t="e">
        <f ca="1">IF(ISBLANK(KeggPlantTaxon!S48), "", (_xludf.CONCAT(" || Subtribe: ", KeggPlantTaxon!S48)))</f>
        <v>#NAME?</v>
      </c>
      <c r="R48" s="309" t="e">
        <f ca="1">IF(ISBLANK(KeggPlantTaxon!T48), "", (_xludf.CONCAT(" || Genus: ", KeggPlantTaxon!T48)))</f>
        <v>#NAME?</v>
      </c>
      <c r="S48" s="309" t="e">
        <f t="shared" ca="1" si="1"/>
        <v>#NAME?</v>
      </c>
      <c r="T48" s="309" t="e">
        <f ca="1">IF(ISBLANK(KeggPlantTaxon!U48), "", (_xludf.CONCAT(" || Species: ", KeggPlantTaxon!U48)))</f>
        <v>#NAME?</v>
      </c>
      <c r="U48" s="309" t="str">
        <f>IF(ISBLANK(KeggPlantTaxon!V48), "", (_xludf.CONCAT(" || Var/Subsp: ", KeggPlantTaxon!V48)))</f>
        <v/>
      </c>
      <c r="V48" s="309"/>
      <c r="W48" s="309"/>
      <c r="X48" s="309"/>
      <c r="Y48" s="309"/>
      <c r="Z48" s="309"/>
    </row>
    <row r="49" spans="1:26" ht="14.25" customHeight="1">
      <c r="A49" s="310" t="s">
        <v>3108</v>
      </c>
      <c r="B49" s="308" t="e">
        <f t="shared" ca="1" si="0"/>
        <v>#NAME?</v>
      </c>
      <c r="C49" s="309" t="e">
        <f ca="1">IF(ISBLANK(KeggPlantTaxon!A49), "", (_xludf.CONCAT("Kegg code: ", KeggPlantTaxon!A49)))</f>
        <v>#NAME?</v>
      </c>
      <c r="D49" s="309" t="e">
        <f ca="1">IF(ISBLANK(KeggPlantTaxon!B49), "", (_xludf.CONCAT(" || Common name: ", KeggPlantTaxon!B49)))</f>
        <v>#NAME?</v>
      </c>
      <c r="E49" s="309" t="e">
        <f ca="1">IF(ISBLANK(KeggPlantTaxon!C49), "", (_xludf.CONCAT(" || Scientific name: ", KeggPlantTaxon!C49)))</f>
        <v>#NAME?</v>
      </c>
      <c r="F49" s="309" t="e">
        <f ca="1">IF(ISBLANK(KeggPlantTaxon!D49), "", (_xludf.CONCAT(" || Kingdom: ", KeggPlantTaxon!D49)))</f>
        <v>#NAME?</v>
      </c>
      <c r="G49" s="309" t="e">
        <f ca="1">IF(ISBLANK(KeggPlantTaxon!F49), "", (_xludf.CONCAT(" || Subkingdom: ", KeggPlantTaxon!F49)))</f>
        <v>#NAME?</v>
      </c>
      <c r="H49" s="309" t="e">
        <f ca="1">IF(ISBLANK(KeggPlantTaxon!H49), "", (_xludf.CONCAT(" || Superdivision: ", KeggPlantTaxon!H49)))</f>
        <v>#NAME?</v>
      </c>
      <c r="I49" s="309" t="e">
        <f ca="1">IF(ISBLANK(KeggPlantTaxon!I49), "", (_xludf.CONCAT(" || Phylum: ", KeggPlantTaxon!I49)))</f>
        <v>#NAME?</v>
      </c>
      <c r="J49" s="309" t="e">
        <f ca="1">IF(ISBLANK(KeggPlantTaxon!J49), "", (_xludf.CONCAT(" || Subphylum: ", KeggPlantTaxon!J49)))</f>
        <v>#NAME?</v>
      </c>
      <c r="K49" s="309" t="e">
        <f ca="1">IF(ISBLANK(KeggPlantTaxon!K49), "", (_xludf.CONCAT(" || Class: ", KeggPlantTaxon!K49)))</f>
        <v>#NAME?</v>
      </c>
      <c r="L49" s="309" t="e">
        <f ca="1">IF(ISBLANK(KeggPlantTaxon!L49), "", (_xludf.CONCAT(" || Subclass: ", KeggPlantTaxon!L49)))</f>
        <v>#NAME?</v>
      </c>
      <c r="M49" s="309" t="e">
        <f ca="1">IF(ISBLANK(KeggPlantTaxon!O49), "", (_xludf.CONCAT(" || Order: ", KeggPlantTaxon!O49)))</f>
        <v>#NAME?</v>
      </c>
      <c r="N49" s="309" t="e">
        <f ca="1">IF(ISBLANK(KeggPlantTaxon!P49), "", (_xludf.CONCAT(" || Family: ", KeggPlantTaxon!P49)))</f>
        <v>#NAME?</v>
      </c>
      <c r="O49" s="309" t="e">
        <f ca="1">IF(ISBLANK(KeggPlantTaxon!Q49), "", (_xludf.CONCAT(" || Subfamily: ", KeggPlantTaxon!Q49)))</f>
        <v>#NAME?</v>
      </c>
      <c r="P49" s="309" t="e">
        <f ca="1">IF(ISBLANK(KeggPlantTaxon!R49), "", (_xludf.CONCAT(" || Tribe: ", KeggPlantTaxon!R49)))</f>
        <v>#NAME?</v>
      </c>
      <c r="Q49" s="309" t="e">
        <f ca="1">IF(ISBLANK(KeggPlantTaxon!S49), "", (_xludf.CONCAT(" || Subtribe: ", KeggPlantTaxon!S49)))</f>
        <v>#NAME?</v>
      </c>
      <c r="R49" s="309" t="e">
        <f ca="1">IF(ISBLANK(KeggPlantTaxon!T49), "", (_xludf.CONCAT(" || Genus: ", KeggPlantTaxon!T49)))</f>
        <v>#NAME?</v>
      </c>
      <c r="S49" s="309" t="e">
        <f t="shared" ca="1" si="1"/>
        <v>#NAME?</v>
      </c>
      <c r="T49" s="309" t="e">
        <f ca="1">IF(ISBLANK(KeggPlantTaxon!U49), "", (_xludf.CONCAT(" || Species: ", KeggPlantTaxon!U49)))</f>
        <v>#NAME?</v>
      </c>
      <c r="U49" s="309" t="str">
        <f>IF(ISBLANK(KeggPlantTaxon!V49), "", (_xludf.CONCAT(" || Var/Subsp: ", KeggPlantTaxon!V49)))</f>
        <v/>
      </c>
      <c r="V49" s="309"/>
      <c r="W49" s="309"/>
      <c r="X49" s="309"/>
      <c r="Y49" s="309"/>
      <c r="Z49" s="309"/>
    </row>
    <row r="50" spans="1:26" ht="14.25" customHeight="1">
      <c r="A50" s="310" t="s">
        <v>3109</v>
      </c>
      <c r="B50" s="308" t="e">
        <f t="shared" ca="1" si="0"/>
        <v>#NAME?</v>
      </c>
      <c r="C50" s="309" t="e">
        <f ca="1">IF(ISBLANK(KeggPlantTaxon!A50), "", (_xludf.CONCAT("Kegg code: ", KeggPlantTaxon!A50)))</f>
        <v>#NAME?</v>
      </c>
      <c r="D50" s="309" t="e">
        <f ca="1">IF(ISBLANK(KeggPlantTaxon!B50), "", (_xludf.CONCAT(" || Common name: ", KeggPlantTaxon!B50)))</f>
        <v>#NAME?</v>
      </c>
      <c r="E50" s="309" t="e">
        <f ca="1">IF(ISBLANK(KeggPlantTaxon!C50), "", (_xludf.CONCAT(" || Scientific name: ", KeggPlantTaxon!C50)))</f>
        <v>#NAME?</v>
      </c>
      <c r="F50" s="309" t="e">
        <f ca="1">IF(ISBLANK(KeggPlantTaxon!D50), "", (_xludf.CONCAT(" || Kingdom: ", KeggPlantTaxon!D50)))</f>
        <v>#NAME?</v>
      </c>
      <c r="G50" s="309" t="e">
        <f ca="1">IF(ISBLANK(KeggPlantTaxon!F50), "", (_xludf.CONCAT(" || Subkingdom: ", KeggPlantTaxon!F50)))</f>
        <v>#NAME?</v>
      </c>
      <c r="H50" s="309" t="e">
        <f ca="1">IF(ISBLANK(KeggPlantTaxon!H50), "", (_xludf.CONCAT(" || Superdivision: ", KeggPlantTaxon!H50)))</f>
        <v>#NAME?</v>
      </c>
      <c r="I50" s="309" t="e">
        <f ca="1">IF(ISBLANK(KeggPlantTaxon!I50), "", (_xludf.CONCAT(" || Phylum: ", KeggPlantTaxon!I50)))</f>
        <v>#NAME?</v>
      </c>
      <c r="J50" s="309" t="e">
        <f ca="1">IF(ISBLANK(KeggPlantTaxon!J50), "", (_xludf.CONCAT(" || Subphylum: ", KeggPlantTaxon!J50)))</f>
        <v>#NAME?</v>
      </c>
      <c r="K50" s="309" t="e">
        <f ca="1">IF(ISBLANK(KeggPlantTaxon!K50), "", (_xludf.CONCAT(" || Class: ", KeggPlantTaxon!K50)))</f>
        <v>#NAME?</v>
      </c>
      <c r="L50" s="309" t="e">
        <f ca="1">IF(ISBLANK(KeggPlantTaxon!L50), "", (_xludf.CONCAT(" || Subclass: ", KeggPlantTaxon!L50)))</f>
        <v>#NAME?</v>
      </c>
      <c r="M50" s="309" t="e">
        <f ca="1">IF(ISBLANK(KeggPlantTaxon!O50), "", (_xludf.CONCAT(" || Order: ", KeggPlantTaxon!O50)))</f>
        <v>#NAME?</v>
      </c>
      <c r="N50" s="309" t="e">
        <f ca="1">IF(ISBLANK(KeggPlantTaxon!P50), "", (_xludf.CONCAT(" || Family: ", KeggPlantTaxon!P50)))</f>
        <v>#NAME?</v>
      </c>
      <c r="O50" s="309" t="e">
        <f ca="1">IF(ISBLANK(KeggPlantTaxon!Q50), "", (_xludf.CONCAT(" || Subfamily: ", KeggPlantTaxon!Q50)))</f>
        <v>#NAME?</v>
      </c>
      <c r="P50" s="309" t="e">
        <f ca="1">IF(ISBLANK(KeggPlantTaxon!R50), "", (_xludf.CONCAT(" || Tribe: ", KeggPlantTaxon!R50)))</f>
        <v>#NAME?</v>
      </c>
      <c r="Q50" s="309" t="e">
        <f ca="1">IF(ISBLANK(KeggPlantTaxon!S50), "", (_xludf.CONCAT(" || Subtribe: ", KeggPlantTaxon!S50)))</f>
        <v>#NAME?</v>
      </c>
      <c r="R50" s="309" t="e">
        <f ca="1">IF(ISBLANK(KeggPlantTaxon!T50), "", (_xludf.CONCAT(" || Genus: ", KeggPlantTaxon!T50)))</f>
        <v>#NAME?</v>
      </c>
      <c r="S50" s="309" t="e">
        <f t="shared" ca="1" si="1"/>
        <v>#NAME?</v>
      </c>
      <c r="T50" s="309" t="e">
        <f ca="1">IF(ISBLANK(KeggPlantTaxon!U50), "", (_xludf.CONCAT(" || Species: ", KeggPlantTaxon!U50)))</f>
        <v>#NAME?</v>
      </c>
      <c r="U50" s="309" t="str">
        <f>IF(ISBLANK(KeggPlantTaxon!V50), "", (_xludf.CONCAT(" || Var/Subsp: ", KeggPlantTaxon!V50)))</f>
        <v/>
      </c>
      <c r="V50" s="309"/>
      <c r="W50" s="309"/>
      <c r="X50" s="309"/>
      <c r="Y50" s="309"/>
      <c r="Z50" s="309"/>
    </row>
    <row r="51" spans="1:26" ht="14.25" customHeight="1">
      <c r="A51" s="310" t="s">
        <v>3110</v>
      </c>
      <c r="B51" s="308" t="e">
        <f t="shared" ca="1" si="0"/>
        <v>#NAME?</v>
      </c>
      <c r="C51" s="309" t="e">
        <f ca="1">IF(ISBLANK(KeggPlantTaxon!A51), "", (_xludf.CONCAT("Kegg code: ", KeggPlantTaxon!A51)))</f>
        <v>#NAME?</v>
      </c>
      <c r="D51" s="309" t="e">
        <f ca="1">IF(ISBLANK(KeggPlantTaxon!B51), "", (_xludf.CONCAT(" || Common name: ", KeggPlantTaxon!B51)))</f>
        <v>#NAME?</v>
      </c>
      <c r="E51" s="309" t="e">
        <f ca="1">IF(ISBLANK(KeggPlantTaxon!C51), "", (_xludf.CONCAT(" || Scientific name: ", KeggPlantTaxon!C51)))</f>
        <v>#NAME?</v>
      </c>
      <c r="F51" s="309" t="e">
        <f ca="1">IF(ISBLANK(KeggPlantTaxon!D51), "", (_xludf.CONCAT(" || Kingdom: ", KeggPlantTaxon!D51)))</f>
        <v>#NAME?</v>
      </c>
      <c r="G51" s="309" t="e">
        <f ca="1">IF(ISBLANK(KeggPlantTaxon!F51), "", (_xludf.CONCAT(" || Subkingdom: ", KeggPlantTaxon!F51)))</f>
        <v>#NAME?</v>
      </c>
      <c r="H51" s="309" t="e">
        <f ca="1">IF(ISBLANK(KeggPlantTaxon!H51), "", (_xludf.CONCAT(" || Superdivision: ", KeggPlantTaxon!H51)))</f>
        <v>#NAME?</v>
      </c>
      <c r="I51" s="309" t="e">
        <f ca="1">IF(ISBLANK(KeggPlantTaxon!I51), "", (_xludf.CONCAT(" || Phylum: ", KeggPlantTaxon!I51)))</f>
        <v>#NAME?</v>
      </c>
      <c r="J51" s="309" t="e">
        <f ca="1">IF(ISBLANK(KeggPlantTaxon!J51), "", (_xludf.CONCAT(" || Subphylum: ", KeggPlantTaxon!J51)))</f>
        <v>#NAME?</v>
      </c>
      <c r="K51" s="309" t="e">
        <f ca="1">IF(ISBLANK(KeggPlantTaxon!K51), "", (_xludf.CONCAT(" || Class: ", KeggPlantTaxon!K51)))</f>
        <v>#NAME?</v>
      </c>
      <c r="L51" s="309" t="e">
        <f ca="1">IF(ISBLANK(KeggPlantTaxon!L51), "", (_xludf.CONCAT(" || Subclass: ", KeggPlantTaxon!L51)))</f>
        <v>#NAME?</v>
      </c>
      <c r="M51" s="309" t="e">
        <f ca="1">IF(ISBLANK(KeggPlantTaxon!O51), "", (_xludf.CONCAT(" || Order: ", KeggPlantTaxon!O51)))</f>
        <v>#NAME?</v>
      </c>
      <c r="N51" s="309" t="e">
        <f ca="1">IF(ISBLANK(KeggPlantTaxon!P51), "", (_xludf.CONCAT(" || Family: ", KeggPlantTaxon!P51)))</f>
        <v>#NAME?</v>
      </c>
      <c r="O51" s="309" t="e">
        <f ca="1">IF(ISBLANK(KeggPlantTaxon!Q51), "", (_xludf.CONCAT(" || Subfamily: ", KeggPlantTaxon!Q51)))</f>
        <v>#NAME?</v>
      </c>
      <c r="P51" s="309" t="e">
        <f ca="1">IF(ISBLANK(KeggPlantTaxon!R51), "", (_xludf.CONCAT(" || Tribe: ", KeggPlantTaxon!R51)))</f>
        <v>#NAME?</v>
      </c>
      <c r="Q51" s="309" t="e">
        <f ca="1">IF(ISBLANK(KeggPlantTaxon!S51), "", (_xludf.CONCAT(" || Subtribe: ", KeggPlantTaxon!S51)))</f>
        <v>#NAME?</v>
      </c>
      <c r="R51" s="309" t="e">
        <f ca="1">IF(ISBLANK(KeggPlantTaxon!T51), "", (_xludf.CONCAT(" || Genus: ", KeggPlantTaxon!T51)))</f>
        <v>#NAME?</v>
      </c>
      <c r="S51" s="309" t="e">
        <f t="shared" ca="1" si="1"/>
        <v>#NAME?</v>
      </c>
      <c r="T51" s="309" t="e">
        <f ca="1">IF(ISBLANK(KeggPlantTaxon!U51), "", (_xludf.CONCAT(" || Species: ", KeggPlantTaxon!U51)))</f>
        <v>#NAME?</v>
      </c>
      <c r="U51" s="309" t="str">
        <f>IF(ISBLANK(KeggPlantTaxon!V51), "", (_xludf.CONCAT(" || Var/Subsp: ", KeggPlantTaxon!V51)))</f>
        <v/>
      </c>
      <c r="V51" s="309"/>
      <c r="W51" s="309"/>
      <c r="X51" s="309"/>
      <c r="Y51" s="309"/>
      <c r="Z51" s="309"/>
    </row>
    <row r="52" spans="1:26" ht="14.25" customHeight="1">
      <c r="A52" s="310" t="s">
        <v>3111</v>
      </c>
      <c r="B52" s="308" t="e">
        <f t="shared" ca="1" si="0"/>
        <v>#NAME?</v>
      </c>
      <c r="C52" s="309" t="e">
        <f ca="1">IF(ISBLANK(KeggPlantTaxon!A52), "", (_xludf.CONCAT("Kegg code: ", KeggPlantTaxon!A52)))</f>
        <v>#NAME?</v>
      </c>
      <c r="D52" s="309" t="e">
        <f ca="1">IF(ISBLANK(KeggPlantTaxon!B52), "", (_xludf.CONCAT(" || Common name: ", KeggPlantTaxon!B52)))</f>
        <v>#NAME?</v>
      </c>
      <c r="E52" s="309" t="e">
        <f ca="1">IF(ISBLANK(KeggPlantTaxon!C52), "", (_xludf.CONCAT(" || Scientific name: ", KeggPlantTaxon!C52)))</f>
        <v>#NAME?</v>
      </c>
      <c r="F52" s="309" t="e">
        <f ca="1">IF(ISBLANK(KeggPlantTaxon!D52), "", (_xludf.CONCAT(" || Kingdom: ", KeggPlantTaxon!D52)))</f>
        <v>#NAME?</v>
      </c>
      <c r="G52" s="309" t="e">
        <f ca="1">IF(ISBLANK(KeggPlantTaxon!F52), "", (_xludf.CONCAT(" || Subkingdom: ", KeggPlantTaxon!F52)))</f>
        <v>#NAME?</v>
      </c>
      <c r="H52" s="309" t="e">
        <f ca="1">IF(ISBLANK(KeggPlantTaxon!H52), "", (_xludf.CONCAT(" || Superdivision: ", KeggPlantTaxon!H52)))</f>
        <v>#NAME?</v>
      </c>
      <c r="I52" s="309" t="e">
        <f ca="1">IF(ISBLANK(KeggPlantTaxon!I52), "", (_xludf.CONCAT(" || Phylum: ", KeggPlantTaxon!I52)))</f>
        <v>#NAME?</v>
      </c>
      <c r="J52" s="309" t="e">
        <f ca="1">IF(ISBLANK(KeggPlantTaxon!J52), "", (_xludf.CONCAT(" || Subphylum: ", KeggPlantTaxon!J52)))</f>
        <v>#NAME?</v>
      </c>
      <c r="K52" s="309" t="e">
        <f ca="1">IF(ISBLANK(KeggPlantTaxon!K52), "", (_xludf.CONCAT(" || Class: ", KeggPlantTaxon!K52)))</f>
        <v>#NAME?</v>
      </c>
      <c r="L52" s="309" t="e">
        <f ca="1">IF(ISBLANK(KeggPlantTaxon!L52), "", (_xludf.CONCAT(" || Subclass: ", KeggPlantTaxon!L52)))</f>
        <v>#NAME?</v>
      </c>
      <c r="M52" s="309" t="e">
        <f ca="1">IF(ISBLANK(KeggPlantTaxon!O52), "", (_xludf.CONCAT(" || Order: ", KeggPlantTaxon!O52)))</f>
        <v>#NAME?</v>
      </c>
      <c r="N52" s="309" t="e">
        <f ca="1">IF(ISBLANK(KeggPlantTaxon!P52), "", (_xludf.CONCAT(" || Family: ", KeggPlantTaxon!P52)))</f>
        <v>#NAME?</v>
      </c>
      <c r="O52" s="309" t="e">
        <f ca="1">IF(ISBLANK(KeggPlantTaxon!Q52), "", (_xludf.CONCAT(" || Subfamily: ", KeggPlantTaxon!Q52)))</f>
        <v>#NAME?</v>
      </c>
      <c r="P52" s="309" t="e">
        <f ca="1">IF(ISBLANK(KeggPlantTaxon!R52), "", (_xludf.CONCAT(" || Tribe: ", KeggPlantTaxon!R52)))</f>
        <v>#NAME?</v>
      </c>
      <c r="Q52" s="309" t="e">
        <f ca="1">IF(ISBLANK(KeggPlantTaxon!S52), "", (_xludf.CONCAT(" || Subtribe: ", KeggPlantTaxon!S52)))</f>
        <v>#NAME?</v>
      </c>
      <c r="R52" s="309" t="e">
        <f ca="1">IF(ISBLANK(KeggPlantTaxon!T52), "", (_xludf.CONCAT(" || Genus: ", KeggPlantTaxon!T52)))</f>
        <v>#NAME?</v>
      </c>
      <c r="S52" s="309" t="e">
        <f t="shared" ca="1" si="1"/>
        <v>#NAME?</v>
      </c>
      <c r="T52" s="309" t="e">
        <f ca="1">IF(ISBLANK(KeggPlantTaxon!U52), "", (_xludf.CONCAT(" || Species: ", KeggPlantTaxon!U52)))</f>
        <v>#NAME?</v>
      </c>
      <c r="U52" s="309" t="str">
        <f>IF(ISBLANK(KeggPlantTaxon!V52), "", (_xludf.CONCAT(" || Var/Subsp: ", KeggPlantTaxon!V52)))</f>
        <v/>
      </c>
      <c r="V52" s="309"/>
      <c r="W52" s="309"/>
      <c r="X52" s="309"/>
      <c r="Y52" s="309"/>
      <c r="Z52" s="309"/>
    </row>
    <row r="53" spans="1:26" ht="14.25" customHeight="1">
      <c r="A53" s="310" t="s">
        <v>3112</v>
      </c>
      <c r="B53" s="308" t="e">
        <f t="shared" ca="1" si="0"/>
        <v>#NAME?</v>
      </c>
      <c r="C53" s="309" t="e">
        <f ca="1">IF(ISBLANK(KeggPlantTaxon!A53), "", (_xludf.CONCAT("Kegg code: ", KeggPlantTaxon!A53)))</f>
        <v>#NAME?</v>
      </c>
      <c r="D53" s="309" t="e">
        <f ca="1">IF(ISBLANK(KeggPlantTaxon!B53), "", (_xludf.CONCAT(" || Common name: ", KeggPlantTaxon!B53)))</f>
        <v>#NAME?</v>
      </c>
      <c r="E53" s="309" t="e">
        <f ca="1">IF(ISBLANK(KeggPlantTaxon!C53), "", (_xludf.CONCAT(" || Scientific name: ", KeggPlantTaxon!C53)))</f>
        <v>#NAME?</v>
      </c>
      <c r="F53" s="309" t="e">
        <f ca="1">IF(ISBLANK(KeggPlantTaxon!D53), "", (_xludf.CONCAT(" || Kingdom: ", KeggPlantTaxon!D53)))</f>
        <v>#NAME?</v>
      </c>
      <c r="G53" s="309" t="e">
        <f ca="1">IF(ISBLANK(KeggPlantTaxon!F53), "", (_xludf.CONCAT(" || Subkingdom: ", KeggPlantTaxon!F53)))</f>
        <v>#NAME?</v>
      </c>
      <c r="H53" s="309" t="e">
        <f ca="1">IF(ISBLANK(KeggPlantTaxon!H53), "", (_xludf.CONCAT(" || Superdivision: ", KeggPlantTaxon!H53)))</f>
        <v>#NAME?</v>
      </c>
      <c r="I53" s="309" t="e">
        <f ca="1">IF(ISBLANK(KeggPlantTaxon!I53), "", (_xludf.CONCAT(" || Phylum: ", KeggPlantTaxon!I53)))</f>
        <v>#NAME?</v>
      </c>
      <c r="J53" s="309" t="e">
        <f ca="1">IF(ISBLANK(KeggPlantTaxon!J53), "", (_xludf.CONCAT(" || Subphylum: ", KeggPlantTaxon!J53)))</f>
        <v>#NAME?</v>
      </c>
      <c r="K53" s="309" t="e">
        <f ca="1">IF(ISBLANK(KeggPlantTaxon!K53), "", (_xludf.CONCAT(" || Class: ", KeggPlantTaxon!K53)))</f>
        <v>#NAME?</v>
      </c>
      <c r="L53" s="309" t="e">
        <f ca="1">IF(ISBLANK(KeggPlantTaxon!L53), "", (_xludf.CONCAT(" || Subclass: ", KeggPlantTaxon!L53)))</f>
        <v>#NAME?</v>
      </c>
      <c r="M53" s="309" t="e">
        <f ca="1">IF(ISBLANK(KeggPlantTaxon!O53), "", (_xludf.CONCAT(" || Order: ", KeggPlantTaxon!O53)))</f>
        <v>#NAME?</v>
      </c>
      <c r="N53" s="309" t="e">
        <f ca="1">IF(ISBLANK(KeggPlantTaxon!P53), "", (_xludf.CONCAT(" || Family: ", KeggPlantTaxon!P53)))</f>
        <v>#NAME?</v>
      </c>
      <c r="O53" s="309" t="e">
        <f ca="1">IF(ISBLANK(KeggPlantTaxon!Q53), "", (_xludf.CONCAT(" || Subfamily: ", KeggPlantTaxon!Q53)))</f>
        <v>#NAME?</v>
      </c>
      <c r="P53" s="309" t="e">
        <f ca="1">IF(ISBLANK(KeggPlantTaxon!R53), "", (_xludf.CONCAT(" || Tribe: ", KeggPlantTaxon!R53)))</f>
        <v>#NAME?</v>
      </c>
      <c r="Q53" s="309" t="e">
        <f ca="1">IF(ISBLANK(KeggPlantTaxon!S53), "", (_xludf.CONCAT(" || Subtribe: ", KeggPlantTaxon!S53)))</f>
        <v>#NAME?</v>
      </c>
      <c r="R53" s="309" t="e">
        <f ca="1">IF(ISBLANK(KeggPlantTaxon!T53), "", (_xludf.CONCAT(" || Genus: ", KeggPlantTaxon!T53)))</f>
        <v>#NAME?</v>
      </c>
      <c r="S53" s="309" t="e">
        <f t="shared" ca="1" si="1"/>
        <v>#NAME?</v>
      </c>
      <c r="T53" s="309" t="e">
        <f ca="1">IF(ISBLANK(KeggPlantTaxon!U53), "", (_xludf.CONCAT(" || Species: ", KeggPlantTaxon!U53)))</f>
        <v>#NAME?</v>
      </c>
      <c r="U53" s="309" t="str">
        <f>IF(ISBLANK(KeggPlantTaxon!V53), "", (_xludf.CONCAT(" || Var/Subsp: ", KeggPlantTaxon!V53)))</f>
        <v/>
      </c>
      <c r="V53" s="309"/>
      <c r="W53" s="309"/>
      <c r="X53" s="309"/>
      <c r="Y53" s="309"/>
      <c r="Z53" s="309"/>
    </row>
    <row r="54" spans="1:26" ht="14.25" customHeight="1">
      <c r="A54" s="310" t="s">
        <v>3113</v>
      </c>
      <c r="B54" s="308" t="e">
        <f t="shared" ca="1" si="0"/>
        <v>#NAME?</v>
      </c>
      <c r="C54" s="309" t="e">
        <f ca="1">IF(ISBLANK(KeggPlantTaxon!A54), "", (_xludf.CONCAT("Kegg code: ", KeggPlantTaxon!A54)))</f>
        <v>#NAME?</v>
      </c>
      <c r="D54" s="309" t="e">
        <f ca="1">IF(ISBLANK(KeggPlantTaxon!B54), "", (_xludf.CONCAT(" || Common name: ", KeggPlantTaxon!B54)))</f>
        <v>#NAME?</v>
      </c>
      <c r="E54" s="309" t="e">
        <f ca="1">IF(ISBLANK(KeggPlantTaxon!C54), "", (_xludf.CONCAT(" || Scientific name: ", KeggPlantTaxon!C54)))</f>
        <v>#NAME?</v>
      </c>
      <c r="F54" s="309" t="e">
        <f ca="1">IF(ISBLANK(KeggPlantTaxon!D54), "", (_xludf.CONCAT(" || Kingdom: ", KeggPlantTaxon!D54)))</f>
        <v>#NAME?</v>
      </c>
      <c r="G54" s="309" t="e">
        <f ca="1">IF(ISBLANK(KeggPlantTaxon!F54), "", (_xludf.CONCAT(" || Subkingdom: ", KeggPlantTaxon!F54)))</f>
        <v>#NAME?</v>
      </c>
      <c r="H54" s="309" t="e">
        <f ca="1">IF(ISBLANK(KeggPlantTaxon!H54), "", (_xludf.CONCAT(" || Superdivision: ", KeggPlantTaxon!H54)))</f>
        <v>#NAME?</v>
      </c>
      <c r="I54" s="309" t="e">
        <f ca="1">IF(ISBLANK(KeggPlantTaxon!I54), "", (_xludf.CONCAT(" || Phylum: ", KeggPlantTaxon!I54)))</f>
        <v>#NAME?</v>
      </c>
      <c r="J54" s="309" t="e">
        <f ca="1">IF(ISBLANK(KeggPlantTaxon!J54), "", (_xludf.CONCAT(" || Subphylum: ", KeggPlantTaxon!J54)))</f>
        <v>#NAME?</v>
      </c>
      <c r="K54" s="309" t="e">
        <f ca="1">IF(ISBLANK(KeggPlantTaxon!K54), "", (_xludf.CONCAT(" || Class: ", KeggPlantTaxon!K54)))</f>
        <v>#NAME?</v>
      </c>
      <c r="L54" s="309" t="e">
        <f ca="1">IF(ISBLANK(KeggPlantTaxon!L54), "", (_xludf.CONCAT(" || Subclass: ", KeggPlantTaxon!L54)))</f>
        <v>#NAME?</v>
      </c>
      <c r="M54" s="309" t="e">
        <f ca="1">IF(ISBLANK(KeggPlantTaxon!O54), "", (_xludf.CONCAT(" || Order: ", KeggPlantTaxon!O54)))</f>
        <v>#NAME?</v>
      </c>
      <c r="N54" s="309" t="e">
        <f ca="1">IF(ISBLANK(KeggPlantTaxon!P54), "", (_xludf.CONCAT(" || Family: ", KeggPlantTaxon!P54)))</f>
        <v>#NAME?</v>
      </c>
      <c r="O54" s="309" t="e">
        <f ca="1">IF(ISBLANK(KeggPlantTaxon!Q54), "", (_xludf.CONCAT(" || Subfamily: ", KeggPlantTaxon!Q54)))</f>
        <v>#NAME?</v>
      </c>
      <c r="P54" s="309" t="e">
        <f ca="1">IF(ISBLANK(KeggPlantTaxon!R54), "", (_xludf.CONCAT(" || Tribe: ", KeggPlantTaxon!R54)))</f>
        <v>#NAME?</v>
      </c>
      <c r="Q54" s="309" t="e">
        <f ca="1">IF(ISBLANK(KeggPlantTaxon!S54), "", (_xludf.CONCAT(" || Subtribe: ", KeggPlantTaxon!S54)))</f>
        <v>#NAME?</v>
      </c>
      <c r="R54" s="309" t="e">
        <f ca="1">IF(ISBLANK(KeggPlantTaxon!T54), "", (_xludf.CONCAT(" || Genus: ", KeggPlantTaxon!T54)))</f>
        <v>#NAME?</v>
      </c>
      <c r="S54" s="309" t="e">
        <f t="shared" ca="1" si="1"/>
        <v>#NAME?</v>
      </c>
      <c r="T54" s="309" t="e">
        <f ca="1">IF(ISBLANK(KeggPlantTaxon!U54), "", (_xludf.CONCAT(" || Species: ", KeggPlantTaxon!U54)))</f>
        <v>#NAME?</v>
      </c>
      <c r="U54" s="309" t="str">
        <f>IF(ISBLANK(KeggPlantTaxon!V54), "", (_xludf.CONCAT(" || Var/Subsp: ", KeggPlantTaxon!V54)))</f>
        <v/>
      </c>
      <c r="V54" s="309"/>
      <c r="W54" s="309"/>
      <c r="X54" s="309"/>
      <c r="Y54" s="309"/>
      <c r="Z54" s="309"/>
    </row>
    <row r="55" spans="1:26" ht="14.25" customHeight="1">
      <c r="A55" s="310" t="s">
        <v>3114</v>
      </c>
      <c r="B55" s="308" t="e">
        <f t="shared" ca="1" si="0"/>
        <v>#NAME?</v>
      </c>
      <c r="C55" s="309" t="e">
        <f ca="1">IF(ISBLANK(KeggPlantTaxon!A55), "", (_xludf.CONCAT("Kegg code: ", KeggPlantTaxon!A55)))</f>
        <v>#NAME?</v>
      </c>
      <c r="D55" s="309" t="e">
        <f ca="1">IF(ISBLANK(KeggPlantTaxon!B55), "", (_xludf.CONCAT(" || Common name: ", KeggPlantTaxon!B55)))</f>
        <v>#NAME?</v>
      </c>
      <c r="E55" s="309" t="e">
        <f ca="1">IF(ISBLANK(KeggPlantTaxon!C55), "", (_xludf.CONCAT(" || Scientific name: ", KeggPlantTaxon!C55)))</f>
        <v>#NAME?</v>
      </c>
      <c r="F55" s="309" t="e">
        <f ca="1">IF(ISBLANK(KeggPlantTaxon!D55), "", (_xludf.CONCAT(" || Kingdom: ", KeggPlantTaxon!D55)))</f>
        <v>#NAME?</v>
      </c>
      <c r="G55" s="309" t="e">
        <f ca="1">IF(ISBLANK(KeggPlantTaxon!F55), "", (_xludf.CONCAT(" || Subkingdom: ", KeggPlantTaxon!F55)))</f>
        <v>#NAME?</v>
      </c>
      <c r="H55" s="309" t="e">
        <f ca="1">IF(ISBLANK(KeggPlantTaxon!H55), "", (_xludf.CONCAT(" || Superdivision: ", KeggPlantTaxon!H55)))</f>
        <v>#NAME?</v>
      </c>
      <c r="I55" s="309" t="e">
        <f ca="1">IF(ISBLANK(KeggPlantTaxon!I55), "", (_xludf.CONCAT(" || Phylum: ", KeggPlantTaxon!I55)))</f>
        <v>#NAME?</v>
      </c>
      <c r="J55" s="309" t="e">
        <f ca="1">IF(ISBLANK(KeggPlantTaxon!J55), "", (_xludf.CONCAT(" || Subphylum: ", KeggPlantTaxon!J55)))</f>
        <v>#NAME?</v>
      </c>
      <c r="K55" s="309" t="e">
        <f ca="1">IF(ISBLANK(KeggPlantTaxon!K55), "", (_xludf.CONCAT(" || Class: ", KeggPlantTaxon!K55)))</f>
        <v>#NAME?</v>
      </c>
      <c r="L55" s="309" t="e">
        <f ca="1">IF(ISBLANK(KeggPlantTaxon!L55), "", (_xludf.CONCAT(" || Subclass: ", KeggPlantTaxon!L55)))</f>
        <v>#NAME?</v>
      </c>
      <c r="M55" s="309" t="e">
        <f ca="1">IF(ISBLANK(KeggPlantTaxon!O55), "", (_xludf.CONCAT(" || Order: ", KeggPlantTaxon!O55)))</f>
        <v>#NAME?</v>
      </c>
      <c r="N55" s="309" t="e">
        <f ca="1">IF(ISBLANK(KeggPlantTaxon!P55), "", (_xludf.CONCAT(" || Family: ", KeggPlantTaxon!P55)))</f>
        <v>#NAME?</v>
      </c>
      <c r="O55" s="309" t="e">
        <f ca="1">IF(ISBLANK(KeggPlantTaxon!Q55), "", (_xludf.CONCAT(" || Subfamily: ", KeggPlantTaxon!Q55)))</f>
        <v>#NAME?</v>
      </c>
      <c r="P55" s="309" t="e">
        <f ca="1">IF(ISBLANK(KeggPlantTaxon!R55), "", (_xludf.CONCAT(" || Tribe: ", KeggPlantTaxon!R55)))</f>
        <v>#NAME?</v>
      </c>
      <c r="Q55" s="309" t="e">
        <f ca="1">IF(ISBLANK(KeggPlantTaxon!S55), "", (_xludf.CONCAT(" || Subtribe: ", KeggPlantTaxon!S55)))</f>
        <v>#NAME?</v>
      </c>
      <c r="R55" s="309" t="e">
        <f ca="1">IF(ISBLANK(KeggPlantTaxon!T55), "", (_xludf.CONCAT(" || Genus: ", KeggPlantTaxon!T55)))</f>
        <v>#NAME?</v>
      </c>
      <c r="S55" s="309" t="e">
        <f t="shared" ca="1" si="1"/>
        <v>#NAME?</v>
      </c>
      <c r="T55" s="309" t="e">
        <f ca="1">IF(ISBLANK(KeggPlantTaxon!U55), "", (_xludf.CONCAT(" || Species: ", KeggPlantTaxon!U55)))</f>
        <v>#NAME?</v>
      </c>
      <c r="U55" s="309" t="str">
        <f>IF(ISBLANK(KeggPlantTaxon!V55), "", (_xludf.CONCAT(" || Var/Subsp: ", KeggPlantTaxon!V55)))</f>
        <v/>
      </c>
      <c r="V55" s="309"/>
      <c r="W55" s="309"/>
      <c r="X55" s="309"/>
      <c r="Y55" s="309"/>
      <c r="Z55" s="309"/>
    </row>
    <row r="56" spans="1:26" ht="14.25" customHeight="1">
      <c r="A56" s="310" t="s">
        <v>3115</v>
      </c>
      <c r="B56" s="308" t="e">
        <f t="shared" ca="1" si="0"/>
        <v>#NAME?</v>
      </c>
      <c r="C56" s="309" t="e">
        <f ca="1">IF(ISBLANK(KeggPlantTaxon!A56), "", (_xludf.CONCAT("Kegg code: ", KeggPlantTaxon!A56)))</f>
        <v>#NAME?</v>
      </c>
      <c r="D56" s="309" t="e">
        <f ca="1">IF(ISBLANK(KeggPlantTaxon!B56), "", (_xludf.CONCAT(" || Common name: ", KeggPlantTaxon!B56)))</f>
        <v>#NAME?</v>
      </c>
      <c r="E56" s="309" t="e">
        <f ca="1">IF(ISBLANK(KeggPlantTaxon!C56), "", (_xludf.CONCAT(" || Scientific name: ", KeggPlantTaxon!C56)))</f>
        <v>#NAME?</v>
      </c>
      <c r="F56" s="309" t="e">
        <f ca="1">IF(ISBLANK(KeggPlantTaxon!D56), "", (_xludf.CONCAT(" || Kingdom: ", KeggPlantTaxon!D56)))</f>
        <v>#NAME?</v>
      </c>
      <c r="G56" s="309" t="e">
        <f ca="1">IF(ISBLANK(KeggPlantTaxon!F56), "", (_xludf.CONCAT(" || Subkingdom: ", KeggPlantTaxon!F56)))</f>
        <v>#NAME?</v>
      </c>
      <c r="H56" s="309" t="e">
        <f ca="1">IF(ISBLANK(KeggPlantTaxon!H56), "", (_xludf.CONCAT(" || Superdivision: ", KeggPlantTaxon!H56)))</f>
        <v>#NAME?</v>
      </c>
      <c r="I56" s="309" t="e">
        <f ca="1">IF(ISBLANK(KeggPlantTaxon!I56), "", (_xludf.CONCAT(" || Phylum: ", KeggPlantTaxon!I56)))</f>
        <v>#NAME?</v>
      </c>
      <c r="J56" s="309" t="e">
        <f ca="1">IF(ISBLANK(KeggPlantTaxon!J56), "", (_xludf.CONCAT(" || Subphylum: ", KeggPlantTaxon!J56)))</f>
        <v>#NAME?</v>
      </c>
      <c r="K56" s="309" t="e">
        <f ca="1">IF(ISBLANK(KeggPlantTaxon!K56), "", (_xludf.CONCAT(" || Class: ", KeggPlantTaxon!K56)))</f>
        <v>#NAME?</v>
      </c>
      <c r="L56" s="309" t="e">
        <f ca="1">IF(ISBLANK(KeggPlantTaxon!L56), "", (_xludf.CONCAT(" || Subclass: ", KeggPlantTaxon!L56)))</f>
        <v>#NAME?</v>
      </c>
      <c r="M56" s="309" t="e">
        <f ca="1">IF(ISBLANK(KeggPlantTaxon!O56), "", (_xludf.CONCAT(" || Order: ", KeggPlantTaxon!O56)))</f>
        <v>#NAME?</v>
      </c>
      <c r="N56" s="309" t="e">
        <f ca="1">IF(ISBLANK(KeggPlantTaxon!P56), "", (_xludf.CONCAT(" || Family: ", KeggPlantTaxon!P56)))</f>
        <v>#NAME?</v>
      </c>
      <c r="O56" s="309" t="e">
        <f ca="1">IF(ISBLANK(KeggPlantTaxon!Q56), "", (_xludf.CONCAT(" || Subfamily: ", KeggPlantTaxon!Q56)))</f>
        <v>#NAME?</v>
      </c>
      <c r="P56" s="309" t="e">
        <f ca="1">IF(ISBLANK(KeggPlantTaxon!R56), "", (_xludf.CONCAT(" || Tribe: ", KeggPlantTaxon!R56)))</f>
        <v>#NAME?</v>
      </c>
      <c r="Q56" s="309" t="e">
        <f ca="1">IF(ISBLANK(KeggPlantTaxon!S56), "", (_xludf.CONCAT(" || Subtribe: ", KeggPlantTaxon!S56)))</f>
        <v>#NAME?</v>
      </c>
      <c r="R56" s="309" t="e">
        <f ca="1">IF(ISBLANK(KeggPlantTaxon!T56), "", (_xludf.CONCAT(" || Genus: ", KeggPlantTaxon!T56)))</f>
        <v>#NAME?</v>
      </c>
      <c r="S56" s="309" t="e">
        <f t="shared" ca="1" si="1"/>
        <v>#NAME?</v>
      </c>
      <c r="T56" s="309" t="e">
        <f ca="1">IF(ISBLANK(KeggPlantTaxon!U56), "", (_xludf.CONCAT(" || Species: ", KeggPlantTaxon!U56)))</f>
        <v>#NAME?</v>
      </c>
      <c r="U56" s="309" t="str">
        <f>IF(ISBLANK(KeggPlantTaxon!V56), "", (_xludf.CONCAT(" || Var/Subsp: ", KeggPlantTaxon!V56)))</f>
        <v/>
      </c>
      <c r="V56" s="309"/>
      <c r="W56" s="309"/>
      <c r="X56" s="309"/>
      <c r="Y56" s="309"/>
      <c r="Z56" s="309"/>
    </row>
    <row r="57" spans="1:26" ht="14.25" customHeight="1">
      <c r="A57" s="310" t="s">
        <v>3116</v>
      </c>
      <c r="B57" s="308" t="e">
        <f t="shared" ca="1" si="0"/>
        <v>#NAME?</v>
      </c>
      <c r="C57" s="309" t="e">
        <f ca="1">IF(ISBLANK(KeggPlantTaxon!A57), "", (_xludf.CONCAT("Kegg code: ", KeggPlantTaxon!A57)))</f>
        <v>#NAME?</v>
      </c>
      <c r="D57" s="309" t="e">
        <f ca="1">IF(ISBLANK(KeggPlantTaxon!B57), "", (_xludf.CONCAT(" || Common name: ", KeggPlantTaxon!B57)))</f>
        <v>#NAME?</v>
      </c>
      <c r="E57" s="309" t="e">
        <f ca="1">IF(ISBLANK(KeggPlantTaxon!C57), "", (_xludf.CONCAT(" || Scientific name: ", KeggPlantTaxon!C57)))</f>
        <v>#NAME?</v>
      </c>
      <c r="F57" s="309" t="e">
        <f ca="1">IF(ISBLANK(KeggPlantTaxon!D57), "", (_xludf.CONCAT(" || Kingdom: ", KeggPlantTaxon!D57)))</f>
        <v>#NAME?</v>
      </c>
      <c r="G57" s="309" t="e">
        <f ca="1">IF(ISBLANK(KeggPlantTaxon!F57), "", (_xludf.CONCAT(" || Subkingdom: ", KeggPlantTaxon!F57)))</f>
        <v>#NAME?</v>
      </c>
      <c r="H57" s="309" t="e">
        <f ca="1">IF(ISBLANK(KeggPlantTaxon!H57), "", (_xludf.CONCAT(" || Superdivision: ", KeggPlantTaxon!H57)))</f>
        <v>#NAME?</v>
      </c>
      <c r="I57" s="309" t="e">
        <f ca="1">IF(ISBLANK(KeggPlantTaxon!I57), "", (_xludf.CONCAT(" || Phylum: ", KeggPlantTaxon!I57)))</f>
        <v>#NAME?</v>
      </c>
      <c r="J57" s="309" t="e">
        <f ca="1">IF(ISBLANK(KeggPlantTaxon!J57), "", (_xludf.CONCAT(" || Subphylum: ", KeggPlantTaxon!J57)))</f>
        <v>#NAME?</v>
      </c>
      <c r="K57" s="309" t="e">
        <f ca="1">IF(ISBLANK(KeggPlantTaxon!K57), "", (_xludf.CONCAT(" || Class: ", KeggPlantTaxon!K57)))</f>
        <v>#NAME?</v>
      </c>
      <c r="L57" s="309" t="e">
        <f ca="1">IF(ISBLANK(KeggPlantTaxon!L57), "", (_xludf.CONCAT(" || Subclass: ", KeggPlantTaxon!L57)))</f>
        <v>#NAME?</v>
      </c>
      <c r="M57" s="309" t="e">
        <f ca="1">IF(ISBLANK(KeggPlantTaxon!O57), "", (_xludf.CONCAT(" || Order: ", KeggPlantTaxon!O57)))</f>
        <v>#NAME?</v>
      </c>
      <c r="N57" s="309" t="e">
        <f ca="1">IF(ISBLANK(KeggPlantTaxon!P57), "", (_xludf.CONCAT(" || Family: ", KeggPlantTaxon!P57)))</f>
        <v>#NAME?</v>
      </c>
      <c r="O57" s="309" t="e">
        <f ca="1">IF(ISBLANK(KeggPlantTaxon!Q57), "", (_xludf.CONCAT(" || Subfamily: ", KeggPlantTaxon!Q57)))</f>
        <v>#NAME?</v>
      </c>
      <c r="P57" s="309" t="e">
        <f ca="1">IF(ISBLANK(KeggPlantTaxon!R57), "", (_xludf.CONCAT(" || Tribe: ", KeggPlantTaxon!R57)))</f>
        <v>#NAME?</v>
      </c>
      <c r="Q57" s="309" t="e">
        <f ca="1">IF(ISBLANK(KeggPlantTaxon!S57), "", (_xludf.CONCAT(" || Subtribe: ", KeggPlantTaxon!S57)))</f>
        <v>#NAME?</v>
      </c>
      <c r="R57" s="309" t="e">
        <f ca="1">IF(ISBLANK(KeggPlantTaxon!T57), "", (_xludf.CONCAT(" || Genus: ", KeggPlantTaxon!T57)))</f>
        <v>#NAME?</v>
      </c>
      <c r="S57" s="309" t="e">
        <f t="shared" ca="1" si="1"/>
        <v>#NAME?</v>
      </c>
      <c r="T57" s="309" t="e">
        <f ca="1">IF(ISBLANK(KeggPlantTaxon!U57), "", (_xludf.CONCAT(" || Species: ", KeggPlantTaxon!U57)))</f>
        <v>#NAME?</v>
      </c>
      <c r="U57" s="309" t="str">
        <f>IF(ISBLANK(KeggPlantTaxon!V57), "", (_xludf.CONCAT(" || Var/Subsp: ", KeggPlantTaxon!V57)))</f>
        <v/>
      </c>
      <c r="V57" s="309"/>
      <c r="W57" s="309"/>
      <c r="X57" s="309"/>
      <c r="Y57" s="309"/>
      <c r="Z57" s="309"/>
    </row>
    <row r="58" spans="1:26" ht="14.25" customHeight="1">
      <c r="A58" s="310" t="s">
        <v>3117</v>
      </c>
      <c r="B58" s="308" t="e">
        <f t="shared" ca="1" si="0"/>
        <v>#NAME?</v>
      </c>
      <c r="C58" s="309" t="e">
        <f ca="1">IF(ISBLANK(KeggPlantTaxon!A58), "", (_xludf.CONCAT("Kegg code: ", KeggPlantTaxon!A58)))</f>
        <v>#NAME?</v>
      </c>
      <c r="D58" s="309" t="e">
        <f ca="1">IF(ISBLANK(KeggPlantTaxon!B58), "", (_xludf.CONCAT(" || Common name: ", KeggPlantTaxon!B58)))</f>
        <v>#NAME?</v>
      </c>
      <c r="E58" s="309" t="e">
        <f ca="1">IF(ISBLANK(KeggPlantTaxon!C58), "", (_xludf.CONCAT(" || Scientific name: ", KeggPlantTaxon!C58)))</f>
        <v>#NAME?</v>
      </c>
      <c r="F58" s="309" t="e">
        <f ca="1">IF(ISBLANK(KeggPlantTaxon!D58), "", (_xludf.CONCAT(" || Kingdom: ", KeggPlantTaxon!D58)))</f>
        <v>#NAME?</v>
      </c>
      <c r="G58" s="309" t="e">
        <f ca="1">IF(ISBLANK(KeggPlantTaxon!F58), "", (_xludf.CONCAT(" || Subkingdom: ", KeggPlantTaxon!F58)))</f>
        <v>#NAME?</v>
      </c>
      <c r="H58" s="309" t="e">
        <f ca="1">IF(ISBLANK(KeggPlantTaxon!H58), "", (_xludf.CONCAT(" || Superdivision: ", KeggPlantTaxon!H58)))</f>
        <v>#NAME?</v>
      </c>
      <c r="I58" s="309" t="e">
        <f ca="1">IF(ISBLANK(KeggPlantTaxon!I58), "", (_xludf.CONCAT(" || Phylum: ", KeggPlantTaxon!I58)))</f>
        <v>#NAME?</v>
      </c>
      <c r="J58" s="309" t="e">
        <f ca="1">IF(ISBLANK(KeggPlantTaxon!J58), "", (_xludf.CONCAT(" || Subphylum: ", KeggPlantTaxon!J58)))</f>
        <v>#NAME?</v>
      </c>
      <c r="K58" s="309" t="e">
        <f ca="1">IF(ISBLANK(KeggPlantTaxon!K58), "", (_xludf.CONCAT(" || Class: ", KeggPlantTaxon!K58)))</f>
        <v>#NAME?</v>
      </c>
      <c r="L58" s="309" t="e">
        <f ca="1">IF(ISBLANK(KeggPlantTaxon!L58), "", (_xludf.CONCAT(" || Subclass: ", KeggPlantTaxon!L58)))</f>
        <v>#NAME?</v>
      </c>
      <c r="M58" s="309" t="e">
        <f ca="1">IF(ISBLANK(KeggPlantTaxon!O58), "", (_xludf.CONCAT(" || Order: ", KeggPlantTaxon!O58)))</f>
        <v>#NAME?</v>
      </c>
      <c r="N58" s="309" t="e">
        <f ca="1">IF(ISBLANK(KeggPlantTaxon!P58), "", (_xludf.CONCAT(" || Family: ", KeggPlantTaxon!P58)))</f>
        <v>#NAME?</v>
      </c>
      <c r="O58" s="309" t="e">
        <f ca="1">IF(ISBLANK(KeggPlantTaxon!Q58), "", (_xludf.CONCAT(" || Subfamily: ", KeggPlantTaxon!Q58)))</f>
        <v>#NAME?</v>
      </c>
      <c r="P58" s="309" t="e">
        <f ca="1">IF(ISBLANK(KeggPlantTaxon!R58), "", (_xludf.CONCAT(" || Tribe: ", KeggPlantTaxon!R58)))</f>
        <v>#NAME?</v>
      </c>
      <c r="Q58" s="309" t="e">
        <f ca="1">IF(ISBLANK(KeggPlantTaxon!S58), "", (_xludf.CONCAT(" || Subtribe: ", KeggPlantTaxon!S58)))</f>
        <v>#NAME?</v>
      </c>
      <c r="R58" s="309" t="e">
        <f ca="1">IF(ISBLANK(KeggPlantTaxon!T58), "", (_xludf.CONCAT(" || Genus: ", KeggPlantTaxon!T58)))</f>
        <v>#NAME?</v>
      </c>
      <c r="S58" s="309" t="e">
        <f t="shared" ca="1" si="1"/>
        <v>#NAME?</v>
      </c>
      <c r="T58" s="309" t="e">
        <f ca="1">IF(ISBLANK(KeggPlantTaxon!U58), "", (_xludf.CONCAT(" || Species: ", KeggPlantTaxon!U58)))</f>
        <v>#NAME?</v>
      </c>
      <c r="U58" s="309" t="str">
        <f>IF(ISBLANK(KeggPlantTaxon!V58), "", (_xludf.CONCAT(" || Var/Subsp: ", KeggPlantTaxon!V58)))</f>
        <v/>
      </c>
      <c r="V58" s="309"/>
      <c r="W58" s="309"/>
      <c r="X58" s="309"/>
      <c r="Y58" s="309"/>
      <c r="Z58" s="309"/>
    </row>
    <row r="59" spans="1:26" ht="14.25" customHeight="1">
      <c r="A59" s="310" t="s">
        <v>3118</v>
      </c>
      <c r="B59" s="308" t="e">
        <f t="shared" ca="1" si="0"/>
        <v>#NAME?</v>
      </c>
      <c r="C59" s="309" t="e">
        <f ca="1">IF(ISBLANK(KeggPlantTaxon!A59), "", (_xludf.CONCAT("Kegg code: ", KeggPlantTaxon!A59)))</f>
        <v>#NAME?</v>
      </c>
      <c r="D59" s="309" t="e">
        <f ca="1">IF(ISBLANK(KeggPlantTaxon!B59), "", (_xludf.CONCAT(" || Common name: ", KeggPlantTaxon!B59)))</f>
        <v>#NAME?</v>
      </c>
      <c r="E59" s="309" t="e">
        <f ca="1">IF(ISBLANK(KeggPlantTaxon!C59), "", (_xludf.CONCAT(" || Scientific name: ", KeggPlantTaxon!C59)))</f>
        <v>#NAME?</v>
      </c>
      <c r="F59" s="309" t="e">
        <f ca="1">IF(ISBLANK(KeggPlantTaxon!D59), "", (_xludf.CONCAT(" || Kingdom: ", KeggPlantTaxon!D59)))</f>
        <v>#NAME?</v>
      </c>
      <c r="G59" s="309" t="e">
        <f ca="1">IF(ISBLANK(KeggPlantTaxon!F59), "", (_xludf.CONCAT(" || Subkingdom: ", KeggPlantTaxon!F59)))</f>
        <v>#NAME?</v>
      </c>
      <c r="H59" s="309" t="e">
        <f ca="1">IF(ISBLANK(KeggPlantTaxon!H59), "", (_xludf.CONCAT(" || Superdivision: ", KeggPlantTaxon!H59)))</f>
        <v>#NAME?</v>
      </c>
      <c r="I59" s="309" t="e">
        <f ca="1">IF(ISBLANK(KeggPlantTaxon!I59), "", (_xludf.CONCAT(" || Phylum: ", KeggPlantTaxon!I59)))</f>
        <v>#NAME?</v>
      </c>
      <c r="J59" s="309" t="e">
        <f ca="1">IF(ISBLANK(KeggPlantTaxon!J59), "", (_xludf.CONCAT(" || Subphylum: ", KeggPlantTaxon!J59)))</f>
        <v>#NAME?</v>
      </c>
      <c r="K59" s="309" t="e">
        <f ca="1">IF(ISBLANK(KeggPlantTaxon!K59), "", (_xludf.CONCAT(" || Class: ", KeggPlantTaxon!K59)))</f>
        <v>#NAME?</v>
      </c>
      <c r="L59" s="309" t="e">
        <f ca="1">IF(ISBLANK(KeggPlantTaxon!L59), "", (_xludf.CONCAT(" || Subclass: ", KeggPlantTaxon!L59)))</f>
        <v>#NAME?</v>
      </c>
      <c r="M59" s="309" t="e">
        <f ca="1">IF(ISBLANK(KeggPlantTaxon!O59), "", (_xludf.CONCAT(" || Order: ", KeggPlantTaxon!O59)))</f>
        <v>#NAME?</v>
      </c>
      <c r="N59" s="309" t="e">
        <f ca="1">IF(ISBLANK(KeggPlantTaxon!P59), "", (_xludf.CONCAT(" || Family: ", KeggPlantTaxon!P59)))</f>
        <v>#NAME?</v>
      </c>
      <c r="O59" s="309" t="e">
        <f ca="1">IF(ISBLANK(KeggPlantTaxon!Q59), "", (_xludf.CONCAT(" || Subfamily: ", KeggPlantTaxon!Q59)))</f>
        <v>#NAME?</v>
      </c>
      <c r="P59" s="309" t="e">
        <f ca="1">IF(ISBLANK(KeggPlantTaxon!R59), "", (_xludf.CONCAT(" || Tribe: ", KeggPlantTaxon!R59)))</f>
        <v>#NAME?</v>
      </c>
      <c r="Q59" s="309" t="e">
        <f ca="1">IF(ISBLANK(KeggPlantTaxon!S59), "", (_xludf.CONCAT(" || Subtribe: ", KeggPlantTaxon!S59)))</f>
        <v>#NAME?</v>
      </c>
      <c r="R59" s="309" t="e">
        <f ca="1">IF(ISBLANK(KeggPlantTaxon!T59), "", (_xludf.CONCAT(" || Genus: ", KeggPlantTaxon!T59)))</f>
        <v>#NAME?</v>
      </c>
      <c r="S59" s="309" t="e">
        <f t="shared" ca="1" si="1"/>
        <v>#NAME?</v>
      </c>
      <c r="T59" s="309" t="e">
        <f ca="1">IF(ISBLANK(KeggPlantTaxon!U59), "", (_xludf.CONCAT(" || Species: ", KeggPlantTaxon!U59)))</f>
        <v>#NAME?</v>
      </c>
      <c r="U59" s="309" t="str">
        <f>IF(ISBLANK(KeggPlantTaxon!V59), "", (_xludf.CONCAT(" || Var/Subsp: ", KeggPlantTaxon!V59)))</f>
        <v/>
      </c>
      <c r="V59" s="309"/>
      <c r="W59" s="309"/>
      <c r="X59" s="309"/>
      <c r="Y59" s="309"/>
      <c r="Z59" s="309"/>
    </row>
    <row r="60" spans="1:26" ht="14.25" customHeight="1">
      <c r="A60" s="310" t="s">
        <v>3119</v>
      </c>
      <c r="B60" s="308" t="e">
        <f t="shared" ca="1" si="0"/>
        <v>#NAME?</v>
      </c>
      <c r="C60" s="309" t="e">
        <f ca="1">IF(ISBLANK(KeggPlantTaxon!A60), "", (_xludf.CONCAT("Kegg code: ", KeggPlantTaxon!A60)))</f>
        <v>#NAME?</v>
      </c>
      <c r="D60" s="309" t="e">
        <f ca="1">IF(ISBLANK(KeggPlantTaxon!B60), "", (_xludf.CONCAT(" || Common name: ", KeggPlantTaxon!B60)))</f>
        <v>#NAME?</v>
      </c>
      <c r="E60" s="309" t="e">
        <f ca="1">IF(ISBLANK(KeggPlantTaxon!C60), "", (_xludf.CONCAT(" || Scientific name: ", KeggPlantTaxon!C60)))</f>
        <v>#NAME?</v>
      </c>
      <c r="F60" s="309" t="e">
        <f ca="1">IF(ISBLANK(KeggPlantTaxon!D60), "", (_xludf.CONCAT(" || Kingdom: ", KeggPlantTaxon!D60)))</f>
        <v>#NAME?</v>
      </c>
      <c r="G60" s="309" t="e">
        <f ca="1">IF(ISBLANK(KeggPlantTaxon!F60), "", (_xludf.CONCAT(" || Subkingdom: ", KeggPlantTaxon!F60)))</f>
        <v>#NAME?</v>
      </c>
      <c r="H60" s="309" t="e">
        <f ca="1">IF(ISBLANK(KeggPlantTaxon!H60), "", (_xludf.CONCAT(" || Superdivision: ", KeggPlantTaxon!H60)))</f>
        <v>#NAME?</v>
      </c>
      <c r="I60" s="309" t="e">
        <f ca="1">IF(ISBLANK(KeggPlantTaxon!I60), "", (_xludf.CONCAT(" || Phylum: ", KeggPlantTaxon!I60)))</f>
        <v>#NAME?</v>
      </c>
      <c r="J60" s="309" t="e">
        <f ca="1">IF(ISBLANK(KeggPlantTaxon!J60), "", (_xludf.CONCAT(" || Subphylum: ", KeggPlantTaxon!J60)))</f>
        <v>#NAME?</v>
      </c>
      <c r="K60" s="309" t="e">
        <f ca="1">IF(ISBLANK(KeggPlantTaxon!K60), "", (_xludf.CONCAT(" || Class: ", KeggPlantTaxon!K60)))</f>
        <v>#NAME?</v>
      </c>
      <c r="L60" s="309" t="e">
        <f ca="1">IF(ISBLANK(KeggPlantTaxon!L60), "", (_xludf.CONCAT(" || Subclass: ", KeggPlantTaxon!L60)))</f>
        <v>#NAME?</v>
      </c>
      <c r="M60" s="309" t="e">
        <f ca="1">IF(ISBLANK(KeggPlantTaxon!O60), "", (_xludf.CONCAT(" || Order: ", KeggPlantTaxon!O60)))</f>
        <v>#NAME?</v>
      </c>
      <c r="N60" s="309" t="e">
        <f ca="1">IF(ISBLANK(KeggPlantTaxon!P60), "", (_xludf.CONCAT(" || Family: ", KeggPlantTaxon!P60)))</f>
        <v>#NAME?</v>
      </c>
      <c r="O60" s="309" t="e">
        <f ca="1">IF(ISBLANK(KeggPlantTaxon!Q60), "", (_xludf.CONCAT(" || Subfamily: ", KeggPlantTaxon!Q60)))</f>
        <v>#NAME?</v>
      </c>
      <c r="P60" s="309" t="e">
        <f ca="1">IF(ISBLANK(KeggPlantTaxon!R60), "", (_xludf.CONCAT(" || Tribe: ", KeggPlantTaxon!R60)))</f>
        <v>#NAME?</v>
      </c>
      <c r="Q60" s="309" t="e">
        <f ca="1">IF(ISBLANK(KeggPlantTaxon!S60), "", (_xludf.CONCAT(" || Subtribe: ", KeggPlantTaxon!S60)))</f>
        <v>#NAME?</v>
      </c>
      <c r="R60" s="309" t="e">
        <f ca="1">IF(ISBLANK(KeggPlantTaxon!T60), "", (_xludf.CONCAT(" || Genus: ", KeggPlantTaxon!T60)))</f>
        <v>#NAME?</v>
      </c>
      <c r="S60" s="309" t="e">
        <f t="shared" ca="1" si="1"/>
        <v>#NAME?</v>
      </c>
      <c r="T60" s="309" t="e">
        <f ca="1">IF(ISBLANK(KeggPlantTaxon!U60), "", (_xludf.CONCAT(" || Species: ", KeggPlantTaxon!U60)))</f>
        <v>#NAME?</v>
      </c>
      <c r="U60" s="309" t="str">
        <f>IF(ISBLANK(KeggPlantTaxon!V60), "", (_xludf.CONCAT(" || Var/Subsp: ", KeggPlantTaxon!V60)))</f>
        <v/>
      </c>
      <c r="V60" s="309"/>
      <c r="W60" s="309"/>
      <c r="X60" s="309"/>
      <c r="Y60" s="309"/>
      <c r="Z60" s="309"/>
    </row>
    <row r="61" spans="1:26" ht="14.25" customHeight="1">
      <c r="A61" s="310" t="s">
        <v>3120</v>
      </c>
      <c r="B61" s="308" t="e">
        <f t="shared" ca="1" si="0"/>
        <v>#NAME?</v>
      </c>
      <c r="C61" s="309" t="e">
        <f ca="1">IF(ISBLANK(KeggPlantTaxon!A61), "", (_xludf.CONCAT("Kegg code: ", KeggPlantTaxon!A61)))</f>
        <v>#NAME?</v>
      </c>
      <c r="D61" s="309" t="e">
        <f ca="1">IF(ISBLANK(KeggPlantTaxon!B61), "", (_xludf.CONCAT(" || Common name: ", KeggPlantTaxon!B61)))</f>
        <v>#NAME?</v>
      </c>
      <c r="E61" s="309" t="e">
        <f ca="1">IF(ISBLANK(KeggPlantTaxon!C61), "", (_xludf.CONCAT(" || Scientific name: ", KeggPlantTaxon!C61)))</f>
        <v>#NAME?</v>
      </c>
      <c r="F61" s="309" t="e">
        <f ca="1">IF(ISBLANK(KeggPlantTaxon!D61), "", (_xludf.CONCAT(" || Kingdom: ", KeggPlantTaxon!D61)))</f>
        <v>#NAME?</v>
      </c>
      <c r="G61" s="309" t="e">
        <f ca="1">IF(ISBLANK(KeggPlantTaxon!F61), "", (_xludf.CONCAT(" || Subkingdom: ", KeggPlantTaxon!F61)))</f>
        <v>#NAME?</v>
      </c>
      <c r="H61" s="309" t="e">
        <f ca="1">IF(ISBLANK(KeggPlantTaxon!H61), "", (_xludf.CONCAT(" || Superdivision: ", KeggPlantTaxon!H61)))</f>
        <v>#NAME?</v>
      </c>
      <c r="I61" s="309" t="e">
        <f ca="1">IF(ISBLANK(KeggPlantTaxon!I61), "", (_xludf.CONCAT(" || Phylum: ", KeggPlantTaxon!I61)))</f>
        <v>#NAME?</v>
      </c>
      <c r="J61" s="309" t="e">
        <f ca="1">IF(ISBLANK(KeggPlantTaxon!J61), "", (_xludf.CONCAT(" || Subphylum: ", KeggPlantTaxon!J61)))</f>
        <v>#NAME?</v>
      </c>
      <c r="K61" s="309" t="e">
        <f ca="1">IF(ISBLANK(KeggPlantTaxon!K61), "", (_xludf.CONCAT(" || Class: ", KeggPlantTaxon!K61)))</f>
        <v>#NAME?</v>
      </c>
      <c r="L61" s="309" t="e">
        <f ca="1">IF(ISBLANK(KeggPlantTaxon!L61), "", (_xludf.CONCAT(" || Subclass: ", KeggPlantTaxon!L61)))</f>
        <v>#NAME?</v>
      </c>
      <c r="M61" s="309" t="e">
        <f ca="1">IF(ISBLANK(KeggPlantTaxon!O61), "", (_xludf.CONCAT(" || Order: ", KeggPlantTaxon!O61)))</f>
        <v>#NAME?</v>
      </c>
      <c r="N61" s="309" t="e">
        <f ca="1">IF(ISBLANK(KeggPlantTaxon!P61), "", (_xludf.CONCAT(" || Family: ", KeggPlantTaxon!P61)))</f>
        <v>#NAME?</v>
      </c>
      <c r="O61" s="309" t="e">
        <f ca="1">IF(ISBLANK(KeggPlantTaxon!Q61), "", (_xludf.CONCAT(" || Subfamily: ", KeggPlantTaxon!Q61)))</f>
        <v>#NAME?</v>
      </c>
      <c r="P61" s="309" t="e">
        <f ca="1">IF(ISBLANK(KeggPlantTaxon!R61), "", (_xludf.CONCAT(" || Tribe: ", KeggPlantTaxon!R61)))</f>
        <v>#NAME?</v>
      </c>
      <c r="Q61" s="309" t="e">
        <f ca="1">IF(ISBLANK(KeggPlantTaxon!S61), "", (_xludf.CONCAT(" || Subtribe: ", KeggPlantTaxon!S61)))</f>
        <v>#NAME?</v>
      </c>
      <c r="R61" s="309" t="e">
        <f ca="1">IF(ISBLANK(KeggPlantTaxon!T61), "", (_xludf.CONCAT(" || Genus: ", KeggPlantTaxon!T61)))</f>
        <v>#NAME?</v>
      </c>
      <c r="S61" s="309" t="e">
        <f t="shared" ca="1" si="1"/>
        <v>#NAME?</v>
      </c>
      <c r="T61" s="309" t="e">
        <f ca="1">IF(ISBLANK(KeggPlantTaxon!U61), "", (_xludf.CONCAT(" || Species: ", KeggPlantTaxon!U61)))</f>
        <v>#NAME?</v>
      </c>
      <c r="U61" s="309" t="str">
        <f>IF(ISBLANK(KeggPlantTaxon!V61), "", (_xludf.CONCAT(" || Var/Subsp: ", KeggPlantTaxon!V61)))</f>
        <v/>
      </c>
      <c r="V61" s="309"/>
      <c r="W61" s="309"/>
      <c r="X61" s="309"/>
      <c r="Y61" s="309"/>
      <c r="Z61" s="309"/>
    </row>
    <row r="62" spans="1:26" ht="14.25" customHeight="1">
      <c r="A62" s="310" t="s">
        <v>3121</v>
      </c>
      <c r="B62" s="308" t="e">
        <f t="shared" ca="1" si="0"/>
        <v>#NAME?</v>
      </c>
      <c r="C62" s="309" t="e">
        <f ca="1">IF(ISBLANK(KeggPlantTaxon!A62), "", (_xludf.CONCAT("Kegg code: ", KeggPlantTaxon!A62)))</f>
        <v>#NAME?</v>
      </c>
      <c r="D62" s="309" t="e">
        <f ca="1">IF(ISBLANK(KeggPlantTaxon!B62), "", (_xludf.CONCAT(" || Common name: ", KeggPlantTaxon!B62)))</f>
        <v>#NAME?</v>
      </c>
      <c r="E62" s="309" t="e">
        <f ca="1">IF(ISBLANK(KeggPlantTaxon!C62), "", (_xludf.CONCAT(" || Scientific name: ", KeggPlantTaxon!C62)))</f>
        <v>#NAME?</v>
      </c>
      <c r="F62" s="309" t="e">
        <f ca="1">IF(ISBLANK(KeggPlantTaxon!D62), "", (_xludf.CONCAT(" || Kingdom: ", KeggPlantTaxon!D62)))</f>
        <v>#NAME?</v>
      </c>
      <c r="G62" s="309" t="e">
        <f ca="1">IF(ISBLANK(KeggPlantTaxon!F62), "", (_xludf.CONCAT(" || Subkingdom: ", KeggPlantTaxon!F62)))</f>
        <v>#NAME?</v>
      </c>
      <c r="H62" s="309" t="e">
        <f ca="1">IF(ISBLANK(KeggPlantTaxon!H62), "", (_xludf.CONCAT(" || Superdivision: ", KeggPlantTaxon!H62)))</f>
        <v>#NAME?</v>
      </c>
      <c r="I62" s="309" t="e">
        <f ca="1">IF(ISBLANK(KeggPlantTaxon!I62), "", (_xludf.CONCAT(" || Phylum: ", KeggPlantTaxon!I62)))</f>
        <v>#NAME?</v>
      </c>
      <c r="J62" s="309" t="e">
        <f ca="1">IF(ISBLANK(KeggPlantTaxon!J62), "", (_xludf.CONCAT(" || Subphylum: ", KeggPlantTaxon!J62)))</f>
        <v>#NAME?</v>
      </c>
      <c r="K62" s="309" t="e">
        <f ca="1">IF(ISBLANK(KeggPlantTaxon!K62), "", (_xludf.CONCAT(" || Class: ", KeggPlantTaxon!K62)))</f>
        <v>#NAME?</v>
      </c>
      <c r="L62" s="309" t="e">
        <f ca="1">IF(ISBLANK(KeggPlantTaxon!L62), "", (_xludf.CONCAT(" || Subclass: ", KeggPlantTaxon!L62)))</f>
        <v>#NAME?</v>
      </c>
      <c r="M62" s="309" t="e">
        <f ca="1">IF(ISBLANK(KeggPlantTaxon!O62), "", (_xludf.CONCAT(" || Order: ", KeggPlantTaxon!O62)))</f>
        <v>#NAME?</v>
      </c>
      <c r="N62" s="309" t="e">
        <f ca="1">IF(ISBLANK(KeggPlantTaxon!P62), "", (_xludf.CONCAT(" || Family: ", KeggPlantTaxon!P62)))</f>
        <v>#NAME?</v>
      </c>
      <c r="O62" s="309" t="e">
        <f ca="1">IF(ISBLANK(KeggPlantTaxon!Q62), "", (_xludf.CONCAT(" || Subfamily: ", KeggPlantTaxon!Q62)))</f>
        <v>#NAME?</v>
      </c>
      <c r="P62" s="309" t="e">
        <f ca="1">IF(ISBLANK(KeggPlantTaxon!R62), "", (_xludf.CONCAT(" || Tribe: ", KeggPlantTaxon!R62)))</f>
        <v>#NAME?</v>
      </c>
      <c r="Q62" s="309" t="e">
        <f ca="1">IF(ISBLANK(KeggPlantTaxon!S62), "", (_xludf.CONCAT(" || Subtribe: ", KeggPlantTaxon!S62)))</f>
        <v>#NAME?</v>
      </c>
      <c r="R62" s="309" t="e">
        <f ca="1">IF(ISBLANK(KeggPlantTaxon!T62), "", (_xludf.CONCAT(" || Genus: ", KeggPlantTaxon!T62)))</f>
        <v>#NAME?</v>
      </c>
      <c r="S62" s="309" t="e">
        <f t="shared" ca="1" si="1"/>
        <v>#NAME?</v>
      </c>
      <c r="T62" s="309" t="e">
        <f ca="1">IF(ISBLANK(KeggPlantTaxon!U62), "", (_xludf.CONCAT(" || Species: ", KeggPlantTaxon!U62)))</f>
        <v>#NAME?</v>
      </c>
      <c r="U62" s="309" t="str">
        <f>IF(ISBLANK(KeggPlantTaxon!V62), "", (_xludf.CONCAT(" || Var/Subsp: ", KeggPlantTaxon!V62)))</f>
        <v/>
      </c>
      <c r="V62" s="309"/>
      <c r="W62" s="309"/>
      <c r="X62" s="309"/>
      <c r="Y62" s="309"/>
      <c r="Z62" s="309"/>
    </row>
    <row r="63" spans="1:26" ht="14.25" customHeight="1">
      <c r="A63" s="310" t="s">
        <v>3122</v>
      </c>
      <c r="B63" s="308" t="e">
        <f t="shared" ca="1" si="0"/>
        <v>#NAME?</v>
      </c>
      <c r="C63" s="309" t="e">
        <f ca="1">IF(ISBLANK(KeggPlantTaxon!A63), "", (_xludf.CONCAT("Kegg code: ", KeggPlantTaxon!A63)))</f>
        <v>#NAME?</v>
      </c>
      <c r="D63" s="309" t="e">
        <f ca="1">IF(ISBLANK(KeggPlantTaxon!B63), "", (_xludf.CONCAT(" || Common name: ", KeggPlantTaxon!B63)))</f>
        <v>#NAME?</v>
      </c>
      <c r="E63" s="309" t="e">
        <f ca="1">IF(ISBLANK(KeggPlantTaxon!C63), "", (_xludf.CONCAT(" || Scientific name: ", KeggPlantTaxon!C63)))</f>
        <v>#NAME?</v>
      </c>
      <c r="F63" s="309" t="e">
        <f ca="1">IF(ISBLANK(KeggPlantTaxon!D63), "", (_xludf.CONCAT(" || Kingdom: ", KeggPlantTaxon!D63)))</f>
        <v>#NAME?</v>
      </c>
      <c r="G63" s="309" t="e">
        <f ca="1">IF(ISBLANK(KeggPlantTaxon!F63), "", (_xludf.CONCAT(" || Subkingdom: ", KeggPlantTaxon!F63)))</f>
        <v>#NAME?</v>
      </c>
      <c r="H63" s="309" t="e">
        <f ca="1">IF(ISBLANK(KeggPlantTaxon!H63), "", (_xludf.CONCAT(" || Superdivision: ", KeggPlantTaxon!H63)))</f>
        <v>#NAME?</v>
      </c>
      <c r="I63" s="309" t="e">
        <f ca="1">IF(ISBLANK(KeggPlantTaxon!I63), "", (_xludf.CONCAT(" || Phylum: ", KeggPlantTaxon!I63)))</f>
        <v>#NAME?</v>
      </c>
      <c r="J63" s="309" t="e">
        <f ca="1">IF(ISBLANK(KeggPlantTaxon!J63), "", (_xludf.CONCAT(" || Subphylum: ", KeggPlantTaxon!J63)))</f>
        <v>#NAME?</v>
      </c>
      <c r="K63" s="309" t="e">
        <f ca="1">IF(ISBLANK(KeggPlantTaxon!K63), "", (_xludf.CONCAT(" || Class: ", KeggPlantTaxon!K63)))</f>
        <v>#NAME?</v>
      </c>
      <c r="L63" s="309" t="e">
        <f ca="1">IF(ISBLANK(KeggPlantTaxon!L63), "", (_xludf.CONCAT(" || Subclass: ", KeggPlantTaxon!L63)))</f>
        <v>#NAME?</v>
      </c>
      <c r="M63" s="309" t="e">
        <f ca="1">IF(ISBLANK(KeggPlantTaxon!O63), "", (_xludf.CONCAT(" || Order: ", KeggPlantTaxon!O63)))</f>
        <v>#NAME?</v>
      </c>
      <c r="N63" s="309" t="e">
        <f ca="1">IF(ISBLANK(KeggPlantTaxon!P63), "", (_xludf.CONCAT(" || Family: ", KeggPlantTaxon!P63)))</f>
        <v>#NAME?</v>
      </c>
      <c r="O63" s="309" t="e">
        <f ca="1">IF(ISBLANK(KeggPlantTaxon!Q63), "", (_xludf.CONCAT(" || Subfamily: ", KeggPlantTaxon!Q63)))</f>
        <v>#NAME?</v>
      </c>
      <c r="P63" s="309" t="e">
        <f ca="1">IF(ISBLANK(KeggPlantTaxon!R63), "", (_xludf.CONCAT(" || Tribe: ", KeggPlantTaxon!R63)))</f>
        <v>#NAME?</v>
      </c>
      <c r="Q63" s="309" t="e">
        <f ca="1">IF(ISBLANK(KeggPlantTaxon!S63), "", (_xludf.CONCAT(" || Subtribe: ", KeggPlantTaxon!S63)))</f>
        <v>#NAME?</v>
      </c>
      <c r="R63" s="309" t="e">
        <f ca="1">IF(ISBLANK(KeggPlantTaxon!T63), "", (_xludf.CONCAT(" || Genus: ", KeggPlantTaxon!T63)))</f>
        <v>#NAME?</v>
      </c>
      <c r="S63" s="309" t="e">
        <f t="shared" ca="1" si="1"/>
        <v>#NAME?</v>
      </c>
      <c r="T63" s="309" t="e">
        <f ca="1">IF(ISBLANK(KeggPlantTaxon!U63), "", (_xludf.CONCAT(" || Species: ", KeggPlantTaxon!U63)))</f>
        <v>#NAME?</v>
      </c>
      <c r="U63" s="309" t="str">
        <f>IF(ISBLANK(KeggPlantTaxon!V63), "", (_xludf.CONCAT(" || Var/Subsp: ", KeggPlantTaxon!V63)))</f>
        <v/>
      </c>
      <c r="V63" s="309"/>
      <c r="W63" s="309"/>
      <c r="X63" s="309"/>
      <c r="Y63" s="309"/>
      <c r="Z63" s="309"/>
    </row>
    <row r="64" spans="1:26" ht="14.25" customHeight="1">
      <c r="A64" s="310" t="s">
        <v>3123</v>
      </c>
      <c r="B64" s="308" t="e">
        <f t="shared" ca="1" si="0"/>
        <v>#NAME?</v>
      </c>
      <c r="C64" s="309" t="e">
        <f ca="1">IF(ISBLANK(KeggPlantTaxon!A64), "", (_xludf.CONCAT("Kegg code: ", KeggPlantTaxon!A64)))</f>
        <v>#NAME?</v>
      </c>
      <c r="D64" s="309" t="e">
        <f ca="1">IF(ISBLANK(KeggPlantTaxon!B64), "", (_xludf.CONCAT(" || Common name: ", KeggPlantTaxon!B64)))</f>
        <v>#NAME?</v>
      </c>
      <c r="E64" s="309" t="e">
        <f ca="1">IF(ISBLANK(KeggPlantTaxon!C64), "", (_xludf.CONCAT(" || Scientific name: ", KeggPlantTaxon!C64)))</f>
        <v>#NAME?</v>
      </c>
      <c r="F64" s="309" t="e">
        <f ca="1">IF(ISBLANK(KeggPlantTaxon!D64), "", (_xludf.CONCAT(" || Kingdom: ", KeggPlantTaxon!D64)))</f>
        <v>#NAME?</v>
      </c>
      <c r="G64" s="309" t="e">
        <f ca="1">IF(ISBLANK(KeggPlantTaxon!F64), "", (_xludf.CONCAT(" || Subkingdom: ", KeggPlantTaxon!F64)))</f>
        <v>#NAME?</v>
      </c>
      <c r="H64" s="309" t="e">
        <f ca="1">IF(ISBLANK(KeggPlantTaxon!H64), "", (_xludf.CONCAT(" || Superdivision: ", KeggPlantTaxon!H64)))</f>
        <v>#NAME?</v>
      </c>
      <c r="I64" s="309" t="e">
        <f ca="1">IF(ISBLANK(KeggPlantTaxon!I64), "", (_xludf.CONCAT(" || Phylum: ", KeggPlantTaxon!I64)))</f>
        <v>#NAME?</v>
      </c>
      <c r="J64" s="309" t="e">
        <f ca="1">IF(ISBLANK(KeggPlantTaxon!J64), "", (_xludf.CONCAT(" || Subphylum: ", KeggPlantTaxon!J64)))</f>
        <v>#NAME?</v>
      </c>
      <c r="K64" s="309" t="e">
        <f ca="1">IF(ISBLANK(KeggPlantTaxon!K64), "", (_xludf.CONCAT(" || Class: ", KeggPlantTaxon!K64)))</f>
        <v>#NAME?</v>
      </c>
      <c r="L64" s="309" t="e">
        <f ca="1">IF(ISBLANK(KeggPlantTaxon!L64), "", (_xludf.CONCAT(" || Subclass: ", KeggPlantTaxon!L64)))</f>
        <v>#NAME?</v>
      </c>
      <c r="M64" s="309" t="e">
        <f ca="1">IF(ISBLANK(KeggPlantTaxon!O64), "", (_xludf.CONCAT(" || Order: ", KeggPlantTaxon!O64)))</f>
        <v>#NAME?</v>
      </c>
      <c r="N64" s="309" t="e">
        <f ca="1">IF(ISBLANK(KeggPlantTaxon!P64), "", (_xludf.CONCAT(" || Family: ", KeggPlantTaxon!P64)))</f>
        <v>#NAME?</v>
      </c>
      <c r="O64" s="309" t="e">
        <f ca="1">IF(ISBLANK(KeggPlantTaxon!Q64), "", (_xludf.CONCAT(" || Subfamily: ", KeggPlantTaxon!Q64)))</f>
        <v>#NAME?</v>
      </c>
      <c r="P64" s="309" t="e">
        <f ca="1">IF(ISBLANK(KeggPlantTaxon!R64), "", (_xludf.CONCAT(" || Tribe: ", KeggPlantTaxon!R64)))</f>
        <v>#NAME?</v>
      </c>
      <c r="Q64" s="309" t="e">
        <f ca="1">IF(ISBLANK(KeggPlantTaxon!S64), "", (_xludf.CONCAT(" || Subtribe: ", KeggPlantTaxon!S64)))</f>
        <v>#NAME?</v>
      </c>
      <c r="R64" s="309" t="e">
        <f ca="1">IF(ISBLANK(KeggPlantTaxon!T64), "", (_xludf.CONCAT(" || Genus: ", KeggPlantTaxon!T64)))</f>
        <v>#NAME?</v>
      </c>
      <c r="S64" s="309" t="e">
        <f t="shared" ca="1" si="1"/>
        <v>#NAME?</v>
      </c>
      <c r="T64" s="309" t="e">
        <f ca="1">IF(ISBLANK(KeggPlantTaxon!U64), "", (_xludf.CONCAT(" || Species: ", KeggPlantTaxon!U64)))</f>
        <v>#NAME?</v>
      </c>
      <c r="U64" s="309" t="str">
        <f>IF(ISBLANK(KeggPlantTaxon!V64), "", (_xludf.CONCAT(" || Var/Subsp: ", KeggPlantTaxon!V64)))</f>
        <v/>
      </c>
      <c r="V64" s="309"/>
      <c r="W64" s="309"/>
      <c r="X64" s="309"/>
      <c r="Y64" s="309"/>
      <c r="Z64" s="309"/>
    </row>
    <row r="65" spans="1:26" ht="14.25" customHeight="1">
      <c r="A65" s="310" t="s">
        <v>3124</v>
      </c>
      <c r="B65" s="308" t="e">
        <f t="shared" ca="1" si="0"/>
        <v>#NAME?</v>
      </c>
      <c r="C65" s="309" t="e">
        <f ca="1">IF(ISBLANK(KeggPlantTaxon!A65), "", (_xludf.CONCAT("Kegg code: ", KeggPlantTaxon!A65)))</f>
        <v>#NAME?</v>
      </c>
      <c r="D65" s="309" t="e">
        <f ca="1">IF(ISBLANK(KeggPlantTaxon!B65), "", (_xludf.CONCAT(" || Common name: ", KeggPlantTaxon!B65)))</f>
        <v>#NAME?</v>
      </c>
      <c r="E65" s="309" t="e">
        <f ca="1">IF(ISBLANK(KeggPlantTaxon!C65), "", (_xludf.CONCAT(" || Scientific name: ", KeggPlantTaxon!C65)))</f>
        <v>#NAME?</v>
      </c>
      <c r="F65" s="309" t="e">
        <f ca="1">IF(ISBLANK(KeggPlantTaxon!D65), "", (_xludf.CONCAT(" || Kingdom: ", KeggPlantTaxon!D65)))</f>
        <v>#NAME?</v>
      </c>
      <c r="G65" s="309" t="e">
        <f ca="1">IF(ISBLANK(KeggPlantTaxon!F65), "", (_xludf.CONCAT(" || Subkingdom: ", KeggPlantTaxon!F65)))</f>
        <v>#NAME?</v>
      </c>
      <c r="H65" s="309" t="e">
        <f ca="1">IF(ISBLANK(KeggPlantTaxon!H65), "", (_xludf.CONCAT(" || Superdivision: ", KeggPlantTaxon!H65)))</f>
        <v>#NAME?</v>
      </c>
      <c r="I65" s="309" t="e">
        <f ca="1">IF(ISBLANK(KeggPlantTaxon!I65), "", (_xludf.CONCAT(" || Phylum: ", KeggPlantTaxon!I65)))</f>
        <v>#NAME?</v>
      </c>
      <c r="J65" s="309" t="e">
        <f ca="1">IF(ISBLANK(KeggPlantTaxon!J65), "", (_xludf.CONCAT(" || Subphylum: ", KeggPlantTaxon!J65)))</f>
        <v>#NAME?</v>
      </c>
      <c r="K65" s="309" t="e">
        <f ca="1">IF(ISBLANK(KeggPlantTaxon!K65), "", (_xludf.CONCAT(" || Class: ", KeggPlantTaxon!K65)))</f>
        <v>#NAME?</v>
      </c>
      <c r="L65" s="309" t="e">
        <f ca="1">IF(ISBLANK(KeggPlantTaxon!L65), "", (_xludf.CONCAT(" || Subclass: ", KeggPlantTaxon!L65)))</f>
        <v>#NAME?</v>
      </c>
      <c r="M65" s="309" t="e">
        <f ca="1">IF(ISBLANK(KeggPlantTaxon!O65), "", (_xludf.CONCAT(" || Order: ", KeggPlantTaxon!O65)))</f>
        <v>#NAME?</v>
      </c>
      <c r="N65" s="309" t="e">
        <f ca="1">IF(ISBLANK(KeggPlantTaxon!P65), "", (_xludf.CONCAT(" || Family: ", KeggPlantTaxon!P65)))</f>
        <v>#NAME?</v>
      </c>
      <c r="O65" s="309" t="e">
        <f ca="1">IF(ISBLANK(KeggPlantTaxon!Q65), "", (_xludf.CONCAT(" || Subfamily: ", KeggPlantTaxon!Q65)))</f>
        <v>#NAME?</v>
      </c>
      <c r="P65" s="309" t="e">
        <f ca="1">IF(ISBLANK(KeggPlantTaxon!R65), "", (_xludf.CONCAT(" || Tribe: ", KeggPlantTaxon!R65)))</f>
        <v>#NAME?</v>
      </c>
      <c r="Q65" s="309" t="e">
        <f ca="1">IF(ISBLANK(KeggPlantTaxon!S65), "", (_xludf.CONCAT(" || Subtribe: ", KeggPlantTaxon!S65)))</f>
        <v>#NAME?</v>
      </c>
      <c r="R65" s="309" t="e">
        <f ca="1">IF(ISBLANK(KeggPlantTaxon!T65), "", (_xludf.CONCAT(" || Genus: ", KeggPlantTaxon!T65)))</f>
        <v>#NAME?</v>
      </c>
      <c r="S65" s="309" t="e">
        <f t="shared" ca="1" si="1"/>
        <v>#NAME?</v>
      </c>
      <c r="T65" s="309" t="e">
        <f ca="1">IF(ISBLANK(KeggPlantTaxon!U65), "", (_xludf.CONCAT(" || Species: ", KeggPlantTaxon!U65)))</f>
        <v>#NAME?</v>
      </c>
      <c r="U65" s="309" t="str">
        <f>IF(ISBLANK(KeggPlantTaxon!V65), "", (_xludf.CONCAT(" || Var/Subsp: ", KeggPlantTaxon!V65)))</f>
        <v/>
      </c>
      <c r="V65" s="309"/>
      <c r="W65" s="309"/>
      <c r="X65" s="309"/>
      <c r="Y65" s="309"/>
      <c r="Z65" s="309"/>
    </row>
    <row r="66" spans="1:26" ht="14.25" customHeight="1">
      <c r="A66" s="310" t="s">
        <v>3125</v>
      </c>
      <c r="B66" s="308" t="e">
        <f t="shared" ca="1" si="0"/>
        <v>#NAME?</v>
      </c>
      <c r="C66" s="309" t="e">
        <f ca="1">IF(ISBLANK(KeggPlantTaxon!A66), "", (_xludf.CONCAT("Kegg code: ", KeggPlantTaxon!A66)))</f>
        <v>#NAME?</v>
      </c>
      <c r="D66" s="309" t="e">
        <f ca="1">IF(ISBLANK(KeggPlantTaxon!B66), "", (_xludf.CONCAT(" || Common name: ", KeggPlantTaxon!B66)))</f>
        <v>#NAME?</v>
      </c>
      <c r="E66" s="309" t="e">
        <f ca="1">IF(ISBLANK(KeggPlantTaxon!C66), "", (_xludf.CONCAT(" || Scientific name: ", KeggPlantTaxon!C66)))</f>
        <v>#NAME?</v>
      </c>
      <c r="F66" s="309" t="e">
        <f ca="1">IF(ISBLANK(KeggPlantTaxon!D66), "", (_xludf.CONCAT(" || Kingdom: ", KeggPlantTaxon!D66)))</f>
        <v>#NAME?</v>
      </c>
      <c r="G66" s="309" t="e">
        <f ca="1">IF(ISBLANK(KeggPlantTaxon!F66), "", (_xludf.CONCAT(" || Subkingdom: ", KeggPlantTaxon!F66)))</f>
        <v>#NAME?</v>
      </c>
      <c r="H66" s="309" t="e">
        <f ca="1">IF(ISBLANK(KeggPlantTaxon!H66), "", (_xludf.CONCAT(" || Superdivision: ", KeggPlantTaxon!H66)))</f>
        <v>#NAME?</v>
      </c>
      <c r="I66" s="309" t="e">
        <f ca="1">IF(ISBLANK(KeggPlantTaxon!I66), "", (_xludf.CONCAT(" || Phylum: ", KeggPlantTaxon!I66)))</f>
        <v>#NAME?</v>
      </c>
      <c r="J66" s="309" t="e">
        <f ca="1">IF(ISBLANK(KeggPlantTaxon!J66), "", (_xludf.CONCAT(" || Subphylum: ", KeggPlantTaxon!J66)))</f>
        <v>#NAME?</v>
      </c>
      <c r="K66" s="309" t="e">
        <f ca="1">IF(ISBLANK(KeggPlantTaxon!K66), "", (_xludf.CONCAT(" || Class: ", KeggPlantTaxon!K66)))</f>
        <v>#NAME?</v>
      </c>
      <c r="L66" s="309" t="e">
        <f ca="1">IF(ISBLANK(KeggPlantTaxon!L66), "", (_xludf.CONCAT(" || Subclass: ", KeggPlantTaxon!L66)))</f>
        <v>#NAME?</v>
      </c>
      <c r="M66" s="309" t="e">
        <f ca="1">IF(ISBLANK(KeggPlantTaxon!O66), "", (_xludf.CONCAT(" || Order: ", KeggPlantTaxon!O66)))</f>
        <v>#NAME?</v>
      </c>
      <c r="N66" s="309" t="e">
        <f ca="1">IF(ISBLANK(KeggPlantTaxon!P66), "", (_xludf.CONCAT(" || Family: ", KeggPlantTaxon!P66)))</f>
        <v>#NAME?</v>
      </c>
      <c r="O66" s="309" t="e">
        <f ca="1">IF(ISBLANK(KeggPlantTaxon!Q66), "", (_xludf.CONCAT(" || Subfamily: ", KeggPlantTaxon!Q66)))</f>
        <v>#NAME?</v>
      </c>
      <c r="P66" s="309" t="e">
        <f ca="1">IF(ISBLANK(KeggPlantTaxon!R66), "", (_xludf.CONCAT(" || Tribe: ", KeggPlantTaxon!R66)))</f>
        <v>#NAME?</v>
      </c>
      <c r="Q66" s="309" t="e">
        <f ca="1">IF(ISBLANK(KeggPlantTaxon!S66), "", (_xludf.CONCAT(" || Subtribe: ", KeggPlantTaxon!S66)))</f>
        <v>#NAME?</v>
      </c>
      <c r="R66" s="309" t="e">
        <f ca="1">IF(ISBLANK(KeggPlantTaxon!T66), "", (_xludf.CONCAT(" || Genus: ", KeggPlantTaxon!T66)))</f>
        <v>#NAME?</v>
      </c>
      <c r="S66" s="309" t="e">
        <f t="shared" ca="1" si="1"/>
        <v>#NAME?</v>
      </c>
      <c r="T66" s="309" t="e">
        <f ca="1">IF(ISBLANK(KeggPlantTaxon!U66), "", (_xludf.CONCAT(" || Species: ", KeggPlantTaxon!U66)))</f>
        <v>#NAME?</v>
      </c>
      <c r="U66" s="309" t="str">
        <f>IF(ISBLANK(KeggPlantTaxon!V66), "", (_xludf.CONCAT(" || Var/Subsp: ", KeggPlantTaxon!V66)))</f>
        <v/>
      </c>
      <c r="V66" s="309"/>
      <c r="W66" s="309"/>
      <c r="X66" s="309"/>
      <c r="Y66" s="309"/>
      <c r="Z66" s="309"/>
    </row>
    <row r="67" spans="1:26" ht="14.25" customHeight="1">
      <c r="A67" s="310" t="s">
        <v>3126</v>
      </c>
      <c r="B67" s="308" t="e">
        <f t="shared" ca="1" si="0"/>
        <v>#NAME?</v>
      </c>
      <c r="C67" s="309" t="e">
        <f ca="1">IF(ISBLANK(KeggPlantTaxon!A67), "", (_xludf.CONCAT("Kegg code: ", KeggPlantTaxon!A67)))</f>
        <v>#NAME?</v>
      </c>
      <c r="D67" s="309" t="e">
        <f ca="1">IF(ISBLANK(KeggPlantTaxon!B67), "", (_xludf.CONCAT(" || Common name: ", KeggPlantTaxon!B67)))</f>
        <v>#NAME?</v>
      </c>
      <c r="E67" s="309" t="e">
        <f ca="1">IF(ISBLANK(KeggPlantTaxon!C67), "", (_xludf.CONCAT(" || Scientific name: ", KeggPlantTaxon!C67)))</f>
        <v>#NAME?</v>
      </c>
      <c r="F67" s="309" t="e">
        <f ca="1">IF(ISBLANK(KeggPlantTaxon!D67), "", (_xludf.CONCAT(" || Kingdom: ", KeggPlantTaxon!D67)))</f>
        <v>#NAME?</v>
      </c>
      <c r="G67" s="309" t="e">
        <f ca="1">IF(ISBLANK(KeggPlantTaxon!F67), "", (_xludf.CONCAT(" || Subkingdom: ", KeggPlantTaxon!F67)))</f>
        <v>#NAME?</v>
      </c>
      <c r="H67" s="309" t="e">
        <f ca="1">IF(ISBLANK(KeggPlantTaxon!H67), "", (_xludf.CONCAT(" || Superdivision: ", KeggPlantTaxon!H67)))</f>
        <v>#NAME?</v>
      </c>
      <c r="I67" s="309" t="e">
        <f ca="1">IF(ISBLANK(KeggPlantTaxon!I67), "", (_xludf.CONCAT(" || Phylum: ", KeggPlantTaxon!I67)))</f>
        <v>#NAME?</v>
      </c>
      <c r="J67" s="309" t="e">
        <f ca="1">IF(ISBLANK(KeggPlantTaxon!J67), "", (_xludf.CONCAT(" || Subphylum: ", KeggPlantTaxon!J67)))</f>
        <v>#NAME?</v>
      </c>
      <c r="K67" s="309" t="e">
        <f ca="1">IF(ISBLANK(KeggPlantTaxon!K67), "", (_xludf.CONCAT(" || Class: ", KeggPlantTaxon!K67)))</f>
        <v>#NAME?</v>
      </c>
      <c r="L67" s="309" t="e">
        <f ca="1">IF(ISBLANK(KeggPlantTaxon!L67), "", (_xludf.CONCAT(" || Subclass: ", KeggPlantTaxon!L67)))</f>
        <v>#NAME?</v>
      </c>
      <c r="M67" s="309" t="e">
        <f ca="1">IF(ISBLANK(KeggPlantTaxon!O67), "", (_xludf.CONCAT(" || Order: ", KeggPlantTaxon!O67)))</f>
        <v>#NAME?</v>
      </c>
      <c r="N67" s="309" t="e">
        <f ca="1">IF(ISBLANK(KeggPlantTaxon!P67), "", (_xludf.CONCAT(" || Family: ", KeggPlantTaxon!P67)))</f>
        <v>#NAME?</v>
      </c>
      <c r="O67" s="309" t="e">
        <f ca="1">IF(ISBLANK(KeggPlantTaxon!Q67), "", (_xludf.CONCAT(" || Subfamily: ", KeggPlantTaxon!Q67)))</f>
        <v>#NAME?</v>
      </c>
      <c r="P67" s="309" t="e">
        <f ca="1">IF(ISBLANK(KeggPlantTaxon!R67), "", (_xludf.CONCAT(" || Tribe: ", KeggPlantTaxon!R67)))</f>
        <v>#NAME?</v>
      </c>
      <c r="Q67" s="309" t="e">
        <f ca="1">IF(ISBLANK(KeggPlantTaxon!S67), "", (_xludf.CONCAT(" || Subtribe: ", KeggPlantTaxon!S67)))</f>
        <v>#NAME?</v>
      </c>
      <c r="R67" s="309" t="e">
        <f ca="1">IF(ISBLANK(KeggPlantTaxon!T67), "", (_xludf.CONCAT(" || Genus: ", KeggPlantTaxon!T67)))</f>
        <v>#NAME?</v>
      </c>
      <c r="S67" s="309" t="e">
        <f t="shared" ca="1" si="1"/>
        <v>#NAME?</v>
      </c>
      <c r="T67" s="309" t="e">
        <f ca="1">IF(ISBLANK(KeggPlantTaxon!U67), "", (_xludf.CONCAT(" || Species: ", KeggPlantTaxon!U67)))</f>
        <v>#NAME?</v>
      </c>
      <c r="U67" s="309" t="e">
        <f ca="1">IF(ISBLANK(KeggPlantTaxon!V67), "", (_xludf.CONCAT(" || Var/Subsp: ", KeggPlantTaxon!V67)))</f>
        <v>#NAME?</v>
      </c>
      <c r="V67" s="309"/>
      <c r="W67" s="309"/>
      <c r="X67" s="309"/>
      <c r="Y67" s="309"/>
      <c r="Z67" s="309"/>
    </row>
    <row r="68" spans="1:26" ht="14.25" customHeight="1">
      <c r="A68" s="310" t="s">
        <v>3127</v>
      </c>
      <c r="B68" s="308" t="e">
        <f t="shared" ca="1" si="0"/>
        <v>#NAME?</v>
      </c>
      <c r="C68" s="309" t="e">
        <f ca="1">IF(ISBLANK(KeggPlantTaxon!A68), "", (_xludf.CONCAT("Kegg code: ", KeggPlantTaxon!A68)))</f>
        <v>#NAME?</v>
      </c>
      <c r="D68" s="309" t="e">
        <f ca="1">IF(ISBLANK(KeggPlantTaxon!B68), "", (_xludf.CONCAT(" || Common name: ", KeggPlantTaxon!B68)))</f>
        <v>#NAME?</v>
      </c>
      <c r="E68" s="309" t="e">
        <f ca="1">IF(ISBLANK(KeggPlantTaxon!C68), "", (_xludf.CONCAT(" || Scientific name: ", KeggPlantTaxon!C68)))</f>
        <v>#NAME?</v>
      </c>
      <c r="F68" s="309" t="e">
        <f ca="1">IF(ISBLANK(KeggPlantTaxon!D68), "", (_xludf.CONCAT(" || Kingdom: ", KeggPlantTaxon!D68)))</f>
        <v>#NAME?</v>
      </c>
      <c r="G68" s="309" t="e">
        <f ca="1">IF(ISBLANK(KeggPlantTaxon!F68), "", (_xludf.CONCAT(" || Subkingdom: ", KeggPlantTaxon!F68)))</f>
        <v>#NAME?</v>
      </c>
      <c r="H68" s="309" t="e">
        <f ca="1">IF(ISBLANK(KeggPlantTaxon!H68), "", (_xludf.CONCAT(" || Superdivision: ", KeggPlantTaxon!H68)))</f>
        <v>#NAME?</v>
      </c>
      <c r="I68" s="309" t="e">
        <f ca="1">IF(ISBLANK(KeggPlantTaxon!I68), "", (_xludf.CONCAT(" || Phylum: ", KeggPlantTaxon!I68)))</f>
        <v>#NAME?</v>
      </c>
      <c r="J68" s="309" t="e">
        <f ca="1">IF(ISBLANK(KeggPlantTaxon!J68), "", (_xludf.CONCAT(" || Subphylum: ", KeggPlantTaxon!J68)))</f>
        <v>#NAME?</v>
      </c>
      <c r="K68" s="309" t="e">
        <f ca="1">IF(ISBLANK(KeggPlantTaxon!K68), "", (_xludf.CONCAT(" || Class: ", KeggPlantTaxon!K68)))</f>
        <v>#NAME?</v>
      </c>
      <c r="L68" s="309" t="e">
        <f ca="1">IF(ISBLANK(KeggPlantTaxon!L68), "", (_xludf.CONCAT(" || Subclass: ", KeggPlantTaxon!L68)))</f>
        <v>#NAME?</v>
      </c>
      <c r="M68" s="309" t="e">
        <f ca="1">IF(ISBLANK(KeggPlantTaxon!O68), "", (_xludf.CONCAT(" || Order: ", KeggPlantTaxon!O68)))</f>
        <v>#NAME?</v>
      </c>
      <c r="N68" s="309" t="e">
        <f ca="1">IF(ISBLANK(KeggPlantTaxon!P68), "", (_xludf.CONCAT(" || Family: ", KeggPlantTaxon!P68)))</f>
        <v>#NAME?</v>
      </c>
      <c r="O68" s="309" t="e">
        <f ca="1">IF(ISBLANK(KeggPlantTaxon!Q68), "", (_xludf.CONCAT(" || Subfamily: ", KeggPlantTaxon!Q68)))</f>
        <v>#NAME?</v>
      </c>
      <c r="P68" s="309" t="e">
        <f ca="1">IF(ISBLANK(KeggPlantTaxon!R68), "", (_xludf.CONCAT(" || Tribe: ", KeggPlantTaxon!R68)))</f>
        <v>#NAME?</v>
      </c>
      <c r="Q68" s="309" t="e">
        <f ca="1">IF(ISBLANK(KeggPlantTaxon!S68), "", (_xludf.CONCAT(" || Subtribe: ", KeggPlantTaxon!S68)))</f>
        <v>#NAME?</v>
      </c>
      <c r="R68" s="309" t="e">
        <f ca="1">IF(ISBLANK(KeggPlantTaxon!T68), "", (_xludf.CONCAT(" || Genus: ", KeggPlantTaxon!T68)))</f>
        <v>#NAME?</v>
      </c>
      <c r="S68" s="309" t="e">
        <f t="shared" ca="1" si="1"/>
        <v>#NAME?</v>
      </c>
      <c r="T68" s="309" t="e">
        <f ca="1">IF(ISBLANK(KeggPlantTaxon!U68), "", (_xludf.CONCAT(" || Species: ", KeggPlantTaxon!U68)))</f>
        <v>#NAME?</v>
      </c>
      <c r="U68" s="309" t="str">
        <f>IF(ISBLANK(KeggPlantTaxon!V68), "", (_xludf.CONCAT(" || Var/Subsp: ", KeggPlantTaxon!V68)))</f>
        <v/>
      </c>
      <c r="V68" s="309"/>
      <c r="W68" s="309"/>
      <c r="X68" s="309"/>
      <c r="Y68" s="309"/>
      <c r="Z68" s="309"/>
    </row>
    <row r="69" spans="1:26" ht="14.25" customHeight="1">
      <c r="A69" s="310" t="s">
        <v>3128</v>
      </c>
      <c r="B69" s="308" t="e">
        <f t="shared" ca="1" si="0"/>
        <v>#NAME?</v>
      </c>
      <c r="C69" s="309" t="e">
        <f ca="1">IF(ISBLANK(KeggPlantTaxon!A69), "", (_xludf.CONCAT("Kegg code: ", KeggPlantTaxon!A69)))</f>
        <v>#NAME?</v>
      </c>
      <c r="D69" s="309" t="e">
        <f ca="1">IF(ISBLANK(KeggPlantTaxon!B69), "", (_xludf.CONCAT(" || Common name: ", KeggPlantTaxon!B69)))</f>
        <v>#NAME?</v>
      </c>
      <c r="E69" s="309" t="e">
        <f ca="1">IF(ISBLANK(KeggPlantTaxon!C69), "", (_xludf.CONCAT(" || Scientific name: ", KeggPlantTaxon!C69)))</f>
        <v>#NAME?</v>
      </c>
      <c r="F69" s="309" t="e">
        <f ca="1">IF(ISBLANK(KeggPlantTaxon!D69), "", (_xludf.CONCAT(" || Kingdom: ", KeggPlantTaxon!D69)))</f>
        <v>#NAME?</v>
      </c>
      <c r="G69" s="309" t="e">
        <f ca="1">IF(ISBLANK(KeggPlantTaxon!F69), "", (_xludf.CONCAT(" || Subkingdom: ", KeggPlantTaxon!F69)))</f>
        <v>#NAME?</v>
      </c>
      <c r="H69" s="309" t="e">
        <f ca="1">IF(ISBLANK(KeggPlantTaxon!H69), "", (_xludf.CONCAT(" || Superdivision: ", KeggPlantTaxon!H69)))</f>
        <v>#NAME?</v>
      </c>
      <c r="I69" s="309" t="e">
        <f ca="1">IF(ISBLANK(KeggPlantTaxon!I69), "", (_xludf.CONCAT(" || Phylum: ", KeggPlantTaxon!I69)))</f>
        <v>#NAME?</v>
      </c>
      <c r="J69" s="309" t="e">
        <f ca="1">IF(ISBLANK(KeggPlantTaxon!J69), "", (_xludf.CONCAT(" || Subphylum: ", KeggPlantTaxon!J69)))</f>
        <v>#NAME?</v>
      </c>
      <c r="K69" s="309" t="e">
        <f ca="1">IF(ISBLANK(KeggPlantTaxon!K69), "", (_xludf.CONCAT(" || Class: ", KeggPlantTaxon!K69)))</f>
        <v>#NAME?</v>
      </c>
      <c r="L69" s="309" t="e">
        <f ca="1">IF(ISBLANK(KeggPlantTaxon!L69), "", (_xludf.CONCAT(" || Subclass: ", KeggPlantTaxon!L69)))</f>
        <v>#NAME?</v>
      </c>
      <c r="M69" s="309" t="e">
        <f ca="1">IF(ISBLANK(KeggPlantTaxon!O69), "", (_xludf.CONCAT(" || Order: ", KeggPlantTaxon!O69)))</f>
        <v>#NAME?</v>
      </c>
      <c r="N69" s="309" t="e">
        <f ca="1">IF(ISBLANK(KeggPlantTaxon!P69), "", (_xludf.CONCAT(" || Family: ", KeggPlantTaxon!P69)))</f>
        <v>#NAME?</v>
      </c>
      <c r="O69" s="309" t="e">
        <f ca="1">IF(ISBLANK(KeggPlantTaxon!Q69), "", (_xludf.CONCAT(" || Subfamily: ", KeggPlantTaxon!Q69)))</f>
        <v>#NAME?</v>
      </c>
      <c r="P69" s="309" t="e">
        <f ca="1">IF(ISBLANK(KeggPlantTaxon!R69), "", (_xludf.CONCAT(" || Tribe: ", KeggPlantTaxon!R69)))</f>
        <v>#NAME?</v>
      </c>
      <c r="Q69" s="309" t="e">
        <f ca="1">IF(ISBLANK(KeggPlantTaxon!S69), "", (_xludf.CONCAT(" || Subtribe: ", KeggPlantTaxon!S69)))</f>
        <v>#NAME?</v>
      </c>
      <c r="R69" s="309" t="e">
        <f ca="1">IF(ISBLANK(KeggPlantTaxon!T69), "", (_xludf.CONCAT(" || Genus: ", KeggPlantTaxon!T69)))</f>
        <v>#NAME?</v>
      </c>
      <c r="S69" s="309" t="e">
        <f t="shared" ca="1" si="1"/>
        <v>#NAME?</v>
      </c>
      <c r="T69" s="309" t="e">
        <f ca="1">IF(ISBLANK(KeggPlantTaxon!U69), "", (_xludf.CONCAT(" || Species: ", KeggPlantTaxon!U69)))</f>
        <v>#NAME?</v>
      </c>
      <c r="U69" s="309" t="str">
        <f>IF(ISBLANK(KeggPlantTaxon!V69), "", (_xludf.CONCAT(" || Var/Subsp: ", KeggPlantTaxon!V69)))</f>
        <v/>
      </c>
      <c r="V69" s="309"/>
      <c r="W69" s="309"/>
      <c r="X69" s="309"/>
      <c r="Y69" s="309"/>
      <c r="Z69" s="309"/>
    </row>
    <row r="70" spans="1:26" ht="14.25" customHeight="1">
      <c r="A70" s="310" t="s">
        <v>3129</v>
      </c>
      <c r="B70" s="308" t="e">
        <f t="shared" ca="1" si="0"/>
        <v>#NAME?</v>
      </c>
      <c r="C70" s="309" t="e">
        <f ca="1">IF(ISBLANK(KeggPlantTaxon!A70), "", (_xludf.CONCAT("Kegg code: ", KeggPlantTaxon!A70)))</f>
        <v>#NAME?</v>
      </c>
      <c r="D70" s="309" t="e">
        <f ca="1">IF(ISBLANK(KeggPlantTaxon!B70), "", (_xludf.CONCAT(" || Common name: ", KeggPlantTaxon!B70)))</f>
        <v>#NAME?</v>
      </c>
      <c r="E70" s="309" t="e">
        <f ca="1">IF(ISBLANK(KeggPlantTaxon!C70), "", (_xludf.CONCAT(" || Scientific name: ", KeggPlantTaxon!C70)))</f>
        <v>#NAME?</v>
      </c>
      <c r="F70" s="309" t="e">
        <f ca="1">IF(ISBLANK(KeggPlantTaxon!D70), "", (_xludf.CONCAT(" || Kingdom: ", KeggPlantTaxon!D70)))</f>
        <v>#NAME?</v>
      </c>
      <c r="G70" s="309" t="e">
        <f ca="1">IF(ISBLANK(KeggPlantTaxon!F70), "", (_xludf.CONCAT(" || Subkingdom: ", KeggPlantTaxon!F70)))</f>
        <v>#NAME?</v>
      </c>
      <c r="H70" s="309" t="e">
        <f ca="1">IF(ISBLANK(KeggPlantTaxon!H70), "", (_xludf.CONCAT(" || Superdivision: ", KeggPlantTaxon!H70)))</f>
        <v>#NAME?</v>
      </c>
      <c r="I70" s="309" t="e">
        <f ca="1">IF(ISBLANK(KeggPlantTaxon!I70), "", (_xludf.CONCAT(" || Phylum: ", KeggPlantTaxon!I70)))</f>
        <v>#NAME?</v>
      </c>
      <c r="J70" s="309" t="e">
        <f ca="1">IF(ISBLANK(KeggPlantTaxon!J70), "", (_xludf.CONCAT(" || Subphylum: ", KeggPlantTaxon!J70)))</f>
        <v>#NAME?</v>
      </c>
      <c r="K70" s="309" t="e">
        <f ca="1">IF(ISBLANK(KeggPlantTaxon!K70), "", (_xludf.CONCAT(" || Class: ", KeggPlantTaxon!K70)))</f>
        <v>#NAME?</v>
      </c>
      <c r="L70" s="309" t="e">
        <f ca="1">IF(ISBLANK(KeggPlantTaxon!L70), "", (_xludf.CONCAT(" || Subclass: ", KeggPlantTaxon!L70)))</f>
        <v>#NAME?</v>
      </c>
      <c r="M70" s="309" t="e">
        <f ca="1">IF(ISBLANK(KeggPlantTaxon!O70), "", (_xludf.CONCAT(" || Order: ", KeggPlantTaxon!O70)))</f>
        <v>#NAME?</v>
      </c>
      <c r="N70" s="309" t="e">
        <f ca="1">IF(ISBLANK(KeggPlantTaxon!P70), "", (_xludf.CONCAT(" || Family: ", KeggPlantTaxon!P70)))</f>
        <v>#NAME?</v>
      </c>
      <c r="O70" s="309" t="e">
        <f ca="1">IF(ISBLANK(KeggPlantTaxon!Q70), "", (_xludf.CONCAT(" || Subfamily: ", KeggPlantTaxon!Q70)))</f>
        <v>#NAME?</v>
      </c>
      <c r="P70" s="309" t="e">
        <f ca="1">IF(ISBLANK(KeggPlantTaxon!R70), "", (_xludf.CONCAT(" || Tribe: ", KeggPlantTaxon!R70)))</f>
        <v>#NAME?</v>
      </c>
      <c r="Q70" s="309" t="e">
        <f ca="1">IF(ISBLANK(KeggPlantTaxon!S70), "", (_xludf.CONCAT(" || Subtribe: ", KeggPlantTaxon!S70)))</f>
        <v>#NAME?</v>
      </c>
      <c r="R70" s="309" t="e">
        <f ca="1">IF(ISBLANK(KeggPlantTaxon!T70), "", (_xludf.CONCAT(" || Genus: ", KeggPlantTaxon!T70)))</f>
        <v>#NAME?</v>
      </c>
      <c r="S70" s="309" t="e">
        <f t="shared" ca="1" si="1"/>
        <v>#NAME?</v>
      </c>
      <c r="T70" s="309" t="e">
        <f ca="1">IF(ISBLANK(KeggPlantTaxon!U70), "", (_xludf.CONCAT(" || Species: ", KeggPlantTaxon!U70)))</f>
        <v>#NAME?</v>
      </c>
      <c r="U70" s="309" t="str">
        <f>IF(ISBLANK(KeggPlantTaxon!V70), "", (_xludf.CONCAT(" || Var/Subsp: ", KeggPlantTaxon!V70)))</f>
        <v/>
      </c>
      <c r="V70" s="309"/>
      <c r="W70" s="309"/>
      <c r="X70" s="309"/>
      <c r="Y70" s="309"/>
      <c r="Z70" s="309"/>
    </row>
    <row r="71" spans="1:26" ht="14.25" customHeight="1">
      <c r="A71" s="310" t="s">
        <v>3130</v>
      </c>
      <c r="B71" s="308" t="e">
        <f t="shared" ca="1" si="0"/>
        <v>#NAME?</v>
      </c>
      <c r="C71" s="309" t="e">
        <f ca="1">IF(ISBLANK(KeggPlantTaxon!A71), "", (_xludf.CONCAT("Kegg code: ", KeggPlantTaxon!A71)))</f>
        <v>#NAME?</v>
      </c>
      <c r="D71" s="309" t="e">
        <f ca="1">IF(ISBLANK(KeggPlantTaxon!B71), "", (_xludf.CONCAT(" || Common name: ", KeggPlantTaxon!B71)))</f>
        <v>#NAME?</v>
      </c>
      <c r="E71" s="309" t="e">
        <f ca="1">IF(ISBLANK(KeggPlantTaxon!C71), "", (_xludf.CONCAT(" || Scientific name: ", KeggPlantTaxon!C71)))</f>
        <v>#NAME?</v>
      </c>
      <c r="F71" s="309" t="e">
        <f ca="1">IF(ISBLANK(KeggPlantTaxon!D71), "", (_xludf.CONCAT(" || Kingdom: ", KeggPlantTaxon!D71)))</f>
        <v>#NAME?</v>
      </c>
      <c r="G71" s="309" t="e">
        <f ca="1">IF(ISBLANK(KeggPlantTaxon!F71), "", (_xludf.CONCAT(" || Subkingdom: ", KeggPlantTaxon!F71)))</f>
        <v>#NAME?</v>
      </c>
      <c r="H71" s="309" t="e">
        <f ca="1">IF(ISBLANK(KeggPlantTaxon!H71), "", (_xludf.CONCAT(" || Superdivision: ", KeggPlantTaxon!H71)))</f>
        <v>#NAME?</v>
      </c>
      <c r="I71" s="309" t="e">
        <f ca="1">IF(ISBLANK(KeggPlantTaxon!I71), "", (_xludf.CONCAT(" || Phylum: ", KeggPlantTaxon!I71)))</f>
        <v>#NAME?</v>
      </c>
      <c r="J71" s="309" t="e">
        <f ca="1">IF(ISBLANK(KeggPlantTaxon!J71), "", (_xludf.CONCAT(" || Subphylum: ", KeggPlantTaxon!J71)))</f>
        <v>#NAME?</v>
      </c>
      <c r="K71" s="309" t="e">
        <f ca="1">IF(ISBLANK(KeggPlantTaxon!K71), "", (_xludf.CONCAT(" || Class: ", KeggPlantTaxon!K71)))</f>
        <v>#NAME?</v>
      </c>
      <c r="L71" s="309" t="e">
        <f ca="1">IF(ISBLANK(KeggPlantTaxon!L71), "", (_xludf.CONCAT(" || Subclass: ", KeggPlantTaxon!L71)))</f>
        <v>#NAME?</v>
      </c>
      <c r="M71" s="309" t="e">
        <f ca="1">IF(ISBLANK(KeggPlantTaxon!O71), "", (_xludf.CONCAT(" || Order: ", KeggPlantTaxon!O71)))</f>
        <v>#NAME?</v>
      </c>
      <c r="N71" s="309" t="e">
        <f ca="1">IF(ISBLANK(KeggPlantTaxon!P71), "", (_xludf.CONCAT(" || Family: ", KeggPlantTaxon!P71)))</f>
        <v>#NAME?</v>
      </c>
      <c r="O71" s="309" t="e">
        <f ca="1">IF(ISBLANK(KeggPlantTaxon!Q71), "", (_xludf.CONCAT(" || Subfamily: ", KeggPlantTaxon!Q71)))</f>
        <v>#NAME?</v>
      </c>
      <c r="P71" s="309" t="e">
        <f ca="1">IF(ISBLANK(KeggPlantTaxon!R71), "", (_xludf.CONCAT(" || Tribe: ", KeggPlantTaxon!R71)))</f>
        <v>#NAME?</v>
      </c>
      <c r="Q71" s="309" t="e">
        <f ca="1">IF(ISBLANK(KeggPlantTaxon!S71), "", (_xludf.CONCAT(" || Subtribe: ", KeggPlantTaxon!S71)))</f>
        <v>#NAME?</v>
      </c>
      <c r="R71" s="309" t="e">
        <f ca="1">IF(ISBLANK(KeggPlantTaxon!T71), "", (_xludf.CONCAT(" || Genus: ", KeggPlantTaxon!T71)))</f>
        <v>#NAME?</v>
      </c>
      <c r="S71" s="309" t="e">
        <f t="shared" ca="1" si="1"/>
        <v>#NAME?</v>
      </c>
      <c r="T71" s="309" t="e">
        <f ca="1">IF(ISBLANK(KeggPlantTaxon!U71), "", (_xludf.CONCAT(" || Species: ", KeggPlantTaxon!U71)))</f>
        <v>#NAME?</v>
      </c>
      <c r="U71" s="309" t="str">
        <f>IF(ISBLANK(KeggPlantTaxon!V71), "", (_xludf.CONCAT(" || Var/Subsp: ", KeggPlantTaxon!V71)))</f>
        <v/>
      </c>
      <c r="V71" s="309"/>
      <c r="W71" s="309"/>
      <c r="X71" s="309"/>
      <c r="Y71" s="309"/>
      <c r="Z71" s="309"/>
    </row>
    <row r="72" spans="1:26" ht="14.25" customHeight="1">
      <c r="A72" s="310" t="s">
        <v>3131</v>
      </c>
      <c r="B72" s="308" t="e">
        <f t="shared" ca="1" si="0"/>
        <v>#NAME?</v>
      </c>
      <c r="C72" s="309" t="e">
        <f ca="1">IF(ISBLANK(KeggPlantTaxon!A72), "", (_xludf.CONCAT("Kegg code: ", KeggPlantTaxon!A72)))</f>
        <v>#NAME?</v>
      </c>
      <c r="D72" s="309" t="e">
        <f ca="1">IF(ISBLANK(KeggPlantTaxon!B72), "", (_xludf.CONCAT(" || Common name: ", KeggPlantTaxon!B72)))</f>
        <v>#NAME?</v>
      </c>
      <c r="E72" s="309" t="e">
        <f ca="1">IF(ISBLANK(KeggPlantTaxon!C72), "", (_xludf.CONCAT(" || Scientific name: ", KeggPlantTaxon!C72)))</f>
        <v>#NAME?</v>
      </c>
      <c r="F72" s="309" t="e">
        <f ca="1">IF(ISBLANK(KeggPlantTaxon!D72), "", (_xludf.CONCAT(" || Kingdom: ", KeggPlantTaxon!D72)))</f>
        <v>#NAME?</v>
      </c>
      <c r="G72" s="309" t="e">
        <f ca="1">IF(ISBLANK(KeggPlantTaxon!F72), "", (_xludf.CONCAT(" || Subkingdom: ", KeggPlantTaxon!F72)))</f>
        <v>#NAME?</v>
      </c>
      <c r="H72" s="309" t="e">
        <f ca="1">IF(ISBLANK(KeggPlantTaxon!H72), "", (_xludf.CONCAT(" || Superdivision: ", KeggPlantTaxon!H72)))</f>
        <v>#NAME?</v>
      </c>
      <c r="I72" s="309" t="e">
        <f ca="1">IF(ISBLANK(KeggPlantTaxon!I72), "", (_xludf.CONCAT(" || Phylum: ", KeggPlantTaxon!I72)))</f>
        <v>#NAME?</v>
      </c>
      <c r="J72" s="309" t="e">
        <f ca="1">IF(ISBLANK(KeggPlantTaxon!J72), "", (_xludf.CONCAT(" || Subphylum: ", KeggPlantTaxon!J72)))</f>
        <v>#NAME?</v>
      </c>
      <c r="K72" s="309" t="e">
        <f ca="1">IF(ISBLANK(KeggPlantTaxon!K72), "", (_xludf.CONCAT(" || Class: ", KeggPlantTaxon!K72)))</f>
        <v>#NAME?</v>
      </c>
      <c r="L72" s="309" t="e">
        <f ca="1">IF(ISBLANK(KeggPlantTaxon!L72), "", (_xludf.CONCAT(" || Subclass: ", KeggPlantTaxon!L72)))</f>
        <v>#NAME?</v>
      </c>
      <c r="M72" s="309" t="e">
        <f ca="1">IF(ISBLANK(KeggPlantTaxon!O72), "", (_xludf.CONCAT(" || Order: ", KeggPlantTaxon!O72)))</f>
        <v>#NAME?</v>
      </c>
      <c r="N72" s="309" t="e">
        <f ca="1">IF(ISBLANK(KeggPlantTaxon!P72), "", (_xludf.CONCAT(" || Family: ", KeggPlantTaxon!P72)))</f>
        <v>#NAME?</v>
      </c>
      <c r="O72" s="309" t="e">
        <f ca="1">IF(ISBLANK(KeggPlantTaxon!Q72), "", (_xludf.CONCAT(" || Subfamily: ", KeggPlantTaxon!Q72)))</f>
        <v>#NAME?</v>
      </c>
      <c r="P72" s="309" t="e">
        <f ca="1">IF(ISBLANK(KeggPlantTaxon!R72), "", (_xludf.CONCAT(" || Tribe: ", KeggPlantTaxon!R72)))</f>
        <v>#NAME?</v>
      </c>
      <c r="Q72" s="309" t="e">
        <f ca="1">IF(ISBLANK(KeggPlantTaxon!S72), "", (_xludf.CONCAT(" || Subtribe: ", KeggPlantTaxon!S72)))</f>
        <v>#NAME?</v>
      </c>
      <c r="R72" s="309" t="e">
        <f ca="1">IF(ISBLANK(KeggPlantTaxon!T72), "", (_xludf.CONCAT(" || Genus: ", KeggPlantTaxon!T72)))</f>
        <v>#NAME?</v>
      </c>
      <c r="S72" s="309" t="e">
        <f t="shared" ca="1" si="1"/>
        <v>#NAME?</v>
      </c>
      <c r="T72" s="309" t="e">
        <f ca="1">IF(ISBLANK(KeggPlantTaxon!U72), "", (_xludf.CONCAT(" || Species: ", KeggPlantTaxon!U72)))</f>
        <v>#NAME?</v>
      </c>
      <c r="U72" s="309" t="str">
        <f>IF(ISBLANK(KeggPlantTaxon!V72), "", (_xludf.CONCAT(" || Var/Subsp: ", KeggPlantTaxon!V72)))</f>
        <v/>
      </c>
      <c r="V72" s="309"/>
      <c r="W72" s="309"/>
      <c r="X72" s="309"/>
      <c r="Y72" s="309"/>
      <c r="Z72" s="309"/>
    </row>
    <row r="73" spans="1:26" ht="14.25" customHeight="1">
      <c r="A73" s="310" t="s">
        <v>3132</v>
      </c>
      <c r="B73" s="308" t="e">
        <f t="shared" ca="1" si="0"/>
        <v>#NAME?</v>
      </c>
      <c r="C73" s="309" t="e">
        <f ca="1">IF(ISBLANK(KeggPlantTaxon!A73), "", (_xludf.CONCAT("Kegg code: ", KeggPlantTaxon!A73)))</f>
        <v>#NAME?</v>
      </c>
      <c r="D73" s="309" t="e">
        <f ca="1">IF(ISBLANK(KeggPlantTaxon!B73), "", (_xludf.CONCAT(" || Common name: ", KeggPlantTaxon!B73)))</f>
        <v>#NAME?</v>
      </c>
      <c r="E73" s="309" t="e">
        <f ca="1">IF(ISBLANK(KeggPlantTaxon!C73), "", (_xludf.CONCAT(" || Scientific name: ", KeggPlantTaxon!C73)))</f>
        <v>#NAME?</v>
      </c>
      <c r="F73" s="309" t="e">
        <f ca="1">IF(ISBLANK(KeggPlantTaxon!D73), "", (_xludf.CONCAT(" || Kingdom: ", KeggPlantTaxon!D73)))</f>
        <v>#NAME?</v>
      </c>
      <c r="G73" s="309" t="e">
        <f ca="1">IF(ISBLANK(KeggPlantTaxon!F73), "", (_xludf.CONCAT(" || Subkingdom: ", KeggPlantTaxon!F73)))</f>
        <v>#NAME?</v>
      </c>
      <c r="H73" s="309" t="e">
        <f ca="1">IF(ISBLANK(KeggPlantTaxon!H73), "", (_xludf.CONCAT(" || Superdivision: ", KeggPlantTaxon!H73)))</f>
        <v>#NAME?</v>
      </c>
      <c r="I73" s="309" t="e">
        <f ca="1">IF(ISBLANK(KeggPlantTaxon!I73), "", (_xludf.CONCAT(" || Phylum: ", KeggPlantTaxon!I73)))</f>
        <v>#NAME?</v>
      </c>
      <c r="J73" s="309" t="e">
        <f ca="1">IF(ISBLANK(KeggPlantTaxon!J73), "", (_xludf.CONCAT(" || Subphylum: ", KeggPlantTaxon!J73)))</f>
        <v>#NAME?</v>
      </c>
      <c r="K73" s="309" t="e">
        <f ca="1">IF(ISBLANK(KeggPlantTaxon!K73), "", (_xludf.CONCAT(" || Class: ", KeggPlantTaxon!K73)))</f>
        <v>#NAME?</v>
      </c>
      <c r="L73" s="309" t="e">
        <f ca="1">IF(ISBLANK(KeggPlantTaxon!L73), "", (_xludf.CONCAT(" || Subclass: ", KeggPlantTaxon!L73)))</f>
        <v>#NAME?</v>
      </c>
      <c r="M73" s="309" t="e">
        <f ca="1">IF(ISBLANK(KeggPlantTaxon!O73), "", (_xludf.CONCAT(" || Order: ", KeggPlantTaxon!O73)))</f>
        <v>#NAME?</v>
      </c>
      <c r="N73" s="309" t="e">
        <f ca="1">IF(ISBLANK(KeggPlantTaxon!P73), "", (_xludf.CONCAT(" || Family: ", KeggPlantTaxon!P73)))</f>
        <v>#NAME?</v>
      </c>
      <c r="O73" s="309" t="e">
        <f ca="1">IF(ISBLANK(KeggPlantTaxon!Q73), "", (_xludf.CONCAT(" || Subfamily: ", KeggPlantTaxon!Q73)))</f>
        <v>#NAME?</v>
      </c>
      <c r="P73" s="309" t="e">
        <f ca="1">IF(ISBLANK(KeggPlantTaxon!R73), "", (_xludf.CONCAT(" || Tribe: ", KeggPlantTaxon!R73)))</f>
        <v>#NAME?</v>
      </c>
      <c r="Q73" s="309" t="e">
        <f ca="1">IF(ISBLANK(KeggPlantTaxon!S73), "", (_xludf.CONCAT(" || Subtribe: ", KeggPlantTaxon!S73)))</f>
        <v>#NAME?</v>
      </c>
      <c r="R73" s="309" t="e">
        <f ca="1">IF(ISBLANK(KeggPlantTaxon!T73), "", (_xludf.CONCAT(" || Genus: ", KeggPlantTaxon!T73)))</f>
        <v>#NAME?</v>
      </c>
      <c r="S73" s="309" t="e">
        <f t="shared" ca="1" si="1"/>
        <v>#NAME?</v>
      </c>
      <c r="T73" s="309" t="e">
        <f ca="1">IF(ISBLANK(KeggPlantTaxon!U73), "", (_xludf.CONCAT(" || Species: ", KeggPlantTaxon!U73)))</f>
        <v>#NAME?</v>
      </c>
      <c r="U73" s="309" t="str">
        <f>IF(ISBLANK(KeggPlantTaxon!V73), "", (_xludf.CONCAT(" || Var/Subsp: ", KeggPlantTaxon!V73)))</f>
        <v/>
      </c>
      <c r="V73" s="309"/>
      <c r="W73" s="309"/>
      <c r="X73" s="309"/>
      <c r="Y73" s="309"/>
      <c r="Z73" s="309"/>
    </row>
    <row r="74" spans="1:26" ht="14.25" customHeight="1">
      <c r="A74" s="310" t="s">
        <v>3133</v>
      </c>
      <c r="B74" s="308" t="e">
        <f t="shared" ca="1" si="0"/>
        <v>#NAME?</v>
      </c>
      <c r="C74" s="309" t="e">
        <f ca="1">IF(ISBLANK(KeggPlantTaxon!A74), "", (_xludf.CONCAT("Kegg code: ", KeggPlantTaxon!A74)))</f>
        <v>#NAME?</v>
      </c>
      <c r="D74" s="309" t="e">
        <f ca="1">IF(ISBLANK(KeggPlantTaxon!B74), "", (_xludf.CONCAT(" || Common name: ", KeggPlantTaxon!B74)))</f>
        <v>#NAME?</v>
      </c>
      <c r="E74" s="309" t="e">
        <f ca="1">IF(ISBLANK(KeggPlantTaxon!C74), "", (_xludf.CONCAT(" || Scientific name: ", KeggPlantTaxon!C74)))</f>
        <v>#NAME?</v>
      </c>
      <c r="F74" s="309" t="e">
        <f ca="1">IF(ISBLANK(KeggPlantTaxon!D74), "", (_xludf.CONCAT(" || Kingdom: ", KeggPlantTaxon!D74)))</f>
        <v>#NAME?</v>
      </c>
      <c r="G74" s="309" t="e">
        <f ca="1">IF(ISBLANK(KeggPlantTaxon!F74), "", (_xludf.CONCAT(" || Subkingdom: ", KeggPlantTaxon!F74)))</f>
        <v>#NAME?</v>
      </c>
      <c r="H74" s="309" t="e">
        <f ca="1">IF(ISBLANK(KeggPlantTaxon!H74), "", (_xludf.CONCAT(" || Superdivision: ", KeggPlantTaxon!H74)))</f>
        <v>#NAME?</v>
      </c>
      <c r="I74" s="309" t="e">
        <f ca="1">IF(ISBLANK(KeggPlantTaxon!I74), "", (_xludf.CONCAT(" || Phylum: ", KeggPlantTaxon!I74)))</f>
        <v>#NAME?</v>
      </c>
      <c r="J74" s="309" t="e">
        <f ca="1">IF(ISBLANK(KeggPlantTaxon!J74), "", (_xludf.CONCAT(" || Subphylum: ", KeggPlantTaxon!J74)))</f>
        <v>#NAME?</v>
      </c>
      <c r="K74" s="309" t="e">
        <f ca="1">IF(ISBLANK(KeggPlantTaxon!K74), "", (_xludf.CONCAT(" || Class: ", KeggPlantTaxon!K74)))</f>
        <v>#NAME?</v>
      </c>
      <c r="L74" s="309" t="e">
        <f ca="1">IF(ISBLANK(KeggPlantTaxon!L74), "", (_xludf.CONCAT(" || Subclass: ", KeggPlantTaxon!L74)))</f>
        <v>#NAME?</v>
      </c>
      <c r="M74" s="309" t="e">
        <f ca="1">IF(ISBLANK(KeggPlantTaxon!O74), "", (_xludf.CONCAT(" || Order: ", KeggPlantTaxon!O74)))</f>
        <v>#NAME?</v>
      </c>
      <c r="N74" s="309" t="e">
        <f ca="1">IF(ISBLANK(KeggPlantTaxon!P74), "", (_xludf.CONCAT(" || Family: ", KeggPlantTaxon!P74)))</f>
        <v>#NAME?</v>
      </c>
      <c r="O74" s="309" t="e">
        <f ca="1">IF(ISBLANK(KeggPlantTaxon!Q74), "", (_xludf.CONCAT(" || Subfamily: ", KeggPlantTaxon!Q74)))</f>
        <v>#NAME?</v>
      </c>
      <c r="P74" s="309" t="e">
        <f ca="1">IF(ISBLANK(KeggPlantTaxon!R74), "", (_xludf.CONCAT(" || Tribe: ", KeggPlantTaxon!R74)))</f>
        <v>#NAME?</v>
      </c>
      <c r="Q74" s="309" t="e">
        <f ca="1">IF(ISBLANK(KeggPlantTaxon!S74), "", (_xludf.CONCAT(" || Subtribe: ", KeggPlantTaxon!S74)))</f>
        <v>#NAME?</v>
      </c>
      <c r="R74" s="309" t="e">
        <f ca="1">IF(ISBLANK(KeggPlantTaxon!T74), "", (_xludf.CONCAT(" || Genus: ", KeggPlantTaxon!T74)))</f>
        <v>#NAME?</v>
      </c>
      <c r="S74" s="309" t="e">
        <f t="shared" ca="1" si="1"/>
        <v>#NAME?</v>
      </c>
      <c r="T74" s="309" t="e">
        <f ca="1">IF(ISBLANK(KeggPlantTaxon!U74), "", (_xludf.CONCAT(" || Species: ", KeggPlantTaxon!U74)))</f>
        <v>#NAME?</v>
      </c>
      <c r="U74" s="309" t="str">
        <f>IF(ISBLANK(KeggPlantTaxon!V74), "", (_xludf.CONCAT(" || Var/Subsp: ", KeggPlantTaxon!V74)))</f>
        <v/>
      </c>
      <c r="V74" s="309"/>
      <c r="W74" s="309"/>
      <c r="X74" s="309"/>
      <c r="Y74" s="309"/>
      <c r="Z74" s="309"/>
    </row>
    <row r="75" spans="1:26" ht="14.25" customHeight="1">
      <c r="A75" s="310" t="s">
        <v>3134</v>
      </c>
      <c r="B75" s="308" t="e">
        <f t="shared" ca="1" si="0"/>
        <v>#NAME?</v>
      </c>
      <c r="C75" s="309" t="e">
        <f ca="1">IF(ISBLANK(KeggPlantTaxon!A75), "", (_xludf.CONCAT("Kegg code: ", KeggPlantTaxon!A75)))</f>
        <v>#NAME?</v>
      </c>
      <c r="D75" s="309" t="e">
        <f ca="1">IF(ISBLANK(KeggPlantTaxon!B75), "", (_xludf.CONCAT(" || Common name: ", KeggPlantTaxon!B75)))</f>
        <v>#NAME?</v>
      </c>
      <c r="E75" s="309" t="e">
        <f ca="1">IF(ISBLANK(KeggPlantTaxon!C75), "", (_xludf.CONCAT(" || Scientific name: ", KeggPlantTaxon!C75)))</f>
        <v>#NAME?</v>
      </c>
      <c r="F75" s="309" t="e">
        <f ca="1">IF(ISBLANK(KeggPlantTaxon!D75), "", (_xludf.CONCAT(" || Kingdom: ", KeggPlantTaxon!D75)))</f>
        <v>#NAME?</v>
      </c>
      <c r="G75" s="309" t="e">
        <f ca="1">IF(ISBLANK(KeggPlantTaxon!F75), "", (_xludf.CONCAT(" || Subkingdom: ", KeggPlantTaxon!F75)))</f>
        <v>#NAME?</v>
      </c>
      <c r="H75" s="309" t="e">
        <f ca="1">IF(ISBLANK(KeggPlantTaxon!H75), "", (_xludf.CONCAT(" || Superdivision: ", KeggPlantTaxon!H75)))</f>
        <v>#NAME?</v>
      </c>
      <c r="I75" s="309" t="e">
        <f ca="1">IF(ISBLANK(KeggPlantTaxon!I75), "", (_xludf.CONCAT(" || Phylum: ", KeggPlantTaxon!I75)))</f>
        <v>#NAME?</v>
      </c>
      <c r="J75" s="309" t="e">
        <f ca="1">IF(ISBLANK(KeggPlantTaxon!J75), "", (_xludf.CONCAT(" || Subphylum: ", KeggPlantTaxon!J75)))</f>
        <v>#NAME?</v>
      </c>
      <c r="K75" s="309" t="e">
        <f ca="1">IF(ISBLANK(KeggPlantTaxon!K75), "", (_xludf.CONCAT(" || Class: ", KeggPlantTaxon!K75)))</f>
        <v>#NAME?</v>
      </c>
      <c r="L75" s="309" t="e">
        <f ca="1">IF(ISBLANK(KeggPlantTaxon!L75), "", (_xludf.CONCAT(" || Subclass: ", KeggPlantTaxon!L75)))</f>
        <v>#NAME?</v>
      </c>
      <c r="M75" s="309" t="e">
        <f ca="1">IF(ISBLANK(KeggPlantTaxon!O75), "", (_xludf.CONCAT(" || Order: ", KeggPlantTaxon!O75)))</f>
        <v>#NAME?</v>
      </c>
      <c r="N75" s="309" t="e">
        <f ca="1">IF(ISBLANK(KeggPlantTaxon!P75), "", (_xludf.CONCAT(" || Family: ", KeggPlantTaxon!P75)))</f>
        <v>#NAME?</v>
      </c>
      <c r="O75" s="309" t="e">
        <f ca="1">IF(ISBLANK(KeggPlantTaxon!Q75), "", (_xludf.CONCAT(" || Subfamily: ", KeggPlantTaxon!Q75)))</f>
        <v>#NAME?</v>
      </c>
      <c r="P75" s="309" t="e">
        <f ca="1">IF(ISBLANK(KeggPlantTaxon!R75), "", (_xludf.CONCAT(" || Tribe: ", KeggPlantTaxon!R75)))</f>
        <v>#NAME?</v>
      </c>
      <c r="Q75" s="309" t="e">
        <f ca="1">IF(ISBLANK(KeggPlantTaxon!S75), "", (_xludf.CONCAT(" || Subtribe: ", KeggPlantTaxon!S75)))</f>
        <v>#NAME?</v>
      </c>
      <c r="R75" s="309" t="e">
        <f ca="1">IF(ISBLANK(KeggPlantTaxon!T75), "", (_xludf.CONCAT(" || Genus: ", KeggPlantTaxon!T75)))</f>
        <v>#NAME?</v>
      </c>
      <c r="S75" s="309" t="e">
        <f t="shared" ca="1" si="1"/>
        <v>#NAME?</v>
      </c>
      <c r="T75" s="309" t="e">
        <f ca="1">IF(ISBLANK(KeggPlantTaxon!U75), "", (_xludf.CONCAT(" || Species: ", KeggPlantTaxon!U75)))</f>
        <v>#NAME?</v>
      </c>
      <c r="U75" s="309" t="str">
        <f>IF(ISBLANK(KeggPlantTaxon!V75), "", (_xludf.CONCAT(" || Var/Subsp: ", KeggPlantTaxon!V75)))</f>
        <v/>
      </c>
      <c r="V75" s="309"/>
      <c r="W75" s="309"/>
      <c r="X75" s="309"/>
      <c r="Y75" s="309"/>
      <c r="Z75" s="309"/>
    </row>
    <row r="76" spans="1:26" ht="14.25" customHeight="1">
      <c r="A76" s="310" t="s">
        <v>3135</v>
      </c>
      <c r="B76" s="308" t="e">
        <f t="shared" ca="1" si="0"/>
        <v>#NAME?</v>
      </c>
      <c r="C76" s="309" t="e">
        <f ca="1">IF(ISBLANK(KeggPlantTaxon!A76), "", (_xludf.CONCAT("Kegg code: ", KeggPlantTaxon!A76)))</f>
        <v>#NAME?</v>
      </c>
      <c r="D76" s="309" t="e">
        <f ca="1">IF(ISBLANK(KeggPlantTaxon!B76), "", (_xludf.CONCAT(" || Common name: ", KeggPlantTaxon!B76)))</f>
        <v>#NAME?</v>
      </c>
      <c r="E76" s="309" t="e">
        <f ca="1">IF(ISBLANK(KeggPlantTaxon!C76), "", (_xludf.CONCAT(" || Scientific name: ", KeggPlantTaxon!C76)))</f>
        <v>#NAME?</v>
      </c>
      <c r="F76" s="309" t="e">
        <f ca="1">IF(ISBLANK(KeggPlantTaxon!D76), "", (_xludf.CONCAT(" || Kingdom: ", KeggPlantTaxon!D76)))</f>
        <v>#NAME?</v>
      </c>
      <c r="G76" s="309" t="e">
        <f ca="1">IF(ISBLANK(KeggPlantTaxon!F76), "", (_xludf.CONCAT(" || Subkingdom: ", KeggPlantTaxon!F76)))</f>
        <v>#NAME?</v>
      </c>
      <c r="H76" s="309" t="e">
        <f ca="1">IF(ISBLANK(KeggPlantTaxon!H76), "", (_xludf.CONCAT(" || Superdivision: ", KeggPlantTaxon!H76)))</f>
        <v>#NAME?</v>
      </c>
      <c r="I76" s="309" t="e">
        <f ca="1">IF(ISBLANK(KeggPlantTaxon!I76), "", (_xludf.CONCAT(" || Phylum: ", KeggPlantTaxon!I76)))</f>
        <v>#NAME?</v>
      </c>
      <c r="J76" s="309" t="e">
        <f ca="1">IF(ISBLANK(KeggPlantTaxon!J76), "", (_xludf.CONCAT(" || Subphylum: ", KeggPlantTaxon!J76)))</f>
        <v>#NAME?</v>
      </c>
      <c r="K76" s="309" t="e">
        <f ca="1">IF(ISBLANK(KeggPlantTaxon!K76), "", (_xludf.CONCAT(" || Class: ", KeggPlantTaxon!K76)))</f>
        <v>#NAME?</v>
      </c>
      <c r="L76" s="309" t="e">
        <f ca="1">IF(ISBLANK(KeggPlantTaxon!L76), "", (_xludf.CONCAT(" || Subclass: ", KeggPlantTaxon!L76)))</f>
        <v>#NAME?</v>
      </c>
      <c r="M76" s="309" t="e">
        <f ca="1">IF(ISBLANK(KeggPlantTaxon!O76), "", (_xludf.CONCAT(" || Order: ", KeggPlantTaxon!O76)))</f>
        <v>#NAME?</v>
      </c>
      <c r="N76" s="309" t="e">
        <f ca="1">IF(ISBLANK(KeggPlantTaxon!P76), "", (_xludf.CONCAT(" || Family: ", KeggPlantTaxon!P76)))</f>
        <v>#NAME?</v>
      </c>
      <c r="O76" s="309" t="e">
        <f ca="1">IF(ISBLANK(KeggPlantTaxon!Q76), "", (_xludf.CONCAT(" || Subfamily: ", KeggPlantTaxon!Q76)))</f>
        <v>#NAME?</v>
      </c>
      <c r="P76" s="309" t="e">
        <f ca="1">IF(ISBLANK(KeggPlantTaxon!R76), "", (_xludf.CONCAT(" || Tribe: ", KeggPlantTaxon!R76)))</f>
        <v>#NAME?</v>
      </c>
      <c r="Q76" s="309" t="e">
        <f ca="1">IF(ISBLANK(KeggPlantTaxon!S76), "", (_xludf.CONCAT(" || Subtribe: ", KeggPlantTaxon!S76)))</f>
        <v>#NAME?</v>
      </c>
      <c r="R76" s="309" t="e">
        <f ca="1">IF(ISBLANK(KeggPlantTaxon!T76), "", (_xludf.CONCAT(" || Genus: ", KeggPlantTaxon!T76)))</f>
        <v>#NAME?</v>
      </c>
      <c r="S76" s="309" t="e">
        <f t="shared" ca="1" si="1"/>
        <v>#NAME?</v>
      </c>
      <c r="T76" s="309" t="e">
        <f ca="1">IF(ISBLANK(KeggPlantTaxon!U76), "", (_xludf.CONCAT(" || Species: ", KeggPlantTaxon!U76)))</f>
        <v>#NAME?</v>
      </c>
      <c r="U76" s="309" t="str">
        <f>IF(ISBLANK(KeggPlantTaxon!V76), "", (_xludf.CONCAT(" || Var/Subsp: ", KeggPlantTaxon!V76)))</f>
        <v/>
      </c>
      <c r="V76" s="309"/>
      <c r="W76" s="309"/>
      <c r="X76" s="309"/>
      <c r="Y76" s="309"/>
      <c r="Z76" s="309"/>
    </row>
    <row r="77" spans="1:26" ht="14.25" customHeight="1">
      <c r="A77" s="310" t="s">
        <v>3136</v>
      </c>
      <c r="B77" s="308" t="e">
        <f t="shared" ca="1" si="0"/>
        <v>#NAME?</v>
      </c>
      <c r="C77" s="309" t="e">
        <f ca="1">IF(ISBLANK(KeggPlantTaxon!A77), "", (_xludf.CONCAT("Kegg code: ", KeggPlantTaxon!A77)))</f>
        <v>#NAME?</v>
      </c>
      <c r="D77" s="309" t="e">
        <f ca="1">IF(ISBLANK(KeggPlantTaxon!B77), "", (_xludf.CONCAT(" || Common name: ", KeggPlantTaxon!B77)))</f>
        <v>#NAME?</v>
      </c>
      <c r="E77" s="309" t="e">
        <f ca="1">IF(ISBLANK(KeggPlantTaxon!C77), "", (_xludf.CONCAT(" || Scientific name: ", KeggPlantTaxon!C77)))</f>
        <v>#NAME?</v>
      </c>
      <c r="F77" s="309" t="e">
        <f ca="1">IF(ISBLANK(KeggPlantTaxon!D77), "", (_xludf.CONCAT(" || Kingdom: ", KeggPlantTaxon!D77)))</f>
        <v>#NAME?</v>
      </c>
      <c r="G77" s="309" t="e">
        <f ca="1">IF(ISBLANK(KeggPlantTaxon!F77), "", (_xludf.CONCAT(" || Subkingdom: ", KeggPlantTaxon!F77)))</f>
        <v>#NAME?</v>
      </c>
      <c r="H77" s="309" t="e">
        <f ca="1">IF(ISBLANK(KeggPlantTaxon!H77), "", (_xludf.CONCAT(" || Superdivision: ", KeggPlantTaxon!H77)))</f>
        <v>#NAME?</v>
      </c>
      <c r="I77" s="309" t="e">
        <f ca="1">IF(ISBLANK(KeggPlantTaxon!I77), "", (_xludf.CONCAT(" || Phylum: ", KeggPlantTaxon!I77)))</f>
        <v>#NAME?</v>
      </c>
      <c r="J77" s="309" t="e">
        <f ca="1">IF(ISBLANK(KeggPlantTaxon!J77), "", (_xludf.CONCAT(" || Subphylum: ", KeggPlantTaxon!J77)))</f>
        <v>#NAME?</v>
      </c>
      <c r="K77" s="309" t="e">
        <f ca="1">IF(ISBLANK(KeggPlantTaxon!K77), "", (_xludf.CONCAT(" || Class: ", KeggPlantTaxon!K77)))</f>
        <v>#NAME?</v>
      </c>
      <c r="L77" s="309" t="e">
        <f ca="1">IF(ISBLANK(KeggPlantTaxon!L77), "", (_xludf.CONCAT(" || Subclass: ", KeggPlantTaxon!L77)))</f>
        <v>#NAME?</v>
      </c>
      <c r="M77" s="309" t="e">
        <f ca="1">IF(ISBLANK(KeggPlantTaxon!O77), "", (_xludf.CONCAT(" || Order: ", KeggPlantTaxon!O77)))</f>
        <v>#NAME?</v>
      </c>
      <c r="N77" s="309" t="e">
        <f ca="1">IF(ISBLANK(KeggPlantTaxon!P77), "", (_xludf.CONCAT(" || Family: ", KeggPlantTaxon!P77)))</f>
        <v>#NAME?</v>
      </c>
      <c r="O77" s="309" t="e">
        <f ca="1">IF(ISBLANK(KeggPlantTaxon!Q77), "", (_xludf.CONCAT(" || Subfamily: ", KeggPlantTaxon!Q77)))</f>
        <v>#NAME?</v>
      </c>
      <c r="P77" s="309" t="e">
        <f ca="1">IF(ISBLANK(KeggPlantTaxon!R77), "", (_xludf.CONCAT(" || Tribe: ", KeggPlantTaxon!R77)))</f>
        <v>#NAME?</v>
      </c>
      <c r="Q77" s="309" t="e">
        <f ca="1">IF(ISBLANK(KeggPlantTaxon!S77), "", (_xludf.CONCAT(" || Subtribe: ", KeggPlantTaxon!S77)))</f>
        <v>#NAME?</v>
      </c>
      <c r="R77" s="309" t="e">
        <f ca="1">IF(ISBLANK(KeggPlantTaxon!T77), "", (_xludf.CONCAT(" || Genus: ", KeggPlantTaxon!T77)))</f>
        <v>#NAME?</v>
      </c>
      <c r="S77" s="309" t="e">
        <f t="shared" ca="1" si="1"/>
        <v>#NAME?</v>
      </c>
      <c r="T77" s="309" t="e">
        <f ca="1">IF(ISBLANK(KeggPlantTaxon!U77), "", (_xludf.CONCAT(" || Species: ", KeggPlantTaxon!U77)))</f>
        <v>#NAME?</v>
      </c>
      <c r="U77" s="309" t="str">
        <f>IF(ISBLANK(KeggPlantTaxon!V77), "", (_xludf.CONCAT(" || Var/Subsp: ", KeggPlantTaxon!V77)))</f>
        <v/>
      </c>
      <c r="V77" s="309"/>
      <c r="W77" s="309"/>
      <c r="X77" s="309"/>
      <c r="Y77" s="309"/>
      <c r="Z77" s="309"/>
    </row>
    <row r="78" spans="1:26" ht="14.25" customHeight="1">
      <c r="A78" s="310" t="s">
        <v>3137</v>
      </c>
      <c r="B78" s="308" t="e">
        <f t="shared" ca="1" si="0"/>
        <v>#NAME?</v>
      </c>
      <c r="C78" s="309" t="e">
        <f ca="1">IF(ISBLANK(KeggPlantTaxon!A78), "", (_xludf.CONCAT("Kegg code: ", KeggPlantTaxon!A78)))</f>
        <v>#NAME?</v>
      </c>
      <c r="D78" s="309" t="e">
        <f ca="1">IF(ISBLANK(KeggPlantTaxon!B78), "", (_xludf.CONCAT(" || Common name: ", KeggPlantTaxon!B78)))</f>
        <v>#NAME?</v>
      </c>
      <c r="E78" s="309" t="e">
        <f ca="1">IF(ISBLANK(KeggPlantTaxon!C78), "", (_xludf.CONCAT(" || Scientific name: ", KeggPlantTaxon!C78)))</f>
        <v>#NAME?</v>
      </c>
      <c r="F78" s="309" t="e">
        <f ca="1">IF(ISBLANK(KeggPlantTaxon!D78), "", (_xludf.CONCAT(" || Kingdom: ", KeggPlantTaxon!D78)))</f>
        <v>#NAME?</v>
      </c>
      <c r="G78" s="309" t="e">
        <f ca="1">IF(ISBLANK(KeggPlantTaxon!F78), "", (_xludf.CONCAT(" || Subkingdom: ", KeggPlantTaxon!F78)))</f>
        <v>#NAME?</v>
      </c>
      <c r="H78" s="309" t="e">
        <f ca="1">IF(ISBLANK(KeggPlantTaxon!H78), "", (_xludf.CONCAT(" || Superdivision: ", KeggPlantTaxon!H78)))</f>
        <v>#NAME?</v>
      </c>
      <c r="I78" s="309" t="e">
        <f ca="1">IF(ISBLANK(KeggPlantTaxon!I78), "", (_xludf.CONCAT(" || Phylum: ", KeggPlantTaxon!I78)))</f>
        <v>#NAME?</v>
      </c>
      <c r="J78" s="309" t="e">
        <f ca="1">IF(ISBLANK(KeggPlantTaxon!J78), "", (_xludf.CONCAT(" || Subphylum: ", KeggPlantTaxon!J78)))</f>
        <v>#NAME?</v>
      </c>
      <c r="K78" s="309" t="e">
        <f ca="1">IF(ISBLANK(KeggPlantTaxon!K78), "", (_xludf.CONCAT(" || Class: ", KeggPlantTaxon!K78)))</f>
        <v>#NAME?</v>
      </c>
      <c r="L78" s="309" t="e">
        <f ca="1">IF(ISBLANK(KeggPlantTaxon!L78), "", (_xludf.CONCAT(" || Subclass: ", KeggPlantTaxon!L78)))</f>
        <v>#NAME?</v>
      </c>
      <c r="M78" s="309" t="e">
        <f ca="1">IF(ISBLANK(KeggPlantTaxon!O78), "", (_xludf.CONCAT(" || Order: ", KeggPlantTaxon!O78)))</f>
        <v>#NAME?</v>
      </c>
      <c r="N78" s="309" t="e">
        <f ca="1">IF(ISBLANK(KeggPlantTaxon!P78), "", (_xludf.CONCAT(" || Family: ", KeggPlantTaxon!P78)))</f>
        <v>#NAME?</v>
      </c>
      <c r="O78" s="309" t="e">
        <f ca="1">IF(ISBLANK(KeggPlantTaxon!Q78), "", (_xludf.CONCAT(" || Subfamily: ", KeggPlantTaxon!Q78)))</f>
        <v>#NAME?</v>
      </c>
      <c r="P78" s="309" t="e">
        <f ca="1">IF(ISBLANK(KeggPlantTaxon!R78), "", (_xludf.CONCAT(" || Tribe: ", KeggPlantTaxon!R78)))</f>
        <v>#NAME?</v>
      </c>
      <c r="Q78" s="309" t="e">
        <f ca="1">IF(ISBLANK(KeggPlantTaxon!S78), "", (_xludf.CONCAT(" || Subtribe: ", KeggPlantTaxon!S78)))</f>
        <v>#NAME?</v>
      </c>
      <c r="R78" s="309" t="e">
        <f ca="1">IF(ISBLANK(KeggPlantTaxon!T78), "", (_xludf.CONCAT(" || Genus: ", KeggPlantTaxon!T78)))</f>
        <v>#NAME?</v>
      </c>
      <c r="S78" s="309" t="e">
        <f t="shared" ca="1" si="1"/>
        <v>#NAME?</v>
      </c>
      <c r="T78" s="309" t="e">
        <f ca="1">IF(ISBLANK(KeggPlantTaxon!U78), "", (_xludf.CONCAT(" || Species: ", KeggPlantTaxon!U78)))</f>
        <v>#NAME?</v>
      </c>
      <c r="U78" s="309" t="str">
        <f>IF(ISBLANK(KeggPlantTaxon!V78), "", (_xludf.CONCAT(" || Var/Subsp: ", KeggPlantTaxon!V78)))</f>
        <v/>
      </c>
      <c r="V78" s="309"/>
      <c r="W78" s="309"/>
      <c r="X78" s="309"/>
      <c r="Y78" s="309"/>
      <c r="Z78" s="309"/>
    </row>
    <row r="79" spans="1:26" ht="14.25" customHeight="1">
      <c r="A79" s="310" t="s">
        <v>3138</v>
      </c>
      <c r="B79" s="308" t="e">
        <f t="shared" ca="1" si="0"/>
        <v>#NAME?</v>
      </c>
      <c r="C79" s="309" t="e">
        <f ca="1">IF(ISBLANK(KeggPlantTaxon!A79), "", (_xludf.CONCAT("Kegg code: ", KeggPlantTaxon!A79)))</f>
        <v>#NAME?</v>
      </c>
      <c r="D79" s="309" t="e">
        <f ca="1">IF(ISBLANK(KeggPlantTaxon!B79), "", (_xludf.CONCAT(" || Common name: ", KeggPlantTaxon!B79)))</f>
        <v>#NAME?</v>
      </c>
      <c r="E79" s="309" t="e">
        <f ca="1">IF(ISBLANK(KeggPlantTaxon!C79), "", (_xludf.CONCAT(" || Scientific name: ", KeggPlantTaxon!C79)))</f>
        <v>#NAME?</v>
      </c>
      <c r="F79" s="309" t="e">
        <f ca="1">IF(ISBLANK(KeggPlantTaxon!D79), "", (_xludf.CONCAT(" || Kingdom: ", KeggPlantTaxon!D79)))</f>
        <v>#NAME?</v>
      </c>
      <c r="G79" s="309" t="e">
        <f ca="1">IF(ISBLANK(KeggPlantTaxon!F79), "", (_xludf.CONCAT(" || Subkingdom: ", KeggPlantTaxon!F79)))</f>
        <v>#NAME?</v>
      </c>
      <c r="H79" s="309" t="e">
        <f ca="1">IF(ISBLANK(KeggPlantTaxon!H79), "", (_xludf.CONCAT(" || Superdivision: ", KeggPlantTaxon!H79)))</f>
        <v>#NAME?</v>
      </c>
      <c r="I79" s="309" t="e">
        <f ca="1">IF(ISBLANK(KeggPlantTaxon!I79), "", (_xludf.CONCAT(" || Phylum: ", KeggPlantTaxon!I79)))</f>
        <v>#NAME?</v>
      </c>
      <c r="J79" s="309" t="e">
        <f ca="1">IF(ISBLANK(KeggPlantTaxon!J79), "", (_xludf.CONCAT(" || Subphylum: ", KeggPlantTaxon!J79)))</f>
        <v>#NAME?</v>
      </c>
      <c r="K79" s="309" t="e">
        <f ca="1">IF(ISBLANK(KeggPlantTaxon!K79), "", (_xludf.CONCAT(" || Class: ", KeggPlantTaxon!K79)))</f>
        <v>#NAME?</v>
      </c>
      <c r="L79" s="309" t="e">
        <f ca="1">IF(ISBLANK(KeggPlantTaxon!L79), "", (_xludf.CONCAT(" || Subclass: ", KeggPlantTaxon!L79)))</f>
        <v>#NAME?</v>
      </c>
      <c r="M79" s="309" t="e">
        <f ca="1">IF(ISBLANK(KeggPlantTaxon!O79), "", (_xludf.CONCAT(" || Order: ", KeggPlantTaxon!O79)))</f>
        <v>#NAME?</v>
      </c>
      <c r="N79" s="309" t="e">
        <f ca="1">IF(ISBLANK(KeggPlantTaxon!P79), "", (_xludf.CONCAT(" || Family: ", KeggPlantTaxon!P79)))</f>
        <v>#NAME?</v>
      </c>
      <c r="O79" s="309" t="e">
        <f ca="1">IF(ISBLANK(KeggPlantTaxon!Q79), "", (_xludf.CONCAT(" || Subfamily: ", KeggPlantTaxon!Q79)))</f>
        <v>#NAME?</v>
      </c>
      <c r="P79" s="309" t="e">
        <f ca="1">IF(ISBLANK(KeggPlantTaxon!R79), "", (_xludf.CONCAT(" || Tribe: ", KeggPlantTaxon!R79)))</f>
        <v>#NAME?</v>
      </c>
      <c r="Q79" s="309" t="e">
        <f ca="1">IF(ISBLANK(KeggPlantTaxon!S79), "", (_xludf.CONCAT(" || Subtribe: ", KeggPlantTaxon!S79)))</f>
        <v>#NAME?</v>
      </c>
      <c r="R79" s="309" t="e">
        <f ca="1">IF(ISBLANK(KeggPlantTaxon!T79), "", (_xludf.CONCAT(" || Genus: ", KeggPlantTaxon!T79)))</f>
        <v>#NAME?</v>
      </c>
      <c r="S79" s="309" t="e">
        <f t="shared" ca="1" si="1"/>
        <v>#NAME?</v>
      </c>
      <c r="T79" s="309" t="e">
        <f ca="1">IF(ISBLANK(KeggPlantTaxon!U79), "", (_xludf.CONCAT(" || Species: ", KeggPlantTaxon!U79)))</f>
        <v>#NAME?</v>
      </c>
      <c r="U79" s="309" t="str">
        <f>IF(ISBLANK(KeggPlantTaxon!V79), "", (_xludf.CONCAT(" || Var/Subsp: ", KeggPlantTaxon!V79)))</f>
        <v/>
      </c>
      <c r="V79" s="309"/>
      <c r="W79" s="309"/>
      <c r="X79" s="309"/>
      <c r="Y79" s="309"/>
      <c r="Z79" s="309"/>
    </row>
    <row r="80" spans="1:26" ht="14.25" customHeight="1">
      <c r="A80" s="310" t="s">
        <v>3139</v>
      </c>
      <c r="B80" s="308" t="e">
        <f t="shared" ca="1" si="0"/>
        <v>#NAME?</v>
      </c>
      <c r="C80" s="309" t="e">
        <f ca="1">IF(ISBLANK(KeggPlantTaxon!A80), "", (_xludf.CONCAT("Kegg code: ", KeggPlantTaxon!A80)))</f>
        <v>#NAME?</v>
      </c>
      <c r="D80" s="309" t="e">
        <f ca="1">IF(ISBLANK(KeggPlantTaxon!B80), "", (_xludf.CONCAT(" || Common name: ", KeggPlantTaxon!B80)))</f>
        <v>#NAME?</v>
      </c>
      <c r="E80" s="309" t="e">
        <f ca="1">IF(ISBLANK(KeggPlantTaxon!C80), "", (_xludf.CONCAT(" || Scientific name: ", KeggPlantTaxon!C80)))</f>
        <v>#NAME?</v>
      </c>
      <c r="F80" s="309" t="e">
        <f ca="1">IF(ISBLANK(KeggPlantTaxon!D80), "", (_xludf.CONCAT(" || Kingdom: ", KeggPlantTaxon!D80)))</f>
        <v>#NAME?</v>
      </c>
      <c r="G80" s="309" t="e">
        <f ca="1">IF(ISBLANK(KeggPlantTaxon!F80), "", (_xludf.CONCAT(" || Subkingdom: ", KeggPlantTaxon!F80)))</f>
        <v>#NAME?</v>
      </c>
      <c r="H80" s="309" t="e">
        <f ca="1">IF(ISBLANK(KeggPlantTaxon!H80), "", (_xludf.CONCAT(" || Superdivision: ", KeggPlantTaxon!H80)))</f>
        <v>#NAME?</v>
      </c>
      <c r="I80" s="309" t="e">
        <f ca="1">IF(ISBLANK(KeggPlantTaxon!I80), "", (_xludf.CONCAT(" || Phylum: ", KeggPlantTaxon!I80)))</f>
        <v>#NAME?</v>
      </c>
      <c r="J80" s="309" t="e">
        <f ca="1">IF(ISBLANK(KeggPlantTaxon!J80), "", (_xludf.CONCAT(" || Subphylum: ", KeggPlantTaxon!J80)))</f>
        <v>#NAME?</v>
      </c>
      <c r="K80" s="309" t="e">
        <f ca="1">IF(ISBLANK(KeggPlantTaxon!K80), "", (_xludf.CONCAT(" || Class: ", KeggPlantTaxon!K80)))</f>
        <v>#NAME?</v>
      </c>
      <c r="L80" s="309" t="e">
        <f ca="1">IF(ISBLANK(KeggPlantTaxon!L80), "", (_xludf.CONCAT(" || Subclass: ", KeggPlantTaxon!L80)))</f>
        <v>#NAME?</v>
      </c>
      <c r="M80" s="309" t="e">
        <f ca="1">IF(ISBLANK(KeggPlantTaxon!O80), "", (_xludf.CONCAT(" || Order: ", KeggPlantTaxon!O80)))</f>
        <v>#NAME?</v>
      </c>
      <c r="N80" s="309" t="e">
        <f ca="1">IF(ISBLANK(KeggPlantTaxon!P80), "", (_xludf.CONCAT(" || Family: ", KeggPlantTaxon!P80)))</f>
        <v>#NAME?</v>
      </c>
      <c r="O80" s="309" t="e">
        <f ca="1">IF(ISBLANK(KeggPlantTaxon!Q80), "", (_xludf.CONCAT(" || Subfamily: ", KeggPlantTaxon!Q80)))</f>
        <v>#NAME?</v>
      </c>
      <c r="P80" s="309" t="e">
        <f ca="1">IF(ISBLANK(KeggPlantTaxon!R80), "", (_xludf.CONCAT(" || Tribe: ", KeggPlantTaxon!R80)))</f>
        <v>#NAME?</v>
      </c>
      <c r="Q80" s="309" t="e">
        <f ca="1">IF(ISBLANK(KeggPlantTaxon!S80), "", (_xludf.CONCAT(" || Subtribe: ", KeggPlantTaxon!S80)))</f>
        <v>#NAME?</v>
      </c>
      <c r="R80" s="309" t="e">
        <f ca="1">IF(ISBLANK(KeggPlantTaxon!T80), "", (_xludf.CONCAT(" || Genus: ", KeggPlantTaxon!T80)))</f>
        <v>#NAME?</v>
      </c>
      <c r="S80" s="309" t="e">
        <f t="shared" ca="1" si="1"/>
        <v>#NAME?</v>
      </c>
      <c r="T80" s="309" t="e">
        <f ca="1">IF(ISBLANK(KeggPlantTaxon!U80), "", (_xludf.CONCAT(" || Species: ", KeggPlantTaxon!U80)))</f>
        <v>#NAME?</v>
      </c>
      <c r="U80" s="309" t="str">
        <f>IF(ISBLANK(KeggPlantTaxon!V80), "", (_xludf.CONCAT(" || Var/Subsp: ", KeggPlantTaxon!V80)))</f>
        <v/>
      </c>
      <c r="V80" s="309"/>
      <c r="W80" s="309"/>
      <c r="X80" s="309"/>
      <c r="Y80" s="309"/>
      <c r="Z80" s="309"/>
    </row>
    <row r="81" spans="1:26" ht="14.25" customHeight="1">
      <c r="A81" s="310" t="s">
        <v>3140</v>
      </c>
      <c r="B81" s="308" t="e">
        <f t="shared" ca="1" si="0"/>
        <v>#NAME?</v>
      </c>
      <c r="C81" s="309" t="e">
        <f ca="1">IF(ISBLANK(KeggPlantTaxon!A81), "", (_xludf.CONCAT("Kegg code: ", KeggPlantTaxon!A81)))</f>
        <v>#NAME?</v>
      </c>
      <c r="D81" s="309" t="e">
        <f ca="1">IF(ISBLANK(KeggPlantTaxon!B81), "", (_xludf.CONCAT(" || Common name: ", KeggPlantTaxon!B81)))</f>
        <v>#NAME?</v>
      </c>
      <c r="E81" s="309" t="e">
        <f ca="1">IF(ISBLANK(KeggPlantTaxon!C81), "", (_xludf.CONCAT(" || Scientific name: ", KeggPlantTaxon!C81)))</f>
        <v>#NAME?</v>
      </c>
      <c r="F81" s="309" t="e">
        <f ca="1">IF(ISBLANK(KeggPlantTaxon!D81), "", (_xludf.CONCAT(" || Kingdom: ", KeggPlantTaxon!D81)))</f>
        <v>#NAME?</v>
      </c>
      <c r="G81" s="309" t="e">
        <f ca="1">IF(ISBLANK(KeggPlantTaxon!F81), "", (_xludf.CONCAT(" || Subkingdom: ", KeggPlantTaxon!F81)))</f>
        <v>#NAME?</v>
      </c>
      <c r="H81" s="309" t="e">
        <f ca="1">IF(ISBLANK(KeggPlantTaxon!H81), "", (_xludf.CONCAT(" || Superdivision: ", KeggPlantTaxon!H81)))</f>
        <v>#NAME?</v>
      </c>
      <c r="I81" s="309" t="e">
        <f ca="1">IF(ISBLANK(KeggPlantTaxon!I81), "", (_xludf.CONCAT(" || Phylum: ", KeggPlantTaxon!I81)))</f>
        <v>#NAME?</v>
      </c>
      <c r="J81" s="309" t="e">
        <f ca="1">IF(ISBLANK(KeggPlantTaxon!J81), "", (_xludf.CONCAT(" || Subphylum: ", KeggPlantTaxon!J81)))</f>
        <v>#NAME?</v>
      </c>
      <c r="K81" s="309" t="e">
        <f ca="1">IF(ISBLANK(KeggPlantTaxon!K81), "", (_xludf.CONCAT(" || Class: ", KeggPlantTaxon!K81)))</f>
        <v>#NAME?</v>
      </c>
      <c r="L81" s="309" t="e">
        <f ca="1">IF(ISBLANK(KeggPlantTaxon!L81), "", (_xludf.CONCAT(" || Subclass: ", KeggPlantTaxon!L81)))</f>
        <v>#NAME?</v>
      </c>
      <c r="M81" s="309" t="e">
        <f ca="1">IF(ISBLANK(KeggPlantTaxon!O81), "", (_xludf.CONCAT(" || Order: ", KeggPlantTaxon!O81)))</f>
        <v>#NAME?</v>
      </c>
      <c r="N81" s="309" t="e">
        <f ca="1">IF(ISBLANK(KeggPlantTaxon!P81), "", (_xludf.CONCAT(" || Family: ", KeggPlantTaxon!P81)))</f>
        <v>#NAME?</v>
      </c>
      <c r="O81" s="309" t="e">
        <f ca="1">IF(ISBLANK(KeggPlantTaxon!Q81), "", (_xludf.CONCAT(" || Subfamily: ", KeggPlantTaxon!Q81)))</f>
        <v>#NAME?</v>
      </c>
      <c r="P81" s="309" t="e">
        <f ca="1">IF(ISBLANK(KeggPlantTaxon!R81), "", (_xludf.CONCAT(" || Tribe: ", KeggPlantTaxon!R81)))</f>
        <v>#NAME?</v>
      </c>
      <c r="Q81" s="309" t="e">
        <f ca="1">IF(ISBLANK(KeggPlantTaxon!S81), "", (_xludf.CONCAT(" || Subtribe: ", KeggPlantTaxon!S81)))</f>
        <v>#NAME?</v>
      </c>
      <c r="R81" s="309" t="e">
        <f ca="1">IF(ISBLANK(KeggPlantTaxon!T81), "", (_xludf.CONCAT(" || Genus: ", KeggPlantTaxon!T81)))</f>
        <v>#NAME?</v>
      </c>
      <c r="S81" s="309" t="e">
        <f t="shared" ca="1" si="1"/>
        <v>#NAME?</v>
      </c>
      <c r="T81" s="309" t="e">
        <f ca="1">IF(ISBLANK(KeggPlantTaxon!U81), "", (_xludf.CONCAT(" || Species: ", KeggPlantTaxon!U81)))</f>
        <v>#NAME?</v>
      </c>
      <c r="U81" s="309" t="str">
        <f>IF(ISBLANK(KeggPlantTaxon!V81), "", (_xludf.CONCAT(" || Var/Subsp: ", KeggPlantTaxon!V81)))</f>
        <v/>
      </c>
      <c r="V81" s="309"/>
      <c r="W81" s="309"/>
      <c r="X81" s="309"/>
      <c r="Y81" s="309"/>
      <c r="Z81" s="309"/>
    </row>
    <row r="82" spans="1:26" ht="14.25" customHeight="1">
      <c r="A82" s="310" t="s">
        <v>3141</v>
      </c>
      <c r="B82" s="308" t="e">
        <f t="shared" ca="1" si="0"/>
        <v>#NAME?</v>
      </c>
      <c r="C82" s="309" t="e">
        <f ca="1">IF(ISBLANK(KeggPlantTaxon!A82), "", (_xludf.CONCAT("Kegg code: ", KeggPlantTaxon!A82)))</f>
        <v>#NAME?</v>
      </c>
      <c r="D82" s="309" t="e">
        <f ca="1">IF(ISBLANK(KeggPlantTaxon!B82), "", (_xludf.CONCAT(" || Common name: ", KeggPlantTaxon!B82)))</f>
        <v>#NAME?</v>
      </c>
      <c r="E82" s="309" t="e">
        <f ca="1">IF(ISBLANK(KeggPlantTaxon!C82), "", (_xludf.CONCAT(" || Scientific name: ", KeggPlantTaxon!C82)))</f>
        <v>#NAME?</v>
      </c>
      <c r="F82" s="309" t="e">
        <f ca="1">IF(ISBLANK(KeggPlantTaxon!D82), "", (_xludf.CONCAT(" || Kingdom: ", KeggPlantTaxon!D82)))</f>
        <v>#NAME?</v>
      </c>
      <c r="G82" s="309" t="e">
        <f ca="1">IF(ISBLANK(KeggPlantTaxon!F82), "", (_xludf.CONCAT(" || Subkingdom: ", KeggPlantTaxon!F82)))</f>
        <v>#NAME?</v>
      </c>
      <c r="H82" s="309" t="e">
        <f ca="1">IF(ISBLANK(KeggPlantTaxon!H82), "", (_xludf.CONCAT(" || Superdivision: ", KeggPlantTaxon!H82)))</f>
        <v>#NAME?</v>
      </c>
      <c r="I82" s="309" t="e">
        <f ca="1">IF(ISBLANK(KeggPlantTaxon!I82), "", (_xludf.CONCAT(" || Phylum: ", KeggPlantTaxon!I82)))</f>
        <v>#NAME?</v>
      </c>
      <c r="J82" s="309" t="e">
        <f ca="1">IF(ISBLANK(KeggPlantTaxon!J82), "", (_xludf.CONCAT(" || Subphylum: ", KeggPlantTaxon!J82)))</f>
        <v>#NAME?</v>
      </c>
      <c r="K82" s="309" t="e">
        <f ca="1">IF(ISBLANK(KeggPlantTaxon!K82), "", (_xludf.CONCAT(" || Class: ", KeggPlantTaxon!K82)))</f>
        <v>#NAME?</v>
      </c>
      <c r="L82" s="309" t="e">
        <f ca="1">IF(ISBLANK(KeggPlantTaxon!L82), "", (_xludf.CONCAT(" || Subclass: ", KeggPlantTaxon!L82)))</f>
        <v>#NAME?</v>
      </c>
      <c r="M82" s="309" t="e">
        <f ca="1">IF(ISBLANK(KeggPlantTaxon!O82), "", (_xludf.CONCAT(" || Order: ", KeggPlantTaxon!O82)))</f>
        <v>#NAME?</v>
      </c>
      <c r="N82" s="309" t="e">
        <f ca="1">IF(ISBLANK(KeggPlantTaxon!P82), "", (_xludf.CONCAT(" || Family: ", KeggPlantTaxon!P82)))</f>
        <v>#NAME?</v>
      </c>
      <c r="O82" s="309" t="e">
        <f ca="1">IF(ISBLANK(KeggPlantTaxon!Q82), "", (_xludf.CONCAT(" || Subfamily: ", KeggPlantTaxon!Q82)))</f>
        <v>#NAME?</v>
      </c>
      <c r="P82" s="309" t="e">
        <f ca="1">IF(ISBLANK(KeggPlantTaxon!R82), "", (_xludf.CONCAT(" || Tribe: ", KeggPlantTaxon!R82)))</f>
        <v>#NAME?</v>
      </c>
      <c r="Q82" s="309" t="e">
        <f ca="1">IF(ISBLANK(KeggPlantTaxon!S82), "", (_xludf.CONCAT(" || Subtribe: ", KeggPlantTaxon!S82)))</f>
        <v>#NAME?</v>
      </c>
      <c r="R82" s="309" t="e">
        <f ca="1">IF(ISBLANK(KeggPlantTaxon!T82), "", (_xludf.CONCAT(" || Genus: ", KeggPlantTaxon!T82)))</f>
        <v>#NAME?</v>
      </c>
      <c r="S82" s="309" t="e">
        <f t="shared" ca="1" si="1"/>
        <v>#NAME?</v>
      </c>
      <c r="T82" s="309" t="e">
        <f ca="1">IF(ISBLANK(KeggPlantTaxon!U82), "", (_xludf.CONCAT(" || Species: ", KeggPlantTaxon!U82)))</f>
        <v>#NAME?</v>
      </c>
      <c r="U82" s="309" t="str">
        <f>IF(ISBLANK(KeggPlantTaxon!V82), "", (_xludf.CONCAT(" || Var/Subsp: ", KeggPlantTaxon!V82)))</f>
        <v/>
      </c>
      <c r="V82" s="309"/>
      <c r="W82" s="309"/>
      <c r="X82" s="309"/>
      <c r="Y82" s="309"/>
      <c r="Z82" s="309"/>
    </row>
    <row r="83" spans="1:26" ht="14.25" customHeight="1">
      <c r="A83" s="310" t="s">
        <v>3142</v>
      </c>
      <c r="B83" s="308" t="e">
        <f t="shared" ca="1" si="0"/>
        <v>#NAME?</v>
      </c>
      <c r="C83" s="309" t="e">
        <f ca="1">IF(ISBLANK(KeggPlantTaxon!A83), "", (_xludf.CONCAT("Kegg code: ", KeggPlantTaxon!A83)))</f>
        <v>#NAME?</v>
      </c>
      <c r="D83" s="309" t="e">
        <f ca="1">IF(ISBLANK(KeggPlantTaxon!B83), "", (_xludf.CONCAT(" || Common name: ", KeggPlantTaxon!B83)))</f>
        <v>#NAME?</v>
      </c>
      <c r="E83" s="309" t="e">
        <f ca="1">IF(ISBLANK(KeggPlantTaxon!C83), "", (_xludf.CONCAT(" || Scientific name: ", KeggPlantTaxon!C83)))</f>
        <v>#NAME?</v>
      </c>
      <c r="F83" s="309" t="e">
        <f ca="1">IF(ISBLANK(KeggPlantTaxon!D83), "", (_xludf.CONCAT(" || Kingdom: ", KeggPlantTaxon!D83)))</f>
        <v>#NAME?</v>
      </c>
      <c r="G83" s="309" t="e">
        <f ca="1">IF(ISBLANK(KeggPlantTaxon!F83), "", (_xludf.CONCAT(" || Subkingdom: ", KeggPlantTaxon!F83)))</f>
        <v>#NAME?</v>
      </c>
      <c r="H83" s="309" t="e">
        <f ca="1">IF(ISBLANK(KeggPlantTaxon!H83), "", (_xludf.CONCAT(" || Superdivision: ", KeggPlantTaxon!H83)))</f>
        <v>#NAME?</v>
      </c>
      <c r="I83" s="309" t="e">
        <f ca="1">IF(ISBLANK(KeggPlantTaxon!I83), "", (_xludf.CONCAT(" || Phylum: ", KeggPlantTaxon!I83)))</f>
        <v>#NAME?</v>
      </c>
      <c r="J83" s="309" t="e">
        <f ca="1">IF(ISBLANK(KeggPlantTaxon!J83), "", (_xludf.CONCAT(" || Subphylum: ", KeggPlantTaxon!J83)))</f>
        <v>#NAME?</v>
      </c>
      <c r="K83" s="309" t="e">
        <f ca="1">IF(ISBLANK(KeggPlantTaxon!K83), "", (_xludf.CONCAT(" || Class: ", KeggPlantTaxon!K83)))</f>
        <v>#NAME?</v>
      </c>
      <c r="L83" s="309" t="e">
        <f ca="1">IF(ISBLANK(KeggPlantTaxon!L83), "", (_xludf.CONCAT(" || Subclass: ", KeggPlantTaxon!L83)))</f>
        <v>#NAME?</v>
      </c>
      <c r="M83" s="309" t="e">
        <f ca="1">IF(ISBLANK(KeggPlantTaxon!O83), "", (_xludf.CONCAT(" || Order: ", KeggPlantTaxon!O83)))</f>
        <v>#NAME?</v>
      </c>
      <c r="N83" s="309" t="e">
        <f ca="1">IF(ISBLANK(KeggPlantTaxon!P83), "", (_xludf.CONCAT(" || Family: ", KeggPlantTaxon!P83)))</f>
        <v>#NAME?</v>
      </c>
      <c r="O83" s="309" t="e">
        <f ca="1">IF(ISBLANK(KeggPlantTaxon!Q83), "", (_xludf.CONCAT(" || Subfamily: ", KeggPlantTaxon!Q83)))</f>
        <v>#NAME?</v>
      </c>
      <c r="P83" s="309" t="e">
        <f ca="1">IF(ISBLANK(KeggPlantTaxon!R83), "", (_xludf.CONCAT(" || Tribe: ", KeggPlantTaxon!R83)))</f>
        <v>#NAME?</v>
      </c>
      <c r="Q83" s="309" t="e">
        <f ca="1">IF(ISBLANK(KeggPlantTaxon!S83), "", (_xludf.CONCAT(" || Subtribe: ", KeggPlantTaxon!S83)))</f>
        <v>#NAME?</v>
      </c>
      <c r="R83" s="309" t="e">
        <f ca="1">IF(ISBLANK(KeggPlantTaxon!T83), "", (_xludf.CONCAT(" || Genus: ", KeggPlantTaxon!T83)))</f>
        <v>#NAME?</v>
      </c>
      <c r="S83" s="309" t="e">
        <f t="shared" ca="1" si="1"/>
        <v>#NAME?</v>
      </c>
      <c r="T83" s="309" t="e">
        <f ca="1">IF(ISBLANK(KeggPlantTaxon!U83), "", (_xludf.CONCAT(" || Species: ", KeggPlantTaxon!U83)))</f>
        <v>#NAME?</v>
      </c>
      <c r="U83" s="309" t="str">
        <f>IF(ISBLANK(KeggPlantTaxon!V83), "", (_xludf.CONCAT(" || Var/Subsp: ", KeggPlantTaxon!V83)))</f>
        <v/>
      </c>
      <c r="V83" s="309"/>
      <c r="W83" s="309"/>
      <c r="X83" s="309"/>
      <c r="Y83" s="309"/>
      <c r="Z83" s="309"/>
    </row>
    <row r="84" spans="1:26" ht="14.25" customHeight="1">
      <c r="A84" s="310" t="s">
        <v>3143</v>
      </c>
      <c r="B84" s="308" t="e">
        <f t="shared" ca="1" si="0"/>
        <v>#NAME?</v>
      </c>
      <c r="C84" s="309" t="e">
        <f ca="1">IF(ISBLANK(KeggPlantTaxon!A84), "", (_xludf.CONCAT("Kegg code: ", KeggPlantTaxon!A84)))</f>
        <v>#NAME?</v>
      </c>
      <c r="D84" s="309" t="e">
        <f ca="1">IF(ISBLANK(KeggPlantTaxon!B84), "", (_xludf.CONCAT(" || Common name: ", KeggPlantTaxon!B84)))</f>
        <v>#NAME?</v>
      </c>
      <c r="E84" s="309" t="e">
        <f ca="1">IF(ISBLANK(KeggPlantTaxon!C84), "", (_xludf.CONCAT(" || Scientific name: ", KeggPlantTaxon!C84)))</f>
        <v>#NAME?</v>
      </c>
      <c r="F84" s="309" t="e">
        <f ca="1">IF(ISBLANK(KeggPlantTaxon!D84), "", (_xludf.CONCAT(" || Kingdom: ", KeggPlantTaxon!D84)))</f>
        <v>#NAME?</v>
      </c>
      <c r="G84" s="309" t="e">
        <f ca="1">IF(ISBLANK(KeggPlantTaxon!F84), "", (_xludf.CONCAT(" || Subkingdom: ", KeggPlantTaxon!F84)))</f>
        <v>#NAME?</v>
      </c>
      <c r="H84" s="309" t="e">
        <f ca="1">IF(ISBLANK(KeggPlantTaxon!H84), "", (_xludf.CONCAT(" || Superdivision: ", KeggPlantTaxon!H84)))</f>
        <v>#NAME?</v>
      </c>
      <c r="I84" s="309" t="e">
        <f ca="1">IF(ISBLANK(KeggPlantTaxon!I84), "", (_xludf.CONCAT(" || Phylum: ", KeggPlantTaxon!I84)))</f>
        <v>#NAME?</v>
      </c>
      <c r="J84" s="309" t="e">
        <f ca="1">IF(ISBLANK(KeggPlantTaxon!J84), "", (_xludf.CONCAT(" || Subphylum: ", KeggPlantTaxon!J84)))</f>
        <v>#NAME?</v>
      </c>
      <c r="K84" s="309" t="e">
        <f ca="1">IF(ISBLANK(KeggPlantTaxon!K84), "", (_xludf.CONCAT(" || Class: ", KeggPlantTaxon!K84)))</f>
        <v>#NAME?</v>
      </c>
      <c r="L84" s="309" t="e">
        <f ca="1">IF(ISBLANK(KeggPlantTaxon!L84), "", (_xludf.CONCAT(" || Subclass: ", KeggPlantTaxon!L84)))</f>
        <v>#NAME?</v>
      </c>
      <c r="M84" s="309" t="e">
        <f ca="1">IF(ISBLANK(KeggPlantTaxon!O84), "", (_xludf.CONCAT(" || Order: ", KeggPlantTaxon!O84)))</f>
        <v>#NAME?</v>
      </c>
      <c r="N84" s="309" t="e">
        <f ca="1">IF(ISBLANK(KeggPlantTaxon!P84), "", (_xludf.CONCAT(" || Family: ", KeggPlantTaxon!P84)))</f>
        <v>#NAME?</v>
      </c>
      <c r="O84" s="309" t="e">
        <f ca="1">IF(ISBLANK(KeggPlantTaxon!Q84), "", (_xludf.CONCAT(" || Subfamily: ", KeggPlantTaxon!Q84)))</f>
        <v>#NAME?</v>
      </c>
      <c r="P84" s="309" t="e">
        <f ca="1">IF(ISBLANK(KeggPlantTaxon!R84), "", (_xludf.CONCAT(" || Tribe: ", KeggPlantTaxon!R84)))</f>
        <v>#NAME?</v>
      </c>
      <c r="Q84" s="309" t="e">
        <f ca="1">IF(ISBLANK(KeggPlantTaxon!S84), "", (_xludf.CONCAT(" || Subtribe: ", KeggPlantTaxon!S84)))</f>
        <v>#NAME?</v>
      </c>
      <c r="R84" s="309" t="e">
        <f ca="1">IF(ISBLANK(KeggPlantTaxon!T84), "", (_xludf.CONCAT(" || Genus: ", KeggPlantTaxon!T84)))</f>
        <v>#NAME?</v>
      </c>
      <c r="S84" s="309" t="e">
        <f t="shared" ca="1" si="1"/>
        <v>#NAME?</v>
      </c>
      <c r="T84" s="309" t="e">
        <f ca="1">IF(ISBLANK(KeggPlantTaxon!U84), "", (_xludf.CONCAT(" || Species: ", KeggPlantTaxon!U84)))</f>
        <v>#NAME?</v>
      </c>
      <c r="U84" s="309" t="str">
        <f>IF(ISBLANK(KeggPlantTaxon!V84), "", (_xludf.CONCAT(" || Var/Subsp: ", KeggPlantTaxon!V84)))</f>
        <v/>
      </c>
      <c r="V84" s="309"/>
      <c r="W84" s="309"/>
      <c r="X84" s="309"/>
      <c r="Y84" s="309"/>
      <c r="Z84" s="309"/>
    </row>
    <row r="85" spans="1:26" ht="14.25" customHeight="1">
      <c r="A85" s="310" t="s">
        <v>3144</v>
      </c>
      <c r="B85" s="308" t="e">
        <f t="shared" ca="1" si="0"/>
        <v>#NAME?</v>
      </c>
      <c r="C85" s="309" t="e">
        <f ca="1">IF(ISBLANK(KeggPlantTaxon!A85), "", (_xludf.CONCAT("Kegg code: ", KeggPlantTaxon!A85)))</f>
        <v>#NAME?</v>
      </c>
      <c r="D85" s="309" t="e">
        <f ca="1">IF(ISBLANK(KeggPlantTaxon!B85), "", (_xludf.CONCAT(" || Common name: ", KeggPlantTaxon!B85)))</f>
        <v>#NAME?</v>
      </c>
      <c r="E85" s="309" t="e">
        <f ca="1">IF(ISBLANK(KeggPlantTaxon!C85), "", (_xludf.CONCAT(" || Scientific name: ", KeggPlantTaxon!C85)))</f>
        <v>#NAME?</v>
      </c>
      <c r="F85" s="309" t="e">
        <f ca="1">IF(ISBLANK(KeggPlantTaxon!D85), "", (_xludf.CONCAT(" || Kingdom: ", KeggPlantTaxon!D85)))</f>
        <v>#NAME?</v>
      </c>
      <c r="G85" s="309" t="e">
        <f ca="1">IF(ISBLANK(KeggPlantTaxon!F85), "", (_xludf.CONCAT(" || Subkingdom: ", KeggPlantTaxon!F85)))</f>
        <v>#NAME?</v>
      </c>
      <c r="H85" s="309" t="e">
        <f ca="1">IF(ISBLANK(KeggPlantTaxon!H85), "", (_xludf.CONCAT(" || Superdivision: ", KeggPlantTaxon!H85)))</f>
        <v>#NAME?</v>
      </c>
      <c r="I85" s="309" t="e">
        <f ca="1">IF(ISBLANK(KeggPlantTaxon!I85), "", (_xludf.CONCAT(" || Phylum: ", KeggPlantTaxon!I85)))</f>
        <v>#NAME?</v>
      </c>
      <c r="J85" s="309" t="e">
        <f ca="1">IF(ISBLANK(KeggPlantTaxon!J85), "", (_xludf.CONCAT(" || Subphylum: ", KeggPlantTaxon!J85)))</f>
        <v>#NAME?</v>
      </c>
      <c r="K85" s="309" t="e">
        <f ca="1">IF(ISBLANK(KeggPlantTaxon!K85), "", (_xludf.CONCAT(" || Class: ", KeggPlantTaxon!K85)))</f>
        <v>#NAME?</v>
      </c>
      <c r="L85" s="309" t="e">
        <f ca="1">IF(ISBLANK(KeggPlantTaxon!L85), "", (_xludf.CONCAT(" || Subclass: ", KeggPlantTaxon!L85)))</f>
        <v>#NAME?</v>
      </c>
      <c r="M85" s="309" t="e">
        <f ca="1">IF(ISBLANK(KeggPlantTaxon!O85), "", (_xludf.CONCAT(" || Order: ", KeggPlantTaxon!O85)))</f>
        <v>#NAME?</v>
      </c>
      <c r="N85" s="309" t="e">
        <f ca="1">IF(ISBLANK(KeggPlantTaxon!P85), "", (_xludf.CONCAT(" || Family: ", KeggPlantTaxon!P85)))</f>
        <v>#NAME?</v>
      </c>
      <c r="O85" s="309" t="e">
        <f ca="1">IF(ISBLANK(KeggPlantTaxon!Q85), "", (_xludf.CONCAT(" || Subfamily: ", KeggPlantTaxon!Q85)))</f>
        <v>#NAME?</v>
      </c>
      <c r="P85" s="309" t="e">
        <f ca="1">IF(ISBLANK(KeggPlantTaxon!R85), "", (_xludf.CONCAT(" || Tribe: ", KeggPlantTaxon!R85)))</f>
        <v>#NAME?</v>
      </c>
      <c r="Q85" s="309" t="e">
        <f ca="1">IF(ISBLANK(KeggPlantTaxon!S85), "", (_xludf.CONCAT(" || Subtribe: ", KeggPlantTaxon!S85)))</f>
        <v>#NAME?</v>
      </c>
      <c r="R85" s="309" t="e">
        <f ca="1">IF(ISBLANK(KeggPlantTaxon!T85), "", (_xludf.CONCAT(" || Genus: ", KeggPlantTaxon!T85)))</f>
        <v>#NAME?</v>
      </c>
      <c r="S85" s="309" t="e">
        <f t="shared" ca="1" si="1"/>
        <v>#NAME?</v>
      </c>
      <c r="T85" s="309" t="e">
        <f ca="1">IF(ISBLANK(KeggPlantTaxon!U85), "", (_xludf.CONCAT(" || Species: ", KeggPlantTaxon!U85)))</f>
        <v>#NAME?</v>
      </c>
      <c r="U85" s="309" t="str">
        <f>IF(ISBLANK(KeggPlantTaxon!V85), "", (_xludf.CONCAT(" || Var/Subsp: ", KeggPlantTaxon!V85)))</f>
        <v/>
      </c>
      <c r="V85" s="309"/>
      <c r="W85" s="309"/>
      <c r="X85" s="309"/>
      <c r="Y85" s="309"/>
      <c r="Z85" s="309"/>
    </row>
    <row r="86" spans="1:26" ht="14.25" customHeight="1">
      <c r="A86" s="310" t="s">
        <v>3145</v>
      </c>
      <c r="B86" s="308" t="e">
        <f t="shared" ca="1" si="0"/>
        <v>#NAME?</v>
      </c>
      <c r="C86" s="309" t="e">
        <f ca="1">IF(ISBLANK(KeggPlantTaxon!A86), "", (_xludf.CONCAT("Kegg code: ", KeggPlantTaxon!A86)))</f>
        <v>#NAME?</v>
      </c>
      <c r="D86" s="309" t="e">
        <f ca="1">IF(ISBLANK(KeggPlantTaxon!B86), "", (_xludf.CONCAT(" || Common name: ", KeggPlantTaxon!B86)))</f>
        <v>#NAME?</v>
      </c>
      <c r="E86" s="309" t="e">
        <f ca="1">IF(ISBLANK(KeggPlantTaxon!C86), "", (_xludf.CONCAT(" || Scientific name: ", KeggPlantTaxon!C86)))</f>
        <v>#NAME?</v>
      </c>
      <c r="F86" s="309" t="e">
        <f ca="1">IF(ISBLANK(KeggPlantTaxon!D86), "", (_xludf.CONCAT(" || Kingdom: ", KeggPlantTaxon!D86)))</f>
        <v>#NAME?</v>
      </c>
      <c r="G86" s="309" t="e">
        <f ca="1">IF(ISBLANK(KeggPlantTaxon!F86), "", (_xludf.CONCAT(" || Subkingdom: ", KeggPlantTaxon!F86)))</f>
        <v>#NAME?</v>
      </c>
      <c r="H86" s="309" t="e">
        <f ca="1">IF(ISBLANK(KeggPlantTaxon!H86), "", (_xludf.CONCAT(" || Superdivision: ", KeggPlantTaxon!H86)))</f>
        <v>#NAME?</v>
      </c>
      <c r="I86" s="309" t="e">
        <f ca="1">IF(ISBLANK(KeggPlantTaxon!I86), "", (_xludf.CONCAT(" || Phylum: ", KeggPlantTaxon!I86)))</f>
        <v>#NAME?</v>
      </c>
      <c r="J86" s="309" t="e">
        <f ca="1">IF(ISBLANK(KeggPlantTaxon!J86), "", (_xludf.CONCAT(" || Subphylum: ", KeggPlantTaxon!J86)))</f>
        <v>#NAME?</v>
      </c>
      <c r="K86" s="309" t="e">
        <f ca="1">IF(ISBLANK(KeggPlantTaxon!K86), "", (_xludf.CONCAT(" || Class: ", KeggPlantTaxon!K86)))</f>
        <v>#NAME?</v>
      </c>
      <c r="L86" s="309" t="e">
        <f ca="1">IF(ISBLANK(KeggPlantTaxon!L86), "", (_xludf.CONCAT(" || Subclass: ", KeggPlantTaxon!L86)))</f>
        <v>#NAME?</v>
      </c>
      <c r="M86" s="309" t="e">
        <f ca="1">IF(ISBLANK(KeggPlantTaxon!O86), "", (_xludf.CONCAT(" || Order: ", KeggPlantTaxon!O86)))</f>
        <v>#NAME?</v>
      </c>
      <c r="N86" s="309" t="e">
        <f ca="1">IF(ISBLANK(KeggPlantTaxon!P86), "", (_xludf.CONCAT(" || Family: ", KeggPlantTaxon!P86)))</f>
        <v>#NAME?</v>
      </c>
      <c r="O86" s="309" t="e">
        <f ca="1">IF(ISBLANK(KeggPlantTaxon!Q86), "", (_xludf.CONCAT(" || Subfamily: ", KeggPlantTaxon!Q86)))</f>
        <v>#NAME?</v>
      </c>
      <c r="P86" s="309" t="e">
        <f ca="1">IF(ISBLANK(KeggPlantTaxon!R86), "", (_xludf.CONCAT(" || Tribe: ", KeggPlantTaxon!R86)))</f>
        <v>#NAME?</v>
      </c>
      <c r="Q86" s="309" t="e">
        <f ca="1">IF(ISBLANK(KeggPlantTaxon!S86), "", (_xludf.CONCAT(" || Subtribe: ", KeggPlantTaxon!S86)))</f>
        <v>#NAME?</v>
      </c>
      <c r="R86" s="309" t="e">
        <f ca="1">IF(ISBLANK(KeggPlantTaxon!T86), "", (_xludf.CONCAT(" || Genus: ", KeggPlantTaxon!T86)))</f>
        <v>#NAME?</v>
      </c>
      <c r="S86" s="309" t="e">
        <f t="shared" ca="1" si="1"/>
        <v>#NAME?</v>
      </c>
      <c r="T86" s="309" t="e">
        <f ca="1">IF(ISBLANK(KeggPlantTaxon!U86), "", (_xludf.CONCAT(" || Species: ", KeggPlantTaxon!U86)))</f>
        <v>#NAME?</v>
      </c>
      <c r="U86" s="309" t="str">
        <f>IF(ISBLANK(KeggPlantTaxon!V86), "", (_xludf.CONCAT(" || Var/Subsp: ", KeggPlantTaxon!V86)))</f>
        <v/>
      </c>
      <c r="V86" s="309"/>
      <c r="W86" s="309"/>
      <c r="X86" s="309"/>
      <c r="Y86" s="309"/>
      <c r="Z86" s="309"/>
    </row>
    <row r="87" spans="1:26" ht="14.25" customHeight="1">
      <c r="A87" s="310" t="s">
        <v>3146</v>
      </c>
      <c r="B87" s="308" t="e">
        <f t="shared" ca="1" si="0"/>
        <v>#NAME?</v>
      </c>
      <c r="C87" s="309" t="e">
        <f ca="1">IF(ISBLANK(KeggPlantTaxon!A87), "", (_xludf.CONCAT("Kegg code: ", KeggPlantTaxon!A87)))</f>
        <v>#NAME?</v>
      </c>
      <c r="D87" s="309" t="e">
        <f ca="1">IF(ISBLANK(KeggPlantTaxon!B87), "", (_xludf.CONCAT(" || Common name: ", KeggPlantTaxon!B87)))</f>
        <v>#NAME?</v>
      </c>
      <c r="E87" s="309" t="e">
        <f ca="1">IF(ISBLANK(KeggPlantTaxon!C87), "", (_xludf.CONCAT(" || Scientific name: ", KeggPlantTaxon!C87)))</f>
        <v>#NAME?</v>
      </c>
      <c r="F87" s="309" t="e">
        <f ca="1">IF(ISBLANK(KeggPlantTaxon!D87), "", (_xludf.CONCAT(" || Kingdom: ", KeggPlantTaxon!D87)))</f>
        <v>#NAME?</v>
      </c>
      <c r="G87" s="309" t="e">
        <f ca="1">IF(ISBLANK(KeggPlantTaxon!F87), "", (_xludf.CONCAT(" || Subkingdom: ", KeggPlantTaxon!F87)))</f>
        <v>#NAME?</v>
      </c>
      <c r="H87" s="309" t="e">
        <f ca="1">IF(ISBLANK(KeggPlantTaxon!H87), "", (_xludf.CONCAT(" || Superdivision: ", KeggPlantTaxon!H87)))</f>
        <v>#NAME?</v>
      </c>
      <c r="I87" s="309" t="e">
        <f ca="1">IF(ISBLANK(KeggPlantTaxon!I87), "", (_xludf.CONCAT(" || Phylum: ", KeggPlantTaxon!I87)))</f>
        <v>#NAME?</v>
      </c>
      <c r="J87" s="309" t="e">
        <f ca="1">IF(ISBLANK(KeggPlantTaxon!J87), "", (_xludf.CONCAT(" || Subphylum: ", KeggPlantTaxon!J87)))</f>
        <v>#NAME?</v>
      </c>
      <c r="K87" s="309" t="e">
        <f ca="1">IF(ISBLANK(KeggPlantTaxon!K87), "", (_xludf.CONCAT(" || Class: ", KeggPlantTaxon!K87)))</f>
        <v>#NAME?</v>
      </c>
      <c r="L87" s="309" t="e">
        <f ca="1">IF(ISBLANK(KeggPlantTaxon!L87), "", (_xludf.CONCAT(" || Subclass: ", KeggPlantTaxon!L87)))</f>
        <v>#NAME?</v>
      </c>
      <c r="M87" s="309" t="e">
        <f ca="1">IF(ISBLANK(KeggPlantTaxon!O87), "", (_xludf.CONCAT(" || Order: ", KeggPlantTaxon!O87)))</f>
        <v>#NAME?</v>
      </c>
      <c r="N87" s="309" t="e">
        <f ca="1">IF(ISBLANK(KeggPlantTaxon!P87), "", (_xludf.CONCAT(" || Family: ", KeggPlantTaxon!P87)))</f>
        <v>#NAME?</v>
      </c>
      <c r="O87" s="309" t="e">
        <f ca="1">IF(ISBLANK(KeggPlantTaxon!Q87), "", (_xludf.CONCAT(" || Subfamily: ", KeggPlantTaxon!Q87)))</f>
        <v>#NAME?</v>
      </c>
      <c r="P87" s="309" t="e">
        <f ca="1">IF(ISBLANK(KeggPlantTaxon!R87), "", (_xludf.CONCAT(" || Tribe: ", KeggPlantTaxon!R87)))</f>
        <v>#NAME?</v>
      </c>
      <c r="Q87" s="309" t="e">
        <f ca="1">IF(ISBLANK(KeggPlantTaxon!S87), "", (_xludf.CONCAT(" || Subtribe: ", KeggPlantTaxon!S87)))</f>
        <v>#NAME?</v>
      </c>
      <c r="R87" s="309" t="e">
        <f ca="1">IF(ISBLANK(KeggPlantTaxon!T87), "", (_xludf.CONCAT(" || Genus: ", KeggPlantTaxon!T87)))</f>
        <v>#NAME?</v>
      </c>
      <c r="S87" s="309" t="e">
        <f t="shared" ca="1" si="1"/>
        <v>#NAME?</v>
      </c>
      <c r="T87" s="309" t="e">
        <f ca="1">IF(ISBLANK(KeggPlantTaxon!U87), "", (_xludf.CONCAT(" || Species: ", KeggPlantTaxon!U87)))</f>
        <v>#NAME?</v>
      </c>
      <c r="U87" s="309" t="str">
        <f>IF(ISBLANK(KeggPlantTaxon!V87), "", (_xludf.CONCAT(" || Var/Subsp: ", KeggPlantTaxon!V87)))</f>
        <v/>
      </c>
      <c r="V87" s="309"/>
      <c r="W87" s="309"/>
      <c r="X87" s="309"/>
      <c r="Y87" s="309"/>
      <c r="Z87" s="309"/>
    </row>
    <row r="88" spans="1:26" ht="14.25" customHeight="1">
      <c r="A88" s="310" t="s">
        <v>3147</v>
      </c>
      <c r="B88" s="308" t="e">
        <f t="shared" ca="1" si="0"/>
        <v>#NAME?</v>
      </c>
      <c r="C88" s="309" t="e">
        <f ca="1">IF(ISBLANK(KeggPlantTaxon!A88), "", (_xludf.CONCAT("Kegg code: ", KeggPlantTaxon!A88)))</f>
        <v>#NAME?</v>
      </c>
      <c r="D88" s="309" t="e">
        <f ca="1">IF(ISBLANK(KeggPlantTaxon!B88), "", (_xludf.CONCAT(" || Common name: ", KeggPlantTaxon!B88)))</f>
        <v>#NAME?</v>
      </c>
      <c r="E88" s="309" t="e">
        <f ca="1">IF(ISBLANK(KeggPlantTaxon!C88), "", (_xludf.CONCAT(" || Scientific name: ", KeggPlantTaxon!C88)))</f>
        <v>#NAME?</v>
      </c>
      <c r="F88" s="309" t="e">
        <f ca="1">IF(ISBLANK(KeggPlantTaxon!D88), "", (_xludf.CONCAT(" || Kingdom: ", KeggPlantTaxon!D88)))</f>
        <v>#NAME?</v>
      </c>
      <c r="G88" s="309" t="e">
        <f ca="1">IF(ISBLANK(KeggPlantTaxon!F88), "", (_xludf.CONCAT(" || Subkingdom: ", KeggPlantTaxon!F88)))</f>
        <v>#NAME?</v>
      </c>
      <c r="H88" s="309" t="e">
        <f ca="1">IF(ISBLANK(KeggPlantTaxon!H88), "", (_xludf.CONCAT(" || Superdivision: ", KeggPlantTaxon!H88)))</f>
        <v>#NAME?</v>
      </c>
      <c r="I88" s="309" t="e">
        <f ca="1">IF(ISBLANK(KeggPlantTaxon!I88), "", (_xludf.CONCAT(" || Phylum: ", KeggPlantTaxon!I88)))</f>
        <v>#NAME?</v>
      </c>
      <c r="J88" s="309" t="e">
        <f ca="1">IF(ISBLANK(KeggPlantTaxon!J88), "", (_xludf.CONCAT(" || Subphylum: ", KeggPlantTaxon!J88)))</f>
        <v>#NAME?</v>
      </c>
      <c r="K88" s="309" t="e">
        <f ca="1">IF(ISBLANK(KeggPlantTaxon!K88), "", (_xludf.CONCAT(" || Class: ", KeggPlantTaxon!K88)))</f>
        <v>#NAME?</v>
      </c>
      <c r="L88" s="309" t="e">
        <f ca="1">IF(ISBLANK(KeggPlantTaxon!L88), "", (_xludf.CONCAT(" || Subclass: ", KeggPlantTaxon!L88)))</f>
        <v>#NAME?</v>
      </c>
      <c r="M88" s="309" t="e">
        <f ca="1">IF(ISBLANK(KeggPlantTaxon!O88), "", (_xludf.CONCAT(" || Order: ", KeggPlantTaxon!O88)))</f>
        <v>#NAME?</v>
      </c>
      <c r="N88" s="309" t="e">
        <f ca="1">IF(ISBLANK(KeggPlantTaxon!P88), "", (_xludf.CONCAT(" || Family: ", KeggPlantTaxon!P88)))</f>
        <v>#NAME?</v>
      </c>
      <c r="O88" s="309" t="e">
        <f ca="1">IF(ISBLANK(KeggPlantTaxon!Q88), "", (_xludf.CONCAT(" || Subfamily: ", KeggPlantTaxon!Q88)))</f>
        <v>#NAME?</v>
      </c>
      <c r="P88" s="309" t="e">
        <f ca="1">IF(ISBLANK(KeggPlantTaxon!R88), "", (_xludf.CONCAT(" || Tribe: ", KeggPlantTaxon!R88)))</f>
        <v>#NAME?</v>
      </c>
      <c r="Q88" s="309" t="e">
        <f ca="1">IF(ISBLANK(KeggPlantTaxon!S88), "", (_xludf.CONCAT(" || Subtribe: ", KeggPlantTaxon!S88)))</f>
        <v>#NAME?</v>
      </c>
      <c r="R88" s="309" t="e">
        <f ca="1">IF(ISBLANK(KeggPlantTaxon!T88), "", (_xludf.CONCAT(" || Genus: ", KeggPlantTaxon!T88)))</f>
        <v>#NAME?</v>
      </c>
      <c r="S88" s="309" t="e">
        <f t="shared" ca="1" si="1"/>
        <v>#NAME?</v>
      </c>
      <c r="T88" s="309" t="e">
        <f ca="1">IF(ISBLANK(KeggPlantTaxon!U88), "", (_xludf.CONCAT(" || Species: ", KeggPlantTaxon!U88)))</f>
        <v>#NAME?</v>
      </c>
      <c r="U88" s="309" t="str">
        <f>IF(ISBLANK(KeggPlantTaxon!V88), "", (_xludf.CONCAT(" || Var/Subsp: ", KeggPlantTaxon!V88)))</f>
        <v/>
      </c>
      <c r="V88" s="309"/>
      <c r="W88" s="309"/>
      <c r="X88" s="309"/>
      <c r="Y88" s="309"/>
      <c r="Z88" s="309"/>
    </row>
    <row r="89" spans="1:26" ht="14.25" customHeight="1">
      <c r="A89" s="310" t="s">
        <v>3148</v>
      </c>
      <c r="B89" s="308" t="e">
        <f t="shared" ca="1" si="0"/>
        <v>#NAME?</v>
      </c>
      <c r="C89" s="309" t="e">
        <f ca="1">IF(ISBLANK(KeggPlantTaxon!A89), "", (_xludf.CONCAT("Kegg code: ", KeggPlantTaxon!A89)))</f>
        <v>#NAME?</v>
      </c>
      <c r="D89" s="309" t="e">
        <f ca="1">IF(ISBLANK(KeggPlantTaxon!B89), "", (_xludf.CONCAT(" || Common name: ", KeggPlantTaxon!B89)))</f>
        <v>#NAME?</v>
      </c>
      <c r="E89" s="309" t="e">
        <f ca="1">IF(ISBLANK(KeggPlantTaxon!C89), "", (_xludf.CONCAT(" || Scientific name: ", KeggPlantTaxon!C89)))</f>
        <v>#NAME?</v>
      </c>
      <c r="F89" s="309" t="e">
        <f ca="1">IF(ISBLANK(KeggPlantTaxon!D89), "", (_xludf.CONCAT(" || Kingdom: ", KeggPlantTaxon!D89)))</f>
        <v>#NAME?</v>
      </c>
      <c r="G89" s="309" t="e">
        <f ca="1">IF(ISBLANK(KeggPlantTaxon!F89), "", (_xludf.CONCAT(" || Subkingdom: ", KeggPlantTaxon!F89)))</f>
        <v>#NAME?</v>
      </c>
      <c r="H89" s="309" t="e">
        <f ca="1">IF(ISBLANK(KeggPlantTaxon!H89), "", (_xludf.CONCAT(" || Superdivision: ", KeggPlantTaxon!H89)))</f>
        <v>#NAME?</v>
      </c>
      <c r="I89" s="309" t="e">
        <f ca="1">IF(ISBLANK(KeggPlantTaxon!I89), "", (_xludf.CONCAT(" || Phylum: ", KeggPlantTaxon!I89)))</f>
        <v>#NAME?</v>
      </c>
      <c r="J89" s="309" t="e">
        <f ca="1">IF(ISBLANK(KeggPlantTaxon!J89), "", (_xludf.CONCAT(" || Subphylum: ", KeggPlantTaxon!J89)))</f>
        <v>#NAME?</v>
      </c>
      <c r="K89" s="309" t="e">
        <f ca="1">IF(ISBLANK(KeggPlantTaxon!K89), "", (_xludf.CONCAT(" || Class: ", KeggPlantTaxon!K89)))</f>
        <v>#NAME?</v>
      </c>
      <c r="L89" s="309" t="e">
        <f ca="1">IF(ISBLANK(KeggPlantTaxon!L89), "", (_xludf.CONCAT(" || Subclass: ", KeggPlantTaxon!L89)))</f>
        <v>#NAME?</v>
      </c>
      <c r="M89" s="309" t="e">
        <f ca="1">IF(ISBLANK(KeggPlantTaxon!O89), "", (_xludf.CONCAT(" || Order: ", KeggPlantTaxon!O89)))</f>
        <v>#NAME?</v>
      </c>
      <c r="N89" s="309" t="e">
        <f ca="1">IF(ISBLANK(KeggPlantTaxon!P89), "", (_xludf.CONCAT(" || Family: ", KeggPlantTaxon!P89)))</f>
        <v>#NAME?</v>
      </c>
      <c r="O89" s="309" t="e">
        <f ca="1">IF(ISBLANK(KeggPlantTaxon!Q89), "", (_xludf.CONCAT(" || Subfamily: ", KeggPlantTaxon!Q89)))</f>
        <v>#NAME?</v>
      </c>
      <c r="P89" s="309" t="e">
        <f ca="1">IF(ISBLANK(KeggPlantTaxon!R89), "", (_xludf.CONCAT(" || Tribe: ", KeggPlantTaxon!R89)))</f>
        <v>#NAME?</v>
      </c>
      <c r="Q89" s="309" t="e">
        <f ca="1">IF(ISBLANK(KeggPlantTaxon!S89), "", (_xludf.CONCAT(" || Subtribe: ", KeggPlantTaxon!S89)))</f>
        <v>#NAME?</v>
      </c>
      <c r="R89" s="309" t="e">
        <f ca="1">IF(ISBLANK(KeggPlantTaxon!T89), "", (_xludf.CONCAT(" || Genus: ", KeggPlantTaxon!T89)))</f>
        <v>#NAME?</v>
      </c>
      <c r="S89" s="309" t="e">
        <f t="shared" ca="1" si="1"/>
        <v>#NAME?</v>
      </c>
      <c r="T89" s="309" t="e">
        <f ca="1">IF(ISBLANK(KeggPlantTaxon!U89), "", (_xludf.CONCAT(" || Species: ", KeggPlantTaxon!U89)))</f>
        <v>#NAME?</v>
      </c>
      <c r="U89" s="309" t="str">
        <f>IF(ISBLANK(KeggPlantTaxon!V89), "", (_xludf.CONCAT(" || Var/Subsp: ", KeggPlantTaxon!V89)))</f>
        <v/>
      </c>
      <c r="V89" s="309"/>
      <c r="W89" s="309"/>
      <c r="X89" s="309"/>
      <c r="Y89" s="309"/>
      <c r="Z89" s="309"/>
    </row>
    <row r="90" spans="1:26" ht="14.25" customHeight="1">
      <c r="A90" s="310" t="s">
        <v>3149</v>
      </c>
      <c r="B90" s="308" t="e">
        <f t="shared" ca="1" si="0"/>
        <v>#NAME?</v>
      </c>
      <c r="C90" s="309" t="e">
        <f ca="1">IF(ISBLANK(KeggPlantTaxon!A90), "", (_xludf.CONCAT("Kegg code: ", KeggPlantTaxon!A90)))</f>
        <v>#NAME?</v>
      </c>
      <c r="D90" s="309" t="e">
        <f ca="1">IF(ISBLANK(KeggPlantTaxon!B90), "", (_xludf.CONCAT(" || Common name: ", KeggPlantTaxon!B90)))</f>
        <v>#NAME?</v>
      </c>
      <c r="E90" s="309" t="e">
        <f ca="1">IF(ISBLANK(KeggPlantTaxon!C90), "", (_xludf.CONCAT(" || Scientific name: ", KeggPlantTaxon!C90)))</f>
        <v>#NAME?</v>
      </c>
      <c r="F90" s="309" t="e">
        <f ca="1">IF(ISBLANK(KeggPlantTaxon!D90), "", (_xludf.CONCAT(" || Kingdom: ", KeggPlantTaxon!D90)))</f>
        <v>#NAME?</v>
      </c>
      <c r="G90" s="309" t="e">
        <f ca="1">IF(ISBLANK(KeggPlantTaxon!F90), "", (_xludf.CONCAT(" || Subkingdom: ", KeggPlantTaxon!F90)))</f>
        <v>#NAME?</v>
      </c>
      <c r="H90" s="309" t="e">
        <f ca="1">IF(ISBLANK(KeggPlantTaxon!H90), "", (_xludf.CONCAT(" || Superdivision: ", KeggPlantTaxon!H90)))</f>
        <v>#NAME?</v>
      </c>
      <c r="I90" s="309" t="e">
        <f ca="1">IF(ISBLANK(KeggPlantTaxon!I90), "", (_xludf.CONCAT(" || Phylum: ", KeggPlantTaxon!I90)))</f>
        <v>#NAME?</v>
      </c>
      <c r="J90" s="309" t="e">
        <f ca="1">IF(ISBLANK(KeggPlantTaxon!J90), "", (_xludf.CONCAT(" || Subphylum: ", KeggPlantTaxon!J90)))</f>
        <v>#NAME?</v>
      </c>
      <c r="K90" s="309" t="e">
        <f ca="1">IF(ISBLANK(KeggPlantTaxon!K90), "", (_xludf.CONCAT(" || Class: ", KeggPlantTaxon!K90)))</f>
        <v>#NAME?</v>
      </c>
      <c r="L90" s="309" t="e">
        <f ca="1">IF(ISBLANK(KeggPlantTaxon!L90), "", (_xludf.CONCAT(" || Subclass: ", KeggPlantTaxon!L90)))</f>
        <v>#NAME?</v>
      </c>
      <c r="M90" s="309" t="e">
        <f ca="1">IF(ISBLANK(KeggPlantTaxon!O90), "", (_xludf.CONCAT(" || Order: ", KeggPlantTaxon!O90)))</f>
        <v>#NAME?</v>
      </c>
      <c r="N90" s="309" t="e">
        <f ca="1">IF(ISBLANK(KeggPlantTaxon!P90), "", (_xludf.CONCAT(" || Family: ", KeggPlantTaxon!P90)))</f>
        <v>#NAME?</v>
      </c>
      <c r="O90" s="309" t="e">
        <f ca="1">IF(ISBLANK(KeggPlantTaxon!Q90), "", (_xludf.CONCAT(" || Subfamily: ", KeggPlantTaxon!Q90)))</f>
        <v>#NAME?</v>
      </c>
      <c r="P90" s="309" t="e">
        <f ca="1">IF(ISBLANK(KeggPlantTaxon!R90), "", (_xludf.CONCAT(" || Tribe: ", KeggPlantTaxon!R90)))</f>
        <v>#NAME?</v>
      </c>
      <c r="Q90" s="309" t="e">
        <f ca="1">IF(ISBLANK(KeggPlantTaxon!S90), "", (_xludf.CONCAT(" || Subtribe: ", KeggPlantTaxon!S90)))</f>
        <v>#NAME?</v>
      </c>
      <c r="R90" s="309" t="e">
        <f ca="1">IF(ISBLANK(KeggPlantTaxon!T90), "", (_xludf.CONCAT(" || Genus: ", KeggPlantTaxon!T90)))</f>
        <v>#NAME?</v>
      </c>
      <c r="S90" s="309" t="e">
        <f t="shared" ca="1" si="1"/>
        <v>#NAME?</v>
      </c>
      <c r="T90" s="309" t="e">
        <f ca="1">IF(ISBLANK(KeggPlantTaxon!U90), "", (_xludf.CONCAT(" || Species: ", KeggPlantTaxon!U90)))</f>
        <v>#NAME?</v>
      </c>
      <c r="U90" s="309" t="str">
        <f>IF(ISBLANK(KeggPlantTaxon!V90), "", (_xludf.CONCAT(" || Var/Subsp: ", KeggPlantTaxon!V90)))</f>
        <v/>
      </c>
      <c r="V90" s="309"/>
      <c r="W90" s="309"/>
      <c r="X90" s="309"/>
      <c r="Y90" s="309"/>
      <c r="Z90" s="309"/>
    </row>
    <row r="91" spans="1:26" ht="14.25" customHeight="1">
      <c r="A91" s="310" t="s">
        <v>3150</v>
      </c>
      <c r="B91" s="308" t="e">
        <f t="shared" ca="1" si="0"/>
        <v>#NAME?</v>
      </c>
      <c r="C91" s="309" t="e">
        <f ca="1">IF(ISBLANK(KeggPlantTaxon!A91), "", (_xludf.CONCAT("Kegg code: ", KeggPlantTaxon!A91)))</f>
        <v>#NAME?</v>
      </c>
      <c r="D91" s="309" t="e">
        <f ca="1">IF(ISBLANK(KeggPlantTaxon!B91), "", (_xludf.CONCAT(" || Common name: ", KeggPlantTaxon!B91)))</f>
        <v>#NAME?</v>
      </c>
      <c r="E91" s="309" t="e">
        <f ca="1">IF(ISBLANK(KeggPlantTaxon!C91), "", (_xludf.CONCAT(" || Scientific name: ", KeggPlantTaxon!C91)))</f>
        <v>#NAME?</v>
      </c>
      <c r="F91" s="309" t="e">
        <f ca="1">IF(ISBLANK(KeggPlantTaxon!D91), "", (_xludf.CONCAT(" || Kingdom: ", KeggPlantTaxon!D91)))</f>
        <v>#NAME?</v>
      </c>
      <c r="G91" s="309" t="e">
        <f ca="1">IF(ISBLANK(KeggPlantTaxon!F91), "", (_xludf.CONCAT(" || Subkingdom: ", KeggPlantTaxon!F91)))</f>
        <v>#NAME?</v>
      </c>
      <c r="H91" s="309" t="e">
        <f ca="1">IF(ISBLANK(KeggPlantTaxon!H91), "", (_xludf.CONCAT(" || Superdivision: ", KeggPlantTaxon!H91)))</f>
        <v>#NAME?</v>
      </c>
      <c r="I91" s="309" t="e">
        <f ca="1">IF(ISBLANK(KeggPlantTaxon!I91), "", (_xludf.CONCAT(" || Phylum: ", KeggPlantTaxon!I91)))</f>
        <v>#NAME?</v>
      </c>
      <c r="J91" s="309" t="e">
        <f ca="1">IF(ISBLANK(KeggPlantTaxon!J91), "", (_xludf.CONCAT(" || Subphylum: ", KeggPlantTaxon!J91)))</f>
        <v>#NAME?</v>
      </c>
      <c r="K91" s="309" t="e">
        <f ca="1">IF(ISBLANK(KeggPlantTaxon!K91), "", (_xludf.CONCAT(" || Class: ", KeggPlantTaxon!K91)))</f>
        <v>#NAME?</v>
      </c>
      <c r="L91" s="309" t="e">
        <f ca="1">IF(ISBLANK(KeggPlantTaxon!L91), "", (_xludf.CONCAT(" || Subclass: ", KeggPlantTaxon!L91)))</f>
        <v>#NAME?</v>
      </c>
      <c r="M91" s="309" t="e">
        <f ca="1">IF(ISBLANK(KeggPlantTaxon!O91), "", (_xludf.CONCAT(" || Order: ", KeggPlantTaxon!O91)))</f>
        <v>#NAME?</v>
      </c>
      <c r="N91" s="309" t="e">
        <f ca="1">IF(ISBLANK(KeggPlantTaxon!P91), "", (_xludf.CONCAT(" || Family: ", KeggPlantTaxon!P91)))</f>
        <v>#NAME?</v>
      </c>
      <c r="O91" s="309" t="e">
        <f ca="1">IF(ISBLANK(KeggPlantTaxon!Q91), "", (_xludf.CONCAT(" || Subfamily: ", KeggPlantTaxon!Q91)))</f>
        <v>#NAME?</v>
      </c>
      <c r="P91" s="309" t="e">
        <f ca="1">IF(ISBLANK(KeggPlantTaxon!R91), "", (_xludf.CONCAT(" || Tribe: ", KeggPlantTaxon!R91)))</f>
        <v>#NAME?</v>
      </c>
      <c r="Q91" s="309" t="e">
        <f ca="1">IF(ISBLANK(KeggPlantTaxon!S91), "", (_xludf.CONCAT(" || Subtribe: ", KeggPlantTaxon!S91)))</f>
        <v>#NAME?</v>
      </c>
      <c r="R91" s="309" t="e">
        <f ca="1">IF(ISBLANK(KeggPlantTaxon!T91), "", (_xludf.CONCAT(" || Genus: ", KeggPlantTaxon!T91)))</f>
        <v>#NAME?</v>
      </c>
      <c r="S91" s="309" t="e">
        <f t="shared" ca="1" si="1"/>
        <v>#NAME?</v>
      </c>
      <c r="T91" s="309" t="e">
        <f ca="1">IF(ISBLANK(KeggPlantTaxon!U91), "", (_xludf.CONCAT(" || Species: ", KeggPlantTaxon!U91)))</f>
        <v>#NAME?</v>
      </c>
      <c r="U91" s="309" t="str">
        <f>IF(ISBLANK(KeggPlantTaxon!V91), "", (_xludf.CONCAT(" || Var/Subsp: ", KeggPlantTaxon!V91)))</f>
        <v/>
      </c>
      <c r="V91" s="309"/>
      <c r="W91" s="309"/>
      <c r="X91" s="309"/>
      <c r="Y91" s="309"/>
      <c r="Z91" s="309"/>
    </row>
    <row r="92" spans="1:26" ht="14.25" customHeight="1">
      <c r="A92" s="310" t="s">
        <v>3151</v>
      </c>
      <c r="B92" s="308" t="e">
        <f t="shared" ca="1" si="0"/>
        <v>#NAME?</v>
      </c>
      <c r="C92" s="309" t="e">
        <f ca="1">IF(ISBLANK(KeggPlantTaxon!A92), "", (_xludf.CONCAT("Kegg code: ", KeggPlantTaxon!A92)))</f>
        <v>#NAME?</v>
      </c>
      <c r="D92" s="309" t="e">
        <f ca="1">IF(ISBLANK(KeggPlantTaxon!B92), "", (_xludf.CONCAT(" || Common name: ", KeggPlantTaxon!B92)))</f>
        <v>#NAME?</v>
      </c>
      <c r="E92" s="309" t="e">
        <f ca="1">IF(ISBLANK(KeggPlantTaxon!C92), "", (_xludf.CONCAT(" || Scientific name: ", KeggPlantTaxon!C92)))</f>
        <v>#NAME?</v>
      </c>
      <c r="F92" s="309" t="e">
        <f ca="1">IF(ISBLANK(KeggPlantTaxon!D92), "", (_xludf.CONCAT(" || Kingdom: ", KeggPlantTaxon!D92)))</f>
        <v>#NAME?</v>
      </c>
      <c r="G92" s="309" t="e">
        <f ca="1">IF(ISBLANK(KeggPlantTaxon!F92), "", (_xludf.CONCAT(" || Subkingdom: ", KeggPlantTaxon!F92)))</f>
        <v>#NAME?</v>
      </c>
      <c r="H92" s="309" t="e">
        <f ca="1">IF(ISBLANK(KeggPlantTaxon!H92), "", (_xludf.CONCAT(" || Superdivision: ", KeggPlantTaxon!H92)))</f>
        <v>#NAME?</v>
      </c>
      <c r="I92" s="309" t="e">
        <f ca="1">IF(ISBLANK(KeggPlantTaxon!I92), "", (_xludf.CONCAT(" || Phylum: ", KeggPlantTaxon!I92)))</f>
        <v>#NAME?</v>
      </c>
      <c r="J92" s="309" t="e">
        <f ca="1">IF(ISBLANK(KeggPlantTaxon!J92), "", (_xludf.CONCAT(" || Subphylum: ", KeggPlantTaxon!J92)))</f>
        <v>#NAME?</v>
      </c>
      <c r="K92" s="309" t="e">
        <f ca="1">IF(ISBLANK(KeggPlantTaxon!K92), "", (_xludf.CONCAT(" || Class: ", KeggPlantTaxon!K92)))</f>
        <v>#NAME?</v>
      </c>
      <c r="L92" s="309" t="e">
        <f ca="1">IF(ISBLANK(KeggPlantTaxon!L92), "", (_xludf.CONCAT(" || Subclass: ", KeggPlantTaxon!L92)))</f>
        <v>#NAME?</v>
      </c>
      <c r="M92" s="309" t="e">
        <f ca="1">IF(ISBLANK(KeggPlantTaxon!O92), "", (_xludf.CONCAT(" || Order: ", KeggPlantTaxon!O92)))</f>
        <v>#NAME?</v>
      </c>
      <c r="N92" s="309" t="e">
        <f ca="1">IF(ISBLANK(KeggPlantTaxon!P92), "", (_xludf.CONCAT(" || Family: ", KeggPlantTaxon!P92)))</f>
        <v>#NAME?</v>
      </c>
      <c r="O92" s="309" t="e">
        <f ca="1">IF(ISBLANK(KeggPlantTaxon!Q92), "", (_xludf.CONCAT(" || Subfamily: ", KeggPlantTaxon!Q92)))</f>
        <v>#NAME?</v>
      </c>
      <c r="P92" s="309" t="e">
        <f ca="1">IF(ISBLANK(KeggPlantTaxon!R92), "", (_xludf.CONCAT(" || Tribe: ", KeggPlantTaxon!R92)))</f>
        <v>#NAME?</v>
      </c>
      <c r="Q92" s="309" t="e">
        <f ca="1">IF(ISBLANK(KeggPlantTaxon!S92), "", (_xludf.CONCAT(" || Subtribe: ", KeggPlantTaxon!S92)))</f>
        <v>#NAME?</v>
      </c>
      <c r="R92" s="309" t="e">
        <f ca="1">IF(ISBLANK(KeggPlantTaxon!T92), "", (_xludf.CONCAT(" || Genus: ", KeggPlantTaxon!T92)))</f>
        <v>#NAME?</v>
      </c>
      <c r="S92" s="309" t="e">
        <f t="shared" ca="1" si="1"/>
        <v>#NAME?</v>
      </c>
      <c r="T92" s="309" t="e">
        <f ca="1">IF(ISBLANK(KeggPlantTaxon!U92), "", (_xludf.CONCAT(" || Species: ", KeggPlantTaxon!U92)))</f>
        <v>#NAME?</v>
      </c>
      <c r="U92" s="309" t="str">
        <f>IF(ISBLANK(KeggPlantTaxon!V92), "", (_xludf.CONCAT(" || Var/Subsp: ", KeggPlantTaxon!V92)))</f>
        <v/>
      </c>
      <c r="V92" s="309"/>
      <c r="W92" s="309"/>
      <c r="X92" s="309"/>
      <c r="Y92" s="309"/>
      <c r="Z92" s="309"/>
    </row>
    <row r="93" spans="1:26" ht="14.25" customHeight="1">
      <c r="A93" s="310" t="s">
        <v>3152</v>
      </c>
      <c r="B93" s="308" t="e">
        <f t="shared" ca="1" si="0"/>
        <v>#NAME?</v>
      </c>
      <c r="C93" s="309" t="e">
        <f ca="1">IF(ISBLANK(KeggPlantTaxon!A93), "", (_xludf.CONCAT("Kegg code: ", KeggPlantTaxon!A93)))</f>
        <v>#NAME?</v>
      </c>
      <c r="D93" s="309" t="e">
        <f ca="1">IF(ISBLANK(KeggPlantTaxon!B93), "", (_xludf.CONCAT(" || Common name: ", KeggPlantTaxon!B93)))</f>
        <v>#NAME?</v>
      </c>
      <c r="E93" s="309" t="e">
        <f ca="1">IF(ISBLANK(KeggPlantTaxon!C93), "", (_xludf.CONCAT(" || Scientific name: ", KeggPlantTaxon!C93)))</f>
        <v>#NAME?</v>
      </c>
      <c r="F93" s="309" t="e">
        <f ca="1">IF(ISBLANK(KeggPlantTaxon!D93), "", (_xludf.CONCAT(" || Kingdom: ", KeggPlantTaxon!D93)))</f>
        <v>#NAME?</v>
      </c>
      <c r="G93" s="309" t="e">
        <f ca="1">IF(ISBLANK(KeggPlantTaxon!F93), "", (_xludf.CONCAT(" || Subkingdom: ", KeggPlantTaxon!F93)))</f>
        <v>#NAME?</v>
      </c>
      <c r="H93" s="309" t="e">
        <f ca="1">IF(ISBLANK(KeggPlantTaxon!H93), "", (_xludf.CONCAT(" || Superdivision: ", KeggPlantTaxon!H93)))</f>
        <v>#NAME?</v>
      </c>
      <c r="I93" s="309" t="e">
        <f ca="1">IF(ISBLANK(KeggPlantTaxon!I93), "", (_xludf.CONCAT(" || Phylum: ", KeggPlantTaxon!I93)))</f>
        <v>#NAME?</v>
      </c>
      <c r="J93" s="309" t="e">
        <f ca="1">IF(ISBLANK(KeggPlantTaxon!J93), "", (_xludf.CONCAT(" || Subphylum: ", KeggPlantTaxon!J93)))</f>
        <v>#NAME?</v>
      </c>
      <c r="K93" s="309" t="e">
        <f ca="1">IF(ISBLANK(KeggPlantTaxon!K93), "", (_xludf.CONCAT(" || Class: ", KeggPlantTaxon!K93)))</f>
        <v>#NAME?</v>
      </c>
      <c r="L93" s="309" t="e">
        <f ca="1">IF(ISBLANK(KeggPlantTaxon!L93), "", (_xludf.CONCAT(" || Subclass: ", KeggPlantTaxon!L93)))</f>
        <v>#NAME?</v>
      </c>
      <c r="M93" s="309" t="e">
        <f ca="1">IF(ISBLANK(KeggPlantTaxon!O93), "", (_xludf.CONCAT(" || Order: ", KeggPlantTaxon!O93)))</f>
        <v>#NAME?</v>
      </c>
      <c r="N93" s="309" t="e">
        <f ca="1">IF(ISBLANK(KeggPlantTaxon!P93), "", (_xludf.CONCAT(" || Family: ", KeggPlantTaxon!P93)))</f>
        <v>#NAME?</v>
      </c>
      <c r="O93" s="309" t="e">
        <f ca="1">IF(ISBLANK(KeggPlantTaxon!Q93), "", (_xludf.CONCAT(" || Subfamily: ", KeggPlantTaxon!Q93)))</f>
        <v>#NAME?</v>
      </c>
      <c r="P93" s="309" t="e">
        <f ca="1">IF(ISBLANK(KeggPlantTaxon!R93), "", (_xludf.CONCAT(" || Tribe: ", KeggPlantTaxon!R93)))</f>
        <v>#NAME?</v>
      </c>
      <c r="Q93" s="309" t="e">
        <f ca="1">IF(ISBLANK(KeggPlantTaxon!S93), "", (_xludf.CONCAT(" || Subtribe: ", KeggPlantTaxon!S93)))</f>
        <v>#NAME?</v>
      </c>
      <c r="R93" s="309" t="e">
        <f ca="1">IF(ISBLANK(KeggPlantTaxon!T93), "", (_xludf.CONCAT(" || Genus: ", KeggPlantTaxon!T93)))</f>
        <v>#NAME?</v>
      </c>
      <c r="S93" s="309" t="e">
        <f t="shared" ca="1" si="1"/>
        <v>#NAME?</v>
      </c>
      <c r="T93" s="309" t="e">
        <f ca="1">IF(ISBLANK(KeggPlantTaxon!U93), "", (_xludf.CONCAT(" || Species: ", KeggPlantTaxon!U93)))</f>
        <v>#NAME?</v>
      </c>
      <c r="U93" s="309" t="str">
        <f>IF(ISBLANK(KeggPlantTaxon!V93), "", (_xludf.CONCAT(" || Var/Subsp: ", KeggPlantTaxon!V93)))</f>
        <v/>
      </c>
      <c r="V93" s="309"/>
      <c r="W93" s="309"/>
      <c r="X93" s="309"/>
      <c r="Y93" s="309"/>
      <c r="Z93" s="309"/>
    </row>
    <row r="94" spans="1:26" ht="14.25" customHeight="1">
      <c r="A94" s="312" t="s">
        <v>3153</v>
      </c>
      <c r="B94" s="308" t="e">
        <f t="shared" ca="1" si="0"/>
        <v>#NAME?</v>
      </c>
      <c r="C94" s="309" t="e">
        <f ca="1">IF(ISBLANK(KeggPlantTaxon!A94), "", (_xludf.CONCAT("Kegg code: ", KeggPlantTaxon!A94)))</f>
        <v>#NAME?</v>
      </c>
      <c r="D94" s="309" t="e">
        <f ca="1">IF(ISBLANK(KeggPlantTaxon!B94), "", (_xludf.CONCAT(" || Common name: ", KeggPlantTaxon!B94)))</f>
        <v>#NAME?</v>
      </c>
      <c r="E94" s="309" t="e">
        <f ca="1">IF(ISBLANK(KeggPlantTaxon!C94), "", (_xludf.CONCAT(" || Scientific name: ", KeggPlantTaxon!C94)))</f>
        <v>#NAME?</v>
      </c>
      <c r="F94" s="309" t="e">
        <f ca="1">IF(ISBLANK(KeggPlantTaxon!D94), "", (_xludf.CONCAT(" || Kingdom: ", KeggPlantTaxon!D94)))</f>
        <v>#NAME?</v>
      </c>
      <c r="G94" s="309" t="e">
        <f ca="1">IF(ISBLANK(KeggPlantTaxon!F94), "", (_xludf.CONCAT(" || Subkingdom: ", KeggPlantTaxon!F94)))</f>
        <v>#NAME?</v>
      </c>
      <c r="H94" s="309" t="e">
        <f ca="1">IF(ISBLANK(KeggPlantTaxon!H94), "", (_xludf.CONCAT(" || Superdivision: ", KeggPlantTaxon!H94)))</f>
        <v>#NAME?</v>
      </c>
      <c r="I94" s="309" t="e">
        <f ca="1">IF(ISBLANK(KeggPlantTaxon!I94), "", (_xludf.CONCAT(" || Phylum: ", KeggPlantTaxon!I94)))</f>
        <v>#NAME?</v>
      </c>
      <c r="J94" s="309" t="e">
        <f ca="1">IF(ISBLANK(KeggPlantTaxon!J94), "", (_xludf.CONCAT(" || Subphylum: ", KeggPlantTaxon!J94)))</f>
        <v>#NAME?</v>
      </c>
      <c r="K94" s="309" t="e">
        <f ca="1">IF(ISBLANK(KeggPlantTaxon!K94), "", (_xludf.CONCAT(" || Class: ", KeggPlantTaxon!K94)))</f>
        <v>#NAME?</v>
      </c>
      <c r="L94" s="309" t="e">
        <f ca="1">IF(ISBLANK(KeggPlantTaxon!L94), "", (_xludf.CONCAT(" || Subclass: ", KeggPlantTaxon!L94)))</f>
        <v>#NAME?</v>
      </c>
      <c r="M94" s="309" t="e">
        <f ca="1">IF(ISBLANK(KeggPlantTaxon!O94), "", (_xludf.CONCAT(" || Order: ", KeggPlantTaxon!O94)))</f>
        <v>#NAME?</v>
      </c>
      <c r="N94" s="309" t="e">
        <f ca="1">IF(ISBLANK(KeggPlantTaxon!P94), "", (_xludf.CONCAT(" || Family: ", KeggPlantTaxon!P94)))</f>
        <v>#NAME?</v>
      </c>
      <c r="O94" s="309" t="e">
        <f ca="1">IF(ISBLANK(KeggPlantTaxon!Q94), "", (_xludf.CONCAT(" || Subfamily: ", KeggPlantTaxon!Q94)))</f>
        <v>#NAME?</v>
      </c>
      <c r="P94" s="309" t="e">
        <f ca="1">IF(ISBLANK(KeggPlantTaxon!R94), "", (_xludf.CONCAT(" || Tribe: ", KeggPlantTaxon!R94)))</f>
        <v>#NAME?</v>
      </c>
      <c r="Q94" s="309" t="e">
        <f ca="1">IF(ISBLANK(KeggPlantTaxon!S94), "", (_xludf.CONCAT(" || Subtribe: ", KeggPlantTaxon!S94)))</f>
        <v>#NAME?</v>
      </c>
      <c r="R94" s="309" t="e">
        <f ca="1">IF(ISBLANK(KeggPlantTaxon!T94), "", (_xludf.CONCAT(" || Genus: ", KeggPlantTaxon!T94)))</f>
        <v>#NAME?</v>
      </c>
      <c r="S94" s="309" t="e">
        <f t="shared" ca="1" si="1"/>
        <v>#NAME?</v>
      </c>
      <c r="T94" s="309" t="e">
        <f ca="1">IF(ISBLANK(KeggPlantTaxon!U94), "", (_xludf.CONCAT(" || Species: ", KeggPlantTaxon!U94)))</f>
        <v>#NAME?</v>
      </c>
      <c r="U94" s="309" t="str">
        <f>IF(ISBLANK(KeggPlantTaxon!V94), "", (_xludf.CONCAT(" || Var/Subsp: ", KeggPlantTaxon!V94)))</f>
        <v/>
      </c>
      <c r="V94" s="309"/>
      <c r="W94" s="309"/>
      <c r="X94" s="309"/>
      <c r="Y94" s="309"/>
      <c r="Z94" s="309"/>
    </row>
    <row r="95" spans="1:26" ht="14.25" customHeight="1">
      <c r="A95" s="312" t="s">
        <v>3154</v>
      </c>
      <c r="B95" s="308" t="e">
        <f t="shared" ca="1" si="0"/>
        <v>#NAME?</v>
      </c>
      <c r="C95" s="309" t="e">
        <f ca="1">IF(ISBLANK(KeggPlantTaxon!A95), "", (_xludf.CONCAT("Kegg code: ", KeggPlantTaxon!A95)))</f>
        <v>#NAME?</v>
      </c>
      <c r="D95" s="309" t="e">
        <f ca="1">IF(ISBLANK(KeggPlantTaxon!B95), "", (_xludf.CONCAT(" || Common name: ", KeggPlantTaxon!B95)))</f>
        <v>#NAME?</v>
      </c>
      <c r="E95" s="309" t="e">
        <f ca="1">IF(ISBLANK(KeggPlantTaxon!C95), "", (_xludf.CONCAT(" || Scientific name: ", KeggPlantTaxon!C95)))</f>
        <v>#NAME?</v>
      </c>
      <c r="F95" s="309" t="e">
        <f ca="1">IF(ISBLANK(KeggPlantTaxon!D95), "", (_xludf.CONCAT(" || Kingdom: ", KeggPlantTaxon!D95)))</f>
        <v>#NAME?</v>
      </c>
      <c r="G95" s="309" t="e">
        <f ca="1">IF(ISBLANK(KeggPlantTaxon!F95), "", (_xludf.CONCAT(" || Subkingdom: ", KeggPlantTaxon!F95)))</f>
        <v>#NAME?</v>
      </c>
      <c r="H95" s="309" t="e">
        <f ca="1">IF(ISBLANK(KeggPlantTaxon!H95), "", (_xludf.CONCAT(" || Superdivision: ", KeggPlantTaxon!H95)))</f>
        <v>#NAME?</v>
      </c>
      <c r="I95" s="309" t="e">
        <f ca="1">IF(ISBLANK(KeggPlantTaxon!I95), "", (_xludf.CONCAT(" || Phylum: ", KeggPlantTaxon!I95)))</f>
        <v>#NAME?</v>
      </c>
      <c r="J95" s="309" t="e">
        <f ca="1">IF(ISBLANK(KeggPlantTaxon!J95), "", (_xludf.CONCAT(" || Subphylum: ", KeggPlantTaxon!J95)))</f>
        <v>#NAME?</v>
      </c>
      <c r="K95" s="309" t="e">
        <f ca="1">IF(ISBLANK(KeggPlantTaxon!K95), "", (_xludf.CONCAT(" || Class: ", KeggPlantTaxon!K95)))</f>
        <v>#NAME?</v>
      </c>
      <c r="L95" s="309" t="e">
        <f ca="1">IF(ISBLANK(KeggPlantTaxon!L95), "", (_xludf.CONCAT(" || Subclass: ", KeggPlantTaxon!L95)))</f>
        <v>#NAME?</v>
      </c>
      <c r="M95" s="309" t="e">
        <f ca="1">IF(ISBLANK(KeggPlantTaxon!O95), "", (_xludf.CONCAT(" || Order: ", KeggPlantTaxon!O95)))</f>
        <v>#NAME?</v>
      </c>
      <c r="N95" s="309" t="e">
        <f ca="1">IF(ISBLANK(KeggPlantTaxon!P95), "", (_xludf.CONCAT(" || Family: ", KeggPlantTaxon!P95)))</f>
        <v>#NAME?</v>
      </c>
      <c r="O95" s="309" t="e">
        <f ca="1">IF(ISBLANK(KeggPlantTaxon!Q95), "", (_xludf.CONCAT(" || Subfamily: ", KeggPlantTaxon!Q95)))</f>
        <v>#NAME?</v>
      </c>
      <c r="P95" s="309" t="e">
        <f ca="1">IF(ISBLANK(KeggPlantTaxon!R95), "", (_xludf.CONCAT(" || Tribe: ", KeggPlantTaxon!R95)))</f>
        <v>#NAME?</v>
      </c>
      <c r="Q95" s="309" t="e">
        <f ca="1">IF(ISBLANK(KeggPlantTaxon!S95), "", (_xludf.CONCAT(" || Subtribe: ", KeggPlantTaxon!S95)))</f>
        <v>#NAME?</v>
      </c>
      <c r="R95" s="309" t="e">
        <f ca="1">IF(ISBLANK(KeggPlantTaxon!T95), "", (_xludf.CONCAT(" || Genus: ", KeggPlantTaxon!T95)))</f>
        <v>#NAME?</v>
      </c>
      <c r="S95" s="309" t="e">
        <f t="shared" ca="1" si="1"/>
        <v>#NAME?</v>
      </c>
      <c r="T95" s="309" t="e">
        <f ca="1">IF(ISBLANK(KeggPlantTaxon!U95), "", (_xludf.CONCAT(" || Species: ", KeggPlantTaxon!U95)))</f>
        <v>#NAME?</v>
      </c>
      <c r="U95" s="309" t="str">
        <f>IF(ISBLANK(KeggPlantTaxon!V95), "", (_xludf.CONCAT(" || Var/Subsp: ", KeggPlantTaxon!V95)))</f>
        <v/>
      </c>
      <c r="V95" s="309"/>
      <c r="W95" s="309"/>
      <c r="X95" s="309"/>
      <c r="Y95" s="309"/>
      <c r="Z95" s="309"/>
    </row>
    <row r="96" spans="1:26" ht="14.25" customHeight="1">
      <c r="A96" s="312" t="s">
        <v>3155</v>
      </c>
      <c r="B96" s="308" t="e">
        <f t="shared" ca="1" si="0"/>
        <v>#NAME?</v>
      </c>
      <c r="C96" s="309" t="e">
        <f ca="1">IF(ISBLANK(KeggPlantTaxon!A96), "", (_xludf.CONCAT("Kegg code: ", KeggPlantTaxon!A96)))</f>
        <v>#NAME?</v>
      </c>
      <c r="D96" s="309" t="e">
        <f ca="1">IF(ISBLANK(KeggPlantTaxon!B96), "", (_xludf.CONCAT(" || Common name: ", KeggPlantTaxon!B96)))</f>
        <v>#NAME?</v>
      </c>
      <c r="E96" s="309" t="e">
        <f ca="1">IF(ISBLANK(KeggPlantTaxon!C96), "", (_xludf.CONCAT(" || Scientific name: ", KeggPlantTaxon!C96)))</f>
        <v>#NAME?</v>
      </c>
      <c r="F96" s="309" t="e">
        <f ca="1">IF(ISBLANK(KeggPlantTaxon!D96), "", (_xludf.CONCAT(" || Kingdom: ", KeggPlantTaxon!D96)))</f>
        <v>#NAME?</v>
      </c>
      <c r="G96" s="309" t="e">
        <f ca="1">IF(ISBLANK(KeggPlantTaxon!F96), "", (_xludf.CONCAT(" || Subkingdom: ", KeggPlantTaxon!F96)))</f>
        <v>#NAME?</v>
      </c>
      <c r="H96" s="309" t="e">
        <f ca="1">IF(ISBLANK(KeggPlantTaxon!H96), "", (_xludf.CONCAT(" || Superdivision: ", KeggPlantTaxon!H96)))</f>
        <v>#NAME?</v>
      </c>
      <c r="I96" s="309" t="e">
        <f ca="1">IF(ISBLANK(KeggPlantTaxon!I96), "", (_xludf.CONCAT(" || Phylum: ", KeggPlantTaxon!I96)))</f>
        <v>#NAME?</v>
      </c>
      <c r="J96" s="309" t="e">
        <f ca="1">IF(ISBLANK(KeggPlantTaxon!J96), "", (_xludf.CONCAT(" || Subphylum: ", KeggPlantTaxon!J96)))</f>
        <v>#NAME?</v>
      </c>
      <c r="K96" s="309" t="e">
        <f ca="1">IF(ISBLANK(KeggPlantTaxon!K96), "", (_xludf.CONCAT(" || Class: ", KeggPlantTaxon!K96)))</f>
        <v>#NAME?</v>
      </c>
      <c r="L96" s="309" t="e">
        <f ca="1">IF(ISBLANK(KeggPlantTaxon!L96), "", (_xludf.CONCAT(" || Subclass: ", KeggPlantTaxon!L96)))</f>
        <v>#NAME?</v>
      </c>
      <c r="M96" s="309" t="e">
        <f ca="1">IF(ISBLANK(KeggPlantTaxon!O96), "", (_xludf.CONCAT(" || Order: ", KeggPlantTaxon!O96)))</f>
        <v>#NAME?</v>
      </c>
      <c r="N96" s="309" t="e">
        <f ca="1">IF(ISBLANK(KeggPlantTaxon!P96), "", (_xludf.CONCAT(" || Family: ", KeggPlantTaxon!P96)))</f>
        <v>#NAME?</v>
      </c>
      <c r="O96" s="309" t="e">
        <f ca="1">IF(ISBLANK(KeggPlantTaxon!Q96), "", (_xludf.CONCAT(" || Subfamily: ", KeggPlantTaxon!Q96)))</f>
        <v>#NAME?</v>
      </c>
      <c r="P96" s="309" t="e">
        <f ca="1">IF(ISBLANK(KeggPlantTaxon!R96), "", (_xludf.CONCAT(" || Tribe: ", KeggPlantTaxon!R96)))</f>
        <v>#NAME?</v>
      </c>
      <c r="Q96" s="309" t="e">
        <f ca="1">IF(ISBLANK(KeggPlantTaxon!S96), "", (_xludf.CONCAT(" || Subtribe: ", KeggPlantTaxon!S96)))</f>
        <v>#NAME?</v>
      </c>
      <c r="R96" s="309" t="e">
        <f ca="1">IF(ISBLANK(KeggPlantTaxon!T96), "", (_xludf.CONCAT(" || Genus: ", KeggPlantTaxon!T96)))</f>
        <v>#NAME?</v>
      </c>
      <c r="S96" s="309" t="e">
        <f t="shared" ca="1" si="1"/>
        <v>#NAME?</v>
      </c>
      <c r="T96" s="309" t="e">
        <f ca="1">IF(ISBLANK(KeggPlantTaxon!U96), "", (_xludf.CONCAT(" || Species: ", KeggPlantTaxon!U96)))</f>
        <v>#NAME?</v>
      </c>
      <c r="U96" s="309" t="str">
        <f>IF(ISBLANK(KeggPlantTaxon!V96), "", (_xludf.CONCAT(" || Var/Subsp: ", KeggPlantTaxon!V96)))</f>
        <v/>
      </c>
      <c r="V96" s="309"/>
      <c r="W96" s="309"/>
      <c r="X96" s="309"/>
      <c r="Y96" s="309"/>
      <c r="Z96" s="309"/>
    </row>
    <row r="97" spans="1:26" ht="14.25" customHeight="1">
      <c r="A97" s="312" t="s">
        <v>3156</v>
      </c>
      <c r="B97" s="308" t="e">
        <f t="shared" ca="1" si="0"/>
        <v>#NAME?</v>
      </c>
      <c r="C97" s="309" t="e">
        <f ca="1">IF(ISBLANK(KeggPlantTaxon!A97), "", (_xludf.CONCAT("Kegg code: ", KeggPlantTaxon!A97)))</f>
        <v>#NAME?</v>
      </c>
      <c r="D97" s="309" t="e">
        <f ca="1">IF(ISBLANK(KeggPlantTaxon!B97), "", (_xludf.CONCAT(" || Common name: ", KeggPlantTaxon!B97)))</f>
        <v>#NAME?</v>
      </c>
      <c r="E97" s="309" t="e">
        <f ca="1">IF(ISBLANK(KeggPlantTaxon!C97), "", (_xludf.CONCAT(" || Scientific name: ", KeggPlantTaxon!C97)))</f>
        <v>#NAME?</v>
      </c>
      <c r="F97" s="309" t="e">
        <f ca="1">IF(ISBLANK(KeggPlantTaxon!D97), "", (_xludf.CONCAT(" || Kingdom: ", KeggPlantTaxon!D97)))</f>
        <v>#NAME?</v>
      </c>
      <c r="G97" s="309" t="e">
        <f ca="1">IF(ISBLANK(KeggPlantTaxon!F97), "", (_xludf.CONCAT(" || Subkingdom: ", KeggPlantTaxon!F97)))</f>
        <v>#NAME?</v>
      </c>
      <c r="H97" s="309" t="e">
        <f ca="1">IF(ISBLANK(KeggPlantTaxon!H97), "", (_xludf.CONCAT(" || Superdivision: ", KeggPlantTaxon!H97)))</f>
        <v>#NAME?</v>
      </c>
      <c r="I97" s="309" t="e">
        <f ca="1">IF(ISBLANK(KeggPlantTaxon!I97), "", (_xludf.CONCAT(" || Phylum: ", KeggPlantTaxon!I97)))</f>
        <v>#NAME?</v>
      </c>
      <c r="J97" s="309" t="e">
        <f ca="1">IF(ISBLANK(KeggPlantTaxon!J97), "", (_xludf.CONCAT(" || Subphylum: ", KeggPlantTaxon!J97)))</f>
        <v>#NAME?</v>
      </c>
      <c r="K97" s="309" t="e">
        <f ca="1">IF(ISBLANK(KeggPlantTaxon!K97), "", (_xludf.CONCAT(" || Class: ", KeggPlantTaxon!K97)))</f>
        <v>#NAME?</v>
      </c>
      <c r="L97" s="309" t="e">
        <f ca="1">IF(ISBLANK(KeggPlantTaxon!L97), "", (_xludf.CONCAT(" || Subclass: ", KeggPlantTaxon!L97)))</f>
        <v>#NAME?</v>
      </c>
      <c r="M97" s="309" t="e">
        <f ca="1">IF(ISBLANK(KeggPlantTaxon!O97), "", (_xludf.CONCAT(" || Order: ", KeggPlantTaxon!O97)))</f>
        <v>#NAME?</v>
      </c>
      <c r="N97" s="309" t="e">
        <f ca="1">IF(ISBLANK(KeggPlantTaxon!P97), "", (_xludf.CONCAT(" || Family: ", KeggPlantTaxon!P97)))</f>
        <v>#NAME?</v>
      </c>
      <c r="O97" s="309" t="e">
        <f ca="1">IF(ISBLANK(KeggPlantTaxon!Q97), "", (_xludf.CONCAT(" || Subfamily: ", KeggPlantTaxon!Q97)))</f>
        <v>#NAME?</v>
      </c>
      <c r="P97" s="309" t="e">
        <f ca="1">IF(ISBLANK(KeggPlantTaxon!R97), "", (_xludf.CONCAT(" || Tribe: ", KeggPlantTaxon!R97)))</f>
        <v>#NAME?</v>
      </c>
      <c r="Q97" s="309" t="e">
        <f ca="1">IF(ISBLANK(KeggPlantTaxon!S97), "", (_xludf.CONCAT(" || Subtribe: ", KeggPlantTaxon!S97)))</f>
        <v>#NAME?</v>
      </c>
      <c r="R97" s="309" t="e">
        <f ca="1">IF(ISBLANK(KeggPlantTaxon!T97), "", (_xludf.CONCAT(" || Genus: ", KeggPlantTaxon!T97)))</f>
        <v>#NAME?</v>
      </c>
      <c r="S97" s="309" t="e">
        <f t="shared" ca="1" si="1"/>
        <v>#NAME?</v>
      </c>
      <c r="T97" s="309" t="e">
        <f ca="1">IF(ISBLANK(KeggPlantTaxon!U97), "", (_xludf.CONCAT(" || Species: ", KeggPlantTaxon!U97)))</f>
        <v>#NAME?</v>
      </c>
      <c r="U97" s="309" t="str">
        <f>IF(ISBLANK(KeggPlantTaxon!V97), "", (_xludf.CONCAT(" || Var/Subsp: ", KeggPlantTaxon!V97)))</f>
        <v/>
      </c>
      <c r="V97" s="309"/>
      <c r="W97" s="309"/>
      <c r="X97" s="309"/>
      <c r="Y97" s="309"/>
      <c r="Z97" s="309"/>
    </row>
    <row r="98" spans="1:26" ht="14.25" customHeight="1">
      <c r="A98" s="312" t="s">
        <v>3157</v>
      </c>
      <c r="B98" s="308" t="e">
        <f t="shared" ca="1" si="0"/>
        <v>#NAME?</v>
      </c>
      <c r="C98" s="309" t="e">
        <f ca="1">IF(ISBLANK(KeggPlantTaxon!A98), "", (_xludf.CONCAT("Kegg code: ", KeggPlantTaxon!A98)))</f>
        <v>#NAME?</v>
      </c>
      <c r="D98" s="309" t="e">
        <f ca="1">IF(ISBLANK(KeggPlantTaxon!B98), "", (_xludf.CONCAT(" || Common name: ", KeggPlantTaxon!B98)))</f>
        <v>#NAME?</v>
      </c>
      <c r="E98" s="309" t="e">
        <f ca="1">IF(ISBLANK(KeggPlantTaxon!C98), "", (_xludf.CONCAT(" || Scientific name: ", KeggPlantTaxon!C98)))</f>
        <v>#NAME?</v>
      </c>
      <c r="F98" s="309" t="e">
        <f ca="1">IF(ISBLANK(KeggPlantTaxon!D98), "", (_xludf.CONCAT(" || Kingdom: ", KeggPlantTaxon!D98)))</f>
        <v>#NAME?</v>
      </c>
      <c r="G98" s="309" t="e">
        <f ca="1">IF(ISBLANK(KeggPlantTaxon!F98), "", (_xludf.CONCAT(" || Subkingdom: ", KeggPlantTaxon!F98)))</f>
        <v>#NAME?</v>
      </c>
      <c r="H98" s="309" t="e">
        <f ca="1">IF(ISBLANK(KeggPlantTaxon!H98), "", (_xludf.CONCAT(" || Superdivision: ", KeggPlantTaxon!H98)))</f>
        <v>#NAME?</v>
      </c>
      <c r="I98" s="309" t="e">
        <f ca="1">IF(ISBLANK(KeggPlantTaxon!I98), "", (_xludf.CONCAT(" || Phylum: ", KeggPlantTaxon!I98)))</f>
        <v>#NAME?</v>
      </c>
      <c r="J98" s="309" t="e">
        <f ca="1">IF(ISBLANK(KeggPlantTaxon!J98), "", (_xludf.CONCAT(" || Subphylum: ", KeggPlantTaxon!J98)))</f>
        <v>#NAME?</v>
      </c>
      <c r="K98" s="309" t="e">
        <f ca="1">IF(ISBLANK(KeggPlantTaxon!K98), "", (_xludf.CONCAT(" || Class: ", KeggPlantTaxon!K98)))</f>
        <v>#NAME?</v>
      </c>
      <c r="L98" s="309" t="e">
        <f ca="1">IF(ISBLANK(KeggPlantTaxon!L98), "", (_xludf.CONCAT(" || Subclass: ", KeggPlantTaxon!L98)))</f>
        <v>#NAME?</v>
      </c>
      <c r="M98" s="309" t="e">
        <f ca="1">IF(ISBLANK(KeggPlantTaxon!O98), "", (_xludf.CONCAT(" || Order: ", KeggPlantTaxon!O98)))</f>
        <v>#NAME?</v>
      </c>
      <c r="N98" s="309" t="e">
        <f ca="1">IF(ISBLANK(KeggPlantTaxon!P98), "", (_xludf.CONCAT(" || Family: ", KeggPlantTaxon!P98)))</f>
        <v>#NAME?</v>
      </c>
      <c r="O98" s="309" t="e">
        <f ca="1">IF(ISBLANK(KeggPlantTaxon!Q98), "", (_xludf.CONCAT(" || Subfamily: ", KeggPlantTaxon!Q98)))</f>
        <v>#NAME?</v>
      </c>
      <c r="P98" s="309" t="e">
        <f ca="1">IF(ISBLANK(KeggPlantTaxon!R98), "", (_xludf.CONCAT(" || Tribe: ", KeggPlantTaxon!R98)))</f>
        <v>#NAME?</v>
      </c>
      <c r="Q98" s="309" t="e">
        <f ca="1">IF(ISBLANK(KeggPlantTaxon!S98), "", (_xludf.CONCAT(" || Subtribe: ", KeggPlantTaxon!S98)))</f>
        <v>#NAME?</v>
      </c>
      <c r="R98" s="309" t="e">
        <f ca="1">IF(ISBLANK(KeggPlantTaxon!T98), "", (_xludf.CONCAT(" || Genus: ", KeggPlantTaxon!T98)))</f>
        <v>#NAME?</v>
      </c>
      <c r="S98" s="309" t="e">
        <f t="shared" ca="1" si="1"/>
        <v>#NAME?</v>
      </c>
      <c r="T98" s="309" t="e">
        <f ca="1">IF(ISBLANK(KeggPlantTaxon!U98), "", (_xludf.CONCAT(" || Species: ", KeggPlantTaxon!U98)))</f>
        <v>#NAME?</v>
      </c>
      <c r="U98" s="309" t="str">
        <f>IF(ISBLANK(KeggPlantTaxon!V98), "", (_xludf.CONCAT(" || Var/Subsp: ", KeggPlantTaxon!V98)))</f>
        <v/>
      </c>
      <c r="V98" s="309"/>
      <c r="W98" s="309"/>
      <c r="X98" s="309"/>
      <c r="Y98" s="309"/>
      <c r="Z98" s="309"/>
    </row>
    <row r="99" spans="1:26" ht="14.25" customHeight="1">
      <c r="A99" s="312" t="s">
        <v>3158</v>
      </c>
      <c r="B99" s="308" t="e">
        <f t="shared" ca="1" si="0"/>
        <v>#NAME?</v>
      </c>
      <c r="C99" s="309" t="e">
        <f ca="1">IF(ISBLANK(KeggPlantTaxon!A99), "", (_xludf.CONCAT("Kegg code: ", KeggPlantTaxon!A99)))</f>
        <v>#NAME?</v>
      </c>
      <c r="D99" s="309" t="e">
        <f ca="1">IF(ISBLANK(KeggPlantTaxon!B99), "", (_xludf.CONCAT(" || Common name: ", KeggPlantTaxon!B99)))</f>
        <v>#NAME?</v>
      </c>
      <c r="E99" s="309" t="e">
        <f ca="1">IF(ISBLANK(KeggPlantTaxon!C99), "", (_xludf.CONCAT(" || Scientific name: ", KeggPlantTaxon!C99)))</f>
        <v>#NAME?</v>
      </c>
      <c r="F99" s="309" t="e">
        <f ca="1">IF(ISBLANK(KeggPlantTaxon!D99), "", (_xludf.CONCAT(" || Kingdom: ", KeggPlantTaxon!D99)))</f>
        <v>#NAME?</v>
      </c>
      <c r="G99" s="309" t="e">
        <f ca="1">IF(ISBLANK(KeggPlantTaxon!F99), "", (_xludf.CONCAT(" || Subkingdom: ", KeggPlantTaxon!F99)))</f>
        <v>#NAME?</v>
      </c>
      <c r="H99" s="309" t="e">
        <f ca="1">IF(ISBLANK(KeggPlantTaxon!H99), "", (_xludf.CONCAT(" || Superdivision: ", KeggPlantTaxon!H99)))</f>
        <v>#NAME?</v>
      </c>
      <c r="I99" s="309" t="e">
        <f ca="1">IF(ISBLANK(KeggPlantTaxon!I99), "", (_xludf.CONCAT(" || Phylum: ", KeggPlantTaxon!I99)))</f>
        <v>#NAME?</v>
      </c>
      <c r="J99" s="309" t="e">
        <f ca="1">IF(ISBLANK(KeggPlantTaxon!J99), "", (_xludf.CONCAT(" || Subphylum: ", KeggPlantTaxon!J99)))</f>
        <v>#NAME?</v>
      </c>
      <c r="K99" s="309" t="e">
        <f ca="1">IF(ISBLANK(KeggPlantTaxon!K99), "", (_xludf.CONCAT(" || Class: ", KeggPlantTaxon!K99)))</f>
        <v>#NAME?</v>
      </c>
      <c r="L99" s="309" t="e">
        <f ca="1">IF(ISBLANK(KeggPlantTaxon!L99), "", (_xludf.CONCAT(" || Subclass: ", KeggPlantTaxon!L99)))</f>
        <v>#NAME?</v>
      </c>
      <c r="M99" s="309" t="e">
        <f ca="1">IF(ISBLANK(KeggPlantTaxon!O99), "", (_xludf.CONCAT(" || Order: ", KeggPlantTaxon!O99)))</f>
        <v>#NAME?</v>
      </c>
      <c r="N99" s="309" t="e">
        <f ca="1">IF(ISBLANK(KeggPlantTaxon!P99), "", (_xludf.CONCAT(" || Family: ", KeggPlantTaxon!P99)))</f>
        <v>#NAME?</v>
      </c>
      <c r="O99" s="309" t="e">
        <f ca="1">IF(ISBLANK(KeggPlantTaxon!Q99), "", (_xludf.CONCAT(" || Subfamily: ", KeggPlantTaxon!Q99)))</f>
        <v>#NAME?</v>
      </c>
      <c r="P99" s="309" t="e">
        <f ca="1">IF(ISBLANK(KeggPlantTaxon!R99), "", (_xludf.CONCAT(" || Tribe: ", KeggPlantTaxon!R99)))</f>
        <v>#NAME?</v>
      </c>
      <c r="Q99" s="309" t="e">
        <f ca="1">IF(ISBLANK(KeggPlantTaxon!S99), "", (_xludf.CONCAT(" || Subtribe: ", KeggPlantTaxon!S99)))</f>
        <v>#NAME?</v>
      </c>
      <c r="R99" s="309" t="e">
        <f ca="1">IF(ISBLANK(KeggPlantTaxon!T99), "", (_xludf.CONCAT(" || Genus: ", KeggPlantTaxon!T99)))</f>
        <v>#NAME?</v>
      </c>
      <c r="S99" s="309" t="e">
        <f t="shared" ca="1" si="1"/>
        <v>#NAME?</v>
      </c>
      <c r="T99" s="309" t="e">
        <f ca="1">IF(ISBLANK(KeggPlantTaxon!U99), "", (_xludf.CONCAT(" || Species: ", KeggPlantTaxon!U99)))</f>
        <v>#NAME?</v>
      </c>
      <c r="U99" s="309" t="str">
        <f>IF(ISBLANK(KeggPlantTaxon!V99), "", (_xludf.CONCAT(" || Var/Subsp: ", KeggPlantTaxon!V99)))</f>
        <v/>
      </c>
      <c r="V99" s="309"/>
      <c r="W99" s="309"/>
      <c r="X99" s="309"/>
      <c r="Y99" s="309"/>
      <c r="Z99" s="309"/>
    </row>
    <row r="100" spans="1:26" ht="14.25" customHeight="1">
      <c r="A100" s="312" t="s">
        <v>3159</v>
      </c>
      <c r="B100" s="308" t="e">
        <f t="shared" ca="1" si="0"/>
        <v>#NAME?</v>
      </c>
      <c r="C100" s="309" t="e">
        <f ca="1">IF(ISBLANK(KeggPlantTaxon!A100), "", (_xludf.CONCAT("Kegg code: ", KeggPlantTaxon!A100)))</f>
        <v>#NAME?</v>
      </c>
      <c r="D100" s="309" t="e">
        <f ca="1">IF(ISBLANK(KeggPlantTaxon!B100), "", (_xludf.CONCAT(" || Common name: ", KeggPlantTaxon!B100)))</f>
        <v>#NAME?</v>
      </c>
      <c r="E100" s="309" t="e">
        <f ca="1">IF(ISBLANK(KeggPlantTaxon!C100), "", (_xludf.CONCAT(" || Scientific name: ", KeggPlantTaxon!C100)))</f>
        <v>#NAME?</v>
      </c>
      <c r="F100" s="309" t="e">
        <f ca="1">IF(ISBLANK(KeggPlantTaxon!D100), "", (_xludf.CONCAT(" || Kingdom: ", KeggPlantTaxon!D100)))</f>
        <v>#NAME?</v>
      </c>
      <c r="G100" s="309" t="e">
        <f ca="1">IF(ISBLANK(KeggPlantTaxon!F100), "", (_xludf.CONCAT(" || Subkingdom: ", KeggPlantTaxon!F100)))</f>
        <v>#NAME?</v>
      </c>
      <c r="H100" s="309" t="e">
        <f ca="1">IF(ISBLANK(KeggPlantTaxon!H100), "", (_xludf.CONCAT(" || Superdivision: ", KeggPlantTaxon!H100)))</f>
        <v>#NAME?</v>
      </c>
      <c r="I100" s="309" t="e">
        <f ca="1">IF(ISBLANK(KeggPlantTaxon!I100), "", (_xludf.CONCAT(" || Phylum: ", KeggPlantTaxon!I100)))</f>
        <v>#NAME?</v>
      </c>
      <c r="J100" s="309" t="e">
        <f ca="1">IF(ISBLANK(KeggPlantTaxon!J100), "", (_xludf.CONCAT(" || Subphylum: ", KeggPlantTaxon!J100)))</f>
        <v>#NAME?</v>
      </c>
      <c r="K100" s="309" t="e">
        <f ca="1">IF(ISBLANK(KeggPlantTaxon!K100), "", (_xludf.CONCAT(" || Class: ", KeggPlantTaxon!K100)))</f>
        <v>#NAME?</v>
      </c>
      <c r="L100" s="309" t="e">
        <f ca="1">IF(ISBLANK(KeggPlantTaxon!L100), "", (_xludf.CONCAT(" || Subclass: ", KeggPlantTaxon!L100)))</f>
        <v>#NAME?</v>
      </c>
      <c r="M100" s="309" t="e">
        <f ca="1">IF(ISBLANK(KeggPlantTaxon!O100), "", (_xludf.CONCAT(" || Order: ", KeggPlantTaxon!O100)))</f>
        <v>#NAME?</v>
      </c>
      <c r="N100" s="309" t="e">
        <f ca="1">IF(ISBLANK(KeggPlantTaxon!P100), "", (_xludf.CONCAT(" || Family: ", KeggPlantTaxon!P100)))</f>
        <v>#NAME?</v>
      </c>
      <c r="O100" s="309" t="e">
        <f ca="1">IF(ISBLANK(KeggPlantTaxon!Q100), "", (_xludf.CONCAT(" || Subfamily: ", KeggPlantTaxon!Q100)))</f>
        <v>#NAME?</v>
      </c>
      <c r="P100" s="309" t="e">
        <f ca="1">IF(ISBLANK(KeggPlantTaxon!R100), "", (_xludf.CONCAT(" || Tribe: ", KeggPlantTaxon!R100)))</f>
        <v>#NAME?</v>
      </c>
      <c r="Q100" s="309" t="e">
        <f ca="1">IF(ISBLANK(KeggPlantTaxon!S100), "", (_xludf.CONCAT(" || Subtribe: ", KeggPlantTaxon!S100)))</f>
        <v>#NAME?</v>
      </c>
      <c r="R100" s="309" t="e">
        <f ca="1">IF(ISBLANK(KeggPlantTaxon!T100), "", (_xludf.CONCAT(" || Genus: ", KeggPlantTaxon!T100)))</f>
        <v>#NAME?</v>
      </c>
      <c r="S100" s="309" t="e">
        <f t="shared" ca="1" si="1"/>
        <v>#NAME?</v>
      </c>
      <c r="T100" s="309" t="e">
        <f ca="1">IF(ISBLANK(KeggPlantTaxon!U100), "", (_xludf.CONCAT(" || Species: ", KeggPlantTaxon!U100)))</f>
        <v>#NAME?</v>
      </c>
      <c r="U100" s="309" t="str">
        <f>IF(ISBLANK(KeggPlantTaxon!V100), "", (_xludf.CONCAT(" || Var/Subsp: ", KeggPlantTaxon!V100)))</f>
        <v/>
      </c>
      <c r="V100" s="309"/>
      <c r="W100" s="309"/>
      <c r="X100" s="309"/>
      <c r="Y100" s="309"/>
      <c r="Z100" s="309"/>
    </row>
    <row r="101" spans="1:26" ht="14.25" customHeight="1">
      <c r="A101" s="312" t="s">
        <v>3160</v>
      </c>
      <c r="B101" s="308" t="e">
        <f t="shared" ca="1" si="0"/>
        <v>#NAME?</v>
      </c>
      <c r="C101" s="309" t="e">
        <f ca="1">IF(ISBLANK(KeggPlantTaxon!A101), "", (_xludf.CONCAT("Kegg code: ", KeggPlantTaxon!A101)))</f>
        <v>#NAME?</v>
      </c>
      <c r="D101" s="309" t="e">
        <f ca="1">IF(ISBLANK(KeggPlantTaxon!B101), "", (_xludf.CONCAT(" || Common name: ", KeggPlantTaxon!B101)))</f>
        <v>#NAME?</v>
      </c>
      <c r="E101" s="309" t="e">
        <f ca="1">IF(ISBLANK(KeggPlantTaxon!C101), "", (_xludf.CONCAT(" || Scientific name: ", KeggPlantTaxon!C101)))</f>
        <v>#NAME?</v>
      </c>
      <c r="F101" s="309" t="e">
        <f ca="1">IF(ISBLANK(KeggPlantTaxon!D101), "", (_xludf.CONCAT(" || Kingdom: ", KeggPlantTaxon!D101)))</f>
        <v>#NAME?</v>
      </c>
      <c r="G101" s="309" t="e">
        <f ca="1">IF(ISBLANK(KeggPlantTaxon!F101), "", (_xludf.CONCAT(" || Subkingdom: ", KeggPlantTaxon!F101)))</f>
        <v>#NAME?</v>
      </c>
      <c r="H101" s="309" t="e">
        <f ca="1">IF(ISBLANK(KeggPlantTaxon!H101), "", (_xludf.CONCAT(" || Superdivision: ", KeggPlantTaxon!H101)))</f>
        <v>#NAME?</v>
      </c>
      <c r="I101" s="309" t="e">
        <f ca="1">IF(ISBLANK(KeggPlantTaxon!I101), "", (_xludf.CONCAT(" || Phylum: ", KeggPlantTaxon!I101)))</f>
        <v>#NAME?</v>
      </c>
      <c r="J101" s="309" t="e">
        <f ca="1">IF(ISBLANK(KeggPlantTaxon!J101), "", (_xludf.CONCAT(" || Subphylum: ", KeggPlantTaxon!J101)))</f>
        <v>#NAME?</v>
      </c>
      <c r="K101" s="309" t="e">
        <f ca="1">IF(ISBLANK(KeggPlantTaxon!K101), "", (_xludf.CONCAT(" || Class: ", KeggPlantTaxon!K101)))</f>
        <v>#NAME?</v>
      </c>
      <c r="L101" s="309" t="e">
        <f ca="1">IF(ISBLANK(KeggPlantTaxon!L101), "", (_xludf.CONCAT(" || Subclass: ", KeggPlantTaxon!L101)))</f>
        <v>#NAME?</v>
      </c>
      <c r="M101" s="309" t="e">
        <f ca="1">IF(ISBLANK(KeggPlantTaxon!O101), "", (_xludf.CONCAT(" || Order: ", KeggPlantTaxon!O101)))</f>
        <v>#NAME?</v>
      </c>
      <c r="N101" s="309" t="e">
        <f ca="1">IF(ISBLANK(KeggPlantTaxon!P101), "", (_xludf.CONCAT(" || Family: ", KeggPlantTaxon!P101)))</f>
        <v>#NAME?</v>
      </c>
      <c r="O101" s="309" t="e">
        <f ca="1">IF(ISBLANK(KeggPlantTaxon!Q101), "", (_xludf.CONCAT(" || Subfamily: ", KeggPlantTaxon!Q101)))</f>
        <v>#NAME?</v>
      </c>
      <c r="P101" s="309" t="e">
        <f ca="1">IF(ISBLANK(KeggPlantTaxon!R101), "", (_xludf.CONCAT(" || Tribe: ", KeggPlantTaxon!R101)))</f>
        <v>#NAME?</v>
      </c>
      <c r="Q101" s="309" t="e">
        <f ca="1">IF(ISBLANK(KeggPlantTaxon!S101), "", (_xludf.CONCAT(" || Subtribe: ", KeggPlantTaxon!S101)))</f>
        <v>#NAME?</v>
      </c>
      <c r="R101" s="309" t="e">
        <f ca="1">IF(ISBLANK(KeggPlantTaxon!T101), "", (_xludf.CONCAT(" || Genus: ", KeggPlantTaxon!T101)))</f>
        <v>#NAME?</v>
      </c>
      <c r="S101" s="309" t="e">
        <f t="shared" ca="1" si="1"/>
        <v>#NAME?</v>
      </c>
      <c r="T101" s="309" t="e">
        <f ca="1">IF(ISBLANK(KeggPlantTaxon!U101), "", (_xludf.CONCAT(" || Species: ", KeggPlantTaxon!U101)))</f>
        <v>#NAME?</v>
      </c>
      <c r="U101" s="309" t="str">
        <f>IF(ISBLANK(KeggPlantTaxon!V101), "", (_xludf.CONCAT(" || Var/Subsp: ", KeggPlantTaxon!V101)))</f>
        <v/>
      </c>
      <c r="V101" s="309"/>
      <c r="W101" s="309"/>
      <c r="X101" s="309"/>
      <c r="Y101" s="309"/>
      <c r="Z101" s="309"/>
    </row>
    <row r="102" spans="1:26" ht="14.25" customHeight="1">
      <c r="A102" s="312" t="s">
        <v>3161</v>
      </c>
      <c r="B102" s="308" t="e">
        <f t="shared" ca="1" si="0"/>
        <v>#NAME?</v>
      </c>
      <c r="C102" s="309" t="e">
        <f ca="1">IF(ISBLANK(KeggPlantTaxon!A102), "", (_xludf.CONCAT("Kegg code: ", KeggPlantTaxon!A102)))</f>
        <v>#NAME?</v>
      </c>
      <c r="D102" s="309" t="e">
        <f ca="1">IF(ISBLANK(KeggPlantTaxon!B102), "", (_xludf.CONCAT(" || Common name: ", KeggPlantTaxon!B102)))</f>
        <v>#NAME?</v>
      </c>
      <c r="E102" s="309" t="e">
        <f ca="1">IF(ISBLANK(KeggPlantTaxon!C102), "", (_xludf.CONCAT(" || Scientific name: ", KeggPlantTaxon!C102)))</f>
        <v>#NAME?</v>
      </c>
      <c r="F102" s="309" t="e">
        <f ca="1">IF(ISBLANK(KeggPlantTaxon!D102), "", (_xludf.CONCAT(" || Kingdom: ", KeggPlantTaxon!D102)))</f>
        <v>#NAME?</v>
      </c>
      <c r="G102" s="309" t="e">
        <f ca="1">IF(ISBLANK(KeggPlantTaxon!F102), "", (_xludf.CONCAT(" || Subkingdom: ", KeggPlantTaxon!F102)))</f>
        <v>#NAME?</v>
      </c>
      <c r="H102" s="309" t="e">
        <f ca="1">IF(ISBLANK(KeggPlantTaxon!H102), "", (_xludf.CONCAT(" || Superdivision: ", KeggPlantTaxon!H102)))</f>
        <v>#NAME?</v>
      </c>
      <c r="I102" s="309" t="e">
        <f ca="1">IF(ISBLANK(KeggPlantTaxon!I102), "", (_xludf.CONCAT(" || Phylum: ", KeggPlantTaxon!I102)))</f>
        <v>#NAME?</v>
      </c>
      <c r="J102" s="309" t="e">
        <f ca="1">IF(ISBLANK(KeggPlantTaxon!J102), "", (_xludf.CONCAT(" || Subphylum: ", KeggPlantTaxon!J102)))</f>
        <v>#NAME?</v>
      </c>
      <c r="K102" s="309" t="e">
        <f ca="1">IF(ISBLANK(KeggPlantTaxon!K102), "", (_xludf.CONCAT(" || Class: ", KeggPlantTaxon!K102)))</f>
        <v>#NAME?</v>
      </c>
      <c r="L102" s="309" t="e">
        <f ca="1">IF(ISBLANK(KeggPlantTaxon!L102), "", (_xludf.CONCAT(" || Subclass: ", KeggPlantTaxon!L102)))</f>
        <v>#NAME?</v>
      </c>
      <c r="M102" s="309" t="e">
        <f ca="1">IF(ISBLANK(KeggPlantTaxon!O102), "", (_xludf.CONCAT(" || Order: ", KeggPlantTaxon!O102)))</f>
        <v>#NAME?</v>
      </c>
      <c r="N102" s="309" t="e">
        <f ca="1">IF(ISBLANK(KeggPlantTaxon!P102), "", (_xludf.CONCAT(" || Family: ", KeggPlantTaxon!P102)))</f>
        <v>#NAME?</v>
      </c>
      <c r="O102" s="309" t="e">
        <f ca="1">IF(ISBLANK(KeggPlantTaxon!Q102), "", (_xludf.CONCAT(" || Subfamily: ", KeggPlantTaxon!Q102)))</f>
        <v>#NAME?</v>
      </c>
      <c r="P102" s="309" t="e">
        <f ca="1">IF(ISBLANK(KeggPlantTaxon!R102), "", (_xludf.CONCAT(" || Tribe: ", KeggPlantTaxon!R102)))</f>
        <v>#NAME?</v>
      </c>
      <c r="Q102" s="309" t="e">
        <f ca="1">IF(ISBLANK(KeggPlantTaxon!S102), "", (_xludf.CONCAT(" || Subtribe: ", KeggPlantTaxon!S102)))</f>
        <v>#NAME?</v>
      </c>
      <c r="R102" s="309" t="e">
        <f ca="1">IF(ISBLANK(KeggPlantTaxon!T102), "", (_xludf.CONCAT(" || Genus: ", KeggPlantTaxon!T102)))</f>
        <v>#NAME?</v>
      </c>
      <c r="S102" s="309" t="e">
        <f t="shared" ca="1" si="1"/>
        <v>#NAME?</v>
      </c>
      <c r="T102" s="309" t="e">
        <f ca="1">IF(ISBLANK(KeggPlantTaxon!U102), "", (_xludf.CONCAT(" || Species: ", KeggPlantTaxon!U102)))</f>
        <v>#NAME?</v>
      </c>
      <c r="U102" s="309" t="str">
        <f>IF(ISBLANK(KeggPlantTaxon!V102), "", (_xludf.CONCAT(" || Var/Subsp: ", KeggPlantTaxon!V102)))</f>
        <v/>
      </c>
      <c r="V102" s="309"/>
      <c r="W102" s="309"/>
      <c r="X102" s="309"/>
      <c r="Y102" s="309"/>
      <c r="Z102" s="309"/>
    </row>
    <row r="103" spans="1:26" ht="14.25" customHeight="1">
      <c r="A103" s="312" t="s">
        <v>3162</v>
      </c>
      <c r="B103" s="308" t="e">
        <f t="shared" ca="1" si="0"/>
        <v>#NAME?</v>
      </c>
      <c r="C103" s="309" t="e">
        <f ca="1">IF(ISBLANK(KeggPlantTaxon!A103), "", (_xludf.CONCAT("Kegg code: ", KeggPlantTaxon!A103)))</f>
        <v>#NAME?</v>
      </c>
      <c r="D103" s="309" t="e">
        <f ca="1">IF(ISBLANK(KeggPlantTaxon!B103), "", (_xludf.CONCAT(" || Common name: ", KeggPlantTaxon!B103)))</f>
        <v>#NAME?</v>
      </c>
      <c r="E103" s="309" t="e">
        <f ca="1">IF(ISBLANK(KeggPlantTaxon!C103), "", (_xludf.CONCAT(" || Scientific name: ", KeggPlantTaxon!C103)))</f>
        <v>#NAME?</v>
      </c>
      <c r="F103" s="309" t="e">
        <f ca="1">IF(ISBLANK(KeggPlantTaxon!D103), "", (_xludf.CONCAT(" || Kingdom: ", KeggPlantTaxon!D103)))</f>
        <v>#NAME?</v>
      </c>
      <c r="G103" s="309" t="e">
        <f ca="1">IF(ISBLANK(KeggPlantTaxon!F103), "", (_xludf.CONCAT(" || Subkingdom: ", KeggPlantTaxon!F103)))</f>
        <v>#NAME?</v>
      </c>
      <c r="H103" s="309" t="e">
        <f ca="1">IF(ISBLANK(KeggPlantTaxon!H103), "", (_xludf.CONCAT(" || Superdivision: ", KeggPlantTaxon!H103)))</f>
        <v>#NAME?</v>
      </c>
      <c r="I103" s="309" t="e">
        <f ca="1">IF(ISBLANK(KeggPlantTaxon!I103), "", (_xludf.CONCAT(" || Phylum: ", KeggPlantTaxon!I103)))</f>
        <v>#NAME?</v>
      </c>
      <c r="J103" s="309" t="e">
        <f ca="1">IF(ISBLANK(KeggPlantTaxon!J103), "", (_xludf.CONCAT(" || Subphylum: ", KeggPlantTaxon!J103)))</f>
        <v>#NAME?</v>
      </c>
      <c r="K103" s="309" t="e">
        <f ca="1">IF(ISBLANK(KeggPlantTaxon!K103), "", (_xludf.CONCAT(" || Class: ", KeggPlantTaxon!K103)))</f>
        <v>#NAME?</v>
      </c>
      <c r="L103" s="309" t="e">
        <f ca="1">IF(ISBLANK(KeggPlantTaxon!L103), "", (_xludf.CONCAT(" || Subclass: ", KeggPlantTaxon!L103)))</f>
        <v>#NAME?</v>
      </c>
      <c r="M103" s="309" t="e">
        <f ca="1">IF(ISBLANK(KeggPlantTaxon!O103), "", (_xludf.CONCAT(" || Order: ", KeggPlantTaxon!O103)))</f>
        <v>#NAME?</v>
      </c>
      <c r="N103" s="309" t="e">
        <f ca="1">IF(ISBLANK(KeggPlantTaxon!P103), "", (_xludf.CONCAT(" || Family: ", KeggPlantTaxon!P103)))</f>
        <v>#NAME?</v>
      </c>
      <c r="O103" s="309" t="e">
        <f ca="1">IF(ISBLANK(KeggPlantTaxon!Q103), "", (_xludf.CONCAT(" || Subfamily: ", KeggPlantTaxon!Q103)))</f>
        <v>#NAME?</v>
      </c>
      <c r="P103" s="309" t="e">
        <f ca="1">IF(ISBLANK(KeggPlantTaxon!R103), "", (_xludf.CONCAT(" || Tribe: ", KeggPlantTaxon!R103)))</f>
        <v>#NAME?</v>
      </c>
      <c r="Q103" s="309" t="e">
        <f ca="1">IF(ISBLANK(KeggPlantTaxon!S103), "", (_xludf.CONCAT(" || Subtribe: ", KeggPlantTaxon!S103)))</f>
        <v>#NAME?</v>
      </c>
      <c r="R103" s="309" t="e">
        <f ca="1">IF(ISBLANK(KeggPlantTaxon!T103), "", (_xludf.CONCAT(" || Genus: ", KeggPlantTaxon!T103)))</f>
        <v>#NAME?</v>
      </c>
      <c r="S103" s="309" t="e">
        <f t="shared" ca="1" si="1"/>
        <v>#NAME?</v>
      </c>
      <c r="T103" s="309" t="e">
        <f ca="1">IF(ISBLANK(KeggPlantTaxon!U103), "", (_xludf.CONCAT(" || Species: ", KeggPlantTaxon!U103)))</f>
        <v>#NAME?</v>
      </c>
      <c r="U103" s="309" t="str">
        <f>IF(ISBLANK(KeggPlantTaxon!V103), "", (_xludf.CONCAT(" || Var/Subsp: ", KeggPlantTaxon!V103)))</f>
        <v/>
      </c>
      <c r="V103" s="309"/>
      <c r="W103" s="309"/>
      <c r="X103" s="309"/>
      <c r="Y103" s="309"/>
      <c r="Z103" s="309"/>
    </row>
    <row r="104" spans="1:26" ht="14.25" customHeight="1">
      <c r="A104" s="312" t="s">
        <v>3163</v>
      </c>
      <c r="B104" s="308" t="e">
        <f t="shared" ca="1" si="0"/>
        <v>#NAME?</v>
      </c>
      <c r="C104" s="309" t="e">
        <f ca="1">IF(ISBLANK(KeggPlantTaxon!A104), "", (_xludf.CONCAT("Kegg code: ", KeggPlantTaxon!A104)))</f>
        <v>#NAME?</v>
      </c>
      <c r="D104" s="309" t="e">
        <f ca="1">IF(ISBLANK(KeggPlantTaxon!B104), "", (_xludf.CONCAT(" || Common name: ", KeggPlantTaxon!B104)))</f>
        <v>#NAME?</v>
      </c>
      <c r="E104" s="309" t="e">
        <f ca="1">IF(ISBLANK(KeggPlantTaxon!C104), "", (_xludf.CONCAT(" || Scientific name: ", KeggPlantTaxon!C104)))</f>
        <v>#NAME?</v>
      </c>
      <c r="F104" s="309" t="e">
        <f ca="1">IF(ISBLANK(KeggPlantTaxon!D104), "", (_xludf.CONCAT(" || Kingdom: ", KeggPlantTaxon!D104)))</f>
        <v>#NAME?</v>
      </c>
      <c r="G104" s="309" t="e">
        <f ca="1">IF(ISBLANK(KeggPlantTaxon!F104), "", (_xludf.CONCAT(" || Subkingdom: ", KeggPlantTaxon!F104)))</f>
        <v>#NAME?</v>
      </c>
      <c r="H104" s="309" t="e">
        <f ca="1">IF(ISBLANK(KeggPlantTaxon!H104), "", (_xludf.CONCAT(" || Superdivision: ", KeggPlantTaxon!H104)))</f>
        <v>#NAME?</v>
      </c>
      <c r="I104" s="309" t="e">
        <f ca="1">IF(ISBLANK(KeggPlantTaxon!I104), "", (_xludf.CONCAT(" || Phylum: ", KeggPlantTaxon!I104)))</f>
        <v>#NAME?</v>
      </c>
      <c r="J104" s="309" t="e">
        <f ca="1">IF(ISBLANK(KeggPlantTaxon!J104), "", (_xludf.CONCAT(" || Subphylum: ", KeggPlantTaxon!J104)))</f>
        <v>#NAME?</v>
      </c>
      <c r="K104" s="309" t="e">
        <f ca="1">IF(ISBLANK(KeggPlantTaxon!K104), "", (_xludf.CONCAT(" || Class: ", KeggPlantTaxon!K104)))</f>
        <v>#NAME?</v>
      </c>
      <c r="L104" s="309" t="e">
        <f ca="1">IF(ISBLANK(KeggPlantTaxon!L104), "", (_xludf.CONCAT(" || Subclass: ", KeggPlantTaxon!L104)))</f>
        <v>#NAME?</v>
      </c>
      <c r="M104" s="309" t="e">
        <f ca="1">IF(ISBLANK(KeggPlantTaxon!O104), "", (_xludf.CONCAT(" || Order: ", KeggPlantTaxon!O104)))</f>
        <v>#NAME?</v>
      </c>
      <c r="N104" s="309" t="e">
        <f ca="1">IF(ISBLANK(KeggPlantTaxon!P104), "", (_xludf.CONCAT(" || Family: ", KeggPlantTaxon!P104)))</f>
        <v>#NAME?</v>
      </c>
      <c r="O104" s="309" t="e">
        <f ca="1">IF(ISBLANK(KeggPlantTaxon!Q104), "", (_xludf.CONCAT(" || Subfamily: ", KeggPlantTaxon!Q104)))</f>
        <v>#NAME?</v>
      </c>
      <c r="P104" s="309" t="e">
        <f ca="1">IF(ISBLANK(KeggPlantTaxon!R104), "", (_xludf.CONCAT(" || Tribe: ", KeggPlantTaxon!R104)))</f>
        <v>#NAME?</v>
      </c>
      <c r="Q104" s="309" t="e">
        <f ca="1">IF(ISBLANK(KeggPlantTaxon!S104), "", (_xludf.CONCAT(" || Subtribe: ", KeggPlantTaxon!S104)))</f>
        <v>#NAME?</v>
      </c>
      <c r="R104" s="309" t="e">
        <f ca="1">IF(ISBLANK(KeggPlantTaxon!T104), "", (_xludf.CONCAT(" || Genus: ", KeggPlantTaxon!T104)))</f>
        <v>#NAME?</v>
      </c>
      <c r="S104" s="309" t="e">
        <f t="shared" ca="1" si="1"/>
        <v>#NAME?</v>
      </c>
      <c r="T104" s="309" t="e">
        <f ca="1">IF(ISBLANK(KeggPlantTaxon!U104), "", (_xludf.CONCAT(" || Species: ", KeggPlantTaxon!U104)))</f>
        <v>#NAME?</v>
      </c>
      <c r="U104" s="309" t="str">
        <f>IF(ISBLANK(KeggPlantTaxon!V104), "", (_xludf.CONCAT(" || Var/Subsp: ", KeggPlantTaxon!V104)))</f>
        <v/>
      </c>
      <c r="V104" s="309"/>
      <c r="W104" s="309"/>
      <c r="X104" s="309"/>
      <c r="Y104" s="309"/>
      <c r="Z104" s="309"/>
    </row>
    <row r="105" spans="1:26" ht="14.25" customHeight="1">
      <c r="A105" s="312" t="s">
        <v>3164</v>
      </c>
      <c r="B105" s="308" t="e">
        <f t="shared" ca="1" si="0"/>
        <v>#NAME?</v>
      </c>
      <c r="C105" s="309" t="e">
        <f ca="1">IF(ISBLANK(KeggPlantTaxon!A105), "", (_xludf.CONCAT("Kegg code: ", KeggPlantTaxon!A105)))</f>
        <v>#NAME?</v>
      </c>
      <c r="D105" s="309" t="e">
        <f ca="1">IF(ISBLANK(KeggPlantTaxon!B105), "", (_xludf.CONCAT(" || Common name: ", KeggPlantTaxon!B105)))</f>
        <v>#NAME?</v>
      </c>
      <c r="E105" s="309" t="e">
        <f ca="1">IF(ISBLANK(KeggPlantTaxon!C105), "", (_xludf.CONCAT(" || Scientific name: ", KeggPlantTaxon!C105)))</f>
        <v>#NAME?</v>
      </c>
      <c r="F105" s="309" t="e">
        <f ca="1">IF(ISBLANK(KeggPlantTaxon!D105), "", (_xludf.CONCAT(" || Kingdom: ", KeggPlantTaxon!D105)))</f>
        <v>#NAME?</v>
      </c>
      <c r="G105" s="309" t="e">
        <f ca="1">IF(ISBLANK(KeggPlantTaxon!F105), "", (_xludf.CONCAT(" || Subkingdom: ", KeggPlantTaxon!F105)))</f>
        <v>#NAME?</v>
      </c>
      <c r="H105" s="309" t="e">
        <f ca="1">IF(ISBLANK(KeggPlantTaxon!H105), "", (_xludf.CONCAT(" || Superdivision: ", KeggPlantTaxon!H105)))</f>
        <v>#NAME?</v>
      </c>
      <c r="I105" s="309" t="e">
        <f ca="1">IF(ISBLANK(KeggPlantTaxon!I105), "", (_xludf.CONCAT(" || Phylum: ", KeggPlantTaxon!I105)))</f>
        <v>#NAME?</v>
      </c>
      <c r="J105" s="309" t="e">
        <f ca="1">IF(ISBLANK(KeggPlantTaxon!J105), "", (_xludf.CONCAT(" || Subphylum: ", KeggPlantTaxon!J105)))</f>
        <v>#NAME?</v>
      </c>
      <c r="K105" s="309" t="e">
        <f ca="1">IF(ISBLANK(KeggPlantTaxon!K105), "", (_xludf.CONCAT(" || Class: ", KeggPlantTaxon!K105)))</f>
        <v>#NAME?</v>
      </c>
      <c r="L105" s="309" t="e">
        <f ca="1">IF(ISBLANK(KeggPlantTaxon!L105), "", (_xludf.CONCAT(" || Subclass: ", KeggPlantTaxon!L105)))</f>
        <v>#NAME?</v>
      </c>
      <c r="M105" s="309" t="e">
        <f ca="1">IF(ISBLANK(KeggPlantTaxon!O105), "", (_xludf.CONCAT(" || Order: ", KeggPlantTaxon!O105)))</f>
        <v>#NAME?</v>
      </c>
      <c r="N105" s="309" t="e">
        <f ca="1">IF(ISBLANK(KeggPlantTaxon!P105), "", (_xludf.CONCAT(" || Family: ", KeggPlantTaxon!P105)))</f>
        <v>#NAME?</v>
      </c>
      <c r="O105" s="309" t="e">
        <f ca="1">IF(ISBLANK(KeggPlantTaxon!Q105), "", (_xludf.CONCAT(" || Subfamily: ", KeggPlantTaxon!Q105)))</f>
        <v>#NAME?</v>
      </c>
      <c r="P105" s="309" t="e">
        <f ca="1">IF(ISBLANK(KeggPlantTaxon!R105), "", (_xludf.CONCAT(" || Tribe: ", KeggPlantTaxon!R105)))</f>
        <v>#NAME?</v>
      </c>
      <c r="Q105" s="309" t="e">
        <f ca="1">IF(ISBLANK(KeggPlantTaxon!S105), "", (_xludf.CONCAT(" || Subtribe: ", KeggPlantTaxon!S105)))</f>
        <v>#NAME?</v>
      </c>
      <c r="R105" s="309" t="e">
        <f ca="1">IF(ISBLANK(KeggPlantTaxon!T105), "", (_xludf.CONCAT(" || Genus: ", KeggPlantTaxon!T105)))</f>
        <v>#NAME?</v>
      </c>
      <c r="S105" s="309" t="e">
        <f t="shared" ca="1" si="1"/>
        <v>#NAME?</v>
      </c>
      <c r="T105" s="309" t="e">
        <f ca="1">IF(ISBLANK(KeggPlantTaxon!U105), "", (_xludf.CONCAT(" || Species: ", KeggPlantTaxon!U105)))</f>
        <v>#NAME?</v>
      </c>
      <c r="U105" s="309" t="str">
        <f>IF(ISBLANK(KeggPlantTaxon!V105), "", (_xludf.CONCAT(" || Var/Subsp: ", KeggPlantTaxon!V105)))</f>
        <v/>
      </c>
      <c r="V105" s="309"/>
      <c r="W105" s="309"/>
      <c r="X105" s="309"/>
      <c r="Y105" s="309"/>
      <c r="Z105" s="309"/>
    </row>
    <row r="106" spans="1:26" ht="14.25" customHeight="1">
      <c r="A106" s="312" t="s">
        <v>3165</v>
      </c>
      <c r="B106" s="308" t="e">
        <f t="shared" ca="1" si="0"/>
        <v>#NAME?</v>
      </c>
      <c r="C106" s="309" t="e">
        <f ca="1">IF(ISBLANK(KeggPlantTaxon!A106), "", (_xludf.CONCAT("Kegg code: ", KeggPlantTaxon!A106)))</f>
        <v>#NAME?</v>
      </c>
      <c r="D106" s="309" t="e">
        <f ca="1">IF(ISBLANK(KeggPlantTaxon!B106), "", (_xludf.CONCAT(" || Common name: ", KeggPlantTaxon!B106)))</f>
        <v>#NAME?</v>
      </c>
      <c r="E106" s="309" t="e">
        <f ca="1">IF(ISBLANK(KeggPlantTaxon!C106), "", (_xludf.CONCAT(" || Scientific name: ", KeggPlantTaxon!C106)))</f>
        <v>#NAME?</v>
      </c>
      <c r="F106" s="309" t="e">
        <f ca="1">IF(ISBLANK(KeggPlantTaxon!D106), "", (_xludf.CONCAT(" || Kingdom: ", KeggPlantTaxon!D106)))</f>
        <v>#NAME?</v>
      </c>
      <c r="G106" s="309" t="e">
        <f ca="1">IF(ISBLANK(KeggPlantTaxon!F106), "", (_xludf.CONCAT(" || Subkingdom: ", KeggPlantTaxon!F106)))</f>
        <v>#NAME?</v>
      </c>
      <c r="H106" s="309" t="e">
        <f ca="1">IF(ISBLANK(KeggPlantTaxon!H106), "", (_xludf.CONCAT(" || Superdivision: ", KeggPlantTaxon!H106)))</f>
        <v>#NAME?</v>
      </c>
      <c r="I106" s="309" t="e">
        <f ca="1">IF(ISBLANK(KeggPlantTaxon!I106), "", (_xludf.CONCAT(" || Phylum: ", KeggPlantTaxon!I106)))</f>
        <v>#NAME?</v>
      </c>
      <c r="J106" s="309" t="e">
        <f ca="1">IF(ISBLANK(KeggPlantTaxon!J106), "", (_xludf.CONCAT(" || Subphylum: ", KeggPlantTaxon!J106)))</f>
        <v>#NAME?</v>
      </c>
      <c r="K106" s="309" t="e">
        <f ca="1">IF(ISBLANK(KeggPlantTaxon!K106), "", (_xludf.CONCAT(" || Class: ", KeggPlantTaxon!K106)))</f>
        <v>#NAME?</v>
      </c>
      <c r="L106" s="309" t="e">
        <f ca="1">IF(ISBLANK(KeggPlantTaxon!L106), "", (_xludf.CONCAT(" || Subclass: ", KeggPlantTaxon!L106)))</f>
        <v>#NAME?</v>
      </c>
      <c r="M106" s="309" t="e">
        <f ca="1">IF(ISBLANK(KeggPlantTaxon!O106), "", (_xludf.CONCAT(" || Order: ", KeggPlantTaxon!O106)))</f>
        <v>#NAME?</v>
      </c>
      <c r="N106" s="309" t="e">
        <f ca="1">IF(ISBLANK(KeggPlantTaxon!P106), "", (_xludf.CONCAT(" || Family: ", KeggPlantTaxon!P106)))</f>
        <v>#NAME?</v>
      </c>
      <c r="O106" s="309" t="e">
        <f ca="1">IF(ISBLANK(KeggPlantTaxon!Q106), "", (_xludf.CONCAT(" || Subfamily: ", KeggPlantTaxon!Q106)))</f>
        <v>#NAME?</v>
      </c>
      <c r="P106" s="309" t="e">
        <f ca="1">IF(ISBLANK(KeggPlantTaxon!R106), "", (_xludf.CONCAT(" || Tribe: ", KeggPlantTaxon!R106)))</f>
        <v>#NAME?</v>
      </c>
      <c r="Q106" s="309" t="e">
        <f ca="1">IF(ISBLANK(KeggPlantTaxon!S106), "", (_xludf.CONCAT(" || Subtribe: ", KeggPlantTaxon!S106)))</f>
        <v>#NAME?</v>
      </c>
      <c r="R106" s="309" t="e">
        <f ca="1">IF(ISBLANK(KeggPlantTaxon!T106), "", (_xludf.CONCAT(" || Genus: ", KeggPlantTaxon!T106)))</f>
        <v>#NAME?</v>
      </c>
      <c r="S106" s="309" t="e">
        <f t="shared" ca="1" si="1"/>
        <v>#NAME?</v>
      </c>
      <c r="T106" s="309" t="e">
        <f ca="1">IF(ISBLANK(KeggPlantTaxon!U106), "", (_xludf.CONCAT(" || Species: ", KeggPlantTaxon!U106)))</f>
        <v>#NAME?</v>
      </c>
      <c r="U106" s="309" t="str">
        <f>IF(ISBLANK(KeggPlantTaxon!V106), "", (_xludf.CONCAT(" || Var/Subsp: ", KeggPlantTaxon!V106)))</f>
        <v/>
      </c>
      <c r="V106" s="309"/>
      <c r="W106" s="309"/>
      <c r="X106" s="309"/>
      <c r="Y106" s="309"/>
      <c r="Z106" s="309"/>
    </row>
    <row r="107" spans="1:26" ht="14.25" customHeight="1">
      <c r="A107" s="312" t="s">
        <v>3166</v>
      </c>
      <c r="B107" s="308" t="e">
        <f t="shared" ca="1" si="0"/>
        <v>#NAME?</v>
      </c>
      <c r="C107" s="309" t="e">
        <f ca="1">IF(ISBLANK(KeggPlantTaxon!A107), "", (_xludf.CONCAT("Kegg code: ", KeggPlantTaxon!A107)))</f>
        <v>#NAME?</v>
      </c>
      <c r="D107" s="309" t="e">
        <f ca="1">IF(ISBLANK(KeggPlantTaxon!B107), "", (_xludf.CONCAT(" || Common name: ", KeggPlantTaxon!B107)))</f>
        <v>#NAME?</v>
      </c>
      <c r="E107" s="309" t="e">
        <f ca="1">IF(ISBLANK(KeggPlantTaxon!C107), "", (_xludf.CONCAT(" || Scientific name: ", KeggPlantTaxon!C107)))</f>
        <v>#NAME?</v>
      </c>
      <c r="F107" s="309" t="e">
        <f ca="1">IF(ISBLANK(KeggPlantTaxon!D107), "", (_xludf.CONCAT(" || Kingdom: ", KeggPlantTaxon!D107)))</f>
        <v>#NAME?</v>
      </c>
      <c r="G107" s="309" t="e">
        <f ca="1">IF(ISBLANK(KeggPlantTaxon!F107), "", (_xludf.CONCAT(" || Subkingdom: ", KeggPlantTaxon!F107)))</f>
        <v>#NAME?</v>
      </c>
      <c r="H107" s="309" t="e">
        <f ca="1">IF(ISBLANK(KeggPlantTaxon!H107), "", (_xludf.CONCAT(" || Superdivision: ", KeggPlantTaxon!H107)))</f>
        <v>#NAME?</v>
      </c>
      <c r="I107" s="309" t="e">
        <f ca="1">IF(ISBLANK(KeggPlantTaxon!I107), "", (_xludf.CONCAT(" || Phylum: ", KeggPlantTaxon!I107)))</f>
        <v>#NAME?</v>
      </c>
      <c r="J107" s="309" t="e">
        <f ca="1">IF(ISBLANK(KeggPlantTaxon!J107), "", (_xludf.CONCAT(" || Subphylum: ", KeggPlantTaxon!J107)))</f>
        <v>#NAME?</v>
      </c>
      <c r="K107" s="309" t="e">
        <f ca="1">IF(ISBLANK(KeggPlantTaxon!K107), "", (_xludf.CONCAT(" || Class: ", KeggPlantTaxon!K107)))</f>
        <v>#NAME?</v>
      </c>
      <c r="L107" s="309" t="e">
        <f ca="1">IF(ISBLANK(KeggPlantTaxon!L107), "", (_xludf.CONCAT(" || Subclass: ", KeggPlantTaxon!L107)))</f>
        <v>#NAME?</v>
      </c>
      <c r="M107" s="309" t="e">
        <f ca="1">IF(ISBLANK(KeggPlantTaxon!O107), "", (_xludf.CONCAT(" || Order: ", KeggPlantTaxon!O107)))</f>
        <v>#NAME?</v>
      </c>
      <c r="N107" s="309" t="e">
        <f ca="1">IF(ISBLANK(KeggPlantTaxon!P107), "", (_xludf.CONCAT(" || Family: ", KeggPlantTaxon!P107)))</f>
        <v>#NAME?</v>
      </c>
      <c r="O107" s="309" t="e">
        <f ca="1">IF(ISBLANK(KeggPlantTaxon!Q107), "", (_xludf.CONCAT(" || Subfamily: ", KeggPlantTaxon!Q107)))</f>
        <v>#NAME?</v>
      </c>
      <c r="P107" s="309" t="e">
        <f ca="1">IF(ISBLANK(KeggPlantTaxon!R107), "", (_xludf.CONCAT(" || Tribe: ", KeggPlantTaxon!R107)))</f>
        <v>#NAME?</v>
      </c>
      <c r="Q107" s="309" t="e">
        <f ca="1">IF(ISBLANK(KeggPlantTaxon!S107), "", (_xludf.CONCAT(" || Subtribe: ", KeggPlantTaxon!S107)))</f>
        <v>#NAME?</v>
      </c>
      <c r="R107" s="309" t="e">
        <f ca="1">IF(ISBLANK(KeggPlantTaxon!T107), "", (_xludf.CONCAT(" || Genus: ", KeggPlantTaxon!T107)))</f>
        <v>#NAME?</v>
      </c>
      <c r="S107" s="309" t="e">
        <f t="shared" ca="1" si="1"/>
        <v>#NAME?</v>
      </c>
      <c r="T107" s="309" t="e">
        <f ca="1">IF(ISBLANK(KeggPlantTaxon!U107), "", (_xludf.CONCAT(" || Species: ", KeggPlantTaxon!U107)))</f>
        <v>#NAME?</v>
      </c>
      <c r="U107" s="309" t="str">
        <f>IF(ISBLANK(KeggPlantTaxon!V107), "", (_xludf.CONCAT(" || Var/Subsp: ", KeggPlantTaxon!V107)))</f>
        <v/>
      </c>
      <c r="V107" s="309"/>
      <c r="W107" s="309"/>
      <c r="X107" s="309"/>
      <c r="Y107" s="309"/>
      <c r="Z107" s="309"/>
    </row>
    <row r="108" spans="1:26" ht="14.25" customHeight="1">
      <c r="A108" s="312"/>
      <c r="B108" s="308"/>
      <c r="C108" s="309"/>
      <c r="D108" s="309"/>
      <c r="E108" s="309"/>
      <c r="F108" s="309"/>
      <c r="G108" s="309"/>
      <c r="H108" s="309"/>
      <c r="I108" s="309"/>
      <c r="J108" s="309"/>
      <c r="K108" s="309"/>
      <c r="L108" s="309"/>
      <c r="M108" s="309"/>
      <c r="N108" s="309"/>
      <c r="O108" s="309"/>
      <c r="P108" s="309"/>
      <c r="Q108" s="309"/>
      <c r="R108" s="309"/>
      <c r="S108" s="309"/>
      <c r="T108" s="309"/>
      <c r="U108" s="309"/>
      <c r="V108" s="309"/>
      <c r="W108" s="309"/>
      <c r="X108" s="309"/>
      <c r="Y108" s="309"/>
      <c r="Z108" s="309"/>
    </row>
    <row r="109" spans="1:26" ht="14.25" customHeight="1">
      <c r="A109" s="312"/>
      <c r="B109" s="308"/>
      <c r="C109" s="309"/>
      <c r="D109" s="309"/>
      <c r="E109" s="309"/>
      <c r="F109" s="309"/>
      <c r="G109" s="309"/>
      <c r="H109" s="309"/>
      <c r="I109" s="309"/>
      <c r="J109" s="309"/>
      <c r="K109" s="309"/>
      <c r="L109" s="309"/>
      <c r="M109" s="309"/>
      <c r="N109" s="309"/>
      <c r="O109" s="309"/>
      <c r="P109" s="309"/>
      <c r="Q109" s="309"/>
      <c r="R109" s="309"/>
      <c r="S109" s="309"/>
      <c r="T109" s="309"/>
      <c r="U109" s="309"/>
      <c r="V109" s="309"/>
      <c r="W109" s="309"/>
      <c r="X109" s="309"/>
      <c r="Y109" s="309"/>
      <c r="Z109" s="309"/>
    </row>
    <row r="110" spans="1:26" ht="14.25" customHeight="1">
      <c r="A110" s="312"/>
      <c r="B110" s="308"/>
      <c r="C110" s="309"/>
      <c r="D110" s="309"/>
      <c r="E110" s="309"/>
      <c r="F110" s="309"/>
      <c r="G110" s="309"/>
      <c r="H110" s="309"/>
      <c r="I110" s="309"/>
      <c r="J110" s="309"/>
      <c r="K110" s="309"/>
      <c r="L110" s="309"/>
      <c r="M110" s="309"/>
      <c r="N110" s="309"/>
      <c r="O110" s="309"/>
      <c r="P110" s="309"/>
      <c r="Q110" s="309"/>
      <c r="R110" s="309"/>
      <c r="S110" s="309"/>
      <c r="T110" s="309"/>
      <c r="U110" s="309"/>
      <c r="V110" s="309"/>
      <c r="W110" s="309"/>
      <c r="X110" s="309"/>
      <c r="Y110" s="309"/>
      <c r="Z110" s="309"/>
    </row>
    <row r="111" spans="1:26" ht="14.25" customHeight="1">
      <c r="A111" s="312"/>
      <c r="B111" s="308"/>
      <c r="C111" s="309"/>
      <c r="D111" s="309"/>
      <c r="E111" s="309"/>
      <c r="F111" s="309"/>
      <c r="G111" s="309"/>
      <c r="H111" s="309"/>
      <c r="I111" s="309"/>
      <c r="J111" s="309"/>
      <c r="K111" s="309"/>
      <c r="L111" s="309"/>
      <c r="M111" s="309"/>
      <c r="N111" s="309"/>
      <c r="O111" s="309"/>
      <c r="P111" s="309"/>
      <c r="Q111" s="309"/>
      <c r="R111" s="309"/>
      <c r="S111" s="309"/>
      <c r="T111" s="309"/>
      <c r="U111" s="309"/>
      <c r="V111" s="309"/>
      <c r="W111" s="309"/>
      <c r="X111" s="309"/>
      <c r="Y111" s="309"/>
      <c r="Z111" s="309"/>
    </row>
    <row r="112" spans="1:26" ht="14.25" customHeight="1">
      <c r="A112" s="312"/>
      <c r="B112" s="308"/>
      <c r="C112" s="309"/>
      <c r="D112" s="309"/>
      <c r="E112" s="309"/>
      <c r="F112" s="309"/>
      <c r="G112" s="309"/>
      <c r="H112" s="309"/>
      <c r="I112" s="309"/>
      <c r="J112" s="309"/>
      <c r="K112" s="309"/>
      <c r="L112" s="309"/>
      <c r="M112" s="309"/>
      <c r="N112" s="309"/>
      <c r="O112" s="309"/>
      <c r="P112" s="309"/>
      <c r="Q112" s="309"/>
      <c r="R112" s="309"/>
      <c r="S112" s="309"/>
      <c r="T112" s="309"/>
      <c r="U112" s="309"/>
      <c r="V112" s="309"/>
      <c r="W112" s="309"/>
      <c r="X112" s="309"/>
      <c r="Y112" s="309"/>
      <c r="Z112" s="309"/>
    </row>
    <row r="113" spans="1:26" ht="14.25" customHeight="1">
      <c r="A113" s="312"/>
      <c r="B113" s="308"/>
      <c r="C113" s="309"/>
      <c r="D113" s="309"/>
      <c r="E113" s="309"/>
      <c r="F113" s="309"/>
      <c r="G113" s="309"/>
      <c r="H113" s="309"/>
      <c r="I113" s="309"/>
      <c r="J113" s="309"/>
      <c r="K113" s="309"/>
      <c r="L113" s="309"/>
      <c r="M113" s="309"/>
      <c r="N113" s="309"/>
      <c r="O113" s="309"/>
      <c r="P113" s="309"/>
      <c r="Q113" s="309"/>
      <c r="R113" s="309"/>
      <c r="S113" s="309"/>
      <c r="T113" s="309"/>
      <c r="U113" s="309"/>
      <c r="V113" s="309"/>
      <c r="W113" s="309"/>
      <c r="X113" s="309"/>
      <c r="Y113" s="309"/>
      <c r="Z113" s="309"/>
    </row>
    <row r="114" spans="1:26" ht="14.25" customHeight="1">
      <c r="A114" s="312"/>
      <c r="B114" s="308"/>
      <c r="C114" s="309"/>
      <c r="D114" s="309"/>
      <c r="E114" s="309"/>
      <c r="F114" s="309"/>
      <c r="G114" s="309"/>
      <c r="H114" s="309"/>
      <c r="I114" s="309"/>
      <c r="J114" s="309"/>
      <c r="K114" s="309"/>
      <c r="L114" s="309"/>
      <c r="M114" s="309"/>
      <c r="N114" s="309"/>
      <c r="O114" s="309"/>
      <c r="P114" s="309"/>
      <c r="Q114" s="309"/>
      <c r="R114" s="309"/>
      <c r="S114" s="309"/>
      <c r="T114" s="309"/>
      <c r="U114" s="309"/>
      <c r="V114" s="309"/>
      <c r="W114" s="309"/>
      <c r="X114" s="309"/>
      <c r="Y114" s="309"/>
      <c r="Z114" s="309"/>
    </row>
    <row r="115" spans="1:26" ht="14.25" customHeight="1">
      <c r="A115" s="312"/>
      <c r="B115" s="308"/>
      <c r="C115" s="309"/>
      <c r="D115" s="309"/>
      <c r="E115" s="309"/>
      <c r="F115" s="309"/>
      <c r="G115" s="309"/>
      <c r="H115" s="309"/>
      <c r="I115" s="309"/>
      <c r="J115" s="309"/>
      <c r="K115" s="309"/>
      <c r="L115" s="309"/>
      <c r="M115" s="309"/>
      <c r="N115" s="309"/>
      <c r="O115" s="309"/>
      <c r="P115" s="309"/>
      <c r="Q115" s="309"/>
      <c r="R115" s="309"/>
      <c r="S115" s="309"/>
      <c r="T115" s="309"/>
      <c r="U115" s="309"/>
      <c r="V115" s="309"/>
      <c r="W115" s="309"/>
      <c r="X115" s="309"/>
      <c r="Y115" s="309"/>
      <c r="Z115" s="309"/>
    </row>
    <row r="116" spans="1:26" ht="14.25" customHeight="1">
      <c r="A116" s="312"/>
      <c r="B116" s="308"/>
      <c r="C116" s="309"/>
      <c r="D116" s="309"/>
      <c r="E116" s="309"/>
      <c r="F116" s="309"/>
      <c r="G116" s="309"/>
      <c r="H116" s="309"/>
      <c r="I116" s="309"/>
      <c r="J116" s="309"/>
      <c r="K116" s="309"/>
      <c r="L116" s="309"/>
      <c r="M116" s="309"/>
      <c r="N116" s="309"/>
      <c r="O116" s="309"/>
      <c r="P116" s="309"/>
      <c r="Q116" s="309"/>
      <c r="R116" s="309"/>
      <c r="S116" s="309"/>
      <c r="T116" s="309"/>
      <c r="U116" s="309"/>
      <c r="V116" s="309"/>
      <c r="W116" s="309"/>
      <c r="X116" s="309"/>
      <c r="Y116" s="309"/>
      <c r="Z116" s="309"/>
    </row>
    <row r="117" spans="1:26" ht="14.25" customHeight="1">
      <c r="A117" s="312"/>
      <c r="B117" s="308"/>
      <c r="C117" s="309"/>
      <c r="D117" s="309"/>
      <c r="E117" s="309"/>
      <c r="F117" s="309"/>
      <c r="G117" s="309"/>
      <c r="H117" s="309"/>
      <c r="I117" s="309"/>
      <c r="J117" s="309"/>
      <c r="K117" s="309"/>
      <c r="L117" s="309"/>
      <c r="M117" s="309"/>
      <c r="N117" s="309"/>
      <c r="O117" s="309"/>
      <c r="P117" s="309"/>
      <c r="Q117" s="309"/>
      <c r="R117" s="309"/>
      <c r="S117" s="309"/>
      <c r="T117" s="309"/>
      <c r="U117" s="309"/>
      <c r="V117" s="309"/>
      <c r="W117" s="309"/>
      <c r="X117" s="309"/>
      <c r="Y117" s="309"/>
      <c r="Z117" s="309"/>
    </row>
    <row r="118" spans="1:26" ht="14.25" customHeight="1">
      <c r="A118" s="312"/>
      <c r="B118" s="308"/>
      <c r="C118" s="309"/>
      <c r="D118" s="309"/>
      <c r="E118" s="309"/>
      <c r="F118" s="309"/>
      <c r="G118" s="309"/>
      <c r="H118" s="309"/>
      <c r="I118" s="309"/>
      <c r="J118" s="309"/>
      <c r="K118" s="309"/>
      <c r="L118" s="309"/>
      <c r="M118" s="309"/>
      <c r="N118" s="309"/>
      <c r="O118" s="309"/>
      <c r="P118" s="309"/>
      <c r="Q118" s="309"/>
      <c r="R118" s="309"/>
      <c r="S118" s="309"/>
      <c r="T118" s="309"/>
      <c r="U118" s="309"/>
      <c r="V118" s="309"/>
      <c r="W118" s="309"/>
      <c r="X118" s="309"/>
      <c r="Y118" s="309"/>
      <c r="Z118" s="309"/>
    </row>
    <row r="119" spans="1:26" ht="14.25" customHeight="1">
      <c r="A119" s="312"/>
      <c r="B119" s="308"/>
      <c r="C119" s="309"/>
      <c r="D119" s="309"/>
      <c r="E119" s="309"/>
      <c r="F119" s="309"/>
      <c r="G119" s="309"/>
      <c r="H119" s="309"/>
      <c r="I119" s="309"/>
      <c r="J119" s="309"/>
      <c r="K119" s="309"/>
      <c r="L119" s="309"/>
      <c r="M119" s="309"/>
      <c r="N119" s="309"/>
      <c r="O119" s="309"/>
      <c r="P119" s="309"/>
      <c r="Q119" s="309"/>
      <c r="R119" s="309"/>
      <c r="S119" s="309"/>
      <c r="T119" s="309"/>
      <c r="U119" s="309"/>
      <c r="V119" s="309"/>
      <c r="W119" s="309"/>
      <c r="X119" s="309"/>
      <c r="Y119" s="309"/>
      <c r="Z119" s="309"/>
    </row>
    <row r="120" spans="1:26" ht="14.25" customHeight="1">
      <c r="A120" s="312"/>
      <c r="B120" s="308"/>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309"/>
    </row>
    <row r="121" spans="1:26" ht="14.25" customHeight="1">
      <c r="A121" s="312"/>
      <c r="B121" s="308"/>
      <c r="C121" s="309"/>
      <c r="D121" s="309"/>
      <c r="E121" s="309"/>
      <c r="F121" s="309"/>
      <c r="G121" s="309"/>
      <c r="H121" s="309"/>
      <c r="I121" s="309"/>
      <c r="J121" s="309"/>
      <c r="K121" s="309"/>
      <c r="L121" s="309"/>
      <c r="M121" s="309"/>
      <c r="N121" s="309"/>
      <c r="O121" s="309"/>
      <c r="P121" s="309"/>
      <c r="Q121" s="309"/>
      <c r="R121" s="309"/>
      <c r="S121" s="309"/>
      <c r="T121" s="309"/>
      <c r="U121" s="309"/>
      <c r="V121" s="309"/>
      <c r="W121" s="309"/>
      <c r="X121" s="309"/>
      <c r="Y121" s="309"/>
      <c r="Z121" s="309"/>
    </row>
    <row r="122" spans="1:26" ht="14.25" customHeight="1">
      <c r="A122" s="312"/>
      <c r="B122" s="308"/>
      <c r="C122" s="309"/>
      <c r="D122" s="309"/>
      <c r="E122" s="309"/>
      <c r="F122" s="309"/>
      <c r="G122" s="309"/>
      <c r="H122" s="309"/>
      <c r="I122" s="309"/>
      <c r="J122" s="309"/>
      <c r="K122" s="309"/>
      <c r="L122" s="309"/>
      <c r="M122" s="309"/>
      <c r="N122" s="309"/>
      <c r="O122" s="309"/>
      <c r="P122" s="309"/>
      <c r="Q122" s="309"/>
      <c r="R122" s="309"/>
      <c r="S122" s="309"/>
      <c r="T122" s="309"/>
      <c r="U122" s="309"/>
      <c r="V122" s="309"/>
      <c r="W122" s="309"/>
      <c r="X122" s="309"/>
      <c r="Y122" s="309"/>
      <c r="Z122" s="309"/>
    </row>
    <row r="123" spans="1:26" ht="14.25" customHeight="1">
      <c r="A123" s="312"/>
      <c r="B123" s="308"/>
      <c r="C123" s="309"/>
      <c r="D123" s="309"/>
      <c r="E123" s="309"/>
      <c r="F123" s="309"/>
      <c r="G123" s="309"/>
      <c r="H123" s="309"/>
      <c r="I123" s="309"/>
      <c r="J123" s="309"/>
      <c r="K123" s="309"/>
      <c r="L123" s="309"/>
      <c r="M123" s="309"/>
      <c r="N123" s="309"/>
      <c r="O123" s="309"/>
      <c r="P123" s="309"/>
      <c r="Q123" s="309"/>
      <c r="R123" s="309"/>
      <c r="S123" s="309"/>
      <c r="T123" s="309"/>
      <c r="U123" s="309"/>
      <c r="V123" s="309"/>
      <c r="W123" s="309"/>
      <c r="X123" s="309"/>
      <c r="Y123" s="309"/>
      <c r="Z123" s="309"/>
    </row>
    <row r="124" spans="1:26" ht="14.25" customHeight="1">
      <c r="A124" s="312"/>
      <c r="B124" s="308"/>
      <c r="C124" s="309"/>
      <c r="D124" s="309"/>
      <c r="E124" s="309"/>
      <c r="F124" s="309"/>
      <c r="G124" s="309"/>
      <c r="H124" s="309"/>
      <c r="I124" s="309"/>
      <c r="J124" s="309"/>
      <c r="K124" s="309"/>
      <c r="L124" s="309"/>
      <c r="M124" s="309"/>
      <c r="N124" s="309"/>
      <c r="O124" s="309"/>
      <c r="P124" s="309"/>
      <c r="Q124" s="309"/>
      <c r="R124" s="309"/>
      <c r="S124" s="309"/>
      <c r="T124" s="309"/>
      <c r="U124" s="309"/>
      <c r="V124" s="309"/>
      <c r="W124" s="309"/>
      <c r="X124" s="309"/>
      <c r="Y124" s="309"/>
      <c r="Z124" s="309"/>
    </row>
    <row r="125" spans="1:26" ht="14.25" customHeight="1">
      <c r="A125" s="312"/>
      <c r="B125" s="308"/>
      <c r="C125" s="309"/>
      <c r="D125" s="309"/>
      <c r="E125" s="309"/>
      <c r="F125" s="309"/>
      <c r="G125" s="309"/>
      <c r="H125" s="309"/>
      <c r="I125" s="309"/>
      <c r="J125" s="309"/>
      <c r="K125" s="309"/>
      <c r="L125" s="309"/>
      <c r="M125" s="309"/>
      <c r="N125" s="309"/>
      <c r="O125" s="309"/>
      <c r="P125" s="309"/>
      <c r="Q125" s="309"/>
      <c r="R125" s="309"/>
      <c r="S125" s="309"/>
      <c r="T125" s="309"/>
      <c r="U125" s="309"/>
      <c r="V125" s="309"/>
      <c r="W125" s="309"/>
      <c r="X125" s="309"/>
      <c r="Y125" s="309"/>
      <c r="Z125" s="309"/>
    </row>
    <row r="126" spans="1:26" ht="14.25" customHeight="1">
      <c r="A126" s="312"/>
      <c r="B126" s="308"/>
      <c r="C126" s="309"/>
      <c r="D126" s="309"/>
      <c r="E126" s="309"/>
      <c r="F126" s="309"/>
      <c r="G126" s="309"/>
      <c r="H126" s="309"/>
      <c r="I126" s="309"/>
      <c r="J126" s="309"/>
      <c r="K126" s="309"/>
      <c r="L126" s="309"/>
      <c r="M126" s="309"/>
      <c r="N126" s="309"/>
      <c r="O126" s="309"/>
      <c r="P126" s="309"/>
      <c r="Q126" s="309"/>
      <c r="R126" s="309"/>
      <c r="S126" s="309"/>
      <c r="T126" s="309"/>
      <c r="U126" s="309"/>
      <c r="V126" s="309"/>
      <c r="W126" s="309"/>
      <c r="X126" s="309"/>
      <c r="Y126" s="309"/>
      <c r="Z126" s="309"/>
    </row>
    <row r="127" spans="1:26" ht="14.25" customHeight="1">
      <c r="A127" s="312"/>
      <c r="B127" s="308"/>
      <c r="C127" s="309"/>
      <c r="D127" s="309"/>
      <c r="E127" s="309"/>
      <c r="F127" s="309"/>
      <c r="G127" s="309"/>
      <c r="H127" s="309"/>
      <c r="I127" s="309"/>
      <c r="J127" s="309"/>
      <c r="K127" s="309"/>
      <c r="L127" s="309"/>
      <c r="M127" s="309"/>
      <c r="N127" s="309"/>
      <c r="O127" s="309"/>
      <c r="P127" s="309"/>
      <c r="Q127" s="309"/>
      <c r="R127" s="309"/>
      <c r="S127" s="309"/>
      <c r="T127" s="309"/>
      <c r="U127" s="309"/>
      <c r="V127" s="309"/>
      <c r="W127" s="309"/>
      <c r="X127" s="309"/>
      <c r="Y127" s="309"/>
      <c r="Z127" s="309"/>
    </row>
    <row r="128" spans="1:26" ht="14.25" customHeight="1">
      <c r="A128" s="312"/>
      <c r="B128" s="308"/>
      <c r="C128" s="309"/>
      <c r="D128" s="309"/>
      <c r="E128" s="309"/>
      <c r="F128" s="309"/>
      <c r="G128" s="309"/>
      <c r="H128" s="309"/>
      <c r="I128" s="309"/>
      <c r="J128" s="309"/>
      <c r="K128" s="309"/>
      <c r="L128" s="309"/>
      <c r="M128" s="309"/>
      <c r="N128" s="309"/>
      <c r="O128" s="309"/>
      <c r="P128" s="309"/>
      <c r="Q128" s="309"/>
      <c r="R128" s="309"/>
      <c r="S128" s="309"/>
      <c r="T128" s="309"/>
      <c r="U128" s="309"/>
      <c r="V128" s="309"/>
      <c r="W128" s="309"/>
      <c r="X128" s="309"/>
      <c r="Y128" s="309"/>
      <c r="Z128" s="309"/>
    </row>
    <row r="129" spans="1:26" ht="14.25" customHeight="1">
      <c r="A129" s="312"/>
      <c r="B129" s="308"/>
      <c r="C129" s="309"/>
      <c r="D129" s="309"/>
      <c r="E129" s="309"/>
      <c r="F129" s="309"/>
      <c r="G129" s="309"/>
      <c r="H129" s="309"/>
      <c r="I129" s="309"/>
      <c r="J129" s="309"/>
      <c r="K129" s="309"/>
      <c r="L129" s="309"/>
      <c r="M129" s="309"/>
      <c r="N129" s="309"/>
      <c r="O129" s="309"/>
      <c r="P129" s="309"/>
      <c r="Q129" s="309"/>
      <c r="R129" s="309"/>
      <c r="S129" s="309"/>
      <c r="T129" s="309"/>
      <c r="U129" s="309"/>
      <c r="V129" s="309"/>
      <c r="W129" s="309"/>
      <c r="X129" s="309"/>
      <c r="Y129" s="309"/>
      <c r="Z129" s="309"/>
    </row>
    <row r="130" spans="1:26" ht="14.25" customHeight="1">
      <c r="A130" s="312"/>
      <c r="B130" s="308"/>
      <c r="C130" s="309"/>
      <c r="D130" s="309"/>
      <c r="E130" s="309"/>
      <c r="F130" s="309"/>
      <c r="G130" s="309"/>
      <c r="H130" s="309"/>
      <c r="I130" s="309"/>
      <c r="J130" s="309"/>
      <c r="K130" s="309"/>
      <c r="L130" s="309"/>
      <c r="M130" s="309"/>
      <c r="N130" s="309"/>
      <c r="O130" s="309"/>
      <c r="P130" s="309"/>
      <c r="Q130" s="309"/>
      <c r="R130" s="309"/>
      <c r="S130" s="309"/>
      <c r="T130" s="309"/>
      <c r="U130" s="309"/>
      <c r="V130" s="309"/>
      <c r="W130" s="309"/>
      <c r="X130" s="309"/>
      <c r="Y130" s="309"/>
      <c r="Z130" s="309"/>
    </row>
    <row r="131" spans="1:26" ht="14.25" customHeight="1">
      <c r="A131" s="312"/>
      <c r="B131" s="308"/>
      <c r="C131" s="309"/>
      <c r="D131" s="309"/>
      <c r="E131" s="309"/>
      <c r="F131" s="309"/>
      <c r="G131" s="309"/>
      <c r="H131" s="309"/>
      <c r="I131" s="309"/>
      <c r="J131" s="309"/>
      <c r="K131" s="309"/>
      <c r="L131" s="309"/>
      <c r="M131" s="309"/>
      <c r="N131" s="309"/>
      <c r="O131" s="309"/>
      <c r="P131" s="309"/>
      <c r="Q131" s="309"/>
      <c r="R131" s="309"/>
      <c r="S131" s="309"/>
      <c r="T131" s="309"/>
      <c r="U131" s="309"/>
      <c r="V131" s="309"/>
      <c r="W131" s="309"/>
      <c r="X131" s="309"/>
      <c r="Y131" s="309"/>
      <c r="Z131" s="309"/>
    </row>
    <row r="132" spans="1:26" ht="14.25" customHeight="1">
      <c r="A132" s="312"/>
      <c r="B132" s="308"/>
      <c r="C132" s="309"/>
      <c r="D132" s="309"/>
      <c r="E132" s="309"/>
      <c r="F132" s="309"/>
      <c r="G132" s="309"/>
      <c r="H132" s="309"/>
      <c r="I132" s="309"/>
      <c r="J132" s="309"/>
      <c r="K132" s="309"/>
      <c r="L132" s="309"/>
      <c r="M132" s="309"/>
      <c r="N132" s="309"/>
      <c r="O132" s="309"/>
      <c r="P132" s="309"/>
      <c r="Q132" s="309"/>
      <c r="R132" s="309"/>
      <c r="S132" s="309"/>
      <c r="T132" s="309"/>
      <c r="U132" s="309"/>
      <c r="V132" s="309"/>
      <c r="W132" s="309"/>
      <c r="X132" s="309"/>
      <c r="Y132" s="309"/>
      <c r="Z132" s="309"/>
    </row>
    <row r="133" spans="1:26" ht="14.25" customHeight="1">
      <c r="A133" s="312"/>
      <c r="B133" s="308"/>
      <c r="C133" s="309"/>
      <c r="D133" s="309"/>
      <c r="E133" s="309"/>
      <c r="F133" s="309"/>
      <c r="G133" s="309"/>
      <c r="H133" s="309"/>
      <c r="I133" s="309"/>
      <c r="J133" s="309"/>
      <c r="K133" s="309"/>
      <c r="L133" s="309"/>
      <c r="M133" s="309"/>
      <c r="N133" s="309"/>
      <c r="O133" s="309"/>
      <c r="P133" s="309"/>
      <c r="Q133" s="309"/>
      <c r="R133" s="309"/>
      <c r="S133" s="309"/>
      <c r="T133" s="309"/>
      <c r="U133" s="309"/>
      <c r="V133" s="309"/>
      <c r="W133" s="309"/>
      <c r="X133" s="309"/>
      <c r="Y133" s="309"/>
      <c r="Z133" s="309"/>
    </row>
    <row r="134" spans="1:26" ht="14.25" customHeight="1">
      <c r="A134" s="312"/>
      <c r="B134" s="308"/>
      <c r="C134" s="309"/>
      <c r="D134" s="309"/>
      <c r="E134" s="309"/>
      <c r="F134" s="309"/>
      <c r="G134" s="309"/>
      <c r="H134" s="309"/>
      <c r="I134" s="309"/>
      <c r="J134" s="309"/>
      <c r="K134" s="309"/>
      <c r="L134" s="309"/>
      <c r="M134" s="309"/>
      <c r="N134" s="309"/>
      <c r="O134" s="309"/>
      <c r="P134" s="309"/>
      <c r="Q134" s="309"/>
      <c r="R134" s="309"/>
      <c r="S134" s="309"/>
      <c r="T134" s="309"/>
      <c r="U134" s="309"/>
      <c r="V134" s="309"/>
      <c r="W134" s="309"/>
      <c r="X134" s="309"/>
      <c r="Y134" s="309"/>
      <c r="Z134" s="309"/>
    </row>
    <row r="135" spans="1:26" ht="14.25" customHeight="1">
      <c r="A135" s="312"/>
      <c r="B135" s="308"/>
      <c r="C135" s="309"/>
      <c r="D135" s="309"/>
      <c r="E135" s="309"/>
      <c r="F135" s="309"/>
      <c r="G135" s="309"/>
      <c r="H135" s="309"/>
      <c r="I135" s="309"/>
      <c r="J135" s="309"/>
      <c r="K135" s="309"/>
      <c r="L135" s="309"/>
      <c r="M135" s="309"/>
      <c r="N135" s="309"/>
      <c r="O135" s="309"/>
      <c r="P135" s="309"/>
      <c r="Q135" s="309"/>
      <c r="R135" s="309"/>
      <c r="S135" s="309"/>
      <c r="T135" s="309"/>
      <c r="U135" s="309"/>
      <c r="V135" s="309"/>
      <c r="W135" s="309"/>
      <c r="X135" s="309"/>
      <c r="Y135" s="309"/>
      <c r="Z135" s="309"/>
    </row>
    <row r="136" spans="1:26" ht="14.25" customHeight="1">
      <c r="A136" s="312"/>
      <c r="B136" s="308"/>
      <c r="C136" s="309"/>
      <c r="D136" s="309"/>
      <c r="E136" s="309"/>
      <c r="F136" s="309"/>
      <c r="G136" s="309"/>
      <c r="H136" s="309"/>
      <c r="I136" s="309"/>
      <c r="J136" s="309"/>
      <c r="K136" s="309"/>
      <c r="L136" s="309"/>
      <c r="M136" s="309"/>
      <c r="N136" s="309"/>
      <c r="O136" s="309"/>
      <c r="P136" s="309"/>
      <c r="Q136" s="309"/>
      <c r="R136" s="309"/>
      <c r="S136" s="309"/>
      <c r="T136" s="309"/>
      <c r="U136" s="309"/>
      <c r="V136" s="309"/>
      <c r="W136" s="309"/>
      <c r="X136" s="309"/>
      <c r="Y136" s="309"/>
      <c r="Z136" s="309"/>
    </row>
    <row r="137" spans="1:26" ht="14.25" customHeight="1">
      <c r="A137" s="312"/>
      <c r="B137" s="308"/>
      <c r="C137" s="309"/>
      <c r="D137" s="309"/>
      <c r="E137" s="309"/>
      <c r="F137" s="309"/>
      <c r="G137" s="309"/>
      <c r="H137" s="309"/>
      <c r="I137" s="309"/>
      <c r="J137" s="309"/>
      <c r="K137" s="309"/>
      <c r="L137" s="309"/>
      <c r="M137" s="309"/>
      <c r="N137" s="309"/>
      <c r="O137" s="309"/>
      <c r="P137" s="309"/>
      <c r="Q137" s="309"/>
      <c r="R137" s="309"/>
      <c r="S137" s="309"/>
      <c r="T137" s="309"/>
      <c r="U137" s="309"/>
      <c r="V137" s="309"/>
      <c r="W137" s="309"/>
      <c r="X137" s="309"/>
      <c r="Y137" s="309"/>
      <c r="Z137" s="309"/>
    </row>
    <row r="138" spans="1:26" ht="14.25" customHeight="1">
      <c r="A138" s="312"/>
      <c r="B138" s="308"/>
      <c r="C138" s="309"/>
      <c r="D138" s="309"/>
      <c r="E138" s="309"/>
      <c r="F138" s="309"/>
      <c r="G138" s="309"/>
      <c r="H138" s="309"/>
      <c r="I138" s="309"/>
      <c r="J138" s="309"/>
      <c r="K138" s="309"/>
      <c r="L138" s="309"/>
      <c r="M138" s="309"/>
      <c r="N138" s="309"/>
      <c r="O138" s="309"/>
      <c r="P138" s="309"/>
      <c r="Q138" s="309"/>
      <c r="R138" s="309"/>
      <c r="S138" s="309"/>
      <c r="T138" s="309"/>
      <c r="U138" s="309"/>
      <c r="V138" s="309"/>
      <c r="W138" s="309"/>
      <c r="X138" s="309"/>
      <c r="Y138" s="309"/>
      <c r="Z138" s="309"/>
    </row>
    <row r="139" spans="1:26" ht="14.25" customHeight="1">
      <c r="A139" s="312"/>
      <c r="B139" s="308"/>
      <c r="C139" s="309"/>
      <c r="D139" s="309"/>
      <c r="E139" s="309"/>
      <c r="F139" s="309"/>
      <c r="G139" s="309"/>
      <c r="H139" s="309"/>
      <c r="I139" s="309"/>
      <c r="J139" s="309"/>
      <c r="K139" s="309"/>
      <c r="L139" s="309"/>
      <c r="M139" s="309"/>
      <c r="N139" s="309"/>
      <c r="O139" s="309"/>
      <c r="P139" s="309"/>
      <c r="Q139" s="309"/>
      <c r="R139" s="309"/>
      <c r="S139" s="309"/>
      <c r="T139" s="309"/>
      <c r="U139" s="309"/>
      <c r="V139" s="309"/>
      <c r="W139" s="309"/>
      <c r="X139" s="309"/>
      <c r="Y139" s="309"/>
      <c r="Z139" s="309"/>
    </row>
    <row r="140" spans="1:26" ht="14.25" customHeight="1">
      <c r="A140" s="312"/>
      <c r="B140" s="308"/>
      <c r="C140" s="309"/>
      <c r="D140" s="309"/>
      <c r="E140" s="309"/>
      <c r="F140" s="309"/>
      <c r="G140" s="309"/>
      <c r="H140" s="309"/>
      <c r="I140" s="309"/>
      <c r="J140" s="309"/>
      <c r="K140" s="309"/>
      <c r="L140" s="309"/>
      <c r="M140" s="309"/>
      <c r="N140" s="309"/>
      <c r="O140" s="309"/>
      <c r="P140" s="309"/>
      <c r="Q140" s="309"/>
      <c r="R140" s="309"/>
      <c r="S140" s="309"/>
      <c r="T140" s="309"/>
      <c r="U140" s="309"/>
      <c r="V140" s="309"/>
      <c r="W140" s="309"/>
      <c r="X140" s="309"/>
      <c r="Y140" s="309"/>
      <c r="Z140" s="309"/>
    </row>
    <row r="141" spans="1:26" ht="14.25" customHeight="1">
      <c r="A141" s="312"/>
      <c r="B141" s="308"/>
      <c r="C141" s="309"/>
      <c r="D141" s="309"/>
      <c r="E141" s="309"/>
      <c r="F141" s="309"/>
      <c r="G141" s="309"/>
      <c r="H141" s="309"/>
      <c r="I141" s="309"/>
      <c r="J141" s="309"/>
      <c r="K141" s="309"/>
      <c r="L141" s="309"/>
      <c r="M141" s="309"/>
      <c r="N141" s="309"/>
      <c r="O141" s="309"/>
      <c r="P141" s="309"/>
      <c r="Q141" s="309"/>
      <c r="R141" s="309"/>
      <c r="S141" s="309"/>
      <c r="T141" s="309"/>
      <c r="U141" s="309"/>
      <c r="V141" s="309"/>
      <c r="W141" s="309"/>
      <c r="X141" s="309"/>
      <c r="Y141" s="309"/>
      <c r="Z141" s="309"/>
    </row>
    <row r="142" spans="1:26" ht="14.25" customHeight="1">
      <c r="A142" s="312"/>
      <c r="B142" s="308"/>
      <c r="C142" s="309"/>
      <c r="D142" s="309"/>
      <c r="E142" s="309"/>
      <c r="F142" s="309"/>
      <c r="G142" s="309"/>
      <c r="H142" s="309"/>
      <c r="I142" s="309"/>
      <c r="J142" s="309"/>
      <c r="K142" s="309"/>
      <c r="L142" s="309"/>
      <c r="M142" s="309"/>
      <c r="N142" s="309"/>
      <c r="O142" s="309"/>
      <c r="P142" s="309"/>
      <c r="Q142" s="309"/>
      <c r="R142" s="309"/>
      <c r="S142" s="309"/>
      <c r="T142" s="309"/>
      <c r="U142" s="309"/>
      <c r="V142" s="309"/>
      <c r="W142" s="309"/>
      <c r="X142" s="309"/>
      <c r="Y142" s="309"/>
      <c r="Z142" s="309"/>
    </row>
    <row r="143" spans="1:26" ht="14.25" customHeight="1">
      <c r="A143" s="312"/>
      <c r="B143" s="308"/>
      <c r="C143" s="309"/>
      <c r="D143" s="309"/>
      <c r="E143" s="309"/>
      <c r="F143" s="309"/>
      <c r="G143" s="309"/>
      <c r="H143" s="309"/>
      <c r="I143" s="309"/>
      <c r="J143" s="309"/>
      <c r="K143" s="309"/>
      <c r="L143" s="309"/>
      <c r="M143" s="309"/>
      <c r="N143" s="309"/>
      <c r="O143" s="309"/>
      <c r="P143" s="309"/>
      <c r="Q143" s="309"/>
      <c r="R143" s="309"/>
      <c r="S143" s="309"/>
      <c r="T143" s="309"/>
      <c r="U143" s="309"/>
      <c r="V143" s="309"/>
      <c r="W143" s="309"/>
      <c r="X143" s="309"/>
      <c r="Y143" s="309"/>
      <c r="Z143" s="309"/>
    </row>
    <row r="144" spans="1:26" ht="14.25" customHeight="1">
      <c r="A144" s="312"/>
      <c r="B144" s="308"/>
      <c r="C144" s="309"/>
      <c r="D144" s="309"/>
      <c r="E144" s="309"/>
      <c r="F144" s="309"/>
      <c r="G144" s="309"/>
      <c r="H144" s="309"/>
      <c r="I144" s="309"/>
      <c r="J144" s="309"/>
      <c r="K144" s="309"/>
      <c r="L144" s="309"/>
      <c r="M144" s="309"/>
      <c r="N144" s="309"/>
      <c r="O144" s="309"/>
      <c r="P144" s="309"/>
      <c r="Q144" s="309"/>
      <c r="R144" s="309"/>
      <c r="S144" s="309"/>
      <c r="T144" s="309"/>
      <c r="U144" s="309"/>
      <c r="V144" s="309"/>
      <c r="W144" s="309"/>
      <c r="X144" s="309"/>
      <c r="Y144" s="309"/>
      <c r="Z144" s="309"/>
    </row>
    <row r="145" spans="1:26" ht="14.25" customHeight="1">
      <c r="A145" s="312"/>
      <c r="B145" s="308"/>
      <c r="C145" s="309"/>
      <c r="D145" s="309"/>
      <c r="E145" s="309"/>
      <c r="F145" s="309"/>
      <c r="G145" s="309"/>
      <c r="H145" s="309"/>
      <c r="I145" s="309"/>
      <c r="J145" s="309"/>
      <c r="K145" s="309"/>
      <c r="L145" s="309"/>
      <c r="M145" s="309"/>
      <c r="N145" s="309"/>
      <c r="O145" s="309"/>
      <c r="P145" s="309"/>
      <c r="Q145" s="309"/>
      <c r="R145" s="309"/>
      <c r="S145" s="309"/>
      <c r="T145" s="309"/>
      <c r="U145" s="309"/>
      <c r="V145" s="309"/>
      <c r="W145" s="309"/>
      <c r="X145" s="309"/>
      <c r="Y145" s="309"/>
      <c r="Z145" s="309"/>
    </row>
    <row r="146" spans="1:26" ht="14.25" customHeight="1">
      <c r="A146" s="312"/>
      <c r="B146" s="308"/>
      <c r="C146" s="309"/>
      <c r="D146" s="309"/>
      <c r="E146" s="309"/>
      <c r="F146" s="309"/>
      <c r="G146" s="309"/>
      <c r="H146" s="309"/>
      <c r="I146" s="309"/>
      <c r="J146" s="309"/>
      <c r="K146" s="309"/>
      <c r="L146" s="309"/>
      <c r="M146" s="309"/>
      <c r="N146" s="309"/>
      <c r="O146" s="309"/>
      <c r="P146" s="309"/>
      <c r="Q146" s="309"/>
      <c r="R146" s="309"/>
      <c r="S146" s="309"/>
      <c r="T146" s="309"/>
      <c r="U146" s="309"/>
      <c r="V146" s="309"/>
      <c r="W146" s="309"/>
      <c r="X146" s="309"/>
      <c r="Y146" s="309"/>
      <c r="Z146" s="309"/>
    </row>
    <row r="147" spans="1:26" ht="14.25" customHeight="1">
      <c r="A147" s="312"/>
      <c r="B147" s="308"/>
      <c r="C147" s="309"/>
      <c r="D147" s="309"/>
      <c r="E147" s="309"/>
      <c r="F147" s="309"/>
      <c r="G147" s="309"/>
      <c r="H147" s="309"/>
      <c r="I147" s="309"/>
      <c r="J147" s="309"/>
      <c r="K147" s="309"/>
      <c r="L147" s="309"/>
      <c r="M147" s="309"/>
      <c r="N147" s="309"/>
      <c r="O147" s="309"/>
      <c r="P147" s="309"/>
      <c r="Q147" s="309"/>
      <c r="R147" s="309"/>
      <c r="S147" s="309"/>
      <c r="T147" s="309"/>
      <c r="U147" s="309"/>
      <c r="V147" s="309"/>
      <c r="W147" s="309"/>
      <c r="X147" s="309"/>
      <c r="Y147" s="309"/>
      <c r="Z147" s="309"/>
    </row>
    <row r="148" spans="1:26" ht="14.25" customHeight="1">
      <c r="A148" s="312"/>
      <c r="B148" s="308"/>
      <c r="C148" s="309"/>
      <c r="D148" s="309"/>
      <c r="E148" s="309"/>
      <c r="F148" s="309"/>
      <c r="G148" s="309"/>
      <c r="H148" s="309"/>
      <c r="I148" s="309"/>
      <c r="J148" s="309"/>
      <c r="K148" s="309"/>
      <c r="L148" s="309"/>
      <c r="M148" s="309"/>
      <c r="N148" s="309"/>
      <c r="O148" s="309"/>
      <c r="P148" s="309"/>
      <c r="Q148" s="309"/>
      <c r="R148" s="309"/>
      <c r="S148" s="309"/>
      <c r="T148" s="309"/>
      <c r="U148" s="309"/>
      <c r="V148" s="309"/>
      <c r="W148" s="309"/>
      <c r="X148" s="309"/>
      <c r="Y148" s="309"/>
      <c r="Z148" s="309"/>
    </row>
    <row r="149" spans="1:26" ht="14.25" customHeight="1">
      <c r="A149" s="312"/>
      <c r="B149" s="308"/>
      <c r="C149" s="309"/>
      <c r="D149" s="309"/>
      <c r="E149" s="309"/>
      <c r="F149" s="309"/>
      <c r="G149" s="309"/>
      <c r="H149" s="309"/>
      <c r="I149" s="309"/>
      <c r="J149" s="309"/>
      <c r="K149" s="309"/>
      <c r="L149" s="309"/>
      <c r="M149" s="309"/>
      <c r="N149" s="309"/>
      <c r="O149" s="309"/>
      <c r="P149" s="309"/>
      <c r="Q149" s="309"/>
      <c r="R149" s="309"/>
      <c r="S149" s="309"/>
      <c r="T149" s="309"/>
      <c r="U149" s="309"/>
      <c r="V149" s="309"/>
      <c r="W149" s="309"/>
      <c r="X149" s="309"/>
      <c r="Y149" s="309"/>
      <c r="Z149" s="309"/>
    </row>
    <row r="150" spans="1:26" ht="14.25" customHeight="1">
      <c r="A150" s="312"/>
      <c r="B150" s="308"/>
      <c r="C150" s="309"/>
      <c r="D150" s="309"/>
      <c r="E150" s="309"/>
      <c r="F150" s="309"/>
      <c r="G150" s="309"/>
      <c r="H150" s="309"/>
      <c r="I150" s="309"/>
      <c r="J150" s="309"/>
      <c r="K150" s="309"/>
      <c r="L150" s="309"/>
      <c r="M150" s="309"/>
      <c r="N150" s="309"/>
      <c r="O150" s="309"/>
      <c r="P150" s="309"/>
      <c r="Q150" s="309"/>
      <c r="R150" s="309"/>
      <c r="S150" s="309"/>
      <c r="T150" s="309"/>
      <c r="U150" s="309"/>
      <c r="V150" s="309"/>
      <c r="W150" s="309"/>
      <c r="X150" s="309"/>
      <c r="Y150" s="309"/>
      <c r="Z150" s="309"/>
    </row>
    <row r="151" spans="1:26" ht="14.25" customHeight="1">
      <c r="A151" s="312"/>
      <c r="B151" s="308"/>
      <c r="C151" s="309"/>
      <c r="D151" s="309"/>
      <c r="E151" s="309"/>
      <c r="F151" s="309"/>
      <c r="G151" s="309"/>
      <c r="H151" s="309"/>
      <c r="I151" s="309"/>
      <c r="J151" s="309"/>
      <c r="K151" s="309"/>
      <c r="L151" s="309"/>
      <c r="M151" s="309"/>
      <c r="N151" s="309"/>
      <c r="O151" s="309"/>
      <c r="P151" s="309"/>
      <c r="Q151" s="309"/>
      <c r="R151" s="309"/>
      <c r="S151" s="309"/>
      <c r="T151" s="309"/>
      <c r="U151" s="309"/>
      <c r="V151" s="309"/>
      <c r="W151" s="309"/>
      <c r="X151" s="309"/>
      <c r="Y151" s="309"/>
      <c r="Z151" s="309"/>
    </row>
    <row r="152" spans="1:26" ht="14.25" customHeight="1">
      <c r="A152" s="312"/>
      <c r="B152" s="308"/>
      <c r="C152" s="309"/>
      <c r="D152" s="309"/>
      <c r="E152" s="309"/>
      <c r="F152" s="309"/>
      <c r="G152" s="309"/>
      <c r="H152" s="309"/>
      <c r="I152" s="309"/>
      <c r="J152" s="309"/>
      <c r="K152" s="309"/>
      <c r="L152" s="309"/>
      <c r="M152" s="309"/>
      <c r="N152" s="309"/>
      <c r="O152" s="309"/>
      <c r="P152" s="309"/>
      <c r="Q152" s="309"/>
      <c r="R152" s="309"/>
      <c r="S152" s="309"/>
      <c r="T152" s="309"/>
      <c r="U152" s="309"/>
      <c r="V152" s="309"/>
      <c r="W152" s="309"/>
      <c r="X152" s="309"/>
      <c r="Y152" s="309"/>
      <c r="Z152" s="309"/>
    </row>
    <row r="153" spans="1:26" ht="14.25" customHeight="1">
      <c r="A153" s="312"/>
      <c r="B153" s="308"/>
      <c r="C153" s="309"/>
      <c r="D153" s="309"/>
      <c r="E153" s="309"/>
      <c r="F153" s="309"/>
      <c r="G153" s="309"/>
      <c r="H153" s="309"/>
      <c r="I153" s="309"/>
      <c r="J153" s="309"/>
      <c r="K153" s="309"/>
      <c r="L153" s="309"/>
      <c r="M153" s="309"/>
      <c r="N153" s="309"/>
      <c r="O153" s="309"/>
      <c r="P153" s="309"/>
      <c r="Q153" s="309"/>
      <c r="R153" s="309"/>
      <c r="S153" s="309"/>
      <c r="T153" s="309"/>
      <c r="U153" s="309"/>
      <c r="V153" s="309"/>
      <c r="W153" s="309"/>
      <c r="X153" s="309"/>
      <c r="Y153" s="309"/>
      <c r="Z153" s="309"/>
    </row>
    <row r="154" spans="1:26" ht="14.25" customHeight="1">
      <c r="A154" s="312"/>
      <c r="B154" s="308"/>
      <c r="C154" s="309"/>
      <c r="D154" s="309"/>
      <c r="E154" s="309"/>
      <c r="F154" s="309"/>
      <c r="G154" s="309"/>
      <c r="H154" s="309"/>
      <c r="I154" s="309"/>
      <c r="J154" s="309"/>
      <c r="K154" s="309"/>
      <c r="L154" s="309"/>
      <c r="M154" s="309"/>
      <c r="N154" s="309"/>
      <c r="O154" s="309"/>
      <c r="P154" s="309"/>
      <c r="Q154" s="309"/>
      <c r="R154" s="309"/>
      <c r="S154" s="309"/>
      <c r="T154" s="309"/>
      <c r="U154" s="309"/>
      <c r="V154" s="309"/>
      <c r="W154" s="309"/>
      <c r="X154" s="309"/>
      <c r="Y154" s="309"/>
      <c r="Z154" s="309"/>
    </row>
    <row r="155" spans="1:26" ht="14.25" customHeight="1">
      <c r="A155" s="312"/>
      <c r="B155" s="308"/>
      <c r="C155" s="309"/>
      <c r="D155" s="309"/>
      <c r="E155" s="309"/>
      <c r="F155" s="309"/>
      <c r="G155" s="309"/>
      <c r="H155" s="309"/>
      <c r="I155" s="309"/>
      <c r="J155" s="309"/>
      <c r="K155" s="309"/>
      <c r="L155" s="309"/>
      <c r="M155" s="309"/>
      <c r="N155" s="309"/>
      <c r="O155" s="309"/>
      <c r="P155" s="309"/>
      <c r="Q155" s="309"/>
      <c r="R155" s="309"/>
      <c r="S155" s="309"/>
      <c r="T155" s="309"/>
      <c r="U155" s="309"/>
      <c r="V155" s="309"/>
      <c r="W155" s="309"/>
      <c r="X155" s="309"/>
      <c r="Y155" s="309"/>
      <c r="Z155" s="309"/>
    </row>
    <row r="156" spans="1:26" ht="14.25" customHeight="1">
      <c r="A156" s="312"/>
      <c r="B156" s="308"/>
      <c r="C156" s="309"/>
      <c r="D156" s="309"/>
      <c r="E156" s="309"/>
      <c r="F156" s="309"/>
      <c r="G156" s="309"/>
      <c r="H156" s="309"/>
      <c r="I156" s="309"/>
      <c r="J156" s="309"/>
      <c r="K156" s="309"/>
      <c r="L156" s="309"/>
      <c r="M156" s="309"/>
      <c r="N156" s="309"/>
      <c r="O156" s="309"/>
      <c r="P156" s="309"/>
      <c r="Q156" s="309"/>
      <c r="R156" s="309"/>
      <c r="S156" s="309"/>
      <c r="T156" s="309"/>
      <c r="U156" s="309"/>
      <c r="V156" s="309"/>
      <c r="W156" s="309"/>
      <c r="X156" s="309"/>
      <c r="Y156" s="309"/>
      <c r="Z156" s="309"/>
    </row>
    <row r="157" spans="1:26" ht="14.25" customHeight="1">
      <c r="A157" s="312"/>
      <c r="B157" s="308"/>
      <c r="C157" s="309"/>
      <c r="D157" s="309"/>
      <c r="E157" s="309"/>
      <c r="F157" s="309"/>
      <c r="G157" s="309"/>
      <c r="H157" s="309"/>
      <c r="I157" s="309"/>
      <c r="J157" s="309"/>
      <c r="K157" s="309"/>
      <c r="L157" s="309"/>
      <c r="M157" s="309"/>
      <c r="N157" s="309"/>
      <c r="O157" s="309"/>
      <c r="P157" s="309"/>
      <c r="Q157" s="309"/>
      <c r="R157" s="309"/>
      <c r="S157" s="309"/>
      <c r="T157" s="309"/>
      <c r="U157" s="309"/>
      <c r="V157" s="309"/>
      <c r="W157" s="309"/>
      <c r="X157" s="309"/>
      <c r="Y157" s="309"/>
      <c r="Z157" s="309"/>
    </row>
    <row r="158" spans="1:26" ht="14.25" customHeight="1">
      <c r="A158" s="312"/>
      <c r="B158" s="308"/>
      <c r="C158" s="309"/>
      <c r="D158" s="309"/>
      <c r="E158" s="309"/>
      <c r="F158" s="309"/>
      <c r="G158" s="309"/>
      <c r="H158" s="309"/>
      <c r="I158" s="309"/>
      <c r="J158" s="309"/>
      <c r="K158" s="309"/>
      <c r="L158" s="309"/>
      <c r="M158" s="309"/>
      <c r="N158" s="309"/>
      <c r="O158" s="309"/>
      <c r="P158" s="309"/>
      <c r="Q158" s="309"/>
      <c r="R158" s="309"/>
      <c r="S158" s="309"/>
      <c r="T158" s="309"/>
      <c r="U158" s="309"/>
      <c r="V158" s="309"/>
      <c r="W158" s="309"/>
      <c r="X158" s="309"/>
      <c r="Y158" s="309"/>
      <c r="Z158" s="309"/>
    </row>
    <row r="159" spans="1:26" ht="14.25" customHeight="1">
      <c r="A159" s="312"/>
      <c r="B159" s="308"/>
      <c r="C159" s="309"/>
      <c r="D159" s="309"/>
      <c r="E159" s="309"/>
      <c r="F159" s="309"/>
      <c r="G159" s="309"/>
      <c r="H159" s="309"/>
      <c r="I159" s="309"/>
      <c r="J159" s="309"/>
      <c r="K159" s="309"/>
      <c r="L159" s="309"/>
      <c r="M159" s="309"/>
      <c r="N159" s="309"/>
      <c r="O159" s="309"/>
      <c r="P159" s="309"/>
      <c r="Q159" s="309"/>
      <c r="R159" s="309"/>
      <c r="S159" s="309"/>
      <c r="T159" s="309"/>
      <c r="U159" s="309"/>
      <c r="V159" s="309"/>
      <c r="W159" s="309"/>
      <c r="X159" s="309"/>
      <c r="Y159" s="309"/>
      <c r="Z159" s="309"/>
    </row>
    <row r="160" spans="1:26" ht="14.25" customHeight="1">
      <c r="A160" s="312"/>
      <c r="B160" s="308"/>
      <c r="C160" s="309"/>
      <c r="D160" s="309"/>
      <c r="E160" s="309"/>
      <c r="F160" s="309"/>
      <c r="G160" s="309"/>
      <c r="H160" s="309"/>
      <c r="I160" s="309"/>
      <c r="J160" s="309"/>
      <c r="K160" s="309"/>
      <c r="L160" s="309"/>
      <c r="M160" s="309"/>
      <c r="N160" s="309"/>
      <c r="O160" s="309"/>
      <c r="P160" s="309"/>
      <c r="Q160" s="309"/>
      <c r="R160" s="309"/>
      <c r="S160" s="309"/>
      <c r="T160" s="309"/>
      <c r="U160" s="309"/>
      <c r="V160" s="309"/>
      <c r="W160" s="309"/>
      <c r="X160" s="309"/>
      <c r="Y160" s="309"/>
      <c r="Z160" s="309"/>
    </row>
    <row r="161" spans="1:26" ht="14.25" customHeight="1">
      <c r="A161" s="312"/>
      <c r="B161" s="308"/>
      <c r="C161" s="309"/>
      <c r="D161" s="309"/>
      <c r="E161" s="309"/>
      <c r="F161" s="309"/>
      <c r="G161" s="309"/>
      <c r="H161" s="309"/>
      <c r="I161" s="309"/>
      <c r="J161" s="309"/>
      <c r="K161" s="309"/>
      <c r="L161" s="309"/>
      <c r="M161" s="309"/>
      <c r="N161" s="309"/>
      <c r="O161" s="309"/>
      <c r="P161" s="309"/>
      <c r="Q161" s="309"/>
      <c r="R161" s="309"/>
      <c r="S161" s="309"/>
      <c r="T161" s="309"/>
      <c r="U161" s="309"/>
      <c r="V161" s="309"/>
      <c r="W161" s="309"/>
      <c r="X161" s="309"/>
      <c r="Y161" s="309"/>
      <c r="Z161" s="309"/>
    </row>
    <row r="162" spans="1:26" ht="14.25" customHeight="1">
      <c r="A162" s="312"/>
      <c r="B162" s="308"/>
      <c r="C162" s="309"/>
      <c r="D162" s="309"/>
      <c r="E162" s="309"/>
      <c r="F162" s="309"/>
      <c r="G162" s="309"/>
      <c r="H162" s="309"/>
      <c r="I162" s="309"/>
      <c r="J162" s="309"/>
      <c r="K162" s="309"/>
      <c r="L162" s="309"/>
      <c r="M162" s="309"/>
      <c r="N162" s="309"/>
      <c r="O162" s="309"/>
      <c r="P162" s="309"/>
      <c r="Q162" s="309"/>
      <c r="R162" s="309"/>
      <c r="S162" s="309"/>
      <c r="T162" s="309"/>
      <c r="U162" s="309"/>
      <c r="V162" s="309"/>
      <c r="W162" s="309"/>
      <c r="X162" s="309"/>
      <c r="Y162" s="309"/>
      <c r="Z162" s="309"/>
    </row>
    <row r="163" spans="1:26" ht="14.25" customHeight="1">
      <c r="A163" s="312"/>
      <c r="B163" s="308"/>
      <c r="C163" s="309"/>
      <c r="D163" s="309"/>
      <c r="E163" s="309"/>
      <c r="F163" s="309"/>
      <c r="G163" s="309"/>
      <c r="H163" s="309"/>
      <c r="I163" s="309"/>
      <c r="J163" s="309"/>
      <c r="K163" s="309"/>
      <c r="L163" s="309"/>
      <c r="M163" s="309"/>
      <c r="N163" s="309"/>
      <c r="O163" s="309"/>
      <c r="P163" s="309"/>
      <c r="Q163" s="309"/>
      <c r="R163" s="309"/>
      <c r="S163" s="309"/>
      <c r="T163" s="309"/>
      <c r="U163" s="309"/>
      <c r="V163" s="309"/>
      <c r="W163" s="309"/>
      <c r="X163" s="309"/>
      <c r="Y163" s="309"/>
      <c r="Z163" s="309"/>
    </row>
    <row r="164" spans="1:26" ht="14.25" customHeight="1">
      <c r="A164" s="312"/>
      <c r="B164" s="308"/>
      <c r="C164" s="309"/>
      <c r="D164" s="309"/>
      <c r="E164" s="309"/>
      <c r="F164" s="309"/>
      <c r="G164" s="309"/>
      <c r="H164" s="309"/>
      <c r="I164" s="309"/>
      <c r="J164" s="309"/>
      <c r="K164" s="309"/>
      <c r="L164" s="309"/>
      <c r="M164" s="309"/>
      <c r="N164" s="309"/>
      <c r="O164" s="309"/>
      <c r="P164" s="309"/>
      <c r="Q164" s="309"/>
      <c r="R164" s="309"/>
      <c r="S164" s="309"/>
      <c r="T164" s="309"/>
      <c r="U164" s="309"/>
      <c r="V164" s="309"/>
      <c r="W164" s="309"/>
      <c r="X164" s="309"/>
      <c r="Y164" s="309"/>
      <c r="Z164" s="309"/>
    </row>
    <row r="165" spans="1:26" ht="14.25" customHeight="1">
      <c r="A165" s="312"/>
      <c r="B165" s="308"/>
      <c r="C165" s="309"/>
      <c r="D165" s="309"/>
      <c r="E165" s="309"/>
      <c r="F165" s="309"/>
      <c r="G165" s="309"/>
      <c r="H165" s="309"/>
      <c r="I165" s="309"/>
      <c r="J165" s="309"/>
      <c r="K165" s="309"/>
      <c r="L165" s="309"/>
      <c r="M165" s="309"/>
      <c r="N165" s="309"/>
      <c r="O165" s="309"/>
      <c r="P165" s="309"/>
      <c r="Q165" s="309"/>
      <c r="R165" s="309"/>
      <c r="S165" s="309"/>
      <c r="T165" s="309"/>
      <c r="U165" s="309"/>
      <c r="V165" s="309"/>
      <c r="W165" s="309"/>
      <c r="X165" s="309"/>
      <c r="Y165" s="309"/>
      <c r="Z165" s="309"/>
    </row>
    <row r="166" spans="1:26" ht="14.25" customHeight="1">
      <c r="A166" s="312"/>
      <c r="B166" s="308"/>
      <c r="C166" s="309"/>
      <c r="D166" s="309"/>
      <c r="E166" s="309"/>
      <c r="F166" s="309"/>
      <c r="G166" s="309"/>
      <c r="H166" s="309"/>
      <c r="I166" s="309"/>
      <c r="J166" s="309"/>
      <c r="K166" s="309"/>
      <c r="L166" s="309"/>
      <c r="M166" s="309"/>
      <c r="N166" s="309"/>
      <c r="O166" s="309"/>
      <c r="P166" s="309"/>
      <c r="Q166" s="309"/>
      <c r="R166" s="309"/>
      <c r="S166" s="309"/>
      <c r="T166" s="309"/>
      <c r="U166" s="309"/>
      <c r="V166" s="309"/>
      <c r="W166" s="309"/>
      <c r="X166" s="309"/>
      <c r="Y166" s="309"/>
      <c r="Z166" s="309"/>
    </row>
    <row r="167" spans="1:26" ht="14.25" customHeight="1">
      <c r="A167" s="312"/>
      <c r="B167" s="308"/>
      <c r="C167" s="309"/>
      <c r="D167" s="309"/>
      <c r="E167" s="309"/>
      <c r="F167" s="309"/>
      <c r="G167" s="309"/>
      <c r="H167" s="309"/>
      <c r="I167" s="309"/>
      <c r="J167" s="309"/>
      <c r="K167" s="309"/>
      <c r="L167" s="309"/>
      <c r="M167" s="309"/>
      <c r="N167" s="309"/>
      <c r="O167" s="309"/>
      <c r="P167" s="309"/>
      <c r="Q167" s="309"/>
      <c r="R167" s="309"/>
      <c r="S167" s="309"/>
      <c r="T167" s="309"/>
      <c r="U167" s="309"/>
      <c r="V167" s="309"/>
      <c r="W167" s="309"/>
      <c r="X167" s="309"/>
      <c r="Y167" s="309"/>
      <c r="Z167" s="309"/>
    </row>
    <row r="168" spans="1:26" ht="14.25" customHeight="1">
      <c r="A168" s="312"/>
      <c r="B168" s="308"/>
      <c r="C168" s="309"/>
      <c r="D168" s="309"/>
      <c r="E168" s="309"/>
      <c r="F168" s="309"/>
      <c r="G168" s="309"/>
      <c r="H168" s="309"/>
      <c r="I168" s="309"/>
      <c r="J168" s="309"/>
      <c r="K168" s="309"/>
      <c r="L168" s="309"/>
      <c r="M168" s="309"/>
      <c r="N168" s="309"/>
      <c r="O168" s="309"/>
      <c r="P168" s="309"/>
      <c r="Q168" s="309"/>
      <c r="R168" s="309"/>
      <c r="S168" s="309"/>
      <c r="T168" s="309"/>
      <c r="U168" s="309"/>
      <c r="V168" s="309"/>
      <c r="W168" s="309"/>
      <c r="X168" s="309"/>
      <c r="Y168" s="309"/>
      <c r="Z168" s="309"/>
    </row>
    <row r="169" spans="1:26" ht="14.25" customHeight="1">
      <c r="A169" s="312"/>
      <c r="B169" s="308"/>
      <c r="C169" s="309"/>
      <c r="D169" s="309"/>
      <c r="E169" s="309"/>
      <c r="F169" s="309"/>
      <c r="G169" s="309"/>
      <c r="H169" s="309"/>
      <c r="I169" s="309"/>
      <c r="J169" s="309"/>
      <c r="K169" s="309"/>
      <c r="L169" s="309"/>
      <c r="M169" s="309"/>
      <c r="N169" s="309"/>
      <c r="O169" s="309"/>
      <c r="P169" s="309"/>
      <c r="Q169" s="309"/>
      <c r="R169" s="309"/>
      <c r="S169" s="309"/>
      <c r="T169" s="309"/>
      <c r="U169" s="309"/>
      <c r="V169" s="309"/>
      <c r="W169" s="309"/>
      <c r="X169" s="309"/>
      <c r="Y169" s="309"/>
      <c r="Z169" s="309"/>
    </row>
    <row r="170" spans="1:26" ht="14.25" customHeight="1">
      <c r="A170" s="312"/>
      <c r="B170" s="308"/>
      <c r="C170" s="309"/>
      <c r="D170" s="309"/>
      <c r="E170" s="309"/>
      <c r="F170" s="309"/>
      <c r="G170" s="309"/>
      <c r="H170" s="309"/>
      <c r="I170" s="309"/>
      <c r="J170" s="309"/>
      <c r="K170" s="309"/>
      <c r="L170" s="309"/>
      <c r="M170" s="309"/>
      <c r="N170" s="309"/>
      <c r="O170" s="309"/>
      <c r="P170" s="309"/>
      <c r="Q170" s="309"/>
      <c r="R170" s="309"/>
      <c r="S170" s="309"/>
      <c r="T170" s="309"/>
      <c r="U170" s="309"/>
      <c r="V170" s="309"/>
      <c r="W170" s="309"/>
      <c r="X170" s="309"/>
      <c r="Y170" s="309"/>
      <c r="Z170" s="309"/>
    </row>
    <row r="171" spans="1:26" ht="14.25" customHeight="1">
      <c r="A171" s="312"/>
      <c r="B171" s="308"/>
      <c r="C171" s="309"/>
      <c r="D171" s="309"/>
      <c r="E171" s="309"/>
      <c r="F171" s="309"/>
      <c r="G171" s="309"/>
      <c r="H171" s="309"/>
      <c r="I171" s="309"/>
      <c r="J171" s="309"/>
      <c r="K171" s="309"/>
      <c r="L171" s="309"/>
      <c r="M171" s="309"/>
      <c r="N171" s="309"/>
      <c r="O171" s="309"/>
      <c r="P171" s="309"/>
      <c r="Q171" s="309"/>
      <c r="R171" s="309"/>
      <c r="S171" s="309"/>
      <c r="T171" s="309"/>
      <c r="U171" s="309"/>
      <c r="V171" s="309"/>
      <c r="W171" s="309"/>
      <c r="X171" s="309"/>
      <c r="Y171" s="309"/>
      <c r="Z171" s="309"/>
    </row>
    <row r="172" spans="1:26" ht="14.25" customHeight="1">
      <c r="A172" s="312"/>
      <c r="B172" s="308"/>
      <c r="C172" s="309"/>
      <c r="D172" s="309"/>
      <c r="E172" s="309"/>
      <c r="F172" s="309"/>
      <c r="G172" s="309"/>
      <c r="H172" s="309"/>
      <c r="I172" s="309"/>
      <c r="J172" s="309"/>
      <c r="K172" s="309"/>
      <c r="L172" s="309"/>
      <c r="M172" s="309"/>
      <c r="N172" s="309"/>
      <c r="O172" s="309"/>
      <c r="P172" s="309"/>
      <c r="Q172" s="309"/>
      <c r="R172" s="309"/>
      <c r="S172" s="309"/>
      <c r="T172" s="309"/>
      <c r="U172" s="309"/>
      <c r="V172" s="309"/>
      <c r="W172" s="309"/>
      <c r="X172" s="309"/>
      <c r="Y172" s="309"/>
      <c r="Z172" s="309"/>
    </row>
    <row r="173" spans="1:26" ht="14.25" customHeight="1">
      <c r="A173" s="312"/>
      <c r="B173" s="308"/>
      <c r="C173" s="309"/>
      <c r="D173" s="309"/>
      <c r="E173" s="309"/>
      <c r="F173" s="309"/>
      <c r="G173" s="309"/>
      <c r="H173" s="309"/>
      <c r="I173" s="309"/>
      <c r="J173" s="309"/>
      <c r="K173" s="309"/>
      <c r="L173" s="309"/>
      <c r="M173" s="309"/>
      <c r="N173" s="309"/>
      <c r="O173" s="309"/>
      <c r="P173" s="309"/>
      <c r="Q173" s="309"/>
      <c r="R173" s="309"/>
      <c r="S173" s="309"/>
      <c r="T173" s="309"/>
      <c r="U173" s="309"/>
      <c r="V173" s="309"/>
      <c r="W173" s="309"/>
      <c r="X173" s="309"/>
      <c r="Y173" s="309"/>
      <c r="Z173" s="309"/>
    </row>
    <row r="174" spans="1:26" ht="14.25" customHeight="1">
      <c r="A174" s="312"/>
      <c r="B174" s="308"/>
      <c r="C174" s="309"/>
      <c r="D174" s="309"/>
      <c r="E174" s="309"/>
      <c r="F174" s="309"/>
      <c r="G174" s="309"/>
      <c r="H174" s="309"/>
      <c r="I174" s="309"/>
      <c r="J174" s="309"/>
      <c r="K174" s="309"/>
      <c r="L174" s="309"/>
      <c r="M174" s="309"/>
      <c r="N174" s="309"/>
      <c r="O174" s="309"/>
      <c r="P174" s="309"/>
      <c r="Q174" s="309"/>
      <c r="R174" s="309"/>
      <c r="S174" s="309"/>
      <c r="T174" s="309"/>
      <c r="U174" s="309"/>
      <c r="V174" s="309"/>
      <c r="W174" s="309"/>
      <c r="X174" s="309"/>
      <c r="Y174" s="309"/>
      <c r="Z174" s="309"/>
    </row>
    <row r="175" spans="1:26" ht="14.25" customHeight="1">
      <c r="A175" s="312"/>
      <c r="B175" s="308"/>
      <c r="C175" s="309"/>
      <c r="D175" s="309"/>
      <c r="E175" s="309"/>
      <c r="F175" s="309"/>
      <c r="G175" s="309"/>
      <c r="H175" s="309"/>
      <c r="I175" s="309"/>
      <c r="J175" s="309"/>
      <c r="K175" s="309"/>
      <c r="L175" s="309"/>
      <c r="M175" s="309"/>
      <c r="N175" s="309"/>
      <c r="O175" s="309"/>
      <c r="P175" s="309"/>
      <c r="Q175" s="309"/>
      <c r="R175" s="309"/>
      <c r="S175" s="309"/>
      <c r="T175" s="309"/>
      <c r="U175" s="309"/>
      <c r="V175" s="309"/>
      <c r="W175" s="309"/>
      <c r="X175" s="309"/>
      <c r="Y175" s="309"/>
      <c r="Z175" s="309"/>
    </row>
    <row r="176" spans="1:26" ht="14.25" customHeight="1">
      <c r="A176" s="312"/>
      <c r="B176" s="308"/>
      <c r="C176" s="309"/>
      <c r="D176" s="309"/>
      <c r="E176" s="309"/>
      <c r="F176" s="309"/>
      <c r="G176" s="309"/>
      <c r="H176" s="309"/>
      <c r="I176" s="309"/>
      <c r="J176" s="309"/>
      <c r="K176" s="309"/>
      <c r="L176" s="309"/>
      <c r="M176" s="309"/>
      <c r="N176" s="309"/>
      <c r="O176" s="309"/>
      <c r="P176" s="309"/>
      <c r="Q176" s="309"/>
      <c r="R176" s="309"/>
      <c r="S176" s="309"/>
      <c r="T176" s="309"/>
      <c r="U176" s="309"/>
      <c r="V176" s="309"/>
      <c r="W176" s="309"/>
      <c r="X176" s="309"/>
      <c r="Y176" s="309"/>
      <c r="Z176" s="309"/>
    </row>
    <row r="177" spans="1:26" ht="14.25" customHeight="1">
      <c r="A177" s="312"/>
      <c r="B177" s="308"/>
      <c r="C177" s="309"/>
      <c r="D177" s="309"/>
      <c r="E177" s="309"/>
      <c r="F177" s="309"/>
      <c r="G177" s="309"/>
      <c r="H177" s="309"/>
      <c r="I177" s="309"/>
      <c r="J177" s="309"/>
      <c r="K177" s="309"/>
      <c r="L177" s="309"/>
      <c r="M177" s="309"/>
      <c r="N177" s="309"/>
      <c r="O177" s="309"/>
      <c r="P177" s="309"/>
      <c r="Q177" s="309"/>
      <c r="R177" s="309"/>
      <c r="S177" s="309"/>
      <c r="T177" s="309"/>
      <c r="U177" s="309"/>
      <c r="V177" s="309"/>
      <c r="W177" s="309"/>
      <c r="X177" s="309"/>
      <c r="Y177" s="309"/>
      <c r="Z177" s="309"/>
    </row>
    <row r="178" spans="1:26" ht="14.25" customHeight="1">
      <c r="A178" s="312"/>
      <c r="B178" s="308"/>
      <c r="C178" s="309"/>
      <c r="D178" s="309"/>
      <c r="E178" s="309"/>
      <c r="F178" s="309"/>
      <c r="G178" s="309"/>
      <c r="H178" s="309"/>
      <c r="I178" s="309"/>
      <c r="J178" s="309"/>
      <c r="K178" s="309"/>
      <c r="L178" s="309"/>
      <c r="M178" s="309"/>
      <c r="N178" s="309"/>
      <c r="O178" s="309"/>
      <c r="P178" s="309"/>
      <c r="Q178" s="309"/>
      <c r="R178" s="309"/>
      <c r="S178" s="309"/>
      <c r="T178" s="309"/>
      <c r="U178" s="309"/>
      <c r="V178" s="309"/>
      <c r="W178" s="309"/>
      <c r="X178" s="309"/>
      <c r="Y178" s="309"/>
      <c r="Z178" s="309"/>
    </row>
    <row r="179" spans="1:26" ht="14.25" customHeight="1">
      <c r="A179" s="312"/>
      <c r="B179" s="308"/>
      <c r="C179" s="309"/>
      <c r="D179" s="309"/>
      <c r="E179" s="309"/>
      <c r="F179" s="309"/>
      <c r="G179" s="309"/>
      <c r="H179" s="309"/>
      <c r="I179" s="309"/>
      <c r="J179" s="309"/>
      <c r="K179" s="309"/>
      <c r="L179" s="309"/>
      <c r="M179" s="309"/>
      <c r="N179" s="309"/>
      <c r="O179" s="309"/>
      <c r="P179" s="309"/>
      <c r="Q179" s="309"/>
      <c r="R179" s="309"/>
      <c r="S179" s="309"/>
      <c r="T179" s="309"/>
      <c r="U179" s="309"/>
      <c r="V179" s="309"/>
      <c r="W179" s="309"/>
      <c r="X179" s="309"/>
      <c r="Y179" s="309"/>
      <c r="Z179" s="309"/>
    </row>
    <row r="180" spans="1:26" ht="14.25" customHeight="1">
      <c r="A180" s="312"/>
      <c r="B180" s="308"/>
      <c r="C180" s="309"/>
      <c r="D180" s="309"/>
      <c r="E180" s="309"/>
      <c r="F180" s="309"/>
      <c r="G180" s="309"/>
      <c r="H180" s="309"/>
      <c r="I180" s="309"/>
      <c r="J180" s="309"/>
      <c r="K180" s="309"/>
      <c r="L180" s="309"/>
      <c r="M180" s="309"/>
      <c r="N180" s="309"/>
      <c r="O180" s="309"/>
      <c r="P180" s="309"/>
      <c r="Q180" s="309"/>
      <c r="R180" s="309"/>
      <c r="S180" s="309"/>
      <c r="T180" s="309"/>
      <c r="U180" s="309"/>
      <c r="V180" s="309"/>
      <c r="W180" s="309"/>
      <c r="X180" s="309"/>
      <c r="Y180" s="309"/>
      <c r="Z180" s="309"/>
    </row>
    <row r="181" spans="1:26" ht="14.25" customHeight="1">
      <c r="A181" s="312"/>
      <c r="B181" s="308"/>
      <c r="C181" s="309"/>
      <c r="D181" s="309"/>
      <c r="E181" s="309"/>
      <c r="F181" s="309"/>
      <c r="G181" s="309"/>
      <c r="H181" s="309"/>
      <c r="I181" s="309"/>
      <c r="J181" s="309"/>
      <c r="K181" s="309"/>
      <c r="L181" s="309"/>
      <c r="M181" s="309"/>
      <c r="N181" s="309"/>
      <c r="O181" s="309"/>
      <c r="P181" s="309"/>
      <c r="Q181" s="309"/>
      <c r="R181" s="309"/>
      <c r="S181" s="309"/>
      <c r="T181" s="309"/>
      <c r="U181" s="309"/>
      <c r="V181" s="309"/>
      <c r="W181" s="309"/>
      <c r="X181" s="309"/>
      <c r="Y181" s="309"/>
      <c r="Z181" s="309"/>
    </row>
    <row r="182" spans="1:26" ht="14.25" customHeight="1">
      <c r="A182" s="312"/>
      <c r="B182" s="308"/>
      <c r="C182" s="309"/>
      <c r="D182" s="309"/>
      <c r="E182" s="309"/>
      <c r="F182" s="309"/>
      <c r="G182" s="309"/>
      <c r="H182" s="309"/>
      <c r="I182" s="309"/>
      <c r="J182" s="309"/>
      <c r="K182" s="309"/>
      <c r="L182" s="309"/>
      <c r="M182" s="309"/>
      <c r="N182" s="309"/>
      <c r="O182" s="309"/>
      <c r="P182" s="309"/>
      <c r="Q182" s="309"/>
      <c r="R182" s="309"/>
      <c r="S182" s="309"/>
      <c r="T182" s="309"/>
      <c r="U182" s="309"/>
      <c r="V182" s="309"/>
      <c r="W182" s="309"/>
      <c r="X182" s="309"/>
      <c r="Y182" s="309"/>
      <c r="Z182" s="309"/>
    </row>
    <row r="183" spans="1:26" ht="14.25" customHeight="1">
      <c r="A183" s="312"/>
      <c r="B183" s="308"/>
      <c r="C183" s="309"/>
      <c r="D183" s="309"/>
      <c r="E183" s="309"/>
      <c r="F183" s="309"/>
      <c r="G183" s="309"/>
      <c r="H183" s="309"/>
      <c r="I183" s="309"/>
      <c r="J183" s="309"/>
      <c r="K183" s="309"/>
      <c r="L183" s="309"/>
      <c r="M183" s="309"/>
      <c r="N183" s="309"/>
      <c r="O183" s="309"/>
      <c r="P183" s="309"/>
      <c r="Q183" s="309"/>
      <c r="R183" s="309"/>
      <c r="S183" s="309"/>
      <c r="T183" s="309"/>
      <c r="U183" s="309"/>
      <c r="V183" s="309"/>
      <c r="W183" s="309"/>
      <c r="X183" s="309"/>
      <c r="Y183" s="309"/>
      <c r="Z183" s="309"/>
    </row>
    <row r="184" spans="1:26" ht="14.25" customHeight="1">
      <c r="A184" s="312"/>
      <c r="B184" s="308"/>
      <c r="C184" s="309"/>
      <c r="D184" s="309"/>
      <c r="E184" s="309"/>
      <c r="F184" s="309"/>
      <c r="G184" s="309"/>
      <c r="H184" s="309"/>
      <c r="I184" s="309"/>
      <c r="J184" s="309"/>
      <c r="K184" s="309"/>
      <c r="L184" s="309"/>
      <c r="M184" s="309"/>
      <c r="N184" s="309"/>
      <c r="O184" s="309"/>
      <c r="P184" s="309"/>
      <c r="Q184" s="309"/>
      <c r="R184" s="309"/>
      <c r="S184" s="309"/>
      <c r="T184" s="309"/>
      <c r="U184" s="309"/>
      <c r="V184" s="309"/>
      <c r="W184" s="309"/>
      <c r="X184" s="309"/>
      <c r="Y184" s="309"/>
      <c r="Z184" s="309"/>
    </row>
    <row r="185" spans="1:26" ht="14.25" customHeight="1">
      <c r="A185" s="312"/>
      <c r="B185" s="308"/>
      <c r="C185" s="309"/>
      <c r="D185" s="309"/>
      <c r="E185" s="309"/>
      <c r="F185" s="309"/>
      <c r="G185" s="309"/>
      <c r="H185" s="309"/>
      <c r="I185" s="309"/>
      <c r="J185" s="309"/>
      <c r="K185" s="309"/>
      <c r="L185" s="309"/>
      <c r="M185" s="309"/>
      <c r="N185" s="309"/>
      <c r="O185" s="309"/>
      <c r="P185" s="309"/>
      <c r="Q185" s="309"/>
      <c r="R185" s="309"/>
      <c r="S185" s="309"/>
      <c r="T185" s="309"/>
      <c r="U185" s="309"/>
      <c r="V185" s="309"/>
      <c r="W185" s="309"/>
      <c r="X185" s="309"/>
      <c r="Y185" s="309"/>
      <c r="Z185" s="309"/>
    </row>
    <row r="186" spans="1:26" ht="14.25" customHeight="1">
      <c r="A186" s="312"/>
      <c r="B186" s="308"/>
      <c r="C186" s="309"/>
      <c r="D186" s="309"/>
      <c r="E186" s="309"/>
      <c r="F186" s="309"/>
      <c r="G186" s="309"/>
      <c r="H186" s="309"/>
      <c r="I186" s="309"/>
      <c r="J186" s="309"/>
      <c r="K186" s="309"/>
      <c r="L186" s="309"/>
      <c r="M186" s="309"/>
      <c r="N186" s="309"/>
      <c r="O186" s="309"/>
      <c r="P186" s="309"/>
      <c r="Q186" s="309"/>
      <c r="R186" s="309"/>
      <c r="S186" s="309"/>
      <c r="T186" s="309"/>
      <c r="U186" s="309"/>
      <c r="V186" s="309"/>
      <c r="W186" s="309"/>
      <c r="X186" s="309"/>
      <c r="Y186" s="309"/>
      <c r="Z186" s="309"/>
    </row>
    <row r="187" spans="1:26" ht="14.25" customHeight="1">
      <c r="A187" s="312"/>
      <c r="B187" s="308"/>
      <c r="C187" s="309"/>
      <c r="D187" s="309"/>
      <c r="E187" s="309"/>
      <c r="F187" s="309"/>
      <c r="G187" s="309"/>
      <c r="H187" s="309"/>
      <c r="I187" s="309"/>
      <c r="J187" s="309"/>
      <c r="K187" s="309"/>
      <c r="L187" s="309"/>
      <c r="M187" s="309"/>
      <c r="N187" s="309"/>
      <c r="O187" s="309"/>
      <c r="P187" s="309"/>
      <c r="Q187" s="309"/>
      <c r="R187" s="309"/>
      <c r="S187" s="309"/>
      <c r="T187" s="309"/>
      <c r="U187" s="309"/>
      <c r="V187" s="309"/>
      <c r="W187" s="309"/>
      <c r="X187" s="309"/>
      <c r="Y187" s="309"/>
      <c r="Z187" s="309"/>
    </row>
    <row r="188" spans="1:26" ht="14.25" customHeight="1">
      <c r="A188" s="312"/>
      <c r="B188" s="308"/>
      <c r="C188" s="309"/>
      <c r="D188" s="309"/>
      <c r="E188" s="309"/>
      <c r="F188" s="309"/>
      <c r="G188" s="309"/>
      <c r="H188" s="309"/>
      <c r="I188" s="309"/>
      <c r="J188" s="309"/>
      <c r="K188" s="309"/>
      <c r="L188" s="309"/>
      <c r="M188" s="309"/>
      <c r="N188" s="309"/>
      <c r="O188" s="309"/>
      <c r="P188" s="309"/>
      <c r="Q188" s="309"/>
      <c r="R188" s="309"/>
      <c r="S188" s="309"/>
      <c r="T188" s="309"/>
      <c r="U188" s="309"/>
      <c r="V188" s="309"/>
      <c r="W188" s="309"/>
      <c r="X188" s="309"/>
      <c r="Y188" s="309"/>
      <c r="Z188" s="309"/>
    </row>
    <row r="189" spans="1:26" ht="14.25" customHeight="1">
      <c r="A189" s="312"/>
      <c r="B189" s="308"/>
      <c r="C189" s="309"/>
      <c r="D189" s="309"/>
      <c r="E189" s="309"/>
      <c r="F189" s="309"/>
      <c r="G189" s="309"/>
      <c r="H189" s="309"/>
      <c r="I189" s="309"/>
      <c r="J189" s="309"/>
      <c r="K189" s="309"/>
      <c r="L189" s="309"/>
      <c r="M189" s="309"/>
      <c r="N189" s="309"/>
      <c r="O189" s="309"/>
      <c r="P189" s="309"/>
      <c r="Q189" s="309"/>
      <c r="R189" s="309"/>
      <c r="S189" s="309"/>
      <c r="T189" s="309"/>
      <c r="U189" s="309"/>
      <c r="V189" s="309"/>
      <c r="W189" s="309"/>
      <c r="X189" s="309"/>
      <c r="Y189" s="309"/>
      <c r="Z189" s="309"/>
    </row>
    <row r="190" spans="1:26" ht="14.25" customHeight="1">
      <c r="A190" s="312"/>
      <c r="B190" s="308"/>
      <c r="C190" s="309"/>
      <c r="D190" s="309"/>
      <c r="E190" s="309"/>
      <c r="F190" s="309"/>
      <c r="G190" s="309"/>
      <c r="H190" s="309"/>
      <c r="I190" s="309"/>
      <c r="J190" s="309"/>
      <c r="K190" s="309"/>
      <c r="L190" s="309"/>
      <c r="M190" s="309"/>
      <c r="N190" s="309"/>
      <c r="O190" s="309"/>
      <c r="P190" s="309"/>
      <c r="Q190" s="309"/>
      <c r="R190" s="309"/>
      <c r="S190" s="309"/>
      <c r="T190" s="309"/>
      <c r="U190" s="309"/>
      <c r="V190" s="309"/>
      <c r="W190" s="309"/>
      <c r="X190" s="309"/>
      <c r="Y190" s="309"/>
      <c r="Z190" s="309"/>
    </row>
    <row r="191" spans="1:26" ht="14.25" customHeight="1">
      <c r="A191" s="312"/>
      <c r="B191" s="308"/>
      <c r="C191" s="309"/>
      <c r="D191" s="309"/>
      <c r="E191" s="309"/>
      <c r="F191" s="309"/>
      <c r="G191" s="309"/>
      <c r="H191" s="309"/>
      <c r="I191" s="309"/>
      <c r="J191" s="309"/>
      <c r="K191" s="309"/>
      <c r="L191" s="309"/>
      <c r="M191" s="309"/>
      <c r="N191" s="309"/>
      <c r="O191" s="309"/>
      <c r="P191" s="309"/>
      <c r="Q191" s="309"/>
      <c r="R191" s="309"/>
      <c r="S191" s="309"/>
      <c r="T191" s="309"/>
      <c r="U191" s="309"/>
      <c r="V191" s="309"/>
      <c r="W191" s="309"/>
      <c r="X191" s="309"/>
      <c r="Y191" s="309"/>
      <c r="Z191" s="309"/>
    </row>
    <row r="192" spans="1:26" ht="14.25" customHeight="1">
      <c r="A192" s="312"/>
      <c r="B192" s="308"/>
      <c r="C192" s="309"/>
      <c r="D192" s="309"/>
      <c r="E192" s="309"/>
      <c r="F192" s="309"/>
      <c r="G192" s="309"/>
      <c r="H192" s="309"/>
      <c r="I192" s="309"/>
      <c r="J192" s="309"/>
      <c r="K192" s="309"/>
      <c r="L192" s="309"/>
      <c r="M192" s="309"/>
      <c r="N192" s="309"/>
      <c r="O192" s="309"/>
      <c r="P192" s="309"/>
      <c r="Q192" s="309"/>
      <c r="R192" s="309"/>
      <c r="S192" s="309"/>
      <c r="T192" s="309"/>
      <c r="U192" s="309"/>
      <c r="V192" s="309"/>
      <c r="W192" s="309"/>
      <c r="X192" s="309"/>
      <c r="Y192" s="309"/>
      <c r="Z192" s="309"/>
    </row>
    <row r="193" spans="1:26" ht="14.25" customHeight="1">
      <c r="A193" s="312"/>
      <c r="B193" s="308"/>
      <c r="C193" s="309"/>
      <c r="D193" s="309"/>
      <c r="E193" s="309"/>
      <c r="F193" s="309"/>
      <c r="G193" s="309"/>
      <c r="H193" s="309"/>
      <c r="I193" s="309"/>
      <c r="J193" s="309"/>
      <c r="K193" s="309"/>
      <c r="L193" s="309"/>
      <c r="M193" s="309"/>
      <c r="N193" s="309"/>
      <c r="O193" s="309"/>
      <c r="P193" s="309"/>
      <c r="Q193" s="309"/>
      <c r="R193" s="309"/>
      <c r="S193" s="309"/>
      <c r="T193" s="309"/>
      <c r="U193" s="309"/>
      <c r="V193" s="309"/>
      <c r="W193" s="309"/>
      <c r="X193" s="309"/>
      <c r="Y193" s="309"/>
      <c r="Z193" s="309"/>
    </row>
    <row r="194" spans="1:26" ht="14.25" customHeight="1">
      <c r="A194" s="312"/>
      <c r="B194" s="308"/>
      <c r="C194" s="309"/>
      <c r="D194" s="309"/>
      <c r="E194" s="309"/>
      <c r="F194" s="309"/>
      <c r="G194" s="309"/>
      <c r="H194" s="309"/>
      <c r="I194" s="309"/>
      <c r="J194" s="309"/>
      <c r="K194" s="309"/>
      <c r="L194" s="309"/>
      <c r="M194" s="309"/>
      <c r="N194" s="309"/>
      <c r="O194" s="309"/>
      <c r="P194" s="309"/>
      <c r="Q194" s="309"/>
      <c r="R194" s="309"/>
      <c r="S194" s="309"/>
      <c r="T194" s="309"/>
      <c r="U194" s="309"/>
      <c r="V194" s="309"/>
      <c r="W194" s="309"/>
      <c r="X194" s="309"/>
      <c r="Y194" s="309"/>
      <c r="Z194" s="309"/>
    </row>
    <row r="195" spans="1:26" ht="14.25" customHeight="1">
      <c r="A195" s="312"/>
      <c r="B195" s="308"/>
      <c r="C195" s="309"/>
      <c r="D195" s="309"/>
      <c r="E195" s="309"/>
      <c r="F195" s="309"/>
      <c r="G195" s="309"/>
      <c r="H195" s="309"/>
      <c r="I195" s="309"/>
      <c r="J195" s="309"/>
      <c r="K195" s="309"/>
      <c r="L195" s="309"/>
      <c r="M195" s="309"/>
      <c r="N195" s="309"/>
      <c r="O195" s="309"/>
      <c r="P195" s="309"/>
      <c r="Q195" s="309"/>
      <c r="R195" s="309"/>
      <c r="S195" s="309"/>
      <c r="T195" s="309"/>
      <c r="U195" s="309"/>
      <c r="V195" s="309"/>
      <c r="W195" s="309"/>
      <c r="X195" s="309"/>
      <c r="Y195" s="309"/>
      <c r="Z195" s="309"/>
    </row>
    <row r="196" spans="1:26" ht="14.25" customHeight="1">
      <c r="A196" s="312"/>
      <c r="B196" s="308"/>
      <c r="C196" s="309"/>
      <c r="D196" s="309"/>
      <c r="E196" s="309"/>
      <c r="F196" s="309"/>
      <c r="G196" s="309"/>
      <c r="H196" s="309"/>
      <c r="I196" s="309"/>
      <c r="J196" s="309"/>
      <c r="K196" s="309"/>
      <c r="L196" s="309"/>
      <c r="M196" s="309"/>
      <c r="N196" s="309"/>
      <c r="O196" s="309"/>
      <c r="P196" s="309"/>
      <c r="Q196" s="309"/>
      <c r="R196" s="309"/>
      <c r="S196" s="309"/>
      <c r="T196" s="309"/>
      <c r="U196" s="309"/>
      <c r="V196" s="309"/>
      <c r="W196" s="309"/>
      <c r="X196" s="309"/>
      <c r="Y196" s="309"/>
      <c r="Z196" s="309"/>
    </row>
    <row r="197" spans="1:26" ht="14.25" customHeight="1">
      <c r="A197" s="312"/>
      <c r="B197" s="308"/>
      <c r="C197" s="309"/>
      <c r="D197" s="309"/>
      <c r="E197" s="309"/>
      <c r="F197" s="309"/>
      <c r="G197" s="309"/>
      <c r="H197" s="309"/>
      <c r="I197" s="309"/>
      <c r="J197" s="309"/>
      <c r="K197" s="309"/>
      <c r="L197" s="309"/>
      <c r="M197" s="309"/>
      <c r="N197" s="309"/>
      <c r="O197" s="309"/>
      <c r="P197" s="309"/>
      <c r="Q197" s="309"/>
      <c r="R197" s="309"/>
      <c r="S197" s="309"/>
      <c r="T197" s="309"/>
      <c r="U197" s="309"/>
      <c r="V197" s="309"/>
      <c r="W197" s="309"/>
      <c r="X197" s="309"/>
      <c r="Y197" s="309"/>
      <c r="Z197" s="309"/>
    </row>
    <row r="198" spans="1:26" ht="14.25" customHeight="1">
      <c r="A198" s="312"/>
      <c r="B198" s="308"/>
      <c r="C198" s="309"/>
      <c r="D198" s="309"/>
      <c r="E198" s="309"/>
      <c r="F198" s="309"/>
      <c r="G198" s="309"/>
      <c r="H198" s="309"/>
      <c r="I198" s="309"/>
      <c r="J198" s="309"/>
      <c r="K198" s="309"/>
      <c r="L198" s="309"/>
      <c r="M198" s="309"/>
      <c r="N198" s="309"/>
      <c r="O198" s="309"/>
      <c r="P198" s="309"/>
      <c r="Q198" s="309"/>
      <c r="R198" s="309"/>
      <c r="S198" s="309"/>
      <c r="T198" s="309"/>
      <c r="U198" s="309"/>
      <c r="V198" s="309"/>
      <c r="W198" s="309"/>
      <c r="X198" s="309"/>
      <c r="Y198" s="309"/>
      <c r="Z198" s="309"/>
    </row>
    <row r="199" spans="1:26" ht="14.25" customHeight="1">
      <c r="A199" s="312"/>
      <c r="B199" s="308"/>
      <c r="C199" s="309"/>
      <c r="D199" s="309"/>
      <c r="E199" s="309"/>
      <c r="F199" s="309"/>
      <c r="G199" s="309"/>
      <c r="H199" s="309"/>
      <c r="I199" s="309"/>
      <c r="J199" s="309"/>
      <c r="K199" s="309"/>
      <c r="L199" s="309"/>
      <c r="M199" s="309"/>
      <c r="N199" s="309"/>
      <c r="O199" s="309"/>
      <c r="P199" s="309"/>
      <c r="Q199" s="309"/>
      <c r="R199" s="309"/>
      <c r="S199" s="309"/>
      <c r="T199" s="309"/>
      <c r="U199" s="309"/>
      <c r="V199" s="309"/>
      <c r="W199" s="309"/>
      <c r="X199" s="309"/>
      <c r="Y199" s="309"/>
      <c r="Z199" s="309"/>
    </row>
    <row r="200" spans="1:26" ht="14.25" customHeight="1">
      <c r="A200" s="312"/>
      <c r="B200" s="308"/>
      <c r="C200" s="309"/>
      <c r="D200" s="309"/>
      <c r="E200" s="309"/>
      <c r="F200" s="309"/>
      <c r="G200" s="309"/>
      <c r="H200" s="309"/>
      <c r="I200" s="309"/>
      <c r="J200" s="309"/>
      <c r="K200" s="309"/>
      <c r="L200" s="309"/>
      <c r="M200" s="309"/>
      <c r="N200" s="309"/>
      <c r="O200" s="309"/>
      <c r="P200" s="309"/>
      <c r="Q200" s="309"/>
      <c r="R200" s="309"/>
      <c r="S200" s="309"/>
      <c r="T200" s="309"/>
      <c r="U200" s="309"/>
      <c r="V200" s="309"/>
      <c r="W200" s="309"/>
      <c r="X200" s="309"/>
      <c r="Y200" s="309"/>
      <c r="Z200" s="309"/>
    </row>
    <row r="201" spans="1:26" ht="14.25" customHeight="1">
      <c r="A201" s="312"/>
      <c r="B201" s="308"/>
      <c r="C201" s="309"/>
      <c r="D201" s="309"/>
      <c r="E201" s="309"/>
      <c r="F201" s="309"/>
      <c r="G201" s="309"/>
      <c r="H201" s="309"/>
      <c r="I201" s="309"/>
      <c r="J201" s="309"/>
      <c r="K201" s="309"/>
      <c r="L201" s="309"/>
      <c r="M201" s="309"/>
      <c r="N201" s="309"/>
      <c r="O201" s="309"/>
      <c r="P201" s="309"/>
      <c r="Q201" s="309"/>
      <c r="R201" s="309"/>
      <c r="S201" s="309"/>
      <c r="T201" s="309"/>
      <c r="U201" s="309"/>
      <c r="V201" s="309"/>
      <c r="W201" s="309"/>
      <c r="X201" s="309"/>
      <c r="Y201" s="309"/>
      <c r="Z201" s="309"/>
    </row>
    <row r="202" spans="1:26" ht="14.25" customHeight="1">
      <c r="A202" s="312"/>
      <c r="B202" s="308"/>
      <c r="C202" s="309"/>
      <c r="D202" s="309"/>
      <c r="E202" s="309"/>
      <c r="F202" s="309"/>
      <c r="G202" s="309"/>
      <c r="H202" s="309"/>
      <c r="I202" s="309"/>
      <c r="J202" s="309"/>
      <c r="K202" s="309"/>
      <c r="L202" s="309"/>
      <c r="M202" s="309"/>
      <c r="N202" s="309"/>
      <c r="O202" s="309"/>
      <c r="P202" s="309"/>
      <c r="Q202" s="309"/>
      <c r="R202" s="309"/>
      <c r="S202" s="309"/>
      <c r="T202" s="309"/>
      <c r="U202" s="309"/>
      <c r="V202" s="309"/>
      <c r="W202" s="309"/>
      <c r="X202" s="309"/>
      <c r="Y202" s="309"/>
      <c r="Z202" s="309"/>
    </row>
    <row r="203" spans="1:26" ht="14.25" customHeight="1">
      <c r="A203" s="312"/>
      <c r="B203" s="308"/>
      <c r="C203" s="309"/>
      <c r="D203" s="309"/>
      <c r="E203" s="309"/>
      <c r="F203" s="309"/>
      <c r="G203" s="309"/>
      <c r="H203" s="309"/>
      <c r="I203" s="309"/>
      <c r="J203" s="309"/>
      <c r="K203" s="309"/>
      <c r="L203" s="309"/>
      <c r="M203" s="309"/>
      <c r="N203" s="309"/>
      <c r="O203" s="309"/>
      <c r="P203" s="309"/>
      <c r="Q203" s="309"/>
      <c r="R203" s="309"/>
      <c r="S203" s="309"/>
      <c r="T203" s="309"/>
      <c r="U203" s="309"/>
      <c r="V203" s="309"/>
      <c r="W203" s="309"/>
      <c r="X203" s="309"/>
      <c r="Y203" s="309"/>
      <c r="Z203" s="309"/>
    </row>
    <row r="204" spans="1:26" ht="14.25" customHeight="1">
      <c r="A204" s="312"/>
      <c r="B204" s="308"/>
      <c r="C204" s="309"/>
      <c r="D204" s="309"/>
      <c r="E204" s="309"/>
      <c r="F204" s="309"/>
      <c r="G204" s="309"/>
      <c r="H204" s="309"/>
      <c r="I204" s="309"/>
      <c r="J204" s="309"/>
      <c r="K204" s="309"/>
      <c r="L204" s="309"/>
      <c r="M204" s="309"/>
      <c r="N204" s="309"/>
      <c r="O204" s="309"/>
      <c r="P204" s="309"/>
      <c r="Q204" s="309"/>
      <c r="R204" s="309"/>
      <c r="S204" s="309"/>
      <c r="T204" s="309"/>
      <c r="U204" s="309"/>
      <c r="V204" s="309"/>
      <c r="W204" s="309"/>
      <c r="X204" s="309"/>
      <c r="Y204" s="309"/>
      <c r="Z204" s="309"/>
    </row>
    <row r="205" spans="1:26" ht="14.25" customHeight="1">
      <c r="A205" s="312"/>
      <c r="B205" s="308"/>
      <c r="C205" s="309"/>
      <c r="D205" s="309"/>
      <c r="E205" s="309"/>
      <c r="F205" s="309"/>
      <c r="G205" s="309"/>
      <c r="H205" s="309"/>
      <c r="I205" s="309"/>
      <c r="J205" s="309"/>
      <c r="K205" s="309"/>
      <c r="L205" s="309"/>
      <c r="M205" s="309"/>
      <c r="N205" s="309"/>
      <c r="O205" s="309"/>
      <c r="P205" s="309"/>
      <c r="Q205" s="309"/>
      <c r="R205" s="309"/>
      <c r="S205" s="309"/>
      <c r="T205" s="309"/>
      <c r="U205" s="309"/>
      <c r="V205" s="309"/>
      <c r="W205" s="309"/>
      <c r="X205" s="309"/>
      <c r="Y205" s="309"/>
      <c r="Z205" s="309"/>
    </row>
    <row r="206" spans="1:26" ht="14.25" customHeight="1">
      <c r="A206" s="312"/>
      <c r="B206" s="308"/>
      <c r="C206" s="309"/>
      <c r="D206" s="309"/>
      <c r="E206" s="309"/>
      <c r="F206" s="309"/>
      <c r="G206" s="309"/>
      <c r="H206" s="309"/>
      <c r="I206" s="309"/>
      <c r="J206" s="309"/>
      <c r="K206" s="309"/>
      <c r="L206" s="309"/>
      <c r="M206" s="309"/>
      <c r="N206" s="309"/>
      <c r="O206" s="309"/>
      <c r="P206" s="309"/>
      <c r="Q206" s="309"/>
      <c r="R206" s="309"/>
      <c r="S206" s="309"/>
      <c r="T206" s="309"/>
      <c r="U206" s="309"/>
      <c r="V206" s="309"/>
      <c r="W206" s="309"/>
      <c r="X206" s="309"/>
      <c r="Y206" s="309"/>
      <c r="Z206" s="309"/>
    </row>
    <row r="207" spans="1:26" ht="14.25" customHeight="1">
      <c r="A207" s="312"/>
      <c r="B207" s="308"/>
      <c r="C207" s="309"/>
      <c r="D207" s="309"/>
      <c r="E207" s="309"/>
      <c r="F207" s="309"/>
      <c r="G207" s="309"/>
      <c r="H207" s="309"/>
      <c r="I207" s="309"/>
      <c r="J207" s="309"/>
      <c r="K207" s="309"/>
      <c r="L207" s="309"/>
      <c r="M207" s="309"/>
      <c r="N207" s="309"/>
      <c r="O207" s="309"/>
      <c r="P207" s="309"/>
      <c r="Q207" s="309"/>
      <c r="R207" s="309"/>
      <c r="S207" s="309"/>
      <c r="T207" s="309"/>
      <c r="U207" s="309"/>
      <c r="V207" s="309"/>
      <c r="W207" s="309"/>
      <c r="X207" s="309"/>
      <c r="Y207" s="309"/>
      <c r="Z207" s="309"/>
    </row>
    <row r="208" spans="1:26" ht="14.25" customHeight="1">
      <c r="A208" s="312"/>
      <c r="B208" s="308"/>
      <c r="C208" s="309"/>
      <c r="D208" s="309"/>
      <c r="E208" s="309"/>
      <c r="F208" s="309"/>
      <c r="G208" s="309"/>
      <c r="H208" s="309"/>
      <c r="I208" s="309"/>
      <c r="J208" s="309"/>
      <c r="K208" s="309"/>
      <c r="L208" s="309"/>
      <c r="M208" s="309"/>
      <c r="N208" s="309"/>
      <c r="O208" s="309"/>
      <c r="P208" s="309"/>
      <c r="Q208" s="309"/>
      <c r="R208" s="309"/>
      <c r="S208" s="309"/>
      <c r="T208" s="309"/>
      <c r="U208" s="309"/>
      <c r="V208" s="309"/>
      <c r="W208" s="309"/>
      <c r="X208" s="309"/>
      <c r="Y208" s="309"/>
      <c r="Z208" s="309"/>
    </row>
    <row r="209" spans="1:26" ht="14.25" customHeight="1">
      <c r="A209" s="312"/>
      <c r="B209" s="308"/>
      <c r="C209" s="309"/>
      <c r="D209" s="309"/>
      <c r="E209" s="309"/>
      <c r="F209" s="309"/>
      <c r="G209" s="309"/>
      <c r="H209" s="309"/>
      <c r="I209" s="309"/>
      <c r="J209" s="309"/>
      <c r="K209" s="309"/>
      <c r="L209" s="309"/>
      <c r="M209" s="309"/>
      <c r="N209" s="309"/>
      <c r="O209" s="309"/>
      <c r="P209" s="309"/>
      <c r="Q209" s="309"/>
      <c r="R209" s="309"/>
      <c r="S209" s="309"/>
      <c r="T209" s="309"/>
      <c r="U209" s="309"/>
      <c r="V209" s="309"/>
      <c r="W209" s="309"/>
      <c r="X209" s="309"/>
      <c r="Y209" s="309"/>
      <c r="Z209" s="309"/>
    </row>
    <row r="210" spans="1:26" ht="14.25" customHeight="1">
      <c r="A210" s="312"/>
      <c r="B210" s="308"/>
      <c r="C210" s="309"/>
      <c r="D210" s="309"/>
      <c r="E210" s="309"/>
      <c r="F210" s="309"/>
      <c r="G210" s="309"/>
      <c r="H210" s="309"/>
      <c r="I210" s="309"/>
      <c r="J210" s="309"/>
      <c r="K210" s="309"/>
      <c r="L210" s="309"/>
      <c r="M210" s="309"/>
      <c r="N210" s="309"/>
      <c r="O210" s="309"/>
      <c r="P210" s="309"/>
      <c r="Q210" s="309"/>
      <c r="R210" s="309"/>
      <c r="S210" s="309"/>
      <c r="T210" s="309"/>
      <c r="U210" s="309"/>
      <c r="V210" s="309"/>
      <c r="W210" s="309"/>
      <c r="X210" s="309"/>
      <c r="Y210" s="309"/>
      <c r="Z210" s="309"/>
    </row>
    <row r="211" spans="1:26" ht="14.25" customHeight="1">
      <c r="A211" s="312"/>
      <c r="B211" s="308"/>
      <c r="C211" s="309"/>
      <c r="D211" s="309"/>
      <c r="E211" s="309"/>
      <c r="F211" s="309"/>
      <c r="G211" s="309"/>
      <c r="H211" s="309"/>
      <c r="I211" s="309"/>
      <c r="J211" s="309"/>
      <c r="K211" s="309"/>
      <c r="L211" s="309"/>
      <c r="M211" s="309"/>
      <c r="N211" s="309"/>
      <c r="O211" s="309"/>
      <c r="P211" s="309"/>
      <c r="Q211" s="309"/>
      <c r="R211" s="309"/>
      <c r="S211" s="309"/>
      <c r="T211" s="309"/>
      <c r="U211" s="309"/>
      <c r="V211" s="309"/>
      <c r="W211" s="309"/>
      <c r="X211" s="309"/>
      <c r="Y211" s="309"/>
      <c r="Z211" s="309"/>
    </row>
    <row r="212" spans="1:26" ht="14.25" customHeight="1">
      <c r="A212" s="312"/>
      <c r="B212" s="308"/>
      <c r="C212" s="309"/>
      <c r="D212" s="309"/>
      <c r="E212" s="309"/>
      <c r="F212" s="309"/>
      <c r="G212" s="309"/>
      <c r="H212" s="309"/>
      <c r="I212" s="309"/>
      <c r="J212" s="309"/>
      <c r="K212" s="309"/>
      <c r="L212" s="309"/>
      <c r="M212" s="309"/>
      <c r="N212" s="309"/>
      <c r="O212" s="309"/>
      <c r="P212" s="309"/>
      <c r="Q212" s="309"/>
      <c r="R212" s="309"/>
      <c r="S212" s="309"/>
      <c r="T212" s="309"/>
      <c r="U212" s="309"/>
      <c r="V212" s="309"/>
      <c r="W212" s="309"/>
      <c r="X212" s="309"/>
      <c r="Y212" s="309"/>
      <c r="Z212" s="309"/>
    </row>
    <row r="213" spans="1:26" ht="14.25" customHeight="1">
      <c r="A213" s="312"/>
      <c r="B213" s="308"/>
      <c r="C213" s="309"/>
      <c r="D213" s="309"/>
      <c r="E213" s="309"/>
      <c r="F213" s="309"/>
      <c r="G213" s="309"/>
      <c r="H213" s="309"/>
      <c r="I213" s="309"/>
      <c r="J213" s="309"/>
      <c r="K213" s="309"/>
      <c r="L213" s="309"/>
      <c r="M213" s="309"/>
      <c r="N213" s="309"/>
      <c r="O213" s="309"/>
      <c r="P213" s="309"/>
      <c r="Q213" s="309"/>
      <c r="R213" s="309"/>
      <c r="S213" s="309"/>
      <c r="T213" s="309"/>
      <c r="U213" s="309"/>
      <c r="V213" s="309"/>
      <c r="W213" s="309"/>
      <c r="X213" s="309"/>
      <c r="Y213" s="309"/>
      <c r="Z213" s="309"/>
    </row>
    <row r="214" spans="1:26" ht="14.25" customHeight="1">
      <c r="A214" s="312"/>
      <c r="B214" s="308"/>
      <c r="C214" s="309"/>
      <c r="D214" s="309"/>
      <c r="E214" s="309"/>
      <c r="F214" s="309"/>
      <c r="G214" s="309"/>
      <c r="H214" s="309"/>
      <c r="I214" s="309"/>
      <c r="J214" s="309"/>
      <c r="K214" s="309"/>
      <c r="L214" s="309"/>
      <c r="M214" s="309"/>
      <c r="N214" s="309"/>
      <c r="O214" s="309"/>
      <c r="P214" s="309"/>
      <c r="Q214" s="309"/>
      <c r="R214" s="309"/>
      <c r="S214" s="309"/>
      <c r="T214" s="309"/>
      <c r="U214" s="309"/>
      <c r="V214" s="309"/>
      <c r="W214" s="309"/>
      <c r="X214" s="309"/>
      <c r="Y214" s="309"/>
      <c r="Z214" s="309"/>
    </row>
    <row r="215" spans="1:26" ht="14.25" customHeight="1">
      <c r="A215" s="312"/>
      <c r="B215" s="308"/>
      <c r="C215" s="309"/>
      <c r="D215" s="309"/>
      <c r="E215" s="309"/>
      <c r="F215" s="309"/>
      <c r="G215" s="309"/>
      <c r="H215" s="309"/>
      <c r="I215" s="309"/>
      <c r="J215" s="309"/>
      <c r="K215" s="309"/>
      <c r="L215" s="309"/>
      <c r="M215" s="309"/>
      <c r="N215" s="309"/>
      <c r="O215" s="309"/>
      <c r="P215" s="309"/>
      <c r="Q215" s="309"/>
      <c r="R215" s="309"/>
      <c r="S215" s="309"/>
      <c r="T215" s="309"/>
      <c r="U215" s="309"/>
      <c r="V215" s="309"/>
      <c r="W215" s="309"/>
      <c r="X215" s="309"/>
      <c r="Y215" s="309"/>
      <c r="Z215" s="309"/>
    </row>
    <row r="216" spans="1:26" ht="14.25" customHeight="1">
      <c r="A216" s="312"/>
      <c r="B216" s="308"/>
      <c r="C216" s="309"/>
      <c r="D216" s="309"/>
      <c r="E216" s="309"/>
      <c r="F216" s="309"/>
      <c r="G216" s="309"/>
      <c r="H216" s="309"/>
      <c r="I216" s="309"/>
      <c r="J216" s="309"/>
      <c r="K216" s="309"/>
      <c r="L216" s="309"/>
      <c r="M216" s="309"/>
      <c r="N216" s="309"/>
      <c r="O216" s="309"/>
      <c r="P216" s="309"/>
      <c r="Q216" s="309"/>
      <c r="R216" s="309"/>
      <c r="S216" s="309"/>
      <c r="T216" s="309"/>
      <c r="U216" s="309"/>
      <c r="V216" s="309"/>
      <c r="W216" s="309"/>
      <c r="X216" s="309"/>
      <c r="Y216" s="309"/>
      <c r="Z216" s="309"/>
    </row>
    <row r="217" spans="1:26" ht="14.25" customHeight="1">
      <c r="A217" s="312"/>
      <c r="B217" s="308"/>
      <c r="C217" s="309"/>
      <c r="D217" s="309"/>
      <c r="E217" s="309"/>
      <c r="F217" s="309"/>
      <c r="G217" s="309"/>
      <c r="H217" s="309"/>
      <c r="I217" s="309"/>
      <c r="J217" s="309"/>
      <c r="K217" s="309"/>
      <c r="L217" s="309"/>
      <c r="M217" s="309"/>
      <c r="N217" s="309"/>
      <c r="O217" s="309"/>
      <c r="P217" s="309"/>
      <c r="Q217" s="309"/>
      <c r="R217" s="309"/>
      <c r="S217" s="309"/>
      <c r="T217" s="309"/>
      <c r="U217" s="309"/>
      <c r="V217" s="309"/>
      <c r="W217" s="309"/>
      <c r="X217" s="309"/>
      <c r="Y217" s="309"/>
      <c r="Z217" s="309"/>
    </row>
    <row r="218" spans="1:26" ht="14.25" customHeight="1">
      <c r="A218" s="312"/>
      <c r="B218" s="308"/>
      <c r="C218" s="309"/>
      <c r="D218" s="309"/>
      <c r="E218" s="309"/>
      <c r="F218" s="309"/>
      <c r="G218" s="309"/>
      <c r="H218" s="309"/>
      <c r="I218" s="309"/>
      <c r="J218" s="309"/>
      <c r="K218" s="309"/>
      <c r="L218" s="309"/>
      <c r="M218" s="309"/>
      <c r="N218" s="309"/>
      <c r="O218" s="309"/>
      <c r="P218" s="309"/>
      <c r="Q218" s="309"/>
      <c r="R218" s="309"/>
      <c r="S218" s="309"/>
      <c r="T218" s="309"/>
      <c r="U218" s="309"/>
      <c r="V218" s="309"/>
      <c r="W218" s="309"/>
      <c r="X218" s="309"/>
      <c r="Y218" s="309"/>
      <c r="Z218" s="309"/>
    </row>
    <row r="219" spans="1:26" ht="14.25" customHeight="1">
      <c r="A219" s="312"/>
      <c r="B219" s="308"/>
      <c r="C219" s="309"/>
      <c r="D219" s="309"/>
      <c r="E219" s="309"/>
      <c r="F219" s="309"/>
      <c r="G219" s="309"/>
      <c r="H219" s="309"/>
      <c r="I219" s="309"/>
      <c r="J219" s="309"/>
      <c r="K219" s="309"/>
      <c r="L219" s="309"/>
      <c r="M219" s="309"/>
      <c r="N219" s="309"/>
      <c r="O219" s="309"/>
      <c r="P219" s="309"/>
      <c r="Q219" s="309"/>
      <c r="R219" s="309"/>
      <c r="S219" s="309"/>
      <c r="T219" s="309"/>
      <c r="U219" s="309"/>
      <c r="V219" s="309"/>
      <c r="W219" s="309"/>
      <c r="X219" s="309"/>
      <c r="Y219" s="309"/>
      <c r="Z219" s="309"/>
    </row>
    <row r="220" spans="1:26" ht="14.25" customHeight="1">
      <c r="A220" s="312"/>
      <c r="B220" s="308"/>
      <c r="C220" s="309"/>
      <c r="D220" s="309"/>
      <c r="E220" s="309"/>
      <c r="F220" s="309"/>
      <c r="G220" s="309"/>
      <c r="H220" s="309"/>
      <c r="I220" s="309"/>
      <c r="J220" s="309"/>
      <c r="K220" s="309"/>
      <c r="L220" s="309"/>
      <c r="M220" s="309"/>
      <c r="N220" s="309"/>
      <c r="O220" s="309"/>
      <c r="P220" s="309"/>
      <c r="Q220" s="309"/>
      <c r="R220" s="309"/>
      <c r="S220" s="309"/>
      <c r="T220" s="309"/>
      <c r="U220" s="309"/>
      <c r="V220" s="309"/>
      <c r="W220" s="309"/>
      <c r="X220" s="309"/>
      <c r="Y220" s="309"/>
      <c r="Z220" s="309"/>
    </row>
    <row r="221" spans="1:26" ht="14.25" customHeight="1">
      <c r="A221" s="312"/>
      <c r="B221" s="308"/>
      <c r="C221" s="309"/>
      <c r="D221" s="309"/>
      <c r="E221" s="309"/>
      <c r="F221" s="309"/>
      <c r="G221" s="309"/>
      <c r="H221" s="309"/>
      <c r="I221" s="309"/>
      <c r="J221" s="309"/>
      <c r="K221" s="309"/>
      <c r="L221" s="309"/>
      <c r="M221" s="309"/>
      <c r="N221" s="309"/>
      <c r="O221" s="309"/>
      <c r="P221" s="309"/>
      <c r="Q221" s="309"/>
      <c r="R221" s="309"/>
      <c r="S221" s="309"/>
      <c r="T221" s="309"/>
      <c r="U221" s="309"/>
      <c r="V221" s="309"/>
      <c r="W221" s="309"/>
      <c r="X221" s="309"/>
      <c r="Y221" s="309"/>
      <c r="Z221" s="309"/>
    </row>
    <row r="222" spans="1:26" ht="14.25" customHeight="1">
      <c r="A222" s="312"/>
      <c r="B222" s="308"/>
      <c r="C222" s="309"/>
      <c r="D222" s="309"/>
      <c r="E222" s="309"/>
      <c r="F222" s="309"/>
      <c r="G222" s="309"/>
      <c r="H222" s="309"/>
      <c r="I222" s="309"/>
      <c r="J222" s="309"/>
      <c r="K222" s="309"/>
      <c r="L222" s="309"/>
      <c r="M222" s="309"/>
      <c r="N222" s="309"/>
      <c r="O222" s="309"/>
      <c r="P222" s="309"/>
      <c r="Q222" s="309"/>
      <c r="R222" s="309"/>
      <c r="S222" s="309"/>
      <c r="T222" s="309"/>
      <c r="U222" s="309"/>
      <c r="V222" s="309"/>
      <c r="W222" s="309"/>
      <c r="X222" s="309"/>
      <c r="Y222" s="309"/>
      <c r="Z222" s="309"/>
    </row>
    <row r="223" spans="1:26" ht="14.25" customHeight="1">
      <c r="A223" s="312"/>
      <c r="B223" s="308"/>
      <c r="C223" s="309"/>
      <c r="D223" s="309"/>
      <c r="E223" s="309"/>
      <c r="F223" s="309"/>
      <c r="G223" s="309"/>
      <c r="H223" s="309"/>
      <c r="I223" s="309"/>
      <c r="J223" s="309"/>
      <c r="K223" s="309"/>
      <c r="L223" s="309"/>
      <c r="M223" s="309"/>
      <c r="N223" s="309"/>
      <c r="O223" s="309"/>
      <c r="P223" s="309"/>
      <c r="Q223" s="309"/>
      <c r="R223" s="309"/>
      <c r="S223" s="309"/>
      <c r="T223" s="309"/>
      <c r="U223" s="309"/>
      <c r="V223" s="309"/>
      <c r="W223" s="309"/>
      <c r="X223" s="309"/>
      <c r="Y223" s="309"/>
      <c r="Z223" s="309"/>
    </row>
    <row r="224" spans="1:26" ht="14.25" customHeight="1">
      <c r="A224" s="312"/>
      <c r="B224" s="308"/>
      <c r="C224" s="309"/>
      <c r="D224" s="309"/>
      <c r="E224" s="309"/>
      <c r="F224" s="309"/>
      <c r="G224" s="309"/>
      <c r="H224" s="309"/>
      <c r="I224" s="309"/>
      <c r="J224" s="309"/>
      <c r="K224" s="309"/>
      <c r="L224" s="309"/>
      <c r="M224" s="309"/>
      <c r="N224" s="309"/>
      <c r="O224" s="309"/>
      <c r="P224" s="309"/>
      <c r="Q224" s="309"/>
      <c r="R224" s="309"/>
      <c r="S224" s="309"/>
      <c r="T224" s="309"/>
      <c r="U224" s="309"/>
      <c r="V224" s="309"/>
      <c r="W224" s="309"/>
      <c r="X224" s="309"/>
      <c r="Y224" s="309"/>
      <c r="Z224" s="309"/>
    </row>
    <row r="225" spans="1:26" ht="14.25" customHeight="1">
      <c r="A225" s="312"/>
      <c r="B225" s="308"/>
      <c r="C225" s="309"/>
      <c r="D225" s="309"/>
      <c r="E225" s="309"/>
      <c r="F225" s="309"/>
      <c r="G225" s="309"/>
      <c r="H225" s="309"/>
      <c r="I225" s="309"/>
      <c r="J225" s="309"/>
      <c r="K225" s="309"/>
      <c r="L225" s="309"/>
      <c r="M225" s="309"/>
      <c r="N225" s="309"/>
      <c r="O225" s="309"/>
      <c r="P225" s="309"/>
      <c r="Q225" s="309"/>
      <c r="R225" s="309"/>
      <c r="S225" s="309"/>
      <c r="T225" s="309"/>
      <c r="U225" s="309"/>
      <c r="V225" s="309"/>
      <c r="W225" s="309"/>
      <c r="X225" s="309"/>
      <c r="Y225" s="309"/>
      <c r="Z225" s="309"/>
    </row>
    <row r="226" spans="1:26" ht="14.25" customHeight="1">
      <c r="A226" s="312"/>
      <c r="B226" s="308"/>
      <c r="C226" s="309"/>
      <c r="D226" s="309"/>
      <c r="E226" s="309"/>
      <c r="F226" s="309"/>
      <c r="G226" s="309"/>
      <c r="H226" s="309"/>
      <c r="I226" s="309"/>
      <c r="J226" s="309"/>
      <c r="K226" s="309"/>
      <c r="L226" s="309"/>
      <c r="M226" s="309"/>
      <c r="N226" s="309"/>
      <c r="O226" s="309"/>
      <c r="P226" s="309"/>
      <c r="Q226" s="309"/>
      <c r="R226" s="309"/>
      <c r="S226" s="309"/>
      <c r="T226" s="309"/>
      <c r="U226" s="309"/>
      <c r="V226" s="309"/>
      <c r="W226" s="309"/>
      <c r="X226" s="309"/>
      <c r="Y226" s="309"/>
      <c r="Z226" s="309"/>
    </row>
    <row r="227" spans="1:26" ht="14.25" customHeight="1">
      <c r="A227" s="312"/>
      <c r="B227" s="308"/>
      <c r="C227" s="309"/>
      <c r="D227" s="309"/>
      <c r="E227" s="309"/>
      <c r="F227" s="309"/>
      <c r="G227" s="309"/>
      <c r="H227" s="309"/>
      <c r="I227" s="309"/>
      <c r="J227" s="309"/>
      <c r="K227" s="309"/>
      <c r="L227" s="309"/>
      <c r="M227" s="309"/>
      <c r="N227" s="309"/>
      <c r="O227" s="309"/>
      <c r="P227" s="309"/>
      <c r="Q227" s="309"/>
      <c r="R227" s="309"/>
      <c r="S227" s="309"/>
      <c r="T227" s="309"/>
      <c r="U227" s="309"/>
      <c r="V227" s="309"/>
      <c r="W227" s="309"/>
      <c r="X227" s="309"/>
      <c r="Y227" s="309"/>
      <c r="Z227" s="309"/>
    </row>
    <row r="228" spans="1:26" ht="14.25" customHeight="1">
      <c r="A228" s="312"/>
      <c r="B228" s="308"/>
      <c r="C228" s="309"/>
      <c r="D228" s="309"/>
      <c r="E228" s="309"/>
      <c r="F228" s="309"/>
      <c r="G228" s="309"/>
      <c r="H228" s="309"/>
      <c r="I228" s="309"/>
      <c r="J228" s="309"/>
      <c r="K228" s="309"/>
      <c r="L228" s="309"/>
      <c r="M228" s="309"/>
      <c r="N228" s="309"/>
      <c r="O228" s="309"/>
      <c r="P228" s="309"/>
      <c r="Q228" s="309"/>
      <c r="R228" s="309"/>
      <c r="S228" s="309"/>
      <c r="T228" s="309"/>
      <c r="U228" s="309"/>
      <c r="V228" s="309"/>
      <c r="W228" s="309"/>
      <c r="X228" s="309"/>
      <c r="Y228" s="309"/>
      <c r="Z228" s="309"/>
    </row>
    <row r="229" spans="1:26" ht="14.25" customHeight="1">
      <c r="A229" s="312"/>
      <c r="B229" s="308"/>
      <c r="C229" s="309"/>
      <c r="D229" s="309"/>
      <c r="E229" s="309"/>
      <c r="F229" s="309"/>
      <c r="G229" s="309"/>
      <c r="H229" s="309"/>
      <c r="I229" s="309"/>
      <c r="J229" s="309"/>
      <c r="K229" s="309"/>
      <c r="L229" s="309"/>
      <c r="M229" s="309"/>
      <c r="N229" s="309"/>
      <c r="O229" s="309"/>
      <c r="P229" s="309"/>
      <c r="Q229" s="309"/>
      <c r="R229" s="309"/>
      <c r="S229" s="309"/>
      <c r="T229" s="309"/>
      <c r="U229" s="309"/>
      <c r="V229" s="309"/>
      <c r="W229" s="309"/>
      <c r="X229" s="309"/>
      <c r="Y229" s="309"/>
      <c r="Z229" s="309"/>
    </row>
    <row r="230" spans="1:26" ht="14.25" customHeight="1">
      <c r="A230" s="312"/>
      <c r="B230" s="308"/>
      <c r="C230" s="309"/>
      <c r="D230" s="309"/>
      <c r="E230" s="309"/>
      <c r="F230" s="309"/>
      <c r="G230" s="309"/>
      <c r="H230" s="309"/>
      <c r="I230" s="309"/>
      <c r="J230" s="309"/>
      <c r="K230" s="309"/>
      <c r="L230" s="309"/>
      <c r="M230" s="309"/>
      <c r="N230" s="309"/>
      <c r="O230" s="309"/>
      <c r="P230" s="309"/>
      <c r="Q230" s="309"/>
      <c r="R230" s="309"/>
      <c r="S230" s="309"/>
      <c r="T230" s="309"/>
      <c r="U230" s="309"/>
      <c r="V230" s="309"/>
      <c r="W230" s="309"/>
      <c r="X230" s="309"/>
      <c r="Y230" s="309"/>
      <c r="Z230" s="309"/>
    </row>
    <row r="231" spans="1:26" ht="14.25" customHeight="1">
      <c r="A231" s="312"/>
      <c r="B231" s="308"/>
      <c r="C231" s="309"/>
      <c r="D231" s="309"/>
      <c r="E231" s="309"/>
      <c r="F231" s="309"/>
      <c r="G231" s="309"/>
      <c r="H231" s="309"/>
      <c r="I231" s="309"/>
      <c r="J231" s="309"/>
      <c r="K231" s="309"/>
      <c r="L231" s="309"/>
      <c r="M231" s="309"/>
      <c r="N231" s="309"/>
      <c r="O231" s="309"/>
      <c r="P231" s="309"/>
      <c r="Q231" s="309"/>
      <c r="R231" s="309"/>
      <c r="S231" s="309"/>
      <c r="T231" s="309"/>
      <c r="U231" s="309"/>
      <c r="V231" s="309"/>
      <c r="W231" s="309"/>
      <c r="X231" s="309"/>
      <c r="Y231" s="309"/>
      <c r="Z231" s="309"/>
    </row>
    <row r="232" spans="1:26" ht="14.25" customHeight="1">
      <c r="A232" s="312"/>
      <c r="B232" s="308"/>
      <c r="C232" s="309"/>
      <c r="D232" s="309"/>
      <c r="E232" s="309"/>
      <c r="F232" s="309"/>
      <c r="G232" s="309"/>
      <c r="H232" s="309"/>
      <c r="I232" s="309"/>
      <c r="J232" s="309"/>
      <c r="K232" s="309"/>
      <c r="L232" s="309"/>
      <c r="M232" s="309"/>
      <c r="N232" s="309"/>
      <c r="O232" s="309"/>
      <c r="P232" s="309"/>
      <c r="Q232" s="309"/>
      <c r="R232" s="309"/>
      <c r="S232" s="309"/>
      <c r="T232" s="309"/>
      <c r="U232" s="309"/>
      <c r="V232" s="309"/>
      <c r="W232" s="309"/>
      <c r="X232" s="309"/>
      <c r="Y232" s="309"/>
      <c r="Z232" s="309"/>
    </row>
    <row r="233" spans="1:26" ht="14.25" customHeight="1">
      <c r="A233" s="312"/>
      <c r="B233" s="308"/>
      <c r="C233" s="309"/>
      <c r="D233" s="309"/>
      <c r="E233" s="309"/>
      <c r="F233" s="309"/>
      <c r="G233" s="309"/>
      <c r="H233" s="309"/>
      <c r="I233" s="309"/>
      <c r="J233" s="309"/>
      <c r="K233" s="309"/>
      <c r="L233" s="309"/>
      <c r="M233" s="309"/>
      <c r="N233" s="309"/>
      <c r="O233" s="309"/>
      <c r="P233" s="309"/>
      <c r="Q233" s="309"/>
      <c r="R233" s="309"/>
      <c r="S233" s="309"/>
      <c r="T233" s="309"/>
      <c r="U233" s="309"/>
      <c r="V233" s="309"/>
      <c r="W233" s="309"/>
      <c r="X233" s="309"/>
      <c r="Y233" s="309"/>
      <c r="Z233" s="309"/>
    </row>
    <row r="234" spans="1:26" ht="14.25" customHeight="1">
      <c r="A234" s="312"/>
      <c r="B234" s="308"/>
      <c r="C234" s="309"/>
      <c r="D234" s="309"/>
      <c r="E234" s="309"/>
      <c r="F234" s="309"/>
      <c r="G234" s="309"/>
      <c r="H234" s="309"/>
      <c r="I234" s="309"/>
      <c r="J234" s="309"/>
      <c r="K234" s="309"/>
      <c r="L234" s="309"/>
      <c r="M234" s="309"/>
      <c r="N234" s="309"/>
      <c r="O234" s="309"/>
      <c r="P234" s="309"/>
      <c r="Q234" s="309"/>
      <c r="R234" s="309"/>
      <c r="S234" s="309"/>
      <c r="T234" s="309"/>
      <c r="U234" s="309"/>
      <c r="V234" s="309"/>
      <c r="W234" s="309"/>
      <c r="X234" s="309"/>
      <c r="Y234" s="309"/>
      <c r="Z234" s="309"/>
    </row>
    <row r="235" spans="1:26" ht="14.25" customHeight="1">
      <c r="A235" s="312"/>
      <c r="B235" s="308"/>
      <c r="C235" s="309"/>
      <c r="D235" s="309"/>
      <c r="E235" s="309"/>
      <c r="F235" s="309"/>
      <c r="G235" s="309"/>
      <c r="H235" s="309"/>
      <c r="I235" s="309"/>
      <c r="J235" s="309"/>
      <c r="K235" s="309"/>
      <c r="L235" s="309"/>
      <c r="M235" s="309"/>
      <c r="N235" s="309"/>
      <c r="O235" s="309"/>
      <c r="P235" s="309"/>
      <c r="Q235" s="309"/>
      <c r="R235" s="309"/>
      <c r="S235" s="309"/>
      <c r="T235" s="309"/>
      <c r="U235" s="309"/>
      <c r="V235" s="309"/>
      <c r="W235" s="309"/>
      <c r="X235" s="309"/>
      <c r="Y235" s="309"/>
      <c r="Z235" s="309"/>
    </row>
    <row r="236" spans="1:26" ht="14.25" customHeight="1">
      <c r="A236" s="312"/>
      <c r="B236" s="308"/>
      <c r="C236" s="309"/>
      <c r="D236" s="309"/>
      <c r="E236" s="309"/>
      <c r="F236" s="309"/>
      <c r="G236" s="309"/>
      <c r="H236" s="309"/>
      <c r="I236" s="309"/>
      <c r="J236" s="309"/>
      <c r="K236" s="309"/>
      <c r="L236" s="309"/>
      <c r="M236" s="309"/>
      <c r="N236" s="309"/>
      <c r="O236" s="309"/>
      <c r="P236" s="309"/>
      <c r="Q236" s="309"/>
      <c r="R236" s="309"/>
      <c r="S236" s="309"/>
      <c r="T236" s="309"/>
      <c r="U236" s="309"/>
      <c r="V236" s="309"/>
      <c r="W236" s="309"/>
      <c r="X236" s="309"/>
      <c r="Y236" s="309"/>
      <c r="Z236" s="309"/>
    </row>
    <row r="237" spans="1:26" ht="14.25" customHeight="1">
      <c r="A237" s="312"/>
      <c r="B237" s="308"/>
      <c r="C237" s="309"/>
      <c r="D237" s="309"/>
      <c r="E237" s="309"/>
      <c r="F237" s="309"/>
      <c r="G237" s="309"/>
      <c r="H237" s="309"/>
      <c r="I237" s="309"/>
      <c r="J237" s="309"/>
      <c r="K237" s="309"/>
      <c r="L237" s="309"/>
      <c r="M237" s="309"/>
      <c r="N237" s="309"/>
      <c r="O237" s="309"/>
      <c r="P237" s="309"/>
      <c r="Q237" s="309"/>
      <c r="R237" s="309"/>
      <c r="S237" s="309"/>
      <c r="T237" s="309"/>
      <c r="U237" s="309"/>
      <c r="V237" s="309"/>
      <c r="W237" s="309"/>
      <c r="X237" s="309"/>
      <c r="Y237" s="309"/>
      <c r="Z237" s="309"/>
    </row>
    <row r="238" spans="1:26" ht="14.25" customHeight="1">
      <c r="A238" s="312"/>
      <c r="B238" s="308"/>
      <c r="C238" s="309"/>
      <c r="D238" s="309"/>
      <c r="E238" s="309"/>
      <c r="F238" s="309"/>
      <c r="G238" s="309"/>
      <c r="H238" s="309"/>
      <c r="I238" s="309"/>
      <c r="J238" s="309"/>
      <c r="K238" s="309"/>
      <c r="L238" s="309"/>
      <c r="M238" s="309"/>
      <c r="N238" s="309"/>
      <c r="O238" s="309"/>
      <c r="P238" s="309"/>
      <c r="Q238" s="309"/>
      <c r="R238" s="309"/>
      <c r="S238" s="309"/>
      <c r="T238" s="309"/>
      <c r="U238" s="309"/>
      <c r="V238" s="309"/>
      <c r="W238" s="309"/>
      <c r="X238" s="309"/>
      <c r="Y238" s="309"/>
      <c r="Z238" s="309"/>
    </row>
    <row r="239" spans="1:26" ht="14.25" customHeight="1">
      <c r="A239" s="312"/>
      <c r="B239" s="308"/>
      <c r="C239" s="309"/>
      <c r="D239" s="309"/>
      <c r="E239" s="309"/>
      <c r="F239" s="309"/>
      <c r="G239" s="309"/>
      <c r="H239" s="309"/>
      <c r="I239" s="309"/>
      <c r="J239" s="309"/>
      <c r="K239" s="309"/>
      <c r="L239" s="309"/>
      <c r="M239" s="309"/>
      <c r="N239" s="309"/>
      <c r="O239" s="309"/>
      <c r="P239" s="309"/>
      <c r="Q239" s="309"/>
      <c r="R239" s="309"/>
      <c r="S239" s="309"/>
      <c r="T239" s="309"/>
      <c r="U239" s="309"/>
      <c r="V239" s="309"/>
      <c r="W239" s="309"/>
      <c r="X239" s="309"/>
      <c r="Y239" s="309"/>
      <c r="Z239" s="309"/>
    </row>
    <row r="240" spans="1:26" ht="14.25" customHeight="1">
      <c r="A240" s="312"/>
      <c r="B240" s="308"/>
      <c r="C240" s="309"/>
      <c r="D240" s="309"/>
      <c r="E240" s="309"/>
      <c r="F240" s="309"/>
      <c r="G240" s="309"/>
      <c r="H240" s="309"/>
      <c r="I240" s="309"/>
      <c r="J240" s="309"/>
      <c r="K240" s="309"/>
      <c r="L240" s="309"/>
      <c r="M240" s="309"/>
      <c r="N240" s="309"/>
      <c r="O240" s="309"/>
      <c r="P240" s="309"/>
      <c r="Q240" s="309"/>
      <c r="R240" s="309"/>
      <c r="S240" s="309"/>
      <c r="T240" s="309"/>
      <c r="U240" s="309"/>
      <c r="V240" s="309"/>
      <c r="W240" s="309"/>
      <c r="X240" s="309"/>
      <c r="Y240" s="309"/>
      <c r="Z240" s="309"/>
    </row>
    <row r="241" spans="1:26" ht="14.25" customHeight="1">
      <c r="A241" s="312"/>
      <c r="B241" s="308"/>
      <c r="C241" s="309"/>
      <c r="D241" s="309"/>
      <c r="E241" s="309"/>
      <c r="F241" s="309"/>
      <c r="G241" s="309"/>
      <c r="H241" s="309"/>
      <c r="I241" s="309"/>
      <c r="J241" s="309"/>
      <c r="K241" s="309"/>
      <c r="L241" s="309"/>
      <c r="M241" s="309"/>
      <c r="N241" s="309"/>
      <c r="O241" s="309"/>
      <c r="P241" s="309"/>
      <c r="Q241" s="309"/>
      <c r="R241" s="309"/>
      <c r="S241" s="309"/>
      <c r="T241" s="309"/>
      <c r="U241" s="309"/>
      <c r="V241" s="309"/>
      <c r="W241" s="309"/>
      <c r="X241" s="309"/>
      <c r="Y241" s="309"/>
      <c r="Z241" s="309"/>
    </row>
    <row r="242" spans="1:26" ht="14.25" customHeight="1">
      <c r="A242" s="312"/>
      <c r="B242" s="308"/>
      <c r="C242" s="309"/>
      <c r="D242" s="309"/>
      <c r="E242" s="309"/>
      <c r="F242" s="309"/>
      <c r="G242" s="309"/>
      <c r="H242" s="309"/>
      <c r="I242" s="309"/>
      <c r="J242" s="309"/>
      <c r="K242" s="309"/>
      <c r="L242" s="309"/>
      <c r="M242" s="309"/>
      <c r="N242" s="309"/>
      <c r="O242" s="309"/>
      <c r="P242" s="309"/>
      <c r="Q242" s="309"/>
      <c r="R242" s="309"/>
      <c r="S242" s="309"/>
      <c r="T242" s="309"/>
      <c r="U242" s="309"/>
      <c r="V242" s="309"/>
      <c r="W242" s="309"/>
      <c r="X242" s="309"/>
      <c r="Y242" s="309"/>
      <c r="Z242" s="309"/>
    </row>
    <row r="243" spans="1:26" ht="14.25" customHeight="1">
      <c r="A243" s="312"/>
      <c r="B243" s="308"/>
      <c r="C243" s="309"/>
      <c r="D243" s="309"/>
      <c r="E243" s="309"/>
      <c r="F243" s="309"/>
      <c r="G243" s="309"/>
      <c r="H243" s="309"/>
      <c r="I243" s="309"/>
      <c r="J243" s="309"/>
      <c r="K243" s="309"/>
      <c r="L243" s="309"/>
      <c r="M243" s="309"/>
      <c r="N243" s="309"/>
      <c r="O243" s="309"/>
      <c r="P243" s="309"/>
      <c r="Q243" s="309"/>
      <c r="R243" s="309"/>
      <c r="S243" s="309"/>
      <c r="T243" s="309"/>
      <c r="U243" s="309"/>
      <c r="V243" s="309"/>
      <c r="W243" s="309"/>
      <c r="X243" s="309"/>
      <c r="Y243" s="309"/>
      <c r="Z243" s="309"/>
    </row>
    <row r="244" spans="1:26" ht="14.25" customHeight="1">
      <c r="A244" s="312"/>
      <c r="B244" s="308"/>
      <c r="C244" s="309"/>
      <c r="D244" s="309"/>
      <c r="E244" s="309"/>
      <c r="F244" s="309"/>
      <c r="G244" s="309"/>
      <c r="H244" s="309"/>
      <c r="I244" s="309"/>
      <c r="J244" s="309"/>
      <c r="K244" s="309"/>
      <c r="L244" s="309"/>
      <c r="M244" s="309"/>
      <c r="N244" s="309"/>
      <c r="O244" s="309"/>
      <c r="P244" s="309"/>
      <c r="Q244" s="309"/>
      <c r="R244" s="309"/>
      <c r="S244" s="309"/>
      <c r="T244" s="309"/>
      <c r="U244" s="309"/>
      <c r="V244" s="309"/>
      <c r="W244" s="309"/>
      <c r="X244" s="309"/>
      <c r="Y244" s="309"/>
      <c r="Z244" s="309"/>
    </row>
    <row r="245" spans="1:26" ht="14.25" customHeight="1">
      <c r="A245" s="312"/>
      <c r="B245" s="308"/>
      <c r="C245" s="309"/>
      <c r="D245" s="309"/>
      <c r="E245" s="309"/>
      <c r="F245" s="309"/>
      <c r="G245" s="309"/>
      <c r="H245" s="309"/>
      <c r="I245" s="309"/>
      <c r="J245" s="309"/>
      <c r="K245" s="309"/>
      <c r="L245" s="309"/>
      <c r="M245" s="309"/>
      <c r="N245" s="309"/>
      <c r="O245" s="309"/>
      <c r="P245" s="309"/>
      <c r="Q245" s="309"/>
      <c r="R245" s="309"/>
      <c r="S245" s="309"/>
      <c r="T245" s="309"/>
      <c r="U245" s="309"/>
      <c r="V245" s="309"/>
      <c r="W245" s="309"/>
      <c r="X245" s="309"/>
      <c r="Y245" s="309"/>
      <c r="Z245" s="309"/>
    </row>
    <row r="246" spans="1:26" ht="14.25" customHeight="1">
      <c r="A246" s="312"/>
      <c r="B246" s="308"/>
      <c r="C246" s="309"/>
      <c r="D246" s="309"/>
      <c r="E246" s="309"/>
      <c r="F246" s="309"/>
      <c r="G246" s="309"/>
      <c r="H246" s="309"/>
      <c r="I246" s="309"/>
      <c r="J246" s="309"/>
      <c r="K246" s="309"/>
      <c r="L246" s="309"/>
      <c r="M246" s="309"/>
      <c r="N246" s="309"/>
      <c r="O246" s="309"/>
      <c r="P246" s="309"/>
      <c r="Q246" s="309"/>
      <c r="R246" s="309"/>
      <c r="S246" s="309"/>
      <c r="T246" s="309"/>
      <c r="U246" s="309"/>
      <c r="V246" s="309"/>
      <c r="W246" s="309"/>
      <c r="X246" s="309"/>
      <c r="Y246" s="309"/>
      <c r="Z246" s="309"/>
    </row>
    <row r="247" spans="1:26" ht="14.25" customHeight="1">
      <c r="A247" s="312"/>
      <c r="B247" s="308"/>
      <c r="C247" s="309"/>
      <c r="D247" s="309"/>
      <c r="E247" s="309"/>
      <c r="F247" s="309"/>
      <c r="G247" s="309"/>
      <c r="H247" s="309"/>
      <c r="I247" s="309"/>
      <c r="J247" s="309"/>
      <c r="K247" s="309"/>
      <c r="L247" s="309"/>
      <c r="M247" s="309"/>
      <c r="N247" s="309"/>
      <c r="O247" s="309"/>
      <c r="P247" s="309"/>
      <c r="Q247" s="309"/>
      <c r="R247" s="309"/>
      <c r="S247" s="309"/>
      <c r="T247" s="309"/>
      <c r="U247" s="309"/>
      <c r="V247" s="309"/>
      <c r="W247" s="309"/>
      <c r="X247" s="309"/>
      <c r="Y247" s="309"/>
      <c r="Z247" s="309"/>
    </row>
    <row r="248" spans="1:26" ht="14.25" customHeight="1">
      <c r="A248" s="312"/>
      <c r="B248" s="308"/>
      <c r="C248" s="309"/>
      <c r="D248" s="309"/>
      <c r="E248" s="309"/>
      <c r="F248" s="309"/>
      <c r="G248" s="309"/>
      <c r="H248" s="309"/>
      <c r="I248" s="309"/>
      <c r="J248" s="309"/>
      <c r="K248" s="309"/>
      <c r="L248" s="309"/>
      <c r="M248" s="309"/>
      <c r="N248" s="309"/>
      <c r="O248" s="309"/>
      <c r="P248" s="309"/>
      <c r="Q248" s="309"/>
      <c r="R248" s="309"/>
      <c r="S248" s="309"/>
      <c r="T248" s="309"/>
      <c r="U248" s="309"/>
      <c r="V248" s="309"/>
      <c r="W248" s="309"/>
      <c r="X248" s="309"/>
      <c r="Y248" s="309"/>
      <c r="Z248" s="309"/>
    </row>
    <row r="249" spans="1:26" ht="14.25" customHeight="1">
      <c r="A249" s="312"/>
      <c r="B249" s="308"/>
      <c r="C249" s="309"/>
      <c r="D249" s="309"/>
      <c r="E249" s="309"/>
      <c r="F249" s="309"/>
      <c r="G249" s="309"/>
      <c r="H249" s="309"/>
      <c r="I249" s="309"/>
      <c r="J249" s="309"/>
      <c r="K249" s="309"/>
      <c r="L249" s="309"/>
      <c r="M249" s="309"/>
      <c r="N249" s="309"/>
      <c r="O249" s="309"/>
      <c r="P249" s="309"/>
      <c r="Q249" s="309"/>
      <c r="R249" s="309"/>
      <c r="S249" s="309"/>
      <c r="T249" s="309"/>
      <c r="U249" s="309"/>
      <c r="V249" s="309"/>
      <c r="W249" s="309"/>
      <c r="X249" s="309"/>
      <c r="Y249" s="309"/>
      <c r="Z249" s="309"/>
    </row>
    <row r="250" spans="1:26" ht="14.25" customHeight="1">
      <c r="A250" s="312"/>
      <c r="B250" s="308"/>
      <c r="C250" s="309"/>
      <c r="D250" s="309"/>
      <c r="E250" s="309"/>
      <c r="F250" s="309"/>
      <c r="G250" s="309"/>
      <c r="H250" s="309"/>
      <c r="I250" s="309"/>
      <c r="J250" s="309"/>
      <c r="K250" s="309"/>
      <c r="L250" s="309"/>
      <c r="M250" s="309"/>
      <c r="N250" s="309"/>
      <c r="O250" s="309"/>
      <c r="P250" s="309"/>
      <c r="Q250" s="309"/>
      <c r="R250" s="309"/>
      <c r="S250" s="309"/>
      <c r="T250" s="309"/>
      <c r="U250" s="309"/>
      <c r="V250" s="309"/>
      <c r="W250" s="309"/>
      <c r="X250" s="309"/>
      <c r="Y250" s="309"/>
      <c r="Z250" s="309"/>
    </row>
    <row r="251" spans="1:26" ht="14.25" customHeight="1">
      <c r="A251" s="312"/>
      <c r="B251" s="308"/>
      <c r="C251" s="309"/>
      <c r="D251" s="309"/>
      <c r="E251" s="309"/>
      <c r="F251" s="309"/>
      <c r="G251" s="309"/>
      <c r="H251" s="309"/>
      <c r="I251" s="309"/>
      <c r="J251" s="309"/>
      <c r="K251" s="309"/>
      <c r="L251" s="309"/>
      <c r="M251" s="309"/>
      <c r="N251" s="309"/>
      <c r="O251" s="309"/>
      <c r="P251" s="309"/>
      <c r="Q251" s="309"/>
      <c r="R251" s="309"/>
      <c r="S251" s="309"/>
      <c r="T251" s="309"/>
      <c r="U251" s="309"/>
      <c r="V251" s="309"/>
      <c r="W251" s="309"/>
      <c r="X251" s="309"/>
      <c r="Y251" s="309"/>
      <c r="Z251" s="309"/>
    </row>
    <row r="252" spans="1:26" ht="14.25" customHeight="1">
      <c r="A252" s="312"/>
      <c r="B252" s="308"/>
      <c r="C252" s="309"/>
      <c r="D252" s="309"/>
      <c r="E252" s="309"/>
      <c r="F252" s="309"/>
      <c r="G252" s="309"/>
      <c r="H252" s="309"/>
      <c r="I252" s="309"/>
      <c r="J252" s="309"/>
      <c r="K252" s="309"/>
      <c r="L252" s="309"/>
      <c r="M252" s="309"/>
      <c r="N252" s="309"/>
      <c r="O252" s="309"/>
      <c r="P252" s="309"/>
      <c r="Q252" s="309"/>
      <c r="R252" s="309"/>
      <c r="S252" s="309"/>
      <c r="T252" s="309"/>
      <c r="U252" s="309"/>
      <c r="V252" s="309"/>
      <c r="W252" s="309"/>
      <c r="X252" s="309"/>
      <c r="Y252" s="309"/>
      <c r="Z252" s="309"/>
    </row>
    <row r="253" spans="1:26" ht="14.25" customHeight="1">
      <c r="A253" s="312"/>
      <c r="B253" s="308"/>
      <c r="C253" s="309"/>
      <c r="D253" s="309"/>
      <c r="E253" s="309"/>
      <c r="F253" s="309"/>
      <c r="G253" s="309"/>
      <c r="H253" s="309"/>
      <c r="I253" s="309"/>
      <c r="J253" s="309"/>
      <c r="K253" s="309"/>
      <c r="L253" s="309"/>
      <c r="M253" s="309"/>
      <c r="N253" s="309"/>
      <c r="O253" s="309"/>
      <c r="P253" s="309"/>
      <c r="Q253" s="309"/>
      <c r="R253" s="309"/>
      <c r="S253" s="309"/>
      <c r="T253" s="309"/>
      <c r="U253" s="309"/>
      <c r="V253" s="309"/>
      <c r="W253" s="309"/>
      <c r="X253" s="309"/>
      <c r="Y253" s="309"/>
      <c r="Z253" s="309"/>
    </row>
    <row r="254" spans="1:26" ht="14.25" customHeight="1">
      <c r="A254" s="312"/>
      <c r="B254" s="308"/>
      <c r="C254" s="309"/>
      <c r="D254" s="309"/>
      <c r="E254" s="309"/>
      <c r="F254" s="309"/>
      <c r="G254" s="309"/>
      <c r="H254" s="309"/>
      <c r="I254" s="309"/>
      <c r="J254" s="309"/>
      <c r="K254" s="309"/>
      <c r="L254" s="309"/>
      <c r="M254" s="309"/>
      <c r="N254" s="309"/>
      <c r="O254" s="309"/>
      <c r="P254" s="309"/>
      <c r="Q254" s="309"/>
      <c r="R254" s="309"/>
      <c r="S254" s="309"/>
      <c r="T254" s="309"/>
      <c r="U254" s="309"/>
      <c r="V254" s="309"/>
      <c r="W254" s="309"/>
      <c r="X254" s="309"/>
      <c r="Y254" s="309"/>
      <c r="Z254" s="309"/>
    </row>
    <row r="255" spans="1:26" ht="14.25" customHeight="1">
      <c r="A255" s="312"/>
      <c r="B255" s="308"/>
      <c r="C255" s="309"/>
      <c r="D255" s="309"/>
      <c r="E255" s="309"/>
      <c r="F255" s="309"/>
      <c r="G255" s="309"/>
      <c r="H255" s="309"/>
      <c r="I255" s="309"/>
      <c r="J255" s="309"/>
      <c r="K255" s="309"/>
      <c r="L255" s="309"/>
      <c r="M255" s="309"/>
      <c r="N255" s="309"/>
      <c r="O255" s="309"/>
      <c r="P255" s="309"/>
      <c r="Q255" s="309"/>
      <c r="R255" s="309"/>
      <c r="S255" s="309"/>
      <c r="T255" s="309"/>
      <c r="U255" s="309"/>
      <c r="V255" s="309"/>
      <c r="W255" s="309"/>
      <c r="X255" s="309"/>
      <c r="Y255" s="309"/>
      <c r="Z255" s="309"/>
    </row>
    <row r="256" spans="1:26" ht="14.25" customHeight="1">
      <c r="A256" s="312"/>
      <c r="B256" s="308"/>
      <c r="C256" s="309"/>
      <c r="D256" s="309"/>
      <c r="E256" s="309"/>
      <c r="F256" s="309"/>
      <c r="G256" s="309"/>
      <c r="H256" s="309"/>
      <c r="I256" s="309"/>
      <c r="J256" s="309"/>
      <c r="K256" s="309"/>
      <c r="L256" s="309"/>
      <c r="M256" s="309"/>
      <c r="N256" s="309"/>
      <c r="O256" s="309"/>
      <c r="P256" s="309"/>
      <c r="Q256" s="309"/>
      <c r="R256" s="309"/>
      <c r="S256" s="309"/>
      <c r="T256" s="309"/>
      <c r="U256" s="309"/>
      <c r="V256" s="309"/>
      <c r="W256" s="309"/>
      <c r="X256" s="309"/>
      <c r="Y256" s="309"/>
      <c r="Z256" s="309"/>
    </row>
    <row r="257" spans="1:26" ht="14.25" customHeight="1">
      <c r="A257" s="312"/>
      <c r="B257" s="308"/>
      <c r="C257" s="309"/>
      <c r="D257" s="309"/>
      <c r="E257" s="309"/>
      <c r="F257" s="309"/>
      <c r="G257" s="309"/>
      <c r="H257" s="309"/>
      <c r="I257" s="309"/>
      <c r="J257" s="309"/>
      <c r="K257" s="309"/>
      <c r="L257" s="309"/>
      <c r="M257" s="309"/>
      <c r="N257" s="309"/>
      <c r="O257" s="309"/>
      <c r="P257" s="309"/>
      <c r="Q257" s="309"/>
      <c r="R257" s="309"/>
      <c r="S257" s="309"/>
      <c r="T257" s="309"/>
      <c r="U257" s="309"/>
      <c r="V257" s="309"/>
      <c r="W257" s="309"/>
      <c r="X257" s="309"/>
      <c r="Y257" s="309"/>
      <c r="Z257" s="309"/>
    </row>
    <row r="258" spans="1:26" ht="14.25" customHeight="1">
      <c r="A258" s="312"/>
      <c r="B258" s="308"/>
      <c r="C258" s="309"/>
      <c r="D258" s="309"/>
      <c r="E258" s="309"/>
      <c r="F258" s="309"/>
      <c r="G258" s="309"/>
      <c r="H258" s="309"/>
      <c r="I258" s="309"/>
      <c r="J258" s="309"/>
      <c r="K258" s="309"/>
      <c r="L258" s="309"/>
      <c r="M258" s="309"/>
      <c r="N258" s="309"/>
      <c r="O258" s="309"/>
      <c r="P258" s="309"/>
      <c r="Q258" s="309"/>
      <c r="R258" s="309"/>
      <c r="S258" s="309"/>
      <c r="T258" s="309"/>
      <c r="U258" s="309"/>
      <c r="V258" s="309"/>
      <c r="W258" s="309"/>
      <c r="X258" s="309"/>
      <c r="Y258" s="309"/>
      <c r="Z258" s="309"/>
    </row>
    <row r="259" spans="1:26" ht="14.25" customHeight="1">
      <c r="A259" s="312"/>
      <c r="B259" s="308"/>
      <c r="C259" s="309"/>
      <c r="D259" s="309"/>
      <c r="E259" s="309"/>
      <c r="F259" s="309"/>
      <c r="G259" s="309"/>
      <c r="H259" s="309"/>
      <c r="I259" s="309"/>
      <c r="J259" s="309"/>
      <c r="K259" s="309"/>
      <c r="L259" s="309"/>
      <c r="M259" s="309"/>
      <c r="N259" s="309"/>
      <c r="O259" s="309"/>
      <c r="P259" s="309"/>
      <c r="Q259" s="309"/>
      <c r="R259" s="309"/>
      <c r="S259" s="309"/>
      <c r="T259" s="309"/>
      <c r="U259" s="309"/>
      <c r="V259" s="309"/>
      <c r="W259" s="309"/>
      <c r="X259" s="309"/>
      <c r="Y259" s="309"/>
      <c r="Z259" s="309"/>
    </row>
    <row r="260" spans="1:26" ht="14.25" customHeight="1">
      <c r="A260" s="312"/>
      <c r="B260" s="308"/>
      <c r="C260" s="309"/>
      <c r="D260" s="309"/>
      <c r="E260" s="309"/>
      <c r="F260" s="309"/>
      <c r="G260" s="309"/>
      <c r="H260" s="309"/>
      <c r="I260" s="309"/>
      <c r="J260" s="309"/>
      <c r="K260" s="309"/>
      <c r="L260" s="309"/>
      <c r="M260" s="309"/>
      <c r="N260" s="309"/>
      <c r="O260" s="309"/>
      <c r="P260" s="309"/>
      <c r="Q260" s="309"/>
      <c r="R260" s="309"/>
      <c r="S260" s="309"/>
      <c r="T260" s="309"/>
      <c r="U260" s="309"/>
      <c r="V260" s="309"/>
      <c r="W260" s="309"/>
      <c r="X260" s="309"/>
      <c r="Y260" s="309"/>
      <c r="Z260" s="309"/>
    </row>
    <row r="261" spans="1:26" ht="14.25" customHeight="1">
      <c r="A261" s="312"/>
      <c r="B261" s="308"/>
      <c r="C261" s="309"/>
      <c r="D261" s="309"/>
      <c r="E261" s="309"/>
      <c r="F261" s="309"/>
      <c r="G261" s="309"/>
      <c r="H261" s="309"/>
      <c r="I261" s="309"/>
      <c r="J261" s="309"/>
      <c r="K261" s="309"/>
      <c r="L261" s="309"/>
      <c r="M261" s="309"/>
      <c r="N261" s="309"/>
      <c r="O261" s="309"/>
      <c r="P261" s="309"/>
      <c r="Q261" s="309"/>
      <c r="R261" s="309"/>
      <c r="S261" s="309"/>
      <c r="T261" s="309"/>
      <c r="U261" s="309"/>
      <c r="V261" s="309"/>
      <c r="W261" s="309"/>
      <c r="X261" s="309"/>
      <c r="Y261" s="309"/>
      <c r="Z261" s="309"/>
    </row>
    <row r="262" spans="1:26" ht="14.25" customHeight="1">
      <c r="A262" s="312"/>
      <c r="B262" s="308"/>
      <c r="C262" s="309"/>
      <c r="D262" s="309"/>
      <c r="E262" s="309"/>
      <c r="F262" s="309"/>
      <c r="G262" s="309"/>
      <c r="H262" s="309"/>
      <c r="I262" s="309"/>
      <c r="J262" s="309"/>
      <c r="K262" s="309"/>
      <c r="L262" s="309"/>
      <c r="M262" s="309"/>
      <c r="N262" s="309"/>
      <c r="O262" s="309"/>
      <c r="P262" s="309"/>
      <c r="Q262" s="309"/>
      <c r="R262" s="309"/>
      <c r="S262" s="309"/>
      <c r="T262" s="309"/>
      <c r="U262" s="309"/>
      <c r="V262" s="309"/>
      <c r="W262" s="309"/>
      <c r="X262" s="309"/>
      <c r="Y262" s="309"/>
      <c r="Z262" s="309"/>
    </row>
    <row r="263" spans="1:26" ht="14.25" customHeight="1">
      <c r="A263" s="312"/>
      <c r="B263" s="308"/>
      <c r="C263" s="309"/>
      <c r="D263" s="309"/>
      <c r="E263" s="309"/>
      <c r="F263" s="309"/>
      <c r="G263" s="309"/>
      <c r="H263" s="309"/>
      <c r="I263" s="309"/>
      <c r="J263" s="309"/>
      <c r="K263" s="309"/>
      <c r="L263" s="309"/>
      <c r="M263" s="309"/>
      <c r="N263" s="309"/>
      <c r="O263" s="309"/>
      <c r="P263" s="309"/>
      <c r="Q263" s="309"/>
      <c r="R263" s="309"/>
      <c r="S263" s="309"/>
      <c r="T263" s="309"/>
      <c r="U263" s="309"/>
      <c r="V263" s="309"/>
      <c r="W263" s="309"/>
      <c r="X263" s="309"/>
      <c r="Y263" s="309"/>
      <c r="Z263" s="309"/>
    </row>
    <row r="264" spans="1:26" ht="14.25" customHeight="1">
      <c r="A264" s="312"/>
      <c r="B264" s="308"/>
      <c r="C264" s="309"/>
      <c r="D264" s="309"/>
      <c r="E264" s="309"/>
      <c r="F264" s="309"/>
      <c r="G264" s="309"/>
      <c r="H264" s="309"/>
      <c r="I264" s="309"/>
      <c r="J264" s="309"/>
      <c r="K264" s="309"/>
      <c r="L264" s="309"/>
      <c r="M264" s="309"/>
      <c r="N264" s="309"/>
      <c r="O264" s="309"/>
      <c r="P264" s="309"/>
      <c r="Q264" s="309"/>
      <c r="R264" s="309"/>
      <c r="S264" s="309"/>
      <c r="T264" s="309"/>
      <c r="U264" s="309"/>
      <c r="V264" s="309"/>
      <c r="W264" s="309"/>
      <c r="X264" s="309"/>
      <c r="Y264" s="309"/>
      <c r="Z264" s="309"/>
    </row>
    <row r="265" spans="1:26" ht="14.25" customHeight="1">
      <c r="A265" s="312"/>
      <c r="B265" s="308"/>
      <c r="C265" s="309"/>
      <c r="D265" s="309"/>
      <c r="E265" s="309"/>
      <c r="F265" s="309"/>
      <c r="G265" s="309"/>
      <c r="H265" s="309"/>
      <c r="I265" s="309"/>
      <c r="J265" s="309"/>
      <c r="K265" s="309"/>
      <c r="L265" s="309"/>
      <c r="M265" s="309"/>
      <c r="N265" s="309"/>
      <c r="O265" s="309"/>
      <c r="P265" s="309"/>
      <c r="Q265" s="309"/>
      <c r="R265" s="309"/>
      <c r="S265" s="309"/>
      <c r="T265" s="309"/>
      <c r="U265" s="309"/>
      <c r="V265" s="309"/>
      <c r="W265" s="309"/>
      <c r="X265" s="309"/>
      <c r="Y265" s="309"/>
      <c r="Z265" s="309"/>
    </row>
    <row r="266" spans="1:26" ht="14.25" customHeight="1">
      <c r="A266" s="312"/>
      <c r="B266" s="308"/>
      <c r="C266" s="309"/>
      <c r="D266" s="309"/>
      <c r="E266" s="309"/>
      <c r="F266" s="309"/>
      <c r="G266" s="309"/>
      <c r="H266" s="309"/>
      <c r="I266" s="309"/>
      <c r="J266" s="309"/>
      <c r="K266" s="309"/>
      <c r="L266" s="309"/>
      <c r="M266" s="309"/>
      <c r="N266" s="309"/>
      <c r="O266" s="309"/>
      <c r="P266" s="309"/>
      <c r="Q266" s="309"/>
      <c r="R266" s="309"/>
      <c r="S266" s="309"/>
      <c r="T266" s="309"/>
      <c r="U266" s="309"/>
      <c r="V266" s="309"/>
      <c r="W266" s="309"/>
      <c r="X266" s="309"/>
      <c r="Y266" s="309"/>
      <c r="Z266" s="309"/>
    </row>
    <row r="267" spans="1:26" ht="14.25" customHeight="1">
      <c r="A267" s="312"/>
      <c r="B267" s="308"/>
      <c r="C267" s="309"/>
      <c r="D267" s="309"/>
      <c r="E267" s="309"/>
      <c r="F267" s="309"/>
      <c r="G267" s="309"/>
      <c r="H267" s="309"/>
      <c r="I267" s="309"/>
      <c r="J267" s="309"/>
      <c r="K267" s="309"/>
      <c r="L267" s="309"/>
      <c r="M267" s="309"/>
      <c r="N267" s="309"/>
      <c r="O267" s="309"/>
      <c r="P267" s="309"/>
      <c r="Q267" s="309"/>
      <c r="R267" s="309"/>
      <c r="S267" s="309"/>
      <c r="T267" s="309"/>
      <c r="U267" s="309"/>
      <c r="V267" s="309"/>
      <c r="W267" s="309"/>
      <c r="X267" s="309"/>
      <c r="Y267" s="309"/>
      <c r="Z267" s="309"/>
    </row>
    <row r="268" spans="1:26" ht="14.25" customHeight="1">
      <c r="A268" s="312"/>
      <c r="B268" s="308"/>
      <c r="C268" s="309"/>
      <c r="D268" s="309"/>
      <c r="E268" s="309"/>
      <c r="F268" s="309"/>
      <c r="G268" s="309"/>
      <c r="H268" s="309"/>
      <c r="I268" s="309"/>
      <c r="J268" s="309"/>
      <c r="K268" s="309"/>
      <c r="L268" s="309"/>
      <c r="M268" s="309"/>
      <c r="N268" s="309"/>
      <c r="O268" s="309"/>
      <c r="P268" s="309"/>
      <c r="Q268" s="309"/>
      <c r="R268" s="309"/>
      <c r="S268" s="309"/>
      <c r="T268" s="309"/>
      <c r="U268" s="309"/>
      <c r="V268" s="309"/>
      <c r="W268" s="309"/>
      <c r="X268" s="309"/>
      <c r="Y268" s="309"/>
      <c r="Z268" s="309"/>
    </row>
    <row r="269" spans="1:26" ht="14.25" customHeight="1">
      <c r="A269" s="312"/>
      <c r="B269" s="308"/>
      <c r="C269" s="309"/>
      <c r="D269" s="309"/>
      <c r="E269" s="309"/>
      <c r="F269" s="309"/>
      <c r="G269" s="309"/>
      <c r="H269" s="309"/>
      <c r="I269" s="309"/>
      <c r="J269" s="309"/>
      <c r="K269" s="309"/>
      <c r="L269" s="309"/>
      <c r="M269" s="309"/>
      <c r="N269" s="309"/>
      <c r="O269" s="309"/>
      <c r="P269" s="309"/>
      <c r="Q269" s="309"/>
      <c r="R269" s="309"/>
      <c r="S269" s="309"/>
      <c r="T269" s="309"/>
      <c r="U269" s="309"/>
      <c r="V269" s="309"/>
      <c r="W269" s="309"/>
      <c r="X269" s="309"/>
      <c r="Y269" s="309"/>
      <c r="Z269" s="309"/>
    </row>
    <row r="270" spans="1:26" ht="14.25" customHeight="1">
      <c r="A270" s="312"/>
      <c r="B270" s="308"/>
      <c r="C270" s="309"/>
      <c r="D270" s="309"/>
      <c r="E270" s="309"/>
      <c r="F270" s="309"/>
      <c r="G270" s="309"/>
      <c r="H270" s="309"/>
      <c r="I270" s="309"/>
      <c r="J270" s="309"/>
      <c r="K270" s="309"/>
      <c r="L270" s="309"/>
      <c r="M270" s="309"/>
      <c r="N270" s="309"/>
      <c r="O270" s="309"/>
      <c r="P270" s="309"/>
      <c r="Q270" s="309"/>
      <c r="R270" s="309"/>
      <c r="S270" s="309"/>
      <c r="T270" s="309"/>
      <c r="U270" s="309"/>
      <c r="V270" s="309"/>
      <c r="W270" s="309"/>
      <c r="X270" s="309"/>
      <c r="Y270" s="309"/>
      <c r="Z270" s="309"/>
    </row>
    <row r="271" spans="1:26" ht="14.25" customHeight="1">
      <c r="A271" s="312"/>
      <c r="B271" s="308"/>
      <c r="C271" s="309"/>
      <c r="D271" s="309"/>
      <c r="E271" s="309"/>
      <c r="F271" s="309"/>
      <c r="G271" s="309"/>
      <c r="H271" s="309"/>
      <c r="I271" s="309"/>
      <c r="J271" s="309"/>
      <c r="K271" s="309"/>
      <c r="L271" s="309"/>
      <c r="M271" s="309"/>
      <c r="N271" s="309"/>
      <c r="O271" s="309"/>
      <c r="P271" s="309"/>
      <c r="Q271" s="309"/>
      <c r="R271" s="309"/>
      <c r="S271" s="309"/>
      <c r="T271" s="309"/>
      <c r="U271" s="309"/>
      <c r="V271" s="309"/>
      <c r="W271" s="309"/>
      <c r="X271" s="309"/>
      <c r="Y271" s="309"/>
      <c r="Z271" s="309"/>
    </row>
    <row r="272" spans="1:26" ht="14.25" customHeight="1">
      <c r="A272" s="312"/>
      <c r="B272" s="308"/>
      <c r="C272" s="309"/>
      <c r="D272" s="309"/>
      <c r="E272" s="309"/>
      <c r="F272" s="309"/>
      <c r="G272" s="309"/>
      <c r="H272" s="309"/>
      <c r="I272" s="309"/>
      <c r="J272" s="309"/>
      <c r="K272" s="309"/>
      <c r="L272" s="309"/>
      <c r="M272" s="309"/>
      <c r="N272" s="309"/>
      <c r="O272" s="309"/>
      <c r="P272" s="309"/>
      <c r="Q272" s="309"/>
      <c r="R272" s="309"/>
      <c r="S272" s="309"/>
      <c r="T272" s="309"/>
      <c r="U272" s="309"/>
      <c r="V272" s="309"/>
      <c r="W272" s="309"/>
      <c r="X272" s="309"/>
      <c r="Y272" s="309"/>
      <c r="Z272" s="309"/>
    </row>
    <row r="273" spans="1:26" ht="14.25" customHeight="1">
      <c r="A273" s="312"/>
      <c r="B273" s="308"/>
      <c r="C273" s="309"/>
      <c r="D273" s="309"/>
      <c r="E273" s="309"/>
      <c r="F273" s="309"/>
      <c r="G273" s="309"/>
      <c r="H273" s="309"/>
      <c r="I273" s="309"/>
      <c r="J273" s="309"/>
      <c r="K273" s="309"/>
      <c r="L273" s="309"/>
      <c r="M273" s="309"/>
      <c r="N273" s="309"/>
      <c r="O273" s="309"/>
      <c r="P273" s="309"/>
      <c r="Q273" s="309"/>
      <c r="R273" s="309"/>
      <c r="S273" s="309"/>
      <c r="T273" s="309"/>
      <c r="U273" s="309"/>
      <c r="V273" s="309"/>
      <c r="W273" s="309"/>
      <c r="X273" s="309"/>
      <c r="Y273" s="309"/>
      <c r="Z273" s="309"/>
    </row>
    <row r="274" spans="1:26" ht="14.25" customHeight="1">
      <c r="A274" s="312"/>
      <c r="B274" s="308"/>
      <c r="C274" s="309"/>
      <c r="D274" s="309"/>
      <c r="E274" s="309"/>
      <c r="F274" s="309"/>
      <c r="G274" s="309"/>
      <c r="H274" s="309"/>
      <c r="I274" s="309"/>
      <c r="J274" s="309"/>
      <c r="K274" s="309"/>
      <c r="L274" s="309"/>
      <c r="M274" s="309"/>
      <c r="N274" s="309"/>
      <c r="O274" s="309"/>
      <c r="P274" s="309"/>
      <c r="Q274" s="309"/>
      <c r="R274" s="309"/>
      <c r="S274" s="309"/>
      <c r="T274" s="309"/>
      <c r="U274" s="309"/>
      <c r="V274" s="309"/>
      <c r="W274" s="309"/>
      <c r="X274" s="309"/>
      <c r="Y274" s="309"/>
      <c r="Z274" s="309"/>
    </row>
    <row r="275" spans="1:26" ht="14.25" customHeight="1">
      <c r="A275" s="312"/>
      <c r="B275" s="308"/>
      <c r="C275" s="309"/>
      <c r="D275" s="309"/>
      <c r="E275" s="309"/>
      <c r="F275" s="309"/>
      <c r="G275" s="309"/>
      <c r="H275" s="309"/>
      <c r="I275" s="309"/>
      <c r="J275" s="309"/>
      <c r="K275" s="309"/>
      <c r="L275" s="309"/>
      <c r="M275" s="309"/>
      <c r="N275" s="309"/>
      <c r="O275" s="309"/>
      <c r="P275" s="309"/>
      <c r="Q275" s="309"/>
      <c r="R275" s="309"/>
      <c r="S275" s="309"/>
      <c r="T275" s="309"/>
      <c r="U275" s="309"/>
      <c r="V275" s="309"/>
      <c r="W275" s="309"/>
      <c r="X275" s="309"/>
      <c r="Y275" s="309"/>
      <c r="Z275" s="309"/>
    </row>
    <row r="276" spans="1:26" ht="14.25" customHeight="1">
      <c r="A276" s="312"/>
      <c r="B276" s="308"/>
      <c r="C276" s="309"/>
      <c r="D276" s="309"/>
      <c r="E276" s="309"/>
      <c r="F276" s="309"/>
      <c r="G276" s="309"/>
      <c r="H276" s="309"/>
      <c r="I276" s="309"/>
      <c r="J276" s="309"/>
      <c r="K276" s="309"/>
      <c r="L276" s="309"/>
      <c r="M276" s="309"/>
      <c r="N276" s="309"/>
      <c r="O276" s="309"/>
      <c r="P276" s="309"/>
      <c r="Q276" s="309"/>
      <c r="R276" s="309"/>
      <c r="S276" s="309"/>
      <c r="T276" s="309"/>
      <c r="U276" s="309"/>
      <c r="V276" s="309"/>
      <c r="W276" s="309"/>
      <c r="X276" s="309"/>
      <c r="Y276" s="309"/>
      <c r="Z276" s="309"/>
    </row>
    <row r="277" spans="1:26" ht="14.25" customHeight="1">
      <c r="A277" s="312"/>
      <c r="B277" s="308"/>
      <c r="C277" s="309"/>
      <c r="D277" s="309"/>
      <c r="E277" s="309"/>
      <c r="F277" s="309"/>
      <c r="G277" s="309"/>
      <c r="H277" s="309"/>
      <c r="I277" s="309"/>
      <c r="J277" s="309"/>
      <c r="K277" s="309"/>
      <c r="L277" s="309"/>
      <c r="M277" s="309"/>
      <c r="N277" s="309"/>
      <c r="O277" s="309"/>
      <c r="P277" s="309"/>
      <c r="Q277" s="309"/>
      <c r="R277" s="309"/>
      <c r="S277" s="309"/>
      <c r="T277" s="309"/>
      <c r="U277" s="309"/>
      <c r="V277" s="309"/>
      <c r="W277" s="309"/>
      <c r="X277" s="309"/>
      <c r="Y277" s="309"/>
      <c r="Z277" s="309"/>
    </row>
    <row r="278" spans="1:26" ht="14.25" customHeight="1">
      <c r="A278" s="312"/>
      <c r="B278" s="308"/>
      <c r="C278" s="309"/>
      <c r="D278" s="309"/>
      <c r="E278" s="309"/>
      <c r="F278" s="309"/>
      <c r="G278" s="309"/>
      <c r="H278" s="309"/>
      <c r="I278" s="309"/>
      <c r="J278" s="309"/>
      <c r="K278" s="309"/>
      <c r="L278" s="309"/>
      <c r="M278" s="309"/>
      <c r="N278" s="309"/>
      <c r="O278" s="309"/>
      <c r="P278" s="309"/>
      <c r="Q278" s="309"/>
      <c r="R278" s="309"/>
      <c r="S278" s="309"/>
      <c r="T278" s="309"/>
      <c r="U278" s="309"/>
      <c r="V278" s="309"/>
      <c r="W278" s="309"/>
      <c r="X278" s="309"/>
      <c r="Y278" s="309"/>
      <c r="Z278" s="309"/>
    </row>
    <row r="279" spans="1:26" ht="14.25" customHeight="1">
      <c r="A279" s="312"/>
      <c r="B279" s="308"/>
      <c r="C279" s="309"/>
      <c r="D279" s="309"/>
      <c r="E279" s="309"/>
      <c r="F279" s="309"/>
      <c r="G279" s="309"/>
      <c r="H279" s="309"/>
      <c r="I279" s="309"/>
      <c r="J279" s="309"/>
      <c r="K279" s="309"/>
      <c r="L279" s="309"/>
      <c r="M279" s="309"/>
      <c r="N279" s="309"/>
      <c r="O279" s="309"/>
      <c r="P279" s="309"/>
      <c r="Q279" s="309"/>
      <c r="R279" s="309"/>
      <c r="S279" s="309"/>
      <c r="T279" s="309"/>
      <c r="U279" s="309"/>
      <c r="V279" s="309"/>
      <c r="W279" s="309"/>
      <c r="X279" s="309"/>
      <c r="Y279" s="309"/>
      <c r="Z279" s="309"/>
    </row>
    <row r="280" spans="1:26" ht="14.25" customHeight="1">
      <c r="A280" s="312"/>
      <c r="B280" s="308"/>
      <c r="C280" s="309"/>
      <c r="D280" s="309"/>
      <c r="E280" s="309"/>
      <c r="F280" s="309"/>
      <c r="G280" s="309"/>
      <c r="H280" s="309"/>
      <c r="I280" s="309"/>
      <c r="J280" s="309"/>
      <c r="K280" s="309"/>
      <c r="L280" s="309"/>
      <c r="M280" s="309"/>
      <c r="N280" s="309"/>
      <c r="O280" s="309"/>
      <c r="P280" s="309"/>
      <c r="Q280" s="309"/>
      <c r="R280" s="309"/>
      <c r="S280" s="309"/>
      <c r="T280" s="309"/>
      <c r="U280" s="309"/>
      <c r="V280" s="309"/>
      <c r="W280" s="309"/>
      <c r="X280" s="309"/>
      <c r="Y280" s="309"/>
      <c r="Z280" s="309"/>
    </row>
    <row r="281" spans="1:26" ht="14.25" customHeight="1">
      <c r="A281" s="312"/>
      <c r="B281" s="308"/>
      <c r="C281" s="309"/>
      <c r="D281" s="309"/>
      <c r="E281" s="309"/>
      <c r="F281" s="309"/>
      <c r="G281" s="309"/>
      <c r="H281" s="309"/>
      <c r="I281" s="309"/>
      <c r="J281" s="309"/>
      <c r="K281" s="309"/>
      <c r="L281" s="309"/>
      <c r="M281" s="309"/>
      <c r="N281" s="309"/>
      <c r="O281" s="309"/>
      <c r="P281" s="309"/>
      <c r="Q281" s="309"/>
      <c r="R281" s="309"/>
      <c r="S281" s="309"/>
      <c r="T281" s="309"/>
      <c r="U281" s="309"/>
      <c r="V281" s="309"/>
      <c r="W281" s="309"/>
      <c r="X281" s="309"/>
      <c r="Y281" s="309"/>
      <c r="Z281" s="309"/>
    </row>
    <row r="282" spans="1:26" ht="14.25" customHeight="1">
      <c r="A282" s="312"/>
      <c r="B282" s="308"/>
      <c r="C282" s="309"/>
      <c r="D282" s="309"/>
      <c r="E282" s="309"/>
      <c r="F282" s="309"/>
      <c r="G282" s="309"/>
      <c r="H282" s="309"/>
      <c r="I282" s="309"/>
      <c r="J282" s="309"/>
      <c r="K282" s="309"/>
      <c r="L282" s="309"/>
      <c r="M282" s="309"/>
      <c r="N282" s="309"/>
      <c r="O282" s="309"/>
      <c r="P282" s="309"/>
      <c r="Q282" s="309"/>
      <c r="R282" s="309"/>
      <c r="S282" s="309"/>
      <c r="T282" s="309"/>
      <c r="U282" s="309"/>
      <c r="V282" s="309"/>
      <c r="W282" s="309"/>
      <c r="X282" s="309"/>
      <c r="Y282" s="309"/>
      <c r="Z282" s="309"/>
    </row>
    <row r="283" spans="1:26" ht="14.25" customHeight="1">
      <c r="A283" s="312"/>
      <c r="B283" s="308"/>
      <c r="C283" s="309"/>
      <c r="D283" s="309"/>
      <c r="E283" s="309"/>
      <c r="F283" s="309"/>
      <c r="G283" s="309"/>
      <c r="H283" s="309"/>
      <c r="I283" s="309"/>
      <c r="J283" s="309"/>
      <c r="K283" s="309"/>
      <c r="L283" s="309"/>
      <c r="M283" s="309"/>
      <c r="N283" s="309"/>
      <c r="O283" s="309"/>
      <c r="P283" s="309"/>
      <c r="Q283" s="309"/>
      <c r="R283" s="309"/>
      <c r="S283" s="309"/>
      <c r="T283" s="309"/>
      <c r="U283" s="309"/>
      <c r="V283" s="309"/>
      <c r="W283" s="309"/>
      <c r="X283" s="309"/>
      <c r="Y283" s="309"/>
      <c r="Z283" s="309"/>
    </row>
    <row r="284" spans="1:26" ht="14.25" customHeight="1">
      <c r="A284" s="312"/>
      <c r="B284" s="308"/>
      <c r="C284" s="309"/>
      <c r="D284" s="309"/>
      <c r="E284" s="309"/>
      <c r="F284" s="309"/>
      <c r="G284" s="309"/>
      <c r="H284" s="309"/>
      <c r="I284" s="309"/>
      <c r="J284" s="309"/>
      <c r="K284" s="309"/>
      <c r="L284" s="309"/>
      <c r="M284" s="309"/>
      <c r="N284" s="309"/>
      <c r="O284" s="309"/>
      <c r="P284" s="309"/>
      <c r="Q284" s="309"/>
      <c r="R284" s="309"/>
      <c r="S284" s="309"/>
      <c r="T284" s="309"/>
      <c r="U284" s="309"/>
      <c r="V284" s="309"/>
      <c r="W284" s="309"/>
      <c r="X284" s="309"/>
      <c r="Y284" s="309"/>
      <c r="Z284" s="309"/>
    </row>
    <row r="285" spans="1:26" ht="14.25" customHeight="1">
      <c r="A285" s="312"/>
      <c r="B285" s="308"/>
      <c r="C285" s="309"/>
      <c r="D285" s="309"/>
      <c r="E285" s="309"/>
      <c r="F285" s="309"/>
      <c r="G285" s="309"/>
      <c r="H285" s="309"/>
      <c r="I285" s="309"/>
      <c r="J285" s="309"/>
      <c r="K285" s="309"/>
      <c r="L285" s="309"/>
      <c r="M285" s="309"/>
      <c r="N285" s="309"/>
      <c r="O285" s="309"/>
      <c r="P285" s="309"/>
      <c r="Q285" s="309"/>
      <c r="R285" s="309"/>
      <c r="S285" s="309"/>
      <c r="T285" s="309"/>
      <c r="U285" s="309"/>
      <c r="V285" s="309"/>
      <c r="W285" s="309"/>
      <c r="X285" s="309"/>
      <c r="Y285" s="309"/>
      <c r="Z285" s="309"/>
    </row>
    <row r="286" spans="1:26" ht="14.25" customHeight="1">
      <c r="A286" s="312"/>
      <c r="B286" s="308"/>
      <c r="C286" s="309"/>
      <c r="D286" s="309"/>
      <c r="E286" s="309"/>
      <c r="F286" s="309"/>
      <c r="G286" s="309"/>
      <c r="H286" s="309"/>
      <c r="I286" s="309"/>
      <c r="J286" s="309"/>
      <c r="K286" s="309"/>
      <c r="L286" s="309"/>
      <c r="M286" s="309"/>
      <c r="N286" s="309"/>
      <c r="O286" s="309"/>
      <c r="P286" s="309"/>
      <c r="Q286" s="309"/>
      <c r="R286" s="309"/>
      <c r="S286" s="309"/>
      <c r="T286" s="309"/>
      <c r="U286" s="309"/>
      <c r="V286" s="309"/>
      <c r="W286" s="309"/>
      <c r="X286" s="309"/>
      <c r="Y286" s="309"/>
      <c r="Z286" s="309"/>
    </row>
    <row r="287" spans="1:26" ht="14.25" customHeight="1">
      <c r="A287" s="312"/>
      <c r="B287" s="308"/>
      <c r="C287" s="309"/>
      <c r="D287" s="309"/>
      <c r="E287" s="309"/>
      <c r="F287" s="309"/>
      <c r="G287" s="309"/>
      <c r="H287" s="309"/>
      <c r="I287" s="309"/>
      <c r="J287" s="309"/>
      <c r="K287" s="309"/>
      <c r="L287" s="309"/>
      <c r="M287" s="309"/>
      <c r="N287" s="309"/>
      <c r="O287" s="309"/>
      <c r="P287" s="309"/>
      <c r="Q287" s="309"/>
      <c r="R287" s="309"/>
      <c r="S287" s="309"/>
      <c r="T287" s="309"/>
      <c r="U287" s="309"/>
      <c r="V287" s="309"/>
      <c r="W287" s="309"/>
      <c r="X287" s="309"/>
      <c r="Y287" s="309"/>
      <c r="Z287" s="309"/>
    </row>
    <row r="288" spans="1:26" ht="14.25" customHeight="1">
      <c r="A288" s="312"/>
      <c r="B288" s="308"/>
      <c r="C288" s="309"/>
      <c r="D288" s="309"/>
      <c r="E288" s="309"/>
      <c r="F288" s="309"/>
      <c r="G288" s="309"/>
      <c r="H288" s="309"/>
      <c r="I288" s="309"/>
      <c r="J288" s="309"/>
      <c r="K288" s="309"/>
      <c r="L288" s="309"/>
      <c r="M288" s="309"/>
      <c r="N288" s="309"/>
      <c r="O288" s="309"/>
      <c r="P288" s="309"/>
      <c r="Q288" s="309"/>
      <c r="R288" s="309"/>
      <c r="S288" s="309"/>
      <c r="T288" s="309"/>
      <c r="U288" s="309"/>
      <c r="V288" s="309"/>
      <c r="W288" s="309"/>
      <c r="X288" s="309"/>
      <c r="Y288" s="309"/>
      <c r="Z288" s="309"/>
    </row>
    <row r="289" spans="1:26" ht="14.25" customHeight="1">
      <c r="A289" s="312"/>
      <c r="B289" s="308"/>
      <c r="C289" s="309"/>
      <c r="D289" s="309"/>
      <c r="E289" s="309"/>
      <c r="F289" s="309"/>
      <c r="G289" s="309"/>
      <c r="H289" s="309"/>
      <c r="I289" s="309"/>
      <c r="J289" s="309"/>
      <c r="K289" s="309"/>
      <c r="L289" s="309"/>
      <c r="M289" s="309"/>
      <c r="N289" s="309"/>
      <c r="O289" s="309"/>
      <c r="P289" s="309"/>
      <c r="Q289" s="309"/>
      <c r="R289" s="309"/>
      <c r="S289" s="309"/>
      <c r="T289" s="309"/>
      <c r="U289" s="309"/>
      <c r="V289" s="309"/>
      <c r="W289" s="309"/>
      <c r="X289" s="309"/>
      <c r="Y289" s="309"/>
      <c r="Z289" s="309"/>
    </row>
    <row r="290" spans="1:26" ht="14.25" customHeight="1">
      <c r="A290" s="312"/>
      <c r="B290" s="308"/>
      <c r="C290" s="309"/>
      <c r="D290" s="309"/>
      <c r="E290" s="309"/>
      <c r="F290" s="309"/>
      <c r="G290" s="309"/>
      <c r="H290" s="309"/>
      <c r="I290" s="309"/>
      <c r="J290" s="309"/>
      <c r="K290" s="309"/>
      <c r="L290" s="309"/>
      <c r="M290" s="309"/>
      <c r="N290" s="309"/>
      <c r="O290" s="309"/>
      <c r="P290" s="309"/>
      <c r="Q290" s="309"/>
      <c r="R290" s="309"/>
      <c r="S290" s="309"/>
      <c r="T290" s="309"/>
      <c r="U290" s="309"/>
      <c r="V290" s="309"/>
      <c r="W290" s="309"/>
      <c r="X290" s="309"/>
      <c r="Y290" s="309"/>
      <c r="Z290" s="309"/>
    </row>
    <row r="291" spans="1:26" ht="14.25" customHeight="1">
      <c r="A291" s="312"/>
      <c r="B291" s="308"/>
      <c r="C291" s="309"/>
      <c r="D291" s="309"/>
      <c r="E291" s="309"/>
      <c r="F291" s="309"/>
      <c r="G291" s="309"/>
      <c r="H291" s="309"/>
      <c r="I291" s="309"/>
      <c r="J291" s="309"/>
      <c r="K291" s="309"/>
      <c r="L291" s="309"/>
      <c r="M291" s="309"/>
      <c r="N291" s="309"/>
      <c r="O291" s="309"/>
      <c r="P291" s="309"/>
      <c r="Q291" s="309"/>
      <c r="R291" s="309"/>
      <c r="S291" s="309"/>
      <c r="T291" s="309"/>
      <c r="U291" s="309"/>
      <c r="V291" s="309"/>
      <c r="W291" s="309"/>
      <c r="X291" s="309"/>
      <c r="Y291" s="309"/>
      <c r="Z291" s="309"/>
    </row>
    <row r="292" spans="1:26" ht="14.25" customHeight="1">
      <c r="A292" s="312"/>
      <c r="B292" s="308"/>
      <c r="C292" s="309"/>
      <c r="D292" s="309"/>
      <c r="E292" s="309"/>
      <c r="F292" s="309"/>
      <c r="G292" s="309"/>
      <c r="H292" s="309"/>
      <c r="I292" s="309"/>
      <c r="J292" s="309"/>
      <c r="K292" s="309"/>
      <c r="L292" s="309"/>
      <c r="M292" s="309"/>
      <c r="N292" s="309"/>
      <c r="O292" s="309"/>
      <c r="P292" s="309"/>
      <c r="Q292" s="309"/>
      <c r="R292" s="309"/>
      <c r="S292" s="309"/>
      <c r="T292" s="309"/>
      <c r="U292" s="309"/>
      <c r="V292" s="309"/>
      <c r="W292" s="309"/>
      <c r="X292" s="309"/>
      <c r="Y292" s="309"/>
      <c r="Z292" s="309"/>
    </row>
    <row r="293" spans="1:26" ht="14.25" customHeight="1">
      <c r="A293" s="312"/>
      <c r="B293" s="308"/>
      <c r="C293" s="309"/>
      <c r="D293" s="309"/>
      <c r="E293" s="309"/>
      <c r="F293" s="309"/>
      <c r="G293" s="309"/>
      <c r="H293" s="309"/>
      <c r="I293" s="309"/>
      <c r="J293" s="309"/>
      <c r="K293" s="309"/>
      <c r="L293" s="309"/>
      <c r="M293" s="309"/>
      <c r="N293" s="309"/>
      <c r="O293" s="309"/>
      <c r="P293" s="309"/>
      <c r="Q293" s="309"/>
      <c r="R293" s="309"/>
      <c r="S293" s="309"/>
      <c r="T293" s="309"/>
      <c r="U293" s="309"/>
      <c r="V293" s="309"/>
      <c r="W293" s="309"/>
      <c r="X293" s="309"/>
      <c r="Y293" s="309"/>
      <c r="Z293" s="309"/>
    </row>
    <row r="294" spans="1:26" ht="14.25" customHeight="1">
      <c r="A294" s="312"/>
      <c r="B294" s="308"/>
      <c r="C294" s="309"/>
      <c r="D294" s="309"/>
      <c r="E294" s="309"/>
      <c r="F294" s="309"/>
      <c r="G294" s="309"/>
      <c r="H294" s="309"/>
      <c r="I294" s="309"/>
      <c r="J294" s="309"/>
      <c r="K294" s="309"/>
      <c r="L294" s="309"/>
      <c r="M294" s="309"/>
      <c r="N294" s="309"/>
      <c r="O294" s="309"/>
      <c r="P294" s="309"/>
      <c r="Q294" s="309"/>
      <c r="R294" s="309"/>
      <c r="S294" s="309"/>
      <c r="T294" s="309"/>
      <c r="U294" s="309"/>
      <c r="V294" s="309"/>
      <c r="W294" s="309"/>
      <c r="X294" s="309"/>
      <c r="Y294" s="309"/>
      <c r="Z294" s="309"/>
    </row>
    <row r="295" spans="1:26" ht="14.25" customHeight="1">
      <c r="A295" s="312"/>
      <c r="B295" s="308"/>
      <c r="C295" s="309"/>
      <c r="D295" s="309"/>
      <c r="E295" s="309"/>
      <c r="F295" s="309"/>
      <c r="G295" s="309"/>
      <c r="H295" s="309"/>
      <c r="I295" s="309"/>
      <c r="J295" s="309"/>
      <c r="K295" s="309"/>
      <c r="L295" s="309"/>
      <c r="M295" s="309"/>
      <c r="N295" s="309"/>
      <c r="O295" s="309"/>
      <c r="P295" s="309"/>
      <c r="Q295" s="309"/>
      <c r="R295" s="309"/>
      <c r="S295" s="309"/>
      <c r="T295" s="309"/>
      <c r="U295" s="309"/>
      <c r="V295" s="309"/>
      <c r="W295" s="309"/>
      <c r="X295" s="309"/>
      <c r="Y295" s="309"/>
      <c r="Z295" s="309"/>
    </row>
    <row r="296" spans="1:26" ht="14.25" customHeight="1">
      <c r="A296" s="312"/>
      <c r="B296" s="308"/>
      <c r="C296" s="309"/>
      <c r="D296" s="309"/>
      <c r="E296" s="309"/>
      <c r="F296" s="309"/>
      <c r="G296" s="309"/>
      <c r="H296" s="309"/>
      <c r="I296" s="309"/>
      <c r="J296" s="309"/>
      <c r="K296" s="309"/>
      <c r="L296" s="309"/>
      <c r="M296" s="309"/>
      <c r="N296" s="309"/>
      <c r="O296" s="309"/>
      <c r="P296" s="309"/>
      <c r="Q296" s="309"/>
      <c r="R296" s="309"/>
      <c r="S296" s="309"/>
      <c r="T296" s="309"/>
      <c r="U296" s="309"/>
      <c r="V296" s="309"/>
      <c r="W296" s="309"/>
      <c r="X296" s="309"/>
      <c r="Y296" s="309"/>
      <c r="Z296" s="309"/>
    </row>
    <row r="297" spans="1:26" ht="14.25" customHeight="1">
      <c r="A297" s="312"/>
      <c r="B297" s="308"/>
      <c r="C297" s="309"/>
      <c r="D297" s="309"/>
      <c r="E297" s="309"/>
      <c r="F297" s="309"/>
      <c r="G297" s="309"/>
      <c r="H297" s="309"/>
      <c r="I297" s="309"/>
      <c r="J297" s="309"/>
      <c r="K297" s="309"/>
      <c r="L297" s="309"/>
      <c r="M297" s="309"/>
      <c r="N297" s="309"/>
      <c r="O297" s="309"/>
      <c r="P297" s="309"/>
      <c r="Q297" s="309"/>
      <c r="R297" s="309"/>
      <c r="S297" s="309"/>
      <c r="T297" s="309"/>
      <c r="U297" s="309"/>
      <c r="V297" s="309"/>
      <c r="W297" s="309"/>
      <c r="X297" s="309"/>
      <c r="Y297" s="309"/>
      <c r="Z297" s="309"/>
    </row>
    <row r="298" spans="1:26" ht="14.25" customHeight="1">
      <c r="A298" s="312"/>
      <c r="B298" s="308"/>
      <c r="C298" s="309"/>
      <c r="D298" s="309"/>
      <c r="E298" s="309"/>
      <c r="F298" s="309"/>
      <c r="G298" s="309"/>
      <c r="H298" s="309"/>
      <c r="I298" s="309"/>
      <c r="J298" s="309"/>
      <c r="K298" s="309"/>
      <c r="L298" s="309"/>
      <c r="M298" s="309"/>
      <c r="N298" s="309"/>
      <c r="O298" s="309"/>
      <c r="P298" s="309"/>
      <c r="Q298" s="309"/>
      <c r="R298" s="309"/>
      <c r="S298" s="309"/>
      <c r="T298" s="309"/>
      <c r="U298" s="309"/>
      <c r="V298" s="309"/>
      <c r="W298" s="309"/>
      <c r="X298" s="309"/>
      <c r="Y298" s="309"/>
      <c r="Z298" s="309"/>
    </row>
    <row r="299" spans="1:26" ht="14.25" customHeight="1">
      <c r="A299" s="312"/>
      <c r="B299" s="308"/>
      <c r="C299" s="309"/>
      <c r="D299" s="309"/>
      <c r="E299" s="309"/>
      <c r="F299" s="309"/>
      <c r="G299" s="309"/>
      <c r="H299" s="309"/>
      <c r="I299" s="309"/>
      <c r="J299" s="309"/>
      <c r="K299" s="309"/>
      <c r="L299" s="309"/>
      <c r="M299" s="309"/>
      <c r="N299" s="309"/>
      <c r="O299" s="309"/>
      <c r="P299" s="309"/>
      <c r="Q299" s="309"/>
      <c r="R299" s="309"/>
      <c r="S299" s="309"/>
      <c r="T299" s="309"/>
      <c r="U299" s="309"/>
      <c r="V299" s="309"/>
      <c r="W299" s="309"/>
      <c r="X299" s="309"/>
      <c r="Y299" s="309"/>
      <c r="Z299" s="309"/>
    </row>
    <row r="300" spans="1:26" ht="14.25" customHeight="1">
      <c r="A300" s="312"/>
      <c r="B300" s="308"/>
      <c r="C300" s="309"/>
      <c r="D300" s="309"/>
      <c r="E300" s="309"/>
      <c r="F300" s="309"/>
      <c r="G300" s="309"/>
      <c r="H300" s="309"/>
      <c r="I300" s="309"/>
      <c r="J300" s="309"/>
      <c r="K300" s="309"/>
      <c r="L300" s="309"/>
      <c r="M300" s="309"/>
      <c r="N300" s="309"/>
      <c r="O300" s="309"/>
      <c r="P300" s="309"/>
      <c r="Q300" s="309"/>
      <c r="R300" s="309"/>
      <c r="S300" s="309"/>
      <c r="T300" s="309"/>
      <c r="U300" s="309"/>
      <c r="V300" s="309"/>
      <c r="W300" s="309"/>
      <c r="X300" s="309"/>
      <c r="Y300" s="309"/>
      <c r="Z300" s="309"/>
    </row>
    <row r="301" spans="1:26" ht="14.25" customHeight="1">
      <c r="A301" s="312"/>
      <c r="B301" s="308"/>
      <c r="C301" s="309"/>
      <c r="D301" s="309"/>
      <c r="E301" s="309"/>
      <c r="F301" s="309"/>
      <c r="G301" s="309"/>
      <c r="H301" s="309"/>
      <c r="I301" s="309"/>
      <c r="J301" s="309"/>
      <c r="K301" s="309"/>
      <c r="L301" s="309"/>
      <c r="M301" s="309"/>
      <c r="N301" s="309"/>
      <c r="O301" s="309"/>
      <c r="P301" s="309"/>
      <c r="Q301" s="309"/>
      <c r="R301" s="309"/>
      <c r="S301" s="309"/>
      <c r="T301" s="309"/>
      <c r="U301" s="309"/>
      <c r="V301" s="309"/>
      <c r="W301" s="309"/>
      <c r="X301" s="309"/>
      <c r="Y301" s="309"/>
      <c r="Z301" s="309"/>
    </row>
    <row r="302" spans="1:26" ht="14.25" customHeight="1">
      <c r="A302" s="312"/>
      <c r="B302" s="308"/>
      <c r="C302" s="309"/>
      <c r="D302" s="309"/>
      <c r="E302" s="309"/>
      <c r="F302" s="309"/>
      <c r="G302" s="309"/>
      <c r="H302" s="309"/>
      <c r="I302" s="309"/>
      <c r="J302" s="309"/>
      <c r="K302" s="309"/>
      <c r="L302" s="309"/>
      <c r="M302" s="309"/>
      <c r="N302" s="309"/>
      <c r="O302" s="309"/>
      <c r="P302" s="309"/>
      <c r="Q302" s="309"/>
      <c r="R302" s="309"/>
      <c r="S302" s="309"/>
      <c r="T302" s="309"/>
      <c r="U302" s="309"/>
      <c r="V302" s="309"/>
      <c r="W302" s="309"/>
      <c r="X302" s="309"/>
      <c r="Y302" s="309"/>
      <c r="Z302" s="309"/>
    </row>
    <row r="303" spans="1:26" ht="14.25" customHeight="1">
      <c r="A303" s="312"/>
      <c r="B303" s="308"/>
      <c r="C303" s="309"/>
      <c r="D303" s="309"/>
      <c r="E303" s="309"/>
      <c r="F303" s="309"/>
      <c r="G303" s="309"/>
      <c r="H303" s="309"/>
      <c r="I303" s="309"/>
      <c r="J303" s="309"/>
      <c r="K303" s="309"/>
      <c r="L303" s="309"/>
      <c r="M303" s="309"/>
      <c r="N303" s="309"/>
      <c r="O303" s="309"/>
      <c r="P303" s="309"/>
      <c r="Q303" s="309"/>
      <c r="R303" s="309"/>
      <c r="S303" s="309"/>
      <c r="T303" s="309"/>
      <c r="U303" s="309"/>
      <c r="V303" s="309"/>
      <c r="W303" s="309"/>
      <c r="X303" s="309"/>
      <c r="Y303" s="309"/>
      <c r="Z303" s="309"/>
    </row>
    <row r="304" spans="1:26" ht="14.25" customHeight="1">
      <c r="A304" s="312"/>
      <c r="B304" s="308"/>
      <c r="C304" s="309"/>
      <c r="D304" s="309"/>
      <c r="E304" s="309"/>
      <c r="F304" s="309"/>
      <c r="G304" s="309"/>
      <c r="H304" s="309"/>
      <c r="I304" s="309"/>
      <c r="J304" s="309"/>
      <c r="K304" s="309"/>
      <c r="L304" s="309"/>
      <c r="M304" s="309"/>
      <c r="N304" s="309"/>
      <c r="O304" s="309"/>
      <c r="P304" s="309"/>
      <c r="Q304" s="309"/>
      <c r="R304" s="309"/>
      <c r="S304" s="309"/>
      <c r="T304" s="309"/>
      <c r="U304" s="309"/>
      <c r="V304" s="309"/>
      <c r="W304" s="309"/>
      <c r="X304" s="309"/>
      <c r="Y304" s="309"/>
      <c r="Z304" s="309"/>
    </row>
    <row r="305" spans="1:26" ht="14.25" customHeight="1">
      <c r="A305" s="312"/>
      <c r="B305" s="308"/>
      <c r="C305" s="309"/>
      <c r="D305" s="309"/>
      <c r="E305" s="309"/>
      <c r="F305" s="309"/>
      <c r="G305" s="309"/>
      <c r="H305" s="309"/>
      <c r="I305" s="309"/>
      <c r="J305" s="309"/>
      <c r="K305" s="309"/>
      <c r="L305" s="309"/>
      <c r="M305" s="309"/>
      <c r="N305" s="309"/>
      <c r="O305" s="309"/>
      <c r="P305" s="309"/>
      <c r="Q305" s="309"/>
      <c r="R305" s="309"/>
      <c r="S305" s="309"/>
      <c r="T305" s="309"/>
      <c r="U305" s="309"/>
      <c r="V305" s="309"/>
      <c r="W305" s="309"/>
      <c r="X305" s="309"/>
      <c r="Y305" s="309"/>
      <c r="Z305" s="309"/>
    </row>
    <row r="306" spans="1:26" ht="14.25" customHeight="1">
      <c r="A306" s="312"/>
      <c r="B306" s="308"/>
      <c r="C306" s="309"/>
      <c r="D306" s="309"/>
      <c r="E306" s="309"/>
      <c r="F306" s="309"/>
      <c r="G306" s="309"/>
      <c r="H306" s="309"/>
      <c r="I306" s="309"/>
      <c r="J306" s="309"/>
      <c r="K306" s="309"/>
      <c r="L306" s="309"/>
      <c r="M306" s="309"/>
      <c r="N306" s="309"/>
      <c r="O306" s="309"/>
      <c r="P306" s="309"/>
      <c r="Q306" s="309"/>
      <c r="R306" s="309"/>
      <c r="S306" s="309"/>
      <c r="T306" s="309"/>
      <c r="U306" s="309"/>
      <c r="V306" s="309"/>
      <c r="W306" s="309"/>
      <c r="X306" s="309"/>
      <c r="Y306" s="309"/>
      <c r="Z306" s="309"/>
    </row>
    <row r="307" spans="1:26" ht="14.25" customHeight="1">
      <c r="A307" s="312"/>
      <c r="B307" s="308"/>
      <c r="C307" s="309"/>
      <c r="D307" s="309"/>
      <c r="E307" s="309"/>
      <c r="F307" s="309"/>
      <c r="G307" s="309"/>
      <c r="H307" s="309"/>
      <c r="I307" s="309"/>
      <c r="J307" s="309"/>
      <c r="K307" s="309"/>
      <c r="L307" s="309"/>
      <c r="M307" s="309"/>
      <c r="N307" s="309"/>
      <c r="O307" s="309"/>
      <c r="P307" s="309"/>
      <c r="Q307" s="309"/>
      <c r="R307" s="309"/>
      <c r="S307" s="309"/>
      <c r="T307" s="309"/>
      <c r="U307" s="309"/>
      <c r="V307" s="309"/>
      <c r="W307" s="309"/>
      <c r="X307" s="309"/>
      <c r="Y307" s="309"/>
      <c r="Z307" s="309"/>
    </row>
    <row r="308" spans="1:26" ht="14.25" customHeight="1">
      <c r="A308" s="312"/>
      <c r="B308" s="308"/>
      <c r="C308" s="309"/>
      <c r="D308" s="309"/>
      <c r="E308" s="309"/>
      <c r="F308" s="309"/>
      <c r="G308" s="309"/>
      <c r="H308" s="309"/>
      <c r="I308" s="309"/>
      <c r="J308" s="309"/>
      <c r="K308" s="309"/>
      <c r="L308" s="309"/>
      <c r="M308" s="309"/>
      <c r="N308" s="309"/>
      <c r="O308" s="309"/>
      <c r="P308" s="309"/>
      <c r="Q308" s="309"/>
      <c r="R308" s="309"/>
      <c r="S308" s="309"/>
      <c r="T308" s="309"/>
      <c r="U308" s="309"/>
      <c r="V308" s="309"/>
      <c r="W308" s="309"/>
      <c r="X308" s="309"/>
      <c r="Y308" s="309"/>
      <c r="Z308" s="309"/>
    </row>
    <row r="309" spans="1:26" ht="14.25" customHeight="1">
      <c r="A309" s="312"/>
      <c r="B309" s="308"/>
      <c r="C309" s="309"/>
      <c r="D309" s="309"/>
      <c r="E309" s="309"/>
      <c r="F309" s="309"/>
      <c r="G309" s="309"/>
      <c r="H309" s="309"/>
      <c r="I309" s="309"/>
      <c r="J309" s="309"/>
      <c r="K309" s="309"/>
      <c r="L309" s="309"/>
      <c r="M309" s="309"/>
      <c r="N309" s="309"/>
      <c r="O309" s="309"/>
      <c r="P309" s="309"/>
      <c r="Q309" s="309"/>
      <c r="R309" s="309"/>
      <c r="S309" s="309"/>
      <c r="T309" s="309"/>
      <c r="U309" s="309"/>
      <c r="V309" s="309"/>
      <c r="W309" s="309"/>
      <c r="X309" s="309"/>
      <c r="Y309" s="309"/>
      <c r="Z309" s="309"/>
    </row>
    <row r="310" spans="1:26" ht="14.25" customHeight="1">
      <c r="A310" s="312"/>
      <c r="B310" s="308"/>
      <c r="C310" s="309"/>
      <c r="D310" s="309"/>
      <c r="E310" s="309"/>
      <c r="F310" s="309"/>
      <c r="G310" s="309"/>
      <c r="H310" s="309"/>
      <c r="I310" s="309"/>
      <c r="J310" s="309"/>
      <c r="K310" s="309"/>
      <c r="L310" s="309"/>
      <c r="M310" s="309"/>
      <c r="N310" s="309"/>
      <c r="O310" s="309"/>
      <c r="P310" s="309"/>
      <c r="Q310" s="309"/>
      <c r="R310" s="309"/>
      <c r="S310" s="309"/>
      <c r="T310" s="309"/>
      <c r="U310" s="309"/>
      <c r="V310" s="309"/>
      <c r="W310" s="309"/>
      <c r="X310" s="309"/>
      <c r="Y310" s="309"/>
      <c r="Z310" s="309"/>
    </row>
    <row r="311" spans="1:26" ht="14.25" customHeight="1">
      <c r="A311" s="312"/>
      <c r="B311" s="308"/>
      <c r="C311" s="309"/>
      <c r="D311" s="309"/>
      <c r="E311" s="309"/>
      <c r="F311" s="309"/>
      <c r="G311" s="309"/>
      <c r="H311" s="309"/>
      <c r="I311" s="309"/>
      <c r="J311" s="309"/>
      <c r="K311" s="309"/>
      <c r="L311" s="309"/>
      <c r="M311" s="309"/>
      <c r="N311" s="309"/>
      <c r="O311" s="309"/>
      <c r="P311" s="309"/>
      <c r="Q311" s="309"/>
      <c r="R311" s="309"/>
      <c r="S311" s="309"/>
      <c r="T311" s="309"/>
      <c r="U311" s="309"/>
      <c r="V311" s="309"/>
      <c r="W311" s="309"/>
      <c r="X311" s="309"/>
      <c r="Y311" s="309"/>
      <c r="Z311" s="309"/>
    </row>
    <row r="312" spans="1:26" ht="14.25" customHeight="1">
      <c r="A312" s="312"/>
      <c r="B312" s="308"/>
      <c r="C312" s="309"/>
      <c r="D312" s="309"/>
      <c r="E312" s="309"/>
      <c r="F312" s="309"/>
      <c r="G312" s="309"/>
      <c r="H312" s="309"/>
      <c r="I312" s="309"/>
      <c r="J312" s="309"/>
      <c r="K312" s="309"/>
      <c r="L312" s="309"/>
      <c r="M312" s="309"/>
      <c r="N312" s="309"/>
      <c r="O312" s="309"/>
      <c r="P312" s="309"/>
      <c r="Q312" s="309"/>
      <c r="R312" s="309"/>
      <c r="S312" s="309"/>
      <c r="T312" s="309"/>
      <c r="U312" s="309"/>
      <c r="V312" s="309"/>
      <c r="W312" s="309"/>
      <c r="X312" s="309"/>
      <c r="Y312" s="309"/>
      <c r="Z312" s="309"/>
    </row>
    <row r="313" spans="1:26" ht="14.25" customHeight="1">
      <c r="A313" s="312"/>
      <c r="B313" s="308"/>
      <c r="C313" s="309"/>
      <c r="D313" s="309"/>
      <c r="E313" s="309"/>
      <c r="F313" s="309"/>
      <c r="G313" s="309"/>
      <c r="H313" s="309"/>
      <c r="I313" s="309"/>
      <c r="J313" s="309"/>
      <c r="K313" s="309"/>
      <c r="L313" s="309"/>
      <c r="M313" s="309"/>
      <c r="N313" s="309"/>
      <c r="O313" s="309"/>
      <c r="P313" s="309"/>
      <c r="Q313" s="309"/>
      <c r="R313" s="309"/>
      <c r="S313" s="309"/>
      <c r="T313" s="309"/>
      <c r="U313" s="309"/>
      <c r="V313" s="309"/>
      <c r="W313" s="309"/>
      <c r="X313" s="309"/>
      <c r="Y313" s="309"/>
      <c r="Z313" s="309"/>
    </row>
    <row r="314" spans="1:26" ht="14.25" customHeight="1">
      <c r="A314" s="312"/>
      <c r="B314" s="308"/>
      <c r="C314" s="309"/>
      <c r="D314" s="309"/>
      <c r="E314" s="309"/>
      <c r="F314" s="309"/>
      <c r="G314" s="309"/>
      <c r="H314" s="309"/>
      <c r="I314" s="309"/>
      <c r="J314" s="309"/>
      <c r="K314" s="309"/>
      <c r="L314" s="309"/>
      <c r="M314" s="309"/>
      <c r="N314" s="309"/>
      <c r="O314" s="309"/>
      <c r="P314" s="309"/>
      <c r="Q314" s="309"/>
      <c r="R314" s="309"/>
      <c r="S314" s="309"/>
      <c r="T314" s="309"/>
      <c r="U314" s="309"/>
      <c r="V314" s="309"/>
      <c r="W314" s="309"/>
      <c r="X314" s="309"/>
      <c r="Y314" s="309"/>
      <c r="Z314" s="309"/>
    </row>
    <row r="315" spans="1:26" ht="14.25" customHeight="1">
      <c r="A315" s="312"/>
      <c r="B315" s="308"/>
      <c r="C315" s="309"/>
      <c r="D315" s="309"/>
      <c r="E315" s="309"/>
      <c r="F315" s="309"/>
      <c r="G315" s="309"/>
      <c r="H315" s="309"/>
      <c r="I315" s="309"/>
      <c r="J315" s="309"/>
      <c r="K315" s="309"/>
      <c r="L315" s="309"/>
      <c r="M315" s="309"/>
      <c r="N315" s="309"/>
      <c r="O315" s="309"/>
      <c r="P315" s="309"/>
      <c r="Q315" s="309"/>
      <c r="R315" s="309"/>
      <c r="S315" s="309"/>
      <c r="T315" s="309"/>
      <c r="U315" s="309"/>
      <c r="V315" s="309"/>
      <c r="W315" s="309"/>
      <c r="X315" s="309"/>
      <c r="Y315" s="309"/>
      <c r="Z315" s="309"/>
    </row>
    <row r="316" spans="1:26" ht="14.25" customHeight="1">
      <c r="A316" s="312"/>
      <c r="B316" s="308"/>
      <c r="C316" s="309"/>
      <c r="D316" s="309"/>
      <c r="E316" s="309"/>
      <c r="F316" s="309"/>
      <c r="G316" s="309"/>
      <c r="H316" s="309"/>
      <c r="I316" s="309"/>
      <c r="J316" s="309"/>
      <c r="K316" s="309"/>
      <c r="L316" s="309"/>
      <c r="M316" s="309"/>
      <c r="N316" s="309"/>
      <c r="O316" s="309"/>
      <c r="P316" s="309"/>
      <c r="Q316" s="309"/>
      <c r="R316" s="309"/>
      <c r="S316" s="309"/>
      <c r="T316" s="309"/>
      <c r="U316" s="309"/>
      <c r="V316" s="309"/>
      <c r="W316" s="309"/>
      <c r="X316" s="309"/>
      <c r="Y316" s="309"/>
      <c r="Z316" s="309"/>
    </row>
    <row r="317" spans="1:26" ht="14.25" customHeight="1">
      <c r="A317" s="312"/>
      <c r="B317" s="308"/>
      <c r="C317" s="309"/>
      <c r="D317" s="309"/>
      <c r="E317" s="309"/>
      <c r="F317" s="309"/>
      <c r="G317" s="309"/>
      <c r="H317" s="309"/>
      <c r="I317" s="309"/>
      <c r="J317" s="309"/>
      <c r="K317" s="309"/>
      <c r="L317" s="309"/>
      <c r="M317" s="309"/>
      <c r="N317" s="309"/>
      <c r="O317" s="309"/>
      <c r="P317" s="309"/>
      <c r="Q317" s="309"/>
      <c r="R317" s="309"/>
      <c r="S317" s="309"/>
      <c r="T317" s="309"/>
      <c r="U317" s="309"/>
      <c r="V317" s="309"/>
      <c r="W317" s="309"/>
      <c r="X317" s="309"/>
      <c r="Y317" s="309"/>
      <c r="Z317" s="309"/>
    </row>
    <row r="318" spans="1:26" ht="14.25" customHeight="1">
      <c r="A318" s="312"/>
      <c r="B318" s="308"/>
      <c r="C318" s="309"/>
      <c r="D318" s="309"/>
      <c r="E318" s="309"/>
      <c r="F318" s="309"/>
      <c r="G318" s="309"/>
      <c r="H318" s="309"/>
      <c r="I318" s="309"/>
      <c r="J318" s="309"/>
      <c r="K318" s="309"/>
      <c r="L318" s="309"/>
      <c r="M318" s="309"/>
      <c r="N318" s="309"/>
      <c r="O318" s="309"/>
      <c r="P318" s="309"/>
      <c r="Q318" s="309"/>
      <c r="R318" s="309"/>
      <c r="S318" s="309"/>
      <c r="T318" s="309"/>
      <c r="U318" s="309"/>
      <c r="V318" s="309"/>
      <c r="W318" s="309"/>
      <c r="X318" s="309"/>
      <c r="Y318" s="309"/>
      <c r="Z318" s="309"/>
    </row>
    <row r="319" spans="1:26" ht="14.25" customHeight="1">
      <c r="A319" s="312"/>
      <c r="B319" s="308"/>
      <c r="C319" s="309"/>
      <c r="D319" s="309"/>
      <c r="E319" s="309"/>
      <c r="F319" s="309"/>
      <c r="G319" s="309"/>
      <c r="H319" s="309"/>
      <c r="I319" s="309"/>
      <c r="J319" s="309"/>
      <c r="K319" s="309"/>
      <c r="L319" s="309"/>
      <c r="M319" s="309"/>
      <c r="N319" s="309"/>
      <c r="O319" s="309"/>
      <c r="P319" s="309"/>
      <c r="Q319" s="309"/>
      <c r="R319" s="309"/>
      <c r="S319" s="309"/>
      <c r="T319" s="309"/>
      <c r="U319" s="309"/>
      <c r="V319" s="309"/>
      <c r="W319" s="309"/>
      <c r="X319" s="309"/>
      <c r="Y319" s="309"/>
      <c r="Z319" s="309"/>
    </row>
    <row r="320" spans="1:26" ht="14.25" customHeight="1">
      <c r="A320" s="312"/>
      <c r="B320" s="308"/>
      <c r="C320" s="309"/>
      <c r="D320" s="309"/>
      <c r="E320" s="309"/>
      <c r="F320" s="309"/>
      <c r="G320" s="309"/>
      <c r="H320" s="309"/>
      <c r="I320" s="309"/>
      <c r="J320" s="309"/>
      <c r="K320" s="309"/>
      <c r="L320" s="309"/>
      <c r="M320" s="309"/>
      <c r="N320" s="309"/>
      <c r="O320" s="309"/>
      <c r="P320" s="309"/>
      <c r="Q320" s="309"/>
      <c r="R320" s="309"/>
      <c r="S320" s="309"/>
      <c r="T320" s="309"/>
      <c r="U320" s="309"/>
      <c r="V320" s="309"/>
      <c r="W320" s="309"/>
      <c r="X320" s="309"/>
      <c r="Y320" s="309"/>
      <c r="Z320" s="309"/>
    </row>
    <row r="321" spans="1:26" ht="14.25" customHeight="1">
      <c r="A321" s="312"/>
      <c r="B321" s="308"/>
      <c r="C321" s="309"/>
      <c r="D321" s="309"/>
      <c r="E321" s="309"/>
      <c r="F321" s="309"/>
      <c r="G321" s="309"/>
      <c r="H321" s="309"/>
      <c r="I321" s="309"/>
      <c r="J321" s="309"/>
      <c r="K321" s="309"/>
      <c r="L321" s="309"/>
      <c r="M321" s="309"/>
      <c r="N321" s="309"/>
      <c r="O321" s="309"/>
      <c r="P321" s="309"/>
      <c r="Q321" s="309"/>
      <c r="R321" s="309"/>
      <c r="S321" s="309"/>
      <c r="T321" s="309"/>
      <c r="U321" s="309"/>
      <c r="V321" s="309"/>
      <c r="W321" s="309"/>
      <c r="X321" s="309"/>
      <c r="Y321" s="309"/>
      <c r="Z321" s="309"/>
    </row>
    <row r="322" spans="1:26" ht="14.25" customHeight="1">
      <c r="A322" s="312"/>
      <c r="B322" s="308"/>
      <c r="C322" s="309"/>
      <c r="D322" s="309"/>
      <c r="E322" s="309"/>
      <c r="F322" s="309"/>
      <c r="G322" s="309"/>
      <c r="H322" s="309"/>
      <c r="I322" s="309"/>
      <c r="J322" s="309"/>
      <c r="K322" s="309"/>
      <c r="L322" s="309"/>
      <c r="M322" s="309"/>
      <c r="N322" s="309"/>
      <c r="O322" s="309"/>
      <c r="P322" s="309"/>
      <c r="Q322" s="309"/>
      <c r="R322" s="309"/>
      <c r="S322" s="309"/>
      <c r="T322" s="309"/>
      <c r="U322" s="309"/>
      <c r="V322" s="309"/>
      <c r="W322" s="309"/>
      <c r="X322" s="309"/>
      <c r="Y322" s="309"/>
      <c r="Z322" s="309"/>
    </row>
    <row r="323" spans="1:26" ht="14.25" customHeight="1">
      <c r="A323" s="312"/>
      <c r="B323" s="308"/>
      <c r="C323" s="309"/>
      <c r="D323" s="309"/>
      <c r="E323" s="309"/>
      <c r="F323" s="309"/>
      <c r="G323" s="309"/>
      <c r="H323" s="309"/>
      <c r="I323" s="309"/>
      <c r="J323" s="309"/>
      <c r="K323" s="309"/>
      <c r="L323" s="309"/>
      <c r="M323" s="309"/>
      <c r="N323" s="309"/>
      <c r="O323" s="309"/>
      <c r="P323" s="309"/>
      <c r="Q323" s="309"/>
      <c r="R323" s="309"/>
      <c r="S323" s="309"/>
      <c r="T323" s="309"/>
      <c r="U323" s="309"/>
      <c r="V323" s="309"/>
      <c r="W323" s="309"/>
      <c r="X323" s="309"/>
      <c r="Y323" s="309"/>
      <c r="Z323" s="309"/>
    </row>
    <row r="324" spans="1:26" ht="14.25" customHeight="1">
      <c r="A324" s="312"/>
      <c r="B324" s="308"/>
      <c r="C324" s="309"/>
      <c r="D324" s="309"/>
      <c r="E324" s="309"/>
      <c r="F324" s="309"/>
      <c r="G324" s="309"/>
      <c r="H324" s="309"/>
      <c r="I324" s="309"/>
      <c r="J324" s="309"/>
      <c r="K324" s="309"/>
      <c r="L324" s="309"/>
      <c r="M324" s="309"/>
      <c r="N324" s="309"/>
      <c r="O324" s="309"/>
      <c r="P324" s="309"/>
      <c r="Q324" s="309"/>
      <c r="R324" s="309"/>
      <c r="S324" s="309"/>
      <c r="T324" s="309"/>
      <c r="U324" s="309"/>
      <c r="V324" s="309"/>
      <c r="W324" s="309"/>
      <c r="X324" s="309"/>
      <c r="Y324" s="309"/>
      <c r="Z324" s="309"/>
    </row>
    <row r="325" spans="1:26" ht="14.25" customHeight="1">
      <c r="A325" s="312"/>
      <c r="B325" s="308"/>
      <c r="C325" s="309"/>
      <c r="D325" s="309"/>
      <c r="E325" s="309"/>
      <c r="F325" s="309"/>
      <c r="G325" s="309"/>
      <c r="H325" s="309"/>
      <c r="I325" s="309"/>
      <c r="J325" s="309"/>
      <c r="K325" s="309"/>
      <c r="L325" s="309"/>
      <c r="M325" s="309"/>
      <c r="N325" s="309"/>
      <c r="O325" s="309"/>
      <c r="P325" s="309"/>
      <c r="Q325" s="309"/>
      <c r="R325" s="309"/>
      <c r="S325" s="309"/>
      <c r="T325" s="309"/>
      <c r="U325" s="309"/>
      <c r="V325" s="309"/>
      <c r="W325" s="309"/>
      <c r="X325" s="309"/>
      <c r="Y325" s="309"/>
      <c r="Z325" s="309"/>
    </row>
    <row r="326" spans="1:26" ht="14.25" customHeight="1">
      <c r="A326" s="312"/>
      <c r="B326" s="308"/>
      <c r="C326" s="309"/>
      <c r="D326" s="309"/>
      <c r="E326" s="309"/>
      <c r="F326" s="309"/>
      <c r="G326" s="309"/>
      <c r="H326" s="309"/>
      <c r="I326" s="309"/>
      <c r="J326" s="309"/>
      <c r="K326" s="309"/>
      <c r="L326" s="309"/>
      <c r="M326" s="309"/>
      <c r="N326" s="309"/>
      <c r="O326" s="309"/>
      <c r="P326" s="309"/>
      <c r="Q326" s="309"/>
      <c r="R326" s="309"/>
      <c r="S326" s="309"/>
      <c r="T326" s="309"/>
      <c r="U326" s="309"/>
      <c r="V326" s="309"/>
      <c r="W326" s="309"/>
      <c r="X326" s="309"/>
      <c r="Y326" s="309"/>
      <c r="Z326" s="309"/>
    </row>
    <row r="327" spans="1:26" ht="14.25" customHeight="1">
      <c r="A327" s="312"/>
      <c r="B327" s="308"/>
      <c r="C327" s="309"/>
      <c r="D327" s="309"/>
      <c r="E327" s="309"/>
      <c r="F327" s="309"/>
      <c r="G327" s="309"/>
      <c r="H327" s="309"/>
      <c r="I327" s="309"/>
      <c r="J327" s="309"/>
      <c r="K327" s="309"/>
      <c r="L327" s="309"/>
      <c r="M327" s="309"/>
      <c r="N327" s="309"/>
      <c r="O327" s="309"/>
      <c r="P327" s="309"/>
      <c r="Q327" s="309"/>
      <c r="R327" s="309"/>
      <c r="S327" s="309"/>
      <c r="T327" s="309"/>
      <c r="U327" s="309"/>
      <c r="V327" s="309"/>
      <c r="W327" s="309"/>
      <c r="X327" s="309"/>
      <c r="Y327" s="309"/>
      <c r="Z327" s="309"/>
    </row>
    <row r="328" spans="1:26" ht="14.25" customHeight="1">
      <c r="A328" s="312"/>
      <c r="B328" s="308"/>
      <c r="C328" s="309"/>
      <c r="D328" s="309"/>
      <c r="E328" s="309"/>
      <c r="F328" s="309"/>
      <c r="G328" s="309"/>
      <c r="H328" s="309"/>
      <c r="I328" s="309"/>
      <c r="J328" s="309"/>
      <c r="K328" s="309"/>
      <c r="L328" s="309"/>
      <c r="M328" s="309"/>
      <c r="N328" s="309"/>
      <c r="O328" s="309"/>
      <c r="P328" s="309"/>
      <c r="Q328" s="309"/>
      <c r="R328" s="309"/>
      <c r="S328" s="309"/>
      <c r="T328" s="309"/>
      <c r="U328" s="309"/>
      <c r="V328" s="309"/>
      <c r="W328" s="309"/>
      <c r="X328" s="309"/>
      <c r="Y328" s="309"/>
      <c r="Z328" s="309"/>
    </row>
    <row r="329" spans="1:26" ht="14.25" customHeight="1">
      <c r="A329" s="312"/>
      <c r="B329" s="308"/>
      <c r="C329" s="309"/>
      <c r="D329" s="309"/>
      <c r="E329" s="309"/>
      <c r="F329" s="309"/>
      <c r="G329" s="309"/>
      <c r="H329" s="309"/>
      <c r="I329" s="309"/>
      <c r="J329" s="309"/>
      <c r="K329" s="309"/>
      <c r="L329" s="309"/>
      <c r="M329" s="309"/>
      <c r="N329" s="309"/>
      <c r="O329" s="309"/>
      <c r="P329" s="309"/>
      <c r="Q329" s="309"/>
      <c r="R329" s="309"/>
      <c r="S329" s="309"/>
      <c r="T329" s="309"/>
      <c r="U329" s="309"/>
      <c r="V329" s="309"/>
      <c r="W329" s="309"/>
      <c r="X329" s="309"/>
      <c r="Y329" s="309"/>
      <c r="Z329" s="309"/>
    </row>
    <row r="330" spans="1:26" ht="14.25" customHeight="1">
      <c r="A330" s="312"/>
      <c r="B330" s="308"/>
      <c r="C330" s="309"/>
      <c r="D330" s="309"/>
      <c r="E330" s="309"/>
      <c r="F330" s="309"/>
      <c r="G330" s="309"/>
      <c r="H330" s="309"/>
      <c r="I330" s="309"/>
      <c r="J330" s="309"/>
      <c r="K330" s="309"/>
      <c r="L330" s="309"/>
      <c r="M330" s="309"/>
      <c r="N330" s="309"/>
      <c r="O330" s="309"/>
      <c r="P330" s="309"/>
      <c r="Q330" s="309"/>
      <c r="R330" s="309"/>
      <c r="S330" s="309"/>
      <c r="T330" s="309"/>
      <c r="U330" s="309"/>
      <c r="V330" s="309"/>
      <c r="W330" s="309"/>
      <c r="X330" s="309"/>
      <c r="Y330" s="309"/>
      <c r="Z330" s="309"/>
    </row>
    <row r="331" spans="1:26" ht="14.25" customHeight="1">
      <c r="A331" s="312"/>
      <c r="B331" s="308"/>
      <c r="C331" s="309"/>
      <c r="D331" s="309"/>
      <c r="E331" s="309"/>
      <c r="F331" s="309"/>
      <c r="G331" s="309"/>
      <c r="H331" s="309"/>
      <c r="I331" s="309"/>
      <c r="J331" s="309"/>
      <c r="K331" s="309"/>
      <c r="L331" s="309"/>
      <c r="M331" s="309"/>
      <c r="N331" s="309"/>
      <c r="O331" s="309"/>
      <c r="P331" s="309"/>
      <c r="Q331" s="309"/>
      <c r="R331" s="309"/>
      <c r="S331" s="309"/>
      <c r="T331" s="309"/>
      <c r="U331" s="309"/>
      <c r="V331" s="309"/>
      <c r="W331" s="309"/>
      <c r="X331" s="309"/>
      <c r="Y331" s="309"/>
      <c r="Z331" s="309"/>
    </row>
    <row r="332" spans="1:26" ht="14.25" customHeight="1">
      <c r="A332" s="312"/>
      <c r="B332" s="308"/>
      <c r="C332" s="309"/>
      <c r="D332" s="309"/>
      <c r="E332" s="309"/>
      <c r="F332" s="309"/>
      <c r="G332" s="309"/>
      <c r="H332" s="309"/>
      <c r="I332" s="309"/>
      <c r="J332" s="309"/>
      <c r="K332" s="309"/>
      <c r="L332" s="309"/>
      <c r="M332" s="309"/>
      <c r="N332" s="309"/>
      <c r="O332" s="309"/>
      <c r="P332" s="309"/>
      <c r="Q332" s="309"/>
      <c r="R332" s="309"/>
      <c r="S332" s="309"/>
      <c r="T332" s="309"/>
      <c r="U332" s="309"/>
      <c r="V332" s="309"/>
      <c r="W332" s="309"/>
      <c r="X332" s="309"/>
      <c r="Y332" s="309"/>
      <c r="Z332" s="309"/>
    </row>
    <row r="333" spans="1:26" ht="14.25" customHeight="1">
      <c r="A333" s="312"/>
      <c r="B333" s="308"/>
      <c r="C333" s="309"/>
      <c r="D333" s="309"/>
      <c r="E333" s="309"/>
      <c r="F333" s="309"/>
      <c r="G333" s="309"/>
      <c r="H333" s="309"/>
      <c r="I333" s="309"/>
      <c r="J333" s="309"/>
      <c r="K333" s="309"/>
      <c r="L333" s="309"/>
      <c r="M333" s="309"/>
      <c r="N333" s="309"/>
      <c r="O333" s="309"/>
      <c r="P333" s="309"/>
      <c r="Q333" s="309"/>
      <c r="R333" s="309"/>
      <c r="S333" s="309"/>
      <c r="T333" s="309"/>
      <c r="U333" s="309"/>
      <c r="V333" s="309"/>
      <c r="W333" s="309"/>
      <c r="X333" s="309"/>
      <c r="Y333" s="309"/>
      <c r="Z333" s="309"/>
    </row>
    <row r="334" spans="1:26" ht="14.25" customHeight="1">
      <c r="A334" s="312"/>
      <c r="B334" s="308"/>
      <c r="C334" s="309"/>
      <c r="D334" s="309"/>
      <c r="E334" s="309"/>
      <c r="F334" s="309"/>
      <c r="G334" s="309"/>
      <c r="H334" s="309"/>
      <c r="I334" s="309"/>
      <c r="J334" s="309"/>
      <c r="K334" s="309"/>
      <c r="L334" s="309"/>
      <c r="M334" s="309"/>
      <c r="N334" s="309"/>
      <c r="O334" s="309"/>
      <c r="P334" s="309"/>
      <c r="Q334" s="309"/>
      <c r="R334" s="309"/>
      <c r="S334" s="309"/>
      <c r="T334" s="309"/>
      <c r="U334" s="309"/>
      <c r="V334" s="309"/>
      <c r="W334" s="309"/>
      <c r="X334" s="309"/>
      <c r="Y334" s="309"/>
      <c r="Z334" s="309"/>
    </row>
    <row r="335" spans="1:26" ht="14.25" customHeight="1">
      <c r="A335" s="312"/>
      <c r="B335" s="308"/>
      <c r="C335" s="309"/>
      <c r="D335" s="309"/>
      <c r="E335" s="309"/>
      <c r="F335" s="309"/>
      <c r="G335" s="309"/>
      <c r="H335" s="309"/>
      <c r="I335" s="309"/>
      <c r="J335" s="309"/>
      <c r="K335" s="309"/>
      <c r="L335" s="309"/>
      <c r="M335" s="309"/>
      <c r="N335" s="309"/>
      <c r="O335" s="309"/>
      <c r="P335" s="309"/>
      <c r="Q335" s="309"/>
      <c r="R335" s="309"/>
      <c r="S335" s="309"/>
      <c r="T335" s="309"/>
      <c r="U335" s="309"/>
      <c r="V335" s="309"/>
      <c r="W335" s="309"/>
      <c r="X335" s="309"/>
      <c r="Y335" s="309"/>
      <c r="Z335" s="309"/>
    </row>
    <row r="336" spans="1:26" ht="14.25" customHeight="1">
      <c r="A336" s="312"/>
      <c r="B336" s="308"/>
      <c r="C336" s="309"/>
      <c r="D336" s="309"/>
      <c r="E336" s="309"/>
      <c r="F336" s="309"/>
      <c r="G336" s="309"/>
      <c r="H336" s="309"/>
      <c r="I336" s="309"/>
      <c r="J336" s="309"/>
      <c r="K336" s="309"/>
      <c r="L336" s="309"/>
      <c r="M336" s="309"/>
      <c r="N336" s="309"/>
      <c r="O336" s="309"/>
      <c r="P336" s="309"/>
      <c r="Q336" s="309"/>
      <c r="R336" s="309"/>
      <c r="S336" s="309"/>
      <c r="T336" s="309"/>
      <c r="U336" s="309"/>
      <c r="V336" s="309"/>
      <c r="W336" s="309"/>
      <c r="X336" s="309"/>
      <c r="Y336" s="309"/>
      <c r="Z336" s="309"/>
    </row>
    <row r="337" spans="1:26" ht="14.25" customHeight="1">
      <c r="A337" s="312"/>
      <c r="B337" s="308"/>
      <c r="C337" s="309"/>
      <c r="D337" s="309"/>
      <c r="E337" s="309"/>
      <c r="F337" s="309"/>
      <c r="G337" s="309"/>
      <c r="H337" s="309"/>
      <c r="I337" s="309"/>
      <c r="J337" s="309"/>
      <c r="K337" s="309"/>
      <c r="L337" s="309"/>
      <c r="M337" s="309"/>
      <c r="N337" s="309"/>
      <c r="O337" s="309"/>
      <c r="P337" s="309"/>
      <c r="Q337" s="309"/>
      <c r="R337" s="309"/>
      <c r="S337" s="309"/>
      <c r="T337" s="309"/>
      <c r="U337" s="309"/>
      <c r="V337" s="309"/>
      <c r="W337" s="309"/>
      <c r="X337" s="309"/>
      <c r="Y337" s="309"/>
      <c r="Z337" s="309"/>
    </row>
    <row r="338" spans="1:26" ht="14.25" customHeight="1">
      <c r="A338" s="312"/>
      <c r="B338" s="308"/>
      <c r="C338" s="309"/>
      <c r="D338" s="309"/>
      <c r="E338" s="309"/>
      <c r="F338" s="309"/>
      <c r="G338" s="309"/>
      <c r="H338" s="309"/>
      <c r="I338" s="309"/>
      <c r="J338" s="309"/>
      <c r="K338" s="309"/>
      <c r="L338" s="309"/>
      <c r="M338" s="309"/>
      <c r="N338" s="309"/>
      <c r="O338" s="309"/>
      <c r="P338" s="309"/>
      <c r="Q338" s="309"/>
      <c r="R338" s="309"/>
      <c r="S338" s="309"/>
      <c r="T338" s="309"/>
      <c r="U338" s="309"/>
      <c r="V338" s="309"/>
      <c r="W338" s="309"/>
      <c r="X338" s="309"/>
      <c r="Y338" s="309"/>
      <c r="Z338" s="309"/>
    </row>
    <row r="339" spans="1:26" ht="14.25" customHeight="1">
      <c r="A339" s="312"/>
      <c r="B339" s="308"/>
      <c r="C339" s="309"/>
      <c r="D339" s="309"/>
      <c r="E339" s="309"/>
      <c r="F339" s="309"/>
      <c r="G339" s="309"/>
      <c r="H339" s="309"/>
      <c r="I339" s="309"/>
      <c r="J339" s="309"/>
      <c r="K339" s="309"/>
      <c r="L339" s="309"/>
      <c r="M339" s="309"/>
      <c r="N339" s="309"/>
      <c r="O339" s="309"/>
      <c r="P339" s="309"/>
      <c r="Q339" s="309"/>
      <c r="R339" s="309"/>
      <c r="S339" s="309"/>
      <c r="T339" s="309"/>
      <c r="U339" s="309"/>
      <c r="V339" s="309"/>
      <c r="W339" s="309"/>
      <c r="X339" s="309"/>
      <c r="Y339" s="309"/>
      <c r="Z339" s="309"/>
    </row>
    <row r="340" spans="1:26" ht="14.25" customHeight="1">
      <c r="A340" s="312"/>
      <c r="B340" s="308"/>
      <c r="C340" s="309"/>
      <c r="D340" s="309"/>
      <c r="E340" s="309"/>
      <c r="F340" s="309"/>
      <c r="G340" s="309"/>
      <c r="H340" s="309"/>
      <c r="I340" s="309"/>
      <c r="J340" s="309"/>
      <c r="K340" s="309"/>
      <c r="L340" s="309"/>
      <c r="M340" s="309"/>
      <c r="N340" s="309"/>
      <c r="O340" s="309"/>
      <c r="P340" s="309"/>
      <c r="Q340" s="309"/>
      <c r="R340" s="309"/>
      <c r="S340" s="309"/>
      <c r="T340" s="309"/>
      <c r="U340" s="309"/>
      <c r="V340" s="309"/>
      <c r="W340" s="309"/>
      <c r="X340" s="309"/>
      <c r="Y340" s="309"/>
      <c r="Z340" s="309"/>
    </row>
    <row r="341" spans="1:26" ht="14.25" customHeight="1">
      <c r="A341" s="312"/>
      <c r="B341" s="308"/>
      <c r="C341" s="309"/>
      <c r="D341" s="309"/>
      <c r="E341" s="309"/>
      <c r="F341" s="309"/>
      <c r="G341" s="309"/>
      <c r="H341" s="309"/>
      <c r="I341" s="309"/>
      <c r="J341" s="309"/>
      <c r="K341" s="309"/>
      <c r="L341" s="309"/>
      <c r="M341" s="309"/>
      <c r="N341" s="309"/>
      <c r="O341" s="309"/>
      <c r="P341" s="309"/>
      <c r="Q341" s="309"/>
      <c r="R341" s="309"/>
      <c r="S341" s="309"/>
      <c r="T341" s="309"/>
      <c r="U341" s="309"/>
      <c r="V341" s="309"/>
      <c r="W341" s="309"/>
      <c r="X341" s="309"/>
      <c r="Y341" s="309"/>
      <c r="Z341" s="309"/>
    </row>
    <row r="342" spans="1:26" ht="14.25" customHeight="1">
      <c r="A342" s="312"/>
      <c r="B342" s="308"/>
      <c r="C342" s="309"/>
      <c r="D342" s="309"/>
      <c r="E342" s="309"/>
      <c r="F342" s="309"/>
      <c r="G342" s="309"/>
      <c r="H342" s="309"/>
      <c r="I342" s="309"/>
      <c r="J342" s="309"/>
      <c r="K342" s="309"/>
      <c r="L342" s="309"/>
      <c r="M342" s="309"/>
      <c r="N342" s="309"/>
      <c r="O342" s="309"/>
      <c r="P342" s="309"/>
      <c r="Q342" s="309"/>
      <c r="R342" s="309"/>
      <c r="S342" s="309"/>
      <c r="T342" s="309"/>
      <c r="U342" s="309"/>
      <c r="V342" s="309"/>
      <c r="W342" s="309"/>
      <c r="X342" s="309"/>
      <c r="Y342" s="309"/>
      <c r="Z342" s="309"/>
    </row>
    <row r="343" spans="1:26" ht="14.25" customHeight="1">
      <c r="A343" s="312"/>
      <c r="B343" s="308"/>
      <c r="C343" s="309"/>
      <c r="D343" s="309"/>
      <c r="E343" s="309"/>
      <c r="F343" s="309"/>
      <c r="G343" s="309"/>
      <c r="H343" s="309"/>
      <c r="I343" s="309"/>
      <c r="J343" s="309"/>
      <c r="K343" s="309"/>
      <c r="L343" s="309"/>
      <c r="M343" s="309"/>
      <c r="N343" s="309"/>
      <c r="O343" s="309"/>
      <c r="P343" s="309"/>
      <c r="Q343" s="309"/>
      <c r="R343" s="309"/>
      <c r="S343" s="309"/>
      <c r="T343" s="309"/>
      <c r="U343" s="309"/>
      <c r="V343" s="309"/>
      <c r="W343" s="309"/>
      <c r="X343" s="309"/>
      <c r="Y343" s="309"/>
      <c r="Z343" s="309"/>
    </row>
    <row r="344" spans="1:26" ht="14.25" customHeight="1">
      <c r="A344" s="312"/>
      <c r="B344" s="308"/>
      <c r="C344" s="309"/>
      <c r="D344" s="309"/>
      <c r="E344" s="309"/>
      <c r="F344" s="309"/>
      <c r="G344" s="309"/>
      <c r="H344" s="309"/>
      <c r="I344" s="309"/>
      <c r="J344" s="309"/>
      <c r="K344" s="309"/>
      <c r="L344" s="309"/>
      <c r="M344" s="309"/>
      <c r="N344" s="309"/>
      <c r="O344" s="309"/>
      <c r="P344" s="309"/>
      <c r="Q344" s="309"/>
      <c r="R344" s="309"/>
      <c r="S344" s="309"/>
      <c r="T344" s="309"/>
      <c r="U344" s="309"/>
      <c r="V344" s="309"/>
      <c r="W344" s="309"/>
      <c r="X344" s="309"/>
      <c r="Y344" s="309"/>
      <c r="Z344" s="309"/>
    </row>
    <row r="345" spans="1:26" ht="14.25" customHeight="1">
      <c r="A345" s="312"/>
      <c r="B345" s="308"/>
      <c r="C345" s="309"/>
      <c r="D345" s="309"/>
      <c r="E345" s="309"/>
      <c r="F345" s="309"/>
      <c r="G345" s="309"/>
      <c r="H345" s="309"/>
      <c r="I345" s="309"/>
      <c r="J345" s="309"/>
      <c r="K345" s="309"/>
      <c r="L345" s="309"/>
      <c r="M345" s="309"/>
      <c r="N345" s="309"/>
      <c r="O345" s="309"/>
      <c r="P345" s="309"/>
      <c r="Q345" s="309"/>
      <c r="R345" s="309"/>
      <c r="S345" s="309"/>
      <c r="T345" s="309"/>
      <c r="U345" s="309"/>
      <c r="V345" s="309"/>
      <c r="W345" s="309"/>
      <c r="X345" s="309"/>
      <c r="Y345" s="309"/>
      <c r="Z345" s="309"/>
    </row>
    <row r="346" spans="1:26" ht="14.25" customHeight="1">
      <c r="A346" s="312"/>
      <c r="B346" s="308"/>
      <c r="C346" s="309"/>
      <c r="D346" s="309"/>
      <c r="E346" s="309"/>
      <c r="F346" s="309"/>
      <c r="G346" s="309"/>
      <c r="H346" s="309"/>
      <c r="I346" s="309"/>
      <c r="J346" s="309"/>
      <c r="K346" s="309"/>
      <c r="L346" s="309"/>
      <c r="M346" s="309"/>
      <c r="N346" s="309"/>
      <c r="O346" s="309"/>
      <c r="P346" s="309"/>
      <c r="Q346" s="309"/>
      <c r="R346" s="309"/>
      <c r="S346" s="309"/>
      <c r="T346" s="309"/>
      <c r="U346" s="309"/>
      <c r="V346" s="309"/>
      <c r="W346" s="309"/>
      <c r="X346" s="309"/>
      <c r="Y346" s="309"/>
      <c r="Z346" s="309"/>
    </row>
    <row r="347" spans="1:26" ht="14.25" customHeight="1">
      <c r="A347" s="312"/>
      <c r="B347" s="308"/>
      <c r="C347" s="309"/>
      <c r="D347" s="309"/>
      <c r="E347" s="309"/>
      <c r="F347" s="309"/>
      <c r="G347" s="309"/>
      <c r="H347" s="309"/>
      <c r="I347" s="309"/>
      <c r="J347" s="309"/>
      <c r="K347" s="309"/>
      <c r="L347" s="309"/>
      <c r="M347" s="309"/>
      <c r="N347" s="309"/>
      <c r="O347" s="309"/>
      <c r="P347" s="309"/>
      <c r="Q347" s="309"/>
      <c r="R347" s="309"/>
      <c r="S347" s="309"/>
      <c r="T347" s="309"/>
      <c r="U347" s="309"/>
      <c r="V347" s="309"/>
      <c r="W347" s="309"/>
      <c r="X347" s="309"/>
      <c r="Y347" s="309"/>
      <c r="Z347" s="309"/>
    </row>
    <row r="348" spans="1:26" ht="14.25" customHeight="1">
      <c r="A348" s="312"/>
      <c r="B348" s="308"/>
      <c r="C348" s="309"/>
      <c r="D348" s="309"/>
      <c r="E348" s="309"/>
      <c r="F348" s="309"/>
      <c r="G348" s="309"/>
      <c r="H348" s="309"/>
      <c r="I348" s="309"/>
      <c r="J348" s="309"/>
      <c r="K348" s="309"/>
      <c r="L348" s="309"/>
      <c r="M348" s="309"/>
      <c r="N348" s="309"/>
      <c r="O348" s="309"/>
      <c r="P348" s="309"/>
      <c r="Q348" s="309"/>
      <c r="R348" s="309"/>
      <c r="S348" s="309"/>
      <c r="T348" s="309"/>
      <c r="U348" s="309"/>
      <c r="V348" s="309"/>
      <c r="W348" s="309"/>
      <c r="X348" s="309"/>
      <c r="Y348" s="309"/>
      <c r="Z348" s="309"/>
    </row>
    <row r="349" spans="1:26" ht="14.25" customHeight="1">
      <c r="A349" s="312"/>
      <c r="B349" s="308"/>
      <c r="C349" s="309"/>
      <c r="D349" s="309"/>
      <c r="E349" s="309"/>
      <c r="F349" s="309"/>
      <c r="G349" s="309"/>
      <c r="H349" s="309"/>
      <c r="I349" s="309"/>
      <c r="J349" s="309"/>
      <c r="K349" s="309"/>
      <c r="L349" s="309"/>
      <c r="M349" s="309"/>
      <c r="N349" s="309"/>
      <c r="O349" s="309"/>
      <c r="P349" s="309"/>
      <c r="Q349" s="309"/>
      <c r="R349" s="309"/>
      <c r="S349" s="309"/>
      <c r="T349" s="309"/>
      <c r="U349" s="309"/>
      <c r="V349" s="309"/>
      <c r="W349" s="309"/>
      <c r="X349" s="309"/>
      <c r="Y349" s="309"/>
      <c r="Z349" s="309"/>
    </row>
    <row r="350" spans="1:26" ht="14.25" customHeight="1">
      <c r="A350" s="312"/>
      <c r="B350" s="308"/>
      <c r="C350" s="309"/>
      <c r="D350" s="309"/>
      <c r="E350" s="309"/>
      <c r="F350" s="309"/>
      <c r="G350" s="309"/>
      <c r="H350" s="309"/>
      <c r="I350" s="309"/>
      <c r="J350" s="309"/>
      <c r="K350" s="309"/>
      <c r="L350" s="309"/>
      <c r="M350" s="309"/>
      <c r="N350" s="309"/>
      <c r="O350" s="309"/>
      <c r="P350" s="309"/>
      <c r="Q350" s="309"/>
      <c r="R350" s="309"/>
      <c r="S350" s="309"/>
      <c r="T350" s="309"/>
      <c r="U350" s="309"/>
      <c r="V350" s="309"/>
      <c r="W350" s="309"/>
      <c r="X350" s="309"/>
      <c r="Y350" s="309"/>
      <c r="Z350" s="309"/>
    </row>
    <row r="351" spans="1:26" ht="14.25" customHeight="1">
      <c r="A351" s="312"/>
      <c r="B351" s="308"/>
      <c r="C351" s="309"/>
      <c r="D351" s="309"/>
      <c r="E351" s="309"/>
      <c r="F351" s="309"/>
      <c r="G351" s="309"/>
      <c r="H351" s="309"/>
      <c r="I351" s="309"/>
      <c r="J351" s="309"/>
      <c r="K351" s="309"/>
      <c r="L351" s="309"/>
      <c r="M351" s="309"/>
      <c r="N351" s="309"/>
      <c r="O351" s="309"/>
      <c r="P351" s="309"/>
      <c r="Q351" s="309"/>
      <c r="R351" s="309"/>
      <c r="S351" s="309"/>
      <c r="T351" s="309"/>
      <c r="U351" s="309"/>
      <c r="V351" s="309"/>
      <c r="W351" s="309"/>
      <c r="X351" s="309"/>
      <c r="Y351" s="309"/>
      <c r="Z351" s="309"/>
    </row>
    <row r="352" spans="1:26" ht="14.25" customHeight="1">
      <c r="A352" s="312"/>
      <c r="B352" s="308"/>
      <c r="C352" s="309"/>
      <c r="D352" s="309"/>
      <c r="E352" s="309"/>
      <c r="F352" s="309"/>
      <c r="G352" s="309"/>
      <c r="H352" s="309"/>
      <c r="I352" s="309"/>
      <c r="J352" s="309"/>
      <c r="K352" s="309"/>
      <c r="L352" s="309"/>
      <c r="M352" s="309"/>
      <c r="N352" s="309"/>
      <c r="O352" s="309"/>
      <c r="P352" s="309"/>
      <c r="Q352" s="309"/>
      <c r="R352" s="309"/>
      <c r="S352" s="309"/>
      <c r="T352" s="309"/>
      <c r="U352" s="309"/>
      <c r="V352" s="309"/>
      <c r="W352" s="309"/>
      <c r="X352" s="309"/>
      <c r="Y352" s="309"/>
      <c r="Z352" s="309"/>
    </row>
    <row r="353" spans="1:26" ht="14.25" customHeight="1">
      <c r="A353" s="312"/>
      <c r="B353" s="308"/>
      <c r="C353" s="309"/>
      <c r="D353" s="309"/>
      <c r="E353" s="309"/>
      <c r="F353" s="309"/>
      <c r="G353" s="309"/>
      <c r="H353" s="309"/>
      <c r="I353" s="309"/>
      <c r="J353" s="309"/>
      <c r="K353" s="309"/>
      <c r="L353" s="309"/>
      <c r="M353" s="309"/>
      <c r="N353" s="309"/>
      <c r="O353" s="309"/>
      <c r="P353" s="309"/>
      <c r="Q353" s="309"/>
      <c r="R353" s="309"/>
      <c r="S353" s="309"/>
      <c r="T353" s="309"/>
      <c r="U353" s="309"/>
      <c r="V353" s="309"/>
      <c r="W353" s="309"/>
      <c r="X353" s="309"/>
      <c r="Y353" s="309"/>
      <c r="Z353" s="309"/>
    </row>
    <row r="354" spans="1:26" ht="14.25" customHeight="1">
      <c r="A354" s="312"/>
      <c r="B354" s="308"/>
      <c r="C354" s="309"/>
      <c r="D354" s="309"/>
      <c r="E354" s="309"/>
      <c r="F354" s="309"/>
      <c r="G354" s="309"/>
      <c r="H354" s="309"/>
      <c r="I354" s="309"/>
      <c r="J354" s="309"/>
      <c r="K354" s="309"/>
      <c r="L354" s="309"/>
      <c r="M354" s="309"/>
      <c r="N354" s="309"/>
      <c r="O354" s="309"/>
      <c r="P354" s="309"/>
      <c r="Q354" s="309"/>
      <c r="R354" s="309"/>
      <c r="S354" s="309"/>
      <c r="T354" s="309"/>
      <c r="U354" s="309"/>
      <c r="V354" s="309"/>
      <c r="W354" s="309"/>
      <c r="X354" s="309"/>
      <c r="Y354" s="309"/>
      <c r="Z354" s="309"/>
    </row>
    <row r="355" spans="1:26" ht="14.25" customHeight="1">
      <c r="A355" s="312"/>
      <c r="B355" s="308"/>
      <c r="C355" s="309"/>
      <c r="D355" s="309"/>
      <c r="E355" s="309"/>
      <c r="F355" s="309"/>
      <c r="G355" s="309"/>
      <c r="H355" s="309"/>
      <c r="I355" s="309"/>
      <c r="J355" s="309"/>
      <c r="K355" s="309"/>
      <c r="L355" s="309"/>
      <c r="M355" s="309"/>
      <c r="N355" s="309"/>
      <c r="O355" s="309"/>
      <c r="P355" s="309"/>
      <c r="Q355" s="309"/>
      <c r="R355" s="309"/>
      <c r="S355" s="309"/>
      <c r="T355" s="309"/>
      <c r="U355" s="309"/>
      <c r="V355" s="309"/>
      <c r="W355" s="309"/>
      <c r="X355" s="309"/>
      <c r="Y355" s="309"/>
      <c r="Z355" s="309"/>
    </row>
    <row r="356" spans="1:26" ht="14.25" customHeight="1">
      <c r="A356" s="312"/>
      <c r="B356" s="308"/>
      <c r="C356" s="309"/>
      <c r="D356" s="309"/>
      <c r="E356" s="309"/>
      <c r="F356" s="309"/>
      <c r="G356" s="309"/>
      <c r="H356" s="309"/>
      <c r="I356" s="309"/>
      <c r="J356" s="309"/>
      <c r="K356" s="309"/>
      <c r="L356" s="309"/>
      <c r="M356" s="309"/>
      <c r="N356" s="309"/>
      <c r="O356" s="309"/>
      <c r="P356" s="309"/>
      <c r="Q356" s="309"/>
      <c r="R356" s="309"/>
      <c r="S356" s="309"/>
      <c r="T356" s="309"/>
      <c r="U356" s="309"/>
      <c r="V356" s="309"/>
      <c r="W356" s="309"/>
      <c r="X356" s="309"/>
      <c r="Y356" s="309"/>
      <c r="Z356" s="309"/>
    </row>
    <row r="357" spans="1:26" ht="14.25" customHeight="1">
      <c r="A357" s="312"/>
      <c r="B357" s="308"/>
      <c r="C357" s="309"/>
      <c r="D357" s="309"/>
      <c r="E357" s="309"/>
      <c r="F357" s="309"/>
      <c r="G357" s="309"/>
      <c r="H357" s="309"/>
      <c r="I357" s="309"/>
      <c r="J357" s="309"/>
      <c r="K357" s="309"/>
      <c r="L357" s="309"/>
      <c r="M357" s="309"/>
      <c r="N357" s="309"/>
      <c r="O357" s="309"/>
      <c r="P357" s="309"/>
      <c r="Q357" s="309"/>
      <c r="R357" s="309"/>
      <c r="S357" s="309"/>
      <c r="T357" s="309"/>
      <c r="U357" s="309"/>
      <c r="V357" s="309"/>
      <c r="W357" s="309"/>
      <c r="X357" s="309"/>
      <c r="Y357" s="309"/>
      <c r="Z357" s="309"/>
    </row>
    <row r="358" spans="1:26" ht="14.25" customHeight="1">
      <c r="A358" s="312"/>
      <c r="B358" s="308"/>
      <c r="C358" s="309"/>
      <c r="D358" s="309"/>
      <c r="E358" s="309"/>
      <c r="F358" s="309"/>
      <c r="G358" s="309"/>
      <c r="H358" s="309"/>
      <c r="I358" s="309"/>
      <c r="J358" s="309"/>
      <c r="K358" s="309"/>
      <c r="L358" s="309"/>
      <c r="M358" s="309"/>
      <c r="N358" s="309"/>
      <c r="O358" s="309"/>
      <c r="P358" s="309"/>
      <c r="Q358" s="309"/>
      <c r="R358" s="309"/>
      <c r="S358" s="309"/>
      <c r="T358" s="309"/>
      <c r="U358" s="309"/>
      <c r="V358" s="309"/>
      <c r="W358" s="309"/>
      <c r="X358" s="309"/>
      <c r="Y358" s="309"/>
      <c r="Z358" s="309"/>
    </row>
    <row r="359" spans="1:26" ht="14.25" customHeight="1">
      <c r="A359" s="312"/>
      <c r="B359" s="308"/>
      <c r="C359" s="309"/>
      <c r="D359" s="309"/>
      <c r="E359" s="309"/>
      <c r="F359" s="309"/>
      <c r="G359" s="309"/>
      <c r="H359" s="309"/>
      <c r="I359" s="309"/>
      <c r="J359" s="309"/>
      <c r="K359" s="309"/>
      <c r="L359" s="309"/>
      <c r="M359" s="309"/>
      <c r="N359" s="309"/>
      <c r="O359" s="309"/>
      <c r="P359" s="309"/>
      <c r="Q359" s="309"/>
      <c r="R359" s="309"/>
      <c r="S359" s="309"/>
      <c r="T359" s="309"/>
      <c r="U359" s="309"/>
      <c r="V359" s="309"/>
      <c r="W359" s="309"/>
      <c r="X359" s="309"/>
      <c r="Y359" s="309"/>
      <c r="Z359" s="309"/>
    </row>
    <row r="360" spans="1:26" ht="14.25" customHeight="1">
      <c r="A360" s="312"/>
      <c r="B360" s="308"/>
      <c r="C360" s="309"/>
      <c r="D360" s="309"/>
      <c r="E360" s="309"/>
      <c r="F360" s="309"/>
      <c r="G360" s="309"/>
      <c r="H360" s="309"/>
      <c r="I360" s="309"/>
      <c r="J360" s="309"/>
      <c r="K360" s="309"/>
      <c r="L360" s="309"/>
      <c r="M360" s="309"/>
      <c r="N360" s="309"/>
      <c r="O360" s="309"/>
      <c r="P360" s="309"/>
      <c r="Q360" s="309"/>
      <c r="R360" s="309"/>
      <c r="S360" s="309"/>
      <c r="T360" s="309"/>
      <c r="U360" s="309"/>
      <c r="V360" s="309"/>
      <c r="W360" s="309"/>
      <c r="X360" s="309"/>
      <c r="Y360" s="309"/>
      <c r="Z360" s="309"/>
    </row>
    <row r="361" spans="1:26" ht="14.25" customHeight="1">
      <c r="A361" s="312"/>
      <c r="B361" s="308"/>
      <c r="C361" s="309"/>
      <c r="D361" s="309"/>
      <c r="E361" s="309"/>
      <c r="F361" s="309"/>
      <c r="G361" s="309"/>
      <c r="H361" s="309"/>
      <c r="I361" s="309"/>
      <c r="J361" s="309"/>
      <c r="K361" s="309"/>
      <c r="L361" s="309"/>
      <c r="M361" s="309"/>
      <c r="N361" s="309"/>
      <c r="O361" s="309"/>
      <c r="P361" s="309"/>
      <c r="Q361" s="309"/>
      <c r="R361" s="309"/>
      <c r="S361" s="309"/>
      <c r="T361" s="309"/>
      <c r="U361" s="309"/>
      <c r="V361" s="309"/>
      <c r="W361" s="309"/>
      <c r="X361" s="309"/>
      <c r="Y361" s="309"/>
      <c r="Z361" s="309"/>
    </row>
    <row r="362" spans="1:26" ht="14.25" customHeight="1">
      <c r="A362" s="312"/>
      <c r="B362" s="308"/>
      <c r="C362" s="309"/>
      <c r="D362" s="309"/>
      <c r="E362" s="309"/>
      <c r="F362" s="309"/>
      <c r="G362" s="309"/>
      <c r="H362" s="309"/>
      <c r="I362" s="309"/>
      <c r="J362" s="309"/>
      <c r="K362" s="309"/>
      <c r="L362" s="309"/>
      <c r="M362" s="309"/>
      <c r="N362" s="309"/>
      <c r="O362" s="309"/>
      <c r="P362" s="309"/>
      <c r="Q362" s="309"/>
      <c r="R362" s="309"/>
      <c r="S362" s="309"/>
      <c r="T362" s="309"/>
      <c r="U362" s="309"/>
      <c r="V362" s="309"/>
      <c r="W362" s="309"/>
      <c r="X362" s="309"/>
      <c r="Y362" s="309"/>
      <c r="Z362" s="309"/>
    </row>
    <row r="363" spans="1:26" ht="14.25" customHeight="1">
      <c r="A363" s="312"/>
      <c r="B363" s="308"/>
      <c r="C363" s="309"/>
      <c r="D363" s="309"/>
      <c r="E363" s="309"/>
      <c r="F363" s="309"/>
      <c r="G363" s="309"/>
      <c r="H363" s="309"/>
      <c r="I363" s="309"/>
      <c r="J363" s="309"/>
      <c r="K363" s="309"/>
      <c r="L363" s="309"/>
      <c r="M363" s="309"/>
      <c r="N363" s="309"/>
      <c r="O363" s="309"/>
      <c r="P363" s="309"/>
      <c r="Q363" s="309"/>
      <c r="R363" s="309"/>
      <c r="S363" s="309"/>
      <c r="T363" s="309"/>
      <c r="U363" s="309"/>
      <c r="V363" s="309"/>
      <c r="W363" s="309"/>
      <c r="X363" s="309"/>
      <c r="Y363" s="309"/>
      <c r="Z363" s="309"/>
    </row>
    <row r="364" spans="1:26" ht="14.25" customHeight="1">
      <c r="A364" s="312"/>
      <c r="B364" s="308"/>
      <c r="C364" s="309"/>
      <c r="D364" s="309"/>
      <c r="E364" s="309"/>
      <c r="F364" s="309"/>
      <c r="G364" s="309"/>
      <c r="H364" s="309"/>
      <c r="I364" s="309"/>
      <c r="J364" s="309"/>
      <c r="K364" s="309"/>
      <c r="L364" s="309"/>
      <c r="M364" s="309"/>
      <c r="N364" s="309"/>
      <c r="O364" s="309"/>
      <c r="P364" s="309"/>
      <c r="Q364" s="309"/>
      <c r="R364" s="309"/>
      <c r="S364" s="309"/>
      <c r="T364" s="309"/>
      <c r="U364" s="309"/>
      <c r="V364" s="309"/>
      <c r="W364" s="309"/>
      <c r="X364" s="309"/>
      <c r="Y364" s="309"/>
      <c r="Z364" s="309"/>
    </row>
    <row r="365" spans="1:26" ht="14.25" customHeight="1">
      <c r="A365" s="312"/>
      <c r="B365" s="308"/>
      <c r="C365" s="309"/>
      <c r="D365" s="309"/>
      <c r="E365" s="309"/>
      <c r="F365" s="309"/>
      <c r="G365" s="309"/>
      <c r="H365" s="309"/>
      <c r="I365" s="309"/>
      <c r="J365" s="309"/>
      <c r="K365" s="309"/>
      <c r="L365" s="309"/>
      <c r="M365" s="309"/>
      <c r="N365" s="309"/>
      <c r="O365" s="309"/>
      <c r="P365" s="309"/>
      <c r="Q365" s="309"/>
      <c r="R365" s="309"/>
      <c r="S365" s="309"/>
      <c r="T365" s="309"/>
      <c r="U365" s="309"/>
      <c r="V365" s="309"/>
      <c r="W365" s="309"/>
      <c r="X365" s="309"/>
      <c r="Y365" s="309"/>
      <c r="Z365" s="309"/>
    </row>
    <row r="366" spans="1:26" ht="14.25" customHeight="1">
      <c r="A366" s="312"/>
      <c r="B366" s="308"/>
      <c r="C366" s="309"/>
      <c r="D366" s="309"/>
      <c r="E366" s="309"/>
      <c r="F366" s="309"/>
      <c r="G366" s="309"/>
      <c r="H366" s="309"/>
      <c r="I366" s="309"/>
      <c r="J366" s="309"/>
      <c r="K366" s="309"/>
      <c r="L366" s="309"/>
      <c r="M366" s="309"/>
      <c r="N366" s="309"/>
      <c r="O366" s="309"/>
      <c r="P366" s="309"/>
      <c r="Q366" s="309"/>
      <c r="R366" s="309"/>
      <c r="S366" s="309"/>
      <c r="T366" s="309"/>
      <c r="U366" s="309"/>
      <c r="V366" s="309"/>
      <c r="W366" s="309"/>
      <c r="X366" s="309"/>
      <c r="Y366" s="309"/>
      <c r="Z366" s="309"/>
    </row>
    <row r="367" spans="1:26" ht="14.25" customHeight="1">
      <c r="A367" s="312"/>
      <c r="B367" s="308"/>
      <c r="C367" s="309"/>
      <c r="D367" s="309"/>
      <c r="E367" s="309"/>
      <c r="F367" s="309"/>
      <c r="G367" s="309"/>
      <c r="H367" s="309"/>
      <c r="I367" s="309"/>
      <c r="J367" s="309"/>
      <c r="K367" s="309"/>
      <c r="L367" s="309"/>
      <c r="M367" s="309"/>
      <c r="N367" s="309"/>
      <c r="O367" s="309"/>
      <c r="P367" s="309"/>
      <c r="Q367" s="309"/>
      <c r="R367" s="309"/>
      <c r="S367" s="309"/>
      <c r="T367" s="309"/>
      <c r="U367" s="309"/>
      <c r="V367" s="309"/>
      <c r="W367" s="309"/>
      <c r="X367" s="309"/>
      <c r="Y367" s="309"/>
      <c r="Z367" s="309"/>
    </row>
    <row r="368" spans="1:26" ht="14.25" customHeight="1">
      <c r="A368" s="312"/>
      <c r="B368" s="308"/>
      <c r="C368" s="309"/>
      <c r="D368" s="309"/>
      <c r="E368" s="309"/>
      <c r="F368" s="309"/>
      <c r="G368" s="309"/>
      <c r="H368" s="309"/>
      <c r="I368" s="309"/>
      <c r="J368" s="309"/>
      <c r="K368" s="309"/>
      <c r="L368" s="309"/>
      <c r="M368" s="309"/>
      <c r="N368" s="309"/>
      <c r="O368" s="309"/>
      <c r="P368" s="309"/>
      <c r="Q368" s="309"/>
      <c r="R368" s="309"/>
      <c r="S368" s="309"/>
      <c r="T368" s="309"/>
      <c r="U368" s="309"/>
      <c r="V368" s="309"/>
      <c r="W368" s="309"/>
      <c r="X368" s="309"/>
      <c r="Y368" s="309"/>
      <c r="Z368" s="309"/>
    </row>
    <row r="369" spans="1:26" ht="14.25" customHeight="1">
      <c r="A369" s="312"/>
      <c r="B369" s="308"/>
      <c r="C369" s="309"/>
      <c r="D369" s="309"/>
      <c r="E369" s="309"/>
      <c r="F369" s="309"/>
      <c r="G369" s="309"/>
      <c r="H369" s="309"/>
      <c r="I369" s="309"/>
      <c r="J369" s="309"/>
      <c r="K369" s="309"/>
      <c r="L369" s="309"/>
      <c r="M369" s="309"/>
      <c r="N369" s="309"/>
      <c r="O369" s="309"/>
      <c r="P369" s="309"/>
      <c r="Q369" s="309"/>
      <c r="R369" s="309"/>
      <c r="S369" s="309"/>
      <c r="T369" s="309"/>
      <c r="U369" s="309"/>
      <c r="V369" s="309"/>
      <c r="W369" s="309"/>
      <c r="X369" s="309"/>
      <c r="Y369" s="309"/>
      <c r="Z369" s="309"/>
    </row>
    <row r="370" spans="1:26" ht="14.25" customHeight="1">
      <c r="A370" s="312"/>
      <c r="B370" s="308"/>
      <c r="C370" s="309"/>
      <c r="D370" s="309"/>
      <c r="E370" s="309"/>
      <c r="F370" s="309"/>
      <c r="G370" s="309"/>
      <c r="H370" s="309"/>
      <c r="I370" s="309"/>
      <c r="J370" s="309"/>
      <c r="K370" s="309"/>
      <c r="L370" s="309"/>
      <c r="M370" s="309"/>
      <c r="N370" s="309"/>
      <c r="O370" s="309"/>
      <c r="P370" s="309"/>
      <c r="Q370" s="309"/>
      <c r="R370" s="309"/>
      <c r="S370" s="309"/>
      <c r="T370" s="309"/>
      <c r="U370" s="309"/>
      <c r="V370" s="309"/>
      <c r="W370" s="309"/>
      <c r="X370" s="309"/>
      <c r="Y370" s="309"/>
      <c r="Z370" s="309"/>
    </row>
    <row r="371" spans="1:26" ht="14.25" customHeight="1">
      <c r="A371" s="312"/>
      <c r="B371" s="308"/>
      <c r="C371" s="309"/>
      <c r="D371" s="309"/>
      <c r="E371" s="309"/>
      <c r="F371" s="309"/>
      <c r="G371" s="309"/>
      <c r="H371" s="309"/>
      <c r="I371" s="309"/>
      <c r="J371" s="309"/>
      <c r="K371" s="309"/>
      <c r="L371" s="309"/>
      <c r="M371" s="309"/>
      <c r="N371" s="309"/>
      <c r="O371" s="309"/>
      <c r="P371" s="309"/>
      <c r="Q371" s="309"/>
      <c r="R371" s="309"/>
      <c r="S371" s="309"/>
      <c r="T371" s="309"/>
      <c r="U371" s="309"/>
      <c r="V371" s="309"/>
      <c r="W371" s="309"/>
      <c r="X371" s="309"/>
      <c r="Y371" s="309"/>
      <c r="Z371" s="309"/>
    </row>
    <row r="372" spans="1:26" ht="14.25" customHeight="1">
      <c r="A372" s="312"/>
      <c r="B372" s="308"/>
      <c r="C372" s="309"/>
      <c r="D372" s="309"/>
      <c r="E372" s="309"/>
      <c r="F372" s="309"/>
      <c r="G372" s="309"/>
      <c r="H372" s="309"/>
      <c r="I372" s="309"/>
      <c r="J372" s="309"/>
      <c r="K372" s="309"/>
      <c r="L372" s="309"/>
      <c r="M372" s="309"/>
      <c r="N372" s="309"/>
      <c r="O372" s="309"/>
      <c r="P372" s="309"/>
      <c r="Q372" s="309"/>
      <c r="R372" s="309"/>
      <c r="S372" s="309"/>
      <c r="T372" s="309"/>
      <c r="U372" s="309"/>
      <c r="V372" s="309"/>
      <c r="W372" s="309"/>
      <c r="X372" s="309"/>
      <c r="Y372" s="309"/>
      <c r="Z372" s="309"/>
    </row>
    <row r="373" spans="1:26" ht="14.25" customHeight="1">
      <c r="A373" s="312"/>
      <c r="B373" s="308"/>
      <c r="C373" s="309"/>
      <c r="D373" s="309"/>
      <c r="E373" s="309"/>
      <c r="F373" s="309"/>
      <c r="G373" s="309"/>
      <c r="H373" s="309"/>
      <c r="I373" s="309"/>
      <c r="J373" s="309"/>
      <c r="K373" s="309"/>
      <c r="L373" s="309"/>
      <c r="M373" s="309"/>
      <c r="N373" s="309"/>
      <c r="O373" s="309"/>
      <c r="P373" s="309"/>
      <c r="Q373" s="309"/>
      <c r="R373" s="309"/>
      <c r="S373" s="309"/>
      <c r="T373" s="309"/>
      <c r="U373" s="309"/>
      <c r="V373" s="309"/>
      <c r="W373" s="309"/>
      <c r="X373" s="309"/>
      <c r="Y373" s="309"/>
      <c r="Z373" s="309"/>
    </row>
    <row r="374" spans="1:26" ht="14.25" customHeight="1">
      <c r="A374" s="312"/>
      <c r="B374" s="308"/>
      <c r="C374" s="309"/>
      <c r="D374" s="309"/>
      <c r="E374" s="309"/>
      <c r="F374" s="309"/>
      <c r="G374" s="309"/>
      <c r="H374" s="309"/>
      <c r="I374" s="309"/>
      <c r="J374" s="309"/>
      <c r="K374" s="309"/>
      <c r="L374" s="309"/>
      <c r="M374" s="309"/>
      <c r="N374" s="309"/>
      <c r="O374" s="309"/>
      <c r="P374" s="309"/>
      <c r="Q374" s="309"/>
      <c r="R374" s="309"/>
      <c r="S374" s="309"/>
      <c r="T374" s="309"/>
      <c r="U374" s="309"/>
      <c r="V374" s="309"/>
      <c r="W374" s="309"/>
      <c r="X374" s="309"/>
      <c r="Y374" s="309"/>
      <c r="Z374" s="309"/>
    </row>
    <row r="375" spans="1:26" ht="14.25" customHeight="1">
      <c r="A375" s="312"/>
      <c r="B375" s="308"/>
      <c r="C375" s="309"/>
      <c r="D375" s="309"/>
      <c r="E375" s="309"/>
      <c r="F375" s="309"/>
      <c r="G375" s="309"/>
      <c r="H375" s="309"/>
      <c r="I375" s="309"/>
      <c r="J375" s="309"/>
      <c r="K375" s="309"/>
      <c r="L375" s="309"/>
      <c r="M375" s="309"/>
      <c r="N375" s="309"/>
      <c r="O375" s="309"/>
      <c r="P375" s="309"/>
      <c r="Q375" s="309"/>
      <c r="R375" s="309"/>
      <c r="S375" s="309"/>
      <c r="T375" s="309"/>
      <c r="U375" s="309"/>
      <c r="V375" s="309"/>
      <c r="W375" s="309"/>
      <c r="X375" s="309"/>
      <c r="Y375" s="309"/>
      <c r="Z375" s="309"/>
    </row>
    <row r="376" spans="1:26" ht="14.25" customHeight="1">
      <c r="A376" s="312"/>
      <c r="B376" s="308"/>
      <c r="C376" s="309"/>
      <c r="D376" s="309"/>
      <c r="E376" s="309"/>
      <c r="F376" s="309"/>
      <c r="G376" s="309"/>
      <c r="H376" s="309"/>
      <c r="I376" s="309"/>
      <c r="J376" s="309"/>
      <c r="K376" s="309"/>
      <c r="L376" s="309"/>
      <c r="M376" s="309"/>
      <c r="N376" s="309"/>
      <c r="O376" s="309"/>
      <c r="P376" s="309"/>
      <c r="Q376" s="309"/>
      <c r="R376" s="309"/>
      <c r="S376" s="309"/>
      <c r="T376" s="309"/>
      <c r="U376" s="309"/>
      <c r="V376" s="309"/>
      <c r="W376" s="309"/>
      <c r="X376" s="309"/>
      <c r="Y376" s="309"/>
      <c r="Z376" s="309"/>
    </row>
    <row r="377" spans="1:26" ht="14.25" customHeight="1">
      <c r="A377" s="312"/>
      <c r="B377" s="308"/>
      <c r="C377" s="309"/>
      <c r="D377" s="309"/>
      <c r="E377" s="309"/>
      <c r="F377" s="309"/>
      <c r="G377" s="309"/>
      <c r="H377" s="309"/>
      <c r="I377" s="309"/>
      <c r="J377" s="309"/>
      <c r="K377" s="309"/>
      <c r="L377" s="309"/>
      <c r="M377" s="309"/>
      <c r="N377" s="309"/>
      <c r="O377" s="309"/>
      <c r="P377" s="309"/>
      <c r="Q377" s="309"/>
      <c r="R377" s="309"/>
      <c r="S377" s="309"/>
      <c r="T377" s="309"/>
      <c r="U377" s="309"/>
      <c r="V377" s="309"/>
      <c r="W377" s="309"/>
      <c r="X377" s="309"/>
      <c r="Y377" s="309"/>
      <c r="Z377" s="309"/>
    </row>
    <row r="378" spans="1:26" ht="14.25" customHeight="1">
      <c r="A378" s="312"/>
      <c r="B378" s="308"/>
      <c r="C378" s="309"/>
      <c r="D378" s="309"/>
      <c r="E378" s="309"/>
      <c r="F378" s="309"/>
      <c r="G378" s="309"/>
      <c r="H378" s="309"/>
      <c r="I378" s="309"/>
      <c r="J378" s="309"/>
      <c r="K378" s="309"/>
      <c r="L378" s="309"/>
      <c r="M378" s="309"/>
      <c r="N378" s="309"/>
      <c r="O378" s="309"/>
      <c r="P378" s="309"/>
      <c r="Q378" s="309"/>
      <c r="R378" s="309"/>
      <c r="S378" s="309"/>
      <c r="T378" s="309"/>
      <c r="U378" s="309"/>
      <c r="V378" s="309"/>
      <c r="W378" s="309"/>
      <c r="X378" s="309"/>
      <c r="Y378" s="309"/>
      <c r="Z378" s="309"/>
    </row>
    <row r="379" spans="1:26" ht="14.25" customHeight="1">
      <c r="A379" s="312"/>
      <c r="B379" s="308"/>
      <c r="C379" s="309"/>
      <c r="D379" s="309"/>
      <c r="E379" s="309"/>
      <c r="F379" s="309"/>
      <c r="G379" s="309"/>
      <c r="H379" s="309"/>
      <c r="I379" s="309"/>
      <c r="J379" s="309"/>
      <c r="K379" s="309"/>
      <c r="L379" s="309"/>
      <c r="M379" s="309"/>
      <c r="N379" s="309"/>
      <c r="O379" s="309"/>
      <c r="P379" s="309"/>
      <c r="Q379" s="309"/>
      <c r="R379" s="309"/>
      <c r="S379" s="309"/>
      <c r="T379" s="309"/>
      <c r="U379" s="309"/>
      <c r="V379" s="309"/>
      <c r="W379" s="309"/>
      <c r="X379" s="309"/>
      <c r="Y379" s="309"/>
      <c r="Z379" s="309"/>
    </row>
    <row r="380" spans="1:26" ht="14.25" customHeight="1">
      <c r="A380" s="312"/>
      <c r="B380" s="308"/>
      <c r="C380" s="309"/>
      <c r="D380" s="309"/>
      <c r="E380" s="309"/>
      <c r="F380" s="309"/>
      <c r="G380" s="309"/>
      <c r="H380" s="309"/>
      <c r="I380" s="309"/>
      <c r="J380" s="309"/>
      <c r="K380" s="309"/>
      <c r="L380" s="309"/>
      <c r="M380" s="309"/>
      <c r="N380" s="309"/>
      <c r="O380" s="309"/>
      <c r="P380" s="309"/>
      <c r="Q380" s="309"/>
      <c r="R380" s="309"/>
      <c r="S380" s="309"/>
      <c r="T380" s="309"/>
      <c r="U380" s="309"/>
      <c r="V380" s="309"/>
      <c r="W380" s="309"/>
      <c r="X380" s="309"/>
      <c r="Y380" s="309"/>
      <c r="Z380" s="309"/>
    </row>
    <row r="381" spans="1:26" ht="14.25" customHeight="1">
      <c r="A381" s="312"/>
      <c r="B381" s="308"/>
      <c r="C381" s="309"/>
      <c r="D381" s="309"/>
      <c r="E381" s="309"/>
      <c r="F381" s="309"/>
      <c r="G381" s="309"/>
      <c r="H381" s="309"/>
      <c r="I381" s="309"/>
      <c r="J381" s="309"/>
      <c r="K381" s="309"/>
      <c r="L381" s="309"/>
      <c r="M381" s="309"/>
      <c r="N381" s="309"/>
      <c r="O381" s="309"/>
      <c r="P381" s="309"/>
      <c r="Q381" s="309"/>
      <c r="R381" s="309"/>
      <c r="S381" s="309"/>
      <c r="T381" s="309"/>
      <c r="U381" s="309"/>
      <c r="V381" s="309"/>
      <c r="W381" s="309"/>
      <c r="X381" s="309"/>
      <c r="Y381" s="309"/>
      <c r="Z381" s="309"/>
    </row>
    <row r="382" spans="1:26" ht="14.25" customHeight="1">
      <c r="A382" s="312"/>
      <c r="B382" s="308"/>
      <c r="C382" s="309"/>
      <c r="D382" s="309"/>
      <c r="E382" s="309"/>
      <c r="F382" s="309"/>
      <c r="G382" s="309"/>
      <c r="H382" s="309"/>
      <c r="I382" s="309"/>
      <c r="J382" s="309"/>
      <c r="K382" s="309"/>
      <c r="L382" s="309"/>
      <c r="M382" s="309"/>
      <c r="N382" s="309"/>
      <c r="O382" s="309"/>
      <c r="P382" s="309"/>
      <c r="Q382" s="309"/>
      <c r="R382" s="309"/>
      <c r="S382" s="309"/>
      <c r="T382" s="309"/>
      <c r="U382" s="309"/>
      <c r="V382" s="309"/>
      <c r="W382" s="309"/>
      <c r="X382" s="309"/>
      <c r="Y382" s="309"/>
      <c r="Z382" s="309"/>
    </row>
    <row r="383" spans="1:26" ht="14.25" customHeight="1">
      <c r="A383" s="312"/>
      <c r="B383" s="308"/>
      <c r="C383" s="309"/>
      <c r="D383" s="309"/>
      <c r="E383" s="309"/>
      <c r="F383" s="309"/>
      <c r="G383" s="309"/>
      <c r="H383" s="309"/>
      <c r="I383" s="309"/>
      <c r="J383" s="309"/>
      <c r="K383" s="309"/>
      <c r="L383" s="309"/>
      <c r="M383" s="309"/>
      <c r="N383" s="309"/>
      <c r="O383" s="309"/>
      <c r="P383" s="309"/>
      <c r="Q383" s="309"/>
      <c r="R383" s="309"/>
      <c r="S383" s="309"/>
      <c r="T383" s="309"/>
      <c r="U383" s="309"/>
      <c r="V383" s="309"/>
      <c r="W383" s="309"/>
      <c r="X383" s="309"/>
      <c r="Y383" s="309"/>
      <c r="Z383" s="309"/>
    </row>
    <row r="384" spans="1:26" ht="14.25" customHeight="1">
      <c r="A384" s="312"/>
      <c r="B384" s="308"/>
      <c r="C384" s="309"/>
      <c r="D384" s="309"/>
      <c r="E384" s="309"/>
      <c r="F384" s="309"/>
      <c r="G384" s="309"/>
      <c r="H384" s="309"/>
      <c r="I384" s="309"/>
      <c r="J384" s="309"/>
      <c r="K384" s="309"/>
      <c r="L384" s="309"/>
      <c r="M384" s="309"/>
      <c r="N384" s="309"/>
      <c r="O384" s="309"/>
      <c r="P384" s="309"/>
      <c r="Q384" s="309"/>
      <c r="R384" s="309"/>
      <c r="S384" s="309"/>
      <c r="T384" s="309"/>
      <c r="U384" s="309"/>
      <c r="V384" s="309"/>
      <c r="W384" s="309"/>
      <c r="X384" s="309"/>
      <c r="Y384" s="309"/>
      <c r="Z384" s="309"/>
    </row>
    <row r="385" spans="1:26" ht="14.25" customHeight="1">
      <c r="A385" s="312"/>
      <c r="B385" s="308"/>
      <c r="C385" s="309"/>
      <c r="D385" s="309"/>
      <c r="E385" s="309"/>
      <c r="F385" s="309"/>
      <c r="G385" s="309"/>
      <c r="H385" s="309"/>
      <c r="I385" s="309"/>
      <c r="J385" s="309"/>
      <c r="K385" s="309"/>
      <c r="L385" s="309"/>
      <c r="M385" s="309"/>
      <c r="N385" s="309"/>
      <c r="O385" s="309"/>
      <c r="P385" s="309"/>
      <c r="Q385" s="309"/>
      <c r="R385" s="309"/>
      <c r="S385" s="309"/>
      <c r="T385" s="309"/>
      <c r="U385" s="309"/>
      <c r="V385" s="309"/>
      <c r="W385" s="309"/>
      <c r="X385" s="309"/>
      <c r="Y385" s="309"/>
      <c r="Z385" s="309"/>
    </row>
    <row r="386" spans="1:26" ht="14.25" customHeight="1">
      <c r="A386" s="312"/>
      <c r="B386" s="308"/>
      <c r="C386" s="309"/>
      <c r="D386" s="309"/>
      <c r="E386" s="309"/>
      <c r="F386" s="309"/>
      <c r="G386" s="309"/>
      <c r="H386" s="309"/>
      <c r="I386" s="309"/>
      <c r="J386" s="309"/>
      <c r="K386" s="309"/>
      <c r="L386" s="309"/>
      <c r="M386" s="309"/>
      <c r="N386" s="309"/>
      <c r="O386" s="309"/>
      <c r="P386" s="309"/>
      <c r="Q386" s="309"/>
      <c r="R386" s="309"/>
      <c r="S386" s="309"/>
      <c r="T386" s="309"/>
      <c r="U386" s="309"/>
      <c r="V386" s="309"/>
      <c r="W386" s="309"/>
      <c r="X386" s="309"/>
      <c r="Y386" s="309"/>
      <c r="Z386" s="309"/>
    </row>
    <row r="387" spans="1:26" ht="14.25" customHeight="1">
      <c r="A387" s="312"/>
      <c r="B387" s="308"/>
      <c r="C387" s="309"/>
      <c r="D387" s="309"/>
      <c r="E387" s="309"/>
      <c r="F387" s="309"/>
      <c r="G387" s="309"/>
      <c r="H387" s="309"/>
      <c r="I387" s="309"/>
      <c r="J387" s="309"/>
      <c r="K387" s="309"/>
      <c r="L387" s="309"/>
      <c r="M387" s="309"/>
      <c r="N387" s="309"/>
      <c r="O387" s="309"/>
      <c r="P387" s="309"/>
      <c r="Q387" s="309"/>
      <c r="R387" s="309"/>
      <c r="S387" s="309"/>
      <c r="T387" s="309"/>
      <c r="U387" s="309"/>
      <c r="V387" s="309"/>
      <c r="W387" s="309"/>
      <c r="X387" s="309"/>
      <c r="Y387" s="309"/>
      <c r="Z387" s="309"/>
    </row>
    <row r="388" spans="1:26" ht="14.25" customHeight="1">
      <c r="A388" s="312"/>
      <c r="B388" s="308"/>
      <c r="C388" s="309"/>
      <c r="D388" s="309"/>
      <c r="E388" s="309"/>
      <c r="F388" s="309"/>
      <c r="G388" s="309"/>
      <c r="H388" s="309"/>
      <c r="I388" s="309"/>
      <c r="J388" s="309"/>
      <c r="K388" s="309"/>
      <c r="L388" s="309"/>
      <c r="M388" s="309"/>
      <c r="N388" s="309"/>
      <c r="O388" s="309"/>
      <c r="P388" s="309"/>
      <c r="Q388" s="309"/>
      <c r="R388" s="309"/>
      <c r="S388" s="309"/>
      <c r="T388" s="309"/>
      <c r="U388" s="309"/>
      <c r="V388" s="309"/>
      <c r="W388" s="309"/>
      <c r="X388" s="309"/>
      <c r="Y388" s="309"/>
      <c r="Z388" s="309"/>
    </row>
    <row r="389" spans="1:26" ht="14.25" customHeight="1">
      <c r="A389" s="312"/>
      <c r="B389" s="308"/>
      <c r="C389" s="309"/>
      <c r="D389" s="309"/>
      <c r="E389" s="309"/>
      <c r="F389" s="309"/>
      <c r="G389" s="309"/>
      <c r="H389" s="309"/>
      <c r="I389" s="309"/>
      <c r="J389" s="309"/>
      <c r="K389" s="309"/>
      <c r="L389" s="309"/>
      <c r="M389" s="309"/>
      <c r="N389" s="309"/>
      <c r="O389" s="309"/>
      <c r="P389" s="309"/>
      <c r="Q389" s="309"/>
      <c r="R389" s="309"/>
      <c r="S389" s="309"/>
      <c r="T389" s="309"/>
      <c r="U389" s="309"/>
      <c r="V389" s="309"/>
      <c r="W389" s="309"/>
      <c r="X389" s="309"/>
      <c r="Y389" s="309"/>
      <c r="Z389" s="309"/>
    </row>
    <row r="390" spans="1:26" ht="14.25" customHeight="1">
      <c r="A390" s="312"/>
      <c r="B390" s="308"/>
      <c r="C390" s="309"/>
      <c r="D390" s="309"/>
      <c r="E390" s="309"/>
      <c r="F390" s="309"/>
      <c r="G390" s="309"/>
      <c r="H390" s="309"/>
      <c r="I390" s="309"/>
      <c r="J390" s="309"/>
      <c r="K390" s="309"/>
      <c r="L390" s="309"/>
      <c r="M390" s="309"/>
      <c r="N390" s="309"/>
      <c r="O390" s="309"/>
      <c r="P390" s="309"/>
      <c r="Q390" s="309"/>
      <c r="R390" s="309"/>
      <c r="S390" s="309"/>
      <c r="T390" s="309"/>
      <c r="U390" s="309"/>
      <c r="V390" s="309"/>
      <c r="W390" s="309"/>
      <c r="X390" s="309"/>
      <c r="Y390" s="309"/>
      <c r="Z390" s="309"/>
    </row>
    <row r="391" spans="1:26" ht="14.25" customHeight="1">
      <c r="A391" s="312"/>
      <c r="B391" s="308"/>
      <c r="C391" s="309"/>
      <c r="D391" s="309"/>
      <c r="E391" s="309"/>
      <c r="F391" s="309"/>
      <c r="G391" s="309"/>
      <c r="H391" s="309"/>
      <c r="I391" s="309"/>
      <c r="J391" s="309"/>
      <c r="K391" s="309"/>
      <c r="L391" s="309"/>
      <c r="M391" s="309"/>
      <c r="N391" s="309"/>
      <c r="O391" s="309"/>
      <c r="P391" s="309"/>
      <c r="Q391" s="309"/>
      <c r="R391" s="309"/>
      <c r="S391" s="309"/>
      <c r="T391" s="309"/>
      <c r="U391" s="309"/>
      <c r="V391" s="309"/>
      <c r="W391" s="309"/>
      <c r="X391" s="309"/>
      <c r="Y391" s="309"/>
      <c r="Z391" s="309"/>
    </row>
    <row r="392" spans="1:26" ht="14.25" customHeight="1">
      <c r="A392" s="312"/>
      <c r="B392" s="308"/>
      <c r="C392" s="309"/>
      <c r="D392" s="309"/>
      <c r="E392" s="309"/>
      <c r="F392" s="309"/>
      <c r="G392" s="309"/>
      <c r="H392" s="309"/>
      <c r="I392" s="309"/>
      <c r="J392" s="309"/>
      <c r="K392" s="309"/>
      <c r="L392" s="309"/>
      <c r="M392" s="309"/>
      <c r="N392" s="309"/>
      <c r="O392" s="309"/>
      <c r="P392" s="309"/>
      <c r="Q392" s="309"/>
      <c r="R392" s="309"/>
      <c r="S392" s="309"/>
      <c r="T392" s="309"/>
      <c r="U392" s="309"/>
      <c r="V392" s="309"/>
      <c r="W392" s="309"/>
      <c r="X392" s="309"/>
      <c r="Y392" s="309"/>
      <c r="Z392" s="309"/>
    </row>
    <row r="393" spans="1:26" ht="14.25" customHeight="1">
      <c r="A393" s="312"/>
      <c r="B393" s="308"/>
      <c r="C393" s="309"/>
      <c r="D393" s="309"/>
      <c r="E393" s="309"/>
      <c r="F393" s="309"/>
      <c r="G393" s="309"/>
      <c r="H393" s="309"/>
      <c r="I393" s="309"/>
      <c r="J393" s="309"/>
      <c r="K393" s="309"/>
      <c r="L393" s="309"/>
      <c r="M393" s="309"/>
      <c r="N393" s="309"/>
      <c r="O393" s="309"/>
      <c r="P393" s="309"/>
      <c r="Q393" s="309"/>
      <c r="R393" s="309"/>
      <c r="S393" s="309"/>
      <c r="T393" s="309"/>
      <c r="U393" s="309"/>
      <c r="V393" s="309"/>
      <c r="W393" s="309"/>
      <c r="X393" s="309"/>
      <c r="Y393" s="309"/>
      <c r="Z393" s="309"/>
    </row>
    <row r="394" spans="1:26" ht="14.25" customHeight="1">
      <c r="A394" s="312"/>
      <c r="B394" s="308"/>
      <c r="C394" s="309"/>
      <c r="D394" s="309"/>
      <c r="E394" s="309"/>
      <c r="F394" s="309"/>
      <c r="G394" s="309"/>
      <c r="H394" s="309"/>
      <c r="I394" s="309"/>
      <c r="J394" s="309"/>
      <c r="K394" s="309"/>
      <c r="L394" s="309"/>
      <c r="M394" s="309"/>
      <c r="N394" s="309"/>
      <c r="O394" s="309"/>
      <c r="P394" s="309"/>
      <c r="Q394" s="309"/>
      <c r="R394" s="309"/>
      <c r="S394" s="309"/>
      <c r="T394" s="309"/>
      <c r="U394" s="309"/>
      <c r="V394" s="309"/>
      <c r="W394" s="309"/>
      <c r="X394" s="309"/>
      <c r="Y394" s="309"/>
      <c r="Z394" s="309"/>
    </row>
    <row r="395" spans="1:26" ht="14.25" customHeight="1">
      <c r="A395" s="312"/>
      <c r="B395" s="308"/>
      <c r="C395" s="309"/>
      <c r="D395" s="309"/>
      <c r="E395" s="309"/>
      <c r="F395" s="309"/>
      <c r="G395" s="309"/>
      <c r="H395" s="309"/>
      <c r="I395" s="309"/>
      <c r="J395" s="309"/>
      <c r="K395" s="309"/>
      <c r="L395" s="309"/>
      <c r="M395" s="309"/>
      <c r="N395" s="309"/>
      <c r="O395" s="309"/>
      <c r="P395" s="309"/>
      <c r="Q395" s="309"/>
      <c r="R395" s="309"/>
      <c r="S395" s="309"/>
      <c r="T395" s="309"/>
      <c r="U395" s="309"/>
      <c r="V395" s="309"/>
      <c r="W395" s="309"/>
      <c r="X395" s="309"/>
      <c r="Y395" s="309"/>
      <c r="Z395" s="309"/>
    </row>
    <row r="396" spans="1:26" ht="14.25" customHeight="1">
      <c r="A396" s="312"/>
      <c r="B396" s="308"/>
      <c r="C396" s="309"/>
      <c r="D396" s="309"/>
      <c r="E396" s="309"/>
      <c r="F396" s="309"/>
      <c r="G396" s="309"/>
      <c r="H396" s="309"/>
      <c r="I396" s="309"/>
      <c r="J396" s="309"/>
      <c r="K396" s="309"/>
      <c r="L396" s="309"/>
      <c r="M396" s="309"/>
      <c r="N396" s="309"/>
      <c r="O396" s="309"/>
      <c r="P396" s="309"/>
      <c r="Q396" s="309"/>
      <c r="R396" s="309"/>
      <c r="S396" s="309"/>
      <c r="T396" s="309"/>
      <c r="U396" s="309"/>
      <c r="V396" s="309"/>
      <c r="W396" s="309"/>
      <c r="X396" s="309"/>
      <c r="Y396" s="309"/>
      <c r="Z396" s="309"/>
    </row>
    <row r="397" spans="1:26" ht="14.25" customHeight="1">
      <c r="A397" s="312"/>
      <c r="B397" s="308"/>
      <c r="C397" s="309"/>
      <c r="D397" s="309"/>
      <c r="E397" s="309"/>
      <c r="F397" s="309"/>
      <c r="G397" s="309"/>
      <c r="H397" s="309"/>
      <c r="I397" s="309"/>
      <c r="J397" s="309"/>
      <c r="K397" s="309"/>
      <c r="L397" s="309"/>
      <c r="M397" s="309"/>
      <c r="N397" s="309"/>
      <c r="O397" s="309"/>
      <c r="P397" s="309"/>
      <c r="Q397" s="309"/>
      <c r="R397" s="309"/>
      <c r="S397" s="309"/>
      <c r="T397" s="309"/>
      <c r="U397" s="309"/>
      <c r="V397" s="309"/>
      <c r="W397" s="309"/>
      <c r="X397" s="309"/>
      <c r="Y397" s="309"/>
      <c r="Z397" s="309"/>
    </row>
    <row r="398" spans="1:26" ht="14.25" customHeight="1">
      <c r="A398" s="312"/>
      <c r="B398" s="308"/>
      <c r="C398" s="309"/>
      <c r="D398" s="309"/>
      <c r="E398" s="309"/>
      <c r="F398" s="309"/>
      <c r="G398" s="309"/>
      <c r="H398" s="309"/>
      <c r="I398" s="309"/>
      <c r="J398" s="309"/>
      <c r="K398" s="309"/>
      <c r="L398" s="309"/>
      <c r="M398" s="309"/>
      <c r="N398" s="309"/>
      <c r="O398" s="309"/>
      <c r="P398" s="309"/>
      <c r="Q398" s="309"/>
      <c r="R398" s="309"/>
      <c r="S398" s="309"/>
      <c r="T398" s="309"/>
      <c r="U398" s="309"/>
      <c r="V398" s="309"/>
      <c r="W398" s="309"/>
      <c r="X398" s="309"/>
      <c r="Y398" s="309"/>
      <c r="Z398" s="309"/>
    </row>
    <row r="399" spans="1:26" ht="14.25" customHeight="1">
      <c r="A399" s="312"/>
      <c r="B399" s="308"/>
      <c r="C399" s="309"/>
      <c r="D399" s="309"/>
      <c r="E399" s="309"/>
      <c r="F399" s="309"/>
      <c r="G399" s="309"/>
      <c r="H399" s="309"/>
      <c r="I399" s="309"/>
      <c r="J399" s="309"/>
      <c r="K399" s="309"/>
      <c r="L399" s="309"/>
      <c r="M399" s="309"/>
      <c r="N399" s="309"/>
      <c r="O399" s="309"/>
      <c r="P399" s="309"/>
      <c r="Q399" s="309"/>
      <c r="R399" s="309"/>
      <c r="S399" s="309"/>
      <c r="T399" s="309"/>
      <c r="U399" s="309"/>
      <c r="V399" s="309"/>
      <c r="W399" s="309"/>
      <c r="X399" s="309"/>
      <c r="Y399" s="309"/>
      <c r="Z399" s="309"/>
    </row>
    <row r="400" spans="1:26" ht="14.25" customHeight="1">
      <c r="A400" s="312"/>
      <c r="B400" s="308"/>
      <c r="C400" s="309"/>
      <c r="D400" s="309"/>
      <c r="E400" s="309"/>
      <c r="F400" s="309"/>
      <c r="G400" s="309"/>
      <c r="H400" s="309"/>
      <c r="I400" s="309"/>
      <c r="J400" s="309"/>
      <c r="K400" s="309"/>
      <c r="L400" s="309"/>
      <c r="M400" s="309"/>
      <c r="N400" s="309"/>
      <c r="O400" s="309"/>
      <c r="P400" s="309"/>
      <c r="Q400" s="309"/>
      <c r="R400" s="309"/>
      <c r="S400" s="309"/>
      <c r="T400" s="309"/>
      <c r="U400" s="309"/>
      <c r="V400" s="309"/>
      <c r="W400" s="309"/>
      <c r="X400" s="309"/>
      <c r="Y400" s="309"/>
      <c r="Z400" s="309"/>
    </row>
    <row r="401" spans="1:26" ht="14.25" customHeight="1">
      <c r="A401" s="312"/>
      <c r="B401" s="308"/>
      <c r="C401" s="309"/>
      <c r="D401" s="309"/>
      <c r="E401" s="309"/>
      <c r="F401" s="309"/>
      <c r="G401" s="309"/>
      <c r="H401" s="309"/>
      <c r="I401" s="309"/>
      <c r="J401" s="309"/>
      <c r="K401" s="309"/>
      <c r="L401" s="309"/>
      <c r="M401" s="309"/>
      <c r="N401" s="309"/>
      <c r="O401" s="309"/>
      <c r="P401" s="309"/>
      <c r="Q401" s="309"/>
      <c r="R401" s="309"/>
      <c r="S401" s="309"/>
      <c r="T401" s="309"/>
      <c r="U401" s="309"/>
      <c r="V401" s="309"/>
      <c r="W401" s="309"/>
      <c r="X401" s="309"/>
      <c r="Y401" s="309"/>
      <c r="Z401" s="309"/>
    </row>
    <row r="402" spans="1:26" ht="14.25" customHeight="1">
      <c r="A402" s="312"/>
      <c r="B402" s="308"/>
      <c r="C402" s="309"/>
      <c r="D402" s="309"/>
      <c r="E402" s="309"/>
      <c r="F402" s="309"/>
      <c r="G402" s="309"/>
      <c r="H402" s="309"/>
      <c r="I402" s="309"/>
      <c r="J402" s="309"/>
      <c r="K402" s="309"/>
      <c r="L402" s="309"/>
      <c r="M402" s="309"/>
      <c r="N402" s="309"/>
      <c r="O402" s="309"/>
      <c r="P402" s="309"/>
      <c r="Q402" s="309"/>
      <c r="R402" s="309"/>
      <c r="S402" s="309"/>
      <c r="T402" s="309"/>
      <c r="U402" s="309"/>
      <c r="V402" s="309"/>
      <c r="W402" s="309"/>
      <c r="X402" s="309"/>
      <c r="Y402" s="309"/>
      <c r="Z402" s="309"/>
    </row>
    <row r="403" spans="1:26" ht="14.25" customHeight="1">
      <c r="A403" s="312"/>
      <c r="B403" s="308"/>
      <c r="C403" s="309"/>
      <c r="D403" s="309"/>
      <c r="E403" s="309"/>
      <c r="F403" s="309"/>
      <c r="G403" s="309"/>
      <c r="H403" s="309"/>
      <c r="I403" s="309"/>
      <c r="J403" s="309"/>
      <c r="K403" s="309"/>
      <c r="L403" s="309"/>
      <c r="M403" s="309"/>
      <c r="N403" s="309"/>
      <c r="O403" s="309"/>
      <c r="P403" s="309"/>
      <c r="Q403" s="309"/>
      <c r="R403" s="309"/>
      <c r="S403" s="309"/>
      <c r="T403" s="309"/>
      <c r="U403" s="309"/>
      <c r="V403" s="309"/>
      <c r="W403" s="309"/>
      <c r="X403" s="309"/>
      <c r="Y403" s="309"/>
      <c r="Z403" s="309"/>
    </row>
    <row r="404" spans="1:26" ht="14.25" customHeight="1">
      <c r="A404" s="312"/>
      <c r="B404" s="308"/>
      <c r="C404" s="309"/>
      <c r="D404" s="309"/>
      <c r="E404" s="309"/>
      <c r="F404" s="309"/>
      <c r="G404" s="309"/>
      <c r="H404" s="309"/>
      <c r="I404" s="309"/>
      <c r="J404" s="309"/>
      <c r="K404" s="309"/>
      <c r="L404" s="309"/>
      <c r="M404" s="309"/>
      <c r="N404" s="309"/>
      <c r="O404" s="309"/>
      <c r="P404" s="309"/>
      <c r="Q404" s="309"/>
      <c r="R404" s="309"/>
      <c r="S404" s="309"/>
      <c r="T404" s="309"/>
      <c r="U404" s="309"/>
      <c r="V404" s="309"/>
      <c r="W404" s="309"/>
      <c r="X404" s="309"/>
      <c r="Y404" s="309"/>
      <c r="Z404" s="309"/>
    </row>
    <row r="405" spans="1:26" ht="14.25" customHeight="1">
      <c r="A405" s="312"/>
      <c r="B405" s="308"/>
      <c r="C405" s="309"/>
      <c r="D405" s="309"/>
      <c r="E405" s="309"/>
      <c r="F405" s="309"/>
      <c r="G405" s="309"/>
      <c r="H405" s="309"/>
      <c r="I405" s="309"/>
      <c r="J405" s="309"/>
      <c r="K405" s="309"/>
      <c r="L405" s="309"/>
      <c r="M405" s="309"/>
      <c r="N405" s="309"/>
      <c r="O405" s="309"/>
      <c r="P405" s="309"/>
      <c r="Q405" s="309"/>
      <c r="R405" s="309"/>
      <c r="S405" s="309"/>
      <c r="T405" s="309"/>
      <c r="U405" s="309"/>
      <c r="V405" s="309"/>
      <c r="W405" s="309"/>
      <c r="X405" s="309"/>
      <c r="Y405" s="309"/>
      <c r="Z405" s="309"/>
    </row>
    <row r="406" spans="1:26" ht="14.25" customHeight="1">
      <c r="A406" s="312"/>
      <c r="B406" s="308"/>
      <c r="C406" s="309"/>
      <c r="D406" s="309"/>
      <c r="E406" s="309"/>
      <c r="F406" s="309"/>
      <c r="G406" s="309"/>
      <c r="H406" s="309"/>
      <c r="I406" s="309"/>
      <c r="J406" s="309"/>
      <c r="K406" s="309"/>
      <c r="L406" s="309"/>
      <c r="M406" s="309"/>
      <c r="N406" s="309"/>
      <c r="O406" s="309"/>
      <c r="P406" s="309"/>
      <c r="Q406" s="309"/>
      <c r="R406" s="309"/>
      <c r="S406" s="309"/>
      <c r="T406" s="309"/>
      <c r="U406" s="309"/>
      <c r="V406" s="309"/>
      <c r="W406" s="309"/>
      <c r="X406" s="309"/>
      <c r="Y406" s="309"/>
      <c r="Z406" s="309"/>
    </row>
    <row r="407" spans="1:26" ht="14.25" customHeight="1">
      <c r="A407" s="312"/>
      <c r="B407" s="308"/>
      <c r="C407" s="309"/>
      <c r="D407" s="309"/>
      <c r="E407" s="309"/>
      <c r="F407" s="309"/>
      <c r="G407" s="309"/>
      <c r="H407" s="309"/>
      <c r="I407" s="309"/>
      <c r="J407" s="309"/>
      <c r="K407" s="309"/>
      <c r="L407" s="309"/>
      <c r="M407" s="309"/>
      <c r="N407" s="309"/>
      <c r="O407" s="309"/>
      <c r="P407" s="309"/>
      <c r="Q407" s="309"/>
      <c r="R407" s="309"/>
      <c r="S407" s="309"/>
      <c r="T407" s="309"/>
      <c r="U407" s="309"/>
      <c r="V407" s="309"/>
      <c r="W407" s="309"/>
      <c r="X407" s="309"/>
      <c r="Y407" s="309"/>
      <c r="Z407" s="309"/>
    </row>
    <row r="408" spans="1:26" ht="14.25" customHeight="1">
      <c r="A408" s="312"/>
      <c r="B408" s="308"/>
      <c r="C408" s="309"/>
      <c r="D408" s="309"/>
      <c r="E408" s="309"/>
      <c r="F408" s="309"/>
      <c r="G408" s="309"/>
      <c r="H408" s="309"/>
      <c r="I408" s="309"/>
      <c r="J408" s="309"/>
      <c r="K408" s="309"/>
      <c r="L408" s="309"/>
      <c r="M408" s="309"/>
      <c r="N408" s="309"/>
      <c r="O408" s="309"/>
      <c r="P408" s="309"/>
      <c r="Q408" s="309"/>
      <c r="R408" s="309"/>
      <c r="S408" s="309"/>
      <c r="T408" s="309"/>
      <c r="U408" s="309"/>
      <c r="V408" s="309"/>
      <c r="W408" s="309"/>
      <c r="X408" s="309"/>
      <c r="Y408" s="309"/>
      <c r="Z408" s="309"/>
    </row>
    <row r="409" spans="1:26" ht="14.25" customHeight="1">
      <c r="A409" s="312"/>
      <c r="B409" s="308"/>
      <c r="C409" s="309"/>
      <c r="D409" s="309"/>
      <c r="E409" s="309"/>
      <c r="F409" s="309"/>
      <c r="G409" s="309"/>
      <c r="H409" s="309"/>
      <c r="I409" s="309"/>
      <c r="J409" s="309"/>
      <c r="K409" s="309"/>
      <c r="L409" s="309"/>
      <c r="M409" s="309"/>
      <c r="N409" s="309"/>
      <c r="O409" s="309"/>
      <c r="P409" s="309"/>
      <c r="Q409" s="309"/>
      <c r="R409" s="309"/>
      <c r="S409" s="309"/>
      <c r="T409" s="309"/>
      <c r="U409" s="309"/>
      <c r="V409" s="309"/>
      <c r="W409" s="309"/>
      <c r="X409" s="309"/>
      <c r="Y409" s="309"/>
      <c r="Z409" s="309"/>
    </row>
    <row r="410" spans="1:26" ht="14.25" customHeight="1">
      <c r="A410" s="312"/>
      <c r="B410" s="308"/>
      <c r="C410" s="309"/>
      <c r="D410" s="309"/>
      <c r="E410" s="309"/>
      <c r="F410" s="309"/>
      <c r="G410" s="309"/>
      <c r="H410" s="309"/>
      <c r="I410" s="309"/>
      <c r="J410" s="309"/>
      <c r="K410" s="309"/>
      <c r="L410" s="309"/>
      <c r="M410" s="309"/>
      <c r="N410" s="309"/>
      <c r="O410" s="309"/>
      <c r="P410" s="309"/>
      <c r="Q410" s="309"/>
      <c r="R410" s="309"/>
      <c r="S410" s="309"/>
      <c r="T410" s="309"/>
      <c r="U410" s="309"/>
      <c r="V410" s="309"/>
      <c r="W410" s="309"/>
      <c r="X410" s="309"/>
      <c r="Y410" s="309"/>
      <c r="Z410" s="309"/>
    </row>
    <row r="411" spans="1:26" ht="14.25" customHeight="1">
      <c r="A411" s="312"/>
      <c r="B411" s="308"/>
      <c r="C411" s="309"/>
      <c r="D411" s="309"/>
      <c r="E411" s="309"/>
      <c r="F411" s="309"/>
      <c r="G411" s="309"/>
      <c r="H411" s="309"/>
      <c r="I411" s="309"/>
      <c r="J411" s="309"/>
      <c r="K411" s="309"/>
      <c r="L411" s="309"/>
      <c r="M411" s="309"/>
      <c r="N411" s="309"/>
      <c r="O411" s="309"/>
      <c r="P411" s="309"/>
      <c r="Q411" s="309"/>
      <c r="R411" s="309"/>
      <c r="S411" s="309"/>
      <c r="T411" s="309"/>
      <c r="U411" s="309"/>
      <c r="V411" s="309"/>
      <c r="W411" s="309"/>
      <c r="X411" s="309"/>
      <c r="Y411" s="309"/>
      <c r="Z411" s="309"/>
    </row>
    <row r="412" spans="1:26" ht="14.25" customHeight="1">
      <c r="A412" s="312"/>
      <c r="B412" s="308"/>
      <c r="C412" s="309"/>
      <c r="D412" s="309"/>
      <c r="E412" s="309"/>
      <c r="F412" s="309"/>
      <c r="G412" s="309"/>
      <c r="H412" s="309"/>
      <c r="I412" s="309"/>
      <c r="J412" s="309"/>
      <c r="K412" s="309"/>
      <c r="L412" s="309"/>
      <c r="M412" s="309"/>
      <c r="N412" s="309"/>
      <c r="O412" s="309"/>
      <c r="P412" s="309"/>
      <c r="Q412" s="309"/>
      <c r="R412" s="309"/>
      <c r="S412" s="309"/>
      <c r="T412" s="309"/>
      <c r="U412" s="309"/>
      <c r="V412" s="309"/>
      <c r="W412" s="309"/>
      <c r="X412" s="309"/>
      <c r="Y412" s="309"/>
      <c r="Z412" s="309"/>
    </row>
    <row r="413" spans="1:26" ht="14.25" customHeight="1">
      <c r="A413" s="312"/>
      <c r="B413" s="308"/>
      <c r="C413" s="309"/>
      <c r="D413" s="309"/>
      <c r="E413" s="309"/>
      <c r="F413" s="309"/>
      <c r="G413" s="309"/>
      <c r="H413" s="309"/>
      <c r="I413" s="309"/>
      <c r="J413" s="309"/>
      <c r="K413" s="309"/>
      <c r="L413" s="309"/>
      <c r="M413" s="309"/>
      <c r="N413" s="309"/>
      <c r="O413" s="309"/>
      <c r="P413" s="309"/>
      <c r="Q413" s="309"/>
      <c r="R413" s="309"/>
      <c r="S413" s="309"/>
      <c r="T413" s="309"/>
      <c r="U413" s="309"/>
      <c r="V413" s="309"/>
      <c r="W413" s="309"/>
      <c r="X413" s="309"/>
      <c r="Y413" s="309"/>
      <c r="Z413" s="309"/>
    </row>
    <row r="414" spans="1:26" ht="14.25" customHeight="1">
      <c r="A414" s="312"/>
      <c r="B414" s="308"/>
      <c r="C414" s="309"/>
      <c r="D414" s="309"/>
      <c r="E414" s="309"/>
      <c r="F414" s="309"/>
      <c r="G414" s="309"/>
      <c r="H414" s="309"/>
      <c r="I414" s="309"/>
      <c r="J414" s="309"/>
      <c r="K414" s="309"/>
      <c r="L414" s="309"/>
      <c r="M414" s="309"/>
      <c r="N414" s="309"/>
      <c r="O414" s="309"/>
      <c r="P414" s="309"/>
      <c r="Q414" s="309"/>
      <c r="R414" s="309"/>
      <c r="S414" s="309"/>
      <c r="T414" s="309"/>
      <c r="U414" s="309"/>
      <c r="V414" s="309"/>
      <c r="W414" s="309"/>
      <c r="X414" s="309"/>
      <c r="Y414" s="309"/>
      <c r="Z414" s="309"/>
    </row>
    <row r="415" spans="1:26" ht="14.25" customHeight="1">
      <c r="A415" s="312"/>
      <c r="B415" s="308"/>
      <c r="C415" s="309"/>
      <c r="D415" s="309"/>
      <c r="E415" s="309"/>
      <c r="F415" s="309"/>
      <c r="G415" s="309"/>
      <c r="H415" s="309"/>
      <c r="I415" s="309"/>
      <c r="J415" s="309"/>
      <c r="K415" s="309"/>
      <c r="L415" s="309"/>
      <c r="M415" s="309"/>
      <c r="N415" s="309"/>
      <c r="O415" s="309"/>
      <c r="P415" s="309"/>
      <c r="Q415" s="309"/>
      <c r="R415" s="309"/>
      <c r="S415" s="309"/>
      <c r="T415" s="309"/>
      <c r="U415" s="309"/>
      <c r="V415" s="309"/>
      <c r="W415" s="309"/>
      <c r="X415" s="309"/>
      <c r="Y415" s="309"/>
      <c r="Z415" s="309"/>
    </row>
    <row r="416" spans="1:26" ht="14.25" customHeight="1">
      <c r="A416" s="312"/>
      <c r="B416" s="308"/>
      <c r="C416" s="309"/>
      <c r="D416" s="309"/>
      <c r="E416" s="309"/>
      <c r="F416" s="309"/>
      <c r="G416" s="309"/>
      <c r="H416" s="309"/>
      <c r="I416" s="309"/>
      <c r="J416" s="309"/>
      <c r="K416" s="309"/>
      <c r="L416" s="309"/>
      <c r="M416" s="309"/>
      <c r="N416" s="309"/>
      <c r="O416" s="309"/>
      <c r="P416" s="309"/>
      <c r="Q416" s="309"/>
      <c r="R416" s="309"/>
      <c r="S416" s="309"/>
      <c r="T416" s="309"/>
      <c r="U416" s="309"/>
      <c r="V416" s="309"/>
      <c r="W416" s="309"/>
      <c r="X416" s="309"/>
      <c r="Y416" s="309"/>
      <c r="Z416" s="309"/>
    </row>
    <row r="417" spans="1:26" ht="14.25" customHeight="1">
      <c r="A417" s="312"/>
      <c r="B417" s="308"/>
      <c r="C417" s="309"/>
      <c r="D417" s="309"/>
      <c r="E417" s="309"/>
      <c r="F417" s="309"/>
      <c r="G417" s="309"/>
      <c r="H417" s="309"/>
      <c r="I417" s="309"/>
      <c r="J417" s="309"/>
      <c r="K417" s="309"/>
      <c r="L417" s="309"/>
      <c r="M417" s="309"/>
      <c r="N417" s="309"/>
      <c r="O417" s="309"/>
      <c r="P417" s="309"/>
      <c r="Q417" s="309"/>
      <c r="R417" s="309"/>
      <c r="S417" s="309"/>
      <c r="T417" s="309"/>
      <c r="U417" s="309"/>
      <c r="V417" s="309"/>
      <c r="W417" s="309"/>
      <c r="X417" s="309"/>
      <c r="Y417" s="309"/>
      <c r="Z417" s="309"/>
    </row>
    <row r="418" spans="1:26" ht="14.25" customHeight="1">
      <c r="A418" s="312"/>
      <c r="B418" s="308"/>
      <c r="C418" s="309"/>
      <c r="D418" s="309"/>
      <c r="E418" s="309"/>
      <c r="F418" s="309"/>
      <c r="G418" s="309"/>
      <c r="H418" s="309"/>
      <c r="I418" s="309"/>
      <c r="J418" s="309"/>
      <c r="K418" s="309"/>
      <c r="L418" s="309"/>
      <c r="M418" s="309"/>
      <c r="N418" s="309"/>
      <c r="O418" s="309"/>
      <c r="P418" s="309"/>
      <c r="Q418" s="309"/>
      <c r="R418" s="309"/>
      <c r="S418" s="309"/>
      <c r="T418" s="309"/>
      <c r="U418" s="309"/>
      <c r="V418" s="309"/>
      <c r="W418" s="309"/>
      <c r="X418" s="309"/>
      <c r="Y418" s="309"/>
      <c r="Z418" s="309"/>
    </row>
    <row r="419" spans="1:26" ht="14.25" customHeight="1">
      <c r="A419" s="312"/>
      <c r="B419" s="308"/>
      <c r="C419" s="309"/>
      <c r="D419" s="309"/>
      <c r="E419" s="309"/>
      <c r="F419" s="309"/>
      <c r="G419" s="309"/>
      <c r="H419" s="309"/>
      <c r="I419" s="309"/>
      <c r="J419" s="309"/>
      <c r="K419" s="309"/>
      <c r="L419" s="309"/>
      <c r="M419" s="309"/>
      <c r="N419" s="309"/>
      <c r="O419" s="309"/>
      <c r="P419" s="309"/>
      <c r="Q419" s="309"/>
      <c r="R419" s="309"/>
      <c r="S419" s="309"/>
      <c r="T419" s="309"/>
      <c r="U419" s="309"/>
      <c r="V419" s="309"/>
      <c r="W419" s="309"/>
      <c r="X419" s="309"/>
      <c r="Y419" s="309"/>
      <c r="Z419" s="309"/>
    </row>
    <row r="420" spans="1:26" ht="14.25" customHeight="1">
      <c r="A420" s="312"/>
      <c r="B420" s="308"/>
      <c r="C420" s="309"/>
      <c r="D420" s="309"/>
      <c r="E420" s="309"/>
      <c r="F420" s="309"/>
      <c r="G420" s="309"/>
      <c r="H420" s="309"/>
      <c r="I420" s="309"/>
      <c r="J420" s="309"/>
      <c r="K420" s="309"/>
      <c r="L420" s="309"/>
      <c r="M420" s="309"/>
      <c r="N420" s="309"/>
      <c r="O420" s="309"/>
      <c r="P420" s="309"/>
      <c r="Q420" s="309"/>
      <c r="R420" s="309"/>
      <c r="S420" s="309"/>
      <c r="T420" s="309"/>
      <c r="U420" s="309"/>
      <c r="V420" s="309"/>
      <c r="W420" s="309"/>
      <c r="X420" s="309"/>
      <c r="Y420" s="309"/>
      <c r="Z420" s="309"/>
    </row>
    <row r="421" spans="1:26" ht="14.25" customHeight="1">
      <c r="A421" s="312"/>
      <c r="B421" s="308"/>
      <c r="C421" s="309"/>
      <c r="D421" s="309"/>
      <c r="E421" s="309"/>
      <c r="F421" s="309"/>
      <c r="G421" s="309"/>
      <c r="H421" s="309"/>
      <c r="I421" s="309"/>
      <c r="J421" s="309"/>
      <c r="K421" s="309"/>
      <c r="L421" s="309"/>
      <c r="M421" s="309"/>
      <c r="N421" s="309"/>
      <c r="O421" s="309"/>
      <c r="P421" s="309"/>
      <c r="Q421" s="309"/>
      <c r="R421" s="309"/>
      <c r="S421" s="309"/>
      <c r="T421" s="309"/>
      <c r="U421" s="309"/>
      <c r="V421" s="309"/>
      <c r="W421" s="309"/>
      <c r="X421" s="309"/>
      <c r="Y421" s="309"/>
      <c r="Z421" s="309"/>
    </row>
    <row r="422" spans="1:26" ht="14.25" customHeight="1">
      <c r="A422" s="312"/>
      <c r="B422" s="308"/>
      <c r="C422" s="309"/>
      <c r="D422" s="309"/>
      <c r="E422" s="309"/>
      <c r="F422" s="309"/>
      <c r="G422" s="309"/>
      <c r="H422" s="309"/>
      <c r="I422" s="309"/>
      <c r="J422" s="309"/>
      <c r="K422" s="309"/>
      <c r="L422" s="309"/>
      <c r="M422" s="309"/>
      <c r="N422" s="309"/>
      <c r="O422" s="309"/>
      <c r="P422" s="309"/>
      <c r="Q422" s="309"/>
      <c r="R422" s="309"/>
      <c r="S422" s="309"/>
      <c r="T422" s="309"/>
      <c r="U422" s="309"/>
      <c r="V422" s="309"/>
      <c r="W422" s="309"/>
      <c r="X422" s="309"/>
      <c r="Y422" s="309"/>
      <c r="Z422" s="309"/>
    </row>
    <row r="423" spans="1:26" ht="14.25" customHeight="1">
      <c r="A423" s="312"/>
      <c r="B423" s="308"/>
      <c r="C423" s="309"/>
      <c r="D423" s="309"/>
      <c r="E423" s="309"/>
      <c r="F423" s="309"/>
      <c r="G423" s="309"/>
      <c r="H423" s="309"/>
      <c r="I423" s="309"/>
      <c r="J423" s="309"/>
      <c r="K423" s="309"/>
      <c r="L423" s="309"/>
      <c r="M423" s="309"/>
      <c r="N423" s="309"/>
      <c r="O423" s="309"/>
      <c r="P423" s="309"/>
      <c r="Q423" s="309"/>
      <c r="R423" s="309"/>
      <c r="S423" s="309"/>
      <c r="T423" s="309"/>
      <c r="U423" s="309"/>
      <c r="V423" s="309"/>
      <c r="W423" s="309"/>
      <c r="X423" s="309"/>
      <c r="Y423" s="309"/>
      <c r="Z423" s="309"/>
    </row>
    <row r="424" spans="1:26" ht="14.25" customHeight="1">
      <c r="A424" s="312"/>
      <c r="B424" s="308"/>
      <c r="C424" s="309"/>
      <c r="D424" s="309"/>
      <c r="E424" s="309"/>
      <c r="F424" s="309"/>
      <c r="G424" s="309"/>
      <c r="H424" s="309"/>
      <c r="I424" s="309"/>
      <c r="J424" s="309"/>
      <c r="K424" s="309"/>
      <c r="L424" s="309"/>
      <c r="M424" s="309"/>
      <c r="N424" s="309"/>
      <c r="O424" s="309"/>
      <c r="P424" s="309"/>
      <c r="Q424" s="309"/>
      <c r="R424" s="309"/>
      <c r="S424" s="309"/>
      <c r="T424" s="309"/>
      <c r="U424" s="309"/>
      <c r="V424" s="309"/>
      <c r="W424" s="309"/>
      <c r="X424" s="309"/>
      <c r="Y424" s="309"/>
      <c r="Z424" s="309"/>
    </row>
    <row r="425" spans="1:26" ht="14.25" customHeight="1">
      <c r="A425" s="312"/>
      <c r="B425" s="308"/>
      <c r="C425" s="309"/>
      <c r="D425" s="309"/>
      <c r="E425" s="309"/>
      <c r="F425" s="309"/>
      <c r="G425" s="309"/>
      <c r="H425" s="309"/>
      <c r="I425" s="309"/>
      <c r="J425" s="309"/>
      <c r="K425" s="309"/>
      <c r="L425" s="309"/>
      <c r="M425" s="309"/>
      <c r="N425" s="309"/>
      <c r="O425" s="309"/>
      <c r="P425" s="309"/>
      <c r="Q425" s="309"/>
      <c r="R425" s="309"/>
      <c r="S425" s="309"/>
      <c r="T425" s="309"/>
      <c r="U425" s="309"/>
      <c r="V425" s="309"/>
      <c r="W425" s="309"/>
      <c r="X425" s="309"/>
      <c r="Y425" s="309"/>
      <c r="Z425" s="309"/>
    </row>
    <row r="426" spans="1:26" ht="14.25" customHeight="1">
      <c r="A426" s="312"/>
      <c r="B426" s="308"/>
      <c r="C426" s="309"/>
      <c r="D426" s="309"/>
      <c r="E426" s="309"/>
      <c r="F426" s="309"/>
      <c r="G426" s="309"/>
      <c r="H426" s="309"/>
      <c r="I426" s="309"/>
      <c r="J426" s="309"/>
      <c r="K426" s="309"/>
      <c r="L426" s="309"/>
      <c r="M426" s="309"/>
      <c r="N426" s="309"/>
      <c r="O426" s="309"/>
      <c r="P426" s="309"/>
      <c r="Q426" s="309"/>
      <c r="R426" s="309"/>
      <c r="S426" s="309"/>
      <c r="T426" s="309"/>
      <c r="U426" s="309"/>
      <c r="V426" s="309"/>
      <c r="W426" s="309"/>
      <c r="X426" s="309"/>
      <c r="Y426" s="309"/>
      <c r="Z426" s="309"/>
    </row>
    <row r="427" spans="1:26" ht="14.25" customHeight="1">
      <c r="A427" s="312"/>
      <c r="B427" s="308"/>
      <c r="C427" s="309"/>
      <c r="D427" s="309"/>
      <c r="E427" s="309"/>
      <c r="F427" s="309"/>
      <c r="G427" s="309"/>
      <c r="H427" s="309"/>
      <c r="I427" s="309"/>
      <c r="J427" s="309"/>
      <c r="K427" s="309"/>
      <c r="L427" s="309"/>
      <c r="M427" s="309"/>
      <c r="N427" s="309"/>
      <c r="O427" s="309"/>
      <c r="P427" s="309"/>
      <c r="Q427" s="309"/>
      <c r="R427" s="309"/>
      <c r="S427" s="309"/>
      <c r="T427" s="309"/>
      <c r="U427" s="309"/>
      <c r="V427" s="309"/>
      <c r="W427" s="309"/>
      <c r="X427" s="309"/>
      <c r="Y427" s="309"/>
      <c r="Z427" s="309"/>
    </row>
    <row r="428" spans="1:26" ht="14.25" customHeight="1">
      <c r="A428" s="312"/>
      <c r="B428" s="308"/>
      <c r="C428" s="309"/>
      <c r="D428" s="309"/>
      <c r="E428" s="309"/>
      <c r="F428" s="309"/>
      <c r="G428" s="309"/>
      <c r="H428" s="309"/>
      <c r="I428" s="309"/>
      <c r="J428" s="309"/>
      <c r="K428" s="309"/>
      <c r="L428" s="309"/>
      <c r="M428" s="309"/>
      <c r="N428" s="309"/>
      <c r="O428" s="309"/>
      <c r="P428" s="309"/>
      <c r="Q428" s="309"/>
      <c r="R428" s="309"/>
      <c r="S428" s="309"/>
      <c r="T428" s="309"/>
      <c r="U428" s="309"/>
      <c r="V428" s="309"/>
      <c r="W428" s="309"/>
      <c r="X428" s="309"/>
      <c r="Y428" s="309"/>
      <c r="Z428" s="309"/>
    </row>
    <row r="429" spans="1:26" ht="14.25" customHeight="1">
      <c r="A429" s="312"/>
      <c r="B429" s="308"/>
      <c r="C429" s="309"/>
      <c r="D429" s="309"/>
      <c r="E429" s="309"/>
      <c r="F429" s="309"/>
      <c r="G429" s="309"/>
      <c r="H429" s="309"/>
      <c r="I429" s="309"/>
      <c r="J429" s="309"/>
      <c r="K429" s="309"/>
      <c r="L429" s="309"/>
      <c r="M429" s="309"/>
      <c r="N429" s="309"/>
      <c r="O429" s="309"/>
      <c r="P429" s="309"/>
      <c r="Q429" s="309"/>
      <c r="R429" s="309"/>
      <c r="S429" s="309"/>
      <c r="T429" s="309"/>
      <c r="U429" s="309"/>
      <c r="V429" s="309"/>
      <c r="W429" s="309"/>
      <c r="X429" s="309"/>
      <c r="Y429" s="309"/>
      <c r="Z429" s="309"/>
    </row>
    <row r="430" spans="1:26" ht="14.25" customHeight="1">
      <c r="A430" s="312"/>
      <c r="B430" s="308"/>
      <c r="C430" s="309"/>
      <c r="D430" s="309"/>
      <c r="E430" s="309"/>
      <c r="F430" s="309"/>
      <c r="G430" s="309"/>
      <c r="H430" s="309"/>
      <c r="I430" s="309"/>
      <c r="J430" s="309"/>
      <c r="K430" s="309"/>
      <c r="L430" s="309"/>
      <c r="M430" s="309"/>
      <c r="N430" s="309"/>
      <c r="O430" s="309"/>
      <c r="P430" s="309"/>
      <c r="Q430" s="309"/>
      <c r="R430" s="309"/>
      <c r="S430" s="309"/>
      <c r="T430" s="309"/>
      <c r="U430" s="309"/>
      <c r="V430" s="309"/>
      <c r="W430" s="309"/>
      <c r="X430" s="309"/>
      <c r="Y430" s="309"/>
      <c r="Z430" s="309"/>
    </row>
    <row r="431" spans="1:26" ht="14.25" customHeight="1">
      <c r="A431" s="312"/>
      <c r="B431" s="308"/>
      <c r="C431" s="309"/>
      <c r="D431" s="309"/>
      <c r="E431" s="309"/>
      <c r="F431" s="309"/>
      <c r="G431" s="309"/>
      <c r="H431" s="309"/>
      <c r="I431" s="309"/>
      <c r="J431" s="309"/>
      <c r="K431" s="309"/>
      <c r="L431" s="309"/>
      <c r="M431" s="309"/>
      <c r="N431" s="309"/>
      <c r="O431" s="309"/>
      <c r="P431" s="309"/>
      <c r="Q431" s="309"/>
      <c r="R431" s="309"/>
      <c r="S431" s="309"/>
      <c r="T431" s="309"/>
      <c r="U431" s="309"/>
      <c r="V431" s="309"/>
      <c r="W431" s="309"/>
      <c r="X431" s="309"/>
      <c r="Y431" s="309"/>
      <c r="Z431" s="309"/>
    </row>
    <row r="432" spans="1:26" ht="14.25" customHeight="1">
      <c r="A432" s="312"/>
      <c r="B432" s="308"/>
      <c r="C432" s="309"/>
      <c r="D432" s="309"/>
      <c r="E432" s="309"/>
      <c r="F432" s="309"/>
      <c r="G432" s="309"/>
      <c r="H432" s="309"/>
      <c r="I432" s="309"/>
      <c r="J432" s="309"/>
      <c r="K432" s="309"/>
      <c r="L432" s="309"/>
      <c r="M432" s="309"/>
      <c r="N432" s="309"/>
      <c r="O432" s="309"/>
      <c r="P432" s="309"/>
      <c r="Q432" s="309"/>
      <c r="R432" s="309"/>
      <c r="S432" s="309"/>
      <c r="T432" s="309"/>
      <c r="U432" s="309"/>
      <c r="V432" s="309"/>
      <c r="W432" s="309"/>
      <c r="X432" s="309"/>
      <c r="Y432" s="309"/>
      <c r="Z432" s="309"/>
    </row>
    <row r="433" spans="1:26" ht="14.25" customHeight="1">
      <c r="A433" s="312"/>
      <c r="B433" s="308"/>
      <c r="C433" s="309"/>
      <c r="D433" s="309"/>
      <c r="E433" s="309"/>
      <c r="F433" s="309"/>
      <c r="G433" s="309"/>
      <c r="H433" s="309"/>
      <c r="I433" s="309"/>
      <c r="J433" s="309"/>
      <c r="K433" s="309"/>
      <c r="L433" s="309"/>
      <c r="M433" s="309"/>
      <c r="N433" s="309"/>
      <c r="O433" s="309"/>
      <c r="P433" s="309"/>
      <c r="Q433" s="309"/>
      <c r="R433" s="309"/>
      <c r="S433" s="309"/>
      <c r="T433" s="309"/>
      <c r="U433" s="309"/>
      <c r="V433" s="309"/>
      <c r="W433" s="309"/>
      <c r="X433" s="309"/>
      <c r="Y433" s="309"/>
      <c r="Z433" s="309"/>
    </row>
    <row r="434" spans="1:26" ht="14.25" customHeight="1">
      <c r="A434" s="312"/>
      <c r="B434" s="308"/>
      <c r="C434" s="309"/>
      <c r="D434" s="309"/>
      <c r="E434" s="309"/>
      <c r="F434" s="309"/>
      <c r="G434" s="309"/>
      <c r="H434" s="309"/>
      <c r="I434" s="309"/>
      <c r="J434" s="309"/>
      <c r="K434" s="309"/>
      <c r="L434" s="309"/>
      <c r="M434" s="309"/>
      <c r="N434" s="309"/>
      <c r="O434" s="309"/>
      <c r="P434" s="309"/>
      <c r="Q434" s="309"/>
      <c r="R434" s="309"/>
      <c r="S434" s="309"/>
      <c r="T434" s="309"/>
      <c r="U434" s="309"/>
      <c r="V434" s="309"/>
      <c r="W434" s="309"/>
      <c r="X434" s="309"/>
      <c r="Y434" s="309"/>
      <c r="Z434" s="309"/>
    </row>
    <row r="435" spans="1:26" ht="14.25" customHeight="1">
      <c r="A435" s="312"/>
      <c r="B435" s="308"/>
      <c r="C435" s="309"/>
      <c r="D435" s="309"/>
      <c r="E435" s="309"/>
      <c r="F435" s="309"/>
      <c r="G435" s="309"/>
      <c r="H435" s="309"/>
      <c r="I435" s="309"/>
      <c r="J435" s="309"/>
      <c r="K435" s="309"/>
      <c r="L435" s="309"/>
      <c r="M435" s="309"/>
      <c r="N435" s="309"/>
      <c r="O435" s="309"/>
      <c r="P435" s="309"/>
      <c r="Q435" s="309"/>
      <c r="R435" s="309"/>
      <c r="S435" s="309"/>
      <c r="T435" s="309"/>
      <c r="U435" s="309"/>
      <c r="V435" s="309"/>
      <c r="W435" s="309"/>
      <c r="X435" s="309"/>
      <c r="Y435" s="309"/>
      <c r="Z435" s="309"/>
    </row>
    <row r="436" spans="1:26" ht="14.25" customHeight="1">
      <c r="A436" s="312"/>
      <c r="B436" s="308"/>
      <c r="C436" s="309"/>
      <c r="D436" s="309"/>
      <c r="E436" s="309"/>
      <c r="F436" s="309"/>
      <c r="G436" s="309"/>
      <c r="H436" s="309"/>
      <c r="I436" s="309"/>
      <c r="J436" s="309"/>
      <c r="K436" s="309"/>
      <c r="L436" s="309"/>
      <c r="M436" s="309"/>
      <c r="N436" s="309"/>
      <c r="O436" s="309"/>
      <c r="P436" s="309"/>
      <c r="Q436" s="309"/>
      <c r="R436" s="309"/>
      <c r="S436" s="309"/>
      <c r="T436" s="309"/>
      <c r="U436" s="309"/>
      <c r="V436" s="309"/>
      <c r="W436" s="309"/>
      <c r="X436" s="309"/>
      <c r="Y436" s="309"/>
      <c r="Z436" s="309"/>
    </row>
    <row r="437" spans="1:26" ht="14.25" customHeight="1">
      <c r="A437" s="312"/>
      <c r="B437" s="308"/>
      <c r="C437" s="309"/>
      <c r="D437" s="309"/>
      <c r="E437" s="309"/>
      <c r="F437" s="309"/>
      <c r="G437" s="309"/>
      <c r="H437" s="309"/>
      <c r="I437" s="309"/>
      <c r="J437" s="309"/>
      <c r="K437" s="309"/>
      <c r="L437" s="309"/>
      <c r="M437" s="309"/>
      <c r="N437" s="309"/>
      <c r="O437" s="309"/>
      <c r="P437" s="309"/>
      <c r="Q437" s="309"/>
      <c r="R437" s="309"/>
      <c r="S437" s="309"/>
      <c r="T437" s="309"/>
      <c r="U437" s="309"/>
      <c r="V437" s="309"/>
      <c r="W437" s="309"/>
      <c r="X437" s="309"/>
      <c r="Y437" s="309"/>
      <c r="Z437" s="309"/>
    </row>
    <row r="438" spans="1:26" ht="14.25" customHeight="1">
      <c r="A438" s="312"/>
      <c r="B438" s="308"/>
      <c r="C438" s="309"/>
      <c r="D438" s="309"/>
      <c r="E438" s="309"/>
      <c r="F438" s="309"/>
      <c r="G438" s="309"/>
      <c r="H438" s="309"/>
      <c r="I438" s="309"/>
      <c r="J438" s="309"/>
      <c r="K438" s="309"/>
      <c r="L438" s="309"/>
      <c r="M438" s="309"/>
      <c r="N438" s="309"/>
      <c r="O438" s="309"/>
      <c r="P438" s="309"/>
      <c r="Q438" s="309"/>
      <c r="R438" s="309"/>
      <c r="S438" s="309"/>
      <c r="T438" s="309"/>
      <c r="U438" s="309"/>
      <c r="V438" s="309"/>
      <c r="W438" s="309"/>
      <c r="X438" s="309"/>
      <c r="Y438" s="309"/>
      <c r="Z438" s="309"/>
    </row>
    <row r="439" spans="1:26" ht="14.25" customHeight="1">
      <c r="A439" s="312"/>
      <c r="B439" s="308"/>
      <c r="C439" s="309"/>
      <c r="D439" s="309"/>
      <c r="E439" s="309"/>
      <c r="F439" s="309"/>
      <c r="G439" s="309"/>
      <c r="H439" s="309"/>
      <c r="I439" s="309"/>
      <c r="J439" s="309"/>
      <c r="K439" s="309"/>
      <c r="L439" s="309"/>
      <c r="M439" s="309"/>
      <c r="N439" s="309"/>
      <c r="O439" s="309"/>
      <c r="P439" s="309"/>
      <c r="Q439" s="309"/>
      <c r="R439" s="309"/>
      <c r="S439" s="309"/>
      <c r="T439" s="309"/>
      <c r="U439" s="309"/>
      <c r="V439" s="309"/>
      <c r="W439" s="309"/>
      <c r="X439" s="309"/>
      <c r="Y439" s="309"/>
      <c r="Z439" s="309"/>
    </row>
    <row r="440" spans="1:26" ht="14.25" customHeight="1">
      <c r="A440" s="312"/>
      <c r="B440" s="308"/>
      <c r="C440" s="309"/>
      <c r="D440" s="309"/>
      <c r="E440" s="309"/>
      <c r="F440" s="309"/>
      <c r="G440" s="309"/>
      <c r="H440" s="309"/>
      <c r="I440" s="309"/>
      <c r="J440" s="309"/>
      <c r="K440" s="309"/>
      <c r="L440" s="309"/>
      <c r="M440" s="309"/>
      <c r="N440" s="309"/>
      <c r="O440" s="309"/>
      <c r="P440" s="309"/>
      <c r="Q440" s="309"/>
      <c r="R440" s="309"/>
      <c r="S440" s="309"/>
      <c r="T440" s="309"/>
      <c r="U440" s="309"/>
      <c r="V440" s="309"/>
      <c r="W440" s="309"/>
      <c r="X440" s="309"/>
      <c r="Y440" s="309"/>
      <c r="Z440" s="309"/>
    </row>
    <row r="441" spans="1:26" ht="14.25" customHeight="1">
      <c r="A441" s="312"/>
      <c r="B441" s="308"/>
      <c r="C441" s="309"/>
      <c r="D441" s="309"/>
      <c r="E441" s="309"/>
      <c r="F441" s="309"/>
      <c r="G441" s="309"/>
      <c r="H441" s="309"/>
      <c r="I441" s="309"/>
      <c r="J441" s="309"/>
      <c r="K441" s="309"/>
      <c r="L441" s="309"/>
      <c r="M441" s="309"/>
      <c r="N441" s="309"/>
      <c r="O441" s="309"/>
      <c r="P441" s="309"/>
      <c r="Q441" s="309"/>
      <c r="R441" s="309"/>
      <c r="S441" s="309"/>
      <c r="T441" s="309"/>
      <c r="U441" s="309"/>
      <c r="V441" s="309"/>
      <c r="W441" s="309"/>
      <c r="X441" s="309"/>
      <c r="Y441" s="309"/>
      <c r="Z441" s="309"/>
    </row>
    <row r="442" spans="1:26" ht="14.25" customHeight="1">
      <c r="A442" s="312"/>
      <c r="B442" s="308"/>
      <c r="C442" s="309"/>
      <c r="D442" s="309"/>
      <c r="E442" s="309"/>
      <c r="F442" s="309"/>
      <c r="G442" s="309"/>
      <c r="H442" s="309"/>
      <c r="I442" s="309"/>
      <c r="J442" s="309"/>
      <c r="K442" s="309"/>
      <c r="L442" s="309"/>
      <c r="M442" s="309"/>
      <c r="N442" s="309"/>
      <c r="O442" s="309"/>
      <c r="P442" s="309"/>
      <c r="Q442" s="309"/>
      <c r="R442" s="309"/>
      <c r="S442" s="309"/>
      <c r="T442" s="309"/>
      <c r="U442" s="309"/>
      <c r="V442" s="309"/>
      <c r="W442" s="309"/>
      <c r="X442" s="309"/>
      <c r="Y442" s="309"/>
      <c r="Z442" s="309"/>
    </row>
    <row r="443" spans="1:26" ht="14.25" customHeight="1">
      <c r="A443" s="312"/>
      <c r="B443" s="308"/>
      <c r="C443" s="309"/>
      <c r="D443" s="309"/>
      <c r="E443" s="309"/>
      <c r="F443" s="309"/>
      <c r="G443" s="309"/>
      <c r="H443" s="309"/>
      <c r="I443" s="309"/>
      <c r="J443" s="309"/>
      <c r="K443" s="309"/>
      <c r="L443" s="309"/>
      <c r="M443" s="309"/>
      <c r="N443" s="309"/>
      <c r="O443" s="309"/>
      <c r="P443" s="309"/>
      <c r="Q443" s="309"/>
      <c r="R443" s="309"/>
      <c r="S443" s="309"/>
      <c r="T443" s="309"/>
      <c r="U443" s="309"/>
      <c r="V443" s="309"/>
      <c r="W443" s="309"/>
      <c r="X443" s="309"/>
      <c r="Y443" s="309"/>
      <c r="Z443" s="309"/>
    </row>
    <row r="444" spans="1:26" ht="14.25" customHeight="1">
      <c r="A444" s="312"/>
      <c r="B444" s="308"/>
      <c r="C444" s="309"/>
      <c r="D444" s="309"/>
      <c r="E444" s="309"/>
      <c r="F444" s="309"/>
      <c r="G444" s="309"/>
      <c r="H444" s="309"/>
      <c r="I444" s="309"/>
      <c r="J444" s="309"/>
      <c r="K444" s="309"/>
      <c r="L444" s="309"/>
      <c r="M444" s="309"/>
      <c r="N444" s="309"/>
      <c r="O444" s="309"/>
      <c r="P444" s="309"/>
      <c r="Q444" s="309"/>
      <c r="R444" s="309"/>
      <c r="S444" s="309"/>
      <c r="T444" s="309"/>
      <c r="U444" s="309"/>
      <c r="V444" s="309"/>
      <c r="W444" s="309"/>
      <c r="X444" s="309"/>
      <c r="Y444" s="309"/>
      <c r="Z444" s="309"/>
    </row>
    <row r="445" spans="1:26" ht="14.25" customHeight="1">
      <c r="A445" s="312"/>
      <c r="B445" s="308"/>
      <c r="C445" s="309"/>
      <c r="D445" s="309"/>
      <c r="E445" s="309"/>
      <c r="F445" s="309"/>
      <c r="G445" s="309"/>
      <c r="H445" s="309"/>
      <c r="I445" s="309"/>
      <c r="J445" s="309"/>
      <c r="K445" s="309"/>
      <c r="L445" s="309"/>
      <c r="M445" s="309"/>
      <c r="N445" s="309"/>
      <c r="O445" s="309"/>
      <c r="P445" s="309"/>
      <c r="Q445" s="309"/>
      <c r="R445" s="309"/>
      <c r="S445" s="309"/>
      <c r="T445" s="309"/>
      <c r="U445" s="309"/>
      <c r="V445" s="309"/>
      <c r="W445" s="309"/>
      <c r="X445" s="309"/>
      <c r="Y445" s="309"/>
      <c r="Z445" s="309"/>
    </row>
    <row r="446" spans="1:26" ht="14.25" customHeight="1">
      <c r="A446" s="312"/>
      <c r="B446" s="308"/>
      <c r="C446" s="309"/>
      <c r="D446" s="309"/>
      <c r="E446" s="309"/>
      <c r="F446" s="309"/>
      <c r="G446" s="309"/>
      <c r="H446" s="309"/>
      <c r="I446" s="309"/>
      <c r="J446" s="309"/>
      <c r="K446" s="309"/>
      <c r="L446" s="309"/>
      <c r="M446" s="309"/>
      <c r="N446" s="309"/>
      <c r="O446" s="309"/>
      <c r="P446" s="309"/>
      <c r="Q446" s="309"/>
      <c r="R446" s="309"/>
      <c r="S446" s="309"/>
      <c r="T446" s="309"/>
      <c r="U446" s="309"/>
      <c r="V446" s="309"/>
      <c r="W446" s="309"/>
      <c r="X446" s="309"/>
      <c r="Y446" s="309"/>
      <c r="Z446" s="309"/>
    </row>
    <row r="447" spans="1:26" ht="14.25" customHeight="1">
      <c r="A447" s="312"/>
      <c r="B447" s="308"/>
      <c r="C447" s="309"/>
      <c r="D447" s="309"/>
      <c r="E447" s="309"/>
      <c r="F447" s="309"/>
      <c r="G447" s="309"/>
      <c r="H447" s="309"/>
      <c r="I447" s="309"/>
      <c r="J447" s="309"/>
      <c r="K447" s="309"/>
      <c r="L447" s="309"/>
      <c r="M447" s="309"/>
      <c r="N447" s="309"/>
      <c r="O447" s="309"/>
      <c r="P447" s="309"/>
      <c r="Q447" s="309"/>
      <c r="R447" s="309"/>
      <c r="S447" s="309"/>
      <c r="T447" s="309"/>
      <c r="U447" s="309"/>
      <c r="V447" s="309"/>
      <c r="W447" s="309"/>
      <c r="X447" s="309"/>
      <c r="Y447" s="309"/>
      <c r="Z447" s="309"/>
    </row>
    <row r="448" spans="1:26" ht="14.25" customHeight="1">
      <c r="A448" s="312"/>
      <c r="B448" s="308"/>
      <c r="C448" s="309"/>
      <c r="D448" s="309"/>
      <c r="E448" s="309"/>
      <c r="F448" s="309"/>
      <c r="G448" s="309"/>
      <c r="H448" s="309"/>
      <c r="I448" s="309"/>
      <c r="J448" s="309"/>
      <c r="K448" s="309"/>
      <c r="L448" s="309"/>
      <c r="M448" s="309"/>
      <c r="N448" s="309"/>
      <c r="O448" s="309"/>
      <c r="P448" s="309"/>
      <c r="Q448" s="309"/>
      <c r="R448" s="309"/>
      <c r="S448" s="309"/>
      <c r="T448" s="309"/>
      <c r="U448" s="309"/>
      <c r="V448" s="309"/>
      <c r="W448" s="309"/>
      <c r="X448" s="309"/>
      <c r="Y448" s="309"/>
      <c r="Z448" s="309"/>
    </row>
    <row r="449" spans="1:26" ht="14.25" customHeight="1">
      <c r="A449" s="312"/>
      <c r="B449" s="308"/>
      <c r="C449" s="309"/>
      <c r="D449" s="309"/>
      <c r="E449" s="309"/>
      <c r="F449" s="309"/>
      <c r="G449" s="309"/>
      <c r="H449" s="309"/>
      <c r="I449" s="309"/>
      <c r="J449" s="309"/>
      <c r="K449" s="309"/>
      <c r="L449" s="309"/>
      <c r="M449" s="309"/>
      <c r="N449" s="309"/>
      <c r="O449" s="309"/>
      <c r="P449" s="309"/>
      <c r="Q449" s="309"/>
      <c r="R449" s="309"/>
      <c r="S449" s="309"/>
      <c r="T449" s="309"/>
      <c r="U449" s="309"/>
      <c r="V449" s="309"/>
      <c r="W449" s="309"/>
      <c r="X449" s="309"/>
      <c r="Y449" s="309"/>
      <c r="Z449" s="309"/>
    </row>
    <row r="450" spans="1:26" ht="14.25" customHeight="1">
      <c r="A450" s="312"/>
      <c r="B450" s="308"/>
      <c r="C450" s="309"/>
      <c r="D450" s="309"/>
      <c r="E450" s="309"/>
      <c r="F450" s="309"/>
      <c r="G450" s="309"/>
      <c r="H450" s="309"/>
      <c r="I450" s="309"/>
      <c r="J450" s="309"/>
      <c r="K450" s="309"/>
      <c r="L450" s="309"/>
      <c r="M450" s="309"/>
      <c r="N450" s="309"/>
      <c r="O450" s="309"/>
      <c r="P450" s="309"/>
      <c r="Q450" s="309"/>
      <c r="R450" s="309"/>
      <c r="S450" s="309"/>
      <c r="T450" s="309"/>
      <c r="U450" s="309"/>
      <c r="V450" s="309"/>
      <c r="W450" s="309"/>
      <c r="X450" s="309"/>
      <c r="Y450" s="309"/>
      <c r="Z450" s="309"/>
    </row>
    <row r="451" spans="1:26" ht="14.25" customHeight="1">
      <c r="A451" s="312"/>
      <c r="B451" s="308"/>
      <c r="C451" s="309"/>
      <c r="D451" s="309"/>
      <c r="E451" s="309"/>
      <c r="F451" s="309"/>
      <c r="G451" s="309"/>
      <c r="H451" s="309"/>
      <c r="I451" s="309"/>
      <c r="J451" s="309"/>
      <c r="K451" s="309"/>
      <c r="L451" s="309"/>
      <c r="M451" s="309"/>
      <c r="N451" s="309"/>
      <c r="O451" s="309"/>
      <c r="P451" s="309"/>
      <c r="Q451" s="309"/>
      <c r="R451" s="309"/>
      <c r="S451" s="309"/>
      <c r="T451" s="309"/>
      <c r="U451" s="309"/>
      <c r="V451" s="309"/>
      <c r="W451" s="309"/>
      <c r="X451" s="309"/>
      <c r="Y451" s="309"/>
      <c r="Z451" s="309"/>
    </row>
    <row r="452" spans="1:26" ht="14.25" customHeight="1">
      <c r="A452" s="312"/>
      <c r="B452" s="308"/>
      <c r="C452" s="309"/>
      <c r="D452" s="309"/>
      <c r="E452" s="309"/>
      <c r="F452" s="309"/>
      <c r="G452" s="309"/>
      <c r="H452" s="309"/>
      <c r="I452" s="309"/>
      <c r="J452" s="309"/>
      <c r="K452" s="309"/>
      <c r="L452" s="309"/>
      <c r="M452" s="309"/>
      <c r="N452" s="309"/>
      <c r="O452" s="309"/>
      <c r="P452" s="309"/>
      <c r="Q452" s="309"/>
      <c r="R452" s="309"/>
      <c r="S452" s="309"/>
      <c r="T452" s="309"/>
      <c r="U452" s="309"/>
      <c r="V452" s="309"/>
      <c r="W452" s="309"/>
      <c r="X452" s="309"/>
      <c r="Y452" s="309"/>
      <c r="Z452" s="309"/>
    </row>
    <row r="453" spans="1:26" ht="14.25" customHeight="1">
      <c r="A453" s="312"/>
      <c r="B453" s="308"/>
      <c r="C453" s="309"/>
      <c r="D453" s="309"/>
      <c r="E453" s="309"/>
      <c r="F453" s="309"/>
      <c r="G453" s="309"/>
      <c r="H453" s="309"/>
      <c r="I453" s="309"/>
      <c r="J453" s="309"/>
      <c r="K453" s="309"/>
      <c r="L453" s="309"/>
      <c r="M453" s="309"/>
      <c r="N453" s="309"/>
      <c r="O453" s="309"/>
      <c r="P453" s="309"/>
      <c r="Q453" s="309"/>
      <c r="R453" s="309"/>
      <c r="S453" s="309"/>
      <c r="T453" s="309"/>
      <c r="U453" s="309"/>
      <c r="V453" s="309"/>
      <c r="W453" s="309"/>
      <c r="X453" s="309"/>
      <c r="Y453" s="309"/>
      <c r="Z453" s="309"/>
    </row>
    <row r="454" spans="1:26" ht="14.25" customHeight="1">
      <c r="A454" s="312"/>
      <c r="B454" s="308"/>
      <c r="C454" s="309"/>
      <c r="D454" s="309"/>
      <c r="E454" s="309"/>
      <c r="F454" s="309"/>
      <c r="G454" s="309"/>
      <c r="H454" s="309"/>
      <c r="I454" s="309"/>
      <c r="J454" s="309"/>
      <c r="K454" s="309"/>
      <c r="L454" s="309"/>
      <c r="M454" s="309"/>
      <c r="N454" s="309"/>
      <c r="O454" s="309"/>
      <c r="P454" s="309"/>
      <c r="Q454" s="309"/>
      <c r="R454" s="309"/>
      <c r="S454" s="309"/>
      <c r="T454" s="309"/>
      <c r="U454" s="309"/>
      <c r="V454" s="309"/>
      <c r="W454" s="309"/>
      <c r="X454" s="309"/>
      <c r="Y454" s="309"/>
      <c r="Z454" s="309"/>
    </row>
    <row r="455" spans="1:26" ht="14.25" customHeight="1">
      <c r="A455" s="312"/>
      <c r="B455" s="308"/>
      <c r="C455" s="309"/>
      <c r="D455" s="309"/>
      <c r="E455" s="309"/>
      <c r="F455" s="309"/>
      <c r="G455" s="309"/>
      <c r="H455" s="309"/>
      <c r="I455" s="309"/>
      <c r="J455" s="309"/>
      <c r="K455" s="309"/>
      <c r="L455" s="309"/>
      <c r="M455" s="309"/>
      <c r="N455" s="309"/>
      <c r="O455" s="309"/>
      <c r="P455" s="309"/>
      <c r="Q455" s="309"/>
      <c r="R455" s="309"/>
      <c r="S455" s="309"/>
      <c r="T455" s="309"/>
      <c r="U455" s="309"/>
      <c r="V455" s="309"/>
      <c r="W455" s="309"/>
      <c r="X455" s="309"/>
      <c r="Y455" s="309"/>
      <c r="Z455" s="309"/>
    </row>
    <row r="456" spans="1:26" ht="14.25" customHeight="1">
      <c r="A456" s="312"/>
      <c r="B456" s="308"/>
      <c r="C456" s="309"/>
      <c r="D456" s="309"/>
      <c r="E456" s="309"/>
      <c r="F456" s="309"/>
      <c r="G456" s="309"/>
      <c r="H456" s="309"/>
      <c r="I456" s="309"/>
      <c r="J456" s="309"/>
      <c r="K456" s="309"/>
      <c r="L456" s="309"/>
      <c r="M456" s="309"/>
      <c r="N456" s="309"/>
      <c r="O456" s="309"/>
      <c r="P456" s="309"/>
      <c r="Q456" s="309"/>
      <c r="R456" s="309"/>
      <c r="S456" s="309"/>
      <c r="T456" s="309"/>
      <c r="U456" s="309"/>
      <c r="V456" s="309"/>
      <c r="W456" s="309"/>
      <c r="X456" s="309"/>
      <c r="Y456" s="309"/>
      <c r="Z456" s="309"/>
    </row>
    <row r="457" spans="1:26" ht="14.25" customHeight="1">
      <c r="A457" s="312"/>
      <c r="B457" s="308"/>
      <c r="C457" s="309"/>
      <c r="D457" s="309"/>
      <c r="E457" s="309"/>
      <c r="F457" s="309"/>
      <c r="G457" s="309"/>
      <c r="H457" s="309"/>
      <c r="I457" s="309"/>
      <c r="J457" s="309"/>
      <c r="K457" s="309"/>
      <c r="L457" s="309"/>
      <c r="M457" s="309"/>
      <c r="N457" s="309"/>
      <c r="O457" s="309"/>
      <c r="P457" s="309"/>
      <c r="Q457" s="309"/>
      <c r="R457" s="309"/>
      <c r="S457" s="309"/>
      <c r="T457" s="309"/>
      <c r="U457" s="309"/>
      <c r="V457" s="309"/>
      <c r="W457" s="309"/>
      <c r="X457" s="309"/>
      <c r="Y457" s="309"/>
      <c r="Z457" s="309"/>
    </row>
    <row r="458" spans="1:26" ht="14.25" customHeight="1">
      <c r="A458" s="312"/>
      <c r="B458" s="308"/>
      <c r="C458" s="309"/>
      <c r="D458" s="309"/>
      <c r="E458" s="309"/>
      <c r="F458" s="309"/>
      <c r="G458" s="309"/>
      <c r="H458" s="309"/>
      <c r="I458" s="309"/>
      <c r="J458" s="309"/>
      <c r="K458" s="309"/>
      <c r="L458" s="309"/>
      <c r="M458" s="309"/>
      <c r="N458" s="309"/>
      <c r="O458" s="309"/>
      <c r="P458" s="309"/>
      <c r="Q458" s="309"/>
      <c r="R458" s="309"/>
      <c r="S458" s="309"/>
      <c r="T458" s="309"/>
      <c r="U458" s="309"/>
      <c r="V458" s="309"/>
      <c r="W458" s="309"/>
      <c r="X458" s="309"/>
      <c r="Y458" s="309"/>
      <c r="Z458" s="309"/>
    </row>
    <row r="459" spans="1:26" ht="14.25" customHeight="1">
      <c r="A459" s="312"/>
      <c r="B459" s="308"/>
      <c r="C459" s="309"/>
      <c r="D459" s="309"/>
      <c r="E459" s="309"/>
      <c r="F459" s="309"/>
      <c r="G459" s="309"/>
      <c r="H459" s="309"/>
      <c r="I459" s="309"/>
      <c r="J459" s="309"/>
      <c r="K459" s="309"/>
      <c r="L459" s="309"/>
      <c r="M459" s="309"/>
      <c r="N459" s="309"/>
      <c r="O459" s="309"/>
      <c r="P459" s="309"/>
      <c r="Q459" s="309"/>
      <c r="R459" s="309"/>
      <c r="S459" s="309"/>
      <c r="T459" s="309"/>
      <c r="U459" s="309"/>
      <c r="V459" s="309"/>
      <c r="W459" s="309"/>
      <c r="X459" s="309"/>
      <c r="Y459" s="309"/>
      <c r="Z459" s="309"/>
    </row>
    <row r="460" spans="1:26" ht="14.25" customHeight="1">
      <c r="A460" s="312"/>
      <c r="B460" s="308"/>
      <c r="C460" s="309"/>
      <c r="D460" s="309"/>
      <c r="E460" s="309"/>
      <c r="F460" s="309"/>
      <c r="G460" s="309"/>
      <c r="H460" s="309"/>
      <c r="I460" s="309"/>
      <c r="J460" s="309"/>
      <c r="K460" s="309"/>
      <c r="L460" s="309"/>
      <c r="M460" s="309"/>
      <c r="N460" s="309"/>
      <c r="O460" s="309"/>
      <c r="P460" s="309"/>
      <c r="Q460" s="309"/>
      <c r="R460" s="309"/>
      <c r="S460" s="309"/>
      <c r="T460" s="309"/>
      <c r="U460" s="309"/>
      <c r="V460" s="309"/>
      <c r="W460" s="309"/>
      <c r="X460" s="309"/>
      <c r="Y460" s="309"/>
      <c r="Z460" s="309"/>
    </row>
    <row r="461" spans="1:26" ht="14.25" customHeight="1">
      <c r="A461" s="312"/>
      <c r="B461" s="308"/>
      <c r="C461" s="309"/>
      <c r="D461" s="309"/>
      <c r="E461" s="309"/>
      <c r="F461" s="309"/>
      <c r="G461" s="309"/>
      <c r="H461" s="309"/>
      <c r="I461" s="309"/>
      <c r="J461" s="309"/>
      <c r="K461" s="309"/>
      <c r="L461" s="309"/>
      <c r="M461" s="309"/>
      <c r="N461" s="309"/>
      <c r="O461" s="309"/>
      <c r="P461" s="309"/>
      <c r="Q461" s="309"/>
      <c r="R461" s="309"/>
      <c r="S461" s="309"/>
      <c r="T461" s="309"/>
      <c r="U461" s="309"/>
      <c r="V461" s="309"/>
      <c r="W461" s="309"/>
      <c r="X461" s="309"/>
      <c r="Y461" s="309"/>
      <c r="Z461" s="309"/>
    </row>
    <row r="462" spans="1:26" ht="14.25" customHeight="1">
      <c r="A462" s="312"/>
      <c r="B462" s="308"/>
      <c r="C462" s="309"/>
      <c r="D462" s="309"/>
      <c r="E462" s="309"/>
      <c r="F462" s="309"/>
      <c r="G462" s="309"/>
      <c r="H462" s="309"/>
      <c r="I462" s="309"/>
      <c r="J462" s="309"/>
      <c r="K462" s="309"/>
      <c r="L462" s="309"/>
      <c r="M462" s="309"/>
      <c r="N462" s="309"/>
      <c r="O462" s="309"/>
      <c r="P462" s="309"/>
      <c r="Q462" s="309"/>
      <c r="R462" s="309"/>
      <c r="S462" s="309"/>
      <c r="T462" s="309"/>
      <c r="U462" s="309"/>
      <c r="V462" s="309"/>
      <c r="W462" s="309"/>
      <c r="X462" s="309"/>
      <c r="Y462" s="309"/>
      <c r="Z462" s="309"/>
    </row>
    <row r="463" spans="1:26" ht="14.25" customHeight="1">
      <c r="A463" s="312"/>
      <c r="B463" s="308"/>
      <c r="C463" s="309"/>
      <c r="D463" s="309"/>
      <c r="E463" s="309"/>
      <c r="F463" s="309"/>
      <c r="G463" s="309"/>
      <c r="H463" s="309"/>
      <c r="I463" s="309"/>
      <c r="J463" s="309"/>
      <c r="K463" s="309"/>
      <c r="L463" s="309"/>
      <c r="M463" s="309"/>
      <c r="N463" s="309"/>
      <c r="O463" s="309"/>
      <c r="P463" s="309"/>
      <c r="Q463" s="309"/>
      <c r="R463" s="309"/>
      <c r="S463" s="309"/>
      <c r="T463" s="309"/>
      <c r="U463" s="309"/>
      <c r="V463" s="309"/>
      <c r="W463" s="309"/>
      <c r="X463" s="309"/>
      <c r="Y463" s="309"/>
      <c r="Z463" s="309"/>
    </row>
    <row r="464" spans="1:26" ht="14.25" customHeight="1">
      <c r="A464" s="312"/>
      <c r="B464" s="308"/>
      <c r="C464" s="309"/>
      <c r="D464" s="309"/>
      <c r="E464" s="309"/>
      <c r="F464" s="309"/>
      <c r="G464" s="309"/>
      <c r="H464" s="309"/>
      <c r="I464" s="309"/>
      <c r="J464" s="309"/>
      <c r="K464" s="309"/>
      <c r="L464" s="309"/>
      <c r="M464" s="309"/>
      <c r="N464" s="309"/>
      <c r="O464" s="309"/>
      <c r="P464" s="309"/>
      <c r="Q464" s="309"/>
      <c r="R464" s="309"/>
      <c r="S464" s="309"/>
      <c r="T464" s="309"/>
      <c r="U464" s="309"/>
      <c r="V464" s="309"/>
      <c r="W464" s="309"/>
      <c r="X464" s="309"/>
      <c r="Y464" s="309"/>
      <c r="Z464" s="309"/>
    </row>
    <row r="465" spans="1:26" ht="14.25" customHeight="1">
      <c r="A465" s="312"/>
      <c r="B465" s="308"/>
      <c r="C465" s="309"/>
      <c r="D465" s="309"/>
      <c r="E465" s="309"/>
      <c r="F465" s="309"/>
      <c r="G465" s="309"/>
      <c r="H465" s="309"/>
      <c r="I465" s="309"/>
      <c r="J465" s="309"/>
      <c r="K465" s="309"/>
      <c r="L465" s="309"/>
      <c r="M465" s="309"/>
      <c r="N465" s="309"/>
      <c r="O465" s="309"/>
      <c r="P465" s="309"/>
      <c r="Q465" s="309"/>
      <c r="R465" s="309"/>
      <c r="S465" s="309"/>
      <c r="T465" s="309"/>
      <c r="U465" s="309"/>
      <c r="V465" s="309"/>
      <c r="W465" s="309"/>
      <c r="X465" s="309"/>
      <c r="Y465" s="309"/>
      <c r="Z465" s="309"/>
    </row>
    <row r="466" spans="1:26" ht="14.25" customHeight="1">
      <c r="A466" s="312"/>
      <c r="B466" s="308"/>
      <c r="C466" s="309"/>
      <c r="D466" s="309"/>
      <c r="E466" s="309"/>
      <c r="F466" s="309"/>
      <c r="G466" s="309"/>
      <c r="H466" s="309"/>
      <c r="I466" s="309"/>
      <c r="J466" s="309"/>
      <c r="K466" s="309"/>
      <c r="L466" s="309"/>
      <c r="M466" s="309"/>
      <c r="N466" s="309"/>
      <c r="O466" s="309"/>
      <c r="P466" s="309"/>
      <c r="Q466" s="309"/>
      <c r="R466" s="309"/>
      <c r="S466" s="309"/>
      <c r="T466" s="309"/>
      <c r="U466" s="309"/>
      <c r="V466" s="309"/>
      <c r="W466" s="309"/>
      <c r="X466" s="309"/>
      <c r="Y466" s="309"/>
      <c r="Z466" s="309"/>
    </row>
    <row r="467" spans="1:26" ht="14.25" customHeight="1">
      <c r="A467" s="312"/>
      <c r="B467" s="308"/>
      <c r="C467" s="309"/>
      <c r="D467" s="309"/>
      <c r="E467" s="309"/>
      <c r="F467" s="309"/>
      <c r="G467" s="309"/>
      <c r="H467" s="309"/>
      <c r="I467" s="309"/>
      <c r="J467" s="309"/>
      <c r="K467" s="309"/>
      <c r="L467" s="309"/>
      <c r="M467" s="309"/>
      <c r="N467" s="309"/>
      <c r="O467" s="309"/>
      <c r="P467" s="309"/>
      <c r="Q467" s="309"/>
      <c r="R467" s="309"/>
      <c r="S467" s="309"/>
      <c r="T467" s="309"/>
      <c r="U467" s="309"/>
      <c r="V467" s="309"/>
      <c r="W467" s="309"/>
      <c r="X467" s="309"/>
      <c r="Y467" s="309"/>
      <c r="Z467" s="309"/>
    </row>
    <row r="468" spans="1:26" ht="14.25" customHeight="1">
      <c r="A468" s="312"/>
      <c r="B468" s="308"/>
      <c r="C468" s="309"/>
      <c r="D468" s="309"/>
      <c r="E468" s="309"/>
      <c r="F468" s="309"/>
      <c r="G468" s="309"/>
      <c r="H468" s="309"/>
      <c r="I468" s="309"/>
      <c r="J468" s="309"/>
      <c r="K468" s="309"/>
      <c r="L468" s="309"/>
      <c r="M468" s="309"/>
      <c r="N468" s="309"/>
      <c r="O468" s="309"/>
      <c r="P468" s="309"/>
      <c r="Q468" s="309"/>
      <c r="R468" s="309"/>
      <c r="S468" s="309"/>
      <c r="T468" s="309"/>
      <c r="U468" s="309"/>
      <c r="V468" s="309"/>
      <c r="W468" s="309"/>
      <c r="X468" s="309"/>
      <c r="Y468" s="309"/>
      <c r="Z468" s="309"/>
    </row>
    <row r="469" spans="1:26" ht="14.25" customHeight="1">
      <c r="A469" s="312"/>
      <c r="B469" s="308"/>
      <c r="C469" s="309"/>
      <c r="D469" s="309"/>
      <c r="E469" s="309"/>
      <c r="F469" s="309"/>
      <c r="G469" s="309"/>
      <c r="H469" s="309"/>
      <c r="I469" s="309"/>
      <c r="J469" s="309"/>
      <c r="K469" s="309"/>
      <c r="L469" s="309"/>
      <c r="M469" s="309"/>
      <c r="N469" s="309"/>
      <c r="O469" s="309"/>
      <c r="P469" s="309"/>
      <c r="Q469" s="309"/>
      <c r="R469" s="309"/>
      <c r="S469" s="309"/>
      <c r="T469" s="309"/>
      <c r="U469" s="309"/>
      <c r="V469" s="309"/>
      <c r="W469" s="309"/>
      <c r="X469" s="309"/>
      <c r="Y469" s="309"/>
      <c r="Z469" s="309"/>
    </row>
    <row r="470" spans="1:26" ht="14.25" customHeight="1">
      <c r="A470" s="312"/>
      <c r="B470" s="308"/>
      <c r="C470" s="309"/>
      <c r="D470" s="309"/>
      <c r="E470" s="309"/>
      <c r="F470" s="309"/>
      <c r="G470" s="309"/>
      <c r="H470" s="309"/>
      <c r="I470" s="309"/>
      <c r="J470" s="309"/>
      <c r="K470" s="309"/>
      <c r="L470" s="309"/>
      <c r="M470" s="309"/>
      <c r="N470" s="309"/>
      <c r="O470" s="309"/>
      <c r="P470" s="309"/>
      <c r="Q470" s="309"/>
      <c r="R470" s="309"/>
      <c r="S470" s="309"/>
      <c r="T470" s="309"/>
      <c r="U470" s="309"/>
      <c r="V470" s="309"/>
      <c r="W470" s="309"/>
      <c r="X470" s="309"/>
      <c r="Y470" s="309"/>
      <c r="Z470" s="309"/>
    </row>
    <row r="471" spans="1:26" ht="14.25" customHeight="1">
      <c r="A471" s="312"/>
      <c r="B471" s="308"/>
      <c r="C471" s="309"/>
      <c r="D471" s="309"/>
      <c r="E471" s="309"/>
      <c r="F471" s="309"/>
      <c r="G471" s="309"/>
      <c r="H471" s="309"/>
      <c r="I471" s="309"/>
      <c r="J471" s="309"/>
      <c r="K471" s="309"/>
      <c r="L471" s="309"/>
      <c r="M471" s="309"/>
      <c r="N471" s="309"/>
      <c r="O471" s="309"/>
      <c r="P471" s="309"/>
      <c r="Q471" s="309"/>
      <c r="R471" s="309"/>
      <c r="S471" s="309"/>
      <c r="T471" s="309"/>
      <c r="U471" s="309"/>
      <c r="V471" s="309"/>
      <c r="W471" s="309"/>
      <c r="X471" s="309"/>
      <c r="Y471" s="309"/>
      <c r="Z471" s="309"/>
    </row>
    <row r="472" spans="1:26" ht="14.25" customHeight="1">
      <c r="A472" s="312"/>
      <c r="B472" s="308"/>
      <c r="C472" s="309"/>
      <c r="D472" s="309"/>
      <c r="E472" s="309"/>
      <c r="F472" s="309"/>
      <c r="G472" s="309"/>
      <c r="H472" s="309"/>
      <c r="I472" s="309"/>
      <c r="J472" s="309"/>
      <c r="K472" s="309"/>
      <c r="L472" s="309"/>
      <c r="M472" s="309"/>
      <c r="N472" s="309"/>
      <c r="O472" s="309"/>
      <c r="P472" s="309"/>
      <c r="Q472" s="309"/>
      <c r="R472" s="309"/>
      <c r="S472" s="309"/>
      <c r="T472" s="309"/>
      <c r="U472" s="309"/>
      <c r="V472" s="309"/>
      <c r="W472" s="309"/>
      <c r="X472" s="309"/>
      <c r="Y472" s="309"/>
      <c r="Z472" s="309"/>
    </row>
    <row r="473" spans="1:26" ht="14.25" customHeight="1">
      <c r="A473" s="312"/>
      <c r="B473" s="308"/>
      <c r="C473" s="309"/>
      <c r="D473" s="309"/>
      <c r="E473" s="309"/>
      <c r="F473" s="309"/>
      <c r="G473" s="309"/>
      <c r="H473" s="309"/>
      <c r="I473" s="309"/>
      <c r="J473" s="309"/>
      <c r="K473" s="309"/>
      <c r="L473" s="309"/>
      <c r="M473" s="309"/>
      <c r="N473" s="309"/>
      <c r="O473" s="309"/>
      <c r="P473" s="309"/>
      <c r="Q473" s="309"/>
      <c r="R473" s="309"/>
      <c r="S473" s="309"/>
      <c r="T473" s="309"/>
      <c r="U473" s="309"/>
      <c r="V473" s="309"/>
      <c r="W473" s="309"/>
      <c r="X473" s="309"/>
      <c r="Y473" s="309"/>
      <c r="Z473" s="309"/>
    </row>
    <row r="474" spans="1:26" ht="14.25" customHeight="1">
      <c r="A474" s="312"/>
      <c r="B474" s="308"/>
      <c r="C474" s="309"/>
      <c r="D474" s="309"/>
      <c r="E474" s="309"/>
      <c r="F474" s="309"/>
      <c r="G474" s="309"/>
      <c r="H474" s="309"/>
      <c r="I474" s="309"/>
      <c r="J474" s="309"/>
      <c r="K474" s="309"/>
      <c r="L474" s="309"/>
      <c r="M474" s="309"/>
      <c r="N474" s="309"/>
      <c r="O474" s="309"/>
      <c r="P474" s="309"/>
      <c r="Q474" s="309"/>
      <c r="R474" s="309"/>
      <c r="S474" s="309"/>
      <c r="T474" s="309"/>
      <c r="U474" s="309"/>
      <c r="V474" s="309"/>
      <c r="W474" s="309"/>
      <c r="X474" s="309"/>
      <c r="Y474" s="309"/>
      <c r="Z474" s="309"/>
    </row>
    <row r="475" spans="1:26" ht="14.25" customHeight="1">
      <c r="A475" s="312"/>
      <c r="B475" s="308"/>
      <c r="C475" s="309"/>
      <c r="D475" s="309"/>
      <c r="E475" s="309"/>
      <c r="F475" s="309"/>
      <c r="G475" s="309"/>
      <c r="H475" s="309"/>
      <c r="I475" s="309"/>
      <c r="J475" s="309"/>
      <c r="K475" s="309"/>
      <c r="L475" s="309"/>
      <c r="M475" s="309"/>
      <c r="N475" s="309"/>
      <c r="O475" s="309"/>
      <c r="P475" s="309"/>
      <c r="Q475" s="309"/>
      <c r="R475" s="309"/>
      <c r="S475" s="309"/>
      <c r="T475" s="309"/>
      <c r="U475" s="309"/>
      <c r="V475" s="309"/>
      <c r="W475" s="309"/>
      <c r="X475" s="309"/>
      <c r="Y475" s="309"/>
      <c r="Z475" s="309"/>
    </row>
    <row r="476" spans="1:26" ht="14.25" customHeight="1">
      <c r="A476" s="312"/>
      <c r="B476" s="308"/>
      <c r="C476" s="309"/>
      <c r="D476" s="309"/>
      <c r="E476" s="309"/>
      <c r="F476" s="309"/>
      <c r="G476" s="309"/>
      <c r="H476" s="309"/>
      <c r="I476" s="309"/>
      <c r="J476" s="309"/>
      <c r="K476" s="309"/>
      <c r="L476" s="309"/>
      <c r="M476" s="309"/>
      <c r="N476" s="309"/>
      <c r="O476" s="309"/>
      <c r="P476" s="309"/>
      <c r="Q476" s="309"/>
      <c r="R476" s="309"/>
      <c r="S476" s="309"/>
      <c r="T476" s="309"/>
      <c r="U476" s="309"/>
      <c r="V476" s="309"/>
      <c r="W476" s="309"/>
      <c r="X476" s="309"/>
      <c r="Y476" s="309"/>
      <c r="Z476" s="309"/>
    </row>
    <row r="477" spans="1:26" ht="14.25" customHeight="1">
      <c r="A477" s="312"/>
      <c r="B477" s="308"/>
      <c r="C477" s="309"/>
      <c r="D477" s="309"/>
      <c r="E477" s="309"/>
      <c r="F477" s="309"/>
      <c r="G477" s="309"/>
      <c r="H477" s="309"/>
      <c r="I477" s="309"/>
      <c r="J477" s="309"/>
      <c r="K477" s="309"/>
      <c r="L477" s="309"/>
      <c r="M477" s="309"/>
      <c r="N477" s="309"/>
      <c r="O477" s="309"/>
      <c r="P477" s="309"/>
      <c r="Q477" s="309"/>
      <c r="R477" s="309"/>
      <c r="S477" s="309"/>
      <c r="T477" s="309"/>
      <c r="U477" s="309"/>
      <c r="V477" s="309"/>
      <c r="W477" s="309"/>
      <c r="X477" s="309"/>
      <c r="Y477" s="309"/>
      <c r="Z477" s="309"/>
    </row>
    <row r="478" spans="1:26" ht="14.25" customHeight="1">
      <c r="A478" s="312"/>
      <c r="B478" s="308"/>
      <c r="C478" s="309"/>
      <c r="D478" s="309"/>
      <c r="E478" s="309"/>
      <c r="F478" s="309"/>
      <c r="G478" s="309"/>
      <c r="H478" s="309"/>
      <c r="I478" s="309"/>
      <c r="J478" s="309"/>
      <c r="K478" s="309"/>
      <c r="L478" s="309"/>
      <c r="M478" s="309"/>
      <c r="N478" s="309"/>
      <c r="O478" s="309"/>
      <c r="P478" s="309"/>
      <c r="Q478" s="309"/>
      <c r="R478" s="309"/>
      <c r="S478" s="309"/>
      <c r="T478" s="309"/>
      <c r="U478" s="309"/>
      <c r="V478" s="309"/>
      <c r="W478" s="309"/>
      <c r="X478" s="309"/>
      <c r="Y478" s="309"/>
      <c r="Z478" s="309"/>
    </row>
    <row r="479" spans="1:26" ht="14.25" customHeight="1">
      <c r="A479" s="312"/>
      <c r="B479" s="308"/>
      <c r="C479" s="309"/>
      <c r="D479" s="309"/>
      <c r="E479" s="309"/>
      <c r="F479" s="309"/>
      <c r="G479" s="309"/>
      <c r="H479" s="309"/>
      <c r="I479" s="309"/>
      <c r="J479" s="309"/>
      <c r="K479" s="309"/>
      <c r="L479" s="309"/>
      <c r="M479" s="309"/>
      <c r="N479" s="309"/>
      <c r="O479" s="309"/>
      <c r="P479" s="309"/>
      <c r="Q479" s="309"/>
      <c r="R479" s="309"/>
      <c r="S479" s="309"/>
      <c r="T479" s="309"/>
      <c r="U479" s="309"/>
      <c r="V479" s="309"/>
      <c r="W479" s="309"/>
      <c r="X479" s="309"/>
      <c r="Y479" s="309"/>
      <c r="Z479" s="309"/>
    </row>
    <row r="480" spans="1:26" ht="14.25" customHeight="1">
      <c r="A480" s="312"/>
      <c r="B480" s="308"/>
      <c r="C480" s="309"/>
      <c r="D480" s="309"/>
      <c r="E480" s="309"/>
      <c r="F480" s="309"/>
      <c r="G480" s="309"/>
      <c r="H480" s="309"/>
      <c r="I480" s="309"/>
      <c r="J480" s="309"/>
      <c r="K480" s="309"/>
      <c r="L480" s="309"/>
      <c r="M480" s="309"/>
      <c r="N480" s="309"/>
      <c r="O480" s="309"/>
      <c r="P480" s="309"/>
      <c r="Q480" s="309"/>
      <c r="R480" s="309"/>
      <c r="S480" s="309"/>
      <c r="T480" s="309"/>
      <c r="U480" s="309"/>
      <c r="V480" s="309"/>
      <c r="W480" s="309"/>
      <c r="X480" s="309"/>
      <c r="Y480" s="309"/>
      <c r="Z480" s="309"/>
    </row>
    <row r="481" spans="1:26" ht="14.25" customHeight="1">
      <c r="A481" s="312"/>
      <c r="B481" s="308"/>
      <c r="C481" s="309"/>
      <c r="D481" s="309"/>
      <c r="E481" s="309"/>
      <c r="F481" s="309"/>
      <c r="G481" s="309"/>
      <c r="H481" s="309"/>
      <c r="I481" s="309"/>
      <c r="J481" s="309"/>
      <c r="K481" s="309"/>
      <c r="L481" s="309"/>
      <c r="M481" s="309"/>
      <c r="N481" s="309"/>
      <c r="O481" s="309"/>
      <c r="P481" s="309"/>
      <c r="Q481" s="309"/>
      <c r="R481" s="309"/>
      <c r="S481" s="309"/>
      <c r="T481" s="309"/>
      <c r="U481" s="309"/>
      <c r="V481" s="309"/>
      <c r="W481" s="309"/>
      <c r="X481" s="309"/>
      <c r="Y481" s="309"/>
      <c r="Z481" s="309"/>
    </row>
    <row r="482" spans="1:26" ht="14.25" customHeight="1">
      <c r="A482" s="312"/>
      <c r="B482" s="308"/>
      <c r="C482" s="309"/>
      <c r="D482" s="309"/>
      <c r="E482" s="309"/>
      <c r="F482" s="309"/>
      <c r="G482" s="309"/>
      <c r="H482" s="309"/>
      <c r="I482" s="309"/>
      <c r="J482" s="309"/>
      <c r="K482" s="309"/>
      <c r="L482" s="309"/>
      <c r="M482" s="309"/>
      <c r="N482" s="309"/>
      <c r="O482" s="309"/>
      <c r="P482" s="309"/>
      <c r="Q482" s="309"/>
      <c r="R482" s="309"/>
      <c r="S482" s="309"/>
      <c r="T482" s="309"/>
      <c r="U482" s="309"/>
      <c r="V482" s="309"/>
      <c r="W482" s="309"/>
      <c r="X482" s="309"/>
      <c r="Y482" s="309"/>
      <c r="Z482" s="309"/>
    </row>
    <row r="483" spans="1:26" ht="14.25" customHeight="1">
      <c r="A483" s="312"/>
      <c r="B483" s="308"/>
      <c r="C483" s="309"/>
      <c r="D483" s="309"/>
      <c r="E483" s="309"/>
      <c r="F483" s="309"/>
      <c r="G483" s="309"/>
      <c r="H483" s="309"/>
      <c r="I483" s="309"/>
      <c r="J483" s="309"/>
      <c r="K483" s="309"/>
      <c r="L483" s="309"/>
      <c r="M483" s="309"/>
      <c r="N483" s="309"/>
      <c r="O483" s="309"/>
      <c r="P483" s="309"/>
      <c r="Q483" s="309"/>
      <c r="R483" s="309"/>
      <c r="S483" s="309"/>
      <c r="T483" s="309"/>
      <c r="U483" s="309"/>
      <c r="V483" s="309"/>
      <c r="W483" s="309"/>
      <c r="X483" s="309"/>
      <c r="Y483" s="309"/>
      <c r="Z483" s="309"/>
    </row>
    <row r="484" spans="1:26" ht="14.25" customHeight="1">
      <c r="A484" s="312"/>
      <c r="B484" s="308"/>
      <c r="C484" s="309"/>
      <c r="D484" s="309"/>
      <c r="E484" s="309"/>
      <c r="F484" s="309"/>
      <c r="G484" s="309"/>
      <c r="H484" s="309"/>
      <c r="I484" s="309"/>
      <c r="J484" s="309"/>
      <c r="K484" s="309"/>
      <c r="L484" s="309"/>
      <c r="M484" s="309"/>
      <c r="N484" s="309"/>
      <c r="O484" s="309"/>
      <c r="P484" s="309"/>
      <c r="Q484" s="309"/>
      <c r="R484" s="309"/>
      <c r="S484" s="309"/>
      <c r="T484" s="309"/>
      <c r="U484" s="309"/>
      <c r="V484" s="309"/>
      <c r="W484" s="309"/>
      <c r="X484" s="309"/>
      <c r="Y484" s="309"/>
      <c r="Z484" s="309"/>
    </row>
    <row r="485" spans="1:26" ht="14.25" customHeight="1">
      <c r="A485" s="312"/>
      <c r="B485" s="308"/>
      <c r="C485" s="309"/>
      <c r="D485" s="309"/>
      <c r="E485" s="309"/>
      <c r="F485" s="309"/>
      <c r="G485" s="309"/>
      <c r="H485" s="309"/>
      <c r="I485" s="309"/>
      <c r="J485" s="309"/>
      <c r="K485" s="309"/>
      <c r="L485" s="309"/>
      <c r="M485" s="309"/>
      <c r="N485" s="309"/>
      <c r="O485" s="309"/>
      <c r="P485" s="309"/>
      <c r="Q485" s="309"/>
      <c r="R485" s="309"/>
      <c r="S485" s="309"/>
      <c r="T485" s="309"/>
      <c r="U485" s="309"/>
      <c r="V485" s="309"/>
      <c r="W485" s="309"/>
      <c r="X485" s="309"/>
      <c r="Y485" s="309"/>
      <c r="Z485" s="309"/>
    </row>
    <row r="486" spans="1:26" ht="14.25" customHeight="1">
      <c r="A486" s="312"/>
      <c r="B486" s="308"/>
      <c r="C486" s="309"/>
      <c r="D486" s="309"/>
      <c r="E486" s="309"/>
      <c r="F486" s="309"/>
      <c r="G486" s="309"/>
      <c r="H486" s="309"/>
      <c r="I486" s="309"/>
      <c r="J486" s="309"/>
      <c r="K486" s="309"/>
      <c r="L486" s="309"/>
      <c r="M486" s="309"/>
      <c r="N486" s="309"/>
      <c r="O486" s="309"/>
      <c r="P486" s="309"/>
      <c r="Q486" s="309"/>
      <c r="R486" s="309"/>
      <c r="S486" s="309"/>
      <c r="T486" s="309"/>
      <c r="U486" s="309"/>
      <c r="V486" s="309"/>
      <c r="W486" s="309"/>
      <c r="X486" s="309"/>
      <c r="Y486" s="309"/>
      <c r="Z486" s="309"/>
    </row>
    <row r="487" spans="1:26" ht="14.25" customHeight="1">
      <c r="A487" s="312"/>
      <c r="B487" s="308"/>
      <c r="C487" s="309"/>
      <c r="D487" s="309"/>
      <c r="E487" s="309"/>
      <c r="F487" s="309"/>
      <c r="G487" s="309"/>
      <c r="H487" s="309"/>
      <c r="I487" s="309"/>
      <c r="J487" s="309"/>
      <c r="K487" s="309"/>
      <c r="L487" s="309"/>
      <c r="M487" s="309"/>
      <c r="N487" s="309"/>
      <c r="O487" s="309"/>
      <c r="P487" s="309"/>
      <c r="Q487" s="309"/>
      <c r="R487" s="309"/>
      <c r="S487" s="309"/>
      <c r="T487" s="309"/>
      <c r="U487" s="309"/>
      <c r="V487" s="309"/>
      <c r="W487" s="309"/>
      <c r="X487" s="309"/>
      <c r="Y487" s="309"/>
      <c r="Z487" s="309"/>
    </row>
    <row r="488" spans="1:26" ht="14.25" customHeight="1">
      <c r="A488" s="312"/>
      <c r="B488" s="308"/>
      <c r="C488" s="309"/>
      <c r="D488" s="309"/>
      <c r="E488" s="309"/>
      <c r="F488" s="309"/>
      <c r="G488" s="309"/>
      <c r="H488" s="309"/>
      <c r="I488" s="309"/>
      <c r="J488" s="309"/>
      <c r="K488" s="309"/>
      <c r="L488" s="309"/>
      <c r="M488" s="309"/>
      <c r="N488" s="309"/>
      <c r="O488" s="309"/>
      <c r="P488" s="309"/>
      <c r="Q488" s="309"/>
      <c r="R488" s="309"/>
      <c r="S488" s="309"/>
      <c r="T488" s="309"/>
      <c r="U488" s="309"/>
      <c r="V488" s="309"/>
      <c r="W488" s="309"/>
      <c r="X488" s="309"/>
      <c r="Y488" s="309"/>
      <c r="Z488" s="309"/>
    </row>
    <row r="489" spans="1:26" ht="14.25" customHeight="1">
      <c r="A489" s="312"/>
      <c r="B489" s="308"/>
      <c r="C489" s="309"/>
      <c r="D489" s="309"/>
      <c r="E489" s="309"/>
      <c r="F489" s="309"/>
      <c r="G489" s="309"/>
      <c r="H489" s="309"/>
      <c r="I489" s="309"/>
      <c r="J489" s="309"/>
      <c r="K489" s="309"/>
      <c r="L489" s="309"/>
      <c r="M489" s="309"/>
      <c r="N489" s="309"/>
      <c r="O489" s="309"/>
      <c r="P489" s="309"/>
      <c r="Q489" s="309"/>
      <c r="R489" s="309"/>
      <c r="S489" s="309"/>
      <c r="T489" s="309"/>
      <c r="U489" s="309"/>
      <c r="V489" s="309"/>
      <c r="W489" s="309"/>
      <c r="X489" s="309"/>
      <c r="Y489" s="309"/>
      <c r="Z489" s="309"/>
    </row>
    <row r="490" spans="1:26" ht="14.25" customHeight="1">
      <c r="A490" s="312"/>
      <c r="B490" s="308"/>
      <c r="C490" s="309"/>
      <c r="D490" s="309"/>
      <c r="E490" s="309"/>
      <c r="F490" s="309"/>
      <c r="G490" s="309"/>
      <c r="H490" s="309"/>
      <c r="I490" s="309"/>
      <c r="J490" s="309"/>
      <c r="K490" s="309"/>
      <c r="L490" s="309"/>
      <c r="M490" s="309"/>
      <c r="N490" s="309"/>
      <c r="O490" s="309"/>
      <c r="P490" s="309"/>
      <c r="Q490" s="309"/>
      <c r="R490" s="309"/>
      <c r="S490" s="309"/>
      <c r="T490" s="309"/>
      <c r="U490" s="309"/>
      <c r="V490" s="309"/>
      <c r="W490" s="309"/>
      <c r="X490" s="309"/>
      <c r="Y490" s="309"/>
      <c r="Z490" s="309"/>
    </row>
    <row r="491" spans="1:26" ht="14.25" customHeight="1">
      <c r="A491" s="312"/>
      <c r="B491" s="308"/>
      <c r="C491" s="309"/>
      <c r="D491" s="309"/>
      <c r="E491" s="309"/>
      <c r="F491" s="309"/>
      <c r="G491" s="309"/>
      <c r="H491" s="309"/>
      <c r="I491" s="309"/>
      <c r="J491" s="309"/>
      <c r="K491" s="309"/>
      <c r="L491" s="309"/>
      <c r="M491" s="309"/>
      <c r="N491" s="309"/>
      <c r="O491" s="309"/>
      <c r="P491" s="309"/>
      <c r="Q491" s="309"/>
      <c r="R491" s="309"/>
      <c r="S491" s="309"/>
      <c r="T491" s="309"/>
      <c r="U491" s="309"/>
      <c r="V491" s="309"/>
      <c r="W491" s="309"/>
      <c r="X491" s="309"/>
      <c r="Y491" s="309"/>
      <c r="Z491" s="309"/>
    </row>
    <row r="492" spans="1:26" ht="14.25" customHeight="1">
      <c r="A492" s="312"/>
      <c r="B492" s="308"/>
      <c r="C492" s="309"/>
      <c r="D492" s="309"/>
      <c r="E492" s="309"/>
      <c r="F492" s="309"/>
      <c r="G492" s="309"/>
      <c r="H492" s="309"/>
      <c r="I492" s="309"/>
      <c r="J492" s="309"/>
      <c r="K492" s="309"/>
      <c r="L492" s="309"/>
      <c r="M492" s="309"/>
      <c r="N492" s="309"/>
      <c r="O492" s="309"/>
      <c r="P492" s="309"/>
      <c r="Q492" s="309"/>
      <c r="R492" s="309"/>
      <c r="S492" s="309"/>
      <c r="T492" s="309"/>
      <c r="U492" s="309"/>
      <c r="V492" s="309"/>
      <c r="W492" s="309"/>
      <c r="X492" s="309"/>
      <c r="Y492" s="309"/>
      <c r="Z492" s="309"/>
    </row>
    <row r="493" spans="1:26" ht="14.25" customHeight="1">
      <c r="A493" s="312"/>
      <c r="B493" s="308"/>
      <c r="C493" s="309"/>
      <c r="D493" s="309"/>
      <c r="E493" s="309"/>
      <c r="F493" s="309"/>
      <c r="G493" s="309"/>
      <c r="H493" s="309"/>
      <c r="I493" s="309"/>
      <c r="J493" s="309"/>
      <c r="K493" s="309"/>
      <c r="L493" s="309"/>
      <c r="M493" s="309"/>
      <c r="N493" s="309"/>
      <c r="O493" s="309"/>
      <c r="P493" s="309"/>
      <c r="Q493" s="309"/>
      <c r="R493" s="309"/>
      <c r="S493" s="309"/>
      <c r="T493" s="309"/>
      <c r="U493" s="309"/>
      <c r="V493" s="309"/>
      <c r="W493" s="309"/>
      <c r="X493" s="309"/>
      <c r="Y493" s="309"/>
      <c r="Z493" s="309"/>
    </row>
    <row r="494" spans="1:26" ht="14.25" customHeight="1">
      <c r="A494" s="312"/>
      <c r="B494" s="308"/>
      <c r="C494" s="309"/>
      <c r="D494" s="309"/>
      <c r="E494" s="309"/>
      <c r="F494" s="309"/>
      <c r="G494" s="309"/>
      <c r="H494" s="309"/>
      <c r="I494" s="309"/>
      <c r="J494" s="309"/>
      <c r="K494" s="309"/>
      <c r="L494" s="309"/>
      <c r="M494" s="309"/>
      <c r="N494" s="309"/>
      <c r="O494" s="309"/>
      <c r="P494" s="309"/>
      <c r="Q494" s="309"/>
      <c r="R494" s="309"/>
      <c r="S494" s="309"/>
      <c r="T494" s="309"/>
      <c r="U494" s="309"/>
      <c r="V494" s="309"/>
      <c r="W494" s="309"/>
      <c r="X494" s="309"/>
      <c r="Y494" s="309"/>
      <c r="Z494" s="309"/>
    </row>
    <row r="495" spans="1:26" ht="14.25" customHeight="1">
      <c r="A495" s="312"/>
      <c r="B495" s="308"/>
      <c r="C495" s="309"/>
      <c r="D495" s="309"/>
      <c r="E495" s="309"/>
      <c r="F495" s="309"/>
      <c r="G495" s="309"/>
      <c r="H495" s="309"/>
      <c r="I495" s="309"/>
      <c r="J495" s="309"/>
      <c r="K495" s="309"/>
      <c r="L495" s="309"/>
      <c r="M495" s="309"/>
      <c r="N495" s="309"/>
      <c r="O495" s="309"/>
      <c r="P495" s="309"/>
      <c r="Q495" s="309"/>
      <c r="R495" s="309"/>
      <c r="S495" s="309"/>
      <c r="T495" s="309"/>
      <c r="U495" s="309"/>
      <c r="V495" s="309"/>
      <c r="W495" s="309"/>
      <c r="X495" s="309"/>
      <c r="Y495" s="309"/>
      <c r="Z495" s="309"/>
    </row>
    <row r="496" spans="1:26" ht="14.25" customHeight="1">
      <c r="A496" s="312"/>
      <c r="B496" s="308"/>
      <c r="C496" s="309"/>
      <c r="D496" s="309"/>
      <c r="E496" s="309"/>
      <c r="F496" s="309"/>
      <c r="G496" s="309"/>
      <c r="H496" s="309"/>
      <c r="I496" s="309"/>
      <c r="J496" s="309"/>
      <c r="K496" s="309"/>
      <c r="L496" s="309"/>
      <c r="M496" s="309"/>
      <c r="N496" s="309"/>
      <c r="O496" s="309"/>
      <c r="P496" s="309"/>
      <c r="Q496" s="309"/>
      <c r="R496" s="309"/>
      <c r="S496" s="309"/>
      <c r="T496" s="309"/>
      <c r="U496" s="309"/>
      <c r="V496" s="309"/>
      <c r="W496" s="309"/>
      <c r="X496" s="309"/>
      <c r="Y496" s="309"/>
      <c r="Z496" s="309"/>
    </row>
    <row r="497" spans="1:26" ht="14.25" customHeight="1">
      <c r="A497" s="312"/>
      <c r="B497" s="308"/>
      <c r="C497" s="309"/>
      <c r="D497" s="309"/>
      <c r="E497" s="309"/>
      <c r="F497" s="309"/>
      <c r="G497" s="309"/>
      <c r="H497" s="309"/>
      <c r="I497" s="309"/>
      <c r="J497" s="309"/>
      <c r="K497" s="309"/>
      <c r="L497" s="309"/>
      <c r="M497" s="309"/>
      <c r="N497" s="309"/>
      <c r="O497" s="309"/>
      <c r="P497" s="309"/>
      <c r="Q497" s="309"/>
      <c r="R497" s="309"/>
      <c r="S497" s="309"/>
      <c r="T497" s="309"/>
      <c r="U497" s="309"/>
      <c r="V497" s="309"/>
      <c r="W497" s="309"/>
      <c r="X497" s="309"/>
      <c r="Y497" s="309"/>
      <c r="Z497" s="309"/>
    </row>
    <row r="498" spans="1:26" ht="14.25" customHeight="1">
      <c r="A498" s="312"/>
      <c r="B498" s="308"/>
      <c r="C498" s="309"/>
      <c r="D498" s="309"/>
      <c r="E498" s="309"/>
      <c r="F498" s="309"/>
      <c r="G498" s="309"/>
      <c r="H498" s="309"/>
      <c r="I498" s="309"/>
      <c r="J498" s="309"/>
      <c r="K498" s="309"/>
      <c r="L498" s="309"/>
      <c r="M498" s="309"/>
      <c r="N498" s="309"/>
      <c r="O498" s="309"/>
      <c r="P498" s="309"/>
      <c r="Q498" s="309"/>
      <c r="R498" s="309"/>
      <c r="S498" s="309"/>
      <c r="T498" s="309"/>
      <c r="U498" s="309"/>
      <c r="V498" s="309"/>
      <c r="W498" s="309"/>
      <c r="X498" s="309"/>
      <c r="Y498" s="309"/>
      <c r="Z498" s="309"/>
    </row>
    <row r="499" spans="1:26" ht="14.25" customHeight="1">
      <c r="A499" s="312"/>
      <c r="B499" s="308"/>
      <c r="C499" s="309"/>
      <c r="D499" s="309"/>
      <c r="E499" s="309"/>
      <c r="F499" s="309"/>
      <c r="G499" s="309"/>
      <c r="H499" s="309"/>
      <c r="I499" s="309"/>
      <c r="J499" s="309"/>
      <c r="K499" s="309"/>
      <c r="L499" s="309"/>
      <c r="M499" s="309"/>
      <c r="N499" s="309"/>
      <c r="O499" s="309"/>
      <c r="P499" s="309"/>
      <c r="Q499" s="309"/>
      <c r="R499" s="309"/>
      <c r="S499" s="309"/>
      <c r="T499" s="309"/>
      <c r="U499" s="309"/>
      <c r="V499" s="309"/>
      <c r="W499" s="309"/>
      <c r="X499" s="309"/>
      <c r="Y499" s="309"/>
      <c r="Z499" s="309"/>
    </row>
    <row r="500" spans="1:26" ht="14.25" customHeight="1">
      <c r="A500" s="312"/>
      <c r="B500" s="308"/>
      <c r="C500" s="309"/>
      <c r="D500" s="309"/>
      <c r="E500" s="309"/>
      <c r="F500" s="309"/>
      <c r="G500" s="309"/>
      <c r="H500" s="309"/>
      <c r="I500" s="309"/>
      <c r="J500" s="309"/>
      <c r="K500" s="309"/>
      <c r="L500" s="309"/>
      <c r="M500" s="309"/>
      <c r="N500" s="309"/>
      <c r="O500" s="309"/>
      <c r="P500" s="309"/>
      <c r="Q500" s="309"/>
      <c r="R500" s="309"/>
      <c r="S500" s="309"/>
      <c r="T500" s="309"/>
      <c r="U500" s="309"/>
      <c r="V500" s="309"/>
      <c r="W500" s="309"/>
      <c r="X500" s="309"/>
      <c r="Y500" s="309"/>
      <c r="Z500" s="309"/>
    </row>
    <row r="501" spans="1:26" ht="14.25" customHeight="1">
      <c r="A501" s="312"/>
      <c r="B501" s="308"/>
      <c r="C501" s="309"/>
      <c r="D501" s="309"/>
      <c r="E501" s="309"/>
      <c r="F501" s="309"/>
      <c r="G501" s="309"/>
      <c r="H501" s="309"/>
      <c r="I501" s="309"/>
      <c r="J501" s="309"/>
      <c r="K501" s="309"/>
      <c r="L501" s="309"/>
      <c r="M501" s="309"/>
      <c r="N501" s="309"/>
      <c r="O501" s="309"/>
      <c r="P501" s="309"/>
      <c r="Q501" s="309"/>
      <c r="R501" s="309"/>
      <c r="S501" s="309"/>
      <c r="T501" s="309"/>
      <c r="U501" s="309"/>
      <c r="V501" s="309"/>
      <c r="W501" s="309"/>
      <c r="X501" s="309"/>
      <c r="Y501" s="309"/>
      <c r="Z501" s="309"/>
    </row>
    <row r="502" spans="1:26" ht="14.25" customHeight="1">
      <c r="A502" s="312"/>
      <c r="B502" s="308"/>
      <c r="C502" s="309"/>
      <c r="D502" s="309"/>
      <c r="E502" s="309"/>
      <c r="F502" s="309"/>
      <c r="G502" s="309"/>
      <c r="H502" s="309"/>
      <c r="I502" s="309"/>
      <c r="J502" s="309"/>
      <c r="K502" s="309"/>
      <c r="L502" s="309"/>
      <c r="M502" s="309"/>
      <c r="N502" s="309"/>
      <c r="O502" s="309"/>
      <c r="P502" s="309"/>
      <c r="Q502" s="309"/>
      <c r="R502" s="309"/>
      <c r="S502" s="309"/>
      <c r="T502" s="309"/>
      <c r="U502" s="309"/>
      <c r="V502" s="309"/>
      <c r="W502" s="309"/>
      <c r="X502" s="309"/>
      <c r="Y502" s="309"/>
      <c r="Z502" s="309"/>
    </row>
    <row r="503" spans="1:26" ht="14.25" customHeight="1">
      <c r="A503" s="312"/>
      <c r="B503" s="308"/>
      <c r="C503" s="309"/>
      <c r="D503" s="309"/>
      <c r="E503" s="309"/>
      <c r="F503" s="309"/>
      <c r="G503" s="309"/>
      <c r="H503" s="309"/>
      <c r="I503" s="309"/>
      <c r="J503" s="309"/>
      <c r="K503" s="309"/>
      <c r="L503" s="309"/>
      <c r="M503" s="309"/>
      <c r="N503" s="309"/>
      <c r="O503" s="309"/>
      <c r="P503" s="309"/>
      <c r="Q503" s="309"/>
      <c r="R503" s="309"/>
      <c r="S503" s="309"/>
      <c r="T503" s="309"/>
      <c r="U503" s="309"/>
      <c r="V503" s="309"/>
      <c r="W503" s="309"/>
      <c r="X503" s="309"/>
      <c r="Y503" s="309"/>
      <c r="Z503" s="309"/>
    </row>
    <row r="504" spans="1:26" ht="14.25" customHeight="1">
      <c r="A504" s="312"/>
      <c r="B504" s="308"/>
      <c r="C504" s="309"/>
      <c r="D504" s="309"/>
      <c r="E504" s="309"/>
      <c r="F504" s="309"/>
      <c r="G504" s="309"/>
      <c r="H504" s="309"/>
      <c r="I504" s="309"/>
      <c r="J504" s="309"/>
      <c r="K504" s="309"/>
      <c r="L504" s="309"/>
      <c r="M504" s="309"/>
      <c r="N504" s="309"/>
      <c r="O504" s="309"/>
      <c r="P504" s="309"/>
      <c r="Q504" s="309"/>
      <c r="R504" s="309"/>
      <c r="S504" s="309"/>
      <c r="T504" s="309"/>
      <c r="U504" s="309"/>
      <c r="V504" s="309"/>
      <c r="W504" s="309"/>
      <c r="X504" s="309"/>
      <c r="Y504" s="309"/>
      <c r="Z504" s="309"/>
    </row>
    <row r="505" spans="1:26" ht="14.25" customHeight="1">
      <c r="A505" s="312"/>
      <c r="B505" s="308"/>
      <c r="C505" s="309"/>
      <c r="D505" s="309"/>
      <c r="E505" s="309"/>
      <c r="F505" s="309"/>
      <c r="G505" s="309"/>
      <c r="H505" s="309"/>
      <c r="I505" s="309"/>
      <c r="J505" s="309"/>
      <c r="K505" s="309"/>
      <c r="L505" s="309"/>
      <c r="M505" s="309"/>
      <c r="N505" s="309"/>
      <c r="O505" s="309"/>
      <c r="P505" s="309"/>
      <c r="Q505" s="309"/>
      <c r="R505" s="309"/>
      <c r="S505" s="309"/>
      <c r="T505" s="309"/>
      <c r="U505" s="309"/>
      <c r="V505" s="309"/>
      <c r="W505" s="309"/>
      <c r="X505" s="309"/>
      <c r="Y505" s="309"/>
      <c r="Z505" s="309"/>
    </row>
    <row r="506" spans="1:26" ht="14.25" customHeight="1">
      <c r="A506" s="312"/>
      <c r="B506" s="308"/>
      <c r="C506" s="309"/>
      <c r="D506" s="309"/>
      <c r="E506" s="309"/>
      <c r="F506" s="309"/>
      <c r="G506" s="309"/>
      <c r="H506" s="309"/>
      <c r="I506" s="309"/>
      <c r="J506" s="309"/>
      <c r="K506" s="309"/>
      <c r="L506" s="309"/>
      <c r="M506" s="309"/>
      <c r="N506" s="309"/>
      <c r="O506" s="309"/>
      <c r="P506" s="309"/>
      <c r="Q506" s="309"/>
      <c r="R506" s="309"/>
      <c r="S506" s="309"/>
      <c r="T506" s="309"/>
      <c r="U506" s="309"/>
      <c r="V506" s="309"/>
      <c r="W506" s="309"/>
      <c r="X506" s="309"/>
      <c r="Y506" s="309"/>
      <c r="Z506" s="309"/>
    </row>
    <row r="507" spans="1:26" ht="14.25" customHeight="1">
      <c r="A507" s="312"/>
      <c r="B507" s="308"/>
      <c r="C507" s="309"/>
      <c r="D507" s="309"/>
      <c r="E507" s="309"/>
      <c r="F507" s="309"/>
      <c r="G507" s="309"/>
      <c r="H507" s="309"/>
      <c r="I507" s="309"/>
      <c r="J507" s="309"/>
      <c r="K507" s="309"/>
      <c r="L507" s="309"/>
      <c r="M507" s="309"/>
      <c r="N507" s="309"/>
      <c r="O507" s="309"/>
      <c r="P507" s="309"/>
      <c r="Q507" s="309"/>
      <c r="R507" s="309"/>
      <c r="S507" s="309"/>
      <c r="T507" s="309"/>
      <c r="U507" s="309"/>
      <c r="V507" s="309"/>
      <c r="W507" s="309"/>
      <c r="X507" s="309"/>
      <c r="Y507" s="309"/>
      <c r="Z507" s="309"/>
    </row>
    <row r="508" spans="1:26" ht="14.25" customHeight="1">
      <c r="A508" s="312"/>
      <c r="B508" s="308"/>
      <c r="C508" s="309"/>
      <c r="D508" s="309"/>
      <c r="E508" s="309"/>
      <c r="F508" s="309"/>
      <c r="G508" s="309"/>
      <c r="H508" s="309"/>
      <c r="I508" s="309"/>
      <c r="J508" s="309"/>
      <c r="K508" s="309"/>
      <c r="L508" s="309"/>
      <c r="M508" s="309"/>
      <c r="N508" s="309"/>
      <c r="O508" s="309"/>
      <c r="P508" s="309"/>
      <c r="Q508" s="309"/>
      <c r="R508" s="309"/>
      <c r="S508" s="309"/>
      <c r="T508" s="309"/>
      <c r="U508" s="309"/>
      <c r="V508" s="309"/>
      <c r="W508" s="309"/>
      <c r="X508" s="309"/>
      <c r="Y508" s="309"/>
      <c r="Z508" s="309"/>
    </row>
    <row r="509" spans="1:26" ht="14.25" customHeight="1">
      <c r="A509" s="312"/>
      <c r="B509" s="308"/>
      <c r="C509" s="309"/>
      <c r="D509" s="309"/>
      <c r="E509" s="309"/>
      <c r="F509" s="309"/>
      <c r="G509" s="309"/>
      <c r="H509" s="309"/>
      <c r="I509" s="309"/>
      <c r="J509" s="309"/>
      <c r="K509" s="309"/>
      <c r="L509" s="309"/>
      <c r="M509" s="309"/>
      <c r="N509" s="309"/>
      <c r="O509" s="309"/>
      <c r="P509" s="309"/>
      <c r="Q509" s="309"/>
      <c r="R509" s="309"/>
      <c r="S509" s="309"/>
      <c r="T509" s="309"/>
      <c r="U509" s="309"/>
      <c r="V509" s="309"/>
      <c r="W509" s="309"/>
      <c r="X509" s="309"/>
      <c r="Y509" s="309"/>
      <c r="Z509" s="309"/>
    </row>
    <row r="510" spans="1:26" ht="14.25" customHeight="1">
      <c r="A510" s="312"/>
      <c r="B510" s="308"/>
      <c r="C510" s="309"/>
      <c r="D510" s="309"/>
      <c r="E510" s="309"/>
      <c r="F510" s="309"/>
      <c r="G510" s="309"/>
      <c r="H510" s="309"/>
      <c r="I510" s="309"/>
      <c r="J510" s="309"/>
      <c r="K510" s="309"/>
      <c r="L510" s="309"/>
      <c r="M510" s="309"/>
      <c r="N510" s="309"/>
      <c r="O510" s="309"/>
      <c r="P510" s="309"/>
      <c r="Q510" s="309"/>
      <c r="R510" s="309"/>
      <c r="S510" s="309"/>
      <c r="T510" s="309"/>
      <c r="U510" s="309"/>
      <c r="V510" s="309"/>
      <c r="W510" s="309"/>
      <c r="X510" s="309"/>
      <c r="Y510" s="309"/>
      <c r="Z510" s="309"/>
    </row>
    <row r="511" spans="1:26" ht="14.25" customHeight="1">
      <c r="A511" s="312"/>
      <c r="B511" s="308"/>
      <c r="C511" s="309"/>
      <c r="D511" s="309"/>
      <c r="E511" s="309"/>
      <c r="F511" s="309"/>
      <c r="G511" s="309"/>
      <c r="H511" s="309"/>
      <c r="I511" s="309"/>
      <c r="J511" s="309"/>
      <c r="K511" s="309"/>
      <c r="L511" s="309"/>
      <c r="M511" s="309"/>
      <c r="N511" s="309"/>
      <c r="O511" s="309"/>
      <c r="P511" s="309"/>
      <c r="Q511" s="309"/>
      <c r="R511" s="309"/>
      <c r="S511" s="309"/>
      <c r="T511" s="309"/>
      <c r="U511" s="309"/>
      <c r="V511" s="309"/>
      <c r="W511" s="309"/>
      <c r="X511" s="309"/>
      <c r="Y511" s="309"/>
      <c r="Z511" s="309"/>
    </row>
    <row r="512" spans="1:26" ht="14.25" customHeight="1">
      <c r="A512" s="312"/>
      <c r="B512" s="308"/>
      <c r="C512" s="309"/>
      <c r="D512" s="309"/>
      <c r="E512" s="309"/>
      <c r="F512" s="309"/>
      <c r="G512" s="309"/>
      <c r="H512" s="309"/>
      <c r="I512" s="309"/>
      <c r="J512" s="309"/>
      <c r="K512" s="309"/>
      <c r="L512" s="309"/>
      <c r="M512" s="309"/>
      <c r="N512" s="309"/>
      <c r="O512" s="309"/>
      <c r="P512" s="309"/>
      <c r="Q512" s="309"/>
      <c r="R512" s="309"/>
      <c r="S512" s="309"/>
      <c r="T512" s="309"/>
      <c r="U512" s="309"/>
      <c r="V512" s="309"/>
      <c r="W512" s="309"/>
      <c r="X512" s="309"/>
      <c r="Y512" s="309"/>
      <c r="Z512" s="309"/>
    </row>
    <row r="513" spans="1:26" ht="14.25" customHeight="1">
      <c r="A513" s="312"/>
      <c r="B513" s="308"/>
      <c r="C513" s="309"/>
      <c r="D513" s="309"/>
      <c r="E513" s="309"/>
      <c r="F513" s="309"/>
      <c r="G513" s="309"/>
      <c r="H513" s="309"/>
      <c r="I513" s="309"/>
      <c r="J513" s="309"/>
      <c r="K513" s="309"/>
      <c r="L513" s="309"/>
      <c r="M513" s="309"/>
      <c r="N513" s="309"/>
      <c r="O513" s="309"/>
      <c r="P513" s="309"/>
      <c r="Q513" s="309"/>
      <c r="R513" s="309"/>
      <c r="S513" s="309"/>
      <c r="T513" s="309"/>
      <c r="U513" s="309"/>
      <c r="V513" s="309"/>
      <c r="W513" s="309"/>
      <c r="X513" s="309"/>
      <c r="Y513" s="309"/>
      <c r="Z513" s="309"/>
    </row>
    <row r="514" spans="1:26" ht="14.25" customHeight="1">
      <c r="A514" s="312"/>
      <c r="B514" s="308"/>
      <c r="C514" s="309"/>
      <c r="D514" s="309"/>
      <c r="E514" s="309"/>
      <c r="F514" s="309"/>
      <c r="G514" s="309"/>
      <c r="H514" s="309"/>
      <c r="I514" s="309"/>
      <c r="J514" s="309"/>
      <c r="K514" s="309"/>
      <c r="L514" s="309"/>
      <c r="M514" s="309"/>
      <c r="N514" s="309"/>
      <c r="O514" s="309"/>
      <c r="P514" s="309"/>
      <c r="Q514" s="309"/>
      <c r="R514" s="309"/>
      <c r="S514" s="309"/>
      <c r="T514" s="309"/>
      <c r="U514" s="309"/>
      <c r="V514" s="309"/>
      <c r="W514" s="309"/>
      <c r="X514" s="309"/>
      <c r="Y514" s="309"/>
      <c r="Z514" s="309"/>
    </row>
    <row r="515" spans="1:26" ht="14.25" customHeight="1">
      <c r="A515" s="312"/>
      <c r="B515" s="308"/>
      <c r="C515" s="309"/>
      <c r="D515" s="309"/>
      <c r="E515" s="309"/>
      <c r="F515" s="309"/>
      <c r="G515" s="309"/>
      <c r="H515" s="309"/>
      <c r="I515" s="309"/>
      <c r="J515" s="309"/>
      <c r="K515" s="309"/>
      <c r="L515" s="309"/>
      <c r="M515" s="309"/>
      <c r="N515" s="309"/>
      <c r="O515" s="309"/>
      <c r="P515" s="309"/>
      <c r="Q515" s="309"/>
      <c r="R515" s="309"/>
      <c r="S515" s="309"/>
      <c r="T515" s="309"/>
      <c r="U515" s="309"/>
      <c r="V515" s="309"/>
      <c r="W515" s="309"/>
      <c r="X515" s="309"/>
      <c r="Y515" s="309"/>
      <c r="Z515" s="309"/>
    </row>
    <row r="516" spans="1:26" ht="14.25" customHeight="1">
      <c r="A516" s="312"/>
      <c r="B516" s="308"/>
      <c r="C516" s="309"/>
      <c r="D516" s="309"/>
      <c r="E516" s="309"/>
      <c r="F516" s="309"/>
      <c r="G516" s="309"/>
      <c r="H516" s="309"/>
      <c r="I516" s="309"/>
      <c r="J516" s="309"/>
      <c r="K516" s="309"/>
      <c r="L516" s="309"/>
      <c r="M516" s="309"/>
      <c r="N516" s="309"/>
      <c r="O516" s="309"/>
      <c r="P516" s="309"/>
      <c r="Q516" s="309"/>
      <c r="R516" s="309"/>
      <c r="S516" s="309"/>
      <c r="T516" s="309"/>
      <c r="U516" s="309"/>
      <c r="V516" s="309"/>
      <c r="W516" s="309"/>
      <c r="X516" s="309"/>
      <c r="Y516" s="309"/>
      <c r="Z516" s="309"/>
    </row>
    <row r="517" spans="1:26" ht="14.25" customHeight="1">
      <c r="A517" s="312"/>
      <c r="B517" s="308"/>
      <c r="C517" s="309"/>
      <c r="D517" s="309"/>
      <c r="E517" s="309"/>
      <c r="F517" s="309"/>
      <c r="G517" s="309"/>
      <c r="H517" s="309"/>
      <c r="I517" s="309"/>
      <c r="J517" s="309"/>
      <c r="K517" s="309"/>
      <c r="L517" s="309"/>
      <c r="M517" s="309"/>
      <c r="N517" s="309"/>
      <c r="O517" s="309"/>
      <c r="P517" s="309"/>
      <c r="Q517" s="309"/>
      <c r="R517" s="309"/>
      <c r="S517" s="309"/>
      <c r="T517" s="309"/>
      <c r="U517" s="309"/>
      <c r="V517" s="309"/>
      <c r="W517" s="309"/>
      <c r="X517" s="309"/>
      <c r="Y517" s="309"/>
      <c r="Z517" s="309"/>
    </row>
    <row r="518" spans="1:26" ht="14.25" customHeight="1">
      <c r="A518" s="312"/>
      <c r="B518" s="308"/>
      <c r="C518" s="309"/>
      <c r="D518" s="309"/>
      <c r="E518" s="309"/>
      <c r="F518" s="309"/>
      <c r="G518" s="309"/>
      <c r="H518" s="309"/>
      <c r="I518" s="309"/>
      <c r="J518" s="309"/>
      <c r="K518" s="309"/>
      <c r="L518" s="309"/>
      <c r="M518" s="309"/>
      <c r="N518" s="309"/>
      <c r="O518" s="309"/>
      <c r="P518" s="309"/>
      <c r="Q518" s="309"/>
      <c r="R518" s="309"/>
      <c r="S518" s="309"/>
      <c r="T518" s="309"/>
      <c r="U518" s="309"/>
      <c r="V518" s="309"/>
      <c r="W518" s="309"/>
      <c r="X518" s="309"/>
      <c r="Y518" s="309"/>
      <c r="Z518" s="309"/>
    </row>
    <row r="519" spans="1:26" ht="14.25" customHeight="1">
      <c r="A519" s="312"/>
      <c r="B519" s="308"/>
      <c r="C519" s="309"/>
      <c r="D519" s="309"/>
      <c r="E519" s="309"/>
      <c r="F519" s="309"/>
      <c r="G519" s="309"/>
      <c r="H519" s="309"/>
      <c r="I519" s="309"/>
      <c r="J519" s="309"/>
      <c r="K519" s="309"/>
      <c r="L519" s="309"/>
      <c r="M519" s="309"/>
      <c r="N519" s="309"/>
      <c r="O519" s="309"/>
      <c r="P519" s="309"/>
      <c r="Q519" s="309"/>
      <c r="R519" s="309"/>
      <c r="S519" s="309"/>
      <c r="T519" s="309"/>
      <c r="U519" s="309"/>
      <c r="V519" s="309"/>
      <c r="W519" s="309"/>
      <c r="X519" s="309"/>
      <c r="Y519" s="309"/>
      <c r="Z519" s="309"/>
    </row>
    <row r="520" spans="1:26" ht="14.25" customHeight="1">
      <c r="A520" s="312"/>
      <c r="B520" s="308"/>
      <c r="C520" s="309"/>
      <c r="D520" s="309"/>
      <c r="E520" s="309"/>
      <c r="F520" s="309"/>
      <c r="G520" s="309"/>
      <c r="H520" s="309"/>
      <c r="I520" s="309"/>
      <c r="J520" s="309"/>
      <c r="K520" s="309"/>
      <c r="L520" s="309"/>
      <c r="M520" s="309"/>
      <c r="N520" s="309"/>
      <c r="O520" s="309"/>
      <c r="P520" s="309"/>
      <c r="Q520" s="309"/>
      <c r="R520" s="309"/>
      <c r="S520" s="309"/>
      <c r="T520" s="309"/>
      <c r="U520" s="309"/>
      <c r="V520" s="309"/>
      <c r="W520" s="309"/>
      <c r="X520" s="309"/>
      <c r="Y520" s="309"/>
      <c r="Z520" s="309"/>
    </row>
    <row r="521" spans="1:26" ht="14.25" customHeight="1">
      <c r="A521" s="312"/>
      <c r="B521" s="308"/>
      <c r="C521" s="309"/>
      <c r="D521" s="309"/>
      <c r="E521" s="309"/>
      <c r="F521" s="309"/>
      <c r="G521" s="309"/>
      <c r="H521" s="309"/>
      <c r="I521" s="309"/>
      <c r="J521" s="309"/>
      <c r="K521" s="309"/>
      <c r="L521" s="309"/>
      <c r="M521" s="309"/>
      <c r="N521" s="309"/>
      <c r="O521" s="309"/>
      <c r="P521" s="309"/>
      <c r="Q521" s="309"/>
      <c r="R521" s="309"/>
      <c r="S521" s="309"/>
      <c r="T521" s="309"/>
      <c r="U521" s="309"/>
      <c r="V521" s="309"/>
      <c r="W521" s="309"/>
      <c r="X521" s="309"/>
      <c r="Y521" s="309"/>
      <c r="Z521" s="309"/>
    </row>
    <row r="522" spans="1:26" ht="14.25" customHeight="1">
      <c r="A522" s="312"/>
      <c r="B522" s="308"/>
      <c r="C522" s="309"/>
      <c r="D522" s="309"/>
      <c r="E522" s="309"/>
      <c r="F522" s="309"/>
      <c r="G522" s="309"/>
      <c r="H522" s="309"/>
      <c r="I522" s="309"/>
      <c r="J522" s="309"/>
      <c r="K522" s="309"/>
      <c r="L522" s="309"/>
      <c r="M522" s="309"/>
      <c r="N522" s="309"/>
      <c r="O522" s="309"/>
      <c r="P522" s="309"/>
      <c r="Q522" s="309"/>
      <c r="R522" s="309"/>
      <c r="S522" s="309"/>
      <c r="T522" s="309"/>
      <c r="U522" s="309"/>
      <c r="V522" s="309"/>
      <c r="W522" s="309"/>
      <c r="X522" s="309"/>
      <c r="Y522" s="309"/>
      <c r="Z522" s="309"/>
    </row>
    <row r="523" spans="1:26" ht="14.25" customHeight="1">
      <c r="A523" s="312"/>
      <c r="B523" s="308"/>
      <c r="C523" s="309"/>
      <c r="D523" s="309"/>
      <c r="E523" s="309"/>
      <c r="F523" s="309"/>
      <c r="G523" s="309"/>
      <c r="H523" s="309"/>
      <c r="I523" s="309"/>
      <c r="J523" s="309"/>
      <c r="K523" s="309"/>
      <c r="L523" s="309"/>
      <c r="M523" s="309"/>
      <c r="N523" s="309"/>
      <c r="O523" s="309"/>
      <c r="P523" s="309"/>
      <c r="Q523" s="309"/>
      <c r="R523" s="309"/>
      <c r="S523" s="309"/>
      <c r="T523" s="309"/>
      <c r="U523" s="309"/>
      <c r="V523" s="309"/>
      <c r="W523" s="309"/>
      <c r="X523" s="309"/>
      <c r="Y523" s="309"/>
      <c r="Z523" s="309"/>
    </row>
    <row r="524" spans="1:26" ht="14.25" customHeight="1">
      <c r="A524" s="312"/>
      <c r="B524" s="308"/>
      <c r="C524" s="309"/>
      <c r="D524" s="309"/>
      <c r="E524" s="309"/>
      <c r="F524" s="309"/>
      <c r="G524" s="309"/>
      <c r="H524" s="309"/>
      <c r="I524" s="309"/>
      <c r="J524" s="309"/>
      <c r="K524" s="309"/>
      <c r="L524" s="309"/>
      <c r="M524" s="309"/>
      <c r="N524" s="309"/>
      <c r="O524" s="309"/>
      <c r="P524" s="309"/>
      <c r="Q524" s="309"/>
      <c r="R524" s="309"/>
      <c r="S524" s="309"/>
      <c r="T524" s="309"/>
      <c r="U524" s="309"/>
      <c r="V524" s="309"/>
      <c r="W524" s="309"/>
      <c r="X524" s="309"/>
      <c r="Y524" s="309"/>
      <c r="Z524" s="309"/>
    </row>
    <row r="525" spans="1:26" ht="14.25" customHeight="1">
      <c r="A525" s="312"/>
      <c r="B525" s="308"/>
      <c r="C525" s="309"/>
      <c r="D525" s="309"/>
      <c r="E525" s="309"/>
      <c r="F525" s="309"/>
      <c r="G525" s="309"/>
      <c r="H525" s="309"/>
      <c r="I525" s="309"/>
      <c r="J525" s="309"/>
      <c r="K525" s="309"/>
      <c r="L525" s="309"/>
      <c r="M525" s="309"/>
      <c r="N525" s="309"/>
      <c r="O525" s="309"/>
      <c r="P525" s="309"/>
      <c r="Q525" s="309"/>
      <c r="R525" s="309"/>
      <c r="S525" s="309"/>
      <c r="T525" s="309"/>
      <c r="U525" s="309"/>
      <c r="V525" s="309"/>
      <c r="W525" s="309"/>
      <c r="X525" s="309"/>
      <c r="Y525" s="309"/>
      <c r="Z525" s="309"/>
    </row>
    <row r="526" spans="1:26" ht="14.25" customHeight="1">
      <c r="A526" s="312"/>
      <c r="B526" s="308"/>
      <c r="C526" s="309"/>
      <c r="D526" s="309"/>
      <c r="E526" s="309"/>
      <c r="F526" s="309"/>
      <c r="G526" s="309"/>
      <c r="H526" s="309"/>
      <c r="I526" s="309"/>
      <c r="J526" s="309"/>
      <c r="K526" s="309"/>
      <c r="L526" s="309"/>
      <c r="M526" s="309"/>
      <c r="N526" s="309"/>
      <c r="O526" s="309"/>
      <c r="P526" s="309"/>
      <c r="Q526" s="309"/>
      <c r="R526" s="309"/>
      <c r="S526" s="309"/>
      <c r="T526" s="309"/>
      <c r="U526" s="309"/>
      <c r="V526" s="309"/>
      <c r="W526" s="309"/>
      <c r="X526" s="309"/>
      <c r="Y526" s="309"/>
      <c r="Z526" s="309"/>
    </row>
    <row r="527" spans="1:26" ht="14.25" customHeight="1">
      <c r="A527" s="312"/>
      <c r="B527" s="308"/>
      <c r="C527" s="309"/>
      <c r="D527" s="309"/>
      <c r="E527" s="309"/>
      <c r="F527" s="309"/>
      <c r="G527" s="309"/>
      <c r="H527" s="309"/>
      <c r="I527" s="309"/>
      <c r="J527" s="309"/>
      <c r="K527" s="309"/>
      <c r="L527" s="309"/>
      <c r="M527" s="309"/>
      <c r="N527" s="309"/>
      <c r="O527" s="309"/>
      <c r="P527" s="309"/>
      <c r="Q527" s="309"/>
      <c r="R527" s="309"/>
      <c r="S527" s="309"/>
      <c r="T527" s="309"/>
      <c r="U527" s="309"/>
      <c r="V527" s="309"/>
      <c r="W527" s="309"/>
      <c r="X527" s="309"/>
      <c r="Y527" s="309"/>
      <c r="Z527" s="309"/>
    </row>
    <row r="528" spans="1:26" ht="14.25" customHeight="1">
      <c r="A528" s="312"/>
      <c r="B528" s="308"/>
      <c r="C528" s="309"/>
      <c r="D528" s="309"/>
      <c r="E528" s="309"/>
      <c r="F528" s="309"/>
      <c r="G528" s="309"/>
      <c r="H528" s="309"/>
      <c r="I528" s="309"/>
      <c r="J528" s="309"/>
      <c r="K528" s="309"/>
      <c r="L528" s="309"/>
      <c r="M528" s="309"/>
      <c r="N528" s="309"/>
      <c r="O528" s="309"/>
      <c r="P528" s="309"/>
      <c r="Q528" s="309"/>
      <c r="R528" s="309"/>
      <c r="S528" s="309"/>
      <c r="T528" s="309"/>
      <c r="U528" s="309"/>
      <c r="V528" s="309"/>
      <c r="W528" s="309"/>
      <c r="X528" s="309"/>
      <c r="Y528" s="309"/>
      <c r="Z528" s="309"/>
    </row>
    <row r="529" spans="1:26" ht="14.25" customHeight="1">
      <c r="A529" s="312"/>
      <c r="B529" s="308"/>
      <c r="C529" s="309"/>
      <c r="D529" s="309"/>
      <c r="E529" s="309"/>
      <c r="F529" s="309"/>
      <c r="G529" s="309"/>
      <c r="H529" s="309"/>
      <c r="I529" s="309"/>
      <c r="J529" s="309"/>
      <c r="K529" s="309"/>
      <c r="L529" s="309"/>
      <c r="M529" s="309"/>
      <c r="N529" s="309"/>
      <c r="O529" s="309"/>
      <c r="P529" s="309"/>
      <c r="Q529" s="309"/>
      <c r="R529" s="309"/>
      <c r="S529" s="309"/>
      <c r="T529" s="309"/>
      <c r="U529" s="309"/>
      <c r="V529" s="309"/>
      <c r="W529" s="309"/>
      <c r="X529" s="309"/>
      <c r="Y529" s="309"/>
      <c r="Z529" s="309"/>
    </row>
    <row r="530" spans="1:26" ht="14.25" customHeight="1">
      <c r="A530" s="312"/>
      <c r="B530" s="308"/>
      <c r="C530" s="309"/>
      <c r="D530" s="309"/>
      <c r="E530" s="309"/>
      <c r="F530" s="309"/>
      <c r="G530" s="309"/>
      <c r="H530" s="309"/>
      <c r="I530" s="309"/>
      <c r="J530" s="309"/>
      <c r="K530" s="309"/>
      <c r="L530" s="309"/>
      <c r="M530" s="309"/>
      <c r="N530" s="309"/>
      <c r="O530" s="309"/>
      <c r="P530" s="309"/>
      <c r="Q530" s="309"/>
      <c r="R530" s="309"/>
      <c r="S530" s="309"/>
      <c r="T530" s="309"/>
      <c r="U530" s="309"/>
      <c r="V530" s="309"/>
      <c r="W530" s="309"/>
      <c r="X530" s="309"/>
      <c r="Y530" s="309"/>
      <c r="Z530" s="309"/>
    </row>
    <row r="531" spans="1:26" ht="14.25" customHeight="1">
      <c r="A531" s="312"/>
      <c r="B531" s="308"/>
      <c r="C531" s="309"/>
      <c r="D531" s="309"/>
      <c r="E531" s="309"/>
      <c r="F531" s="309"/>
      <c r="G531" s="309"/>
      <c r="H531" s="309"/>
      <c r="I531" s="309"/>
      <c r="J531" s="309"/>
      <c r="K531" s="309"/>
      <c r="L531" s="309"/>
      <c r="M531" s="309"/>
      <c r="N531" s="309"/>
      <c r="O531" s="309"/>
      <c r="P531" s="309"/>
      <c r="Q531" s="309"/>
      <c r="R531" s="309"/>
      <c r="S531" s="309"/>
      <c r="T531" s="309"/>
      <c r="U531" s="309"/>
      <c r="V531" s="309"/>
      <c r="W531" s="309"/>
      <c r="X531" s="309"/>
      <c r="Y531" s="309"/>
      <c r="Z531" s="309"/>
    </row>
    <row r="532" spans="1:26" ht="14.25" customHeight="1">
      <c r="A532" s="312"/>
      <c r="B532" s="308"/>
      <c r="C532" s="309"/>
      <c r="D532" s="309"/>
      <c r="E532" s="309"/>
      <c r="F532" s="309"/>
      <c r="G532" s="309"/>
      <c r="H532" s="309"/>
      <c r="I532" s="309"/>
      <c r="J532" s="309"/>
      <c r="K532" s="309"/>
      <c r="L532" s="309"/>
      <c r="M532" s="309"/>
      <c r="N532" s="309"/>
      <c r="O532" s="309"/>
      <c r="P532" s="309"/>
      <c r="Q532" s="309"/>
      <c r="R532" s="309"/>
      <c r="S532" s="309"/>
      <c r="T532" s="309"/>
      <c r="U532" s="309"/>
      <c r="V532" s="309"/>
      <c r="W532" s="309"/>
      <c r="X532" s="309"/>
      <c r="Y532" s="309"/>
      <c r="Z532" s="309"/>
    </row>
    <row r="533" spans="1:26" ht="14.25" customHeight="1">
      <c r="A533" s="312"/>
      <c r="B533" s="308"/>
      <c r="C533" s="309"/>
      <c r="D533" s="309"/>
      <c r="E533" s="309"/>
      <c r="F533" s="309"/>
      <c r="G533" s="309"/>
      <c r="H533" s="309"/>
      <c r="I533" s="309"/>
      <c r="J533" s="309"/>
      <c r="K533" s="309"/>
      <c r="L533" s="309"/>
      <c r="M533" s="309"/>
      <c r="N533" s="309"/>
      <c r="O533" s="309"/>
      <c r="P533" s="309"/>
      <c r="Q533" s="309"/>
      <c r="R533" s="309"/>
      <c r="S533" s="309"/>
      <c r="T533" s="309"/>
      <c r="U533" s="309"/>
      <c r="V533" s="309"/>
      <c r="W533" s="309"/>
      <c r="X533" s="309"/>
      <c r="Y533" s="309"/>
      <c r="Z533" s="309"/>
    </row>
    <row r="534" spans="1:26" ht="14.25" customHeight="1">
      <c r="A534" s="312"/>
      <c r="B534" s="308"/>
      <c r="C534" s="309"/>
      <c r="D534" s="309"/>
      <c r="E534" s="309"/>
      <c r="F534" s="309"/>
      <c r="G534" s="309"/>
      <c r="H534" s="309"/>
      <c r="I534" s="309"/>
      <c r="J534" s="309"/>
      <c r="K534" s="309"/>
      <c r="L534" s="309"/>
      <c r="M534" s="309"/>
      <c r="N534" s="309"/>
      <c r="O534" s="309"/>
      <c r="P534" s="309"/>
      <c r="Q534" s="309"/>
      <c r="R534" s="309"/>
      <c r="S534" s="309"/>
      <c r="T534" s="309"/>
      <c r="U534" s="309"/>
      <c r="V534" s="309"/>
      <c r="W534" s="309"/>
      <c r="X534" s="309"/>
      <c r="Y534" s="309"/>
      <c r="Z534" s="309"/>
    </row>
    <row r="535" spans="1:26" ht="14.25" customHeight="1">
      <c r="A535" s="312"/>
      <c r="B535" s="308"/>
      <c r="C535" s="309"/>
      <c r="D535" s="309"/>
      <c r="E535" s="309"/>
      <c r="F535" s="309"/>
      <c r="G535" s="309"/>
      <c r="H535" s="309"/>
      <c r="I535" s="309"/>
      <c r="J535" s="309"/>
      <c r="K535" s="309"/>
      <c r="L535" s="309"/>
      <c r="M535" s="309"/>
      <c r="N535" s="309"/>
      <c r="O535" s="309"/>
      <c r="P535" s="309"/>
      <c r="Q535" s="309"/>
      <c r="R535" s="309"/>
      <c r="S535" s="309"/>
      <c r="T535" s="309"/>
      <c r="U535" s="309"/>
      <c r="V535" s="309"/>
      <c r="W535" s="309"/>
      <c r="X535" s="309"/>
      <c r="Y535" s="309"/>
      <c r="Z535" s="309"/>
    </row>
    <row r="536" spans="1:26" ht="14.25" customHeight="1">
      <c r="A536" s="312"/>
      <c r="B536" s="308"/>
      <c r="C536" s="309"/>
      <c r="D536" s="309"/>
      <c r="E536" s="309"/>
      <c r="F536" s="309"/>
      <c r="G536" s="309"/>
      <c r="H536" s="309"/>
      <c r="I536" s="309"/>
      <c r="J536" s="309"/>
      <c r="K536" s="309"/>
      <c r="L536" s="309"/>
      <c r="M536" s="309"/>
      <c r="N536" s="309"/>
      <c r="O536" s="309"/>
      <c r="P536" s="309"/>
      <c r="Q536" s="309"/>
      <c r="R536" s="309"/>
      <c r="S536" s="309"/>
      <c r="T536" s="309"/>
      <c r="U536" s="309"/>
      <c r="V536" s="309"/>
      <c r="W536" s="309"/>
      <c r="X536" s="309"/>
      <c r="Y536" s="309"/>
      <c r="Z536" s="309"/>
    </row>
    <row r="537" spans="1:26" ht="14.25" customHeight="1">
      <c r="A537" s="312"/>
      <c r="B537" s="308"/>
      <c r="C537" s="309"/>
      <c r="D537" s="309"/>
      <c r="E537" s="309"/>
      <c r="F537" s="309"/>
      <c r="G537" s="309"/>
      <c r="H537" s="309"/>
      <c r="I537" s="309"/>
      <c r="J537" s="309"/>
      <c r="K537" s="309"/>
      <c r="L537" s="309"/>
      <c r="M537" s="309"/>
      <c r="N537" s="309"/>
      <c r="O537" s="309"/>
      <c r="P537" s="309"/>
      <c r="Q537" s="309"/>
      <c r="R537" s="309"/>
      <c r="S537" s="309"/>
      <c r="T537" s="309"/>
      <c r="U537" s="309"/>
      <c r="V537" s="309"/>
      <c r="W537" s="309"/>
      <c r="X537" s="309"/>
      <c r="Y537" s="309"/>
      <c r="Z537" s="309"/>
    </row>
    <row r="538" spans="1:26" ht="14.25" customHeight="1">
      <c r="A538" s="312"/>
      <c r="B538" s="308"/>
      <c r="C538" s="309"/>
      <c r="D538" s="309"/>
      <c r="E538" s="309"/>
      <c r="F538" s="309"/>
      <c r="G538" s="309"/>
      <c r="H538" s="309"/>
      <c r="I538" s="309"/>
      <c r="J538" s="309"/>
      <c r="K538" s="309"/>
      <c r="L538" s="309"/>
      <c r="M538" s="309"/>
      <c r="N538" s="309"/>
      <c r="O538" s="309"/>
      <c r="P538" s="309"/>
      <c r="Q538" s="309"/>
      <c r="R538" s="309"/>
      <c r="S538" s="309"/>
      <c r="T538" s="309"/>
      <c r="U538" s="309"/>
      <c r="V538" s="309"/>
      <c r="W538" s="309"/>
      <c r="X538" s="309"/>
      <c r="Y538" s="309"/>
      <c r="Z538" s="309"/>
    </row>
    <row r="539" spans="1:26" ht="14.25" customHeight="1">
      <c r="A539" s="312"/>
      <c r="B539" s="308"/>
      <c r="C539" s="309"/>
      <c r="D539" s="309"/>
      <c r="E539" s="309"/>
      <c r="F539" s="309"/>
      <c r="G539" s="309"/>
      <c r="H539" s="309"/>
      <c r="I539" s="309"/>
      <c r="J539" s="309"/>
      <c r="K539" s="309"/>
      <c r="L539" s="309"/>
      <c r="M539" s="309"/>
      <c r="N539" s="309"/>
      <c r="O539" s="309"/>
      <c r="P539" s="309"/>
      <c r="Q539" s="309"/>
      <c r="R539" s="309"/>
      <c r="S539" s="309"/>
      <c r="T539" s="309"/>
      <c r="U539" s="309"/>
      <c r="V539" s="309"/>
      <c r="W539" s="309"/>
      <c r="X539" s="309"/>
      <c r="Y539" s="309"/>
      <c r="Z539" s="309"/>
    </row>
    <row r="540" spans="1:26" ht="14.25" customHeight="1">
      <c r="A540" s="312"/>
      <c r="B540" s="308"/>
      <c r="C540" s="309"/>
      <c r="D540" s="309"/>
      <c r="E540" s="309"/>
      <c r="F540" s="309"/>
      <c r="G540" s="309"/>
      <c r="H540" s="309"/>
      <c r="I540" s="309"/>
      <c r="J540" s="309"/>
      <c r="K540" s="309"/>
      <c r="L540" s="309"/>
      <c r="M540" s="309"/>
      <c r="N540" s="309"/>
      <c r="O540" s="309"/>
      <c r="P540" s="309"/>
      <c r="Q540" s="309"/>
      <c r="R540" s="309"/>
      <c r="S540" s="309"/>
      <c r="T540" s="309"/>
      <c r="U540" s="309"/>
      <c r="V540" s="309"/>
      <c r="W540" s="309"/>
      <c r="X540" s="309"/>
      <c r="Y540" s="309"/>
      <c r="Z540" s="309"/>
    </row>
    <row r="541" spans="1:26" ht="14.25" customHeight="1">
      <c r="A541" s="312"/>
      <c r="B541" s="308"/>
      <c r="C541" s="309"/>
      <c r="D541" s="309"/>
      <c r="E541" s="309"/>
      <c r="F541" s="309"/>
      <c r="G541" s="309"/>
      <c r="H541" s="309"/>
      <c r="I541" s="309"/>
      <c r="J541" s="309"/>
      <c r="K541" s="309"/>
      <c r="L541" s="309"/>
      <c r="M541" s="309"/>
      <c r="N541" s="309"/>
      <c r="O541" s="309"/>
      <c r="P541" s="309"/>
      <c r="Q541" s="309"/>
      <c r="R541" s="309"/>
      <c r="S541" s="309"/>
      <c r="T541" s="309"/>
      <c r="U541" s="309"/>
      <c r="V541" s="309"/>
      <c r="W541" s="309"/>
      <c r="X541" s="309"/>
      <c r="Y541" s="309"/>
      <c r="Z541" s="309"/>
    </row>
    <row r="542" spans="1:26" ht="14.25" customHeight="1">
      <c r="A542" s="312"/>
      <c r="B542" s="308"/>
      <c r="C542" s="309"/>
      <c r="D542" s="309"/>
      <c r="E542" s="309"/>
      <c r="F542" s="309"/>
      <c r="G542" s="309"/>
      <c r="H542" s="309"/>
      <c r="I542" s="309"/>
      <c r="J542" s="309"/>
      <c r="K542" s="309"/>
      <c r="L542" s="309"/>
      <c r="M542" s="309"/>
      <c r="N542" s="309"/>
      <c r="O542" s="309"/>
      <c r="P542" s="309"/>
      <c r="Q542" s="309"/>
      <c r="R542" s="309"/>
      <c r="S542" s="309"/>
      <c r="T542" s="309"/>
      <c r="U542" s="309"/>
      <c r="V542" s="309"/>
      <c r="W542" s="309"/>
      <c r="X542" s="309"/>
      <c r="Y542" s="309"/>
      <c r="Z542" s="309"/>
    </row>
    <row r="543" spans="1:26" ht="14.25" customHeight="1">
      <c r="A543" s="312"/>
      <c r="B543" s="308"/>
      <c r="C543" s="309"/>
      <c r="D543" s="309"/>
      <c r="E543" s="309"/>
      <c r="F543" s="309"/>
      <c r="G543" s="309"/>
      <c r="H543" s="309"/>
      <c r="I543" s="309"/>
      <c r="J543" s="309"/>
      <c r="K543" s="309"/>
      <c r="L543" s="309"/>
      <c r="M543" s="309"/>
      <c r="N543" s="309"/>
      <c r="O543" s="309"/>
      <c r="P543" s="309"/>
      <c r="Q543" s="309"/>
      <c r="R543" s="309"/>
      <c r="S543" s="309"/>
      <c r="T543" s="309"/>
      <c r="U543" s="309"/>
      <c r="V543" s="309"/>
      <c r="W543" s="309"/>
      <c r="X543" s="309"/>
      <c r="Y543" s="309"/>
      <c r="Z543" s="309"/>
    </row>
    <row r="544" spans="1:26" ht="14.25" customHeight="1">
      <c r="A544" s="312"/>
      <c r="B544" s="308"/>
      <c r="C544" s="309"/>
      <c r="D544" s="309"/>
      <c r="E544" s="309"/>
      <c r="F544" s="309"/>
      <c r="G544" s="309"/>
      <c r="H544" s="309"/>
      <c r="I544" s="309"/>
      <c r="J544" s="309"/>
      <c r="K544" s="309"/>
      <c r="L544" s="309"/>
      <c r="M544" s="309"/>
      <c r="N544" s="309"/>
      <c r="O544" s="309"/>
      <c r="P544" s="309"/>
      <c r="Q544" s="309"/>
      <c r="R544" s="309"/>
      <c r="S544" s="309"/>
      <c r="T544" s="309"/>
      <c r="U544" s="309"/>
      <c r="V544" s="309"/>
      <c r="W544" s="309"/>
      <c r="X544" s="309"/>
      <c r="Y544" s="309"/>
      <c r="Z544" s="309"/>
    </row>
    <row r="545" spans="1:26" ht="14.25" customHeight="1">
      <c r="A545" s="312"/>
      <c r="B545" s="308"/>
      <c r="C545" s="309"/>
      <c r="D545" s="309"/>
      <c r="E545" s="309"/>
      <c r="F545" s="309"/>
      <c r="G545" s="309"/>
      <c r="H545" s="309"/>
      <c r="I545" s="309"/>
      <c r="J545" s="309"/>
      <c r="K545" s="309"/>
      <c r="L545" s="309"/>
      <c r="M545" s="309"/>
      <c r="N545" s="309"/>
      <c r="O545" s="309"/>
      <c r="P545" s="309"/>
      <c r="Q545" s="309"/>
      <c r="R545" s="309"/>
      <c r="S545" s="309"/>
      <c r="T545" s="309"/>
      <c r="U545" s="309"/>
      <c r="V545" s="309"/>
      <c r="W545" s="309"/>
      <c r="X545" s="309"/>
      <c r="Y545" s="309"/>
      <c r="Z545" s="309"/>
    </row>
    <row r="546" spans="1:26" ht="14.25" customHeight="1">
      <c r="A546" s="312"/>
      <c r="B546" s="308"/>
      <c r="C546" s="309"/>
      <c r="D546" s="309"/>
      <c r="E546" s="309"/>
      <c r="F546" s="309"/>
      <c r="G546" s="309"/>
      <c r="H546" s="309"/>
      <c r="I546" s="309"/>
      <c r="J546" s="309"/>
      <c r="K546" s="309"/>
      <c r="L546" s="309"/>
      <c r="M546" s="309"/>
      <c r="N546" s="309"/>
      <c r="O546" s="309"/>
      <c r="P546" s="309"/>
      <c r="Q546" s="309"/>
      <c r="R546" s="309"/>
      <c r="S546" s="309"/>
      <c r="T546" s="309"/>
      <c r="U546" s="309"/>
      <c r="V546" s="309"/>
      <c r="W546" s="309"/>
      <c r="X546" s="309"/>
      <c r="Y546" s="309"/>
      <c r="Z546" s="309"/>
    </row>
    <row r="547" spans="1:26" ht="14.25" customHeight="1">
      <c r="A547" s="312"/>
      <c r="B547" s="308"/>
      <c r="C547" s="309"/>
      <c r="D547" s="309"/>
      <c r="E547" s="309"/>
      <c r="F547" s="309"/>
      <c r="G547" s="309"/>
      <c r="H547" s="309"/>
      <c r="I547" s="309"/>
      <c r="J547" s="309"/>
      <c r="K547" s="309"/>
      <c r="L547" s="309"/>
      <c r="M547" s="309"/>
      <c r="N547" s="309"/>
      <c r="O547" s="309"/>
      <c r="P547" s="309"/>
      <c r="Q547" s="309"/>
      <c r="R547" s="309"/>
      <c r="S547" s="309"/>
      <c r="T547" s="309"/>
      <c r="U547" s="309"/>
      <c r="V547" s="309"/>
      <c r="W547" s="309"/>
      <c r="X547" s="309"/>
      <c r="Y547" s="309"/>
      <c r="Z547" s="309"/>
    </row>
    <row r="548" spans="1:26" ht="14.25" customHeight="1">
      <c r="A548" s="312"/>
      <c r="B548" s="308"/>
      <c r="C548" s="309"/>
      <c r="D548" s="309"/>
      <c r="E548" s="309"/>
      <c r="F548" s="309"/>
      <c r="G548" s="309"/>
      <c r="H548" s="309"/>
      <c r="I548" s="309"/>
      <c r="J548" s="309"/>
      <c r="K548" s="309"/>
      <c r="L548" s="309"/>
      <c r="M548" s="309"/>
      <c r="N548" s="309"/>
      <c r="O548" s="309"/>
      <c r="P548" s="309"/>
      <c r="Q548" s="309"/>
      <c r="R548" s="309"/>
      <c r="S548" s="309"/>
      <c r="T548" s="309"/>
      <c r="U548" s="309"/>
      <c r="V548" s="309"/>
      <c r="W548" s="309"/>
      <c r="X548" s="309"/>
      <c r="Y548" s="309"/>
      <c r="Z548" s="309"/>
    </row>
    <row r="549" spans="1:26" ht="14.25" customHeight="1">
      <c r="A549" s="312"/>
      <c r="B549" s="308"/>
      <c r="C549" s="309"/>
      <c r="D549" s="309"/>
      <c r="E549" s="309"/>
      <c r="F549" s="309"/>
      <c r="G549" s="309"/>
      <c r="H549" s="309"/>
      <c r="I549" s="309"/>
      <c r="J549" s="309"/>
      <c r="K549" s="309"/>
      <c r="L549" s="309"/>
      <c r="M549" s="309"/>
      <c r="N549" s="309"/>
      <c r="O549" s="309"/>
      <c r="P549" s="309"/>
      <c r="Q549" s="309"/>
      <c r="R549" s="309"/>
      <c r="S549" s="309"/>
      <c r="T549" s="309"/>
      <c r="U549" s="309"/>
      <c r="V549" s="309"/>
      <c r="W549" s="309"/>
      <c r="X549" s="309"/>
      <c r="Y549" s="309"/>
      <c r="Z549" s="309"/>
    </row>
    <row r="550" spans="1:26" ht="14.25" customHeight="1">
      <c r="A550" s="312"/>
      <c r="B550" s="308"/>
      <c r="C550" s="309"/>
      <c r="D550" s="309"/>
      <c r="E550" s="309"/>
      <c r="F550" s="309"/>
      <c r="G550" s="309"/>
      <c r="H550" s="309"/>
      <c r="I550" s="309"/>
      <c r="J550" s="309"/>
      <c r="K550" s="309"/>
      <c r="L550" s="309"/>
      <c r="M550" s="309"/>
      <c r="N550" s="309"/>
      <c r="O550" s="309"/>
      <c r="P550" s="309"/>
      <c r="Q550" s="309"/>
      <c r="R550" s="309"/>
      <c r="S550" s="309"/>
      <c r="T550" s="309"/>
      <c r="U550" s="309"/>
      <c r="V550" s="309"/>
      <c r="W550" s="309"/>
      <c r="X550" s="309"/>
      <c r="Y550" s="309"/>
      <c r="Z550" s="309"/>
    </row>
    <row r="551" spans="1:26" ht="14.25" customHeight="1">
      <c r="A551" s="312"/>
      <c r="B551" s="308"/>
      <c r="C551" s="309"/>
      <c r="D551" s="309"/>
      <c r="E551" s="309"/>
      <c r="F551" s="309"/>
      <c r="G551" s="309"/>
      <c r="H551" s="309"/>
      <c r="I551" s="309"/>
      <c r="J551" s="309"/>
      <c r="K551" s="309"/>
      <c r="L551" s="309"/>
      <c r="M551" s="309"/>
      <c r="N551" s="309"/>
      <c r="O551" s="309"/>
      <c r="P551" s="309"/>
      <c r="Q551" s="309"/>
      <c r="R551" s="309"/>
      <c r="S551" s="309"/>
      <c r="T551" s="309"/>
      <c r="U551" s="309"/>
      <c r="V551" s="309"/>
      <c r="W551" s="309"/>
      <c r="X551" s="309"/>
      <c r="Y551" s="309"/>
      <c r="Z551" s="309"/>
    </row>
    <row r="552" spans="1:26" ht="14.25" customHeight="1">
      <c r="A552" s="312"/>
      <c r="B552" s="308"/>
      <c r="C552" s="309"/>
      <c r="D552" s="309"/>
      <c r="E552" s="309"/>
      <c r="F552" s="309"/>
      <c r="G552" s="309"/>
      <c r="H552" s="309"/>
      <c r="I552" s="309"/>
      <c r="J552" s="309"/>
      <c r="K552" s="309"/>
      <c r="L552" s="309"/>
      <c r="M552" s="309"/>
      <c r="N552" s="309"/>
      <c r="O552" s="309"/>
      <c r="P552" s="309"/>
      <c r="Q552" s="309"/>
      <c r="R552" s="309"/>
      <c r="S552" s="309"/>
      <c r="T552" s="309"/>
      <c r="U552" s="309"/>
      <c r="V552" s="309"/>
      <c r="W552" s="309"/>
      <c r="X552" s="309"/>
      <c r="Y552" s="309"/>
      <c r="Z552" s="309"/>
    </row>
    <row r="553" spans="1:26" ht="14.25" customHeight="1">
      <c r="A553" s="312"/>
      <c r="B553" s="308"/>
      <c r="C553" s="309"/>
      <c r="D553" s="309"/>
      <c r="E553" s="309"/>
      <c r="F553" s="309"/>
      <c r="G553" s="309"/>
      <c r="H553" s="309"/>
      <c r="I553" s="309"/>
      <c r="J553" s="309"/>
      <c r="K553" s="309"/>
      <c r="L553" s="309"/>
      <c r="M553" s="309"/>
      <c r="N553" s="309"/>
      <c r="O553" s="309"/>
      <c r="P553" s="309"/>
      <c r="Q553" s="309"/>
      <c r="R553" s="309"/>
      <c r="S553" s="309"/>
      <c r="T553" s="309"/>
      <c r="U553" s="309"/>
      <c r="V553" s="309"/>
      <c r="W553" s="309"/>
      <c r="X553" s="309"/>
      <c r="Y553" s="309"/>
      <c r="Z553" s="309"/>
    </row>
    <row r="554" spans="1:26" ht="14.25" customHeight="1">
      <c r="A554" s="312"/>
      <c r="B554" s="308"/>
      <c r="C554" s="309"/>
      <c r="D554" s="309"/>
      <c r="E554" s="309"/>
      <c r="F554" s="309"/>
      <c r="G554" s="309"/>
      <c r="H554" s="309"/>
      <c r="I554" s="309"/>
      <c r="J554" s="309"/>
      <c r="K554" s="309"/>
      <c r="L554" s="309"/>
      <c r="M554" s="309"/>
      <c r="N554" s="309"/>
      <c r="O554" s="309"/>
      <c r="P554" s="309"/>
      <c r="Q554" s="309"/>
      <c r="R554" s="309"/>
      <c r="S554" s="309"/>
      <c r="T554" s="309"/>
      <c r="U554" s="309"/>
      <c r="V554" s="309"/>
      <c r="W554" s="309"/>
      <c r="X554" s="309"/>
      <c r="Y554" s="309"/>
      <c r="Z554" s="309"/>
    </row>
    <row r="555" spans="1:26" ht="14.25" customHeight="1">
      <c r="A555" s="312"/>
      <c r="B555" s="308"/>
      <c r="C555" s="309"/>
      <c r="D555" s="309"/>
      <c r="E555" s="309"/>
      <c r="F555" s="309"/>
      <c r="G555" s="309"/>
      <c r="H555" s="309"/>
      <c r="I555" s="309"/>
      <c r="J555" s="309"/>
      <c r="K555" s="309"/>
      <c r="L555" s="309"/>
      <c r="M555" s="309"/>
      <c r="N555" s="309"/>
      <c r="O555" s="309"/>
      <c r="P555" s="309"/>
      <c r="Q555" s="309"/>
      <c r="R555" s="309"/>
      <c r="S555" s="309"/>
      <c r="T555" s="309"/>
      <c r="U555" s="309"/>
      <c r="V555" s="309"/>
      <c r="W555" s="309"/>
      <c r="X555" s="309"/>
      <c r="Y555" s="309"/>
      <c r="Z555" s="309"/>
    </row>
    <row r="556" spans="1:26" ht="14.25" customHeight="1">
      <c r="A556" s="312"/>
      <c r="B556" s="308"/>
      <c r="C556" s="309"/>
      <c r="D556" s="309"/>
      <c r="E556" s="309"/>
      <c r="F556" s="309"/>
      <c r="G556" s="309"/>
      <c r="H556" s="309"/>
      <c r="I556" s="309"/>
      <c r="J556" s="309"/>
      <c r="K556" s="309"/>
      <c r="L556" s="309"/>
      <c r="M556" s="309"/>
      <c r="N556" s="309"/>
      <c r="O556" s="309"/>
      <c r="P556" s="309"/>
      <c r="Q556" s="309"/>
      <c r="R556" s="309"/>
      <c r="S556" s="309"/>
      <c r="T556" s="309"/>
      <c r="U556" s="309"/>
      <c r="V556" s="309"/>
      <c r="W556" s="309"/>
      <c r="X556" s="309"/>
      <c r="Y556" s="309"/>
      <c r="Z556" s="309"/>
    </row>
    <row r="557" spans="1:26" ht="14.25" customHeight="1">
      <c r="A557" s="312"/>
      <c r="B557" s="308"/>
      <c r="C557" s="309"/>
      <c r="D557" s="309"/>
      <c r="E557" s="309"/>
      <c r="F557" s="309"/>
      <c r="G557" s="309"/>
      <c r="H557" s="309"/>
      <c r="I557" s="309"/>
      <c r="J557" s="309"/>
      <c r="K557" s="309"/>
      <c r="L557" s="309"/>
      <c r="M557" s="309"/>
      <c r="N557" s="309"/>
      <c r="O557" s="309"/>
      <c r="P557" s="309"/>
      <c r="Q557" s="309"/>
      <c r="R557" s="309"/>
      <c r="S557" s="309"/>
      <c r="T557" s="309"/>
      <c r="U557" s="309"/>
      <c r="V557" s="309"/>
      <c r="W557" s="309"/>
      <c r="X557" s="309"/>
      <c r="Y557" s="309"/>
      <c r="Z557" s="309"/>
    </row>
    <row r="558" spans="1:26" ht="14.25" customHeight="1">
      <c r="A558" s="312"/>
      <c r="B558" s="308"/>
      <c r="C558" s="309"/>
      <c r="D558" s="309"/>
      <c r="E558" s="309"/>
      <c r="F558" s="309"/>
      <c r="G558" s="309"/>
      <c r="H558" s="309"/>
      <c r="I558" s="309"/>
      <c r="J558" s="309"/>
      <c r="K558" s="309"/>
      <c r="L558" s="309"/>
      <c r="M558" s="309"/>
      <c r="N558" s="309"/>
      <c r="O558" s="309"/>
      <c r="P558" s="309"/>
      <c r="Q558" s="309"/>
      <c r="R558" s="309"/>
      <c r="S558" s="309"/>
      <c r="T558" s="309"/>
      <c r="U558" s="309"/>
      <c r="V558" s="309"/>
      <c r="W558" s="309"/>
      <c r="X558" s="309"/>
      <c r="Y558" s="309"/>
      <c r="Z558" s="309"/>
    </row>
    <row r="559" spans="1:26" ht="14.25" customHeight="1">
      <c r="A559" s="312"/>
      <c r="B559" s="308"/>
      <c r="C559" s="309"/>
      <c r="D559" s="309"/>
      <c r="E559" s="309"/>
      <c r="F559" s="309"/>
      <c r="G559" s="309"/>
      <c r="H559" s="309"/>
      <c r="I559" s="309"/>
      <c r="J559" s="309"/>
      <c r="K559" s="309"/>
      <c r="L559" s="309"/>
      <c r="M559" s="309"/>
      <c r="N559" s="309"/>
      <c r="O559" s="309"/>
      <c r="P559" s="309"/>
      <c r="Q559" s="309"/>
      <c r="R559" s="309"/>
      <c r="S559" s="309"/>
      <c r="T559" s="309"/>
      <c r="U559" s="309"/>
      <c r="V559" s="309"/>
      <c r="W559" s="309"/>
      <c r="X559" s="309"/>
      <c r="Y559" s="309"/>
      <c r="Z559" s="309"/>
    </row>
    <row r="560" spans="1:26" ht="14.25" customHeight="1">
      <c r="A560" s="312"/>
      <c r="B560" s="308"/>
      <c r="C560" s="309"/>
      <c r="D560" s="309"/>
      <c r="E560" s="309"/>
      <c r="F560" s="309"/>
      <c r="G560" s="309"/>
      <c r="H560" s="309"/>
      <c r="I560" s="309"/>
      <c r="J560" s="309"/>
      <c r="K560" s="309"/>
      <c r="L560" s="309"/>
      <c r="M560" s="309"/>
      <c r="N560" s="309"/>
      <c r="O560" s="309"/>
      <c r="P560" s="309"/>
      <c r="Q560" s="309"/>
      <c r="R560" s="309"/>
      <c r="S560" s="309"/>
      <c r="T560" s="309"/>
      <c r="U560" s="309"/>
      <c r="V560" s="309"/>
      <c r="W560" s="309"/>
      <c r="X560" s="309"/>
      <c r="Y560" s="309"/>
      <c r="Z560" s="309"/>
    </row>
    <row r="561" spans="1:26" ht="14.25" customHeight="1">
      <c r="A561" s="312"/>
      <c r="B561" s="308"/>
      <c r="C561" s="309"/>
      <c r="D561" s="309"/>
      <c r="E561" s="309"/>
      <c r="F561" s="309"/>
      <c r="G561" s="309"/>
      <c r="H561" s="309"/>
      <c r="I561" s="309"/>
      <c r="J561" s="309"/>
      <c r="K561" s="309"/>
      <c r="L561" s="309"/>
      <c r="M561" s="309"/>
      <c r="N561" s="309"/>
      <c r="O561" s="309"/>
      <c r="P561" s="309"/>
      <c r="Q561" s="309"/>
      <c r="R561" s="309"/>
      <c r="S561" s="309"/>
      <c r="T561" s="309"/>
      <c r="U561" s="309"/>
      <c r="V561" s="309"/>
      <c r="W561" s="309"/>
      <c r="X561" s="309"/>
      <c r="Y561" s="309"/>
      <c r="Z561" s="309"/>
    </row>
    <row r="562" spans="1:26" ht="14.25" customHeight="1">
      <c r="A562" s="312"/>
      <c r="B562" s="308"/>
      <c r="C562" s="309"/>
      <c r="D562" s="309"/>
      <c r="E562" s="309"/>
      <c r="F562" s="309"/>
      <c r="G562" s="309"/>
      <c r="H562" s="309"/>
      <c r="I562" s="309"/>
      <c r="J562" s="309"/>
      <c r="K562" s="309"/>
      <c r="L562" s="309"/>
      <c r="M562" s="309"/>
      <c r="N562" s="309"/>
      <c r="O562" s="309"/>
      <c r="P562" s="309"/>
      <c r="Q562" s="309"/>
      <c r="R562" s="309"/>
      <c r="S562" s="309"/>
      <c r="T562" s="309"/>
      <c r="U562" s="309"/>
      <c r="V562" s="309"/>
      <c r="W562" s="309"/>
      <c r="X562" s="309"/>
      <c r="Y562" s="309"/>
      <c r="Z562" s="309"/>
    </row>
    <row r="563" spans="1:26" ht="14.25" customHeight="1">
      <c r="A563" s="312"/>
      <c r="B563" s="308"/>
      <c r="C563" s="309"/>
      <c r="D563" s="309"/>
      <c r="E563" s="309"/>
      <c r="F563" s="309"/>
      <c r="G563" s="309"/>
      <c r="H563" s="309"/>
      <c r="I563" s="309"/>
      <c r="J563" s="309"/>
      <c r="K563" s="309"/>
      <c r="L563" s="309"/>
      <c r="M563" s="309"/>
      <c r="N563" s="309"/>
      <c r="O563" s="309"/>
      <c r="P563" s="309"/>
      <c r="Q563" s="309"/>
      <c r="R563" s="309"/>
      <c r="S563" s="309"/>
      <c r="T563" s="309"/>
      <c r="U563" s="309"/>
      <c r="V563" s="309"/>
      <c r="W563" s="309"/>
      <c r="X563" s="309"/>
      <c r="Y563" s="309"/>
      <c r="Z563" s="309"/>
    </row>
    <row r="564" spans="1:26" ht="14.25" customHeight="1">
      <c r="A564" s="312"/>
      <c r="B564" s="308"/>
      <c r="C564" s="309"/>
      <c r="D564" s="309"/>
      <c r="E564" s="309"/>
      <c r="F564" s="309"/>
      <c r="G564" s="309"/>
      <c r="H564" s="309"/>
      <c r="I564" s="309"/>
      <c r="J564" s="309"/>
      <c r="K564" s="309"/>
      <c r="L564" s="309"/>
      <c r="M564" s="309"/>
      <c r="N564" s="309"/>
      <c r="O564" s="309"/>
      <c r="P564" s="309"/>
      <c r="Q564" s="309"/>
      <c r="R564" s="309"/>
      <c r="S564" s="309"/>
      <c r="T564" s="309"/>
      <c r="U564" s="309"/>
      <c r="V564" s="309"/>
      <c r="W564" s="309"/>
      <c r="X564" s="309"/>
      <c r="Y564" s="309"/>
      <c r="Z564" s="309"/>
    </row>
    <row r="565" spans="1:26" ht="14.25" customHeight="1">
      <c r="A565" s="312"/>
      <c r="B565" s="308"/>
      <c r="C565" s="309"/>
      <c r="D565" s="309"/>
      <c r="E565" s="309"/>
      <c r="F565" s="309"/>
      <c r="G565" s="309"/>
      <c r="H565" s="309"/>
      <c r="I565" s="309"/>
      <c r="J565" s="309"/>
      <c r="K565" s="309"/>
      <c r="L565" s="309"/>
      <c r="M565" s="309"/>
      <c r="N565" s="309"/>
      <c r="O565" s="309"/>
      <c r="P565" s="309"/>
      <c r="Q565" s="309"/>
      <c r="R565" s="309"/>
      <c r="S565" s="309"/>
      <c r="T565" s="309"/>
      <c r="U565" s="309"/>
      <c r="V565" s="309"/>
      <c r="W565" s="309"/>
      <c r="X565" s="309"/>
      <c r="Y565" s="309"/>
      <c r="Z565" s="309"/>
    </row>
    <row r="566" spans="1:26" ht="14.25" customHeight="1">
      <c r="A566" s="312"/>
      <c r="B566" s="308"/>
      <c r="C566" s="309"/>
      <c r="D566" s="309"/>
      <c r="E566" s="309"/>
      <c r="F566" s="309"/>
      <c r="G566" s="309"/>
      <c r="H566" s="309"/>
      <c r="I566" s="309"/>
      <c r="J566" s="309"/>
      <c r="K566" s="309"/>
      <c r="L566" s="309"/>
      <c r="M566" s="309"/>
      <c r="N566" s="309"/>
      <c r="O566" s="309"/>
      <c r="P566" s="309"/>
      <c r="Q566" s="309"/>
      <c r="R566" s="309"/>
      <c r="S566" s="309"/>
      <c r="T566" s="309"/>
      <c r="U566" s="309"/>
      <c r="V566" s="309"/>
      <c r="W566" s="309"/>
      <c r="X566" s="309"/>
      <c r="Y566" s="309"/>
      <c r="Z566" s="309"/>
    </row>
    <row r="567" spans="1:26" ht="14.25" customHeight="1">
      <c r="A567" s="312"/>
      <c r="B567" s="308"/>
      <c r="C567" s="309"/>
      <c r="D567" s="309"/>
      <c r="E567" s="309"/>
      <c r="F567" s="309"/>
      <c r="G567" s="309"/>
      <c r="H567" s="309"/>
      <c r="I567" s="309"/>
      <c r="J567" s="309"/>
      <c r="K567" s="309"/>
      <c r="L567" s="309"/>
      <c r="M567" s="309"/>
      <c r="N567" s="309"/>
      <c r="O567" s="309"/>
      <c r="P567" s="309"/>
      <c r="Q567" s="309"/>
      <c r="R567" s="309"/>
      <c r="S567" s="309"/>
      <c r="T567" s="309"/>
      <c r="U567" s="309"/>
      <c r="V567" s="309"/>
      <c r="W567" s="309"/>
      <c r="X567" s="309"/>
      <c r="Y567" s="309"/>
      <c r="Z567" s="309"/>
    </row>
    <row r="568" spans="1:26" ht="14.25" customHeight="1">
      <c r="A568" s="312"/>
      <c r="B568" s="308"/>
      <c r="C568" s="309"/>
      <c r="D568" s="309"/>
      <c r="E568" s="309"/>
      <c r="F568" s="309"/>
      <c r="G568" s="309"/>
      <c r="H568" s="309"/>
      <c r="I568" s="309"/>
      <c r="J568" s="309"/>
      <c r="K568" s="309"/>
      <c r="L568" s="309"/>
      <c r="M568" s="309"/>
      <c r="N568" s="309"/>
      <c r="O568" s="309"/>
      <c r="P568" s="309"/>
      <c r="Q568" s="309"/>
      <c r="R568" s="309"/>
      <c r="S568" s="309"/>
      <c r="T568" s="309"/>
      <c r="U568" s="309"/>
      <c r="V568" s="309"/>
      <c r="W568" s="309"/>
      <c r="X568" s="309"/>
      <c r="Y568" s="309"/>
      <c r="Z568" s="309"/>
    </row>
    <row r="569" spans="1:26" ht="14.25" customHeight="1">
      <c r="A569" s="312"/>
      <c r="B569" s="308"/>
      <c r="C569" s="309"/>
      <c r="D569" s="309"/>
      <c r="E569" s="309"/>
      <c r="F569" s="309"/>
      <c r="G569" s="309"/>
      <c r="H569" s="309"/>
      <c r="I569" s="309"/>
      <c r="J569" s="309"/>
      <c r="K569" s="309"/>
      <c r="L569" s="309"/>
      <c r="M569" s="309"/>
      <c r="N569" s="309"/>
      <c r="O569" s="309"/>
      <c r="P569" s="309"/>
      <c r="Q569" s="309"/>
      <c r="R569" s="309"/>
      <c r="S569" s="309"/>
      <c r="T569" s="309"/>
      <c r="U569" s="309"/>
      <c r="V569" s="309"/>
      <c r="W569" s="309"/>
      <c r="X569" s="309"/>
      <c r="Y569" s="309"/>
      <c r="Z569" s="309"/>
    </row>
    <row r="570" spans="1:26" ht="14.25" customHeight="1">
      <c r="A570" s="312"/>
      <c r="B570" s="308"/>
      <c r="C570" s="309"/>
      <c r="D570" s="309"/>
      <c r="E570" s="309"/>
      <c r="F570" s="309"/>
      <c r="G570" s="309"/>
      <c r="H570" s="309"/>
      <c r="I570" s="309"/>
      <c r="J570" s="309"/>
      <c r="K570" s="309"/>
      <c r="L570" s="309"/>
      <c r="M570" s="309"/>
      <c r="N570" s="309"/>
      <c r="O570" s="309"/>
      <c r="P570" s="309"/>
      <c r="Q570" s="309"/>
      <c r="R570" s="309"/>
      <c r="S570" s="309"/>
      <c r="T570" s="309"/>
      <c r="U570" s="309"/>
      <c r="V570" s="309"/>
      <c r="W570" s="309"/>
      <c r="X570" s="309"/>
      <c r="Y570" s="309"/>
      <c r="Z570" s="309"/>
    </row>
    <row r="571" spans="1:26" ht="14.25" customHeight="1">
      <c r="A571" s="312"/>
      <c r="B571" s="308"/>
      <c r="C571" s="309"/>
      <c r="D571" s="309"/>
      <c r="E571" s="309"/>
      <c r="F571" s="309"/>
      <c r="G571" s="309"/>
      <c r="H571" s="309"/>
      <c r="I571" s="309"/>
      <c r="J571" s="309"/>
      <c r="K571" s="309"/>
      <c r="L571" s="309"/>
      <c r="M571" s="309"/>
      <c r="N571" s="309"/>
      <c r="O571" s="309"/>
      <c r="P571" s="309"/>
      <c r="Q571" s="309"/>
      <c r="R571" s="309"/>
      <c r="S571" s="309"/>
      <c r="T571" s="309"/>
      <c r="U571" s="309"/>
      <c r="V571" s="309"/>
      <c r="W571" s="309"/>
      <c r="X571" s="309"/>
      <c r="Y571" s="309"/>
      <c r="Z571" s="309"/>
    </row>
    <row r="572" spans="1:26" ht="14.25" customHeight="1">
      <c r="A572" s="312"/>
      <c r="B572" s="308"/>
      <c r="C572" s="309"/>
      <c r="D572" s="309"/>
      <c r="E572" s="309"/>
      <c r="F572" s="309"/>
      <c r="G572" s="309"/>
      <c r="H572" s="309"/>
      <c r="I572" s="309"/>
      <c r="J572" s="309"/>
      <c r="K572" s="309"/>
      <c r="L572" s="309"/>
      <c r="M572" s="309"/>
      <c r="N572" s="309"/>
      <c r="O572" s="309"/>
      <c r="P572" s="309"/>
      <c r="Q572" s="309"/>
      <c r="R572" s="309"/>
      <c r="S572" s="309"/>
      <c r="T572" s="309"/>
      <c r="U572" s="309"/>
      <c r="V572" s="309"/>
      <c r="W572" s="309"/>
      <c r="X572" s="309"/>
      <c r="Y572" s="309"/>
      <c r="Z572" s="309"/>
    </row>
    <row r="573" spans="1:26" ht="14.25" customHeight="1">
      <c r="A573" s="312"/>
      <c r="B573" s="308"/>
      <c r="C573" s="309"/>
      <c r="D573" s="309"/>
      <c r="E573" s="309"/>
      <c r="F573" s="309"/>
      <c r="G573" s="309"/>
      <c r="H573" s="309"/>
      <c r="I573" s="309"/>
      <c r="J573" s="309"/>
      <c r="K573" s="309"/>
      <c r="L573" s="309"/>
      <c r="M573" s="309"/>
      <c r="N573" s="309"/>
      <c r="O573" s="309"/>
      <c r="P573" s="309"/>
      <c r="Q573" s="309"/>
      <c r="R573" s="309"/>
      <c r="S573" s="309"/>
      <c r="T573" s="309"/>
      <c r="U573" s="309"/>
      <c r="V573" s="309"/>
      <c r="W573" s="309"/>
      <c r="X573" s="309"/>
      <c r="Y573" s="309"/>
      <c r="Z573" s="309"/>
    </row>
    <row r="574" spans="1:26" ht="14.25" customHeight="1">
      <c r="A574" s="312"/>
      <c r="B574" s="308"/>
      <c r="C574" s="309"/>
      <c r="D574" s="309"/>
      <c r="E574" s="309"/>
      <c r="F574" s="309"/>
      <c r="G574" s="309"/>
      <c r="H574" s="309"/>
      <c r="I574" s="309"/>
      <c r="J574" s="309"/>
      <c r="K574" s="309"/>
      <c r="L574" s="309"/>
      <c r="M574" s="309"/>
      <c r="N574" s="309"/>
      <c r="O574" s="309"/>
      <c r="P574" s="309"/>
      <c r="Q574" s="309"/>
      <c r="R574" s="309"/>
      <c r="S574" s="309"/>
      <c r="T574" s="309"/>
      <c r="U574" s="309"/>
      <c r="V574" s="309"/>
      <c r="W574" s="309"/>
      <c r="X574" s="309"/>
      <c r="Y574" s="309"/>
      <c r="Z574" s="309"/>
    </row>
    <row r="575" spans="1:26" ht="14.25" customHeight="1">
      <c r="A575" s="312"/>
      <c r="B575" s="308"/>
      <c r="C575" s="309"/>
      <c r="D575" s="309"/>
      <c r="E575" s="309"/>
      <c r="F575" s="309"/>
      <c r="G575" s="309"/>
      <c r="H575" s="309"/>
      <c r="I575" s="309"/>
      <c r="J575" s="309"/>
      <c r="K575" s="309"/>
      <c r="L575" s="309"/>
      <c r="M575" s="309"/>
      <c r="N575" s="309"/>
      <c r="O575" s="309"/>
      <c r="P575" s="309"/>
      <c r="Q575" s="309"/>
      <c r="R575" s="309"/>
      <c r="S575" s="309"/>
      <c r="T575" s="309"/>
      <c r="U575" s="309"/>
      <c r="V575" s="309"/>
      <c r="W575" s="309"/>
      <c r="X575" s="309"/>
      <c r="Y575" s="309"/>
      <c r="Z575" s="309"/>
    </row>
    <row r="576" spans="1:26" ht="14.25" customHeight="1">
      <c r="A576" s="312"/>
      <c r="B576" s="308"/>
      <c r="C576" s="309"/>
      <c r="D576" s="309"/>
      <c r="E576" s="309"/>
      <c r="F576" s="309"/>
      <c r="G576" s="309"/>
      <c r="H576" s="309"/>
      <c r="I576" s="309"/>
      <c r="J576" s="309"/>
      <c r="K576" s="309"/>
      <c r="L576" s="309"/>
      <c r="M576" s="309"/>
      <c r="N576" s="309"/>
      <c r="O576" s="309"/>
      <c r="P576" s="309"/>
      <c r="Q576" s="309"/>
      <c r="R576" s="309"/>
      <c r="S576" s="309"/>
      <c r="T576" s="309"/>
      <c r="U576" s="309"/>
      <c r="V576" s="309"/>
      <c r="W576" s="309"/>
      <c r="X576" s="309"/>
      <c r="Y576" s="309"/>
      <c r="Z576" s="309"/>
    </row>
    <row r="577" spans="1:26" ht="14.25" customHeight="1">
      <c r="A577" s="312"/>
      <c r="B577" s="308"/>
      <c r="C577" s="309"/>
      <c r="D577" s="309"/>
      <c r="E577" s="309"/>
      <c r="F577" s="309"/>
      <c r="G577" s="309"/>
      <c r="H577" s="309"/>
      <c r="I577" s="309"/>
      <c r="J577" s="309"/>
      <c r="K577" s="309"/>
      <c r="L577" s="309"/>
      <c r="M577" s="309"/>
      <c r="N577" s="309"/>
      <c r="O577" s="309"/>
      <c r="P577" s="309"/>
      <c r="Q577" s="309"/>
      <c r="R577" s="309"/>
      <c r="S577" s="309"/>
      <c r="T577" s="309"/>
      <c r="U577" s="309"/>
      <c r="V577" s="309"/>
      <c r="W577" s="309"/>
      <c r="X577" s="309"/>
      <c r="Y577" s="309"/>
      <c r="Z577" s="309"/>
    </row>
    <row r="578" spans="1:26" ht="14.25" customHeight="1">
      <c r="A578" s="312"/>
      <c r="B578" s="308"/>
      <c r="C578" s="309"/>
      <c r="D578" s="309"/>
      <c r="E578" s="309"/>
      <c r="F578" s="309"/>
      <c r="G578" s="309"/>
      <c r="H578" s="309"/>
      <c r="I578" s="309"/>
      <c r="J578" s="309"/>
      <c r="K578" s="309"/>
      <c r="L578" s="309"/>
      <c r="M578" s="309"/>
      <c r="N578" s="309"/>
      <c r="O578" s="309"/>
      <c r="P578" s="309"/>
      <c r="Q578" s="309"/>
      <c r="R578" s="309"/>
      <c r="S578" s="309"/>
      <c r="T578" s="309"/>
      <c r="U578" s="309"/>
      <c r="V578" s="309"/>
      <c r="W578" s="309"/>
      <c r="X578" s="309"/>
      <c r="Y578" s="309"/>
      <c r="Z578" s="309"/>
    </row>
    <row r="579" spans="1:26" ht="14.25" customHeight="1">
      <c r="A579" s="312"/>
      <c r="B579" s="308"/>
      <c r="C579" s="309"/>
      <c r="D579" s="309"/>
      <c r="E579" s="309"/>
      <c r="F579" s="309"/>
      <c r="G579" s="309"/>
      <c r="H579" s="309"/>
      <c r="I579" s="309"/>
      <c r="J579" s="309"/>
      <c r="K579" s="309"/>
      <c r="L579" s="309"/>
      <c r="M579" s="309"/>
      <c r="N579" s="309"/>
      <c r="O579" s="309"/>
      <c r="P579" s="309"/>
      <c r="Q579" s="309"/>
      <c r="R579" s="309"/>
      <c r="S579" s="309"/>
      <c r="T579" s="309"/>
      <c r="U579" s="309"/>
      <c r="V579" s="309"/>
      <c r="W579" s="309"/>
      <c r="X579" s="309"/>
      <c r="Y579" s="309"/>
      <c r="Z579" s="309"/>
    </row>
    <row r="580" spans="1:26" ht="14.25" customHeight="1">
      <c r="A580" s="312"/>
      <c r="B580" s="308"/>
      <c r="C580" s="309"/>
      <c r="D580" s="309"/>
      <c r="E580" s="309"/>
      <c r="F580" s="309"/>
      <c r="G580" s="309"/>
      <c r="H580" s="309"/>
      <c r="I580" s="309"/>
      <c r="J580" s="309"/>
      <c r="K580" s="309"/>
      <c r="L580" s="309"/>
      <c r="M580" s="309"/>
      <c r="N580" s="309"/>
      <c r="O580" s="309"/>
      <c r="P580" s="309"/>
      <c r="Q580" s="309"/>
      <c r="R580" s="309"/>
      <c r="S580" s="309"/>
      <c r="T580" s="309"/>
      <c r="U580" s="309"/>
      <c r="V580" s="309"/>
      <c r="W580" s="309"/>
      <c r="X580" s="309"/>
      <c r="Y580" s="309"/>
      <c r="Z580" s="309"/>
    </row>
    <row r="581" spans="1:26" ht="14.25" customHeight="1">
      <c r="A581" s="312"/>
      <c r="B581" s="308"/>
      <c r="C581" s="309"/>
      <c r="D581" s="309"/>
      <c r="E581" s="309"/>
      <c r="F581" s="309"/>
      <c r="G581" s="309"/>
      <c r="H581" s="309"/>
      <c r="I581" s="309"/>
      <c r="J581" s="309"/>
      <c r="K581" s="309"/>
      <c r="L581" s="309"/>
      <c r="M581" s="309"/>
      <c r="N581" s="309"/>
      <c r="O581" s="309"/>
      <c r="P581" s="309"/>
      <c r="Q581" s="309"/>
      <c r="R581" s="309"/>
      <c r="S581" s="309"/>
      <c r="T581" s="309"/>
      <c r="U581" s="309"/>
      <c r="V581" s="309"/>
      <c r="W581" s="309"/>
      <c r="X581" s="309"/>
      <c r="Y581" s="309"/>
      <c r="Z581" s="309"/>
    </row>
    <row r="582" spans="1:26" ht="14.25" customHeight="1">
      <c r="A582" s="312"/>
      <c r="B582" s="308"/>
      <c r="C582" s="309"/>
      <c r="D582" s="309"/>
      <c r="E582" s="309"/>
      <c r="F582" s="309"/>
      <c r="G582" s="309"/>
      <c r="H582" s="309"/>
      <c r="I582" s="309"/>
      <c r="J582" s="309"/>
      <c r="K582" s="309"/>
      <c r="L582" s="309"/>
      <c r="M582" s="309"/>
      <c r="N582" s="309"/>
      <c r="O582" s="309"/>
      <c r="P582" s="309"/>
      <c r="Q582" s="309"/>
      <c r="R582" s="309"/>
      <c r="S582" s="309"/>
      <c r="T582" s="309"/>
      <c r="U582" s="309"/>
      <c r="V582" s="309"/>
      <c r="W582" s="309"/>
      <c r="X582" s="309"/>
      <c r="Y582" s="309"/>
      <c r="Z582" s="309"/>
    </row>
    <row r="583" spans="1:26" ht="14.25" customHeight="1">
      <c r="A583" s="312"/>
      <c r="B583" s="308"/>
      <c r="C583" s="309"/>
      <c r="D583" s="309"/>
      <c r="E583" s="309"/>
      <c r="F583" s="309"/>
      <c r="G583" s="309"/>
      <c r="H583" s="309"/>
      <c r="I583" s="309"/>
      <c r="J583" s="309"/>
      <c r="K583" s="309"/>
      <c r="L583" s="309"/>
      <c r="M583" s="309"/>
      <c r="N583" s="309"/>
      <c r="O583" s="309"/>
      <c r="P583" s="309"/>
      <c r="Q583" s="309"/>
      <c r="R583" s="309"/>
      <c r="S583" s="309"/>
      <c r="T583" s="309"/>
      <c r="U583" s="309"/>
      <c r="V583" s="309"/>
      <c r="W583" s="309"/>
      <c r="X583" s="309"/>
      <c r="Y583" s="309"/>
      <c r="Z583" s="309"/>
    </row>
    <row r="584" spans="1:26" ht="14.25" customHeight="1">
      <c r="A584" s="312"/>
      <c r="B584" s="308"/>
      <c r="C584" s="309"/>
      <c r="D584" s="309"/>
      <c r="E584" s="309"/>
      <c r="F584" s="309"/>
      <c r="G584" s="309"/>
      <c r="H584" s="309"/>
      <c r="I584" s="309"/>
      <c r="J584" s="309"/>
      <c r="K584" s="309"/>
      <c r="L584" s="309"/>
      <c r="M584" s="309"/>
      <c r="N584" s="309"/>
      <c r="O584" s="309"/>
      <c r="P584" s="309"/>
      <c r="Q584" s="309"/>
      <c r="R584" s="309"/>
      <c r="S584" s="309"/>
      <c r="T584" s="309"/>
      <c r="U584" s="309"/>
      <c r="V584" s="309"/>
      <c r="W584" s="309"/>
      <c r="X584" s="309"/>
      <c r="Y584" s="309"/>
      <c r="Z584" s="309"/>
    </row>
    <row r="585" spans="1:26" ht="14.25" customHeight="1">
      <c r="A585" s="312"/>
      <c r="B585" s="308"/>
      <c r="C585" s="309"/>
      <c r="D585" s="309"/>
      <c r="E585" s="309"/>
      <c r="F585" s="309"/>
      <c r="G585" s="309"/>
      <c r="H585" s="309"/>
      <c r="I585" s="309"/>
      <c r="J585" s="309"/>
      <c r="K585" s="309"/>
      <c r="L585" s="309"/>
      <c r="M585" s="309"/>
      <c r="N585" s="309"/>
      <c r="O585" s="309"/>
      <c r="P585" s="309"/>
      <c r="Q585" s="309"/>
      <c r="R585" s="309"/>
      <c r="S585" s="309"/>
      <c r="T585" s="309"/>
      <c r="U585" s="309"/>
      <c r="V585" s="309"/>
      <c r="W585" s="309"/>
      <c r="X585" s="309"/>
      <c r="Y585" s="309"/>
      <c r="Z585" s="309"/>
    </row>
    <row r="586" spans="1:26" ht="14.25" customHeight="1">
      <c r="A586" s="312"/>
      <c r="B586" s="308"/>
      <c r="C586" s="309"/>
      <c r="D586" s="309"/>
      <c r="E586" s="309"/>
      <c r="F586" s="309"/>
      <c r="G586" s="309"/>
      <c r="H586" s="309"/>
      <c r="I586" s="309"/>
      <c r="J586" s="309"/>
      <c r="K586" s="309"/>
      <c r="L586" s="309"/>
      <c r="M586" s="309"/>
      <c r="N586" s="309"/>
      <c r="O586" s="309"/>
      <c r="P586" s="309"/>
      <c r="Q586" s="309"/>
      <c r="R586" s="309"/>
      <c r="S586" s="309"/>
      <c r="T586" s="309"/>
      <c r="U586" s="309"/>
      <c r="V586" s="309"/>
      <c r="W586" s="309"/>
      <c r="X586" s="309"/>
      <c r="Y586" s="309"/>
      <c r="Z586" s="309"/>
    </row>
    <row r="587" spans="1:26" ht="14.25" customHeight="1">
      <c r="A587" s="312"/>
      <c r="B587" s="308"/>
      <c r="C587" s="309"/>
      <c r="D587" s="309"/>
      <c r="E587" s="309"/>
      <c r="F587" s="309"/>
      <c r="G587" s="309"/>
      <c r="H587" s="309"/>
      <c r="I587" s="309"/>
      <c r="J587" s="309"/>
      <c r="K587" s="309"/>
      <c r="L587" s="309"/>
      <c r="M587" s="309"/>
      <c r="N587" s="309"/>
      <c r="O587" s="309"/>
      <c r="P587" s="309"/>
      <c r="Q587" s="309"/>
      <c r="R587" s="309"/>
      <c r="S587" s="309"/>
      <c r="T587" s="309"/>
      <c r="U587" s="309"/>
      <c r="V587" s="309"/>
      <c r="W587" s="309"/>
      <c r="X587" s="309"/>
      <c r="Y587" s="309"/>
      <c r="Z587" s="309"/>
    </row>
    <row r="588" spans="1:26" ht="14.25" customHeight="1">
      <c r="A588" s="312"/>
      <c r="B588" s="308"/>
      <c r="C588" s="309"/>
      <c r="D588" s="309"/>
      <c r="E588" s="309"/>
      <c r="F588" s="309"/>
      <c r="G588" s="309"/>
      <c r="H588" s="309"/>
      <c r="I588" s="309"/>
      <c r="J588" s="309"/>
      <c r="K588" s="309"/>
      <c r="L588" s="309"/>
      <c r="M588" s="309"/>
      <c r="N588" s="309"/>
      <c r="O588" s="309"/>
      <c r="P588" s="309"/>
      <c r="Q588" s="309"/>
      <c r="R588" s="309"/>
      <c r="S588" s="309"/>
      <c r="T588" s="309"/>
      <c r="U588" s="309"/>
      <c r="V588" s="309"/>
      <c r="W588" s="309"/>
      <c r="X588" s="309"/>
      <c r="Y588" s="309"/>
      <c r="Z588" s="309"/>
    </row>
    <row r="589" spans="1:26" ht="14.25" customHeight="1">
      <c r="A589" s="312"/>
      <c r="B589" s="308"/>
      <c r="C589" s="309"/>
      <c r="D589" s="309"/>
      <c r="E589" s="309"/>
      <c r="F589" s="309"/>
      <c r="G589" s="309"/>
      <c r="H589" s="309"/>
      <c r="I589" s="309"/>
      <c r="J589" s="309"/>
      <c r="K589" s="309"/>
      <c r="L589" s="309"/>
      <c r="M589" s="309"/>
      <c r="N589" s="309"/>
      <c r="O589" s="309"/>
      <c r="P589" s="309"/>
      <c r="Q589" s="309"/>
      <c r="R589" s="309"/>
      <c r="S589" s="309"/>
      <c r="T589" s="309"/>
      <c r="U589" s="309"/>
      <c r="V589" s="309"/>
      <c r="W589" s="309"/>
      <c r="X589" s="309"/>
      <c r="Y589" s="309"/>
      <c r="Z589" s="309"/>
    </row>
    <row r="590" spans="1:26" ht="14.25" customHeight="1">
      <c r="A590" s="312"/>
      <c r="B590" s="308"/>
      <c r="C590" s="309"/>
      <c r="D590" s="309"/>
      <c r="E590" s="309"/>
      <c r="F590" s="309"/>
      <c r="G590" s="309"/>
      <c r="H590" s="309"/>
      <c r="I590" s="309"/>
      <c r="J590" s="309"/>
      <c r="K590" s="309"/>
      <c r="L590" s="309"/>
      <c r="M590" s="309"/>
      <c r="N590" s="309"/>
      <c r="O590" s="309"/>
      <c r="P590" s="309"/>
      <c r="Q590" s="309"/>
      <c r="R590" s="309"/>
      <c r="S590" s="309"/>
      <c r="T590" s="309"/>
      <c r="U590" s="309"/>
      <c r="V590" s="309"/>
      <c r="W590" s="309"/>
      <c r="X590" s="309"/>
      <c r="Y590" s="309"/>
      <c r="Z590" s="309"/>
    </row>
    <row r="591" spans="1:26" ht="14.25" customHeight="1">
      <c r="A591" s="312"/>
      <c r="B591" s="308"/>
      <c r="C591" s="309"/>
      <c r="D591" s="309"/>
      <c r="E591" s="309"/>
      <c r="F591" s="309"/>
      <c r="G591" s="309"/>
      <c r="H591" s="309"/>
      <c r="I591" s="309"/>
      <c r="J591" s="309"/>
      <c r="K591" s="309"/>
      <c r="L591" s="309"/>
      <c r="M591" s="309"/>
      <c r="N591" s="309"/>
      <c r="O591" s="309"/>
      <c r="P591" s="309"/>
      <c r="Q591" s="309"/>
      <c r="R591" s="309"/>
      <c r="S591" s="309"/>
      <c r="T591" s="309"/>
      <c r="U591" s="309"/>
      <c r="V591" s="309"/>
      <c r="W591" s="309"/>
      <c r="X591" s="309"/>
      <c r="Y591" s="309"/>
      <c r="Z591" s="309"/>
    </row>
    <row r="592" spans="1:26" ht="14.25" customHeight="1">
      <c r="A592" s="312"/>
      <c r="B592" s="308"/>
      <c r="C592" s="309"/>
      <c r="D592" s="309"/>
      <c r="E592" s="309"/>
      <c r="F592" s="309"/>
      <c r="G592" s="309"/>
      <c r="H592" s="309"/>
      <c r="I592" s="309"/>
      <c r="J592" s="309"/>
      <c r="K592" s="309"/>
      <c r="L592" s="309"/>
      <c r="M592" s="309"/>
      <c r="N592" s="309"/>
      <c r="O592" s="309"/>
      <c r="P592" s="309"/>
      <c r="Q592" s="309"/>
      <c r="R592" s="309"/>
      <c r="S592" s="309"/>
      <c r="T592" s="309"/>
      <c r="U592" s="309"/>
      <c r="V592" s="309"/>
      <c r="W592" s="309"/>
      <c r="X592" s="309"/>
      <c r="Y592" s="309"/>
      <c r="Z592" s="309"/>
    </row>
    <row r="593" spans="1:26" ht="14.25" customHeight="1">
      <c r="A593" s="312"/>
      <c r="B593" s="308"/>
      <c r="C593" s="309"/>
      <c r="D593" s="309"/>
      <c r="E593" s="309"/>
      <c r="F593" s="309"/>
      <c r="G593" s="309"/>
      <c r="H593" s="309"/>
      <c r="I593" s="309"/>
      <c r="J593" s="309"/>
      <c r="K593" s="309"/>
      <c r="L593" s="309"/>
      <c r="M593" s="309"/>
      <c r="N593" s="309"/>
      <c r="O593" s="309"/>
      <c r="P593" s="309"/>
      <c r="Q593" s="309"/>
      <c r="R593" s="309"/>
      <c r="S593" s="309"/>
      <c r="T593" s="309"/>
      <c r="U593" s="309"/>
      <c r="V593" s="309"/>
      <c r="W593" s="309"/>
      <c r="X593" s="309"/>
      <c r="Y593" s="309"/>
      <c r="Z593" s="309"/>
    </row>
    <row r="594" spans="1:26" ht="14.25" customHeight="1">
      <c r="A594" s="312"/>
      <c r="B594" s="308"/>
      <c r="C594" s="309"/>
      <c r="D594" s="309"/>
      <c r="E594" s="309"/>
      <c r="F594" s="309"/>
      <c r="G594" s="309"/>
      <c r="H594" s="309"/>
      <c r="I594" s="309"/>
      <c r="J594" s="309"/>
      <c r="K594" s="309"/>
      <c r="L594" s="309"/>
      <c r="M594" s="309"/>
      <c r="N594" s="309"/>
      <c r="O594" s="309"/>
      <c r="P594" s="309"/>
      <c r="Q594" s="309"/>
      <c r="R594" s="309"/>
      <c r="S594" s="309"/>
      <c r="T594" s="309"/>
      <c r="U594" s="309"/>
      <c r="V594" s="309"/>
      <c r="W594" s="309"/>
      <c r="X594" s="309"/>
      <c r="Y594" s="309"/>
      <c r="Z594" s="309"/>
    </row>
    <row r="595" spans="1:26" ht="14.25" customHeight="1">
      <c r="A595" s="312"/>
      <c r="B595" s="308"/>
      <c r="C595" s="309"/>
      <c r="D595" s="309"/>
      <c r="E595" s="309"/>
      <c r="F595" s="309"/>
      <c r="G595" s="309"/>
      <c r="H595" s="309"/>
      <c r="I595" s="309"/>
      <c r="J595" s="309"/>
      <c r="K595" s="309"/>
      <c r="L595" s="309"/>
      <c r="M595" s="309"/>
      <c r="N595" s="309"/>
      <c r="O595" s="309"/>
      <c r="P595" s="309"/>
      <c r="Q595" s="309"/>
      <c r="R595" s="309"/>
      <c r="S595" s="309"/>
      <c r="T595" s="309"/>
      <c r="U595" s="309"/>
      <c r="V595" s="309"/>
      <c r="W595" s="309"/>
      <c r="X595" s="309"/>
      <c r="Y595" s="309"/>
      <c r="Z595" s="309"/>
    </row>
    <row r="596" spans="1:26" ht="14.25" customHeight="1">
      <c r="A596" s="312"/>
      <c r="B596" s="308"/>
      <c r="C596" s="309"/>
      <c r="D596" s="309"/>
      <c r="E596" s="309"/>
      <c r="F596" s="309"/>
      <c r="G596" s="309"/>
      <c r="H596" s="309"/>
      <c r="I596" s="309"/>
      <c r="J596" s="309"/>
      <c r="K596" s="309"/>
      <c r="L596" s="309"/>
      <c r="M596" s="309"/>
      <c r="N596" s="309"/>
      <c r="O596" s="309"/>
      <c r="P596" s="309"/>
      <c r="Q596" s="309"/>
      <c r="R596" s="309"/>
      <c r="S596" s="309"/>
      <c r="T596" s="309"/>
      <c r="U596" s="309"/>
      <c r="V596" s="309"/>
      <c r="W596" s="309"/>
      <c r="X596" s="309"/>
      <c r="Y596" s="309"/>
      <c r="Z596" s="309"/>
    </row>
    <row r="597" spans="1:26" ht="14.25" customHeight="1">
      <c r="A597" s="312"/>
      <c r="B597" s="308"/>
      <c r="C597" s="309"/>
      <c r="D597" s="309"/>
      <c r="E597" s="309"/>
      <c r="F597" s="309"/>
      <c r="G597" s="309"/>
      <c r="H597" s="309"/>
      <c r="I597" s="309"/>
      <c r="J597" s="309"/>
      <c r="K597" s="309"/>
      <c r="L597" s="309"/>
      <c r="M597" s="309"/>
      <c r="N597" s="309"/>
      <c r="O597" s="309"/>
      <c r="P597" s="309"/>
      <c r="Q597" s="309"/>
      <c r="R597" s="309"/>
      <c r="S597" s="309"/>
      <c r="T597" s="309"/>
      <c r="U597" s="309"/>
      <c r="V597" s="309"/>
      <c r="W597" s="309"/>
      <c r="X597" s="309"/>
      <c r="Y597" s="309"/>
      <c r="Z597" s="309"/>
    </row>
    <row r="598" spans="1:26" ht="14.25" customHeight="1">
      <c r="A598" s="312"/>
      <c r="B598" s="308"/>
      <c r="C598" s="309"/>
      <c r="D598" s="309"/>
      <c r="E598" s="309"/>
      <c r="F598" s="309"/>
      <c r="G598" s="309"/>
      <c r="H598" s="309"/>
      <c r="I598" s="309"/>
      <c r="J598" s="309"/>
      <c r="K598" s="309"/>
      <c r="L598" s="309"/>
      <c r="M598" s="309"/>
      <c r="N598" s="309"/>
      <c r="O598" s="309"/>
      <c r="P598" s="309"/>
      <c r="Q598" s="309"/>
      <c r="R598" s="309"/>
      <c r="S598" s="309"/>
      <c r="T598" s="309"/>
      <c r="U598" s="309"/>
      <c r="V598" s="309"/>
      <c r="W598" s="309"/>
      <c r="X598" s="309"/>
      <c r="Y598" s="309"/>
      <c r="Z598" s="309"/>
    </row>
    <row r="599" spans="1:26" ht="14.25" customHeight="1">
      <c r="A599" s="312"/>
      <c r="B599" s="308"/>
      <c r="C599" s="309"/>
      <c r="D599" s="309"/>
      <c r="E599" s="309"/>
      <c r="F599" s="309"/>
      <c r="G599" s="309"/>
      <c r="H599" s="309"/>
      <c r="I599" s="309"/>
      <c r="J599" s="309"/>
      <c r="K599" s="309"/>
      <c r="L599" s="309"/>
      <c r="M599" s="309"/>
      <c r="N599" s="309"/>
      <c r="O599" s="309"/>
      <c r="P599" s="309"/>
      <c r="Q599" s="309"/>
      <c r="R599" s="309"/>
      <c r="S599" s="309"/>
      <c r="T599" s="309"/>
      <c r="U599" s="309"/>
      <c r="V599" s="309"/>
      <c r="W599" s="309"/>
      <c r="X599" s="309"/>
      <c r="Y599" s="309"/>
      <c r="Z599" s="309"/>
    </row>
    <row r="600" spans="1:26" ht="14.25" customHeight="1">
      <c r="A600" s="312"/>
      <c r="B600" s="308"/>
      <c r="C600" s="309"/>
      <c r="D600" s="309"/>
      <c r="E600" s="309"/>
      <c r="F600" s="309"/>
      <c r="G600" s="309"/>
      <c r="H600" s="309"/>
      <c r="I600" s="309"/>
      <c r="J600" s="309"/>
      <c r="K600" s="309"/>
      <c r="L600" s="309"/>
      <c r="M600" s="309"/>
      <c r="N600" s="309"/>
      <c r="O600" s="309"/>
      <c r="P600" s="309"/>
      <c r="Q600" s="309"/>
      <c r="R600" s="309"/>
      <c r="S600" s="309"/>
      <c r="T600" s="309"/>
      <c r="U600" s="309"/>
      <c r="V600" s="309"/>
      <c r="W600" s="309"/>
      <c r="X600" s="309"/>
      <c r="Y600" s="309"/>
      <c r="Z600" s="309"/>
    </row>
    <row r="601" spans="1:26" ht="14.25" customHeight="1">
      <c r="A601" s="312"/>
      <c r="B601" s="308"/>
      <c r="C601" s="309"/>
      <c r="D601" s="309"/>
      <c r="E601" s="309"/>
      <c r="F601" s="309"/>
      <c r="G601" s="309"/>
      <c r="H601" s="309"/>
      <c r="I601" s="309"/>
      <c r="J601" s="309"/>
      <c r="K601" s="309"/>
      <c r="L601" s="309"/>
      <c r="M601" s="309"/>
      <c r="N601" s="309"/>
      <c r="O601" s="309"/>
      <c r="P601" s="309"/>
      <c r="Q601" s="309"/>
      <c r="R601" s="309"/>
      <c r="S601" s="309"/>
      <c r="T601" s="309"/>
      <c r="U601" s="309"/>
      <c r="V601" s="309"/>
      <c r="W601" s="309"/>
      <c r="X601" s="309"/>
      <c r="Y601" s="309"/>
      <c r="Z601" s="309"/>
    </row>
    <row r="602" spans="1:26" ht="14.25" customHeight="1">
      <c r="A602" s="312"/>
      <c r="B602" s="308"/>
      <c r="C602" s="309"/>
      <c r="D602" s="309"/>
      <c r="E602" s="309"/>
      <c r="F602" s="309"/>
      <c r="G602" s="309"/>
      <c r="H602" s="309"/>
      <c r="I602" s="309"/>
      <c r="J602" s="309"/>
      <c r="K602" s="309"/>
      <c r="L602" s="309"/>
      <c r="M602" s="309"/>
      <c r="N602" s="309"/>
      <c r="O602" s="309"/>
      <c r="P602" s="309"/>
      <c r="Q602" s="309"/>
      <c r="R602" s="309"/>
      <c r="S602" s="309"/>
      <c r="T602" s="309"/>
      <c r="U602" s="309"/>
      <c r="V602" s="309"/>
      <c r="W602" s="309"/>
      <c r="X602" s="309"/>
      <c r="Y602" s="309"/>
      <c r="Z602" s="309"/>
    </row>
    <row r="603" spans="1:26" ht="14.25" customHeight="1">
      <c r="A603" s="312"/>
      <c r="B603" s="308"/>
      <c r="C603" s="309"/>
      <c r="D603" s="309"/>
      <c r="E603" s="309"/>
      <c r="F603" s="309"/>
      <c r="G603" s="309"/>
      <c r="H603" s="309"/>
      <c r="I603" s="309"/>
      <c r="J603" s="309"/>
      <c r="K603" s="309"/>
      <c r="L603" s="309"/>
      <c r="M603" s="309"/>
      <c r="N603" s="309"/>
      <c r="O603" s="309"/>
      <c r="P603" s="309"/>
      <c r="Q603" s="309"/>
      <c r="R603" s="309"/>
      <c r="S603" s="309"/>
      <c r="T603" s="309"/>
      <c r="U603" s="309"/>
      <c r="V603" s="309"/>
      <c r="W603" s="309"/>
      <c r="X603" s="309"/>
      <c r="Y603" s="309"/>
      <c r="Z603" s="309"/>
    </row>
    <row r="604" spans="1:26" ht="14.25" customHeight="1">
      <c r="A604" s="312"/>
      <c r="B604" s="308"/>
      <c r="C604" s="309"/>
      <c r="D604" s="309"/>
      <c r="E604" s="309"/>
      <c r="F604" s="309"/>
      <c r="G604" s="309"/>
      <c r="H604" s="309"/>
      <c r="I604" s="309"/>
      <c r="J604" s="309"/>
      <c r="K604" s="309"/>
      <c r="L604" s="309"/>
      <c r="M604" s="309"/>
      <c r="N604" s="309"/>
      <c r="O604" s="309"/>
      <c r="P604" s="309"/>
      <c r="Q604" s="309"/>
      <c r="R604" s="309"/>
      <c r="S604" s="309"/>
      <c r="T604" s="309"/>
      <c r="U604" s="309"/>
      <c r="V604" s="309"/>
      <c r="W604" s="309"/>
      <c r="X604" s="309"/>
      <c r="Y604" s="309"/>
      <c r="Z604" s="309"/>
    </row>
    <row r="605" spans="1:26" ht="14.25" customHeight="1">
      <c r="A605" s="312"/>
      <c r="B605" s="308"/>
      <c r="C605" s="309"/>
      <c r="D605" s="309"/>
      <c r="E605" s="309"/>
      <c r="F605" s="309"/>
      <c r="G605" s="309"/>
      <c r="H605" s="309"/>
      <c r="I605" s="309"/>
      <c r="J605" s="309"/>
      <c r="K605" s="309"/>
      <c r="L605" s="309"/>
      <c r="M605" s="309"/>
      <c r="N605" s="309"/>
      <c r="O605" s="309"/>
      <c r="P605" s="309"/>
      <c r="Q605" s="309"/>
      <c r="R605" s="309"/>
      <c r="S605" s="309"/>
      <c r="T605" s="309"/>
      <c r="U605" s="309"/>
      <c r="V605" s="309"/>
      <c r="W605" s="309"/>
      <c r="X605" s="309"/>
      <c r="Y605" s="309"/>
      <c r="Z605" s="309"/>
    </row>
    <row r="606" spans="1:26" ht="14.25" customHeight="1">
      <c r="A606" s="312"/>
      <c r="B606" s="308"/>
      <c r="C606" s="309"/>
      <c r="D606" s="309"/>
      <c r="E606" s="309"/>
      <c r="F606" s="309"/>
      <c r="G606" s="309"/>
      <c r="H606" s="309"/>
      <c r="I606" s="309"/>
      <c r="J606" s="309"/>
      <c r="K606" s="309"/>
      <c r="L606" s="309"/>
      <c r="M606" s="309"/>
      <c r="N606" s="309"/>
      <c r="O606" s="309"/>
      <c r="P606" s="309"/>
      <c r="Q606" s="309"/>
      <c r="R606" s="309"/>
      <c r="S606" s="309"/>
      <c r="T606" s="309"/>
      <c r="U606" s="309"/>
      <c r="V606" s="309"/>
      <c r="W606" s="309"/>
      <c r="X606" s="309"/>
      <c r="Y606" s="309"/>
      <c r="Z606" s="309"/>
    </row>
    <row r="607" spans="1:26" ht="14.25" customHeight="1">
      <c r="A607" s="312"/>
      <c r="B607" s="308"/>
      <c r="C607" s="309"/>
      <c r="D607" s="309"/>
      <c r="E607" s="309"/>
      <c r="F607" s="309"/>
      <c r="G607" s="309"/>
      <c r="H607" s="309"/>
      <c r="I607" s="309"/>
      <c r="J607" s="309"/>
      <c r="K607" s="309"/>
      <c r="L607" s="309"/>
      <c r="M607" s="309"/>
      <c r="N607" s="309"/>
      <c r="O607" s="309"/>
      <c r="P607" s="309"/>
      <c r="Q607" s="309"/>
      <c r="R607" s="309"/>
      <c r="S607" s="309"/>
      <c r="T607" s="309"/>
      <c r="U607" s="309"/>
      <c r="V607" s="309"/>
      <c r="W607" s="309"/>
      <c r="X607" s="309"/>
      <c r="Y607" s="309"/>
      <c r="Z607" s="309"/>
    </row>
    <row r="608" spans="1:26" ht="14.25" customHeight="1">
      <c r="A608" s="312"/>
      <c r="B608" s="308"/>
      <c r="C608" s="309"/>
      <c r="D608" s="309"/>
      <c r="E608" s="309"/>
      <c r="F608" s="309"/>
      <c r="G608" s="309"/>
      <c r="H608" s="309"/>
      <c r="I608" s="309"/>
      <c r="J608" s="309"/>
      <c r="K608" s="309"/>
      <c r="L608" s="309"/>
      <c r="M608" s="309"/>
      <c r="N608" s="309"/>
      <c r="O608" s="309"/>
      <c r="P608" s="309"/>
      <c r="Q608" s="309"/>
      <c r="R608" s="309"/>
      <c r="S608" s="309"/>
      <c r="T608" s="309"/>
      <c r="U608" s="309"/>
      <c r="V608" s="309"/>
      <c r="W608" s="309"/>
      <c r="X608" s="309"/>
      <c r="Y608" s="309"/>
      <c r="Z608" s="309"/>
    </row>
    <row r="609" spans="1:26" ht="14.25" customHeight="1">
      <c r="A609" s="312"/>
      <c r="B609" s="308"/>
      <c r="C609" s="309"/>
      <c r="D609" s="309"/>
      <c r="E609" s="309"/>
      <c r="F609" s="309"/>
      <c r="G609" s="309"/>
      <c r="H609" s="309"/>
      <c r="I609" s="309"/>
      <c r="J609" s="309"/>
      <c r="K609" s="309"/>
      <c r="L609" s="309"/>
      <c r="M609" s="309"/>
      <c r="N609" s="309"/>
      <c r="O609" s="309"/>
      <c r="P609" s="309"/>
      <c r="Q609" s="309"/>
      <c r="R609" s="309"/>
      <c r="S609" s="309"/>
      <c r="T609" s="309"/>
      <c r="U609" s="309"/>
      <c r="V609" s="309"/>
      <c r="W609" s="309"/>
      <c r="X609" s="309"/>
      <c r="Y609" s="309"/>
      <c r="Z609" s="309"/>
    </row>
    <row r="610" spans="1:26" ht="14.25" customHeight="1">
      <c r="A610" s="312"/>
      <c r="B610" s="308"/>
      <c r="C610" s="309"/>
      <c r="D610" s="309"/>
      <c r="E610" s="309"/>
      <c r="F610" s="309"/>
      <c r="G610" s="309"/>
      <c r="H610" s="309"/>
      <c r="I610" s="309"/>
      <c r="J610" s="309"/>
      <c r="K610" s="309"/>
      <c r="L610" s="309"/>
      <c r="M610" s="309"/>
      <c r="N610" s="309"/>
      <c r="O610" s="309"/>
      <c r="P610" s="309"/>
      <c r="Q610" s="309"/>
      <c r="R610" s="309"/>
      <c r="S610" s="309"/>
      <c r="T610" s="309"/>
      <c r="U610" s="309"/>
      <c r="V610" s="309"/>
      <c r="W610" s="309"/>
      <c r="X610" s="309"/>
      <c r="Y610" s="309"/>
      <c r="Z610" s="309"/>
    </row>
    <row r="611" spans="1:26" ht="14.25" customHeight="1">
      <c r="A611" s="312"/>
      <c r="B611" s="308"/>
      <c r="C611" s="309"/>
      <c r="D611" s="309"/>
      <c r="E611" s="309"/>
      <c r="F611" s="309"/>
      <c r="G611" s="309"/>
      <c r="H611" s="309"/>
      <c r="I611" s="309"/>
      <c r="J611" s="309"/>
      <c r="K611" s="309"/>
      <c r="L611" s="309"/>
      <c r="M611" s="309"/>
      <c r="N611" s="309"/>
      <c r="O611" s="309"/>
      <c r="P611" s="309"/>
      <c r="Q611" s="309"/>
      <c r="R611" s="309"/>
      <c r="S611" s="309"/>
      <c r="T611" s="309"/>
      <c r="U611" s="309"/>
      <c r="V611" s="309"/>
      <c r="W611" s="309"/>
      <c r="X611" s="309"/>
      <c r="Y611" s="309"/>
      <c r="Z611" s="309"/>
    </row>
    <row r="612" spans="1:26" ht="14.25" customHeight="1">
      <c r="A612" s="312"/>
      <c r="B612" s="308"/>
      <c r="C612" s="309"/>
      <c r="D612" s="309"/>
      <c r="E612" s="309"/>
      <c r="F612" s="309"/>
      <c r="G612" s="309"/>
      <c r="H612" s="309"/>
      <c r="I612" s="309"/>
      <c r="J612" s="309"/>
      <c r="K612" s="309"/>
      <c r="L612" s="309"/>
      <c r="M612" s="309"/>
      <c r="N612" s="309"/>
      <c r="O612" s="309"/>
      <c r="P612" s="309"/>
      <c r="Q612" s="309"/>
      <c r="R612" s="309"/>
      <c r="S612" s="309"/>
      <c r="T612" s="309"/>
      <c r="U612" s="309"/>
      <c r="V612" s="309"/>
      <c r="W612" s="309"/>
      <c r="X612" s="309"/>
      <c r="Y612" s="309"/>
      <c r="Z612" s="309"/>
    </row>
    <row r="613" spans="1:26" ht="14.25" customHeight="1">
      <c r="A613" s="312"/>
      <c r="B613" s="308"/>
      <c r="C613" s="309"/>
      <c r="D613" s="309"/>
      <c r="E613" s="309"/>
      <c r="F613" s="309"/>
      <c r="G613" s="309"/>
      <c r="H613" s="309"/>
      <c r="I613" s="309"/>
      <c r="J613" s="309"/>
      <c r="K613" s="309"/>
      <c r="L613" s="309"/>
      <c r="M613" s="309"/>
      <c r="N613" s="309"/>
      <c r="O613" s="309"/>
      <c r="P613" s="309"/>
      <c r="Q613" s="309"/>
      <c r="R613" s="309"/>
      <c r="S613" s="309"/>
      <c r="T613" s="309"/>
      <c r="U613" s="309"/>
      <c r="V613" s="309"/>
      <c r="W613" s="309"/>
      <c r="X613" s="309"/>
      <c r="Y613" s="309"/>
      <c r="Z613" s="309"/>
    </row>
    <row r="614" spans="1:26" ht="14.25" customHeight="1">
      <c r="A614" s="312"/>
      <c r="B614" s="308"/>
      <c r="C614" s="309"/>
      <c r="D614" s="309"/>
      <c r="E614" s="309"/>
      <c r="F614" s="309"/>
      <c r="G614" s="309"/>
      <c r="H614" s="309"/>
      <c r="I614" s="309"/>
      <c r="J614" s="309"/>
      <c r="K614" s="309"/>
      <c r="L614" s="309"/>
      <c r="M614" s="309"/>
      <c r="N614" s="309"/>
      <c r="O614" s="309"/>
      <c r="P614" s="309"/>
      <c r="Q614" s="309"/>
      <c r="R614" s="309"/>
      <c r="S614" s="309"/>
      <c r="T614" s="309"/>
      <c r="U614" s="309"/>
      <c r="V614" s="309"/>
      <c r="W614" s="309"/>
      <c r="X614" s="309"/>
      <c r="Y614" s="309"/>
      <c r="Z614" s="309"/>
    </row>
    <row r="615" spans="1:26" ht="14.25" customHeight="1">
      <c r="A615" s="312"/>
      <c r="B615" s="308"/>
      <c r="C615" s="309"/>
      <c r="D615" s="309"/>
      <c r="E615" s="309"/>
      <c r="F615" s="309"/>
      <c r="G615" s="309"/>
      <c r="H615" s="309"/>
      <c r="I615" s="309"/>
      <c r="J615" s="309"/>
      <c r="K615" s="309"/>
      <c r="L615" s="309"/>
      <c r="M615" s="309"/>
      <c r="N615" s="309"/>
      <c r="O615" s="309"/>
      <c r="P615" s="309"/>
      <c r="Q615" s="309"/>
      <c r="R615" s="309"/>
      <c r="S615" s="309"/>
      <c r="T615" s="309"/>
      <c r="U615" s="309"/>
      <c r="V615" s="309"/>
      <c r="W615" s="309"/>
      <c r="X615" s="309"/>
      <c r="Y615" s="309"/>
      <c r="Z615" s="309"/>
    </row>
    <row r="616" spans="1:26" ht="14.25" customHeight="1">
      <c r="A616" s="312"/>
      <c r="B616" s="308"/>
      <c r="C616" s="309"/>
      <c r="D616" s="309"/>
      <c r="E616" s="309"/>
      <c r="F616" s="309"/>
      <c r="G616" s="309"/>
      <c r="H616" s="309"/>
      <c r="I616" s="309"/>
      <c r="J616" s="309"/>
      <c r="K616" s="309"/>
      <c r="L616" s="309"/>
      <c r="M616" s="309"/>
      <c r="N616" s="309"/>
      <c r="O616" s="309"/>
      <c r="P616" s="309"/>
      <c r="Q616" s="309"/>
      <c r="R616" s="309"/>
      <c r="S616" s="309"/>
      <c r="T616" s="309"/>
      <c r="U616" s="309"/>
      <c r="V616" s="309"/>
      <c r="W616" s="309"/>
      <c r="X616" s="309"/>
      <c r="Y616" s="309"/>
      <c r="Z616" s="309"/>
    </row>
    <row r="617" spans="1:26" ht="14.25" customHeight="1">
      <c r="A617" s="312"/>
      <c r="B617" s="308"/>
      <c r="C617" s="309"/>
      <c r="D617" s="309"/>
      <c r="E617" s="309"/>
      <c r="F617" s="309"/>
      <c r="G617" s="309"/>
      <c r="H617" s="309"/>
      <c r="I617" s="309"/>
      <c r="J617" s="309"/>
      <c r="K617" s="309"/>
      <c r="L617" s="309"/>
      <c r="M617" s="309"/>
      <c r="N617" s="309"/>
      <c r="O617" s="309"/>
      <c r="P617" s="309"/>
      <c r="Q617" s="309"/>
      <c r="R617" s="309"/>
      <c r="S617" s="309"/>
      <c r="T617" s="309"/>
      <c r="U617" s="309"/>
      <c r="V617" s="309"/>
      <c r="W617" s="309"/>
      <c r="X617" s="309"/>
      <c r="Y617" s="309"/>
      <c r="Z617" s="309"/>
    </row>
    <row r="618" spans="1:26" ht="14.25" customHeight="1">
      <c r="A618" s="312"/>
      <c r="B618" s="308"/>
      <c r="C618" s="309"/>
      <c r="D618" s="309"/>
      <c r="E618" s="309"/>
      <c r="F618" s="309"/>
      <c r="G618" s="309"/>
      <c r="H618" s="309"/>
      <c r="I618" s="309"/>
      <c r="J618" s="309"/>
      <c r="K618" s="309"/>
      <c r="L618" s="309"/>
      <c r="M618" s="309"/>
      <c r="N618" s="309"/>
      <c r="O618" s="309"/>
      <c r="P618" s="309"/>
      <c r="Q618" s="309"/>
      <c r="R618" s="309"/>
      <c r="S618" s="309"/>
      <c r="T618" s="309"/>
      <c r="U618" s="309"/>
      <c r="V618" s="309"/>
      <c r="W618" s="309"/>
      <c r="X618" s="309"/>
      <c r="Y618" s="309"/>
      <c r="Z618" s="309"/>
    </row>
    <row r="619" spans="1:26" ht="14.25" customHeight="1">
      <c r="A619" s="312"/>
      <c r="B619" s="308"/>
      <c r="C619" s="309"/>
      <c r="D619" s="309"/>
      <c r="E619" s="309"/>
      <c r="F619" s="309"/>
      <c r="G619" s="309"/>
      <c r="H619" s="309"/>
      <c r="I619" s="309"/>
      <c r="J619" s="309"/>
      <c r="K619" s="309"/>
      <c r="L619" s="309"/>
      <c r="M619" s="309"/>
      <c r="N619" s="309"/>
      <c r="O619" s="309"/>
      <c r="P619" s="309"/>
      <c r="Q619" s="309"/>
      <c r="R619" s="309"/>
      <c r="S619" s="309"/>
      <c r="T619" s="309"/>
      <c r="U619" s="309"/>
      <c r="V619" s="309"/>
      <c r="W619" s="309"/>
      <c r="X619" s="309"/>
      <c r="Y619" s="309"/>
      <c r="Z619" s="309"/>
    </row>
    <row r="620" spans="1:26" ht="14.25" customHeight="1">
      <c r="A620" s="312"/>
      <c r="B620" s="308"/>
      <c r="C620" s="309"/>
      <c r="D620" s="309"/>
      <c r="E620" s="309"/>
      <c r="F620" s="309"/>
      <c r="G620" s="309"/>
      <c r="H620" s="309"/>
      <c r="I620" s="309"/>
      <c r="J620" s="309"/>
      <c r="K620" s="309"/>
      <c r="L620" s="309"/>
      <c r="M620" s="309"/>
      <c r="N620" s="309"/>
      <c r="O620" s="309"/>
      <c r="P620" s="309"/>
      <c r="Q620" s="309"/>
      <c r="R620" s="309"/>
      <c r="S620" s="309"/>
      <c r="T620" s="309"/>
      <c r="U620" s="309"/>
      <c r="V620" s="309"/>
      <c r="W620" s="309"/>
      <c r="X620" s="309"/>
      <c r="Y620" s="309"/>
      <c r="Z620" s="309"/>
    </row>
    <row r="621" spans="1:26" ht="14.25" customHeight="1">
      <c r="A621" s="312"/>
      <c r="B621" s="308"/>
      <c r="C621" s="309"/>
      <c r="D621" s="309"/>
      <c r="E621" s="309"/>
      <c r="F621" s="309"/>
      <c r="G621" s="309"/>
      <c r="H621" s="309"/>
      <c r="I621" s="309"/>
      <c r="J621" s="309"/>
      <c r="K621" s="309"/>
      <c r="L621" s="309"/>
      <c r="M621" s="309"/>
      <c r="N621" s="309"/>
      <c r="O621" s="309"/>
      <c r="P621" s="309"/>
      <c r="Q621" s="309"/>
      <c r="R621" s="309"/>
      <c r="S621" s="309"/>
      <c r="T621" s="309"/>
      <c r="U621" s="309"/>
      <c r="V621" s="309"/>
      <c r="W621" s="309"/>
      <c r="X621" s="309"/>
      <c r="Y621" s="309"/>
      <c r="Z621" s="309"/>
    </row>
    <row r="622" spans="1:26" ht="14.25" customHeight="1">
      <c r="A622" s="312"/>
      <c r="B622" s="308"/>
      <c r="C622" s="309"/>
      <c r="D622" s="309"/>
      <c r="E622" s="309"/>
      <c r="F622" s="309"/>
      <c r="G622" s="309"/>
      <c r="H622" s="309"/>
      <c r="I622" s="309"/>
      <c r="J622" s="309"/>
      <c r="K622" s="309"/>
      <c r="L622" s="309"/>
      <c r="M622" s="309"/>
      <c r="N622" s="309"/>
      <c r="O622" s="309"/>
      <c r="P622" s="309"/>
      <c r="Q622" s="309"/>
      <c r="R622" s="309"/>
      <c r="S622" s="309"/>
      <c r="T622" s="309"/>
      <c r="U622" s="309"/>
      <c r="V622" s="309"/>
      <c r="W622" s="309"/>
      <c r="X622" s="309"/>
      <c r="Y622" s="309"/>
      <c r="Z622" s="309"/>
    </row>
    <row r="623" spans="1:26" ht="14.25" customHeight="1">
      <c r="A623" s="312"/>
      <c r="B623" s="308"/>
      <c r="C623" s="309"/>
      <c r="D623" s="309"/>
      <c r="E623" s="309"/>
      <c r="F623" s="309"/>
      <c r="G623" s="309"/>
      <c r="H623" s="309"/>
      <c r="I623" s="309"/>
      <c r="J623" s="309"/>
      <c r="K623" s="309"/>
      <c r="L623" s="309"/>
      <c r="M623" s="309"/>
      <c r="N623" s="309"/>
      <c r="O623" s="309"/>
      <c r="P623" s="309"/>
      <c r="Q623" s="309"/>
      <c r="R623" s="309"/>
      <c r="S623" s="309"/>
      <c r="T623" s="309"/>
      <c r="U623" s="309"/>
      <c r="V623" s="309"/>
      <c r="W623" s="309"/>
      <c r="X623" s="309"/>
      <c r="Y623" s="309"/>
      <c r="Z623" s="309"/>
    </row>
    <row r="624" spans="1:26" ht="14.25" customHeight="1">
      <c r="A624" s="312"/>
      <c r="B624" s="308"/>
      <c r="C624" s="309"/>
      <c r="D624" s="309"/>
      <c r="E624" s="309"/>
      <c r="F624" s="309"/>
      <c r="G624" s="309"/>
      <c r="H624" s="309"/>
      <c r="I624" s="309"/>
      <c r="J624" s="309"/>
      <c r="K624" s="309"/>
      <c r="L624" s="309"/>
      <c r="M624" s="309"/>
      <c r="N624" s="309"/>
      <c r="O624" s="309"/>
      <c r="P624" s="309"/>
      <c r="Q624" s="309"/>
      <c r="R624" s="309"/>
      <c r="S624" s="309"/>
      <c r="T624" s="309"/>
      <c r="U624" s="309"/>
      <c r="V624" s="309"/>
      <c r="W624" s="309"/>
      <c r="X624" s="309"/>
      <c r="Y624" s="309"/>
      <c r="Z624" s="309"/>
    </row>
    <row r="625" spans="1:26" ht="14.25" customHeight="1">
      <c r="A625" s="312"/>
      <c r="B625" s="308"/>
      <c r="C625" s="309"/>
      <c r="D625" s="309"/>
      <c r="E625" s="309"/>
      <c r="F625" s="309"/>
      <c r="G625" s="309"/>
      <c r="H625" s="309"/>
      <c r="I625" s="309"/>
      <c r="J625" s="309"/>
      <c r="K625" s="309"/>
      <c r="L625" s="309"/>
      <c r="M625" s="309"/>
      <c r="N625" s="309"/>
      <c r="O625" s="309"/>
      <c r="P625" s="309"/>
      <c r="Q625" s="309"/>
      <c r="R625" s="309"/>
      <c r="S625" s="309"/>
      <c r="T625" s="309"/>
      <c r="U625" s="309"/>
      <c r="V625" s="309"/>
      <c r="W625" s="309"/>
      <c r="X625" s="309"/>
      <c r="Y625" s="309"/>
      <c r="Z625" s="309"/>
    </row>
    <row r="626" spans="1:26" ht="14.25" customHeight="1">
      <c r="A626" s="312"/>
      <c r="B626" s="308"/>
      <c r="C626" s="309"/>
      <c r="D626" s="309"/>
      <c r="E626" s="309"/>
      <c r="F626" s="309"/>
      <c r="G626" s="309"/>
      <c r="H626" s="309"/>
      <c r="I626" s="309"/>
      <c r="J626" s="309"/>
      <c r="K626" s="309"/>
      <c r="L626" s="309"/>
      <c r="M626" s="309"/>
      <c r="N626" s="309"/>
      <c r="O626" s="309"/>
      <c r="P626" s="309"/>
      <c r="Q626" s="309"/>
      <c r="R626" s="309"/>
      <c r="S626" s="309"/>
      <c r="T626" s="309"/>
      <c r="U626" s="309"/>
      <c r="V626" s="309"/>
      <c r="W626" s="309"/>
      <c r="X626" s="309"/>
      <c r="Y626" s="309"/>
      <c r="Z626" s="309"/>
    </row>
    <row r="627" spans="1:26" ht="14.25" customHeight="1">
      <c r="A627" s="312"/>
      <c r="B627" s="308"/>
      <c r="C627" s="309"/>
      <c r="D627" s="309"/>
      <c r="E627" s="309"/>
      <c r="F627" s="309"/>
      <c r="G627" s="309"/>
      <c r="H627" s="309"/>
      <c r="I627" s="309"/>
      <c r="J627" s="309"/>
      <c r="K627" s="309"/>
      <c r="L627" s="309"/>
      <c r="M627" s="309"/>
      <c r="N627" s="309"/>
      <c r="O627" s="309"/>
      <c r="P627" s="309"/>
      <c r="Q627" s="309"/>
      <c r="R627" s="309"/>
      <c r="S627" s="309"/>
      <c r="T627" s="309"/>
      <c r="U627" s="309"/>
      <c r="V627" s="309"/>
      <c r="W627" s="309"/>
      <c r="X627" s="309"/>
      <c r="Y627" s="309"/>
      <c r="Z627" s="309"/>
    </row>
    <row r="628" spans="1:26" ht="14.25" customHeight="1">
      <c r="A628" s="312"/>
      <c r="B628" s="308"/>
      <c r="C628" s="309"/>
      <c r="D628" s="309"/>
      <c r="E628" s="309"/>
      <c r="F628" s="309"/>
      <c r="G628" s="309"/>
      <c r="H628" s="309"/>
      <c r="I628" s="309"/>
      <c r="J628" s="309"/>
      <c r="K628" s="309"/>
      <c r="L628" s="309"/>
      <c r="M628" s="309"/>
      <c r="N628" s="309"/>
      <c r="O628" s="309"/>
      <c r="P628" s="309"/>
      <c r="Q628" s="309"/>
      <c r="R628" s="309"/>
      <c r="S628" s="309"/>
      <c r="T628" s="309"/>
      <c r="U628" s="309"/>
      <c r="V628" s="309"/>
      <c r="W628" s="309"/>
      <c r="X628" s="309"/>
      <c r="Y628" s="309"/>
      <c r="Z628" s="309"/>
    </row>
    <row r="629" spans="1:26" ht="14.25" customHeight="1">
      <c r="A629" s="312"/>
      <c r="B629" s="308"/>
      <c r="C629" s="309"/>
      <c r="D629" s="309"/>
      <c r="E629" s="309"/>
      <c r="F629" s="309"/>
      <c r="G629" s="309"/>
      <c r="H629" s="309"/>
      <c r="I629" s="309"/>
      <c r="J629" s="309"/>
      <c r="K629" s="309"/>
      <c r="L629" s="309"/>
      <c r="M629" s="309"/>
      <c r="N629" s="309"/>
      <c r="O629" s="309"/>
      <c r="P629" s="309"/>
      <c r="Q629" s="309"/>
      <c r="R629" s="309"/>
      <c r="S629" s="309"/>
      <c r="T629" s="309"/>
      <c r="U629" s="309"/>
      <c r="V629" s="309"/>
      <c r="W629" s="309"/>
      <c r="X629" s="309"/>
      <c r="Y629" s="309"/>
      <c r="Z629" s="309"/>
    </row>
    <row r="630" spans="1:26" ht="14.25" customHeight="1">
      <c r="A630" s="312"/>
      <c r="B630" s="308"/>
      <c r="C630" s="309"/>
      <c r="D630" s="309"/>
      <c r="E630" s="309"/>
      <c r="F630" s="309"/>
      <c r="G630" s="309"/>
      <c r="H630" s="309"/>
      <c r="I630" s="309"/>
      <c r="J630" s="309"/>
      <c r="K630" s="309"/>
      <c r="L630" s="309"/>
      <c r="M630" s="309"/>
      <c r="N630" s="309"/>
      <c r="O630" s="309"/>
      <c r="P630" s="309"/>
      <c r="Q630" s="309"/>
      <c r="R630" s="309"/>
      <c r="S630" s="309"/>
      <c r="T630" s="309"/>
      <c r="U630" s="309"/>
      <c r="V630" s="309"/>
      <c r="W630" s="309"/>
      <c r="X630" s="309"/>
      <c r="Y630" s="309"/>
      <c r="Z630" s="309"/>
    </row>
    <row r="631" spans="1:26" ht="14.25" customHeight="1">
      <c r="A631" s="312"/>
      <c r="B631" s="308"/>
      <c r="C631" s="309"/>
      <c r="D631" s="309"/>
      <c r="E631" s="309"/>
      <c r="F631" s="309"/>
      <c r="G631" s="309"/>
      <c r="H631" s="309"/>
      <c r="I631" s="309"/>
      <c r="J631" s="309"/>
      <c r="K631" s="309"/>
      <c r="L631" s="309"/>
      <c r="M631" s="309"/>
      <c r="N631" s="309"/>
      <c r="O631" s="309"/>
      <c r="P631" s="309"/>
      <c r="Q631" s="309"/>
      <c r="R631" s="309"/>
      <c r="S631" s="309"/>
      <c r="T631" s="309"/>
      <c r="U631" s="309"/>
      <c r="V631" s="309"/>
      <c r="W631" s="309"/>
      <c r="X631" s="309"/>
      <c r="Y631" s="309"/>
      <c r="Z631" s="309"/>
    </row>
    <row r="632" spans="1:26" ht="14.25" customHeight="1">
      <c r="A632" s="312"/>
      <c r="B632" s="308"/>
      <c r="C632" s="309"/>
      <c r="D632" s="309"/>
      <c r="E632" s="309"/>
      <c r="F632" s="309"/>
      <c r="G632" s="309"/>
      <c r="H632" s="309"/>
      <c r="I632" s="309"/>
      <c r="J632" s="309"/>
      <c r="K632" s="309"/>
      <c r="L632" s="309"/>
      <c r="M632" s="309"/>
      <c r="N632" s="309"/>
      <c r="O632" s="309"/>
      <c r="P632" s="309"/>
      <c r="Q632" s="309"/>
      <c r="R632" s="309"/>
      <c r="S632" s="309"/>
      <c r="T632" s="309"/>
      <c r="U632" s="309"/>
      <c r="V632" s="309"/>
      <c r="W632" s="309"/>
      <c r="X632" s="309"/>
      <c r="Y632" s="309"/>
      <c r="Z632" s="309"/>
    </row>
    <row r="633" spans="1:26" ht="14.25" customHeight="1">
      <c r="A633" s="312"/>
      <c r="B633" s="308"/>
      <c r="C633" s="309"/>
      <c r="D633" s="309"/>
      <c r="E633" s="309"/>
      <c r="F633" s="309"/>
      <c r="G633" s="309"/>
      <c r="H633" s="309"/>
      <c r="I633" s="309"/>
      <c r="J633" s="309"/>
      <c r="K633" s="309"/>
      <c r="L633" s="309"/>
      <c r="M633" s="309"/>
      <c r="N633" s="309"/>
      <c r="O633" s="309"/>
      <c r="P633" s="309"/>
      <c r="Q633" s="309"/>
      <c r="R633" s="309"/>
      <c r="S633" s="309"/>
      <c r="T633" s="309"/>
      <c r="U633" s="309"/>
      <c r="V633" s="309"/>
      <c r="W633" s="309"/>
      <c r="X633" s="309"/>
      <c r="Y633" s="309"/>
      <c r="Z633" s="309"/>
    </row>
    <row r="634" spans="1:26" ht="14.25" customHeight="1">
      <c r="A634" s="312"/>
      <c r="B634" s="308"/>
      <c r="C634" s="309"/>
      <c r="D634" s="309"/>
      <c r="E634" s="309"/>
      <c r="F634" s="309"/>
      <c r="G634" s="309"/>
      <c r="H634" s="309"/>
      <c r="I634" s="309"/>
      <c r="J634" s="309"/>
      <c r="K634" s="309"/>
      <c r="L634" s="309"/>
      <c r="M634" s="309"/>
      <c r="N634" s="309"/>
      <c r="O634" s="309"/>
      <c r="P634" s="309"/>
      <c r="Q634" s="309"/>
      <c r="R634" s="309"/>
      <c r="S634" s="309"/>
      <c r="T634" s="309"/>
      <c r="U634" s="309"/>
      <c r="V634" s="309"/>
      <c r="W634" s="309"/>
      <c r="X634" s="309"/>
      <c r="Y634" s="309"/>
      <c r="Z634" s="309"/>
    </row>
    <row r="635" spans="1:26" ht="14.25" customHeight="1">
      <c r="A635" s="312"/>
      <c r="B635" s="308"/>
      <c r="C635" s="309"/>
      <c r="D635" s="309"/>
      <c r="E635" s="309"/>
      <c r="F635" s="309"/>
      <c r="G635" s="309"/>
      <c r="H635" s="309"/>
      <c r="I635" s="309"/>
      <c r="J635" s="309"/>
      <c r="K635" s="309"/>
      <c r="L635" s="309"/>
      <c r="M635" s="309"/>
      <c r="N635" s="309"/>
      <c r="O635" s="309"/>
      <c r="P635" s="309"/>
      <c r="Q635" s="309"/>
      <c r="R635" s="309"/>
      <c r="S635" s="309"/>
      <c r="T635" s="309"/>
      <c r="U635" s="309"/>
      <c r="V635" s="309"/>
      <c r="W635" s="309"/>
      <c r="X635" s="309"/>
      <c r="Y635" s="309"/>
      <c r="Z635" s="309"/>
    </row>
    <row r="636" spans="1:26" ht="14.25" customHeight="1">
      <c r="A636" s="312"/>
      <c r="B636" s="308"/>
      <c r="C636" s="309"/>
      <c r="D636" s="309"/>
      <c r="E636" s="309"/>
      <c r="F636" s="309"/>
      <c r="G636" s="309"/>
      <c r="H636" s="309"/>
      <c r="I636" s="309"/>
      <c r="J636" s="309"/>
      <c r="K636" s="309"/>
      <c r="L636" s="309"/>
      <c r="M636" s="309"/>
      <c r="N636" s="309"/>
      <c r="O636" s="309"/>
      <c r="P636" s="309"/>
      <c r="Q636" s="309"/>
      <c r="R636" s="309"/>
      <c r="S636" s="309"/>
      <c r="T636" s="309"/>
      <c r="U636" s="309"/>
      <c r="V636" s="309"/>
      <c r="W636" s="309"/>
      <c r="X636" s="309"/>
      <c r="Y636" s="309"/>
      <c r="Z636" s="309"/>
    </row>
    <row r="637" spans="1:26" ht="14.25" customHeight="1">
      <c r="A637" s="312"/>
      <c r="B637" s="308"/>
      <c r="C637" s="309"/>
      <c r="D637" s="309"/>
      <c r="E637" s="309"/>
      <c r="F637" s="309"/>
      <c r="G637" s="309"/>
      <c r="H637" s="309"/>
      <c r="I637" s="309"/>
      <c r="J637" s="309"/>
      <c r="K637" s="309"/>
      <c r="L637" s="309"/>
      <c r="M637" s="309"/>
      <c r="N637" s="309"/>
      <c r="O637" s="309"/>
      <c r="P637" s="309"/>
      <c r="Q637" s="309"/>
      <c r="R637" s="309"/>
      <c r="S637" s="309"/>
      <c r="T637" s="309"/>
      <c r="U637" s="309"/>
      <c r="V637" s="309"/>
      <c r="W637" s="309"/>
      <c r="X637" s="309"/>
      <c r="Y637" s="309"/>
      <c r="Z637" s="309"/>
    </row>
    <row r="638" spans="1:26" ht="14.25" customHeight="1">
      <c r="A638" s="312"/>
      <c r="B638" s="308"/>
      <c r="C638" s="309"/>
      <c r="D638" s="309"/>
      <c r="E638" s="309"/>
      <c r="F638" s="309"/>
      <c r="G638" s="309"/>
      <c r="H638" s="309"/>
      <c r="I638" s="309"/>
      <c r="J638" s="309"/>
      <c r="K638" s="309"/>
      <c r="L638" s="309"/>
      <c r="M638" s="309"/>
      <c r="N638" s="309"/>
      <c r="O638" s="309"/>
      <c r="P638" s="309"/>
      <c r="Q638" s="309"/>
      <c r="R638" s="309"/>
      <c r="S638" s="309"/>
      <c r="T638" s="309"/>
      <c r="U638" s="309"/>
      <c r="V638" s="309"/>
      <c r="W638" s="309"/>
      <c r="X638" s="309"/>
      <c r="Y638" s="309"/>
      <c r="Z638" s="309"/>
    </row>
    <row r="639" spans="1:26" ht="14.25" customHeight="1">
      <c r="A639" s="312"/>
      <c r="B639" s="308"/>
      <c r="C639" s="309"/>
      <c r="D639" s="309"/>
      <c r="E639" s="309"/>
      <c r="F639" s="309"/>
      <c r="G639" s="309"/>
      <c r="H639" s="309"/>
      <c r="I639" s="309"/>
      <c r="J639" s="309"/>
      <c r="K639" s="309"/>
      <c r="L639" s="309"/>
      <c r="M639" s="309"/>
      <c r="N639" s="309"/>
      <c r="O639" s="309"/>
      <c r="P639" s="309"/>
      <c r="Q639" s="309"/>
      <c r="R639" s="309"/>
      <c r="S639" s="309"/>
      <c r="T639" s="309"/>
      <c r="U639" s="309"/>
      <c r="V639" s="309"/>
      <c r="W639" s="309"/>
      <c r="X639" s="309"/>
      <c r="Y639" s="309"/>
      <c r="Z639" s="309"/>
    </row>
    <row r="640" spans="1:26" ht="14.25" customHeight="1">
      <c r="A640" s="312"/>
      <c r="B640" s="308"/>
      <c r="C640" s="309"/>
      <c r="D640" s="309"/>
      <c r="E640" s="309"/>
      <c r="F640" s="309"/>
      <c r="G640" s="309"/>
      <c r="H640" s="309"/>
      <c r="I640" s="309"/>
      <c r="J640" s="309"/>
      <c r="K640" s="309"/>
      <c r="L640" s="309"/>
      <c r="M640" s="309"/>
      <c r="N640" s="309"/>
      <c r="O640" s="309"/>
      <c r="P640" s="309"/>
      <c r="Q640" s="309"/>
      <c r="R640" s="309"/>
      <c r="S640" s="309"/>
      <c r="T640" s="309"/>
      <c r="U640" s="309"/>
      <c r="V640" s="309"/>
      <c r="W640" s="309"/>
      <c r="X640" s="309"/>
      <c r="Y640" s="309"/>
      <c r="Z640" s="309"/>
    </row>
    <row r="641" spans="1:26" ht="14.25" customHeight="1">
      <c r="A641" s="312"/>
      <c r="B641" s="308"/>
      <c r="C641" s="309"/>
      <c r="D641" s="309"/>
      <c r="E641" s="309"/>
      <c r="F641" s="309"/>
      <c r="G641" s="309"/>
      <c r="H641" s="309"/>
      <c r="I641" s="309"/>
      <c r="J641" s="309"/>
      <c r="K641" s="309"/>
      <c r="L641" s="309"/>
      <c r="M641" s="309"/>
      <c r="N641" s="309"/>
      <c r="O641" s="309"/>
      <c r="P641" s="309"/>
      <c r="Q641" s="309"/>
      <c r="R641" s="309"/>
      <c r="S641" s="309"/>
      <c r="T641" s="309"/>
      <c r="U641" s="309"/>
      <c r="V641" s="309"/>
      <c r="W641" s="309"/>
      <c r="X641" s="309"/>
      <c r="Y641" s="309"/>
      <c r="Z641" s="309"/>
    </row>
    <row r="642" spans="1:26" ht="14.25" customHeight="1">
      <c r="A642" s="312"/>
      <c r="B642" s="308"/>
      <c r="C642" s="309"/>
      <c r="D642" s="309"/>
      <c r="E642" s="309"/>
      <c r="F642" s="309"/>
      <c r="G642" s="309"/>
      <c r="H642" s="309"/>
      <c r="I642" s="309"/>
      <c r="J642" s="309"/>
      <c r="K642" s="309"/>
      <c r="L642" s="309"/>
      <c r="M642" s="309"/>
      <c r="N642" s="309"/>
      <c r="O642" s="309"/>
      <c r="P642" s="309"/>
      <c r="Q642" s="309"/>
      <c r="R642" s="309"/>
      <c r="S642" s="309"/>
      <c r="T642" s="309"/>
      <c r="U642" s="309"/>
      <c r="V642" s="309"/>
      <c r="W642" s="309"/>
      <c r="X642" s="309"/>
      <c r="Y642" s="309"/>
      <c r="Z642" s="309"/>
    </row>
    <row r="643" spans="1:26" ht="14.25" customHeight="1">
      <c r="A643" s="312"/>
      <c r="B643" s="308"/>
      <c r="C643" s="309"/>
      <c r="D643" s="309"/>
      <c r="E643" s="309"/>
      <c r="F643" s="309"/>
      <c r="G643" s="309"/>
      <c r="H643" s="309"/>
      <c r="I643" s="309"/>
      <c r="J643" s="309"/>
      <c r="K643" s="309"/>
      <c r="L643" s="309"/>
      <c r="M643" s="309"/>
      <c r="N643" s="309"/>
      <c r="O643" s="309"/>
      <c r="P643" s="309"/>
      <c r="Q643" s="309"/>
      <c r="R643" s="309"/>
      <c r="S643" s="309"/>
      <c r="T643" s="309"/>
      <c r="U643" s="309"/>
      <c r="V643" s="309"/>
      <c r="W643" s="309"/>
      <c r="X643" s="309"/>
      <c r="Y643" s="309"/>
      <c r="Z643" s="309"/>
    </row>
    <row r="644" spans="1:26" ht="14.25" customHeight="1">
      <c r="A644" s="312"/>
      <c r="B644" s="308"/>
      <c r="C644" s="309"/>
      <c r="D644" s="309"/>
      <c r="E644" s="309"/>
      <c r="F644" s="309"/>
      <c r="G644" s="309"/>
      <c r="H644" s="309"/>
      <c r="I644" s="309"/>
      <c r="J644" s="309"/>
      <c r="K644" s="309"/>
      <c r="L644" s="309"/>
      <c r="M644" s="309"/>
      <c r="N644" s="309"/>
      <c r="O644" s="309"/>
      <c r="P644" s="309"/>
      <c r="Q644" s="309"/>
      <c r="R644" s="309"/>
      <c r="S644" s="309"/>
      <c r="T644" s="309"/>
      <c r="U644" s="309"/>
      <c r="V644" s="309"/>
      <c r="W644" s="309"/>
      <c r="X644" s="309"/>
      <c r="Y644" s="309"/>
      <c r="Z644" s="309"/>
    </row>
    <row r="645" spans="1:26" ht="14.25" customHeight="1">
      <c r="A645" s="312"/>
      <c r="B645" s="308"/>
      <c r="C645" s="309"/>
      <c r="D645" s="309"/>
      <c r="E645" s="309"/>
      <c r="F645" s="309"/>
      <c r="G645" s="309"/>
      <c r="H645" s="309"/>
      <c r="I645" s="309"/>
      <c r="J645" s="309"/>
      <c r="K645" s="309"/>
      <c r="L645" s="309"/>
      <c r="M645" s="309"/>
      <c r="N645" s="309"/>
      <c r="O645" s="309"/>
      <c r="P645" s="309"/>
      <c r="Q645" s="309"/>
      <c r="R645" s="309"/>
      <c r="S645" s="309"/>
      <c r="T645" s="309"/>
      <c r="U645" s="309"/>
      <c r="V645" s="309"/>
      <c r="W645" s="309"/>
      <c r="X645" s="309"/>
      <c r="Y645" s="309"/>
      <c r="Z645" s="309"/>
    </row>
    <row r="646" spans="1:26" ht="14.25" customHeight="1">
      <c r="A646" s="312"/>
      <c r="B646" s="308"/>
      <c r="C646" s="309"/>
      <c r="D646" s="309"/>
      <c r="E646" s="309"/>
      <c r="F646" s="309"/>
      <c r="G646" s="309"/>
      <c r="H646" s="309"/>
      <c r="I646" s="309"/>
      <c r="J646" s="309"/>
      <c r="K646" s="309"/>
      <c r="L646" s="309"/>
      <c r="M646" s="309"/>
      <c r="N646" s="309"/>
      <c r="O646" s="309"/>
      <c r="P646" s="309"/>
      <c r="Q646" s="309"/>
      <c r="R646" s="309"/>
      <c r="S646" s="309"/>
      <c r="T646" s="309"/>
      <c r="U646" s="309"/>
      <c r="V646" s="309"/>
      <c r="W646" s="309"/>
      <c r="X646" s="309"/>
      <c r="Y646" s="309"/>
      <c r="Z646" s="309"/>
    </row>
    <row r="647" spans="1:26" ht="14.25" customHeight="1">
      <c r="A647" s="312"/>
      <c r="B647" s="308"/>
      <c r="C647" s="309"/>
      <c r="D647" s="309"/>
      <c r="E647" s="309"/>
      <c r="F647" s="309"/>
      <c r="G647" s="309"/>
      <c r="H647" s="309"/>
      <c r="I647" s="309"/>
      <c r="J647" s="309"/>
      <c r="K647" s="309"/>
      <c r="L647" s="309"/>
      <c r="M647" s="309"/>
      <c r="N647" s="309"/>
      <c r="O647" s="309"/>
      <c r="P647" s="309"/>
      <c r="Q647" s="309"/>
      <c r="R647" s="309"/>
      <c r="S647" s="309"/>
      <c r="T647" s="309"/>
      <c r="U647" s="309"/>
      <c r="V647" s="309"/>
      <c r="W647" s="309"/>
      <c r="X647" s="309"/>
      <c r="Y647" s="309"/>
      <c r="Z647" s="309"/>
    </row>
    <row r="648" spans="1:26" ht="14.25" customHeight="1">
      <c r="A648" s="312"/>
      <c r="B648" s="308"/>
      <c r="C648" s="309"/>
      <c r="D648" s="309"/>
      <c r="E648" s="309"/>
      <c r="F648" s="309"/>
      <c r="G648" s="309"/>
      <c r="H648" s="309"/>
      <c r="I648" s="309"/>
      <c r="J648" s="309"/>
      <c r="K648" s="309"/>
      <c r="L648" s="309"/>
      <c r="M648" s="309"/>
      <c r="N648" s="309"/>
      <c r="O648" s="309"/>
      <c r="P648" s="309"/>
      <c r="Q648" s="309"/>
      <c r="R648" s="309"/>
      <c r="S648" s="309"/>
      <c r="T648" s="309"/>
      <c r="U648" s="309"/>
      <c r="V648" s="309"/>
      <c r="W648" s="309"/>
      <c r="X648" s="309"/>
      <c r="Y648" s="309"/>
      <c r="Z648" s="309"/>
    </row>
    <row r="649" spans="1:26" ht="14.25" customHeight="1">
      <c r="A649" s="312"/>
      <c r="B649" s="308"/>
      <c r="C649" s="309"/>
      <c r="D649" s="309"/>
      <c r="E649" s="309"/>
      <c r="F649" s="309"/>
      <c r="G649" s="309"/>
      <c r="H649" s="309"/>
      <c r="I649" s="309"/>
      <c r="J649" s="309"/>
      <c r="K649" s="309"/>
      <c r="L649" s="309"/>
      <c r="M649" s="309"/>
      <c r="N649" s="309"/>
      <c r="O649" s="309"/>
      <c r="P649" s="309"/>
      <c r="Q649" s="309"/>
      <c r="R649" s="309"/>
      <c r="S649" s="309"/>
      <c r="T649" s="309"/>
      <c r="U649" s="309"/>
      <c r="V649" s="309"/>
      <c r="W649" s="309"/>
      <c r="X649" s="309"/>
      <c r="Y649" s="309"/>
      <c r="Z649" s="309"/>
    </row>
    <row r="650" spans="1:26" ht="14.25" customHeight="1">
      <c r="A650" s="312"/>
      <c r="B650" s="308"/>
      <c r="C650" s="309"/>
      <c r="D650" s="309"/>
      <c r="E650" s="309"/>
      <c r="F650" s="309"/>
      <c r="G650" s="309"/>
      <c r="H650" s="309"/>
      <c r="I650" s="309"/>
      <c r="J650" s="309"/>
      <c r="K650" s="309"/>
      <c r="L650" s="309"/>
      <c r="M650" s="309"/>
      <c r="N650" s="309"/>
      <c r="O650" s="309"/>
      <c r="P650" s="309"/>
      <c r="Q650" s="309"/>
      <c r="R650" s="309"/>
      <c r="S650" s="309"/>
      <c r="T650" s="309"/>
      <c r="U650" s="309"/>
      <c r="V650" s="309"/>
      <c r="W650" s="309"/>
      <c r="X650" s="309"/>
      <c r="Y650" s="309"/>
      <c r="Z650" s="309"/>
    </row>
    <row r="651" spans="1:26" ht="14.25" customHeight="1">
      <c r="A651" s="312"/>
      <c r="B651" s="308"/>
      <c r="C651" s="309"/>
      <c r="D651" s="309"/>
      <c r="E651" s="309"/>
      <c r="F651" s="309"/>
      <c r="G651" s="309"/>
      <c r="H651" s="309"/>
      <c r="I651" s="309"/>
      <c r="J651" s="309"/>
      <c r="K651" s="309"/>
      <c r="L651" s="309"/>
      <c r="M651" s="309"/>
      <c r="N651" s="309"/>
      <c r="O651" s="309"/>
      <c r="P651" s="309"/>
      <c r="Q651" s="309"/>
      <c r="R651" s="309"/>
      <c r="S651" s="309"/>
      <c r="T651" s="309"/>
      <c r="U651" s="309"/>
      <c r="V651" s="309"/>
      <c r="W651" s="309"/>
      <c r="X651" s="309"/>
      <c r="Y651" s="309"/>
      <c r="Z651" s="309"/>
    </row>
    <row r="652" spans="1:26" ht="14.25" customHeight="1">
      <c r="A652" s="312"/>
      <c r="B652" s="308"/>
      <c r="C652" s="309"/>
      <c r="D652" s="309"/>
      <c r="E652" s="309"/>
      <c r="F652" s="309"/>
      <c r="G652" s="309"/>
      <c r="H652" s="309"/>
      <c r="I652" s="309"/>
      <c r="J652" s="309"/>
      <c r="K652" s="309"/>
      <c r="L652" s="309"/>
      <c r="M652" s="309"/>
      <c r="N652" s="309"/>
      <c r="O652" s="309"/>
      <c r="P652" s="309"/>
      <c r="Q652" s="309"/>
      <c r="R652" s="309"/>
      <c r="S652" s="309"/>
      <c r="T652" s="309"/>
      <c r="U652" s="309"/>
      <c r="V652" s="309"/>
      <c r="W652" s="309"/>
      <c r="X652" s="309"/>
      <c r="Y652" s="309"/>
      <c r="Z652" s="309"/>
    </row>
    <row r="653" spans="1:26" ht="14.25" customHeight="1">
      <c r="A653" s="312"/>
      <c r="B653" s="308"/>
      <c r="C653" s="309"/>
      <c r="D653" s="309"/>
      <c r="E653" s="309"/>
      <c r="F653" s="309"/>
      <c r="G653" s="309"/>
      <c r="H653" s="309"/>
      <c r="I653" s="309"/>
      <c r="J653" s="309"/>
      <c r="K653" s="309"/>
      <c r="L653" s="309"/>
      <c r="M653" s="309"/>
      <c r="N653" s="309"/>
      <c r="O653" s="309"/>
      <c r="P653" s="309"/>
      <c r="Q653" s="309"/>
      <c r="R653" s="309"/>
      <c r="S653" s="309"/>
      <c r="T653" s="309"/>
      <c r="U653" s="309"/>
      <c r="V653" s="309"/>
      <c r="W653" s="309"/>
      <c r="X653" s="309"/>
      <c r="Y653" s="309"/>
      <c r="Z653" s="309"/>
    </row>
    <row r="654" spans="1:26" ht="14.25" customHeight="1">
      <c r="A654" s="312"/>
      <c r="B654" s="308"/>
      <c r="C654" s="309"/>
      <c r="D654" s="309"/>
      <c r="E654" s="309"/>
      <c r="F654" s="309"/>
      <c r="G654" s="309"/>
      <c r="H654" s="309"/>
      <c r="I654" s="309"/>
      <c r="J654" s="309"/>
      <c r="K654" s="309"/>
      <c r="L654" s="309"/>
      <c r="M654" s="309"/>
      <c r="N654" s="309"/>
      <c r="O654" s="309"/>
      <c r="P654" s="309"/>
      <c r="Q654" s="309"/>
      <c r="R654" s="309"/>
      <c r="S654" s="309"/>
      <c r="T654" s="309"/>
      <c r="U654" s="309"/>
      <c r="V654" s="309"/>
      <c r="W654" s="309"/>
      <c r="X654" s="309"/>
      <c r="Y654" s="309"/>
      <c r="Z654" s="309"/>
    </row>
    <row r="655" spans="1:26" ht="14.25" customHeight="1">
      <c r="A655" s="312"/>
      <c r="B655" s="308"/>
      <c r="C655" s="309"/>
      <c r="D655" s="309"/>
      <c r="E655" s="309"/>
      <c r="F655" s="309"/>
      <c r="G655" s="309"/>
      <c r="H655" s="309"/>
      <c r="I655" s="309"/>
      <c r="J655" s="309"/>
      <c r="K655" s="309"/>
      <c r="L655" s="309"/>
      <c r="M655" s="309"/>
      <c r="N655" s="309"/>
      <c r="O655" s="309"/>
      <c r="P655" s="309"/>
      <c r="Q655" s="309"/>
      <c r="R655" s="309"/>
      <c r="S655" s="309"/>
      <c r="T655" s="309"/>
      <c r="U655" s="309"/>
      <c r="V655" s="309"/>
      <c r="W655" s="309"/>
      <c r="X655" s="309"/>
      <c r="Y655" s="309"/>
      <c r="Z655" s="309"/>
    </row>
    <row r="656" spans="1:26" ht="14.25" customHeight="1">
      <c r="A656" s="312"/>
      <c r="B656" s="308"/>
      <c r="C656" s="309"/>
      <c r="D656" s="309"/>
      <c r="E656" s="309"/>
      <c r="F656" s="309"/>
      <c r="G656" s="309"/>
      <c r="H656" s="309"/>
      <c r="I656" s="309"/>
      <c r="J656" s="309"/>
      <c r="K656" s="309"/>
      <c r="L656" s="309"/>
      <c r="M656" s="309"/>
      <c r="N656" s="309"/>
      <c r="O656" s="309"/>
      <c r="P656" s="309"/>
      <c r="Q656" s="309"/>
      <c r="R656" s="309"/>
      <c r="S656" s="309"/>
      <c r="T656" s="309"/>
      <c r="U656" s="309"/>
      <c r="V656" s="309"/>
      <c r="W656" s="309"/>
      <c r="X656" s="309"/>
      <c r="Y656" s="309"/>
      <c r="Z656" s="309"/>
    </row>
    <row r="657" spans="1:26" ht="14.25" customHeight="1">
      <c r="A657" s="312"/>
      <c r="B657" s="308"/>
      <c r="C657" s="309"/>
      <c r="D657" s="309"/>
      <c r="E657" s="309"/>
      <c r="F657" s="309"/>
      <c r="G657" s="309"/>
      <c r="H657" s="309"/>
      <c r="I657" s="309"/>
      <c r="J657" s="309"/>
      <c r="K657" s="309"/>
      <c r="L657" s="309"/>
      <c r="M657" s="309"/>
      <c r="N657" s="309"/>
      <c r="O657" s="309"/>
      <c r="P657" s="309"/>
      <c r="Q657" s="309"/>
      <c r="R657" s="309"/>
      <c r="S657" s="309"/>
      <c r="T657" s="309"/>
      <c r="U657" s="309"/>
      <c r="V657" s="309"/>
      <c r="W657" s="309"/>
      <c r="X657" s="309"/>
      <c r="Y657" s="309"/>
      <c r="Z657" s="309"/>
    </row>
    <row r="658" spans="1:26" ht="14.25" customHeight="1">
      <c r="A658" s="312"/>
      <c r="B658" s="308"/>
      <c r="C658" s="309"/>
      <c r="D658" s="309"/>
      <c r="E658" s="309"/>
      <c r="F658" s="309"/>
      <c r="G658" s="309"/>
      <c r="H658" s="309"/>
      <c r="I658" s="309"/>
      <c r="J658" s="309"/>
      <c r="K658" s="309"/>
      <c r="L658" s="309"/>
      <c r="M658" s="309"/>
      <c r="N658" s="309"/>
      <c r="O658" s="309"/>
      <c r="P658" s="309"/>
      <c r="Q658" s="309"/>
      <c r="R658" s="309"/>
      <c r="S658" s="309"/>
      <c r="T658" s="309"/>
      <c r="U658" s="309"/>
      <c r="V658" s="309"/>
      <c r="W658" s="309"/>
      <c r="X658" s="309"/>
      <c r="Y658" s="309"/>
      <c r="Z658" s="309"/>
    </row>
    <row r="659" spans="1:26" ht="14.25" customHeight="1">
      <c r="A659" s="312"/>
      <c r="B659" s="308"/>
      <c r="C659" s="309"/>
      <c r="D659" s="309"/>
      <c r="E659" s="309"/>
      <c r="F659" s="309"/>
      <c r="G659" s="309"/>
      <c r="H659" s="309"/>
      <c r="I659" s="309"/>
      <c r="J659" s="309"/>
      <c r="K659" s="309"/>
      <c r="L659" s="309"/>
      <c r="M659" s="309"/>
      <c r="N659" s="309"/>
      <c r="O659" s="309"/>
      <c r="P659" s="309"/>
      <c r="Q659" s="309"/>
      <c r="R659" s="309"/>
      <c r="S659" s="309"/>
      <c r="T659" s="309"/>
      <c r="U659" s="309"/>
      <c r="V659" s="309"/>
      <c r="W659" s="309"/>
      <c r="X659" s="309"/>
      <c r="Y659" s="309"/>
      <c r="Z659" s="309"/>
    </row>
    <row r="660" spans="1:26" ht="14.25" customHeight="1">
      <c r="A660" s="312"/>
      <c r="B660" s="308"/>
      <c r="C660" s="309"/>
      <c r="D660" s="309"/>
      <c r="E660" s="309"/>
      <c r="F660" s="309"/>
      <c r="G660" s="309"/>
      <c r="H660" s="309"/>
      <c r="I660" s="309"/>
      <c r="J660" s="309"/>
      <c r="K660" s="309"/>
      <c r="L660" s="309"/>
      <c r="M660" s="309"/>
      <c r="N660" s="309"/>
      <c r="O660" s="309"/>
      <c r="P660" s="309"/>
      <c r="Q660" s="309"/>
      <c r="R660" s="309"/>
      <c r="S660" s="309"/>
      <c r="T660" s="309"/>
      <c r="U660" s="309"/>
      <c r="V660" s="309"/>
      <c r="W660" s="309"/>
      <c r="X660" s="309"/>
      <c r="Y660" s="309"/>
      <c r="Z660" s="309"/>
    </row>
    <row r="661" spans="1:26" ht="14.25" customHeight="1">
      <c r="A661" s="312"/>
      <c r="B661" s="308"/>
      <c r="C661" s="309"/>
      <c r="D661" s="309"/>
      <c r="E661" s="309"/>
      <c r="F661" s="309"/>
      <c r="G661" s="309"/>
      <c r="H661" s="309"/>
      <c r="I661" s="309"/>
      <c r="J661" s="309"/>
      <c r="K661" s="309"/>
      <c r="L661" s="309"/>
      <c r="M661" s="309"/>
      <c r="N661" s="309"/>
      <c r="O661" s="309"/>
      <c r="P661" s="309"/>
      <c r="Q661" s="309"/>
      <c r="R661" s="309"/>
      <c r="S661" s="309"/>
      <c r="T661" s="309"/>
      <c r="U661" s="309"/>
      <c r="V661" s="309"/>
      <c r="W661" s="309"/>
      <c r="X661" s="309"/>
      <c r="Y661" s="309"/>
      <c r="Z661" s="309"/>
    </row>
    <row r="662" spans="1:26" ht="14.25" customHeight="1">
      <c r="A662" s="312"/>
      <c r="B662" s="308"/>
      <c r="C662" s="309"/>
      <c r="D662" s="309"/>
      <c r="E662" s="309"/>
      <c r="F662" s="309"/>
      <c r="G662" s="309"/>
      <c r="H662" s="309"/>
      <c r="I662" s="309"/>
      <c r="J662" s="309"/>
      <c r="K662" s="309"/>
      <c r="L662" s="309"/>
      <c r="M662" s="309"/>
      <c r="N662" s="309"/>
      <c r="O662" s="309"/>
      <c r="P662" s="309"/>
      <c r="Q662" s="309"/>
      <c r="R662" s="309"/>
      <c r="S662" s="309"/>
      <c r="T662" s="309"/>
      <c r="U662" s="309"/>
      <c r="V662" s="309"/>
      <c r="W662" s="309"/>
      <c r="X662" s="309"/>
      <c r="Y662" s="309"/>
      <c r="Z662" s="309"/>
    </row>
    <row r="663" spans="1:26" ht="14.25" customHeight="1">
      <c r="A663" s="312"/>
      <c r="B663" s="308"/>
      <c r="C663" s="309"/>
      <c r="D663" s="309"/>
      <c r="E663" s="309"/>
      <c r="F663" s="309"/>
      <c r="G663" s="309"/>
      <c r="H663" s="309"/>
      <c r="I663" s="309"/>
      <c r="J663" s="309"/>
      <c r="K663" s="309"/>
      <c r="L663" s="309"/>
      <c r="M663" s="309"/>
      <c r="N663" s="309"/>
      <c r="O663" s="309"/>
      <c r="P663" s="309"/>
      <c r="Q663" s="309"/>
      <c r="R663" s="309"/>
      <c r="S663" s="309"/>
      <c r="T663" s="309"/>
      <c r="U663" s="309"/>
      <c r="V663" s="309"/>
      <c r="W663" s="309"/>
      <c r="X663" s="309"/>
      <c r="Y663" s="309"/>
      <c r="Z663" s="309"/>
    </row>
    <row r="664" spans="1:26" ht="14.25" customHeight="1">
      <c r="A664" s="312"/>
      <c r="B664" s="308"/>
      <c r="C664" s="309"/>
      <c r="D664" s="309"/>
      <c r="E664" s="309"/>
      <c r="F664" s="309"/>
      <c r="G664" s="309"/>
      <c r="H664" s="309"/>
      <c r="I664" s="309"/>
      <c r="J664" s="309"/>
      <c r="K664" s="309"/>
      <c r="L664" s="309"/>
      <c r="M664" s="309"/>
      <c r="N664" s="309"/>
      <c r="O664" s="309"/>
      <c r="P664" s="309"/>
      <c r="Q664" s="309"/>
      <c r="R664" s="309"/>
      <c r="S664" s="309"/>
      <c r="T664" s="309"/>
      <c r="U664" s="309"/>
      <c r="V664" s="309"/>
      <c r="W664" s="309"/>
      <c r="X664" s="309"/>
      <c r="Y664" s="309"/>
      <c r="Z664" s="309"/>
    </row>
    <row r="665" spans="1:26" ht="14.25" customHeight="1">
      <c r="A665" s="312"/>
      <c r="B665" s="308"/>
      <c r="C665" s="309"/>
      <c r="D665" s="309"/>
      <c r="E665" s="309"/>
      <c r="F665" s="309"/>
      <c r="G665" s="309"/>
      <c r="H665" s="309"/>
      <c r="I665" s="309"/>
      <c r="J665" s="309"/>
      <c r="K665" s="309"/>
      <c r="L665" s="309"/>
      <c r="M665" s="309"/>
      <c r="N665" s="309"/>
      <c r="O665" s="309"/>
      <c r="P665" s="309"/>
      <c r="Q665" s="309"/>
      <c r="R665" s="309"/>
      <c r="S665" s="309"/>
      <c r="T665" s="309"/>
      <c r="U665" s="309"/>
      <c r="V665" s="309"/>
      <c r="W665" s="309"/>
      <c r="X665" s="309"/>
      <c r="Y665" s="309"/>
      <c r="Z665" s="309"/>
    </row>
    <row r="666" spans="1:26" ht="14.25" customHeight="1">
      <c r="A666" s="312"/>
      <c r="B666" s="308"/>
      <c r="C666" s="309"/>
      <c r="D666" s="309"/>
      <c r="E666" s="309"/>
      <c r="F666" s="309"/>
      <c r="G666" s="309"/>
      <c r="H666" s="309"/>
      <c r="I666" s="309"/>
      <c r="J666" s="309"/>
      <c r="K666" s="309"/>
      <c r="L666" s="309"/>
      <c r="M666" s="309"/>
      <c r="N666" s="309"/>
      <c r="O666" s="309"/>
      <c r="P666" s="309"/>
      <c r="Q666" s="309"/>
      <c r="R666" s="309"/>
      <c r="S666" s="309"/>
      <c r="T666" s="309"/>
      <c r="U666" s="309"/>
      <c r="V666" s="309"/>
      <c r="W666" s="309"/>
      <c r="X666" s="309"/>
      <c r="Y666" s="309"/>
      <c r="Z666" s="309"/>
    </row>
    <row r="667" spans="1:26" ht="14.25" customHeight="1">
      <c r="A667" s="312"/>
      <c r="B667" s="308"/>
      <c r="C667" s="309"/>
      <c r="D667" s="309"/>
      <c r="E667" s="309"/>
      <c r="F667" s="309"/>
      <c r="G667" s="309"/>
      <c r="H667" s="309"/>
      <c r="I667" s="309"/>
      <c r="J667" s="309"/>
      <c r="K667" s="309"/>
      <c r="L667" s="309"/>
      <c r="M667" s="309"/>
      <c r="N667" s="309"/>
      <c r="O667" s="309"/>
      <c r="P667" s="309"/>
      <c r="Q667" s="309"/>
      <c r="R667" s="309"/>
      <c r="S667" s="309"/>
      <c r="T667" s="309"/>
      <c r="U667" s="309"/>
      <c r="V667" s="309"/>
      <c r="W667" s="309"/>
      <c r="X667" s="309"/>
      <c r="Y667" s="309"/>
      <c r="Z667" s="309"/>
    </row>
    <row r="668" spans="1:26" ht="14.25" customHeight="1">
      <c r="A668" s="312"/>
      <c r="B668" s="308"/>
      <c r="C668" s="309"/>
      <c r="D668" s="309"/>
      <c r="E668" s="309"/>
      <c r="F668" s="309"/>
      <c r="G668" s="309"/>
      <c r="H668" s="309"/>
      <c r="I668" s="309"/>
      <c r="J668" s="309"/>
      <c r="K668" s="309"/>
      <c r="L668" s="309"/>
      <c r="M668" s="309"/>
      <c r="N668" s="309"/>
      <c r="O668" s="309"/>
      <c r="P668" s="309"/>
      <c r="Q668" s="309"/>
      <c r="R668" s="309"/>
      <c r="S668" s="309"/>
      <c r="T668" s="309"/>
      <c r="U668" s="309"/>
      <c r="V668" s="309"/>
      <c r="W668" s="309"/>
      <c r="X668" s="309"/>
      <c r="Y668" s="309"/>
      <c r="Z668" s="309"/>
    </row>
    <row r="669" spans="1:26" ht="14.25" customHeight="1">
      <c r="A669" s="312"/>
      <c r="B669" s="308"/>
      <c r="C669" s="309"/>
      <c r="D669" s="309"/>
      <c r="E669" s="309"/>
      <c r="F669" s="309"/>
      <c r="G669" s="309"/>
      <c r="H669" s="309"/>
      <c r="I669" s="309"/>
      <c r="J669" s="309"/>
      <c r="K669" s="309"/>
      <c r="L669" s="309"/>
      <c r="M669" s="309"/>
      <c r="N669" s="309"/>
      <c r="O669" s="309"/>
      <c r="P669" s="309"/>
      <c r="Q669" s="309"/>
      <c r="R669" s="309"/>
      <c r="S669" s="309"/>
      <c r="T669" s="309"/>
      <c r="U669" s="309"/>
      <c r="V669" s="309"/>
      <c r="W669" s="309"/>
      <c r="X669" s="309"/>
      <c r="Y669" s="309"/>
      <c r="Z669" s="309"/>
    </row>
    <row r="670" spans="1:26" ht="14.25" customHeight="1">
      <c r="A670" s="312"/>
      <c r="B670" s="308"/>
      <c r="C670" s="309"/>
      <c r="D670" s="309"/>
      <c r="E670" s="309"/>
      <c r="F670" s="309"/>
      <c r="G670" s="309"/>
      <c r="H670" s="309"/>
      <c r="I670" s="309"/>
      <c r="J670" s="309"/>
      <c r="K670" s="309"/>
      <c r="L670" s="309"/>
      <c r="M670" s="309"/>
      <c r="N670" s="309"/>
      <c r="O670" s="309"/>
      <c r="P670" s="309"/>
      <c r="Q670" s="309"/>
      <c r="R670" s="309"/>
      <c r="S670" s="309"/>
      <c r="T670" s="309"/>
      <c r="U670" s="309"/>
      <c r="V670" s="309"/>
      <c r="W670" s="309"/>
      <c r="X670" s="309"/>
      <c r="Y670" s="309"/>
      <c r="Z670" s="309"/>
    </row>
    <row r="671" spans="1:26" ht="14.25" customHeight="1">
      <c r="A671" s="312"/>
      <c r="B671" s="308"/>
      <c r="C671" s="309"/>
      <c r="D671" s="309"/>
      <c r="E671" s="309"/>
      <c r="F671" s="309"/>
      <c r="G671" s="309"/>
      <c r="H671" s="309"/>
      <c r="I671" s="309"/>
      <c r="J671" s="309"/>
      <c r="K671" s="309"/>
      <c r="L671" s="309"/>
      <c r="M671" s="309"/>
      <c r="N671" s="309"/>
      <c r="O671" s="309"/>
      <c r="P671" s="309"/>
      <c r="Q671" s="309"/>
      <c r="R671" s="309"/>
      <c r="S671" s="309"/>
      <c r="T671" s="309"/>
      <c r="U671" s="309"/>
      <c r="V671" s="309"/>
      <c r="W671" s="309"/>
      <c r="X671" s="309"/>
      <c r="Y671" s="309"/>
      <c r="Z671" s="309"/>
    </row>
    <row r="672" spans="1:26" ht="14.25" customHeight="1">
      <c r="A672" s="312"/>
      <c r="B672" s="308"/>
      <c r="C672" s="309"/>
      <c r="D672" s="309"/>
      <c r="E672" s="309"/>
      <c r="F672" s="309"/>
      <c r="G672" s="309"/>
      <c r="H672" s="309"/>
      <c r="I672" s="309"/>
      <c r="J672" s="309"/>
      <c r="K672" s="309"/>
      <c r="L672" s="309"/>
      <c r="M672" s="309"/>
      <c r="N672" s="309"/>
      <c r="O672" s="309"/>
      <c r="P672" s="309"/>
      <c r="Q672" s="309"/>
      <c r="R672" s="309"/>
      <c r="S672" s="309"/>
      <c r="T672" s="309"/>
      <c r="U672" s="309"/>
      <c r="V672" s="309"/>
      <c r="W672" s="309"/>
      <c r="X672" s="309"/>
      <c r="Y672" s="309"/>
      <c r="Z672" s="309"/>
    </row>
    <row r="673" spans="1:26" ht="14.25" customHeight="1">
      <c r="A673" s="312"/>
      <c r="B673" s="308"/>
      <c r="C673" s="309"/>
      <c r="D673" s="309"/>
      <c r="E673" s="309"/>
      <c r="F673" s="309"/>
      <c r="G673" s="309"/>
      <c r="H673" s="309"/>
      <c r="I673" s="309"/>
      <c r="J673" s="309"/>
      <c r="K673" s="309"/>
      <c r="L673" s="309"/>
      <c r="M673" s="309"/>
      <c r="N673" s="309"/>
      <c r="O673" s="309"/>
      <c r="P673" s="309"/>
      <c r="Q673" s="309"/>
      <c r="R673" s="309"/>
      <c r="S673" s="309"/>
      <c r="T673" s="309"/>
      <c r="U673" s="309"/>
      <c r="V673" s="309"/>
      <c r="W673" s="309"/>
      <c r="X673" s="309"/>
      <c r="Y673" s="309"/>
      <c r="Z673" s="309"/>
    </row>
    <row r="674" spans="1:26" ht="14.25" customHeight="1">
      <c r="A674" s="312"/>
      <c r="B674" s="308"/>
      <c r="C674" s="309"/>
      <c r="D674" s="309"/>
      <c r="E674" s="309"/>
      <c r="F674" s="309"/>
      <c r="G674" s="309"/>
      <c r="H674" s="309"/>
      <c r="I674" s="309"/>
      <c r="J674" s="309"/>
      <c r="K674" s="309"/>
      <c r="L674" s="309"/>
      <c r="M674" s="309"/>
      <c r="N674" s="309"/>
      <c r="O674" s="309"/>
      <c r="P674" s="309"/>
      <c r="Q674" s="309"/>
      <c r="R674" s="309"/>
      <c r="S674" s="309"/>
      <c r="T674" s="309"/>
      <c r="U674" s="309"/>
      <c r="V674" s="309"/>
      <c r="W674" s="309"/>
      <c r="X674" s="309"/>
      <c r="Y674" s="309"/>
      <c r="Z674" s="309"/>
    </row>
    <row r="675" spans="1:26" ht="14.25" customHeight="1">
      <c r="A675" s="312"/>
      <c r="B675" s="308"/>
      <c r="C675" s="309"/>
      <c r="D675" s="309"/>
      <c r="E675" s="309"/>
      <c r="F675" s="309"/>
      <c r="G675" s="309"/>
      <c r="H675" s="309"/>
      <c r="I675" s="309"/>
      <c r="J675" s="309"/>
      <c r="K675" s="309"/>
      <c r="L675" s="309"/>
      <c r="M675" s="309"/>
      <c r="N675" s="309"/>
      <c r="O675" s="309"/>
      <c r="P675" s="309"/>
      <c r="Q675" s="309"/>
      <c r="R675" s="309"/>
      <c r="S675" s="309"/>
      <c r="T675" s="309"/>
      <c r="U675" s="309"/>
      <c r="V675" s="309"/>
      <c r="W675" s="309"/>
      <c r="X675" s="309"/>
      <c r="Y675" s="309"/>
      <c r="Z675" s="309"/>
    </row>
    <row r="676" spans="1:26" ht="14.25" customHeight="1">
      <c r="A676" s="312"/>
      <c r="B676" s="308"/>
      <c r="C676" s="309"/>
      <c r="D676" s="309"/>
      <c r="E676" s="309"/>
      <c r="F676" s="309"/>
      <c r="G676" s="309"/>
      <c r="H676" s="309"/>
      <c r="I676" s="309"/>
      <c r="J676" s="309"/>
      <c r="K676" s="309"/>
      <c r="L676" s="309"/>
      <c r="M676" s="309"/>
      <c r="N676" s="309"/>
      <c r="O676" s="309"/>
      <c r="P676" s="309"/>
      <c r="Q676" s="309"/>
      <c r="R676" s="309"/>
      <c r="S676" s="309"/>
      <c r="T676" s="309"/>
      <c r="U676" s="309"/>
      <c r="V676" s="309"/>
      <c r="W676" s="309"/>
      <c r="X676" s="309"/>
      <c r="Y676" s="309"/>
      <c r="Z676" s="309"/>
    </row>
    <row r="677" spans="1:26" ht="14.25" customHeight="1">
      <c r="A677" s="312"/>
      <c r="B677" s="308"/>
      <c r="C677" s="309"/>
      <c r="D677" s="309"/>
      <c r="E677" s="309"/>
      <c r="F677" s="309"/>
      <c r="G677" s="309"/>
      <c r="H677" s="309"/>
      <c r="I677" s="309"/>
      <c r="J677" s="309"/>
      <c r="K677" s="309"/>
      <c r="L677" s="309"/>
      <c r="M677" s="309"/>
      <c r="N677" s="309"/>
      <c r="O677" s="309"/>
      <c r="P677" s="309"/>
      <c r="Q677" s="309"/>
      <c r="R677" s="309"/>
      <c r="S677" s="309"/>
      <c r="T677" s="309"/>
      <c r="U677" s="309"/>
      <c r="V677" s="309"/>
      <c r="W677" s="309"/>
      <c r="X677" s="309"/>
      <c r="Y677" s="309"/>
      <c r="Z677" s="309"/>
    </row>
    <row r="678" spans="1:26" ht="14.25" customHeight="1">
      <c r="A678" s="312"/>
      <c r="B678" s="308"/>
      <c r="C678" s="309"/>
      <c r="D678" s="309"/>
      <c r="E678" s="309"/>
      <c r="F678" s="309"/>
      <c r="G678" s="309"/>
      <c r="H678" s="309"/>
      <c r="I678" s="309"/>
      <c r="J678" s="309"/>
      <c r="K678" s="309"/>
      <c r="L678" s="309"/>
      <c r="M678" s="309"/>
      <c r="N678" s="309"/>
      <c r="O678" s="309"/>
      <c r="P678" s="309"/>
      <c r="Q678" s="309"/>
      <c r="R678" s="309"/>
      <c r="S678" s="309"/>
      <c r="T678" s="309"/>
      <c r="U678" s="309"/>
      <c r="V678" s="309"/>
      <c r="W678" s="309"/>
      <c r="X678" s="309"/>
      <c r="Y678" s="309"/>
      <c r="Z678" s="309"/>
    </row>
    <row r="679" spans="1:26" ht="14.25" customHeight="1">
      <c r="A679" s="312"/>
      <c r="B679" s="308"/>
      <c r="C679" s="309"/>
      <c r="D679" s="309"/>
      <c r="E679" s="309"/>
      <c r="F679" s="309"/>
      <c r="G679" s="309"/>
      <c r="H679" s="309"/>
      <c r="I679" s="309"/>
      <c r="J679" s="309"/>
      <c r="K679" s="309"/>
      <c r="L679" s="309"/>
      <c r="M679" s="309"/>
      <c r="N679" s="309"/>
      <c r="O679" s="309"/>
      <c r="P679" s="309"/>
      <c r="Q679" s="309"/>
      <c r="R679" s="309"/>
      <c r="S679" s="309"/>
      <c r="T679" s="309"/>
      <c r="U679" s="309"/>
      <c r="V679" s="309"/>
      <c r="W679" s="309"/>
      <c r="X679" s="309"/>
      <c r="Y679" s="309"/>
      <c r="Z679" s="309"/>
    </row>
    <row r="680" spans="1:26" ht="14.25" customHeight="1">
      <c r="A680" s="312"/>
      <c r="B680" s="308"/>
      <c r="C680" s="309"/>
      <c r="D680" s="309"/>
      <c r="E680" s="309"/>
      <c r="F680" s="309"/>
      <c r="G680" s="309"/>
      <c r="H680" s="309"/>
      <c r="I680" s="309"/>
      <c r="J680" s="309"/>
      <c r="K680" s="309"/>
      <c r="L680" s="309"/>
      <c r="M680" s="309"/>
      <c r="N680" s="309"/>
      <c r="O680" s="309"/>
      <c r="P680" s="309"/>
      <c r="Q680" s="309"/>
      <c r="R680" s="309"/>
      <c r="S680" s="309"/>
      <c r="T680" s="309"/>
      <c r="U680" s="309"/>
      <c r="V680" s="309"/>
      <c r="W680" s="309"/>
      <c r="X680" s="309"/>
      <c r="Y680" s="309"/>
      <c r="Z680" s="309"/>
    </row>
    <row r="681" spans="1:26" ht="14.25" customHeight="1">
      <c r="A681" s="312"/>
      <c r="B681" s="308"/>
      <c r="C681" s="309"/>
      <c r="D681" s="309"/>
      <c r="E681" s="309"/>
      <c r="F681" s="309"/>
      <c r="G681" s="309"/>
      <c r="H681" s="309"/>
      <c r="I681" s="309"/>
      <c r="J681" s="309"/>
      <c r="K681" s="309"/>
      <c r="L681" s="309"/>
      <c r="M681" s="309"/>
      <c r="N681" s="309"/>
      <c r="O681" s="309"/>
      <c r="P681" s="309"/>
      <c r="Q681" s="309"/>
      <c r="R681" s="309"/>
      <c r="S681" s="309"/>
      <c r="T681" s="309"/>
      <c r="U681" s="309"/>
      <c r="V681" s="309"/>
      <c r="W681" s="309"/>
      <c r="X681" s="309"/>
      <c r="Y681" s="309"/>
      <c r="Z681" s="309"/>
    </row>
    <row r="682" spans="1:26" ht="14.25" customHeight="1">
      <c r="A682" s="312"/>
      <c r="B682" s="308"/>
      <c r="C682" s="309"/>
      <c r="D682" s="309"/>
      <c r="E682" s="309"/>
      <c r="F682" s="309"/>
      <c r="G682" s="309"/>
      <c r="H682" s="309"/>
      <c r="I682" s="309"/>
      <c r="J682" s="309"/>
      <c r="K682" s="309"/>
      <c r="L682" s="309"/>
      <c r="M682" s="309"/>
      <c r="N682" s="309"/>
      <c r="O682" s="309"/>
      <c r="P682" s="309"/>
      <c r="Q682" s="309"/>
      <c r="R682" s="309"/>
      <c r="S682" s="309"/>
      <c r="T682" s="309"/>
      <c r="U682" s="309"/>
      <c r="V682" s="309"/>
      <c r="W682" s="309"/>
      <c r="X682" s="309"/>
      <c r="Y682" s="309"/>
      <c r="Z682" s="309"/>
    </row>
    <row r="683" spans="1:26" ht="14.25" customHeight="1">
      <c r="A683" s="312"/>
      <c r="B683" s="308"/>
      <c r="C683" s="309"/>
      <c r="D683" s="309"/>
      <c r="E683" s="309"/>
      <c r="F683" s="309"/>
      <c r="G683" s="309"/>
      <c r="H683" s="309"/>
      <c r="I683" s="309"/>
      <c r="J683" s="309"/>
      <c r="K683" s="309"/>
      <c r="L683" s="309"/>
      <c r="M683" s="309"/>
      <c r="N683" s="309"/>
      <c r="O683" s="309"/>
      <c r="P683" s="309"/>
      <c r="Q683" s="309"/>
      <c r="R683" s="309"/>
      <c r="S683" s="309"/>
      <c r="T683" s="309"/>
      <c r="U683" s="309"/>
      <c r="V683" s="309"/>
      <c r="W683" s="309"/>
      <c r="X683" s="309"/>
      <c r="Y683" s="309"/>
      <c r="Z683" s="309"/>
    </row>
    <row r="684" spans="1:26" ht="14.25" customHeight="1">
      <c r="A684" s="312"/>
      <c r="B684" s="308"/>
      <c r="C684" s="309"/>
      <c r="D684" s="309"/>
      <c r="E684" s="309"/>
      <c r="F684" s="309"/>
      <c r="G684" s="309"/>
      <c r="H684" s="309"/>
      <c r="I684" s="309"/>
      <c r="J684" s="309"/>
      <c r="K684" s="309"/>
      <c r="L684" s="309"/>
      <c r="M684" s="309"/>
      <c r="N684" s="309"/>
      <c r="O684" s="309"/>
      <c r="P684" s="309"/>
      <c r="Q684" s="309"/>
      <c r="R684" s="309"/>
      <c r="S684" s="309"/>
      <c r="T684" s="309"/>
      <c r="U684" s="309"/>
      <c r="V684" s="309"/>
      <c r="W684" s="309"/>
      <c r="X684" s="309"/>
      <c r="Y684" s="309"/>
      <c r="Z684" s="309"/>
    </row>
    <row r="685" spans="1:26" ht="14.25" customHeight="1">
      <c r="A685" s="312"/>
      <c r="B685" s="308"/>
      <c r="C685" s="309"/>
      <c r="D685" s="309"/>
      <c r="E685" s="309"/>
      <c r="F685" s="309"/>
      <c r="G685" s="309"/>
      <c r="H685" s="309"/>
      <c r="I685" s="309"/>
      <c r="J685" s="309"/>
      <c r="K685" s="309"/>
      <c r="L685" s="309"/>
      <c r="M685" s="309"/>
      <c r="N685" s="309"/>
      <c r="O685" s="309"/>
      <c r="P685" s="309"/>
      <c r="Q685" s="309"/>
      <c r="R685" s="309"/>
      <c r="S685" s="309"/>
      <c r="T685" s="309"/>
      <c r="U685" s="309"/>
      <c r="V685" s="309"/>
      <c r="W685" s="309"/>
      <c r="X685" s="309"/>
      <c r="Y685" s="309"/>
      <c r="Z685" s="309"/>
    </row>
    <row r="686" spans="1:26" ht="14.25" customHeight="1">
      <c r="A686" s="312"/>
      <c r="B686" s="308"/>
      <c r="C686" s="309"/>
      <c r="D686" s="309"/>
      <c r="E686" s="309"/>
      <c r="F686" s="309"/>
      <c r="G686" s="309"/>
      <c r="H686" s="309"/>
      <c r="I686" s="309"/>
      <c r="J686" s="309"/>
      <c r="K686" s="309"/>
      <c r="L686" s="309"/>
      <c r="M686" s="309"/>
      <c r="N686" s="309"/>
      <c r="O686" s="309"/>
      <c r="P686" s="309"/>
      <c r="Q686" s="309"/>
      <c r="R686" s="309"/>
      <c r="S686" s="309"/>
      <c r="T686" s="309"/>
      <c r="U686" s="309"/>
      <c r="V686" s="309"/>
      <c r="W686" s="309"/>
      <c r="X686" s="309"/>
      <c r="Y686" s="309"/>
      <c r="Z686" s="309"/>
    </row>
    <row r="687" spans="1:26" ht="14.25" customHeight="1">
      <c r="A687" s="312"/>
      <c r="B687" s="308"/>
      <c r="C687" s="309"/>
      <c r="D687" s="309"/>
      <c r="E687" s="309"/>
      <c r="F687" s="309"/>
      <c r="G687" s="309"/>
      <c r="H687" s="309"/>
      <c r="I687" s="309"/>
      <c r="J687" s="309"/>
      <c r="K687" s="309"/>
      <c r="L687" s="309"/>
      <c r="M687" s="309"/>
      <c r="N687" s="309"/>
      <c r="O687" s="309"/>
      <c r="P687" s="309"/>
      <c r="Q687" s="309"/>
      <c r="R687" s="309"/>
      <c r="S687" s="309"/>
      <c r="T687" s="309"/>
      <c r="U687" s="309"/>
      <c r="V687" s="309"/>
      <c r="W687" s="309"/>
      <c r="X687" s="309"/>
      <c r="Y687" s="309"/>
      <c r="Z687" s="309"/>
    </row>
    <row r="688" spans="1:26" ht="14.25" customHeight="1">
      <c r="A688" s="312"/>
      <c r="B688" s="308"/>
      <c r="C688" s="309"/>
      <c r="D688" s="309"/>
      <c r="E688" s="309"/>
      <c r="F688" s="309"/>
      <c r="G688" s="309"/>
      <c r="H688" s="309"/>
      <c r="I688" s="309"/>
      <c r="J688" s="309"/>
      <c r="K688" s="309"/>
      <c r="L688" s="309"/>
      <c r="M688" s="309"/>
      <c r="N688" s="309"/>
      <c r="O688" s="309"/>
      <c r="P688" s="309"/>
      <c r="Q688" s="309"/>
      <c r="R688" s="309"/>
      <c r="S688" s="309"/>
      <c r="T688" s="309"/>
      <c r="U688" s="309"/>
      <c r="V688" s="309"/>
      <c r="W688" s="309"/>
      <c r="X688" s="309"/>
      <c r="Y688" s="309"/>
      <c r="Z688" s="309"/>
    </row>
    <row r="689" spans="1:26" ht="14.25" customHeight="1">
      <c r="A689" s="312"/>
      <c r="B689" s="308"/>
      <c r="C689" s="309"/>
      <c r="D689" s="309"/>
      <c r="E689" s="309"/>
      <c r="F689" s="309"/>
      <c r="G689" s="309"/>
      <c r="H689" s="309"/>
      <c r="I689" s="309"/>
      <c r="J689" s="309"/>
      <c r="K689" s="309"/>
      <c r="L689" s="309"/>
      <c r="M689" s="309"/>
      <c r="N689" s="309"/>
      <c r="O689" s="309"/>
      <c r="P689" s="309"/>
      <c r="Q689" s="309"/>
      <c r="R689" s="309"/>
      <c r="S689" s="309"/>
      <c r="T689" s="309"/>
      <c r="U689" s="309"/>
      <c r="V689" s="309"/>
      <c r="W689" s="309"/>
      <c r="X689" s="309"/>
      <c r="Y689" s="309"/>
      <c r="Z689" s="309"/>
    </row>
    <row r="690" spans="1:26" ht="14.25" customHeight="1">
      <c r="A690" s="312"/>
      <c r="B690" s="308"/>
      <c r="C690" s="309"/>
      <c r="D690" s="309"/>
      <c r="E690" s="309"/>
      <c r="F690" s="309"/>
      <c r="G690" s="309"/>
      <c r="H690" s="309"/>
      <c r="I690" s="309"/>
      <c r="J690" s="309"/>
      <c r="K690" s="309"/>
      <c r="L690" s="309"/>
      <c r="M690" s="309"/>
      <c r="N690" s="309"/>
      <c r="O690" s="309"/>
      <c r="P690" s="309"/>
      <c r="Q690" s="309"/>
      <c r="R690" s="309"/>
      <c r="S690" s="309"/>
      <c r="T690" s="309"/>
      <c r="U690" s="309"/>
      <c r="V690" s="309"/>
      <c r="W690" s="309"/>
      <c r="X690" s="309"/>
      <c r="Y690" s="309"/>
      <c r="Z690" s="309"/>
    </row>
    <row r="691" spans="1:26" ht="14.25" customHeight="1">
      <c r="A691" s="312"/>
      <c r="B691" s="308"/>
      <c r="C691" s="309"/>
      <c r="D691" s="309"/>
      <c r="E691" s="309"/>
      <c r="F691" s="309"/>
      <c r="G691" s="309"/>
      <c r="H691" s="309"/>
      <c r="I691" s="309"/>
      <c r="J691" s="309"/>
      <c r="K691" s="309"/>
      <c r="L691" s="309"/>
      <c r="M691" s="309"/>
      <c r="N691" s="309"/>
      <c r="O691" s="309"/>
      <c r="P691" s="309"/>
      <c r="Q691" s="309"/>
      <c r="R691" s="309"/>
      <c r="S691" s="309"/>
      <c r="T691" s="309"/>
      <c r="U691" s="309"/>
      <c r="V691" s="309"/>
      <c r="W691" s="309"/>
      <c r="X691" s="309"/>
      <c r="Y691" s="309"/>
      <c r="Z691" s="309"/>
    </row>
    <row r="692" spans="1:26" ht="14.25" customHeight="1">
      <c r="A692" s="312"/>
      <c r="B692" s="308"/>
      <c r="C692" s="309"/>
      <c r="D692" s="309"/>
      <c r="E692" s="309"/>
      <c r="F692" s="309"/>
      <c r="G692" s="309"/>
      <c r="H692" s="309"/>
      <c r="I692" s="309"/>
      <c r="J692" s="309"/>
      <c r="K692" s="309"/>
      <c r="L692" s="309"/>
      <c r="M692" s="309"/>
      <c r="N692" s="309"/>
      <c r="O692" s="309"/>
      <c r="P692" s="309"/>
      <c r="Q692" s="309"/>
      <c r="R692" s="309"/>
      <c r="S692" s="309"/>
      <c r="T692" s="309"/>
      <c r="U692" s="309"/>
      <c r="V692" s="309"/>
      <c r="W692" s="309"/>
      <c r="X692" s="309"/>
      <c r="Y692" s="309"/>
      <c r="Z692" s="309"/>
    </row>
    <row r="693" spans="1:26" ht="14.25" customHeight="1">
      <c r="A693" s="312"/>
      <c r="B693" s="308"/>
      <c r="C693" s="309"/>
      <c r="D693" s="309"/>
      <c r="E693" s="309"/>
      <c r="F693" s="309"/>
      <c r="G693" s="309"/>
      <c r="H693" s="309"/>
      <c r="I693" s="309"/>
      <c r="J693" s="309"/>
      <c r="K693" s="309"/>
      <c r="L693" s="309"/>
      <c r="M693" s="309"/>
      <c r="N693" s="309"/>
      <c r="O693" s="309"/>
      <c r="P693" s="309"/>
      <c r="Q693" s="309"/>
      <c r="R693" s="309"/>
      <c r="S693" s="309"/>
      <c r="T693" s="309"/>
      <c r="U693" s="309"/>
      <c r="V693" s="309"/>
      <c r="W693" s="309"/>
      <c r="X693" s="309"/>
      <c r="Y693" s="309"/>
      <c r="Z693" s="309"/>
    </row>
    <row r="694" spans="1:26" ht="14.25" customHeight="1">
      <c r="A694" s="312"/>
      <c r="B694" s="308"/>
      <c r="C694" s="309"/>
      <c r="D694" s="309"/>
      <c r="E694" s="309"/>
      <c r="F694" s="309"/>
      <c r="G694" s="309"/>
      <c r="H694" s="309"/>
      <c r="I694" s="309"/>
      <c r="J694" s="309"/>
      <c r="K694" s="309"/>
      <c r="L694" s="309"/>
      <c r="M694" s="309"/>
      <c r="N694" s="309"/>
      <c r="O694" s="309"/>
      <c r="P694" s="309"/>
      <c r="Q694" s="309"/>
      <c r="R694" s="309"/>
      <c r="S694" s="309"/>
      <c r="T694" s="309"/>
      <c r="U694" s="309"/>
      <c r="V694" s="309"/>
      <c r="W694" s="309"/>
      <c r="X694" s="309"/>
      <c r="Y694" s="309"/>
      <c r="Z694" s="309"/>
    </row>
    <row r="695" spans="1:26" ht="14.25" customHeight="1">
      <c r="A695" s="312"/>
      <c r="B695" s="308"/>
      <c r="C695" s="309"/>
      <c r="D695" s="309"/>
      <c r="E695" s="309"/>
      <c r="F695" s="309"/>
      <c r="G695" s="309"/>
      <c r="H695" s="309"/>
      <c r="I695" s="309"/>
      <c r="J695" s="309"/>
      <c r="K695" s="309"/>
      <c r="L695" s="309"/>
      <c r="M695" s="309"/>
      <c r="N695" s="309"/>
      <c r="O695" s="309"/>
      <c r="P695" s="309"/>
      <c r="Q695" s="309"/>
      <c r="R695" s="309"/>
      <c r="S695" s="309"/>
      <c r="T695" s="309"/>
      <c r="U695" s="309"/>
      <c r="V695" s="309"/>
      <c r="W695" s="309"/>
      <c r="X695" s="309"/>
      <c r="Y695" s="309"/>
      <c r="Z695" s="309"/>
    </row>
    <row r="696" spans="1:26" ht="14.25" customHeight="1">
      <c r="A696" s="312"/>
      <c r="B696" s="308"/>
      <c r="C696" s="309"/>
      <c r="D696" s="309"/>
      <c r="E696" s="309"/>
      <c r="F696" s="309"/>
      <c r="G696" s="309"/>
      <c r="H696" s="309"/>
      <c r="I696" s="309"/>
      <c r="J696" s="309"/>
      <c r="K696" s="309"/>
      <c r="L696" s="309"/>
      <c r="M696" s="309"/>
      <c r="N696" s="309"/>
      <c r="O696" s="309"/>
      <c r="P696" s="309"/>
      <c r="Q696" s="309"/>
      <c r="R696" s="309"/>
      <c r="S696" s="309"/>
      <c r="T696" s="309"/>
      <c r="U696" s="309"/>
      <c r="V696" s="309"/>
      <c r="W696" s="309"/>
      <c r="X696" s="309"/>
      <c r="Y696" s="309"/>
      <c r="Z696" s="309"/>
    </row>
    <row r="697" spans="1:26" ht="14.25" customHeight="1">
      <c r="A697" s="312"/>
      <c r="B697" s="308"/>
      <c r="C697" s="309"/>
      <c r="D697" s="309"/>
      <c r="E697" s="309"/>
      <c r="F697" s="309"/>
      <c r="G697" s="309"/>
      <c r="H697" s="309"/>
      <c r="I697" s="309"/>
      <c r="J697" s="309"/>
      <c r="K697" s="309"/>
      <c r="L697" s="309"/>
      <c r="M697" s="309"/>
      <c r="N697" s="309"/>
      <c r="O697" s="309"/>
      <c r="P697" s="309"/>
      <c r="Q697" s="309"/>
      <c r="R697" s="309"/>
      <c r="S697" s="309"/>
      <c r="T697" s="309"/>
      <c r="U697" s="309"/>
      <c r="V697" s="309"/>
      <c r="W697" s="309"/>
      <c r="X697" s="309"/>
      <c r="Y697" s="309"/>
      <c r="Z697" s="309"/>
    </row>
    <row r="698" spans="1:26" ht="14.25" customHeight="1">
      <c r="A698" s="312"/>
      <c r="B698" s="308"/>
      <c r="C698" s="309"/>
      <c r="D698" s="309"/>
      <c r="E698" s="309"/>
      <c r="F698" s="309"/>
      <c r="G698" s="309"/>
      <c r="H698" s="309"/>
      <c r="I698" s="309"/>
      <c r="J698" s="309"/>
      <c r="K698" s="309"/>
      <c r="L698" s="309"/>
      <c r="M698" s="309"/>
      <c r="N698" s="309"/>
      <c r="O698" s="309"/>
      <c r="P698" s="309"/>
      <c r="Q698" s="309"/>
      <c r="R698" s="309"/>
      <c r="S698" s="309"/>
      <c r="T698" s="309"/>
      <c r="U698" s="309"/>
      <c r="V698" s="309"/>
      <c r="W698" s="309"/>
      <c r="X698" s="309"/>
      <c r="Y698" s="309"/>
      <c r="Z698" s="309"/>
    </row>
    <row r="699" spans="1:26" ht="14.25" customHeight="1">
      <c r="A699" s="312"/>
      <c r="B699" s="308"/>
      <c r="C699" s="309"/>
      <c r="D699" s="309"/>
      <c r="E699" s="309"/>
      <c r="F699" s="309"/>
      <c r="G699" s="309"/>
      <c r="H699" s="309"/>
      <c r="I699" s="309"/>
      <c r="J699" s="309"/>
      <c r="K699" s="309"/>
      <c r="L699" s="309"/>
      <c r="M699" s="309"/>
      <c r="N699" s="309"/>
      <c r="O699" s="309"/>
      <c r="P699" s="309"/>
      <c r="Q699" s="309"/>
      <c r="R699" s="309"/>
      <c r="S699" s="309"/>
      <c r="T699" s="309"/>
      <c r="U699" s="309"/>
      <c r="V699" s="309"/>
      <c r="W699" s="309"/>
      <c r="X699" s="309"/>
      <c r="Y699" s="309"/>
      <c r="Z699" s="309"/>
    </row>
    <row r="700" spans="1:26" ht="14.25" customHeight="1">
      <c r="A700" s="312"/>
      <c r="B700" s="308"/>
      <c r="C700" s="309"/>
      <c r="D700" s="309"/>
      <c r="E700" s="309"/>
      <c r="F700" s="309"/>
      <c r="G700" s="309"/>
      <c r="H700" s="309"/>
      <c r="I700" s="309"/>
      <c r="J700" s="309"/>
      <c r="K700" s="309"/>
      <c r="L700" s="309"/>
      <c r="M700" s="309"/>
      <c r="N700" s="309"/>
      <c r="O700" s="309"/>
      <c r="P700" s="309"/>
      <c r="Q700" s="309"/>
      <c r="R700" s="309"/>
      <c r="S700" s="309"/>
      <c r="T700" s="309"/>
      <c r="U700" s="309"/>
      <c r="V700" s="309"/>
      <c r="W700" s="309"/>
      <c r="X700" s="309"/>
      <c r="Y700" s="309"/>
      <c r="Z700" s="309"/>
    </row>
    <row r="701" spans="1:26" ht="14.25" customHeight="1">
      <c r="A701" s="312"/>
      <c r="B701" s="308"/>
      <c r="C701" s="309"/>
      <c r="D701" s="309"/>
      <c r="E701" s="309"/>
      <c r="F701" s="309"/>
      <c r="G701" s="309"/>
      <c r="H701" s="309"/>
      <c r="I701" s="309"/>
      <c r="J701" s="309"/>
      <c r="K701" s="309"/>
      <c r="L701" s="309"/>
      <c r="M701" s="309"/>
      <c r="N701" s="309"/>
      <c r="O701" s="309"/>
      <c r="P701" s="309"/>
      <c r="Q701" s="309"/>
      <c r="R701" s="309"/>
      <c r="S701" s="309"/>
      <c r="T701" s="309"/>
      <c r="U701" s="309"/>
      <c r="V701" s="309"/>
      <c r="W701" s="309"/>
      <c r="X701" s="309"/>
      <c r="Y701" s="309"/>
      <c r="Z701" s="309"/>
    </row>
    <row r="702" spans="1:26" ht="14.25" customHeight="1">
      <c r="A702" s="312"/>
      <c r="B702" s="308"/>
      <c r="C702" s="309"/>
      <c r="D702" s="309"/>
      <c r="E702" s="309"/>
      <c r="F702" s="309"/>
      <c r="G702" s="309"/>
      <c r="H702" s="309"/>
      <c r="I702" s="309"/>
      <c r="J702" s="309"/>
      <c r="K702" s="309"/>
      <c r="L702" s="309"/>
      <c r="M702" s="309"/>
      <c r="N702" s="309"/>
      <c r="O702" s="309"/>
      <c r="P702" s="309"/>
      <c r="Q702" s="309"/>
      <c r="R702" s="309"/>
      <c r="S702" s="309"/>
      <c r="T702" s="309"/>
      <c r="U702" s="309"/>
      <c r="V702" s="309"/>
      <c r="W702" s="309"/>
      <c r="X702" s="309"/>
      <c r="Y702" s="309"/>
      <c r="Z702" s="309"/>
    </row>
    <row r="703" spans="1:26" ht="14.25" customHeight="1">
      <c r="A703" s="312"/>
      <c r="B703" s="308"/>
      <c r="C703" s="309"/>
      <c r="D703" s="309"/>
      <c r="E703" s="309"/>
      <c r="F703" s="309"/>
      <c r="G703" s="309"/>
      <c r="H703" s="309"/>
      <c r="I703" s="309"/>
      <c r="J703" s="309"/>
      <c r="K703" s="309"/>
      <c r="L703" s="309"/>
      <c r="M703" s="309"/>
      <c r="N703" s="309"/>
      <c r="O703" s="309"/>
      <c r="P703" s="309"/>
      <c r="Q703" s="309"/>
      <c r="R703" s="309"/>
      <c r="S703" s="309"/>
      <c r="T703" s="309"/>
      <c r="U703" s="309"/>
      <c r="V703" s="309"/>
      <c r="W703" s="309"/>
      <c r="X703" s="309"/>
      <c r="Y703" s="309"/>
      <c r="Z703" s="309"/>
    </row>
    <row r="704" spans="1:26" ht="14.25" customHeight="1">
      <c r="A704" s="312"/>
      <c r="B704" s="308"/>
      <c r="C704" s="309"/>
      <c r="D704" s="309"/>
      <c r="E704" s="309"/>
      <c r="F704" s="309"/>
      <c r="G704" s="309"/>
      <c r="H704" s="309"/>
      <c r="I704" s="309"/>
      <c r="J704" s="309"/>
      <c r="K704" s="309"/>
      <c r="L704" s="309"/>
      <c r="M704" s="309"/>
      <c r="N704" s="309"/>
      <c r="O704" s="309"/>
      <c r="P704" s="309"/>
      <c r="Q704" s="309"/>
      <c r="R704" s="309"/>
      <c r="S704" s="309"/>
      <c r="T704" s="309"/>
      <c r="U704" s="309"/>
      <c r="V704" s="309"/>
      <c r="W704" s="309"/>
      <c r="X704" s="309"/>
      <c r="Y704" s="309"/>
      <c r="Z704" s="309"/>
    </row>
    <row r="705" spans="1:26" ht="14.25" customHeight="1">
      <c r="A705" s="312"/>
      <c r="B705" s="308"/>
      <c r="C705" s="309"/>
      <c r="D705" s="309"/>
      <c r="E705" s="309"/>
      <c r="F705" s="309"/>
      <c r="G705" s="309"/>
      <c r="H705" s="309"/>
      <c r="I705" s="309"/>
      <c r="J705" s="309"/>
      <c r="K705" s="309"/>
      <c r="L705" s="309"/>
      <c r="M705" s="309"/>
      <c r="N705" s="309"/>
      <c r="O705" s="309"/>
      <c r="P705" s="309"/>
      <c r="Q705" s="309"/>
      <c r="R705" s="309"/>
      <c r="S705" s="309"/>
      <c r="T705" s="309"/>
      <c r="U705" s="309"/>
      <c r="V705" s="309"/>
      <c r="W705" s="309"/>
      <c r="X705" s="309"/>
      <c r="Y705" s="309"/>
      <c r="Z705" s="309"/>
    </row>
    <row r="706" spans="1:26" ht="14.25" customHeight="1">
      <c r="A706" s="312"/>
      <c r="B706" s="308"/>
      <c r="C706" s="309"/>
      <c r="D706" s="309"/>
      <c r="E706" s="309"/>
      <c r="F706" s="309"/>
      <c r="G706" s="309"/>
      <c r="H706" s="309"/>
      <c r="I706" s="309"/>
      <c r="J706" s="309"/>
      <c r="K706" s="309"/>
      <c r="L706" s="309"/>
      <c r="M706" s="309"/>
      <c r="N706" s="309"/>
      <c r="O706" s="309"/>
      <c r="P706" s="309"/>
      <c r="Q706" s="309"/>
      <c r="R706" s="309"/>
      <c r="S706" s="309"/>
      <c r="T706" s="309"/>
      <c r="U706" s="309"/>
      <c r="V706" s="309"/>
      <c r="W706" s="309"/>
      <c r="X706" s="309"/>
      <c r="Y706" s="309"/>
      <c r="Z706" s="309"/>
    </row>
    <row r="707" spans="1:26" ht="14.25" customHeight="1">
      <c r="A707" s="312"/>
      <c r="B707" s="308"/>
      <c r="C707" s="309"/>
      <c r="D707" s="309"/>
      <c r="E707" s="309"/>
      <c r="F707" s="309"/>
      <c r="G707" s="309"/>
      <c r="H707" s="309"/>
      <c r="I707" s="309"/>
      <c r="J707" s="309"/>
      <c r="K707" s="309"/>
      <c r="L707" s="309"/>
      <c r="M707" s="309"/>
      <c r="N707" s="309"/>
      <c r="O707" s="309"/>
      <c r="P707" s="309"/>
      <c r="Q707" s="309"/>
      <c r="R707" s="309"/>
      <c r="S707" s="309"/>
      <c r="T707" s="309"/>
      <c r="U707" s="309"/>
      <c r="V707" s="309"/>
      <c r="W707" s="309"/>
      <c r="X707" s="309"/>
      <c r="Y707" s="309"/>
      <c r="Z707" s="309"/>
    </row>
    <row r="708" spans="1:26" ht="14.25" customHeight="1">
      <c r="A708" s="312"/>
      <c r="B708" s="308"/>
      <c r="C708" s="309"/>
      <c r="D708" s="309"/>
      <c r="E708" s="309"/>
      <c r="F708" s="309"/>
      <c r="G708" s="309"/>
      <c r="H708" s="309"/>
      <c r="I708" s="309"/>
      <c r="J708" s="309"/>
      <c r="K708" s="309"/>
      <c r="L708" s="309"/>
      <c r="M708" s="309"/>
      <c r="N708" s="309"/>
      <c r="O708" s="309"/>
      <c r="P708" s="309"/>
      <c r="Q708" s="309"/>
      <c r="R708" s="309"/>
      <c r="S708" s="309"/>
      <c r="T708" s="309"/>
      <c r="U708" s="309"/>
      <c r="V708" s="309"/>
      <c r="W708" s="309"/>
      <c r="X708" s="309"/>
      <c r="Y708" s="309"/>
      <c r="Z708" s="309"/>
    </row>
    <row r="709" spans="1:26" ht="14.25" customHeight="1">
      <c r="A709" s="312"/>
      <c r="B709" s="308"/>
      <c r="C709" s="309"/>
      <c r="D709" s="309"/>
      <c r="E709" s="309"/>
      <c r="F709" s="309"/>
      <c r="G709" s="309"/>
      <c r="H709" s="309"/>
      <c r="I709" s="309"/>
      <c r="J709" s="309"/>
      <c r="K709" s="309"/>
      <c r="L709" s="309"/>
      <c r="M709" s="309"/>
      <c r="N709" s="309"/>
      <c r="O709" s="309"/>
      <c r="P709" s="309"/>
      <c r="Q709" s="309"/>
      <c r="R709" s="309"/>
      <c r="S709" s="309"/>
      <c r="T709" s="309"/>
      <c r="U709" s="309"/>
      <c r="V709" s="309"/>
      <c r="W709" s="309"/>
      <c r="X709" s="309"/>
      <c r="Y709" s="309"/>
      <c r="Z709" s="309"/>
    </row>
    <row r="710" spans="1:26" ht="14.25" customHeight="1">
      <c r="A710" s="312"/>
      <c r="B710" s="308"/>
      <c r="C710" s="309"/>
      <c r="D710" s="309"/>
      <c r="E710" s="309"/>
      <c r="F710" s="309"/>
      <c r="G710" s="309"/>
      <c r="H710" s="309"/>
      <c r="I710" s="309"/>
      <c r="J710" s="309"/>
      <c r="K710" s="309"/>
      <c r="L710" s="309"/>
      <c r="M710" s="309"/>
      <c r="N710" s="309"/>
      <c r="O710" s="309"/>
      <c r="P710" s="309"/>
      <c r="Q710" s="309"/>
      <c r="R710" s="309"/>
      <c r="S710" s="309"/>
      <c r="T710" s="309"/>
      <c r="U710" s="309"/>
      <c r="V710" s="309"/>
      <c r="W710" s="309"/>
      <c r="X710" s="309"/>
      <c r="Y710" s="309"/>
      <c r="Z710" s="309"/>
    </row>
    <row r="711" spans="1:26" ht="14.25" customHeight="1">
      <c r="A711" s="312"/>
      <c r="B711" s="308"/>
      <c r="C711" s="309"/>
      <c r="D711" s="309"/>
      <c r="E711" s="309"/>
      <c r="F711" s="309"/>
      <c r="G711" s="309"/>
      <c r="H711" s="309"/>
      <c r="I711" s="309"/>
      <c r="J711" s="309"/>
      <c r="K711" s="309"/>
      <c r="L711" s="309"/>
      <c r="M711" s="309"/>
      <c r="N711" s="309"/>
      <c r="O711" s="309"/>
      <c r="P711" s="309"/>
      <c r="Q711" s="309"/>
      <c r="R711" s="309"/>
      <c r="S711" s="309"/>
      <c r="T711" s="309"/>
      <c r="U711" s="309"/>
      <c r="V711" s="309"/>
      <c r="W711" s="309"/>
      <c r="X711" s="309"/>
      <c r="Y711" s="309"/>
      <c r="Z711" s="309"/>
    </row>
    <row r="712" spans="1:26" ht="14.25" customHeight="1">
      <c r="A712" s="312"/>
      <c r="B712" s="308"/>
      <c r="C712" s="309"/>
      <c r="D712" s="309"/>
      <c r="E712" s="309"/>
      <c r="F712" s="309"/>
      <c r="G712" s="309"/>
      <c r="H712" s="309"/>
      <c r="I712" s="309"/>
      <c r="J712" s="309"/>
      <c r="K712" s="309"/>
      <c r="L712" s="309"/>
      <c r="M712" s="309"/>
      <c r="N712" s="309"/>
      <c r="O712" s="309"/>
      <c r="P712" s="309"/>
      <c r="Q712" s="309"/>
      <c r="R712" s="309"/>
      <c r="S712" s="309"/>
      <c r="T712" s="309"/>
      <c r="U712" s="309"/>
      <c r="V712" s="309"/>
      <c r="W712" s="309"/>
      <c r="X712" s="309"/>
      <c r="Y712" s="309"/>
      <c r="Z712" s="309"/>
    </row>
    <row r="713" spans="1:26" ht="14.25" customHeight="1">
      <c r="A713" s="312"/>
      <c r="B713" s="308"/>
      <c r="C713" s="309"/>
      <c r="D713" s="309"/>
      <c r="E713" s="309"/>
      <c r="F713" s="309"/>
      <c r="G713" s="309"/>
      <c r="H713" s="309"/>
      <c r="I713" s="309"/>
      <c r="J713" s="309"/>
      <c r="K713" s="309"/>
      <c r="L713" s="309"/>
      <c r="M713" s="309"/>
      <c r="N713" s="309"/>
      <c r="O713" s="309"/>
      <c r="P713" s="309"/>
      <c r="Q713" s="309"/>
      <c r="R713" s="309"/>
      <c r="S713" s="309"/>
      <c r="T713" s="309"/>
      <c r="U713" s="309"/>
      <c r="V713" s="309"/>
      <c r="W713" s="309"/>
      <c r="X713" s="309"/>
      <c r="Y713" s="309"/>
      <c r="Z713" s="309"/>
    </row>
    <row r="714" spans="1:26" ht="14.25" customHeight="1">
      <c r="A714" s="312"/>
      <c r="B714" s="308"/>
      <c r="C714" s="309"/>
      <c r="D714" s="309"/>
      <c r="E714" s="309"/>
      <c r="F714" s="309"/>
      <c r="G714" s="309"/>
      <c r="H714" s="309"/>
      <c r="I714" s="309"/>
      <c r="J714" s="309"/>
      <c r="K714" s="309"/>
      <c r="L714" s="309"/>
      <c r="M714" s="309"/>
      <c r="N714" s="309"/>
      <c r="O714" s="309"/>
      <c r="P714" s="309"/>
      <c r="Q714" s="309"/>
      <c r="R714" s="309"/>
      <c r="S714" s="309"/>
      <c r="T714" s="309"/>
      <c r="U714" s="309"/>
      <c r="V714" s="309"/>
      <c r="W714" s="309"/>
      <c r="X714" s="309"/>
      <c r="Y714" s="309"/>
      <c r="Z714" s="309"/>
    </row>
    <row r="715" spans="1:26" ht="14.25" customHeight="1">
      <c r="A715" s="312"/>
      <c r="B715" s="308"/>
      <c r="C715" s="309"/>
      <c r="D715" s="309"/>
      <c r="E715" s="309"/>
      <c r="F715" s="309"/>
      <c r="G715" s="309"/>
      <c r="H715" s="309"/>
      <c r="I715" s="309"/>
      <c r="J715" s="309"/>
      <c r="K715" s="309"/>
      <c r="L715" s="309"/>
      <c r="M715" s="309"/>
      <c r="N715" s="309"/>
      <c r="O715" s="309"/>
      <c r="P715" s="309"/>
      <c r="Q715" s="309"/>
      <c r="R715" s="309"/>
      <c r="S715" s="309"/>
      <c r="T715" s="309"/>
      <c r="U715" s="309"/>
      <c r="V715" s="309"/>
      <c r="W715" s="309"/>
      <c r="X715" s="309"/>
      <c r="Y715" s="309"/>
      <c r="Z715" s="309"/>
    </row>
    <row r="716" spans="1:26" ht="14.25" customHeight="1">
      <c r="A716" s="312"/>
      <c r="B716" s="308"/>
      <c r="C716" s="309"/>
      <c r="D716" s="309"/>
      <c r="E716" s="309"/>
      <c r="F716" s="309"/>
      <c r="G716" s="309"/>
      <c r="H716" s="309"/>
      <c r="I716" s="309"/>
      <c r="J716" s="309"/>
      <c r="K716" s="309"/>
      <c r="L716" s="309"/>
      <c r="M716" s="309"/>
      <c r="N716" s="309"/>
      <c r="O716" s="309"/>
      <c r="P716" s="309"/>
      <c r="Q716" s="309"/>
      <c r="R716" s="309"/>
      <c r="S716" s="309"/>
      <c r="T716" s="309"/>
      <c r="U716" s="309"/>
      <c r="V716" s="309"/>
      <c r="W716" s="309"/>
      <c r="X716" s="309"/>
      <c r="Y716" s="309"/>
      <c r="Z716" s="309"/>
    </row>
    <row r="717" spans="1:26" ht="14.25" customHeight="1">
      <c r="A717" s="312"/>
      <c r="B717" s="308"/>
      <c r="C717" s="309"/>
      <c r="D717" s="309"/>
      <c r="E717" s="309"/>
      <c r="F717" s="309"/>
      <c r="G717" s="309"/>
      <c r="H717" s="309"/>
      <c r="I717" s="309"/>
      <c r="J717" s="309"/>
      <c r="K717" s="309"/>
      <c r="L717" s="309"/>
      <c r="M717" s="309"/>
      <c r="N717" s="309"/>
      <c r="O717" s="309"/>
      <c r="P717" s="309"/>
      <c r="Q717" s="309"/>
      <c r="R717" s="309"/>
      <c r="S717" s="309"/>
      <c r="T717" s="309"/>
      <c r="U717" s="309"/>
      <c r="V717" s="309"/>
      <c r="W717" s="309"/>
      <c r="X717" s="309"/>
      <c r="Y717" s="309"/>
      <c r="Z717" s="309"/>
    </row>
    <row r="718" spans="1:26" ht="14.25" customHeight="1">
      <c r="A718" s="312"/>
      <c r="B718" s="308"/>
      <c r="C718" s="309"/>
      <c r="D718" s="309"/>
      <c r="E718" s="309"/>
      <c r="F718" s="309"/>
      <c r="G718" s="309"/>
      <c r="H718" s="309"/>
      <c r="I718" s="309"/>
      <c r="J718" s="309"/>
      <c r="K718" s="309"/>
      <c r="L718" s="309"/>
      <c r="M718" s="309"/>
      <c r="N718" s="309"/>
      <c r="O718" s="309"/>
      <c r="P718" s="309"/>
      <c r="Q718" s="309"/>
      <c r="R718" s="309"/>
      <c r="S718" s="309"/>
      <c r="T718" s="309"/>
      <c r="U718" s="309"/>
      <c r="V718" s="309"/>
      <c r="W718" s="309"/>
      <c r="X718" s="309"/>
      <c r="Y718" s="309"/>
      <c r="Z718" s="309"/>
    </row>
    <row r="719" spans="1:26" ht="14.25" customHeight="1">
      <c r="A719" s="312"/>
      <c r="B719" s="308"/>
      <c r="C719" s="309"/>
      <c r="D719" s="309"/>
      <c r="E719" s="309"/>
      <c r="F719" s="309"/>
      <c r="G719" s="309"/>
      <c r="H719" s="309"/>
      <c r="I719" s="309"/>
      <c r="J719" s="309"/>
      <c r="K719" s="309"/>
      <c r="L719" s="309"/>
      <c r="M719" s="309"/>
      <c r="N719" s="309"/>
      <c r="O719" s="309"/>
      <c r="P719" s="309"/>
      <c r="Q719" s="309"/>
      <c r="R719" s="309"/>
      <c r="S719" s="309"/>
      <c r="T719" s="309"/>
      <c r="U719" s="309"/>
      <c r="V719" s="309"/>
      <c r="W719" s="309"/>
      <c r="X719" s="309"/>
      <c r="Y719" s="309"/>
      <c r="Z719" s="309"/>
    </row>
    <row r="720" spans="1:26" ht="14.25" customHeight="1">
      <c r="A720" s="312"/>
      <c r="B720" s="308"/>
      <c r="C720" s="309"/>
      <c r="D720" s="309"/>
      <c r="E720" s="309"/>
      <c r="F720" s="309"/>
      <c r="G720" s="309"/>
      <c r="H720" s="309"/>
      <c r="I720" s="309"/>
      <c r="J720" s="309"/>
      <c r="K720" s="309"/>
      <c r="L720" s="309"/>
      <c r="M720" s="309"/>
      <c r="N720" s="309"/>
      <c r="O720" s="309"/>
      <c r="P720" s="309"/>
      <c r="Q720" s="309"/>
      <c r="R720" s="309"/>
      <c r="S720" s="309"/>
      <c r="T720" s="309"/>
      <c r="U720" s="309"/>
      <c r="V720" s="309"/>
      <c r="W720" s="309"/>
      <c r="X720" s="309"/>
      <c r="Y720" s="309"/>
      <c r="Z720" s="309"/>
    </row>
    <row r="721" spans="1:26" ht="14.25" customHeight="1">
      <c r="A721" s="312"/>
      <c r="B721" s="308"/>
      <c r="C721" s="309"/>
      <c r="D721" s="309"/>
      <c r="E721" s="309"/>
      <c r="F721" s="309"/>
      <c r="G721" s="309"/>
      <c r="H721" s="309"/>
      <c r="I721" s="309"/>
      <c r="J721" s="309"/>
      <c r="K721" s="309"/>
      <c r="L721" s="309"/>
      <c r="M721" s="309"/>
      <c r="N721" s="309"/>
      <c r="O721" s="309"/>
      <c r="P721" s="309"/>
      <c r="Q721" s="309"/>
      <c r="R721" s="309"/>
      <c r="S721" s="309"/>
      <c r="T721" s="309"/>
      <c r="U721" s="309"/>
      <c r="V721" s="309"/>
      <c r="W721" s="309"/>
      <c r="X721" s="309"/>
      <c r="Y721" s="309"/>
      <c r="Z721" s="309"/>
    </row>
    <row r="722" spans="1:26" ht="14.25" customHeight="1">
      <c r="A722" s="312"/>
      <c r="B722" s="308"/>
      <c r="C722" s="309"/>
      <c r="D722" s="309"/>
      <c r="E722" s="309"/>
      <c r="F722" s="309"/>
      <c r="G722" s="309"/>
      <c r="H722" s="309"/>
      <c r="I722" s="309"/>
      <c r="J722" s="309"/>
      <c r="K722" s="309"/>
      <c r="L722" s="309"/>
      <c r="M722" s="309"/>
      <c r="N722" s="309"/>
      <c r="O722" s="309"/>
      <c r="P722" s="309"/>
      <c r="Q722" s="309"/>
      <c r="R722" s="309"/>
      <c r="S722" s="309"/>
      <c r="T722" s="309"/>
      <c r="U722" s="309"/>
      <c r="V722" s="309"/>
      <c r="W722" s="309"/>
      <c r="X722" s="309"/>
      <c r="Y722" s="309"/>
      <c r="Z722" s="309"/>
    </row>
    <row r="723" spans="1:26" ht="14.25" customHeight="1">
      <c r="A723" s="312"/>
      <c r="B723" s="308"/>
      <c r="C723" s="309"/>
      <c r="D723" s="309"/>
      <c r="E723" s="309"/>
      <c r="F723" s="309"/>
      <c r="G723" s="309"/>
      <c r="H723" s="309"/>
      <c r="I723" s="309"/>
      <c r="J723" s="309"/>
      <c r="K723" s="309"/>
      <c r="L723" s="309"/>
      <c r="M723" s="309"/>
      <c r="N723" s="309"/>
      <c r="O723" s="309"/>
      <c r="P723" s="309"/>
      <c r="Q723" s="309"/>
      <c r="R723" s="309"/>
      <c r="S723" s="309"/>
      <c r="T723" s="309"/>
      <c r="U723" s="309"/>
      <c r="V723" s="309"/>
      <c r="W723" s="309"/>
      <c r="X723" s="309"/>
      <c r="Y723" s="309"/>
      <c r="Z723" s="309"/>
    </row>
    <row r="724" spans="1:26" ht="14.25" customHeight="1">
      <c r="A724" s="312"/>
      <c r="B724" s="308"/>
      <c r="C724" s="309"/>
      <c r="D724" s="309"/>
      <c r="E724" s="309"/>
      <c r="F724" s="309"/>
      <c r="G724" s="309"/>
      <c r="H724" s="309"/>
      <c r="I724" s="309"/>
      <c r="J724" s="309"/>
      <c r="K724" s="309"/>
      <c r="L724" s="309"/>
      <c r="M724" s="309"/>
      <c r="N724" s="309"/>
      <c r="O724" s="309"/>
      <c r="P724" s="309"/>
      <c r="Q724" s="309"/>
      <c r="R724" s="309"/>
      <c r="S724" s="309"/>
      <c r="T724" s="309"/>
      <c r="U724" s="309"/>
      <c r="V724" s="309"/>
      <c r="W724" s="309"/>
      <c r="X724" s="309"/>
      <c r="Y724" s="309"/>
      <c r="Z724" s="309"/>
    </row>
    <row r="725" spans="1:26" ht="14.25" customHeight="1">
      <c r="A725" s="312"/>
      <c r="B725" s="308"/>
      <c r="C725" s="309"/>
      <c r="D725" s="309"/>
      <c r="E725" s="309"/>
      <c r="F725" s="309"/>
      <c r="G725" s="309"/>
      <c r="H725" s="309"/>
      <c r="I725" s="309"/>
      <c r="J725" s="309"/>
      <c r="K725" s="309"/>
      <c r="L725" s="309"/>
      <c r="M725" s="309"/>
      <c r="N725" s="309"/>
      <c r="O725" s="309"/>
      <c r="P725" s="309"/>
      <c r="Q725" s="309"/>
      <c r="R725" s="309"/>
      <c r="S725" s="309"/>
      <c r="T725" s="309"/>
      <c r="U725" s="309"/>
      <c r="V725" s="309"/>
      <c r="W725" s="309"/>
      <c r="X725" s="309"/>
      <c r="Y725" s="309"/>
      <c r="Z725" s="309"/>
    </row>
    <row r="726" spans="1:26" ht="14.25" customHeight="1">
      <c r="A726" s="312"/>
      <c r="B726" s="308"/>
      <c r="C726" s="309"/>
      <c r="D726" s="309"/>
      <c r="E726" s="309"/>
      <c r="F726" s="309"/>
      <c r="G726" s="309"/>
      <c r="H726" s="309"/>
      <c r="I726" s="309"/>
      <c r="J726" s="309"/>
      <c r="K726" s="309"/>
      <c r="L726" s="309"/>
      <c r="M726" s="309"/>
      <c r="N726" s="309"/>
      <c r="O726" s="309"/>
      <c r="P726" s="309"/>
      <c r="Q726" s="309"/>
      <c r="R726" s="309"/>
      <c r="S726" s="309"/>
      <c r="T726" s="309"/>
      <c r="U726" s="309"/>
      <c r="V726" s="309"/>
      <c r="W726" s="309"/>
      <c r="X726" s="309"/>
      <c r="Y726" s="309"/>
      <c r="Z726" s="309"/>
    </row>
    <row r="727" spans="1:26" ht="14.25" customHeight="1">
      <c r="A727" s="312"/>
      <c r="B727" s="308"/>
      <c r="C727" s="309"/>
      <c r="D727" s="309"/>
      <c r="E727" s="309"/>
      <c r="F727" s="309"/>
      <c r="G727" s="309"/>
      <c r="H727" s="309"/>
      <c r="I727" s="309"/>
      <c r="J727" s="309"/>
      <c r="K727" s="309"/>
      <c r="L727" s="309"/>
      <c r="M727" s="309"/>
      <c r="N727" s="309"/>
      <c r="O727" s="309"/>
      <c r="P727" s="309"/>
      <c r="Q727" s="309"/>
      <c r="R727" s="309"/>
      <c r="S727" s="309"/>
      <c r="T727" s="309"/>
      <c r="U727" s="309"/>
      <c r="V727" s="309"/>
      <c r="W727" s="309"/>
      <c r="X727" s="309"/>
      <c r="Y727" s="309"/>
      <c r="Z727" s="309"/>
    </row>
    <row r="728" spans="1:26" ht="14.25" customHeight="1">
      <c r="A728" s="312"/>
      <c r="B728" s="308"/>
      <c r="C728" s="309"/>
      <c r="D728" s="309"/>
      <c r="E728" s="309"/>
      <c r="F728" s="309"/>
      <c r="G728" s="309"/>
      <c r="H728" s="309"/>
      <c r="I728" s="309"/>
      <c r="J728" s="309"/>
      <c r="K728" s="309"/>
      <c r="L728" s="309"/>
      <c r="M728" s="309"/>
      <c r="N728" s="309"/>
      <c r="O728" s="309"/>
      <c r="P728" s="309"/>
      <c r="Q728" s="309"/>
      <c r="R728" s="309"/>
      <c r="S728" s="309"/>
      <c r="T728" s="309"/>
      <c r="U728" s="309"/>
      <c r="V728" s="309"/>
      <c r="W728" s="309"/>
      <c r="X728" s="309"/>
      <c r="Y728" s="309"/>
      <c r="Z728" s="309"/>
    </row>
    <row r="729" spans="1:26" ht="14.25" customHeight="1">
      <c r="A729" s="312"/>
      <c r="B729" s="308"/>
      <c r="C729" s="309"/>
      <c r="D729" s="309"/>
      <c r="E729" s="309"/>
      <c r="F729" s="309"/>
      <c r="G729" s="309"/>
      <c r="H729" s="309"/>
      <c r="I729" s="309"/>
      <c r="J729" s="309"/>
      <c r="K729" s="309"/>
      <c r="L729" s="309"/>
      <c r="M729" s="309"/>
      <c r="N729" s="309"/>
      <c r="O729" s="309"/>
      <c r="P729" s="309"/>
      <c r="Q729" s="309"/>
      <c r="R729" s="309"/>
      <c r="S729" s="309"/>
      <c r="T729" s="309"/>
      <c r="U729" s="309"/>
      <c r="V729" s="309"/>
      <c r="W729" s="309"/>
      <c r="X729" s="309"/>
      <c r="Y729" s="309"/>
      <c r="Z729" s="309"/>
    </row>
    <row r="730" spans="1:26" ht="14.25" customHeight="1">
      <c r="A730" s="312"/>
      <c r="B730" s="308"/>
      <c r="C730" s="309"/>
      <c r="D730" s="309"/>
      <c r="E730" s="309"/>
      <c r="F730" s="309"/>
      <c r="G730" s="309"/>
      <c r="H730" s="309"/>
      <c r="I730" s="309"/>
      <c r="J730" s="309"/>
      <c r="K730" s="309"/>
      <c r="L730" s="309"/>
      <c r="M730" s="309"/>
      <c r="N730" s="309"/>
      <c r="O730" s="309"/>
      <c r="P730" s="309"/>
      <c r="Q730" s="309"/>
      <c r="R730" s="309"/>
      <c r="S730" s="309"/>
      <c r="T730" s="309"/>
      <c r="U730" s="309"/>
      <c r="V730" s="309"/>
      <c r="W730" s="309"/>
      <c r="X730" s="309"/>
      <c r="Y730" s="309"/>
      <c r="Z730" s="309"/>
    </row>
    <row r="731" spans="1:26" ht="14.25" customHeight="1">
      <c r="A731" s="312"/>
      <c r="B731" s="308"/>
      <c r="C731" s="309"/>
      <c r="D731" s="309"/>
      <c r="E731" s="309"/>
      <c r="F731" s="309"/>
      <c r="G731" s="309"/>
      <c r="H731" s="309"/>
      <c r="I731" s="309"/>
      <c r="J731" s="309"/>
      <c r="K731" s="309"/>
      <c r="L731" s="309"/>
      <c r="M731" s="309"/>
      <c r="N731" s="309"/>
      <c r="O731" s="309"/>
      <c r="P731" s="309"/>
      <c r="Q731" s="309"/>
      <c r="R731" s="309"/>
      <c r="S731" s="309"/>
      <c r="T731" s="309"/>
      <c r="U731" s="309"/>
      <c r="V731" s="309"/>
      <c r="W731" s="309"/>
      <c r="X731" s="309"/>
      <c r="Y731" s="309"/>
      <c r="Z731" s="309"/>
    </row>
    <row r="732" spans="1:26" ht="14.25" customHeight="1">
      <c r="A732" s="312"/>
      <c r="B732" s="308"/>
      <c r="C732" s="309"/>
      <c r="D732" s="309"/>
      <c r="E732" s="309"/>
      <c r="F732" s="309"/>
      <c r="G732" s="309"/>
      <c r="H732" s="309"/>
      <c r="I732" s="309"/>
      <c r="J732" s="309"/>
      <c r="K732" s="309"/>
      <c r="L732" s="309"/>
      <c r="M732" s="309"/>
      <c r="N732" s="309"/>
      <c r="O732" s="309"/>
      <c r="P732" s="309"/>
      <c r="Q732" s="309"/>
      <c r="R732" s="309"/>
      <c r="S732" s="309"/>
      <c r="T732" s="309"/>
      <c r="U732" s="309"/>
      <c r="V732" s="309"/>
      <c r="W732" s="309"/>
      <c r="X732" s="309"/>
      <c r="Y732" s="309"/>
      <c r="Z732" s="309"/>
    </row>
    <row r="733" spans="1:26" ht="14.25" customHeight="1">
      <c r="A733" s="312"/>
      <c r="B733" s="308"/>
      <c r="C733" s="309"/>
      <c r="D733" s="309"/>
      <c r="E733" s="309"/>
      <c r="F733" s="309"/>
      <c r="G733" s="309"/>
      <c r="H733" s="309"/>
      <c r="I733" s="309"/>
      <c r="J733" s="309"/>
      <c r="K733" s="309"/>
      <c r="L733" s="309"/>
      <c r="M733" s="309"/>
      <c r="N733" s="309"/>
      <c r="O733" s="309"/>
      <c r="P733" s="309"/>
      <c r="Q733" s="309"/>
      <c r="R733" s="309"/>
      <c r="S733" s="309"/>
      <c r="T733" s="309"/>
      <c r="U733" s="309"/>
      <c r="V733" s="309"/>
      <c r="W733" s="309"/>
      <c r="X733" s="309"/>
      <c r="Y733" s="309"/>
      <c r="Z733" s="309"/>
    </row>
    <row r="734" spans="1:26" ht="14.25" customHeight="1">
      <c r="A734" s="312"/>
      <c r="B734" s="308"/>
      <c r="C734" s="309"/>
      <c r="D734" s="309"/>
      <c r="E734" s="309"/>
      <c r="F734" s="309"/>
      <c r="G734" s="309"/>
      <c r="H734" s="309"/>
      <c r="I734" s="309"/>
      <c r="J734" s="309"/>
      <c r="K734" s="309"/>
      <c r="L734" s="309"/>
      <c r="M734" s="309"/>
      <c r="N734" s="309"/>
      <c r="O734" s="309"/>
      <c r="P734" s="309"/>
      <c r="Q734" s="309"/>
      <c r="R734" s="309"/>
      <c r="S734" s="309"/>
      <c r="T734" s="309"/>
      <c r="U734" s="309"/>
      <c r="V734" s="309"/>
      <c r="W734" s="309"/>
      <c r="X734" s="309"/>
      <c r="Y734" s="309"/>
      <c r="Z734" s="309"/>
    </row>
    <row r="735" spans="1:26" ht="14.25" customHeight="1">
      <c r="A735" s="312"/>
      <c r="B735" s="308"/>
      <c r="C735" s="309"/>
      <c r="D735" s="309"/>
      <c r="E735" s="309"/>
      <c r="F735" s="309"/>
      <c r="G735" s="309"/>
      <c r="H735" s="309"/>
      <c r="I735" s="309"/>
      <c r="J735" s="309"/>
      <c r="K735" s="309"/>
      <c r="L735" s="309"/>
      <c r="M735" s="309"/>
      <c r="N735" s="309"/>
      <c r="O735" s="309"/>
      <c r="P735" s="309"/>
      <c r="Q735" s="309"/>
      <c r="R735" s="309"/>
      <c r="S735" s="309"/>
      <c r="T735" s="309"/>
      <c r="U735" s="309"/>
      <c r="V735" s="309"/>
      <c r="W735" s="309"/>
      <c r="X735" s="309"/>
      <c r="Y735" s="309"/>
      <c r="Z735" s="309"/>
    </row>
    <row r="736" spans="1:26" ht="14.25" customHeight="1">
      <c r="A736" s="312"/>
      <c r="B736" s="308"/>
      <c r="C736" s="309"/>
      <c r="D736" s="309"/>
      <c r="E736" s="309"/>
      <c r="F736" s="309"/>
      <c r="G736" s="309"/>
      <c r="H736" s="309"/>
      <c r="I736" s="309"/>
      <c r="J736" s="309"/>
      <c r="K736" s="309"/>
      <c r="L736" s="309"/>
      <c r="M736" s="309"/>
      <c r="N736" s="309"/>
      <c r="O736" s="309"/>
      <c r="P736" s="309"/>
      <c r="Q736" s="309"/>
      <c r="R736" s="309"/>
      <c r="S736" s="309"/>
      <c r="T736" s="309"/>
      <c r="U736" s="309"/>
      <c r="V736" s="309"/>
      <c r="W736" s="309"/>
      <c r="X736" s="309"/>
      <c r="Y736" s="309"/>
      <c r="Z736" s="309"/>
    </row>
    <row r="737" spans="1:26" ht="14.25" customHeight="1">
      <c r="A737" s="312"/>
      <c r="B737" s="308"/>
      <c r="C737" s="309"/>
      <c r="D737" s="309"/>
      <c r="E737" s="309"/>
      <c r="F737" s="309"/>
      <c r="G737" s="309"/>
      <c r="H737" s="309"/>
      <c r="I737" s="309"/>
      <c r="J737" s="309"/>
      <c r="K737" s="309"/>
      <c r="L737" s="309"/>
      <c r="M737" s="309"/>
      <c r="N737" s="309"/>
      <c r="O737" s="309"/>
      <c r="P737" s="309"/>
      <c r="Q737" s="309"/>
      <c r="R737" s="309"/>
      <c r="S737" s="309"/>
      <c r="T737" s="309"/>
      <c r="U737" s="309"/>
      <c r="V737" s="309"/>
      <c r="W737" s="309"/>
      <c r="X737" s="309"/>
      <c r="Y737" s="309"/>
      <c r="Z737" s="309"/>
    </row>
    <row r="738" spans="1:26" ht="14.25" customHeight="1">
      <c r="A738" s="312"/>
      <c r="B738" s="308"/>
      <c r="C738" s="309"/>
      <c r="D738" s="309"/>
      <c r="E738" s="309"/>
      <c r="F738" s="309"/>
      <c r="G738" s="309"/>
      <c r="H738" s="309"/>
      <c r="I738" s="309"/>
      <c r="J738" s="309"/>
      <c r="K738" s="309"/>
      <c r="L738" s="309"/>
      <c r="M738" s="309"/>
      <c r="N738" s="309"/>
      <c r="O738" s="309"/>
      <c r="P738" s="309"/>
      <c r="Q738" s="309"/>
      <c r="R738" s="309"/>
      <c r="S738" s="309"/>
      <c r="T738" s="309"/>
      <c r="U738" s="309"/>
      <c r="V738" s="309"/>
      <c r="W738" s="309"/>
      <c r="X738" s="309"/>
      <c r="Y738" s="309"/>
      <c r="Z738" s="309"/>
    </row>
    <row r="739" spans="1:26" ht="14.25" customHeight="1">
      <c r="A739" s="312"/>
      <c r="B739" s="308"/>
      <c r="C739" s="309"/>
      <c r="D739" s="309"/>
      <c r="E739" s="309"/>
      <c r="F739" s="309"/>
      <c r="G739" s="309"/>
      <c r="H739" s="309"/>
      <c r="I739" s="309"/>
      <c r="J739" s="309"/>
      <c r="K739" s="309"/>
      <c r="L739" s="309"/>
      <c r="M739" s="309"/>
      <c r="N739" s="309"/>
      <c r="O739" s="309"/>
      <c r="P739" s="309"/>
      <c r="Q739" s="309"/>
      <c r="R739" s="309"/>
      <c r="S739" s="309"/>
      <c r="T739" s="309"/>
      <c r="U739" s="309"/>
      <c r="V739" s="309"/>
      <c r="W739" s="309"/>
      <c r="X739" s="309"/>
      <c r="Y739" s="309"/>
      <c r="Z739" s="309"/>
    </row>
    <row r="740" spans="1:26" ht="14.25" customHeight="1">
      <c r="A740" s="312"/>
      <c r="B740" s="308"/>
      <c r="C740" s="309"/>
      <c r="D740" s="309"/>
      <c r="E740" s="309"/>
      <c r="F740" s="309"/>
      <c r="G740" s="309"/>
      <c r="H740" s="309"/>
      <c r="I740" s="309"/>
      <c r="J740" s="309"/>
      <c r="K740" s="309"/>
      <c r="L740" s="309"/>
      <c r="M740" s="309"/>
      <c r="N740" s="309"/>
      <c r="O740" s="309"/>
      <c r="P740" s="309"/>
      <c r="Q740" s="309"/>
      <c r="R740" s="309"/>
      <c r="S740" s="309"/>
      <c r="T740" s="309"/>
      <c r="U740" s="309"/>
      <c r="V740" s="309"/>
      <c r="W740" s="309"/>
      <c r="X740" s="309"/>
      <c r="Y740" s="309"/>
      <c r="Z740" s="309"/>
    </row>
    <row r="741" spans="1:26" ht="14.25" customHeight="1">
      <c r="A741" s="312"/>
      <c r="B741" s="308"/>
      <c r="C741" s="309"/>
      <c r="D741" s="309"/>
      <c r="E741" s="309"/>
      <c r="F741" s="309"/>
      <c r="G741" s="309"/>
      <c r="H741" s="309"/>
      <c r="I741" s="309"/>
      <c r="J741" s="309"/>
      <c r="K741" s="309"/>
      <c r="L741" s="309"/>
      <c r="M741" s="309"/>
      <c r="N741" s="309"/>
      <c r="O741" s="309"/>
      <c r="P741" s="309"/>
      <c r="Q741" s="309"/>
      <c r="R741" s="309"/>
      <c r="S741" s="309"/>
      <c r="T741" s="309"/>
      <c r="U741" s="309"/>
      <c r="V741" s="309"/>
      <c r="W741" s="309"/>
      <c r="X741" s="309"/>
      <c r="Y741" s="309"/>
      <c r="Z741" s="309"/>
    </row>
    <row r="742" spans="1:26" ht="14.25" customHeight="1">
      <c r="A742" s="312"/>
      <c r="B742" s="308"/>
      <c r="C742" s="309"/>
      <c r="D742" s="309"/>
      <c r="E742" s="309"/>
      <c r="F742" s="309"/>
      <c r="G742" s="309"/>
      <c r="H742" s="309"/>
      <c r="I742" s="309"/>
      <c r="J742" s="309"/>
      <c r="K742" s="309"/>
      <c r="L742" s="309"/>
      <c r="M742" s="309"/>
      <c r="N742" s="309"/>
      <c r="O742" s="309"/>
      <c r="P742" s="309"/>
      <c r="Q742" s="309"/>
      <c r="R742" s="309"/>
      <c r="S742" s="309"/>
      <c r="T742" s="309"/>
      <c r="U742" s="309"/>
      <c r="V742" s="309"/>
      <c r="W742" s="309"/>
      <c r="X742" s="309"/>
      <c r="Y742" s="309"/>
      <c r="Z742" s="309"/>
    </row>
    <row r="743" spans="1:26" ht="14.25" customHeight="1">
      <c r="A743" s="312"/>
      <c r="B743" s="308"/>
      <c r="C743" s="309"/>
      <c r="D743" s="309"/>
      <c r="E743" s="309"/>
      <c r="F743" s="309"/>
      <c r="G743" s="309"/>
      <c r="H743" s="309"/>
      <c r="I743" s="309"/>
      <c r="J743" s="309"/>
      <c r="K743" s="309"/>
      <c r="L743" s="309"/>
      <c r="M743" s="309"/>
      <c r="N743" s="309"/>
      <c r="O743" s="309"/>
      <c r="P743" s="309"/>
      <c r="Q743" s="309"/>
      <c r="R743" s="309"/>
      <c r="S743" s="309"/>
      <c r="T743" s="309"/>
      <c r="U743" s="309"/>
      <c r="V743" s="309"/>
      <c r="W743" s="309"/>
      <c r="X743" s="309"/>
      <c r="Y743" s="309"/>
      <c r="Z743" s="309"/>
    </row>
    <row r="744" spans="1:26" ht="14.25" customHeight="1">
      <c r="A744" s="312"/>
      <c r="B744" s="308"/>
      <c r="C744" s="309"/>
      <c r="D744" s="309"/>
      <c r="E744" s="309"/>
      <c r="F744" s="309"/>
      <c r="G744" s="309"/>
      <c r="H744" s="309"/>
      <c r="I744" s="309"/>
      <c r="J744" s="309"/>
      <c r="K744" s="309"/>
      <c r="L744" s="309"/>
      <c r="M744" s="309"/>
      <c r="N744" s="309"/>
      <c r="O744" s="309"/>
      <c r="P744" s="309"/>
      <c r="Q744" s="309"/>
      <c r="R744" s="309"/>
      <c r="S744" s="309"/>
      <c r="T744" s="309"/>
      <c r="U744" s="309"/>
      <c r="V744" s="309"/>
      <c r="W744" s="309"/>
      <c r="X744" s="309"/>
      <c r="Y744" s="309"/>
      <c r="Z744" s="309"/>
    </row>
    <row r="745" spans="1:26" ht="14.25" customHeight="1">
      <c r="A745" s="312"/>
      <c r="B745" s="308"/>
      <c r="C745" s="309"/>
      <c r="D745" s="309"/>
      <c r="E745" s="309"/>
      <c r="F745" s="309"/>
      <c r="G745" s="309"/>
      <c r="H745" s="309"/>
      <c r="I745" s="309"/>
      <c r="J745" s="309"/>
      <c r="K745" s="309"/>
      <c r="L745" s="309"/>
      <c r="M745" s="309"/>
      <c r="N745" s="309"/>
      <c r="O745" s="309"/>
      <c r="P745" s="309"/>
      <c r="Q745" s="309"/>
      <c r="R745" s="309"/>
      <c r="S745" s="309"/>
      <c r="T745" s="309"/>
      <c r="U745" s="309"/>
      <c r="V745" s="309"/>
      <c r="W745" s="309"/>
      <c r="X745" s="309"/>
      <c r="Y745" s="309"/>
      <c r="Z745" s="309"/>
    </row>
    <row r="746" spans="1:26" ht="14.25" customHeight="1">
      <c r="A746" s="312"/>
      <c r="B746" s="308"/>
      <c r="C746" s="309"/>
      <c r="D746" s="309"/>
      <c r="E746" s="309"/>
      <c r="F746" s="309"/>
      <c r="G746" s="309"/>
      <c r="H746" s="309"/>
      <c r="I746" s="309"/>
      <c r="J746" s="309"/>
      <c r="K746" s="309"/>
      <c r="L746" s="309"/>
      <c r="M746" s="309"/>
      <c r="N746" s="309"/>
      <c r="O746" s="309"/>
      <c r="P746" s="309"/>
      <c r="Q746" s="309"/>
      <c r="R746" s="309"/>
      <c r="S746" s="309"/>
      <c r="T746" s="309"/>
      <c r="U746" s="309"/>
      <c r="V746" s="309"/>
      <c r="W746" s="309"/>
      <c r="X746" s="309"/>
      <c r="Y746" s="309"/>
      <c r="Z746" s="309"/>
    </row>
    <row r="747" spans="1:26" ht="14.25" customHeight="1">
      <c r="A747" s="312"/>
      <c r="B747" s="308"/>
      <c r="C747" s="309"/>
      <c r="D747" s="309"/>
      <c r="E747" s="309"/>
      <c r="F747" s="309"/>
      <c r="G747" s="309"/>
      <c r="H747" s="309"/>
      <c r="I747" s="309"/>
      <c r="J747" s="309"/>
      <c r="K747" s="309"/>
      <c r="L747" s="309"/>
      <c r="M747" s="309"/>
      <c r="N747" s="309"/>
      <c r="O747" s="309"/>
      <c r="P747" s="309"/>
      <c r="Q747" s="309"/>
      <c r="R747" s="309"/>
      <c r="S747" s="309"/>
      <c r="T747" s="309"/>
      <c r="U747" s="309"/>
      <c r="V747" s="309"/>
      <c r="W747" s="309"/>
      <c r="X747" s="309"/>
      <c r="Y747" s="309"/>
      <c r="Z747" s="309"/>
    </row>
    <row r="748" spans="1:26" ht="14.25" customHeight="1">
      <c r="A748" s="312"/>
      <c r="B748" s="308"/>
      <c r="C748" s="309"/>
      <c r="D748" s="309"/>
      <c r="E748" s="309"/>
      <c r="F748" s="309"/>
      <c r="G748" s="309"/>
      <c r="H748" s="309"/>
      <c r="I748" s="309"/>
      <c r="J748" s="309"/>
      <c r="K748" s="309"/>
      <c r="L748" s="309"/>
      <c r="M748" s="309"/>
      <c r="N748" s="309"/>
      <c r="O748" s="309"/>
      <c r="P748" s="309"/>
      <c r="Q748" s="309"/>
      <c r="R748" s="309"/>
      <c r="S748" s="309"/>
      <c r="T748" s="309"/>
      <c r="U748" s="309"/>
      <c r="V748" s="309"/>
      <c r="W748" s="309"/>
      <c r="X748" s="309"/>
      <c r="Y748" s="309"/>
      <c r="Z748" s="309"/>
    </row>
    <row r="749" spans="1:26" ht="14.25" customHeight="1">
      <c r="A749" s="312"/>
      <c r="B749" s="308"/>
      <c r="C749" s="309"/>
      <c r="D749" s="309"/>
      <c r="E749" s="309"/>
      <c r="F749" s="309"/>
      <c r="G749" s="309"/>
      <c r="H749" s="309"/>
      <c r="I749" s="309"/>
      <c r="J749" s="309"/>
      <c r="K749" s="309"/>
      <c r="L749" s="309"/>
      <c r="M749" s="309"/>
      <c r="N749" s="309"/>
      <c r="O749" s="309"/>
      <c r="P749" s="309"/>
      <c r="Q749" s="309"/>
      <c r="R749" s="309"/>
      <c r="S749" s="309"/>
      <c r="T749" s="309"/>
      <c r="U749" s="309"/>
      <c r="V749" s="309"/>
      <c r="W749" s="309"/>
      <c r="X749" s="309"/>
      <c r="Y749" s="309"/>
      <c r="Z749" s="309"/>
    </row>
    <row r="750" spans="1:26" ht="14.25" customHeight="1">
      <c r="A750" s="312"/>
      <c r="B750" s="308"/>
      <c r="C750" s="309"/>
      <c r="D750" s="309"/>
      <c r="E750" s="309"/>
      <c r="F750" s="309"/>
      <c r="G750" s="309"/>
      <c r="H750" s="309"/>
      <c r="I750" s="309"/>
      <c r="J750" s="309"/>
      <c r="K750" s="309"/>
      <c r="L750" s="309"/>
      <c r="M750" s="309"/>
      <c r="N750" s="309"/>
      <c r="O750" s="309"/>
      <c r="P750" s="309"/>
      <c r="Q750" s="309"/>
      <c r="R750" s="309"/>
      <c r="S750" s="309"/>
      <c r="T750" s="309"/>
      <c r="U750" s="309"/>
      <c r="V750" s="309"/>
      <c r="W750" s="309"/>
      <c r="X750" s="309"/>
      <c r="Y750" s="309"/>
      <c r="Z750" s="309"/>
    </row>
    <row r="751" spans="1:26" ht="14.25" customHeight="1">
      <c r="A751" s="312"/>
      <c r="B751" s="308"/>
      <c r="C751" s="309"/>
      <c r="D751" s="309"/>
      <c r="E751" s="309"/>
      <c r="F751" s="309"/>
      <c r="G751" s="309"/>
      <c r="H751" s="309"/>
      <c r="I751" s="309"/>
      <c r="J751" s="309"/>
      <c r="K751" s="309"/>
      <c r="L751" s="309"/>
      <c r="M751" s="309"/>
      <c r="N751" s="309"/>
      <c r="O751" s="309"/>
      <c r="P751" s="309"/>
      <c r="Q751" s="309"/>
      <c r="R751" s="309"/>
      <c r="S751" s="309"/>
      <c r="T751" s="309"/>
      <c r="U751" s="309"/>
      <c r="V751" s="309"/>
      <c r="W751" s="309"/>
      <c r="X751" s="309"/>
      <c r="Y751" s="309"/>
      <c r="Z751" s="309"/>
    </row>
    <row r="752" spans="1:26" ht="14.25" customHeight="1">
      <c r="A752" s="312"/>
      <c r="B752" s="308"/>
      <c r="C752" s="309"/>
      <c r="D752" s="309"/>
      <c r="E752" s="309"/>
      <c r="F752" s="309"/>
      <c r="G752" s="309"/>
      <c r="H752" s="309"/>
      <c r="I752" s="309"/>
      <c r="J752" s="309"/>
      <c r="K752" s="309"/>
      <c r="L752" s="309"/>
      <c r="M752" s="309"/>
      <c r="N752" s="309"/>
      <c r="O752" s="309"/>
      <c r="P752" s="309"/>
      <c r="Q752" s="309"/>
      <c r="R752" s="309"/>
      <c r="S752" s="309"/>
      <c r="T752" s="309"/>
      <c r="U752" s="309"/>
      <c r="V752" s="309"/>
      <c r="W752" s="309"/>
      <c r="X752" s="309"/>
      <c r="Y752" s="309"/>
      <c r="Z752" s="309"/>
    </row>
    <row r="753" spans="1:26" ht="14.25" customHeight="1">
      <c r="A753" s="312"/>
      <c r="B753" s="308"/>
      <c r="C753" s="309"/>
      <c r="D753" s="309"/>
      <c r="E753" s="309"/>
      <c r="F753" s="309"/>
      <c r="G753" s="309"/>
      <c r="H753" s="309"/>
      <c r="I753" s="309"/>
      <c r="J753" s="309"/>
      <c r="K753" s="309"/>
      <c r="L753" s="309"/>
      <c r="M753" s="309"/>
      <c r="N753" s="309"/>
      <c r="O753" s="309"/>
      <c r="P753" s="309"/>
      <c r="Q753" s="309"/>
      <c r="R753" s="309"/>
      <c r="S753" s="309"/>
      <c r="T753" s="309"/>
      <c r="U753" s="309"/>
      <c r="V753" s="309"/>
      <c r="W753" s="309"/>
      <c r="X753" s="309"/>
      <c r="Y753" s="309"/>
      <c r="Z753" s="309"/>
    </row>
    <row r="754" spans="1:26" ht="14.25" customHeight="1">
      <c r="A754" s="312"/>
      <c r="B754" s="308"/>
      <c r="C754" s="309"/>
      <c r="D754" s="309"/>
      <c r="E754" s="309"/>
      <c r="F754" s="309"/>
      <c r="G754" s="309"/>
      <c r="H754" s="309"/>
      <c r="I754" s="309"/>
      <c r="J754" s="309"/>
      <c r="K754" s="309"/>
      <c r="L754" s="309"/>
      <c r="M754" s="309"/>
      <c r="N754" s="309"/>
      <c r="O754" s="309"/>
      <c r="P754" s="309"/>
      <c r="Q754" s="309"/>
      <c r="R754" s="309"/>
      <c r="S754" s="309"/>
      <c r="T754" s="309"/>
      <c r="U754" s="309"/>
      <c r="V754" s="309"/>
      <c r="W754" s="309"/>
      <c r="X754" s="309"/>
      <c r="Y754" s="309"/>
      <c r="Z754" s="309"/>
    </row>
    <row r="755" spans="1:26" ht="14.25" customHeight="1">
      <c r="A755" s="312"/>
      <c r="B755" s="308"/>
      <c r="C755" s="309"/>
      <c r="D755" s="309"/>
      <c r="E755" s="309"/>
      <c r="F755" s="309"/>
      <c r="G755" s="309"/>
      <c r="H755" s="309"/>
      <c r="I755" s="309"/>
      <c r="J755" s="309"/>
      <c r="K755" s="309"/>
      <c r="L755" s="309"/>
      <c r="M755" s="309"/>
      <c r="N755" s="309"/>
      <c r="O755" s="309"/>
      <c r="P755" s="309"/>
      <c r="Q755" s="309"/>
      <c r="R755" s="309"/>
      <c r="S755" s="309"/>
      <c r="T755" s="309"/>
      <c r="U755" s="309"/>
      <c r="V755" s="309"/>
      <c r="W755" s="309"/>
      <c r="X755" s="309"/>
      <c r="Y755" s="309"/>
      <c r="Z755" s="309"/>
    </row>
    <row r="756" spans="1:26" ht="14.25" customHeight="1">
      <c r="A756" s="312"/>
      <c r="B756" s="308"/>
      <c r="C756" s="309"/>
      <c r="D756" s="309"/>
      <c r="E756" s="309"/>
      <c r="F756" s="309"/>
      <c r="G756" s="309"/>
      <c r="H756" s="309"/>
      <c r="I756" s="309"/>
      <c r="J756" s="309"/>
      <c r="K756" s="309"/>
      <c r="L756" s="309"/>
      <c r="M756" s="309"/>
      <c r="N756" s="309"/>
      <c r="O756" s="309"/>
      <c r="P756" s="309"/>
      <c r="Q756" s="309"/>
      <c r="R756" s="309"/>
      <c r="S756" s="309"/>
      <c r="T756" s="309"/>
      <c r="U756" s="309"/>
      <c r="V756" s="309"/>
      <c r="W756" s="309"/>
      <c r="X756" s="309"/>
      <c r="Y756" s="309"/>
      <c r="Z756" s="309"/>
    </row>
    <row r="757" spans="1:26" ht="14.25" customHeight="1">
      <c r="A757" s="312"/>
      <c r="B757" s="308"/>
      <c r="C757" s="309"/>
      <c r="D757" s="309"/>
      <c r="E757" s="309"/>
      <c r="F757" s="309"/>
      <c r="G757" s="309"/>
      <c r="H757" s="309"/>
      <c r="I757" s="309"/>
      <c r="J757" s="309"/>
      <c r="K757" s="309"/>
      <c r="L757" s="309"/>
      <c r="M757" s="309"/>
      <c r="N757" s="309"/>
      <c r="O757" s="309"/>
      <c r="P757" s="309"/>
      <c r="Q757" s="309"/>
      <c r="R757" s="309"/>
      <c r="S757" s="309"/>
      <c r="T757" s="309"/>
      <c r="U757" s="309"/>
      <c r="V757" s="309"/>
      <c r="W757" s="309"/>
      <c r="X757" s="309"/>
      <c r="Y757" s="309"/>
      <c r="Z757" s="309"/>
    </row>
    <row r="758" spans="1:26" ht="14.25" customHeight="1">
      <c r="A758" s="312"/>
      <c r="B758" s="308"/>
      <c r="C758" s="309"/>
      <c r="D758" s="309"/>
      <c r="E758" s="309"/>
      <c r="F758" s="309"/>
      <c r="G758" s="309"/>
      <c r="H758" s="309"/>
      <c r="I758" s="309"/>
      <c r="J758" s="309"/>
      <c r="K758" s="309"/>
      <c r="L758" s="309"/>
      <c r="M758" s="309"/>
      <c r="N758" s="309"/>
      <c r="O758" s="309"/>
      <c r="P758" s="309"/>
      <c r="Q758" s="309"/>
      <c r="R758" s="309"/>
      <c r="S758" s="309"/>
      <c r="T758" s="309"/>
      <c r="U758" s="309"/>
      <c r="V758" s="309"/>
      <c r="W758" s="309"/>
      <c r="X758" s="309"/>
      <c r="Y758" s="309"/>
      <c r="Z758" s="309"/>
    </row>
    <row r="759" spans="1:26" ht="14.25" customHeight="1">
      <c r="A759" s="312"/>
      <c r="B759" s="308"/>
      <c r="C759" s="309"/>
      <c r="D759" s="309"/>
      <c r="E759" s="309"/>
      <c r="F759" s="309"/>
      <c r="G759" s="309"/>
      <c r="H759" s="309"/>
      <c r="I759" s="309"/>
      <c r="J759" s="309"/>
      <c r="K759" s="309"/>
      <c r="L759" s="309"/>
      <c r="M759" s="309"/>
      <c r="N759" s="309"/>
      <c r="O759" s="309"/>
      <c r="P759" s="309"/>
      <c r="Q759" s="309"/>
      <c r="R759" s="309"/>
      <c r="S759" s="309"/>
      <c r="T759" s="309"/>
      <c r="U759" s="309"/>
      <c r="V759" s="309"/>
      <c r="W759" s="309"/>
      <c r="X759" s="309"/>
      <c r="Y759" s="309"/>
      <c r="Z759" s="309"/>
    </row>
    <row r="760" spans="1:26" ht="14.25" customHeight="1">
      <c r="A760" s="312"/>
      <c r="B760" s="308"/>
      <c r="C760" s="309"/>
      <c r="D760" s="309"/>
      <c r="E760" s="309"/>
      <c r="F760" s="309"/>
      <c r="G760" s="309"/>
      <c r="H760" s="309"/>
      <c r="I760" s="309"/>
      <c r="J760" s="309"/>
      <c r="K760" s="309"/>
      <c r="L760" s="309"/>
      <c r="M760" s="309"/>
      <c r="N760" s="309"/>
      <c r="O760" s="309"/>
      <c r="P760" s="309"/>
      <c r="Q760" s="309"/>
      <c r="R760" s="309"/>
      <c r="S760" s="309"/>
      <c r="T760" s="309"/>
      <c r="U760" s="309"/>
      <c r="V760" s="309"/>
      <c r="W760" s="309"/>
      <c r="X760" s="309"/>
      <c r="Y760" s="309"/>
      <c r="Z760" s="309"/>
    </row>
    <row r="761" spans="1:26" ht="14.25" customHeight="1">
      <c r="A761" s="312"/>
      <c r="B761" s="308"/>
      <c r="C761" s="309"/>
      <c r="D761" s="309"/>
      <c r="E761" s="309"/>
      <c r="F761" s="309"/>
      <c r="G761" s="309"/>
      <c r="H761" s="309"/>
      <c r="I761" s="309"/>
      <c r="J761" s="309"/>
      <c r="K761" s="309"/>
      <c r="L761" s="309"/>
      <c r="M761" s="309"/>
      <c r="N761" s="309"/>
      <c r="O761" s="309"/>
      <c r="P761" s="309"/>
      <c r="Q761" s="309"/>
      <c r="R761" s="309"/>
      <c r="S761" s="309"/>
      <c r="T761" s="309"/>
      <c r="U761" s="309"/>
      <c r="V761" s="309"/>
      <c r="W761" s="309"/>
      <c r="X761" s="309"/>
      <c r="Y761" s="309"/>
      <c r="Z761" s="309"/>
    </row>
    <row r="762" spans="1:26" ht="14.25" customHeight="1">
      <c r="A762" s="312"/>
      <c r="B762" s="308"/>
      <c r="C762" s="309"/>
      <c r="D762" s="309"/>
      <c r="E762" s="309"/>
      <c r="F762" s="309"/>
      <c r="G762" s="309"/>
      <c r="H762" s="309"/>
      <c r="I762" s="309"/>
      <c r="J762" s="309"/>
      <c r="K762" s="309"/>
      <c r="L762" s="309"/>
      <c r="M762" s="309"/>
      <c r="N762" s="309"/>
      <c r="O762" s="309"/>
      <c r="P762" s="309"/>
      <c r="Q762" s="309"/>
      <c r="R762" s="309"/>
      <c r="S762" s="309"/>
      <c r="T762" s="309"/>
      <c r="U762" s="309"/>
      <c r="V762" s="309"/>
      <c r="W762" s="309"/>
      <c r="X762" s="309"/>
      <c r="Y762" s="309"/>
      <c r="Z762" s="309"/>
    </row>
    <row r="763" spans="1:26" ht="14.25" customHeight="1">
      <c r="A763" s="312"/>
      <c r="B763" s="308"/>
      <c r="C763" s="309"/>
      <c r="D763" s="309"/>
      <c r="E763" s="309"/>
      <c r="F763" s="309"/>
      <c r="G763" s="309"/>
      <c r="H763" s="309"/>
      <c r="I763" s="309"/>
      <c r="J763" s="309"/>
      <c r="K763" s="309"/>
      <c r="L763" s="309"/>
      <c r="M763" s="309"/>
      <c r="N763" s="309"/>
      <c r="O763" s="309"/>
      <c r="P763" s="309"/>
      <c r="Q763" s="309"/>
      <c r="R763" s="309"/>
      <c r="S763" s="309"/>
      <c r="T763" s="309"/>
      <c r="U763" s="309"/>
      <c r="V763" s="309"/>
      <c r="W763" s="309"/>
      <c r="X763" s="309"/>
      <c r="Y763" s="309"/>
      <c r="Z763" s="309"/>
    </row>
    <row r="764" spans="1:26" ht="14.25" customHeight="1">
      <c r="A764" s="312"/>
      <c r="B764" s="308"/>
      <c r="C764" s="309"/>
      <c r="D764" s="309"/>
      <c r="E764" s="309"/>
      <c r="F764" s="309"/>
      <c r="G764" s="309"/>
      <c r="H764" s="309"/>
      <c r="I764" s="309"/>
      <c r="J764" s="309"/>
      <c r="K764" s="309"/>
      <c r="L764" s="309"/>
      <c r="M764" s="309"/>
      <c r="N764" s="309"/>
      <c r="O764" s="309"/>
      <c r="P764" s="309"/>
      <c r="Q764" s="309"/>
      <c r="R764" s="309"/>
      <c r="S764" s="309"/>
      <c r="T764" s="309"/>
      <c r="U764" s="309"/>
      <c r="V764" s="309"/>
      <c r="W764" s="309"/>
      <c r="X764" s="309"/>
      <c r="Y764" s="309"/>
      <c r="Z764" s="309"/>
    </row>
    <row r="765" spans="1:26" ht="14.25" customHeight="1">
      <c r="A765" s="312"/>
      <c r="B765" s="308"/>
      <c r="C765" s="309"/>
      <c r="D765" s="309"/>
      <c r="E765" s="309"/>
      <c r="F765" s="309"/>
      <c r="G765" s="309"/>
      <c r="H765" s="309"/>
      <c r="I765" s="309"/>
      <c r="J765" s="309"/>
      <c r="K765" s="309"/>
      <c r="L765" s="309"/>
      <c r="M765" s="309"/>
      <c r="N765" s="309"/>
      <c r="O765" s="309"/>
      <c r="P765" s="309"/>
      <c r="Q765" s="309"/>
      <c r="R765" s="309"/>
      <c r="S765" s="309"/>
      <c r="T765" s="309"/>
      <c r="U765" s="309"/>
      <c r="V765" s="309"/>
      <c r="W765" s="309"/>
      <c r="X765" s="309"/>
      <c r="Y765" s="309"/>
      <c r="Z765" s="309"/>
    </row>
    <row r="766" spans="1:26" ht="14.25" customHeight="1">
      <c r="A766" s="312"/>
      <c r="B766" s="308"/>
      <c r="C766" s="309"/>
      <c r="D766" s="309"/>
      <c r="E766" s="309"/>
      <c r="F766" s="309"/>
      <c r="G766" s="309"/>
      <c r="H766" s="309"/>
      <c r="I766" s="309"/>
      <c r="J766" s="309"/>
      <c r="K766" s="309"/>
      <c r="L766" s="309"/>
      <c r="M766" s="309"/>
      <c r="N766" s="309"/>
      <c r="O766" s="309"/>
      <c r="P766" s="309"/>
      <c r="Q766" s="309"/>
      <c r="R766" s="309"/>
      <c r="S766" s="309"/>
      <c r="T766" s="309"/>
      <c r="U766" s="309"/>
      <c r="V766" s="309"/>
      <c r="W766" s="309"/>
      <c r="X766" s="309"/>
      <c r="Y766" s="309"/>
      <c r="Z766" s="309"/>
    </row>
    <row r="767" spans="1:26" ht="14.25" customHeight="1">
      <c r="A767" s="312"/>
      <c r="B767" s="308"/>
      <c r="C767" s="309"/>
      <c r="D767" s="309"/>
      <c r="E767" s="309"/>
      <c r="F767" s="309"/>
      <c r="G767" s="309"/>
      <c r="H767" s="309"/>
      <c r="I767" s="309"/>
      <c r="J767" s="309"/>
      <c r="K767" s="309"/>
      <c r="L767" s="309"/>
      <c r="M767" s="309"/>
      <c r="N767" s="309"/>
      <c r="O767" s="309"/>
      <c r="P767" s="309"/>
      <c r="Q767" s="309"/>
      <c r="R767" s="309"/>
      <c r="S767" s="309"/>
      <c r="T767" s="309"/>
      <c r="U767" s="309"/>
      <c r="V767" s="309"/>
      <c r="W767" s="309"/>
      <c r="X767" s="309"/>
      <c r="Y767" s="309"/>
      <c r="Z767" s="309"/>
    </row>
    <row r="768" spans="1:26" ht="14.25" customHeight="1">
      <c r="A768" s="312"/>
      <c r="B768" s="308"/>
      <c r="C768" s="309"/>
      <c r="D768" s="309"/>
      <c r="E768" s="309"/>
      <c r="F768" s="309"/>
      <c r="G768" s="309"/>
      <c r="H768" s="309"/>
      <c r="I768" s="309"/>
      <c r="J768" s="309"/>
      <c r="K768" s="309"/>
      <c r="L768" s="309"/>
      <c r="M768" s="309"/>
      <c r="N768" s="309"/>
      <c r="O768" s="309"/>
      <c r="P768" s="309"/>
      <c r="Q768" s="309"/>
      <c r="R768" s="309"/>
      <c r="S768" s="309"/>
      <c r="T768" s="309"/>
      <c r="U768" s="309"/>
      <c r="V768" s="309"/>
      <c r="W768" s="309"/>
      <c r="X768" s="309"/>
      <c r="Y768" s="309"/>
      <c r="Z768" s="309"/>
    </row>
    <row r="769" spans="1:26" ht="14.25" customHeight="1">
      <c r="A769" s="312"/>
      <c r="B769" s="308"/>
      <c r="C769" s="309"/>
      <c r="D769" s="309"/>
      <c r="E769" s="309"/>
      <c r="F769" s="309"/>
      <c r="G769" s="309"/>
      <c r="H769" s="309"/>
      <c r="I769" s="309"/>
      <c r="J769" s="309"/>
      <c r="K769" s="309"/>
      <c r="L769" s="309"/>
      <c r="M769" s="309"/>
      <c r="N769" s="309"/>
      <c r="O769" s="309"/>
      <c r="P769" s="309"/>
      <c r="Q769" s="309"/>
      <c r="R769" s="309"/>
      <c r="S769" s="309"/>
      <c r="T769" s="309"/>
      <c r="U769" s="309"/>
      <c r="V769" s="309"/>
      <c r="W769" s="309"/>
      <c r="X769" s="309"/>
      <c r="Y769" s="309"/>
      <c r="Z769" s="309"/>
    </row>
    <row r="770" spans="1:26" ht="14.25" customHeight="1">
      <c r="A770" s="312"/>
      <c r="B770" s="308"/>
      <c r="C770" s="309"/>
      <c r="D770" s="309"/>
      <c r="E770" s="309"/>
      <c r="F770" s="309"/>
      <c r="G770" s="309"/>
      <c r="H770" s="309"/>
      <c r="I770" s="309"/>
      <c r="J770" s="309"/>
      <c r="K770" s="309"/>
      <c r="L770" s="309"/>
      <c r="M770" s="309"/>
      <c r="N770" s="309"/>
      <c r="O770" s="309"/>
      <c r="P770" s="309"/>
      <c r="Q770" s="309"/>
      <c r="R770" s="309"/>
      <c r="S770" s="309"/>
      <c r="T770" s="309"/>
      <c r="U770" s="309"/>
      <c r="V770" s="309"/>
      <c r="W770" s="309"/>
      <c r="X770" s="309"/>
      <c r="Y770" s="309"/>
      <c r="Z770" s="309"/>
    </row>
    <row r="771" spans="1:26" ht="14.25" customHeight="1">
      <c r="A771" s="312"/>
      <c r="B771" s="308"/>
      <c r="C771" s="309"/>
      <c r="D771" s="309"/>
      <c r="E771" s="309"/>
      <c r="F771" s="309"/>
      <c r="G771" s="309"/>
      <c r="H771" s="309"/>
      <c r="I771" s="309"/>
      <c r="J771" s="309"/>
      <c r="K771" s="309"/>
      <c r="L771" s="309"/>
      <c r="M771" s="309"/>
      <c r="N771" s="309"/>
      <c r="O771" s="309"/>
      <c r="P771" s="309"/>
      <c r="Q771" s="309"/>
      <c r="R771" s="309"/>
      <c r="S771" s="309"/>
      <c r="T771" s="309"/>
      <c r="U771" s="309"/>
      <c r="V771" s="309"/>
      <c r="W771" s="309"/>
      <c r="X771" s="309"/>
      <c r="Y771" s="309"/>
      <c r="Z771" s="309"/>
    </row>
    <row r="772" spans="1:26" ht="14.25" customHeight="1">
      <c r="A772" s="312"/>
      <c r="B772" s="308"/>
      <c r="C772" s="309"/>
      <c r="D772" s="309"/>
      <c r="E772" s="309"/>
      <c r="F772" s="309"/>
      <c r="G772" s="309"/>
      <c r="H772" s="309"/>
      <c r="I772" s="309"/>
      <c r="J772" s="309"/>
      <c r="K772" s="309"/>
      <c r="L772" s="309"/>
      <c r="M772" s="309"/>
      <c r="N772" s="309"/>
      <c r="O772" s="309"/>
      <c r="P772" s="309"/>
      <c r="Q772" s="309"/>
      <c r="R772" s="309"/>
      <c r="S772" s="309"/>
      <c r="T772" s="309"/>
      <c r="U772" s="309"/>
      <c r="V772" s="309"/>
      <c r="W772" s="309"/>
      <c r="X772" s="309"/>
      <c r="Y772" s="309"/>
      <c r="Z772" s="309"/>
    </row>
    <row r="773" spans="1:26" ht="14.25" customHeight="1">
      <c r="A773" s="312"/>
      <c r="B773" s="308"/>
      <c r="C773" s="309"/>
      <c r="D773" s="309"/>
      <c r="E773" s="309"/>
      <c r="F773" s="309"/>
      <c r="G773" s="309"/>
      <c r="H773" s="309"/>
      <c r="I773" s="309"/>
      <c r="J773" s="309"/>
      <c r="K773" s="309"/>
      <c r="L773" s="309"/>
      <c r="M773" s="309"/>
      <c r="N773" s="309"/>
      <c r="O773" s="309"/>
      <c r="P773" s="309"/>
      <c r="Q773" s="309"/>
      <c r="R773" s="309"/>
      <c r="S773" s="309"/>
      <c r="T773" s="309"/>
      <c r="U773" s="309"/>
      <c r="V773" s="309"/>
      <c r="W773" s="309"/>
      <c r="X773" s="309"/>
      <c r="Y773" s="309"/>
      <c r="Z773" s="309"/>
    </row>
    <row r="774" spans="1:26" ht="14.25" customHeight="1">
      <c r="A774" s="312"/>
      <c r="B774" s="308"/>
      <c r="C774" s="309"/>
      <c r="D774" s="309"/>
      <c r="E774" s="309"/>
      <c r="F774" s="309"/>
      <c r="G774" s="309"/>
      <c r="H774" s="309"/>
      <c r="I774" s="309"/>
      <c r="J774" s="309"/>
      <c r="K774" s="309"/>
      <c r="L774" s="309"/>
      <c r="M774" s="309"/>
      <c r="N774" s="309"/>
      <c r="O774" s="309"/>
      <c r="P774" s="309"/>
      <c r="Q774" s="309"/>
      <c r="R774" s="309"/>
      <c r="S774" s="309"/>
      <c r="T774" s="309"/>
      <c r="U774" s="309"/>
      <c r="V774" s="309"/>
      <c r="W774" s="309"/>
      <c r="X774" s="309"/>
      <c r="Y774" s="309"/>
      <c r="Z774" s="309"/>
    </row>
    <row r="775" spans="1:26" ht="14.25" customHeight="1">
      <c r="A775" s="312"/>
      <c r="B775" s="308"/>
      <c r="C775" s="309"/>
      <c r="D775" s="309"/>
      <c r="E775" s="309"/>
      <c r="F775" s="309"/>
      <c r="G775" s="309"/>
      <c r="H775" s="309"/>
      <c r="I775" s="309"/>
      <c r="J775" s="309"/>
      <c r="K775" s="309"/>
      <c r="L775" s="309"/>
      <c r="M775" s="309"/>
      <c r="N775" s="309"/>
      <c r="O775" s="309"/>
      <c r="P775" s="309"/>
      <c r="Q775" s="309"/>
      <c r="R775" s="309"/>
      <c r="S775" s="309"/>
      <c r="T775" s="309"/>
      <c r="U775" s="309"/>
      <c r="V775" s="309"/>
      <c r="W775" s="309"/>
      <c r="X775" s="309"/>
      <c r="Y775" s="309"/>
      <c r="Z775" s="309"/>
    </row>
    <row r="776" spans="1:26" ht="14.25" customHeight="1">
      <c r="A776" s="312"/>
      <c r="B776" s="308"/>
      <c r="C776" s="309"/>
      <c r="D776" s="309"/>
      <c r="E776" s="309"/>
      <c r="F776" s="309"/>
      <c r="G776" s="309"/>
      <c r="H776" s="309"/>
      <c r="I776" s="309"/>
      <c r="J776" s="309"/>
      <c r="K776" s="309"/>
      <c r="L776" s="309"/>
      <c r="M776" s="309"/>
      <c r="N776" s="309"/>
      <c r="O776" s="309"/>
      <c r="P776" s="309"/>
      <c r="Q776" s="309"/>
      <c r="R776" s="309"/>
      <c r="S776" s="309"/>
      <c r="T776" s="309"/>
      <c r="U776" s="309"/>
      <c r="V776" s="309"/>
      <c r="W776" s="309"/>
      <c r="X776" s="309"/>
      <c r="Y776" s="309"/>
      <c r="Z776" s="309"/>
    </row>
    <row r="777" spans="1:26" ht="14.25" customHeight="1">
      <c r="A777" s="312"/>
      <c r="B777" s="308"/>
      <c r="C777" s="309"/>
      <c r="D777" s="309"/>
      <c r="E777" s="309"/>
      <c r="F777" s="309"/>
      <c r="G777" s="309"/>
      <c r="H777" s="309"/>
      <c r="I777" s="309"/>
      <c r="J777" s="309"/>
      <c r="K777" s="309"/>
      <c r="L777" s="309"/>
      <c r="M777" s="309"/>
      <c r="N777" s="309"/>
      <c r="O777" s="309"/>
      <c r="P777" s="309"/>
      <c r="Q777" s="309"/>
      <c r="R777" s="309"/>
      <c r="S777" s="309"/>
      <c r="T777" s="309"/>
      <c r="U777" s="309"/>
      <c r="V777" s="309"/>
      <c r="W777" s="309"/>
      <c r="X777" s="309"/>
      <c r="Y777" s="309"/>
      <c r="Z777" s="309"/>
    </row>
    <row r="778" spans="1:26" ht="14.25" customHeight="1">
      <c r="A778" s="312"/>
      <c r="B778" s="308"/>
      <c r="C778" s="309"/>
      <c r="D778" s="309"/>
      <c r="E778" s="309"/>
      <c r="F778" s="309"/>
      <c r="G778" s="309"/>
      <c r="H778" s="309"/>
      <c r="I778" s="309"/>
      <c r="J778" s="309"/>
      <c r="K778" s="309"/>
      <c r="L778" s="309"/>
      <c r="M778" s="309"/>
      <c r="N778" s="309"/>
      <c r="O778" s="309"/>
      <c r="P778" s="309"/>
      <c r="Q778" s="309"/>
      <c r="R778" s="309"/>
      <c r="S778" s="309"/>
      <c r="T778" s="309"/>
      <c r="U778" s="309"/>
      <c r="V778" s="309"/>
      <c r="W778" s="309"/>
      <c r="X778" s="309"/>
      <c r="Y778" s="309"/>
      <c r="Z778" s="309"/>
    </row>
    <row r="779" spans="1:26" ht="14.25" customHeight="1">
      <c r="A779" s="312"/>
      <c r="B779" s="308"/>
      <c r="C779" s="309"/>
      <c r="D779" s="309"/>
      <c r="E779" s="309"/>
      <c r="F779" s="309"/>
      <c r="G779" s="309"/>
      <c r="H779" s="309"/>
      <c r="I779" s="309"/>
      <c r="J779" s="309"/>
      <c r="K779" s="309"/>
      <c r="L779" s="309"/>
      <c r="M779" s="309"/>
      <c r="N779" s="309"/>
      <c r="O779" s="309"/>
      <c r="P779" s="309"/>
      <c r="Q779" s="309"/>
      <c r="R779" s="309"/>
      <c r="S779" s="309"/>
      <c r="T779" s="309"/>
      <c r="U779" s="309"/>
      <c r="V779" s="309"/>
      <c r="W779" s="309"/>
      <c r="X779" s="309"/>
      <c r="Y779" s="309"/>
      <c r="Z779" s="309"/>
    </row>
    <row r="780" spans="1:26" ht="14.25" customHeight="1">
      <c r="A780" s="312"/>
      <c r="B780" s="308"/>
      <c r="C780" s="309"/>
      <c r="D780" s="309"/>
      <c r="E780" s="309"/>
      <c r="F780" s="309"/>
      <c r="G780" s="309"/>
      <c r="H780" s="309"/>
      <c r="I780" s="309"/>
      <c r="J780" s="309"/>
      <c r="K780" s="309"/>
      <c r="L780" s="309"/>
      <c r="M780" s="309"/>
      <c r="N780" s="309"/>
      <c r="O780" s="309"/>
      <c r="P780" s="309"/>
      <c r="Q780" s="309"/>
      <c r="R780" s="309"/>
      <c r="S780" s="309"/>
      <c r="T780" s="309"/>
      <c r="U780" s="309"/>
      <c r="V780" s="309"/>
      <c r="W780" s="309"/>
      <c r="X780" s="309"/>
      <c r="Y780" s="309"/>
      <c r="Z780" s="309"/>
    </row>
    <row r="781" spans="1:26" ht="14.25" customHeight="1">
      <c r="A781" s="312"/>
      <c r="B781" s="308"/>
      <c r="C781" s="309"/>
      <c r="D781" s="309"/>
      <c r="E781" s="309"/>
      <c r="F781" s="309"/>
      <c r="G781" s="309"/>
      <c r="H781" s="309"/>
      <c r="I781" s="309"/>
      <c r="J781" s="309"/>
      <c r="K781" s="309"/>
      <c r="L781" s="309"/>
      <c r="M781" s="309"/>
      <c r="N781" s="309"/>
      <c r="O781" s="309"/>
      <c r="P781" s="309"/>
      <c r="Q781" s="309"/>
      <c r="R781" s="309"/>
      <c r="S781" s="309"/>
      <c r="T781" s="309"/>
      <c r="U781" s="309"/>
      <c r="V781" s="309"/>
      <c r="W781" s="309"/>
      <c r="X781" s="309"/>
      <c r="Y781" s="309"/>
      <c r="Z781" s="309"/>
    </row>
    <row r="782" spans="1:26" ht="14.25" customHeight="1">
      <c r="A782" s="312"/>
      <c r="B782" s="308"/>
      <c r="C782" s="309"/>
      <c r="D782" s="309"/>
      <c r="E782" s="309"/>
      <c r="F782" s="309"/>
      <c r="G782" s="309"/>
      <c r="H782" s="309"/>
      <c r="I782" s="309"/>
      <c r="J782" s="309"/>
      <c r="K782" s="309"/>
      <c r="L782" s="309"/>
      <c r="M782" s="309"/>
      <c r="N782" s="309"/>
      <c r="O782" s="309"/>
      <c r="P782" s="309"/>
      <c r="Q782" s="309"/>
      <c r="R782" s="309"/>
      <c r="S782" s="309"/>
      <c r="T782" s="309"/>
      <c r="U782" s="309"/>
      <c r="V782" s="309"/>
      <c r="W782" s="309"/>
      <c r="X782" s="309"/>
      <c r="Y782" s="309"/>
      <c r="Z782" s="309"/>
    </row>
    <row r="783" spans="1:26" ht="14.25" customHeight="1">
      <c r="A783" s="312"/>
      <c r="B783" s="308"/>
      <c r="C783" s="309"/>
      <c r="D783" s="309"/>
      <c r="E783" s="309"/>
      <c r="F783" s="309"/>
      <c r="G783" s="309"/>
      <c r="H783" s="309"/>
      <c r="I783" s="309"/>
      <c r="J783" s="309"/>
      <c r="K783" s="309"/>
      <c r="L783" s="309"/>
      <c r="M783" s="309"/>
      <c r="N783" s="309"/>
      <c r="O783" s="309"/>
      <c r="P783" s="309"/>
      <c r="Q783" s="309"/>
      <c r="R783" s="309"/>
      <c r="S783" s="309"/>
      <c r="T783" s="309"/>
      <c r="U783" s="309"/>
      <c r="V783" s="309"/>
      <c r="W783" s="309"/>
      <c r="X783" s="309"/>
      <c r="Y783" s="309"/>
      <c r="Z783" s="309"/>
    </row>
    <row r="784" spans="1:26" ht="14.25" customHeight="1">
      <c r="A784" s="312"/>
      <c r="B784" s="308"/>
      <c r="C784" s="309"/>
      <c r="D784" s="309"/>
      <c r="E784" s="309"/>
      <c r="F784" s="309"/>
      <c r="G784" s="309"/>
      <c r="H784" s="309"/>
      <c r="I784" s="309"/>
      <c r="J784" s="309"/>
      <c r="K784" s="309"/>
      <c r="L784" s="309"/>
      <c r="M784" s="309"/>
      <c r="N784" s="309"/>
      <c r="O784" s="309"/>
      <c r="P784" s="309"/>
      <c r="Q784" s="309"/>
      <c r="R784" s="309"/>
      <c r="S784" s="309"/>
      <c r="T784" s="309"/>
      <c r="U784" s="309"/>
      <c r="V784" s="309"/>
      <c r="W784" s="309"/>
      <c r="X784" s="309"/>
      <c r="Y784" s="309"/>
      <c r="Z784" s="309"/>
    </row>
    <row r="785" spans="1:26" ht="14.25" customHeight="1">
      <c r="A785" s="312"/>
      <c r="B785" s="308"/>
      <c r="C785" s="309"/>
      <c r="D785" s="309"/>
      <c r="E785" s="309"/>
      <c r="F785" s="309"/>
      <c r="G785" s="309"/>
      <c r="H785" s="309"/>
      <c r="I785" s="309"/>
      <c r="J785" s="309"/>
      <c r="K785" s="309"/>
      <c r="L785" s="309"/>
      <c r="M785" s="309"/>
      <c r="N785" s="309"/>
      <c r="O785" s="309"/>
      <c r="P785" s="309"/>
      <c r="Q785" s="309"/>
      <c r="R785" s="309"/>
      <c r="S785" s="309"/>
      <c r="T785" s="309"/>
      <c r="U785" s="309"/>
      <c r="V785" s="309"/>
      <c r="W785" s="309"/>
      <c r="X785" s="309"/>
      <c r="Y785" s="309"/>
      <c r="Z785" s="309"/>
    </row>
    <row r="786" spans="1:26" ht="14.25" customHeight="1">
      <c r="A786" s="312"/>
      <c r="B786" s="308"/>
      <c r="C786" s="309"/>
      <c r="D786" s="309"/>
      <c r="E786" s="309"/>
      <c r="F786" s="309"/>
      <c r="G786" s="309"/>
      <c r="H786" s="309"/>
      <c r="I786" s="309"/>
      <c r="J786" s="309"/>
      <c r="K786" s="309"/>
      <c r="L786" s="309"/>
      <c r="M786" s="309"/>
      <c r="N786" s="309"/>
      <c r="O786" s="309"/>
      <c r="P786" s="309"/>
      <c r="Q786" s="309"/>
      <c r="R786" s="309"/>
      <c r="S786" s="309"/>
      <c r="T786" s="309"/>
      <c r="U786" s="309"/>
      <c r="V786" s="309"/>
      <c r="W786" s="309"/>
      <c r="X786" s="309"/>
      <c r="Y786" s="309"/>
      <c r="Z786" s="309"/>
    </row>
    <row r="787" spans="1:26" ht="14.25" customHeight="1">
      <c r="A787" s="312"/>
      <c r="B787" s="308"/>
      <c r="C787" s="309"/>
      <c r="D787" s="309"/>
      <c r="E787" s="309"/>
      <c r="F787" s="309"/>
      <c r="G787" s="309"/>
      <c r="H787" s="309"/>
      <c r="I787" s="309"/>
      <c r="J787" s="309"/>
      <c r="K787" s="309"/>
      <c r="L787" s="309"/>
      <c r="M787" s="309"/>
      <c r="N787" s="309"/>
      <c r="O787" s="309"/>
      <c r="P787" s="309"/>
      <c r="Q787" s="309"/>
      <c r="R787" s="309"/>
      <c r="S787" s="309"/>
      <c r="T787" s="309"/>
      <c r="U787" s="309"/>
      <c r="V787" s="309"/>
      <c r="W787" s="309"/>
      <c r="X787" s="309"/>
      <c r="Y787" s="309"/>
      <c r="Z787" s="309"/>
    </row>
    <row r="788" spans="1:26" ht="14.25" customHeight="1">
      <c r="A788" s="312"/>
      <c r="B788" s="308"/>
      <c r="C788" s="309"/>
      <c r="D788" s="309"/>
      <c r="E788" s="309"/>
      <c r="F788" s="309"/>
      <c r="G788" s="309"/>
      <c r="H788" s="309"/>
      <c r="I788" s="309"/>
      <c r="J788" s="309"/>
      <c r="K788" s="309"/>
      <c r="L788" s="309"/>
      <c r="M788" s="309"/>
      <c r="N788" s="309"/>
      <c r="O788" s="309"/>
      <c r="P788" s="309"/>
      <c r="Q788" s="309"/>
      <c r="R788" s="309"/>
      <c r="S788" s="309"/>
      <c r="T788" s="309"/>
      <c r="U788" s="309"/>
      <c r="V788" s="309"/>
      <c r="W788" s="309"/>
      <c r="X788" s="309"/>
      <c r="Y788" s="309"/>
      <c r="Z788" s="309"/>
    </row>
    <row r="789" spans="1:26" ht="14.25" customHeight="1">
      <c r="A789" s="312"/>
      <c r="B789" s="308"/>
      <c r="C789" s="309"/>
      <c r="D789" s="309"/>
      <c r="E789" s="309"/>
      <c r="F789" s="309"/>
      <c r="G789" s="309"/>
      <c r="H789" s="309"/>
      <c r="I789" s="309"/>
      <c r="J789" s="309"/>
      <c r="K789" s="309"/>
      <c r="L789" s="309"/>
      <c r="M789" s="309"/>
      <c r="N789" s="309"/>
      <c r="O789" s="309"/>
      <c r="P789" s="309"/>
      <c r="Q789" s="309"/>
      <c r="R789" s="309"/>
      <c r="S789" s="309"/>
      <c r="T789" s="309"/>
      <c r="U789" s="309"/>
      <c r="V789" s="309"/>
      <c r="W789" s="309"/>
      <c r="X789" s="309"/>
      <c r="Y789" s="309"/>
      <c r="Z789" s="309"/>
    </row>
    <row r="790" spans="1:26" ht="14.25" customHeight="1">
      <c r="A790" s="312"/>
      <c r="B790" s="308"/>
      <c r="C790" s="309"/>
      <c r="D790" s="309"/>
      <c r="E790" s="309"/>
      <c r="F790" s="309"/>
      <c r="G790" s="309"/>
      <c r="H790" s="309"/>
      <c r="I790" s="309"/>
      <c r="J790" s="309"/>
      <c r="K790" s="309"/>
      <c r="L790" s="309"/>
      <c r="M790" s="309"/>
      <c r="N790" s="309"/>
      <c r="O790" s="309"/>
      <c r="P790" s="309"/>
      <c r="Q790" s="309"/>
      <c r="R790" s="309"/>
      <c r="S790" s="309"/>
      <c r="T790" s="309"/>
      <c r="U790" s="309"/>
      <c r="V790" s="309"/>
      <c r="W790" s="309"/>
      <c r="X790" s="309"/>
      <c r="Y790" s="309"/>
      <c r="Z790" s="309"/>
    </row>
    <row r="791" spans="1:26" ht="14.25" customHeight="1">
      <c r="A791" s="312"/>
      <c r="B791" s="308"/>
      <c r="C791" s="309"/>
      <c r="D791" s="309"/>
      <c r="E791" s="309"/>
      <c r="F791" s="309"/>
      <c r="G791" s="309"/>
      <c r="H791" s="309"/>
      <c r="I791" s="309"/>
      <c r="J791" s="309"/>
      <c r="K791" s="309"/>
      <c r="L791" s="309"/>
      <c r="M791" s="309"/>
      <c r="N791" s="309"/>
      <c r="O791" s="309"/>
      <c r="P791" s="309"/>
      <c r="Q791" s="309"/>
      <c r="R791" s="309"/>
      <c r="S791" s="309"/>
      <c r="T791" s="309"/>
      <c r="U791" s="309"/>
      <c r="V791" s="309"/>
      <c r="W791" s="309"/>
      <c r="X791" s="309"/>
      <c r="Y791" s="309"/>
      <c r="Z791" s="309"/>
    </row>
    <row r="792" spans="1:26" ht="14.25" customHeight="1">
      <c r="A792" s="312"/>
      <c r="B792" s="308"/>
      <c r="C792" s="309"/>
      <c r="D792" s="309"/>
      <c r="E792" s="309"/>
      <c r="F792" s="309"/>
      <c r="G792" s="309"/>
      <c r="H792" s="309"/>
      <c r="I792" s="309"/>
      <c r="J792" s="309"/>
      <c r="K792" s="309"/>
      <c r="L792" s="309"/>
      <c r="M792" s="309"/>
      <c r="N792" s="309"/>
      <c r="O792" s="309"/>
      <c r="P792" s="309"/>
      <c r="Q792" s="309"/>
      <c r="R792" s="309"/>
      <c r="S792" s="309"/>
      <c r="T792" s="309"/>
      <c r="U792" s="309"/>
      <c r="V792" s="309"/>
      <c r="W792" s="309"/>
      <c r="X792" s="309"/>
      <c r="Y792" s="309"/>
      <c r="Z792" s="309"/>
    </row>
    <row r="793" spans="1:26" ht="14.25" customHeight="1">
      <c r="A793" s="312"/>
      <c r="B793" s="308"/>
      <c r="C793" s="309"/>
      <c r="D793" s="309"/>
      <c r="E793" s="309"/>
      <c r="F793" s="309"/>
      <c r="G793" s="309"/>
      <c r="H793" s="309"/>
      <c r="I793" s="309"/>
      <c r="J793" s="309"/>
      <c r="K793" s="309"/>
      <c r="L793" s="309"/>
      <c r="M793" s="309"/>
      <c r="N793" s="309"/>
      <c r="O793" s="309"/>
      <c r="P793" s="309"/>
      <c r="Q793" s="309"/>
      <c r="R793" s="309"/>
      <c r="S793" s="309"/>
      <c r="T793" s="309"/>
      <c r="U793" s="309"/>
      <c r="V793" s="309"/>
      <c r="W793" s="309"/>
      <c r="X793" s="309"/>
      <c r="Y793" s="309"/>
      <c r="Z793" s="309"/>
    </row>
    <row r="794" spans="1:26" ht="14.25" customHeight="1">
      <c r="A794" s="312"/>
      <c r="B794" s="308"/>
      <c r="C794" s="309"/>
      <c r="D794" s="309"/>
      <c r="E794" s="309"/>
      <c r="F794" s="309"/>
      <c r="G794" s="309"/>
      <c r="H794" s="309"/>
      <c r="I794" s="309"/>
      <c r="J794" s="309"/>
      <c r="K794" s="309"/>
      <c r="L794" s="309"/>
      <c r="M794" s="309"/>
      <c r="N794" s="309"/>
      <c r="O794" s="309"/>
      <c r="P794" s="309"/>
      <c r="Q794" s="309"/>
      <c r="R794" s="309"/>
      <c r="S794" s="309"/>
      <c r="T794" s="309"/>
      <c r="U794" s="309"/>
      <c r="V794" s="309"/>
      <c r="W794" s="309"/>
      <c r="X794" s="309"/>
      <c r="Y794" s="309"/>
      <c r="Z794" s="309"/>
    </row>
    <row r="795" spans="1:26" ht="14.25" customHeight="1">
      <c r="A795" s="312"/>
      <c r="B795" s="308"/>
      <c r="C795" s="309"/>
      <c r="D795" s="309"/>
      <c r="E795" s="309"/>
      <c r="F795" s="309"/>
      <c r="G795" s="309"/>
      <c r="H795" s="309"/>
      <c r="I795" s="309"/>
      <c r="J795" s="309"/>
      <c r="K795" s="309"/>
      <c r="L795" s="309"/>
      <c r="M795" s="309"/>
      <c r="N795" s="309"/>
      <c r="O795" s="309"/>
      <c r="P795" s="309"/>
      <c r="Q795" s="309"/>
      <c r="R795" s="309"/>
      <c r="S795" s="309"/>
      <c r="T795" s="309"/>
      <c r="U795" s="309"/>
      <c r="V795" s="309"/>
      <c r="W795" s="309"/>
      <c r="X795" s="309"/>
      <c r="Y795" s="309"/>
      <c r="Z795" s="309"/>
    </row>
    <row r="796" spans="1:26" ht="14.25" customHeight="1">
      <c r="A796" s="312"/>
      <c r="B796" s="308"/>
      <c r="C796" s="309"/>
      <c r="D796" s="309"/>
      <c r="E796" s="309"/>
      <c r="F796" s="309"/>
      <c r="G796" s="309"/>
      <c r="H796" s="309"/>
      <c r="I796" s="309"/>
      <c r="J796" s="309"/>
      <c r="K796" s="309"/>
      <c r="L796" s="309"/>
      <c r="M796" s="309"/>
      <c r="N796" s="309"/>
      <c r="O796" s="309"/>
      <c r="P796" s="309"/>
      <c r="Q796" s="309"/>
      <c r="R796" s="309"/>
      <c r="S796" s="309"/>
      <c r="T796" s="309"/>
      <c r="U796" s="309"/>
      <c r="V796" s="309"/>
      <c r="W796" s="309"/>
      <c r="X796" s="309"/>
      <c r="Y796" s="309"/>
      <c r="Z796" s="309"/>
    </row>
    <row r="797" spans="1:26" ht="14.25" customHeight="1">
      <c r="A797" s="312"/>
      <c r="B797" s="308"/>
      <c r="C797" s="309"/>
      <c r="D797" s="309"/>
      <c r="E797" s="309"/>
      <c r="F797" s="309"/>
      <c r="G797" s="309"/>
      <c r="H797" s="309"/>
      <c r="I797" s="309"/>
      <c r="J797" s="309"/>
      <c r="K797" s="309"/>
      <c r="L797" s="309"/>
      <c r="M797" s="309"/>
      <c r="N797" s="309"/>
      <c r="O797" s="309"/>
      <c r="P797" s="309"/>
      <c r="Q797" s="309"/>
      <c r="R797" s="309"/>
      <c r="S797" s="309"/>
      <c r="T797" s="309"/>
      <c r="U797" s="309"/>
      <c r="V797" s="309"/>
      <c r="W797" s="309"/>
      <c r="X797" s="309"/>
      <c r="Y797" s="309"/>
      <c r="Z797" s="309"/>
    </row>
    <row r="798" spans="1:26" ht="14.25" customHeight="1">
      <c r="A798" s="312"/>
      <c r="B798" s="308"/>
      <c r="C798" s="309"/>
      <c r="D798" s="309"/>
      <c r="E798" s="309"/>
      <c r="F798" s="309"/>
      <c r="G798" s="309"/>
      <c r="H798" s="309"/>
      <c r="I798" s="309"/>
      <c r="J798" s="309"/>
      <c r="K798" s="309"/>
      <c r="L798" s="309"/>
      <c r="M798" s="309"/>
      <c r="N798" s="309"/>
      <c r="O798" s="309"/>
      <c r="P798" s="309"/>
      <c r="Q798" s="309"/>
      <c r="R798" s="309"/>
      <c r="S798" s="309"/>
      <c r="T798" s="309"/>
      <c r="U798" s="309"/>
      <c r="V798" s="309"/>
      <c r="W798" s="309"/>
      <c r="X798" s="309"/>
      <c r="Y798" s="309"/>
      <c r="Z798" s="309"/>
    </row>
    <row r="799" spans="1:26" ht="14.25" customHeight="1">
      <c r="A799" s="312"/>
      <c r="B799" s="308"/>
      <c r="C799" s="309"/>
      <c r="D799" s="309"/>
      <c r="E799" s="309"/>
      <c r="F799" s="309"/>
      <c r="G799" s="309"/>
      <c r="H799" s="309"/>
      <c r="I799" s="309"/>
      <c r="J799" s="309"/>
      <c r="K799" s="309"/>
      <c r="L799" s="309"/>
      <c r="M799" s="309"/>
      <c r="N799" s="309"/>
      <c r="O799" s="309"/>
      <c r="P799" s="309"/>
      <c r="Q799" s="309"/>
      <c r="R799" s="309"/>
      <c r="S799" s="309"/>
      <c r="T799" s="309"/>
      <c r="U799" s="309"/>
      <c r="V799" s="309"/>
      <c r="W799" s="309"/>
      <c r="X799" s="309"/>
      <c r="Y799" s="309"/>
      <c r="Z799" s="309"/>
    </row>
    <row r="800" spans="1:26" ht="14.25" customHeight="1">
      <c r="A800" s="312"/>
      <c r="B800" s="308"/>
      <c r="C800" s="309"/>
      <c r="D800" s="309"/>
      <c r="E800" s="309"/>
      <c r="F800" s="309"/>
      <c r="G800" s="309"/>
      <c r="H800" s="309"/>
      <c r="I800" s="309"/>
      <c r="J800" s="309"/>
      <c r="K800" s="309"/>
      <c r="L800" s="309"/>
      <c r="M800" s="309"/>
      <c r="N800" s="309"/>
      <c r="O800" s="309"/>
      <c r="P800" s="309"/>
      <c r="Q800" s="309"/>
      <c r="R800" s="309"/>
      <c r="S800" s="309"/>
      <c r="T800" s="309"/>
      <c r="U800" s="309"/>
      <c r="V800" s="309"/>
      <c r="W800" s="309"/>
      <c r="X800" s="309"/>
      <c r="Y800" s="309"/>
      <c r="Z800" s="309"/>
    </row>
    <row r="801" spans="1:26" ht="14.25" customHeight="1">
      <c r="A801" s="312"/>
      <c r="B801" s="308"/>
      <c r="C801" s="309"/>
      <c r="D801" s="309"/>
      <c r="E801" s="309"/>
      <c r="F801" s="309"/>
      <c r="G801" s="309"/>
      <c r="H801" s="309"/>
      <c r="I801" s="309"/>
      <c r="J801" s="309"/>
      <c r="K801" s="309"/>
      <c r="L801" s="309"/>
      <c r="M801" s="309"/>
      <c r="N801" s="309"/>
      <c r="O801" s="309"/>
      <c r="P801" s="309"/>
      <c r="Q801" s="309"/>
      <c r="R801" s="309"/>
      <c r="S801" s="309"/>
      <c r="T801" s="309"/>
      <c r="U801" s="309"/>
      <c r="V801" s="309"/>
      <c r="W801" s="309"/>
      <c r="X801" s="309"/>
      <c r="Y801" s="309"/>
      <c r="Z801" s="309"/>
    </row>
    <row r="802" spans="1:26" ht="14.25" customHeight="1">
      <c r="A802" s="312"/>
      <c r="B802" s="308"/>
      <c r="C802" s="309"/>
      <c r="D802" s="309"/>
      <c r="E802" s="309"/>
      <c r="F802" s="309"/>
      <c r="G802" s="309"/>
      <c r="H802" s="309"/>
      <c r="I802" s="309"/>
      <c r="J802" s="309"/>
      <c r="K802" s="309"/>
      <c r="L802" s="309"/>
      <c r="M802" s="309"/>
      <c r="N802" s="309"/>
      <c r="O802" s="309"/>
      <c r="P802" s="309"/>
      <c r="Q802" s="309"/>
      <c r="R802" s="309"/>
      <c r="S802" s="309"/>
      <c r="T802" s="309"/>
      <c r="U802" s="309"/>
      <c r="V802" s="309"/>
      <c r="W802" s="309"/>
      <c r="X802" s="309"/>
      <c r="Y802" s="309"/>
      <c r="Z802" s="309"/>
    </row>
    <row r="803" spans="1:26" ht="14.25" customHeight="1">
      <c r="A803" s="312"/>
      <c r="B803" s="308"/>
      <c r="C803" s="309"/>
      <c r="D803" s="309"/>
      <c r="E803" s="309"/>
      <c r="F803" s="309"/>
      <c r="G803" s="309"/>
      <c r="H803" s="309"/>
      <c r="I803" s="309"/>
      <c r="J803" s="309"/>
      <c r="K803" s="309"/>
      <c r="L803" s="309"/>
      <c r="M803" s="309"/>
      <c r="N803" s="309"/>
      <c r="O803" s="309"/>
      <c r="P803" s="309"/>
      <c r="Q803" s="309"/>
      <c r="R803" s="309"/>
      <c r="S803" s="309"/>
      <c r="T803" s="309"/>
      <c r="U803" s="309"/>
      <c r="V803" s="309"/>
      <c r="W803" s="309"/>
      <c r="X803" s="309"/>
      <c r="Y803" s="309"/>
      <c r="Z803" s="309"/>
    </row>
    <row r="804" spans="1:26" ht="14.25" customHeight="1">
      <c r="A804" s="312"/>
      <c r="B804" s="308"/>
      <c r="C804" s="309"/>
      <c r="D804" s="309"/>
      <c r="E804" s="309"/>
      <c r="F804" s="309"/>
      <c r="G804" s="309"/>
      <c r="H804" s="309"/>
      <c r="I804" s="309"/>
      <c r="J804" s="309"/>
      <c r="K804" s="309"/>
      <c r="L804" s="309"/>
      <c r="M804" s="309"/>
      <c r="N804" s="309"/>
      <c r="O804" s="309"/>
      <c r="P804" s="309"/>
      <c r="Q804" s="309"/>
      <c r="R804" s="309"/>
      <c r="S804" s="309"/>
      <c r="T804" s="309"/>
      <c r="U804" s="309"/>
      <c r="V804" s="309"/>
      <c r="W804" s="309"/>
      <c r="X804" s="309"/>
      <c r="Y804" s="309"/>
      <c r="Z804" s="309"/>
    </row>
    <row r="805" spans="1:26" ht="14.25" customHeight="1">
      <c r="A805" s="312"/>
      <c r="B805" s="308"/>
      <c r="C805" s="309"/>
      <c r="D805" s="309"/>
      <c r="E805" s="309"/>
      <c r="F805" s="309"/>
      <c r="G805" s="309"/>
      <c r="H805" s="309"/>
      <c r="I805" s="309"/>
      <c r="J805" s="309"/>
      <c r="K805" s="309"/>
      <c r="L805" s="309"/>
      <c r="M805" s="309"/>
      <c r="N805" s="309"/>
      <c r="O805" s="309"/>
      <c r="P805" s="309"/>
      <c r="Q805" s="309"/>
      <c r="R805" s="309"/>
      <c r="S805" s="309"/>
      <c r="T805" s="309"/>
      <c r="U805" s="309"/>
      <c r="V805" s="309"/>
      <c r="W805" s="309"/>
      <c r="X805" s="309"/>
      <c r="Y805" s="309"/>
      <c r="Z805" s="309"/>
    </row>
    <row r="806" spans="1:26" ht="14.25" customHeight="1">
      <c r="A806" s="312"/>
      <c r="B806" s="308"/>
      <c r="C806" s="309"/>
      <c r="D806" s="309"/>
      <c r="E806" s="309"/>
      <c r="F806" s="309"/>
      <c r="G806" s="309"/>
      <c r="H806" s="309"/>
      <c r="I806" s="309"/>
      <c r="J806" s="309"/>
      <c r="K806" s="309"/>
      <c r="L806" s="309"/>
      <c r="M806" s="309"/>
      <c r="N806" s="309"/>
      <c r="O806" s="309"/>
      <c r="P806" s="309"/>
      <c r="Q806" s="309"/>
      <c r="R806" s="309"/>
      <c r="S806" s="309"/>
      <c r="T806" s="309"/>
      <c r="U806" s="309"/>
      <c r="V806" s="309"/>
      <c r="W806" s="309"/>
      <c r="X806" s="309"/>
      <c r="Y806" s="309"/>
      <c r="Z806" s="309"/>
    </row>
    <row r="807" spans="1:26" ht="14.25" customHeight="1">
      <c r="A807" s="312"/>
      <c r="B807" s="308"/>
      <c r="C807" s="309"/>
      <c r="D807" s="309"/>
      <c r="E807" s="309"/>
      <c r="F807" s="309"/>
      <c r="G807" s="309"/>
      <c r="H807" s="309"/>
      <c r="I807" s="309"/>
      <c r="J807" s="309"/>
      <c r="K807" s="309"/>
      <c r="L807" s="309"/>
      <c r="M807" s="309"/>
      <c r="N807" s="309"/>
      <c r="O807" s="309"/>
      <c r="P807" s="309"/>
      <c r="Q807" s="309"/>
      <c r="R807" s="309"/>
      <c r="S807" s="309"/>
      <c r="T807" s="309"/>
      <c r="U807" s="309"/>
      <c r="V807" s="309"/>
      <c r="W807" s="309"/>
      <c r="X807" s="309"/>
      <c r="Y807" s="309"/>
      <c r="Z807" s="309"/>
    </row>
    <row r="808" spans="1:26" ht="14.25" customHeight="1">
      <c r="A808" s="312"/>
      <c r="B808" s="308"/>
      <c r="C808" s="309"/>
      <c r="D808" s="309"/>
      <c r="E808" s="309"/>
      <c r="F808" s="309"/>
      <c r="G808" s="309"/>
      <c r="H808" s="309"/>
      <c r="I808" s="309"/>
      <c r="J808" s="309"/>
      <c r="K808" s="309"/>
      <c r="L808" s="309"/>
      <c r="M808" s="309"/>
      <c r="N808" s="309"/>
      <c r="O808" s="309"/>
      <c r="P808" s="309"/>
      <c r="Q808" s="309"/>
      <c r="R808" s="309"/>
      <c r="S808" s="309"/>
      <c r="T808" s="309"/>
      <c r="U808" s="309"/>
      <c r="V808" s="309"/>
      <c r="W808" s="309"/>
      <c r="X808" s="309"/>
      <c r="Y808" s="309"/>
      <c r="Z808" s="309"/>
    </row>
    <row r="809" spans="1:26" ht="14.25" customHeight="1">
      <c r="A809" s="312"/>
      <c r="B809" s="308"/>
      <c r="C809" s="309"/>
      <c r="D809" s="309"/>
      <c r="E809" s="309"/>
      <c r="F809" s="309"/>
      <c r="G809" s="309"/>
      <c r="H809" s="309"/>
      <c r="I809" s="309"/>
      <c r="J809" s="309"/>
      <c r="K809" s="309"/>
      <c r="L809" s="309"/>
      <c r="M809" s="309"/>
      <c r="N809" s="309"/>
      <c r="O809" s="309"/>
      <c r="P809" s="309"/>
      <c r="Q809" s="309"/>
      <c r="R809" s="309"/>
      <c r="S809" s="309"/>
      <c r="T809" s="309"/>
      <c r="U809" s="309"/>
      <c r="V809" s="309"/>
      <c r="W809" s="309"/>
      <c r="X809" s="309"/>
      <c r="Y809" s="309"/>
      <c r="Z809" s="309"/>
    </row>
    <row r="810" spans="1:26" ht="14.25" customHeight="1">
      <c r="A810" s="312"/>
      <c r="B810" s="308"/>
      <c r="C810" s="309"/>
      <c r="D810" s="309"/>
      <c r="E810" s="309"/>
      <c r="F810" s="309"/>
      <c r="G810" s="309"/>
      <c r="H810" s="309"/>
      <c r="I810" s="309"/>
      <c r="J810" s="309"/>
      <c r="K810" s="309"/>
      <c r="L810" s="309"/>
      <c r="M810" s="309"/>
      <c r="N810" s="309"/>
      <c r="O810" s="309"/>
      <c r="P810" s="309"/>
      <c r="Q810" s="309"/>
      <c r="R810" s="309"/>
      <c r="S810" s="309"/>
      <c r="T810" s="309"/>
      <c r="U810" s="309"/>
      <c r="V810" s="309"/>
      <c r="W810" s="309"/>
      <c r="X810" s="309"/>
      <c r="Y810" s="309"/>
      <c r="Z810" s="309"/>
    </row>
    <row r="811" spans="1:26" ht="14.25" customHeight="1">
      <c r="A811" s="312"/>
      <c r="B811" s="308"/>
      <c r="C811" s="309"/>
      <c r="D811" s="309"/>
      <c r="E811" s="309"/>
      <c r="F811" s="309"/>
      <c r="G811" s="309"/>
      <c r="H811" s="309"/>
      <c r="I811" s="309"/>
      <c r="J811" s="309"/>
      <c r="K811" s="309"/>
      <c r="L811" s="309"/>
      <c r="M811" s="309"/>
      <c r="N811" s="309"/>
      <c r="O811" s="309"/>
      <c r="P811" s="309"/>
      <c r="Q811" s="309"/>
      <c r="R811" s="309"/>
      <c r="S811" s="309"/>
      <c r="T811" s="309"/>
      <c r="U811" s="309"/>
      <c r="V811" s="309"/>
      <c r="W811" s="309"/>
      <c r="X811" s="309"/>
      <c r="Y811" s="309"/>
      <c r="Z811" s="309"/>
    </row>
    <row r="812" spans="1:26" ht="14.25" customHeight="1">
      <c r="A812" s="312"/>
      <c r="B812" s="308"/>
      <c r="C812" s="309"/>
      <c r="D812" s="309"/>
      <c r="E812" s="309"/>
      <c r="F812" s="309"/>
      <c r="G812" s="309"/>
      <c r="H812" s="309"/>
      <c r="I812" s="309"/>
      <c r="J812" s="309"/>
      <c r="K812" s="309"/>
      <c r="L812" s="309"/>
      <c r="M812" s="309"/>
      <c r="N812" s="309"/>
      <c r="O812" s="309"/>
      <c r="P812" s="309"/>
      <c r="Q812" s="309"/>
      <c r="R812" s="309"/>
      <c r="S812" s="309"/>
      <c r="T812" s="309"/>
      <c r="U812" s="309"/>
      <c r="V812" s="309"/>
      <c r="W812" s="309"/>
      <c r="X812" s="309"/>
      <c r="Y812" s="309"/>
      <c r="Z812" s="309"/>
    </row>
    <row r="813" spans="1:26" ht="14.25" customHeight="1">
      <c r="A813" s="312"/>
      <c r="B813" s="308"/>
      <c r="C813" s="309"/>
      <c r="D813" s="309"/>
      <c r="E813" s="309"/>
      <c r="F813" s="309"/>
      <c r="G813" s="309"/>
      <c r="H813" s="309"/>
      <c r="I813" s="309"/>
      <c r="J813" s="309"/>
      <c r="K813" s="309"/>
      <c r="L813" s="309"/>
      <c r="M813" s="309"/>
      <c r="N813" s="309"/>
      <c r="O813" s="309"/>
      <c r="P813" s="309"/>
      <c r="Q813" s="309"/>
      <c r="R813" s="309"/>
      <c r="S813" s="309"/>
      <c r="T813" s="309"/>
      <c r="U813" s="309"/>
      <c r="V813" s="309"/>
      <c r="W813" s="309"/>
      <c r="X813" s="309"/>
      <c r="Y813" s="309"/>
      <c r="Z813" s="309"/>
    </row>
    <row r="814" spans="1:26" ht="14.25" customHeight="1">
      <c r="A814" s="312"/>
      <c r="B814" s="308"/>
      <c r="C814" s="309"/>
      <c r="D814" s="309"/>
      <c r="E814" s="309"/>
      <c r="F814" s="309"/>
      <c r="G814" s="309"/>
      <c r="H814" s="309"/>
      <c r="I814" s="309"/>
      <c r="J814" s="309"/>
      <c r="K814" s="309"/>
      <c r="L814" s="309"/>
      <c r="M814" s="309"/>
      <c r="N814" s="309"/>
      <c r="O814" s="309"/>
      <c r="P814" s="309"/>
      <c r="Q814" s="309"/>
      <c r="R814" s="309"/>
      <c r="S814" s="309"/>
      <c r="T814" s="309"/>
      <c r="U814" s="309"/>
      <c r="V814" s="309"/>
      <c r="W814" s="309"/>
      <c r="X814" s="309"/>
      <c r="Y814" s="309"/>
      <c r="Z814" s="309"/>
    </row>
    <row r="815" spans="1:26" ht="14.25" customHeight="1">
      <c r="A815" s="312"/>
      <c r="B815" s="308"/>
      <c r="C815" s="309"/>
      <c r="D815" s="309"/>
      <c r="E815" s="309"/>
      <c r="F815" s="309"/>
      <c r="G815" s="309"/>
      <c r="H815" s="309"/>
      <c r="I815" s="309"/>
      <c r="J815" s="309"/>
      <c r="K815" s="309"/>
      <c r="L815" s="309"/>
      <c r="M815" s="309"/>
      <c r="N815" s="309"/>
      <c r="O815" s="309"/>
      <c r="P815" s="309"/>
      <c r="Q815" s="309"/>
      <c r="R815" s="309"/>
      <c r="S815" s="309"/>
      <c r="T815" s="309"/>
      <c r="U815" s="309"/>
      <c r="V815" s="309"/>
      <c r="W815" s="309"/>
      <c r="X815" s="309"/>
      <c r="Y815" s="309"/>
      <c r="Z815" s="309"/>
    </row>
    <row r="816" spans="1:26" ht="14.25" customHeight="1">
      <c r="A816" s="312"/>
      <c r="B816" s="308"/>
      <c r="C816" s="309"/>
      <c r="D816" s="309"/>
      <c r="E816" s="309"/>
      <c r="F816" s="309"/>
      <c r="G816" s="309"/>
      <c r="H816" s="309"/>
      <c r="I816" s="309"/>
      <c r="J816" s="309"/>
      <c r="K816" s="309"/>
      <c r="L816" s="309"/>
      <c r="M816" s="309"/>
      <c r="N816" s="309"/>
      <c r="O816" s="309"/>
      <c r="P816" s="309"/>
      <c r="Q816" s="309"/>
      <c r="R816" s="309"/>
      <c r="S816" s="309"/>
      <c r="T816" s="309"/>
      <c r="U816" s="309"/>
      <c r="V816" s="309"/>
      <c r="W816" s="309"/>
      <c r="X816" s="309"/>
      <c r="Y816" s="309"/>
      <c r="Z816" s="309"/>
    </row>
    <row r="817" spans="1:26" ht="14.25" customHeight="1">
      <c r="A817" s="312"/>
      <c r="B817" s="308"/>
      <c r="C817" s="309"/>
      <c r="D817" s="309"/>
      <c r="E817" s="309"/>
      <c r="F817" s="309"/>
      <c r="G817" s="309"/>
      <c r="H817" s="309"/>
      <c r="I817" s="309"/>
      <c r="J817" s="309"/>
      <c r="K817" s="309"/>
      <c r="L817" s="309"/>
      <c r="M817" s="309"/>
      <c r="N817" s="309"/>
      <c r="O817" s="309"/>
      <c r="P817" s="309"/>
      <c r="Q817" s="309"/>
      <c r="R817" s="309"/>
      <c r="S817" s="309"/>
      <c r="T817" s="309"/>
      <c r="U817" s="309"/>
      <c r="V817" s="309"/>
      <c r="W817" s="309"/>
      <c r="X817" s="309"/>
      <c r="Y817" s="309"/>
      <c r="Z817" s="309"/>
    </row>
    <row r="818" spans="1:26" ht="14.25" customHeight="1">
      <c r="A818" s="312"/>
      <c r="B818" s="308"/>
      <c r="C818" s="309"/>
      <c r="D818" s="309"/>
      <c r="E818" s="309"/>
      <c r="F818" s="309"/>
      <c r="G818" s="309"/>
      <c r="H818" s="309"/>
      <c r="I818" s="309"/>
      <c r="J818" s="309"/>
      <c r="K818" s="309"/>
      <c r="L818" s="309"/>
      <c r="M818" s="309"/>
      <c r="N818" s="309"/>
      <c r="O818" s="309"/>
      <c r="P818" s="309"/>
      <c r="Q818" s="309"/>
      <c r="R818" s="309"/>
      <c r="S818" s="309"/>
      <c r="T818" s="309"/>
      <c r="U818" s="309"/>
      <c r="V818" s="309"/>
      <c r="W818" s="309"/>
      <c r="X818" s="309"/>
      <c r="Y818" s="309"/>
      <c r="Z818" s="309"/>
    </row>
    <row r="819" spans="1:26" ht="14.25" customHeight="1">
      <c r="A819" s="312"/>
      <c r="B819" s="308"/>
      <c r="C819" s="309"/>
      <c r="D819" s="309"/>
      <c r="E819" s="309"/>
      <c r="F819" s="309"/>
      <c r="G819" s="309"/>
      <c r="H819" s="309"/>
      <c r="I819" s="309"/>
      <c r="J819" s="309"/>
      <c r="K819" s="309"/>
      <c r="L819" s="309"/>
      <c r="M819" s="309"/>
      <c r="N819" s="309"/>
      <c r="O819" s="309"/>
      <c r="P819" s="309"/>
      <c r="Q819" s="309"/>
      <c r="R819" s="309"/>
      <c r="S819" s="309"/>
      <c r="T819" s="309"/>
      <c r="U819" s="309"/>
      <c r="V819" s="309"/>
      <c r="W819" s="309"/>
      <c r="X819" s="309"/>
      <c r="Y819" s="309"/>
      <c r="Z819" s="309"/>
    </row>
    <row r="820" spans="1:26" ht="14.25" customHeight="1">
      <c r="A820" s="312"/>
      <c r="B820" s="308"/>
      <c r="C820" s="309"/>
      <c r="D820" s="309"/>
      <c r="E820" s="309"/>
      <c r="F820" s="309"/>
      <c r="G820" s="309"/>
      <c r="H820" s="309"/>
      <c r="I820" s="309"/>
      <c r="J820" s="309"/>
      <c r="K820" s="309"/>
      <c r="L820" s="309"/>
      <c r="M820" s="309"/>
      <c r="N820" s="309"/>
      <c r="O820" s="309"/>
      <c r="P820" s="309"/>
      <c r="Q820" s="309"/>
      <c r="R820" s="309"/>
      <c r="S820" s="309"/>
      <c r="T820" s="309"/>
      <c r="U820" s="309"/>
      <c r="V820" s="309"/>
      <c r="W820" s="309"/>
      <c r="X820" s="309"/>
      <c r="Y820" s="309"/>
      <c r="Z820" s="309"/>
    </row>
    <row r="821" spans="1:26" ht="14.25" customHeight="1">
      <c r="A821" s="312"/>
      <c r="B821" s="308"/>
      <c r="C821" s="309"/>
      <c r="D821" s="309"/>
      <c r="E821" s="309"/>
      <c r="F821" s="309"/>
      <c r="G821" s="309"/>
      <c r="H821" s="309"/>
      <c r="I821" s="309"/>
      <c r="J821" s="309"/>
      <c r="K821" s="309"/>
      <c r="L821" s="309"/>
      <c r="M821" s="309"/>
      <c r="N821" s="309"/>
      <c r="O821" s="309"/>
      <c r="P821" s="309"/>
      <c r="Q821" s="309"/>
      <c r="R821" s="309"/>
      <c r="S821" s="309"/>
      <c r="T821" s="309"/>
      <c r="U821" s="309"/>
      <c r="V821" s="309"/>
      <c r="W821" s="309"/>
      <c r="X821" s="309"/>
      <c r="Y821" s="309"/>
      <c r="Z821" s="309"/>
    </row>
    <row r="822" spans="1:26" ht="14.25" customHeight="1">
      <c r="A822" s="312"/>
      <c r="B822" s="308"/>
      <c r="C822" s="309"/>
      <c r="D822" s="309"/>
      <c r="E822" s="309"/>
      <c r="F822" s="309"/>
      <c r="G822" s="309"/>
      <c r="H822" s="309"/>
      <c r="I822" s="309"/>
      <c r="J822" s="309"/>
      <c r="K822" s="309"/>
      <c r="L822" s="309"/>
      <c r="M822" s="309"/>
      <c r="N822" s="309"/>
      <c r="O822" s="309"/>
      <c r="P822" s="309"/>
      <c r="Q822" s="309"/>
      <c r="R822" s="309"/>
      <c r="S822" s="309"/>
      <c r="T822" s="309"/>
      <c r="U822" s="309"/>
      <c r="V822" s="309"/>
      <c r="W822" s="309"/>
      <c r="X822" s="309"/>
      <c r="Y822" s="309"/>
      <c r="Z822" s="309"/>
    </row>
    <row r="823" spans="1:26" ht="14.25" customHeight="1">
      <c r="A823" s="312"/>
      <c r="B823" s="308"/>
      <c r="C823" s="309"/>
      <c r="D823" s="309"/>
      <c r="E823" s="309"/>
      <c r="F823" s="309"/>
      <c r="G823" s="309"/>
      <c r="H823" s="309"/>
      <c r="I823" s="309"/>
      <c r="J823" s="309"/>
      <c r="K823" s="309"/>
      <c r="L823" s="309"/>
      <c r="M823" s="309"/>
      <c r="N823" s="309"/>
      <c r="O823" s="309"/>
      <c r="P823" s="309"/>
      <c r="Q823" s="309"/>
      <c r="R823" s="309"/>
      <c r="S823" s="309"/>
      <c r="T823" s="309"/>
      <c r="U823" s="309"/>
      <c r="V823" s="309"/>
      <c r="W823" s="309"/>
      <c r="X823" s="309"/>
      <c r="Y823" s="309"/>
      <c r="Z823" s="309"/>
    </row>
    <row r="824" spans="1:26" ht="14.25" customHeight="1">
      <c r="A824" s="312"/>
      <c r="B824" s="308"/>
      <c r="C824" s="309"/>
      <c r="D824" s="309"/>
      <c r="E824" s="309"/>
      <c r="F824" s="309"/>
      <c r="G824" s="309"/>
      <c r="H824" s="309"/>
      <c r="I824" s="309"/>
      <c r="J824" s="309"/>
      <c r="K824" s="309"/>
      <c r="L824" s="309"/>
      <c r="M824" s="309"/>
      <c r="N824" s="309"/>
      <c r="O824" s="309"/>
      <c r="P824" s="309"/>
      <c r="Q824" s="309"/>
      <c r="R824" s="309"/>
      <c r="S824" s="309"/>
      <c r="T824" s="309"/>
      <c r="U824" s="309"/>
      <c r="V824" s="309"/>
      <c r="W824" s="309"/>
      <c r="X824" s="309"/>
      <c r="Y824" s="309"/>
      <c r="Z824" s="309"/>
    </row>
    <row r="825" spans="1:26" ht="14.25" customHeight="1">
      <c r="A825" s="312"/>
      <c r="B825" s="308"/>
      <c r="C825" s="309"/>
      <c r="D825" s="309"/>
      <c r="E825" s="309"/>
      <c r="F825" s="309"/>
      <c r="G825" s="309"/>
      <c r="H825" s="309"/>
      <c r="I825" s="309"/>
      <c r="J825" s="309"/>
      <c r="K825" s="309"/>
      <c r="L825" s="309"/>
      <c r="M825" s="309"/>
      <c r="N825" s="309"/>
      <c r="O825" s="309"/>
      <c r="P825" s="309"/>
      <c r="Q825" s="309"/>
      <c r="R825" s="309"/>
      <c r="S825" s="309"/>
      <c r="T825" s="309"/>
      <c r="U825" s="309"/>
      <c r="V825" s="309"/>
      <c r="W825" s="309"/>
      <c r="X825" s="309"/>
      <c r="Y825" s="309"/>
      <c r="Z825" s="309"/>
    </row>
    <row r="826" spans="1:26" ht="14.25" customHeight="1">
      <c r="A826" s="312"/>
      <c r="B826" s="308"/>
      <c r="C826" s="309"/>
      <c r="D826" s="309"/>
      <c r="E826" s="309"/>
      <c r="F826" s="309"/>
      <c r="G826" s="309"/>
      <c r="H826" s="309"/>
      <c r="I826" s="309"/>
      <c r="J826" s="309"/>
      <c r="K826" s="309"/>
      <c r="L826" s="309"/>
      <c r="M826" s="309"/>
      <c r="N826" s="309"/>
      <c r="O826" s="309"/>
      <c r="P826" s="309"/>
      <c r="Q826" s="309"/>
      <c r="R826" s="309"/>
      <c r="S826" s="309"/>
      <c r="T826" s="309"/>
      <c r="U826" s="309"/>
      <c r="V826" s="309"/>
      <c r="W826" s="309"/>
      <c r="X826" s="309"/>
      <c r="Y826" s="309"/>
      <c r="Z826" s="309"/>
    </row>
    <row r="827" spans="1:26" ht="14.25" customHeight="1">
      <c r="A827" s="312"/>
      <c r="B827" s="308"/>
      <c r="C827" s="309"/>
      <c r="D827" s="309"/>
      <c r="E827" s="309"/>
      <c r="F827" s="309"/>
      <c r="G827" s="309"/>
      <c r="H827" s="309"/>
      <c r="I827" s="309"/>
      <c r="J827" s="309"/>
      <c r="K827" s="309"/>
      <c r="L827" s="309"/>
      <c r="M827" s="309"/>
      <c r="N827" s="309"/>
      <c r="O827" s="309"/>
      <c r="P827" s="309"/>
      <c r="Q827" s="309"/>
      <c r="R827" s="309"/>
      <c r="S827" s="309"/>
      <c r="T827" s="309"/>
      <c r="U827" s="309"/>
      <c r="V827" s="309"/>
      <c r="W827" s="309"/>
      <c r="X827" s="309"/>
      <c r="Y827" s="309"/>
      <c r="Z827" s="309"/>
    </row>
    <row r="828" spans="1:26" ht="14.25" customHeight="1">
      <c r="A828" s="312"/>
      <c r="B828" s="308"/>
      <c r="C828" s="309"/>
      <c r="D828" s="309"/>
      <c r="E828" s="309"/>
      <c r="F828" s="309"/>
      <c r="G828" s="309"/>
      <c r="H828" s="309"/>
      <c r="I828" s="309"/>
      <c r="J828" s="309"/>
      <c r="K828" s="309"/>
      <c r="L828" s="309"/>
      <c r="M828" s="309"/>
      <c r="N828" s="309"/>
      <c r="O828" s="309"/>
      <c r="P828" s="309"/>
      <c r="Q828" s="309"/>
      <c r="R828" s="309"/>
      <c r="S828" s="309"/>
      <c r="T828" s="309"/>
      <c r="U828" s="309"/>
      <c r="V828" s="309"/>
      <c r="W828" s="309"/>
      <c r="X828" s="309"/>
      <c r="Y828" s="309"/>
      <c r="Z828" s="309"/>
    </row>
    <row r="829" spans="1:26" ht="14.25" customHeight="1">
      <c r="A829" s="312"/>
      <c r="B829" s="308"/>
      <c r="C829" s="309"/>
      <c r="D829" s="309"/>
      <c r="E829" s="309"/>
      <c r="F829" s="309"/>
      <c r="G829" s="309"/>
      <c r="H829" s="309"/>
      <c r="I829" s="309"/>
      <c r="J829" s="309"/>
      <c r="K829" s="309"/>
      <c r="L829" s="309"/>
      <c r="M829" s="309"/>
      <c r="N829" s="309"/>
      <c r="O829" s="309"/>
      <c r="P829" s="309"/>
      <c r="Q829" s="309"/>
      <c r="R829" s="309"/>
      <c r="S829" s="309"/>
      <c r="T829" s="309"/>
      <c r="U829" s="309"/>
      <c r="V829" s="309"/>
      <c r="W829" s="309"/>
      <c r="X829" s="309"/>
      <c r="Y829" s="309"/>
      <c r="Z829" s="309"/>
    </row>
    <row r="830" spans="1:26" ht="14.25" customHeight="1">
      <c r="A830" s="312"/>
      <c r="B830" s="308"/>
      <c r="C830" s="309"/>
      <c r="D830" s="309"/>
      <c r="E830" s="309"/>
      <c r="F830" s="309"/>
      <c r="G830" s="309"/>
      <c r="H830" s="309"/>
      <c r="I830" s="309"/>
      <c r="J830" s="309"/>
      <c r="K830" s="309"/>
      <c r="L830" s="309"/>
      <c r="M830" s="309"/>
      <c r="N830" s="309"/>
      <c r="O830" s="309"/>
      <c r="P830" s="309"/>
      <c r="Q830" s="309"/>
      <c r="R830" s="309"/>
      <c r="S830" s="309"/>
      <c r="T830" s="309"/>
      <c r="U830" s="309"/>
      <c r="V830" s="309"/>
      <c r="W830" s="309"/>
      <c r="X830" s="309"/>
      <c r="Y830" s="309"/>
      <c r="Z830" s="309"/>
    </row>
    <row r="831" spans="1:26" ht="14.25" customHeight="1">
      <c r="A831" s="312"/>
      <c r="B831" s="308"/>
      <c r="C831" s="309"/>
      <c r="D831" s="309"/>
      <c r="E831" s="309"/>
      <c r="F831" s="309"/>
      <c r="G831" s="309"/>
      <c r="H831" s="309"/>
      <c r="I831" s="309"/>
      <c r="J831" s="309"/>
      <c r="K831" s="309"/>
      <c r="L831" s="309"/>
      <c r="M831" s="309"/>
      <c r="N831" s="309"/>
      <c r="O831" s="309"/>
      <c r="P831" s="309"/>
      <c r="Q831" s="309"/>
      <c r="R831" s="309"/>
      <c r="S831" s="309"/>
      <c r="T831" s="309"/>
      <c r="U831" s="309"/>
      <c r="V831" s="309"/>
      <c r="W831" s="309"/>
      <c r="X831" s="309"/>
      <c r="Y831" s="309"/>
      <c r="Z831" s="309"/>
    </row>
    <row r="832" spans="1:26" ht="14.25" customHeight="1">
      <c r="A832" s="312"/>
      <c r="B832" s="308"/>
      <c r="C832" s="309"/>
      <c r="D832" s="309"/>
      <c r="E832" s="309"/>
      <c r="F832" s="309"/>
      <c r="G832" s="309"/>
      <c r="H832" s="309"/>
      <c r="I832" s="309"/>
      <c r="J832" s="309"/>
      <c r="K832" s="309"/>
      <c r="L832" s="309"/>
      <c r="M832" s="309"/>
      <c r="N832" s="309"/>
      <c r="O832" s="309"/>
      <c r="P832" s="309"/>
      <c r="Q832" s="309"/>
      <c r="R832" s="309"/>
      <c r="S832" s="309"/>
      <c r="T832" s="309"/>
      <c r="U832" s="309"/>
      <c r="V832" s="309"/>
      <c r="W832" s="309"/>
      <c r="X832" s="309"/>
      <c r="Y832" s="309"/>
      <c r="Z832" s="309"/>
    </row>
    <row r="833" spans="1:26" ht="14.25" customHeight="1">
      <c r="A833" s="312"/>
      <c r="B833" s="308"/>
      <c r="C833" s="309"/>
      <c r="D833" s="309"/>
      <c r="E833" s="309"/>
      <c r="F833" s="309"/>
      <c r="G833" s="309"/>
      <c r="H833" s="309"/>
      <c r="I833" s="309"/>
      <c r="J833" s="309"/>
      <c r="K833" s="309"/>
      <c r="L833" s="309"/>
      <c r="M833" s="309"/>
      <c r="N833" s="309"/>
      <c r="O833" s="309"/>
      <c r="P833" s="309"/>
      <c r="Q833" s="309"/>
      <c r="R833" s="309"/>
      <c r="S833" s="309"/>
      <c r="T833" s="309"/>
      <c r="U833" s="309"/>
      <c r="V833" s="309"/>
      <c r="W833" s="309"/>
      <c r="X833" s="309"/>
      <c r="Y833" s="309"/>
      <c r="Z833" s="309"/>
    </row>
    <row r="834" spans="1:26" ht="14.25" customHeight="1">
      <c r="A834" s="312"/>
      <c r="B834" s="308"/>
      <c r="C834" s="309"/>
      <c r="D834" s="309"/>
      <c r="E834" s="309"/>
      <c r="F834" s="309"/>
      <c r="G834" s="309"/>
      <c r="H834" s="309"/>
      <c r="I834" s="309"/>
      <c r="J834" s="309"/>
      <c r="K834" s="309"/>
      <c r="L834" s="309"/>
      <c r="M834" s="309"/>
      <c r="N834" s="309"/>
      <c r="O834" s="309"/>
      <c r="P834" s="309"/>
      <c r="Q834" s="309"/>
      <c r="R834" s="309"/>
      <c r="S834" s="309"/>
      <c r="T834" s="309"/>
      <c r="U834" s="309"/>
      <c r="V834" s="309"/>
      <c r="W834" s="309"/>
      <c r="X834" s="309"/>
      <c r="Y834" s="309"/>
      <c r="Z834" s="309"/>
    </row>
    <row r="835" spans="1:26" ht="14.25" customHeight="1">
      <c r="A835" s="312"/>
      <c r="B835" s="308"/>
      <c r="C835" s="309"/>
      <c r="D835" s="309"/>
      <c r="E835" s="309"/>
      <c r="F835" s="309"/>
      <c r="G835" s="309"/>
      <c r="H835" s="309"/>
      <c r="I835" s="309"/>
      <c r="J835" s="309"/>
      <c r="K835" s="309"/>
      <c r="L835" s="309"/>
      <c r="M835" s="309"/>
      <c r="N835" s="309"/>
      <c r="O835" s="309"/>
      <c r="P835" s="309"/>
      <c r="Q835" s="309"/>
      <c r="R835" s="309"/>
      <c r="S835" s="309"/>
      <c r="T835" s="309"/>
      <c r="U835" s="309"/>
      <c r="V835" s="309"/>
      <c r="W835" s="309"/>
      <c r="X835" s="309"/>
      <c r="Y835" s="309"/>
      <c r="Z835" s="309"/>
    </row>
    <row r="836" spans="1:26" ht="14.25" customHeight="1">
      <c r="A836" s="312"/>
      <c r="B836" s="308"/>
      <c r="C836" s="309"/>
      <c r="D836" s="309"/>
      <c r="E836" s="309"/>
      <c r="F836" s="309"/>
      <c r="G836" s="309"/>
      <c r="H836" s="309"/>
      <c r="I836" s="309"/>
      <c r="J836" s="309"/>
      <c r="K836" s="309"/>
      <c r="L836" s="309"/>
      <c r="M836" s="309"/>
      <c r="N836" s="309"/>
      <c r="O836" s="309"/>
      <c r="P836" s="309"/>
      <c r="Q836" s="309"/>
      <c r="R836" s="309"/>
      <c r="S836" s="309"/>
      <c r="T836" s="309"/>
      <c r="U836" s="309"/>
      <c r="V836" s="309"/>
      <c r="W836" s="309"/>
      <c r="X836" s="309"/>
      <c r="Y836" s="309"/>
      <c r="Z836" s="309"/>
    </row>
    <row r="837" spans="1:26" ht="14.25" customHeight="1">
      <c r="A837" s="312"/>
      <c r="B837" s="308"/>
      <c r="C837" s="309"/>
      <c r="D837" s="309"/>
      <c r="E837" s="309"/>
      <c r="F837" s="309"/>
      <c r="G837" s="309"/>
      <c r="H837" s="309"/>
      <c r="I837" s="309"/>
      <c r="J837" s="309"/>
      <c r="K837" s="309"/>
      <c r="L837" s="309"/>
      <c r="M837" s="309"/>
      <c r="N837" s="309"/>
      <c r="O837" s="309"/>
      <c r="P837" s="309"/>
      <c r="Q837" s="309"/>
      <c r="R837" s="309"/>
      <c r="S837" s="309"/>
      <c r="T837" s="309"/>
      <c r="U837" s="309"/>
      <c r="V837" s="309"/>
      <c r="W837" s="309"/>
      <c r="X837" s="309"/>
      <c r="Y837" s="309"/>
      <c r="Z837" s="309"/>
    </row>
    <row r="838" spans="1:26" ht="14.25" customHeight="1">
      <c r="A838" s="312"/>
      <c r="B838" s="308"/>
      <c r="C838" s="309"/>
      <c r="D838" s="309"/>
      <c r="E838" s="309"/>
      <c r="F838" s="309"/>
      <c r="G838" s="309"/>
      <c r="H838" s="309"/>
      <c r="I838" s="309"/>
      <c r="J838" s="309"/>
      <c r="K838" s="309"/>
      <c r="L838" s="309"/>
      <c r="M838" s="309"/>
      <c r="N838" s="309"/>
      <c r="O838" s="309"/>
      <c r="P838" s="309"/>
      <c r="Q838" s="309"/>
      <c r="R838" s="309"/>
      <c r="S838" s="309"/>
      <c r="T838" s="309"/>
      <c r="U838" s="309"/>
      <c r="V838" s="309"/>
      <c r="W838" s="309"/>
      <c r="X838" s="309"/>
      <c r="Y838" s="309"/>
      <c r="Z838" s="309"/>
    </row>
    <row r="839" spans="1:26" ht="14.25" customHeight="1">
      <c r="A839" s="312"/>
      <c r="B839" s="308"/>
      <c r="C839" s="309"/>
      <c r="D839" s="309"/>
      <c r="E839" s="309"/>
      <c r="F839" s="309"/>
      <c r="G839" s="309"/>
      <c r="H839" s="309"/>
      <c r="I839" s="309"/>
      <c r="J839" s="309"/>
      <c r="K839" s="309"/>
      <c r="L839" s="309"/>
      <c r="M839" s="309"/>
      <c r="N839" s="309"/>
      <c r="O839" s="309"/>
      <c r="P839" s="309"/>
      <c r="Q839" s="309"/>
      <c r="R839" s="309"/>
      <c r="S839" s="309"/>
      <c r="T839" s="309"/>
      <c r="U839" s="309"/>
      <c r="V839" s="309"/>
      <c r="W839" s="309"/>
      <c r="X839" s="309"/>
      <c r="Y839" s="309"/>
      <c r="Z839" s="309"/>
    </row>
    <row r="840" spans="1:26" ht="14.25" customHeight="1">
      <c r="A840" s="312"/>
      <c r="B840" s="308"/>
      <c r="C840" s="309"/>
      <c r="D840" s="309"/>
      <c r="E840" s="309"/>
      <c r="F840" s="309"/>
      <c r="G840" s="309"/>
      <c r="H840" s="309"/>
      <c r="I840" s="309"/>
      <c r="J840" s="309"/>
      <c r="K840" s="309"/>
      <c r="L840" s="309"/>
      <c r="M840" s="309"/>
      <c r="N840" s="309"/>
      <c r="O840" s="309"/>
      <c r="P840" s="309"/>
      <c r="Q840" s="309"/>
      <c r="R840" s="309"/>
      <c r="S840" s="309"/>
      <c r="T840" s="309"/>
      <c r="U840" s="309"/>
      <c r="V840" s="309"/>
      <c r="W840" s="309"/>
      <c r="X840" s="309"/>
      <c r="Y840" s="309"/>
      <c r="Z840" s="309"/>
    </row>
    <row r="841" spans="1:26" ht="14.25" customHeight="1">
      <c r="A841" s="312"/>
      <c r="B841" s="308"/>
      <c r="C841" s="309"/>
      <c r="D841" s="309"/>
      <c r="E841" s="309"/>
      <c r="F841" s="309"/>
      <c r="G841" s="309"/>
      <c r="H841" s="309"/>
      <c r="I841" s="309"/>
      <c r="J841" s="309"/>
      <c r="K841" s="309"/>
      <c r="L841" s="309"/>
      <c r="M841" s="309"/>
      <c r="N841" s="309"/>
      <c r="O841" s="309"/>
      <c r="P841" s="309"/>
      <c r="Q841" s="309"/>
      <c r="R841" s="309"/>
      <c r="S841" s="309"/>
      <c r="T841" s="309"/>
      <c r="U841" s="309"/>
      <c r="V841" s="309"/>
      <c r="W841" s="309"/>
      <c r="X841" s="309"/>
      <c r="Y841" s="309"/>
      <c r="Z841" s="309"/>
    </row>
    <row r="842" spans="1:26" ht="14.25" customHeight="1">
      <c r="A842" s="312"/>
      <c r="B842" s="308"/>
      <c r="C842" s="309"/>
      <c r="D842" s="309"/>
      <c r="E842" s="309"/>
      <c r="F842" s="309"/>
      <c r="G842" s="309"/>
      <c r="H842" s="309"/>
      <c r="I842" s="309"/>
      <c r="J842" s="309"/>
      <c r="K842" s="309"/>
      <c r="L842" s="309"/>
      <c r="M842" s="309"/>
      <c r="N842" s="309"/>
      <c r="O842" s="309"/>
      <c r="P842" s="309"/>
      <c r="Q842" s="309"/>
      <c r="R842" s="309"/>
      <c r="S842" s="309"/>
      <c r="T842" s="309"/>
      <c r="U842" s="309"/>
      <c r="V842" s="309"/>
      <c r="W842" s="309"/>
      <c r="X842" s="309"/>
      <c r="Y842" s="309"/>
      <c r="Z842" s="309"/>
    </row>
    <row r="843" spans="1:26" ht="14.25" customHeight="1">
      <c r="A843" s="312"/>
      <c r="B843" s="308"/>
      <c r="C843" s="309"/>
      <c r="D843" s="309"/>
      <c r="E843" s="309"/>
      <c r="F843" s="309"/>
      <c r="G843" s="309"/>
      <c r="H843" s="309"/>
      <c r="I843" s="309"/>
      <c r="J843" s="309"/>
      <c r="K843" s="309"/>
      <c r="L843" s="309"/>
      <c r="M843" s="309"/>
      <c r="N843" s="309"/>
      <c r="O843" s="309"/>
      <c r="P843" s="309"/>
      <c r="Q843" s="309"/>
      <c r="R843" s="309"/>
      <c r="S843" s="309"/>
      <c r="T843" s="309"/>
      <c r="U843" s="309"/>
      <c r="V843" s="309"/>
      <c r="W843" s="309"/>
      <c r="X843" s="309"/>
      <c r="Y843" s="309"/>
      <c r="Z843" s="309"/>
    </row>
    <row r="844" spans="1:26" ht="14.25" customHeight="1">
      <c r="A844" s="312"/>
      <c r="B844" s="308"/>
      <c r="C844" s="309"/>
      <c r="D844" s="309"/>
      <c r="E844" s="309"/>
      <c r="F844" s="309"/>
      <c r="G844" s="309"/>
      <c r="H844" s="309"/>
      <c r="I844" s="309"/>
      <c r="J844" s="309"/>
      <c r="K844" s="309"/>
      <c r="L844" s="309"/>
      <c r="M844" s="309"/>
      <c r="N844" s="309"/>
      <c r="O844" s="309"/>
      <c r="P844" s="309"/>
      <c r="Q844" s="309"/>
      <c r="R844" s="309"/>
      <c r="S844" s="309"/>
      <c r="T844" s="309"/>
      <c r="U844" s="309"/>
      <c r="V844" s="309"/>
      <c r="W844" s="309"/>
      <c r="X844" s="309"/>
      <c r="Y844" s="309"/>
      <c r="Z844" s="309"/>
    </row>
    <row r="845" spans="1:26" ht="14.25" customHeight="1">
      <c r="A845" s="312"/>
      <c r="B845" s="308"/>
      <c r="C845" s="309"/>
      <c r="D845" s="309"/>
      <c r="E845" s="309"/>
      <c r="F845" s="309"/>
      <c r="G845" s="309"/>
      <c r="H845" s="309"/>
      <c r="I845" s="309"/>
      <c r="J845" s="309"/>
      <c r="K845" s="309"/>
      <c r="L845" s="309"/>
      <c r="M845" s="309"/>
      <c r="N845" s="309"/>
      <c r="O845" s="309"/>
      <c r="P845" s="309"/>
      <c r="Q845" s="309"/>
      <c r="R845" s="309"/>
      <c r="S845" s="309"/>
      <c r="T845" s="309"/>
      <c r="U845" s="309"/>
      <c r="V845" s="309"/>
      <c r="W845" s="309"/>
      <c r="X845" s="309"/>
      <c r="Y845" s="309"/>
      <c r="Z845" s="309"/>
    </row>
    <row r="846" spans="1:26" ht="14.25" customHeight="1">
      <c r="A846" s="312"/>
      <c r="B846" s="308"/>
      <c r="C846" s="309"/>
      <c r="D846" s="309"/>
      <c r="E846" s="309"/>
      <c r="F846" s="309"/>
      <c r="G846" s="309"/>
      <c r="H846" s="309"/>
      <c r="I846" s="309"/>
      <c r="J846" s="309"/>
      <c r="K846" s="309"/>
      <c r="L846" s="309"/>
      <c r="M846" s="309"/>
      <c r="N846" s="309"/>
      <c r="O846" s="309"/>
      <c r="P846" s="309"/>
      <c r="Q846" s="309"/>
      <c r="R846" s="309"/>
      <c r="S846" s="309"/>
      <c r="T846" s="309"/>
      <c r="U846" s="309"/>
      <c r="V846" s="309"/>
      <c r="W846" s="309"/>
      <c r="X846" s="309"/>
      <c r="Y846" s="309"/>
      <c r="Z846" s="309"/>
    </row>
    <row r="847" spans="1:26" ht="14.25" customHeight="1">
      <c r="A847" s="312"/>
      <c r="B847" s="308"/>
      <c r="C847" s="309"/>
      <c r="D847" s="309"/>
      <c r="E847" s="309"/>
      <c r="F847" s="309"/>
      <c r="G847" s="309"/>
      <c r="H847" s="309"/>
      <c r="I847" s="309"/>
      <c r="J847" s="309"/>
      <c r="K847" s="309"/>
      <c r="L847" s="309"/>
      <c r="M847" s="309"/>
      <c r="N847" s="309"/>
      <c r="O847" s="309"/>
      <c r="P847" s="309"/>
      <c r="Q847" s="309"/>
      <c r="R847" s="309"/>
      <c r="S847" s="309"/>
      <c r="T847" s="309"/>
      <c r="U847" s="309"/>
      <c r="V847" s="309"/>
      <c r="W847" s="309"/>
      <c r="X847" s="309"/>
      <c r="Y847" s="309"/>
      <c r="Z847" s="309"/>
    </row>
    <row r="848" spans="1:26" ht="14.25" customHeight="1">
      <c r="A848" s="312"/>
      <c r="B848" s="308"/>
      <c r="C848" s="309"/>
      <c r="D848" s="309"/>
      <c r="E848" s="309"/>
      <c r="F848" s="309"/>
      <c r="G848" s="309"/>
      <c r="H848" s="309"/>
      <c r="I848" s="309"/>
      <c r="J848" s="309"/>
      <c r="K848" s="309"/>
      <c r="L848" s="309"/>
      <c r="M848" s="309"/>
      <c r="N848" s="309"/>
      <c r="O848" s="309"/>
      <c r="P848" s="309"/>
      <c r="Q848" s="309"/>
      <c r="R848" s="309"/>
      <c r="S848" s="309"/>
      <c r="T848" s="309"/>
      <c r="U848" s="309"/>
      <c r="V848" s="309"/>
      <c r="W848" s="309"/>
      <c r="X848" s="309"/>
      <c r="Y848" s="309"/>
      <c r="Z848" s="309"/>
    </row>
    <row r="849" spans="1:26" ht="14.25" customHeight="1">
      <c r="A849" s="312"/>
      <c r="B849" s="308"/>
      <c r="C849" s="309"/>
      <c r="D849" s="309"/>
      <c r="E849" s="309"/>
      <c r="F849" s="309"/>
      <c r="G849" s="309"/>
      <c r="H849" s="309"/>
      <c r="I849" s="309"/>
      <c r="J849" s="309"/>
      <c r="K849" s="309"/>
      <c r="L849" s="309"/>
      <c r="M849" s="309"/>
      <c r="N849" s="309"/>
      <c r="O849" s="309"/>
      <c r="P849" s="309"/>
      <c r="Q849" s="309"/>
      <c r="R849" s="309"/>
      <c r="S849" s="309"/>
      <c r="T849" s="309"/>
      <c r="U849" s="309"/>
      <c r="V849" s="309"/>
      <c r="W849" s="309"/>
      <c r="X849" s="309"/>
      <c r="Y849" s="309"/>
      <c r="Z849" s="309"/>
    </row>
    <row r="850" spans="1:26" ht="14.25" customHeight="1">
      <c r="A850" s="312"/>
      <c r="B850" s="308"/>
      <c r="C850" s="309"/>
      <c r="D850" s="309"/>
      <c r="E850" s="309"/>
      <c r="F850" s="309"/>
      <c r="G850" s="309"/>
      <c r="H850" s="309"/>
      <c r="I850" s="309"/>
      <c r="J850" s="309"/>
      <c r="K850" s="309"/>
      <c r="L850" s="309"/>
      <c r="M850" s="309"/>
      <c r="N850" s="309"/>
      <c r="O850" s="309"/>
      <c r="P850" s="309"/>
      <c r="Q850" s="309"/>
      <c r="R850" s="309"/>
      <c r="S850" s="309"/>
      <c r="T850" s="309"/>
      <c r="U850" s="309"/>
      <c r="V850" s="309"/>
      <c r="W850" s="309"/>
      <c r="X850" s="309"/>
      <c r="Y850" s="309"/>
      <c r="Z850" s="309"/>
    </row>
    <row r="851" spans="1:26" ht="14.25" customHeight="1">
      <c r="A851" s="312"/>
      <c r="B851" s="308"/>
      <c r="C851" s="309"/>
      <c r="D851" s="309"/>
      <c r="E851" s="309"/>
      <c r="F851" s="309"/>
      <c r="G851" s="309"/>
      <c r="H851" s="309"/>
      <c r="I851" s="309"/>
      <c r="J851" s="309"/>
      <c r="K851" s="309"/>
      <c r="L851" s="309"/>
      <c r="M851" s="309"/>
      <c r="N851" s="309"/>
      <c r="O851" s="309"/>
      <c r="P851" s="309"/>
      <c r="Q851" s="309"/>
      <c r="R851" s="309"/>
      <c r="S851" s="309"/>
      <c r="T851" s="309"/>
      <c r="U851" s="309"/>
      <c r="V851" s="309"/>
      <c r="W851" s="309"/>
      <c r="X851" s="309"/>
      <c r="Y851" s="309"/>
      <c r="Z851" s="309"/>
    </row>
    <row r="852" spans="1:26" ht="14.25" customHeight="1">
      <c r="A852" s="312"/>
      <c r="B852" s="308"/>
      <c r="C852" s="309"/>
      <c r="D852" s="309"/>
      <c r="E852" s="309"/>
      <c r="F852" s="309"/>
      <c r="G852" s="309"/>
      <c r="H852" s="309"/>
      <c r="I852" s="309"/>
      <c r="J852" s="309"/>
      <c r="K852" s="309"/>
      <c r="L852" s="309"/>
      <c r="M852" s="309"/>
      <c r="N852" s="309"/>
      <c r="O852" s="309"/>
      <c r="P852" s="309"/>
      <c r="Q852" s="309"/>
      <c r="R852" s="309"/>
      <c r="S852" s="309"/>
      <c r="T852" s="309"/>
      <c r="U852" s="309"/>
      <c r="V852" s="309"/>
      <c r="W852" s="309"/>
      <c r="X852" s="309"/>
      <c r="Y852" s="309"/>
      <c r="Z852" s="309"/>
    </row>
    <row r="853" spans="1:26" ht="14.25" customHeight="1">
      <c r="A853" s="312"/>
      <c r="B853" s="308"/>
      <c r="C853" s="309"/>
      <c r="D853" s="309"/>
      <c r="E853" s="309"/>
      <c r="F853" s="309"/>
      <c r="G853" s="309"/>
      <c r="H853" s="309"/>
      <c r="I853" s="309"/>
      <c r="J853" s="309"/>
      <c r="K853" s="309"/>
      <c r="L853" s="309"/>
      <c r="M853" s="309"/>
      <c r="N853" s="309"/>
      <c r="O853" s="309"/>
      <c r="P853" s="309"/>
      <c r="Q853" s="309"/>
      <c r="R853" s="309"/>
      <c r="S853" s="309"/>
      <c r="T853" s="309"/>
      <c r="U853" s="309"/>
      <c r="V853" s="309"/>
      <c r="W853" s="309"/>
      <c r="X853" s="309"/>
      <c r="Y853" s="309"/>
      <c r="Z853" s="309"/>
    </row>
    <row r="854" spans="1:26" ht="14.25" customHeight="1">
      <c r="A854" s="312"/>
      <c r="B854" s="308"/>
      <c r="C854" s="309"/>
      <c r="D854" s="309"/>
      <c r="E854" s="309"/>
      <c r="F854" s="309"/>
      <c r="G854" s="309"/>
      <c r="H854" s="309"/>
      <c r="I854" s="309"/>
      <c r="J854" s="309"/>
      <c r="K854" s="309"/>
      <c r="L854" s="309"/>
      <c r="M854" s="309"/>
      <c r="N854" s="309"/>
      <c r="O854" s="309"/>
      <c r="P854" s="309"/>
      <c r="Q854" s="309"/>
      <c r="R854" s="309"/>
      <c r="S854" s="309"/>
      <c r="T854" s="309"/>
      <c r="U854" s="309"/>
      <c r="V854" s="309"/>
      <c r="W854" s="309"/>
      <c r="X854" s="309"/>
      <c r="Y854" s="309"/>
      <c r="Z854" s="309"/>
    </row>
    <row r="855" spans="1:26" ht="14.25" customHeight="1">
      <c r="A855" s="312"/>
      <c r="B855" s="308"/>
      <c r="C855" s="309"/>
      <c r="D855" s="309"/>
      <c r="E855" s="309"/>
      <c r="F855" s="309"/>
      <c r="G855" s="309"/>
      <c r="H855" s="309"/>
      <c r="I855" s="309"/>
      <c r="J855" s="309"/>
      <c r="K855" s="309"/>
      <c r="L855" s="309"/>
      <c r="M855" s="309"/>
      <c r="N855" s="309"/>
      <c r="O855" s="309"/>
      <c r="P855" s="309"/>
      <c r="Q855" s="309"/>
      <c r="R855" s="309"/>
      <c r="S855" s="309"/>
      <c r="T855" s="309"/>
      <c r="U855" s="309"/>
      <c r="V855" s="309"/>
      <c r="W855" s="309"/>
      <c r="X855" s="309"/>
      <c r="Y855" s="309"/>
      <c r="Z855" s="309"/>
    </row>
    <row r="856" spans="1:26" ht="14.25" customHeight="1">
      <c r="A856" s="312"/>
      <c r="B856" s="308"/>
      <c r="C856" s="309"/>
      <c r="D856" s="309"/>
      <c r="E856" s="309"/>
      <c r="F856" s="309"/>
      <c r="G856" s="309"/>
      <c r="H856" s="309"/>
      <c r="I856" s="309"/>
      <c r="J856" s="309"/>
      <c r="K856" s="309"/>
      <c r="L856" s="309"/>
      <c r="M856" s="309"/>
      <c r="N856" s="309"/>
      <c r="O856" s="309"/>
      <c r="P856" s="309"/>
      <c r="Q856" s="309"/>
      <c r="R856" s="309"/>
      <c r="S856" s="309"/>
      <c r="T856" s="309"/>
      <c r="U856" s="309"/>
      <c r="V856" s="309"/>
      <c r="W856" s="309"/>
      <c r="X856" s="309"/>
      <c r="Y856" s="309"/>
      <c r="Z856" s="309"/>
    </row>
    <row r="857" spans="1:26" ht="14.25" customHeight="1">
      <c r="A857" s="312"/>
      <c r="B857" s="308"/>
      <c r="C857" s="309"/>
      <c r="D857" s="309"/>
      <c r="E857" s="309"/>
      <c r="F857" s="309"/>
      <c r="G857" s="309"/>
      <c r="H857" s="309"/>
      <c r="I857" s="309"/>
      <c r="J857" s="309"/>
      <c r="K857" s="309"/>
      <c r="L857" s="309"/>
      <c r="M857" s="309"/>
      <c r="N857" s="309"/>
      <c r="O857" s="309"/>
      <c r="P857" s="309"/>
      <c r="Q857" s="309"/>
      <c r="R857" s="309"/>
      <c r="S857" s="309"/>
      <c r="T857" s="309"/>
      <c r="U857" s="309"/>
      <c r="V857" s="309"/>
      <c r="W857" s="309"/>
      <c r="X857" s="309"/>
      <c r="Y857" s="309"/>
      <c r="Z857" s="309"/>
    </row>
    <row r="858" spans="1:26" ht="14.25" customHeight="1">
      <c r="A858" s="312"/>
      <c r="B858" s="308"/>
      <c r="C858" s="309"/>
      <c r="D858" s="309"/>
      <c r="E858" s="309"/>
      <c r="F858" s="309"/>
      <c r="G858" s="309"/>
      <c r="H858" s="309"/>
      <c r="I858" s="309"/>
      <c r="J858" s="309"/>
      <c r="K858" s="309"/>
      <c r="L858" s="309"/>
      <c r="M858" s="309"/>
      <c r="N858" s="309"/>
      <c r="O858" s="309"/>
      <c r="P858" s="309"/>
      <c r="Q858" s="309"/>
      <c r="R858" s="309"/>
      <c r="S858" s="309"/>
      <c r="T858" s="309"/>
      <c r="U858" s="309"/>
      <c r="V858" s="309"/>
      <c r="W858" s="309"/>
      <c r="X858" s="309"/>
      <c r="Y858" s="309"/>
      <c r="Z858" s="309"/>
    </row>
    <row r="859" spans="1:26" ht="14.25" customHeight="1">
      <c r="A859" s="312"/>
      <c r="B859" s="308"/>
      <c r="C859" s="309"/>
      <c r="D859" s="309"/>
      <c r="E859" s="309"/>
      <c r="F859" s="309"/>
      <c r="G859" s="309"/>
      <c r="H859" s="309"/>
      <c r="I859" s="309"/>
      <c r="J859" s="309"/>
      <c r="K859" s="309"/>
      <c r="L859" s="309"/>
      <c r="M859" s="309"/>
      <c r="N859" s="309"/>
      <c r="O859" s="309"/>
      <c r="P859" s="309"/>
      <c r="Q859" s="309"/>
      <c r="R859" s="309"/>
      <c r="S859" s="309"/>
      <c r="T859" s="309"/>
      <c r="U859" s="309"/>
      <c r="V859" s="309"/>
      <c r="W859" s="309"/>
      <c r="X859" s="309"/>
      <c r="Y859" s="309"/>
      <c r="Z859" s="309"/>
    </row>
    <row r="860" spans="1:26" ht="14.25" customHeight="1">
      <c r="A860" s="312"/>
      <c r="B860" s="308"/>
      <c r="C860" s="309"/>
      <c r="D860" s="309"/>
      <c r="E860" s="309"/>
      <c r="F860" s="309"/>
      <c r="G860" s="309"/>
      <c r="H860" s="309"/>
      <c r="I860" s="309"/>
      <c r="J860" s="309"/>
      <c r="K860" s="309"/>
      <c r="L860" s="309"/>
      <c r="M860" s="309"/>
      <c r="N860" s="309"/>
      <c r="O860" s="309"/>
      <c r="P860" s="309"/>
      <c r="Q860" s="309"/>
      <c r="R860" s="309"/>
      <c r="S860" s="309"/>
      <c r="T860" s="309"/>
      <c r="U860" s="309"/>
      <c r="V860" s="309"/>
      <c r="W860" s="309"/>
      <c r="X860" s="309"/>
      <c r="Y860" s="309"/>
      <c r="Z860" s="309"/>
    </row>
    <row r="861" spans="1:26" ht="14.25" customHeight="1">
      <c r="A861" s="312"/>
      <c r="B861" s="308"/>
      <c r="C861" s="309"/>
      <c r="D861" s="309"/>
      <c r="E861" s="309"/>
      <c r="F861" s="309"/>
      <c r="G861" s="309"/>
      <c r="H861" s="309"/>
      <c r="I861" s="309"/>
      <c r="J861" s="309"/>
      <c r="K861" s="309"/>
      <c r="L861" s="309"/>
      <c r="M861" s="309"/>
      <c r="N861" s="309"/>
      <c r="O861" s="309"/>
      <c r="P861" s="309"/>
      <c r="Q861" s="309"/>
      <c r="R861" s="309"/>
      <c r="S861" s="309"/>
      <c r="T861" s="309"/>
      <c r="U861" s="309"/>
      <c r="V861" s="309"/>
      <c r="W861" s="309"/>
      <c r="X861" s="309"/>
      <c r="Y861" s="309"/>
      <c r="Z861" s="309"/>
    </row>
    <row r="862" spans="1:26" ht="14.25" customHeight="1">
      <c r="A862" s="312"/>
      <c r="B862" s="308"/>
      <c r="C862" s="309"/>
      <c r="D862" s="309"/>
      <c r="E862" s="309"/>
      <c r="F862" s="309"/>
      <c r="G862" s="309"/>
      <c r="H862" s="309"/>
      <c r="I862" s="309"/>
      <c r="J862" s="309"/>
      <c r="K862" s="309"/>
      <c r="L862" s="309"/>
      <c r="M862" s="309"/>
      <c r="N862" s="309"/>
      <c r="O862" s="309"/>
      <c r="P862" s="309"/>
      <c r="Q862" s="309"/>
      <c r="R862" s="309"/>
      <c r="S862" s="309"/>
      <c r="T862" s="309"/>
      <c r="U862" s="309"/>
      <c r="V862" s="309"/>
      <c r="W862" s="309"/>
      <c r="X862" s="309"/>
      <c r="Y862" s="309"/>
      <c r="Z862" s="309"/>
    </row>
    <row r="863" spans="1:26" ht="14.25" customHeight="1">
      <c r="A863" s="312"/>
      <c r="B863" s="308"/>
      <c r="C863" s="309"/>
      <c r="D863" s="309"/>
      <c r="E863" s="309"/>
      <c r="F863" s="309"/>
      <c r="G863" s="309"/>
      <c r="H863" s="309"/>
      <c r="I863" s="309"/>
      <c r="J863" s="309"/>
      <c r="K863" s="309"/>
      <c r="L863" s="309"/>
      <c r="M863" s="309"/>
      <c r="N863" s="309"/>
      <c r="O863" s="309"/>
      <c r="P863" s="309"/>
      <c r="Q863" s="309"/>
      <c r="R863" s="309"/>
      <c r="S863" s="309"/>
      <c r="T863" s="309"/>
      <c r="U863" s="309"/>
      <c r="V863" s="309"/>
      <c r="W863" s="309"/>
      <c r="X863" s="309"/>
      <c r="Y863" s="309"/>
      <c r="Z863" s="309"/>
    </row>
    <row r="864" spans="1:26" ht="14.25" customHeight="1">
      <c r="A864" s="312"/>
      <c r="B864" s="308"/>
      <c r="C864" s="309"/>
      <c r="D864" s="309"/>
      <c r="E864" s="309"/>
      <c r="F864" s="309"/>
      <c r="G864" s="309"/>
      <c r="H864" s="309"/>
      <c r="I864" s="309"/>
      <c r="J864" s="309"/>
      <c r="K864" s="309"/>
      <c r="L864" s="309"/>
      <c r="M864" s="309"/>
      <c r="N864" s="309"/>
      <c r="O864" s="309"/>
      <c r="P864" s="309"/>
      <c r="Q864" s="309"/>
      <c r="R864" s="309"/>
      <c r="S864" s="309"/>
      <c r="T864" s="309"/>
      <c r="U864" s="309"/>
      <c r="V864" s="309"/>
      <c r="W864" s="309"/>
      <c r="X864" s="309"/>
      <c r="Y864" s="309"/>
      <c r="Z864" s="309"/>
    </row>
    <row r="865" spans="1:26" ht="14.25" customHeight="1">
      <c r="A865" s="312"/>
      <c r="B865" s="308"/>
      <c r="C865" s="309"/>
      <c r="D865" s="309"/>
      <c r="E865" s="309"/>
      <c r="F865" s="309"/>
      <c r="G865" s="309"/>
      <c r="H865" s="309"/>
      <c r="I865" s="309"/>
      <c r="J865" s="309"/>
      <c r="K865" s="309"/>
      <c r="L865" s="309"/>
      <c r="M865" s="309"/>
      <c r="N865" s="309"/>
      <c r="O865" s="309"/>
      <c r="P865" s="309"/>
      <c r="Q865" s="309"/>
      <c r="R865" s="309"/>
      <c r="S865" s="309"/>
      <c r="T865" s="309"/>
      <c r="U865" s="309"/>
      <c r="V865" s="309"/>
      <c r="W865" s="309"/>
      <c r="X865" s="309"/>
      <c r="Y865" s="309"/>
      <c r="Z865" s="309"/>
    </row>
    <row r="866" spans="1:26" ht="14.25" customHeight="1">
      <c r="A866" s="312"/>
      <c r="B866" s="308"/>
      <c r="C866" s="309"/>
      <c r="D866" s="309"/>
      <c r="E866" s="309"/>
      <c r="F866" s="309"/>
      <c r="G866" s="309"/>
      <c r="H866" s="309"/>
      <c r="I866" s="309"/>
      <c r="J866" s="309"/>
      <c r="K866" s="309"/>
      <c r="L866" s="309"/>
      <c r="M866" s="309"/>
      <c r="N866" s="309"/>
      <c r="O866" s="309"/>
      <c r="P866" s="309"/>
      <c r="Q866" s="309"/>
      <c r="R866" s="309"/>
      <c r="S866" s="309"/>
      <c r="T866" s="309"/>
      <c r="U866" s="309"/>
      <c r="V866" s="309"/>
      <c r="W866" s="309"/>
      <c r="X866" s="309"/>
      <c r="Y866" s="309"/>
      <c r="Z866" s="309"/>
    </row>
    <row r="867" spans="1:26" ht="14.25" customHeight="1">
      <c r="A867" s="312"/>
      <c r="B867" s="308"/>
      <c r="C867" s="309"/>
      <c r="D867" s="309"/>
      <c r="E867" s="309"/>
      <c r="F867" s="309"/>
      <c r="G867" s="309"/>
      <c r="H867" s="309"/>
      <c r="I867" s="309"/>
      <c r="J867" s="309"/>
      <c r="K867" s="309"/>
      <c r="L867" s="309"/>
      <c r="M867" s="309"/>
      <c r="N867" s="309"/>
      <c r="O867" s="309"/>
      <c r="P867" s="309"/>
      <c r="Q867" s="309"/>
      <c r="R867" s="309"/>
      <c r="S867" s="309"/>
      <c r="T867" s="309"/>
      <c r="U867" s="309"/>
      <c r="V867" s="309"/>
      <c r="W867" s="309"/>
      <c r="X867" s="309"/>
      <c r="Y867" s="309"/>
      <c r="Z867" s="309"/>
    </row>
    <row r="868" spans="1:26" ht="14.25" customHeight="1">
      <c r="A868" s="312"/>
      <c r="B868" s="308"/>
      <c r="C868" s="309"/>
      <c r="D868" s="309"/>
      <c r="E868" s="309"/>
      <c r="F868" s="309"/>
      <c r="G868" s="309"/>
      <c r="H868" s="309"/>
      <c r="I868" s="309"/>
      <c r="J868" s="309"/>
      <c r="K868" s="309"/>
      <c r="L868" s="309"/>
      <c r="M868" s="309"/>
      <c r="N868" s="309"/>
      <c r="O868" s="309"/>
      <c r="P868" s="309"/>
      <c r="Q868" s="309"/>
      <c r="R868" s="309"/>
      <c r="S868" s="309"/>
      <c r="T868" s="309"/>
      <c r="U868" s="309"/>
      <c r="V868" s="309"/>
      <c r="W868" s="309"/>
      <c r="X868" s="309"/>
      <c r="Y868" s="309"/>
      <c r="Z868" s="309"/>
    </row>
    <row r="869" spans="1:26" ht="14.25" customHeight="1">
      <c r="A869" s="312"/>
      <c r="B869" s="308"/>
      <c r="C869" s="309"/>
      <c r="D869" s="309"/>
      <c r="E869" s="309"/>
      <c r="F869" s="309"/>
      <c r="G869" s="309"/>
      <c r="H869" s="309"/>
      <c r="I869" s="309"/>
      <c r="J869" s="309"/>
      <c r="K869" s="309"/>
      <c r="L869" s="309"/>
      <c r="M869" s="309"/>
      <c r="N869" s="309"/>
      <c r="O869" s="309"/>
      <c r="P869" s="309"/>
      <c r="Q869" s="309"/>
      <c r="R869" s="309"/>
      <c r="S869" s="309"/>
      <c r="T869" s="309"/>
      <c r="U869" s="309"/>
      <c r="V869" s="309"/>
      <c r="W869" s="309"/>
      <c r="X869" s="309"/>
      <c r="Y869" s="309"/>
      <c r="Z869" s="309"/>
    </row>
    <row r="870" spans="1:26" ht="14.25" customHeight="1">
      <c r="A870" s="312"/>
      <c r="B870" s="308"/>
      <c r="C870" s="309"/>
      <c r="D870" s="309"/>
      <c r="E870" s="309"/>
      <c r="F870" s="309"/>
      <c r="G870" s="309"/>
      <c r="H870" s="309"/>
      <c r="I870" s="309"/>
      <c r="J870" s="309"/>
      <c r="K870" s="309"/>
      <c r="L870" s="309"/>
      <c r="M870" s="309"/>
      <c r="N870" s="309"/>
      <c r="O870" s="309"/>
      <c r="P870" s="309"/>
      <c r="Q870" s="309"/>
      <c r="R870" s="309"/>
      <c r="S870" s="309"/>
      <c r="T870" s="309"/>
      <c r="U870" s="309"/>
      <c r="V870" s="309"/>
      <c r="W870" s="309"/>
      <c r="X870" s="309"/>
      <c r="Y870" s="309"/>
      <c r="Z870" s="309"/>
    </row>
    <row r="871" spans="1:26" ht="14.25" customHeight="1">
      <c r="A871" s="312"/>
      <c r="B871" s="308"/>
      <c r="C871" s="309"/>
      <c r="D871" s="309"/>
      <c r="E871" s="309"/>
      <c r="F871" s="309"/>
      <c r="G871" s="309"/>
      <c r="H871" s="309"/>
      <c r="I871" s="309"/>
      <c r="J871" s="309"/>
      <c r="K871" s="309"/>
      <c r="L871" s="309"/>
      <c r="M871" s="309"/>
      <c r="N871" s="309"/>
      <c r="O871" s="309"/>
      <c r="P871" s="309"/>
      <c r="Q871" s="309"/>
      <c r="R871" s="309"/>
      <c r="S871" s="309"/>
      <c r="T871" s="309"/>
      <c r="U871" s="309"/>
      <c r="V871" s="309"/>
      <c r="W871" s="309"/>
      <c r="X871" s="309"/>
      <c r="Y871" s="309"/>
      <c r="Z871" s="309"/>
    </row>
    <row r="872" spans="1:26" ht="14.25" customHeight="1">
      <c r="A872" s="312"/>
      <c r="B872" s="308"/>
      <c r="C872" s="309"/>
      <c r="D872" s="309"/>
      <c r="E872" s="309"/>
      <c r="F872" s="309"/>
      <c r="G872" s="309"/>
      <c r="H872" s="309"/>
      <c r="I872" s="309"/>
      <c r="J872" s="309"/>
      <c r="K872" s="309"/>
      <c r="L872" s="309"/>
      <c r="M872" s="309"/>
      <c r="N872" s="309"/>
      <c r="O872" s="309"/>
      <c r="P872" s="309"/>
      <c r="Q872" s="309"/>
      <c r="R872" s="309"/>
      <c r="S872" s="309"/>
      <c r="T872" s="309"/>
      <c r="U872" s="309"/>
      <c r="V872" s="309"/>
      <c r="W872" s="309"/>
      <c r="X872" s="309"/>
      <c r="Y872" s="309"/>
      <c r="Z872" s="309"/>
    </row>
    <row r="873" spans="1:26" ht="14.25" customHeight="1">
      <c r="A873" s="312"/>
      <c r="B873" s="308"/>
      <c r="C873" s="309"/>
      <c r="D873" s="309"/>
      <c r="E873" s="309"/>
      <c r="F873" s="309"/>
      <c r="G873" s="309"/>
      <c r="H873" s="309"/>
      <c r="I873" s="309"/>
      <c r="J873" s="309"/>
      <c r="K873" s="309"/>
      <c r="L873" s="309"/>
      <c r="M873" s="309"/>
      <c r="N873" s="309"/>
      <c r="O873" s="309"/>
      <c r="P873" s="309"/>
      <c r="Q873" s="309"/>
      <c r="R873" s="309"/>
      <c r="S873" s="309"/>
      <c r="T873" s="309"/>
      <c r="U873" s="309"/>
      <c r="V873" s="309"/>
      <c r="W873" s="309"/>
      <c r="X873" s="309"/>
      <c r="Y873" s="309"/>
      <c r="Z873" s="309"/>
    </row>
    <row r="874" spans="1:26" ht="14.25" customHeight="1">
      <c r="A874" s="312"/>
      <c r="B874" s="308"/>
      <c r="C874" s="309"/>
      <c r="D874" s="309"/>
      <c r="E874" s="309"/>
      <c r="F874" s="309"/>
      <c r="G874" s="309"/>
      <c r="H874" s="309"/>
      <c r="I874" s="309"/>
      <c r="J874" s="309"/>
      <c r="K874" s="309"/>
      <c r="L874" s="309"/>
      <c r="M874" s="309"/>
      <c r="N874" s="309"/>
      <c r="O874" s="309"/>
      <c r="P874" s="309"/>
      <c r="Q874" s="309"/>
      <c r="R874" s="309"/>
      <c r="S874" s="309"/>
      <c r="T874" s="309"/>
      <c r="U874" s="309"/>
      <c r="V874" s="309"/>
      <c r="W874" s="309"/>
      <c r="X874" s="309"/>
      <c r="Y874" s="309"/>
      <c r="Z874" s="309"/>
    </row>
    <row r="875" spans="1:26" ht="14.25" customHeight="1">
      <c r="A875" s="312"/>
      <c r="B875" s="308"/>
      <c r="C875" s="309"/>
      <c r="D875" s="309"/>
      <c r="E875" s="309"/>
      <c r="F875" s="309"/>
      <c r="G875" s="309"/>
      <c r="H875" s="309"/>
      <c r="I875" s="309"/>
      <c r="J875" s="309"/>
      <c r="K875" s="309"/>
      <c r="L875" s="309"/>
      <c r="M875" s="309"/>
      <c r="N875" s="309"/>
      <c r="O875" s="309"/>
      <c r="P875" s="309"/>
      <c r="Q875" s="309"/>
      <c r="R875" s="309"/>
      <c r="S875" s="309"/>
      <c r="T875" s="309"/>
      <c r="U875" s="309"/>
      <c r="V875" s="309"/>
      <c r="W875" s="309"/>
      <c r="X875" s="309"/>
      <c r="Y875" s="309"/>
      <c r="Z875" s="309"/>
    </row>
    <row r="876" spans="1:26" ht="14.25" customHeight="1">
      <c r="A876" s="312"/>
      <c r="B876" s="308"/>
      <c r="C876" s="309"/>
      <c r="D876" s="309"/>
      <c r="E876" s="309"/>
      <c r="F876" s="309"/>
      <c r="G876" s="309"/>
      <c r="H876" s="309"/>
      <c r="I876" s="309"/>
      <c r="J876" s="309"/>
      <c r="K876" s="309"/>
      <c r="L876" s="309"/>
      <c r="M876" s="309"/>
      <c r="N876" s="309"/>
      <c r="O876" s="309"/>
      <c r="P876" s="309"/>
      <c r="Q876" s="309"/>
      <c r="R876" s="309"/>
      <c r="S876" s="309"/>
      <c r="T876" s="309"/>
      <c r="U876" s="309"/>
      <c r="V876" s="309"/>
      <c r="W876" s="309"/>
      <c r="X876" s="309"/>
      <c r="Y876" s="309"/>
      <c r="Z876" s="309"/>
    </row>
    <row r="877" spans="1:26" ht="14.25" customHeight="1">
      <c r="A877" s="312"/>
      <c r="B877" s="308"/>
      <c r="C877" s="309"/>
      <c r="D877" s="309"/>
      <c r="E877" s="309"/>
      <c r="F877" s="309"/>
      <c r="G877" s="309"/>
      <c r="H877" s="309"/>
      <c r="I877" s="309"/>
      <c r="J877" s="309"/>
      <c r="K877" s="309"/>
      <c r="L877" s="309"/>
      <c r="M877" s="309"/>
      <c r="N877" s="309"/>
      <c r="O877" s="309"/>
      <c r="P877" s="309"/>
      <c r="Q877" s="309"/>
      <c r="R877" s="309"/>
      <c r="S877" s="309"/>
      <c r="T877" s="309"/>
      <c r="U877" s="309"/>
      <c r="V877" s="309"/>
      <c r="W877" s="309"/>
      <c r="X877" s="309"/>
      <c r="Y877" s="309"/>
      <c r="Z877" s="309"/>
    </row>
    <row r="878" spans="1:26" ht="14.25" customHeight="1">
      <c r="A878" s="312"/>
      <c r="B878" s="308"/>
      <c r="C878" s="309"/>
      <c r="D878" s="309"/>
      <c r="E878" s="309"/>
      <c r="F878" s="309"/>
      <c r="G878" s="309"/>
      <c r="H878" s="309"/>
      <c r="I878" s="309"/>
      <c r="J878" s="309"/>
      <c r="K878" s="309"/>
      <c r="L878" s="309"/>
      <c r="M878" s="309"/>
      <c r="N878" s="309"/>
      <c r="O878" s="309"/>
      <c r="P878" s="309"/>
      <c r="Q878" s="309"/>
      <c r="R878" s="309"/>
      <c r="S878" s="309"/>
      <c r="T878" s="309"/>
      <c r="U878" s="309"/>
      <c r="V878" s="309"/>
      <c r="W878" s="309"/>
      <c r="X878" s="309"/>
      <c r="Y878" s="309"/>
      <c r="Z878" s="309"/>
    </row>
    <row r="879" spans="1:26" ht="14.25" customHeight="1">
      <c r="A879" s="312"/>
      <c r="B879" s="308"/>
      <c r="C879" s="309"/>
      <c r="D879" s="309"/>
      <c r="E879" s="309"/>
      <c r="F879" s="309"/>
      <c r="G879" s="309"/>
      <c r="H879" s="309"/>
      <c r="I879" s="309"/>
      <c r="J879" s="309"/>
      <c r="K879" s="309"/>
      <c r="L879" s="309"/>
      <c r="M879" s="309"/>
      <c r="N879" s="309"/>
      <c r="O879" s="309"/>
      <c r="P879" s="309"/>
      <c r="Q879" s="309"/>
      <c r="R879" s="309"/>
      <c r="S879" s="309"/>
      <c r="T879" s="309"/>
      <c r="U879" s="309"/>
      <c r="V879" s="309"/>
      <c r="W879" s="309"/>
      <c r="X879" s="309"/>
      <c r="Y879" s="309"/>
      <c r="Z879" s="309"/>
    </row>
    <row r="880" spans="1:26" ht="14.25" customHeight="1">
      <c r="A880" s="312"/>
      <c r="B880" s="308"/>
      <c r="C880" s="309"/>
      <c r="D880" s="309"/>
      <c r="E880" s="309"/>
      <c r="F880" s="309"/>
      <c r="G880" s="309"/>
      <c r="H880" s="309"/>
      <c r="I880" s="309"/>
      <c r="J880" s="309"/>
      <c r="K880" s="309"/>
      <c r="L880" s="309"/>
      <c r="M880" s="309"/>
      <c r="N880" s="309"/>
      <c r="O880" s="309"/>
      <c r="P880" s="309"/>
      <c r="Q880" s="309"/>
      <c r="R880" s="309"/>
      <c r="S880" s="309"/>
      <c r="T880" s="309"/>
      <c r="U880" s="309"/>
      <c r="V880" s="309"/>
      <c r="W880" s="309"/>
      <c r="X880" s="309"/>
      <c r="Y880" s="309"/>
      <c r="Z880" s="309"/>
    </row>
    <row r="881" spans="1:26" ht="14.25" customHeight="1">
      <c r="A881" s="312"/>
      <c r="B881" s="308"/>
      <c r="C881" s="309"/>
      <c r="D881" s="309"/>
      <c r="E881" s="309"/>
      <c r="F881" s="309"/>
      <c r="G881" s="309"/>
      <c r="H881" s="309"/>
      <c r="I881" s="309"/>
      <c r="J881" s="309"/>
      <c r="K881" s="309"/>
      <c r="L881" s="309"/>
      <c r="M881" s="309"/>
      <c r="N881" s="309"/>
      <c r="O881" s="309"/>
      <c r="P881" s="309"/>
      <c r="Q881" s="309"/>
      <c r="R881" s="309"/>
      <c r="S881" s="309"/>
      <c r="T881" s="309"/>
      <c r="U881" s="309"/>
      <c r="V881" s="309"/>
      <c r="W881" s="309"/>
      <c r="X881" s="309"/>
      <c r="Y881" s="309"/>
      <c r="Z881" s="309"/>
    </row>
    <row r="882" spans="1:26" ht="14.25" customHeight="1">
      <c r="A882" s="312"/>
      <c r="B882" s="308"/>
      <c r="C882" s="309"/>
      <c r="D882" s="309"/>
      <c r="E882" s="309"/>
      <c r="F882" s="309"/>
      <c r="G882" s="309"/>
      <c r="H882" s="309"/>
      <c r="I882" s="309"/>
      <c r="J882" s="309"/>
      <c r="K882" s="309"/>
      <c r="L882" s="309"/>
      <c r="M882" s="309"/>
      <c r="N882" s="309"/>
      <c r="O882" s="309"/>
      <c r="P882" s="309"/>
      <c r="Q882" s="309"/>
      <c r="R882" s="309"/>
      <c r="S882" s="309"/>
      <c r="T882" s="309"/>
      <c r="U882" s="309"/>
      <c r="V882" s="309"/>
      <c r="W882" s="309"/>
      <c r="X882" s="309"/>
      <c r="Y882" s="309"/>
      <c r="Z882" s="309"/>
    </row>
    <row r="883" spans="1:26" ht="14.25" customHeight="1">
      <c r="A883" s="312"/>
      <c r="B883" s="308"/>
      <c r="C883" s="309"/>
      <c r="D883" s="309"/>
      <c r="E883" s="309"/>
      <c r="F883" s="309"/>
      <c r="G883" s="309"/>
      <c r="H883" s="309"/>
      <c r="I883" s="309"/>
      <c r="J883" s="309"/>
      <c r="K883" s="309"/>
      <c r="L883" s="309"/>
      <c r="M883" s="309"/>
      <c r="N883" s="309"/>
      <c r="O883" s="309"/>
      <c r="P883" s="309"/>
      <c r="Q883" s="309"/>
      <c r="R883" s="309"/>
      <c r="S883" s="309"/>
      <c r="T883" s="309"/>
      <c r="U883" s="309"/>
      <c r="V883" s="309"/>
      <c r="W883" s="309"/>
      <c r="X883" s="309"/>
      <c r="Y883" s="309"/>
      <c r="Z883" s="309"/>
    </row>
    <row r="884" spans="1:26" ht="14.25" customHeight="1">
      <c r="A884" s="312"/>
      <c r="B884" s="308"/>
      <c r="C884" s="309"/>
      <c r="D884" s="309"/>
      <c r="E884" s="309"/>
      <c r="F884" s="309"/>
      <c r="G884" s="309"/>
      <c r="H884" s="309"/>
      <c r="I884" s="309"/>
      <c r="J884" s="309"/>
      <c r="K884" s="309"/>
      <c r="L884" s="309"/>
      <c r="M884" s="309"/>
      <c r="N884" s="309"/>
      <c r="O884" s="309"/>
      <c r="P884" s="309"/>
      <c r="Q884" s="309"/>
      <c r="R884" s="309"/>
      <c r="S884" s="309"/>
      <c r="T884" s="309"/>
      <c r="U884" s="309"/>
      <c r="V884" s="309"/>
      <c r="W884" s="309"/>
      <c r="X884" s="309"/>
      <c r="Y884" s="309"/>
      <c r="Z884" s="309"/>
    </row>
    <row r="885" spans="1:26" ht="14.25" customHeight="1">
      <c r="A885" s="312"/>
      <c r="B885" s="308"/>
      <c r="C885" s="309"/>
      <c r="D885" s="309"/>
      <c r="E885" s="309"/>
      <c r="F885" s="309"/>
      <c r="G885" s="309"/>
      <c r="H885" s="309"/>
      <c r="I885" s="309"/>
      <c r="J885" s="309"/>
      <c r="K885" s="309"/>
      <c r="L885" s="309"/>
      <c r="M885" s="309"/>
      <c r="N885" s="309"/>
      <c r="O885" s="309"/>
      <c r="P885" s="309"/>
      <c r="Q885" s="309"/>
      <c r="R885" s="309"/>
      <c r="S885" s="309"/>
      <c r="T885" s="309"/>
      <c r="U885" s="309"/>
      <c r="V885" s="309"/>
      <c r="W885" s="309"/>
      <c r="X885" s="309"/>
      <c r="Y885" s="309"/>
      <c r="Z885" s="309"/>
    </row>
    <row r="886" spans="1:26" ht="14.25" customHeight="1">
      <c r="A886" s="312"/>
      <c r="B886" s="308"/>
      <c r="C886" s="309"/>
      <c r="D886" s="309"/>
      <c r="E886" s="309"/>
      <c r="F886" s="309"/>
      <c r="G886" s="309"/>
      <c r="H886" s="309"/>
      <c r="I886" s="309"/>
      <c r="J886" s="309"/>
      <c r="K886" s="309"/>
      <c r="L886" s="309"/>
      <c r="M886" s="309"/>
      <c r="N886" s="309"/>
      <c r="O886" s="309"/>
      <c r="P886" s="309"/>
      <c r="Q886" s="309"/>
      <c r="R886" s="309"/>
      <c r="S886" s="309"/>
      <c r="T886" s="309"/>
      <c r="U886" s="309"/>
      <c r="V886" s="309"/>
      <c r="W886" s="309"/>
      <c r="X886" s="309"/>
      <c r="Y886" s="309"/>
      <c r="Z886" s="309"/>
    </row>
    <row r="887" spans="1:26" ht="14.25" customHeight="1">
      <c r="A887" s="312"/>
      <c r="B887" s="308"/>
      <c r="C887" s="309"/>
      <c r="D887" s="309"/>
      <c r="E887" s="309"/>
      <c r="F887" s="309"/>
      <c r="G887" s="309"/>
      <c r="H887" s="309"/>
      <c r="I887" s="309"/>
      <c r="J887" s="309"/>
      <c r="K887" s="309"/>
      <c r="L887" s="309"/>
      <c r="M887" s="309"/>
      <c r="N887" s="309"/>
      <c r="O887" s="309"/>
      <c r="P887" s="309"/>
      <c r="Q887" s="309"/>
      <c r="R887" s="309"/>
      <c r="S887" s="309"/>
      <c r="T887" s="309"/>
      <c r="U887" s="309"/>
      <c r="V887" s="309"/>
      <c r="W887" s="309"/>
      <c r="X887" s="309"/>
      <c r="Y887" s="309"/>
      <c r="Z887" s="309"/>
    </row>
    <row r="888" spans="1:26" ht="14.25" customHeight="1">
      <c r="A888" s="312"/>
      <c r="B888" s="308"/>
      <c r="C888" s="309"/>
      <c r="D888" s="309"/>
      <c r="E888" s="309"/>
      <c r="F888" s="309"/>
      <c r="G888" s="309"/>
      <c r="H888" s="309"/>
      <c r="I888" s="309"/>
      <c r="J888" s="309"/>
      <c r="K888" s="309"/>
      <c r="L888" s="309"/>
      <c r="M888" s="309"/>
      <c r="N888" s="309"/>
      <c r="O888" s="309"/>
      <c r="P888" s="309"/>
      <c r="Q888" s="309"/>
      <c r="R888" s="309"/>
      <c r="S888" s="309"/>
      <c r="T888" s="309"/>
      <c r="U888" s="309"/>
      <c r="V888" s="309"/>
      <c r="W888" s="309"/>
      <c r="X888" s="309"/>
      <c r="Y888" s="309"/>
      <c r="Z888" s="309"/>
    </row>
    <row r="889" spans="1:26" ht="14.25" customHeight="1">
      <c r="A889" s="312"/>
      <c r="B889" s="308"/>
      <c r="C889" s="309"/>
      <c r="D889" s="309"/>
      <c r="E889" s="309"/>
      <c r="F889" s="309"/>
      <c r="G889" s="309"/>
      <c r="H889" s="309"/>
      <c r="I889" s="309"/>
      <c r="J889" s="309"/>
      <c r="K889" s="309"/>
      <c r="L889" s="309"/>
      <c r="M889" s="309"/>
      <c r="N889" s="309"/>
      <c r="O889" s="309"/>
      <c r="P889" s="309"/>
      <c r="Q889" s="309"/>
      <c r="R889" s="309"/>
      <c r="S889" s="309"/>
      <c r="T889" s="309"/>
      <c r="U889" s="309"/>
      <c r="V889" s="309"/>
      <c r="W889" s="309"/>
      <c r="X889" s="309"/>
      <c r="Y889" s="309"/>
      <c r="Z889" s="309"/>
    </row>
    <row r="890" spans="1:26" ht="14.25" customHeight="1">
      <c r="A890" s="312"/>
      <c r="B890" s="308"/>
      <c r="C890" s="309"/>
      <c r="D890" s="309"/>
      <c r="E890" s="309"/>
      <c r="F890" s="309"/>
      <c r="G890" s="309"/>
      <c r="H890" s="309"/>
      <c r="I890" s="309"/>
      <c r="J890" s="309"/>
      <c r="K890" s="309"/>
      <c r="L890" s="309"/>
      <c r="M890" s="309"/>
      <c r="N890" s="309"/>
      <c r="O890" s="309"/>
      <c r="P890" s="309"/>
      <c r="Q890" s="309"/>
      <c r="R890" s="309"/>
      <c r="S890" s="309"/>
      <c r="T890" s="309"/>
      <c r="U890" s="309"/>
      <c r="V890" s="309"/>
      <c r="W890" s="309"/>
      <c r="X890" s="309"/>
      <c r="Y890" s="309"/>
      <c r="Z890" s="309"/>
    </row>
    <row r="891" spans="1:26" ht="14.25" customHeight="1">
      <c r="A891" s="312"/>
      <c r="B891" s="308"/>
      <c r="C891" s="309"/>
      <c r="D891" s="309"/>
      <c r="E891" s="309"/>
      <c r="F891" s="309"/>
      <c r="G891" s="309"/>
      <c r="H891" s="309"/>
      <c r="I891" s="309"/>
      <c r="J891" s="309"/>
      <c r="K891" s="309"/>
      <c r="L891" s="309"/>
      <c r="M891" s="309"/>
      <c r="N891" s="309"/>
      <c r="O891" s="309"/>
      <c r="P891" s="309"/>
      <c r="Q891" s="309"/>
      <c r="R891" s="309"/>
      <c r="S891" s="309"/>
      <c r="T891" s="309"/>
      <c r="U891" s="309"/>
      <c r="V891" s="309"/>
      <c r="W891" s="309"/>
      <c r="X891" s="309"/>
      <c r="Y891" s="309"/>
      <c r="Z891" s="309"/>
    </row>
    <row r="892" spans="1:26" ht="14.25" customHeight="1">
      <c r="A892" s="312"/>
      <c r="B892" s="308"/>
      <c r="C892" s="309"/>
      <c r="D892" s="309"/>
      <c r="E892" s="309"/>
      <c r="F892" s="309"/>
      <c r="G892" s="309"/>
      <c r="H892" s="309"/>
      <c r="I892" s="309"/>
      <c r="J892" s="309"/>
      <c r="K892" s="309"/>
      <c r="L892" s="309"/>
      <c r="M892" s="309"/>
      <c r="N892" s="309"/>
      <c r="O892" s="309"/>
      <c r="P892" s="309"/>
      <c r="Q892" s="309"/>
      <c r="R892" s="309"/>
      <c r="S892" s="309"/>
      <c r="T892" s="309"/>
      <c r="U892" s="309"/>
      <c r="V892" s="309"/>
      <c r="W892" s="309"/>
      <c r="X892" s="309"/>
      <c r="Y892" s="309"/>
      <c r="Z892" s="309"/>
    </row>
    <row r="893" spans="1:26" ht="14.25" customHeight="1">
      <c r="A893" s="312"/>
      <c r="B893" s="308"/>
      <c r="C893" s="309"/>
      <c r="D893" s="309"/>
      <c r="E893" s="309"/>
      <c r="F893" s="309"/>
      <c r="G893" s="309"/>
      <c r="H893" s="309"/>
      <c r="I893" s="309"/>
      <c r="J893" s="309"/>
      <c r="K893" s="309"/>
      <c r="L893" s="309"/>
      <c r="M893" s="309"/>
      <c r="N893" s="309"/>
      <c r="O893" s="309"/>
      <c r="P893" s="309"/>
      <c r="Q893" s="309"/>
      <c r="R893" s="309"/>
      <c r="S893" s="309"/>
      <c r="T893" s="309"/>
      <c r="U893" s="309"/>
      <c r="V893" s="309"/>
      <c r="W893" s="309"/>
      <c r="X893" s="309"/>
      <c r="Y893" s="309"/>
      <c r="Z893" s="309"/>
    </row>
    <row r="894" spans="1:26" ht="14.25" customHeight="1">
      <c r="A894" s="312"/>
      <c r="B894" s="308"/>
      <c r="C894" s="309"/>
      <c r="D894" s="309"/>
      <c r="E894" s="309"/>
      <c r="F894" s="309"/>
      <c r="G894" s="309"/>
      <c r="H894" s="309"/>
      <c r="I894" s="309"/>
      <c r="J894" s="309"/>
      <c r="K894" s="309"/>
      <c r="L894" s="309"/>
      <c r="M894" s="309"/>
      <c r="N894" s="309"/>
      <c r="O894" s="309"/>
      <c r="P894" s="309"/>
      <c r="Q894" s="309"/>
      <c r="R894" s="309"/>
      <c r="S894" s="309"/>
      <c r="T894" s="309"/>
      <c r="U894" s="309"/>
      <c r="V894" s="309"/>
      <c r="W894" s="309"/>
      <c r="X894" s="309"/>
      <c r="Y894" s="309"/>
      <c r="Z894" s="309"/>
    </row>
    <row r="895" spans="1:26" ht="14.25" customHeight="1">
      <c r="A895" s="312"/>
      <c r="B895" s="308"/>
      <c r="C895" s="309"/>
      <c r="D895" s="309"/>
      <c r="E895" s="309"/>
      <c r="F895" s="309"/>
      <c r="G895" s="309"/>
      <c r="H895" s="309"/>
      <c r="I895" s="309"/>
      <c r="J895" s="309"/>
      <c r="K895" s="309"/>
      <c r="L895" s="309"/>
      <c r="M895" s="309"/>
      <c r="N895" s="309"/>
      <c r="O895" s="309"/>
      <c r="P895" s="309"/>
      <c r="Q895" s="309"/>
      <c r="R895" s="309"/>
      <c r="S895" s="309"/>
      <c r="T895" s="309"/>
      <c r="U895" s="309"/>
      <c r="V895" s="309"/>
      <c r="W895" s="309"/>
      <c r="X895" s="309"/>
      <c r="Y895" s="309"/>
      <c r="Z895" s="309"/>
    </row>
    <row r="896" spans="1:26" ht="14.25" customHeight="1">
      <c r="A896" s="312"/>
      <c r="B896" s="308"/>
      <c r="C896" s="309"/>
      <c r="D896" s="309"/>
      <c r="E896" s="309"/>
      <c r="F896" s="309"/>
      <c r="G896" s="309"/>
      <c r="H896" s="309"/>
      <c r="I896" s="309"/>
      <c r="J896" s="309"/>
      <c r="K896" s="309"/>
      <c r="L896" s="309"/>
      <c r="M896" s="309"/>
      <c r="N896" s="309"/>
      <c r="O896" s="309"/>
      <c r="P896" s="309"/>
      <c r="Q896" s="309"/>
      <c r="R896" s="309"/>
      <c r="S896" s="309"/>
      <c r="T896" s="309"/>
      <c r="U896" s="309"/>
      <c r="V896" s="309"/>
      <c r="W896" s="309"/>
      <c r="X896" s="309"/>
      <c r="Y896" s="309"/>
      <c r="Z896" s="309"/>
    </row>
    <row r="897" spans="1:26" ht="14.25" customHeight="1">
      <c r="A897" s="312"/>
      <c r="B897" s="308"/>
      <c r="C897" s="309"/>
      <c r="D897" s="309"/>
      <c r="E897" s="309"/>
      <c r="F897" s="309"/>
      <c r="G897" s="309"/>
      <c r="H897" s="309"/>
      <c r="I897" s="309"/>
      <c r="J897" s="309"/>
      <c r="K897" s="309"/>
      <c r="L897" s="309"/>
      <c r="M897" s="309"/>
      <c r="N897" s="309"/>
      <c r="O897" s="309"/>
      <c r="P897" s="309"/>
      <c r="Q897" s="309"/>
      <c r="R897" s="309"/>
      <c r="S897" s="309"/>
      <c r="T897" s="309"/>
      <c r="U897" s="309"/>
      <c r="V897" s="309"/>
      <c r="W897" s="309"/>
      <c r="X897" s="309"/>
      <c r="Y897" s="309"/>
      <c r="Z897" s="309"/>
    </row>
    <row r="898" spans="1:26" ht="14.25" customHeight="1">
      <c r="A898" s="312"/>
      <c r="B898" s="308"/>
      <c r="C898" s="309"/>
      <c r="D898" s="309"/>
      <c r="E898" s="309"/>
      <c r="F898" s="309"/>
      <c r="G898" s="309"/>
      <c r="H898" s="309"/>
      <c r="I898" s="309"/>
      <c r="J898" s="309"/>
      <c r="K898" s="309"/>
      <c r="L898" s="309"/>
      <c r="M898" s="309"/>
      <c r="N898" s="309"/>
      <c r="O898" s="309"/>
      <c r="P898" s="309"/>
      <c r="Q898" s="309"/>
      <c r="R898" s="309"/>
      <c r="S898" s="309"/>
      <c r="T898" s="309"/>
      <c r="U898" s="309"/>
      <c r="V898" s="309"/>
      <c r="W898" s="309"/>
      <c r="X898" s="309"/>
      <c r="Y898" s="309"/>
      <c r="Z898" s="309"/>
    </row>
    <row r="899" spans="1:26" ht="14.25" customHeight="1">
      <c r="A899" s="312"/>
      <c r="B899" s="308"/>
      <c r="C899" s="309"/>
      <c r="D899" s="309"/>
      <c r="E899" s="309"/>
      <c r="F899" s="309"/>
      <c r="G899" s="309"/>
      <c r="H899" s="309"/>
      <c r="I899" s="309"/>
      <c r="J899" s="309"/>
      <c r="K899" s="309"/>
      <c r="L899" s="309"/>
      <c r="M899" s="309"/>
      <c r="N899" s="309"/>
      <c r="O899" s="309"/>
      <c r="P899" s="309"/>
      <c r="Q899" s="309"/>
      <c r="R899" s="309"/>
      <c r="S899" s="309"/>
      <c r="T899" s="309"/>
      <c r="U899" s="309"/>
      <c r="V899" s="309"/>
      <c r="W899" s="309"/>
      <c r="X899" s="309"/>
      <c r="Y899" s="309"/>
      <c r="Z899" s="309"/>
    </row>
    <row r="900" spans="1:26" ht="14.25" customHeight="1">
      <c r="A900" s="312"/>
      <c r="B900" s="308"/>
      <c r="C900" s="309"/>
      <c r="D900" s="309"/>
      <c r="E900" s="309"/>
      <c r="F900" s="309"/>
      <c r="G900" s="309"/>
      <c r="H900" s="309"/>
      <c r="I900" s="309"/>
      <c r="J900" s="309"/>
      <c r="K900" s="309"/>
      <c r="L900" s="309"/>
      <c r="M900" s="309"/>
      <c r="N900" s="309"/>
      <c r="O900" s="309"/>
      <c r="P900" s="309"/>
      <c r="Q900" s="309"/>
      <c r="R900" s="309"/>
      <c r="S900" s="309"/>
      <c r="T900" s="309"/>
      <c r="U900" s="309"/>
      <c r="V900" s="309"/>
      <c r="W900" s="309"/>
      <c r="X900" s="309"/>
      <c r="Y900" s="309"/>
      <c r="Z900" s="309"/>
    </row>
    <row r="901" spans="1:26" ht="14.25" customHeight="1">
      <c r="A901" s="312"/>
      <c r="B901" s="308"/>
      <c r="C901" s="309"/>
      <c r="D901" s="309"/>
      <c r="E901" s="309"/>
      <c r="F901" s="309"/>
      <c r="G901" s="309"/>
      <c r="H901" s="309"/>
      <c r="I901" s="309"/>
      <c r="J901" s="309"/>
      <c r="K901" s="309"/>
      <c r="L901" s="309"/>
      <c r="M901" s="309"/>
      <c r="N901" s="309"/>
      <c r="O901" s="309"/>
      <c r="P901" s="309"/>
      <c r="Q901" s="309"/>
      <c r="R901" s="309"/>
      <c r="S901" s="309"/>
      <c r="T901" s="309"/>
      <c r="U901" s="309"/>
      <c r="V901" s="309"/>
      <c r="W901" s="309"/>
      <c r="X901" s="309"/>
      <c r="Y901" s="309"/>
      <c r="Z901" s="309"/>
    </row>
    <row r="902" spans="1:26" ht="14.25" customHeight="1">
      <c r="A902" s="312"/>
      <c r="B902" s="308"/>
      <c r="C902" s="309"/>
      <c r="D902" s="309"/>
      <c r="E902" s="309"/>
      <c r="F902" s="309"/>
      <c r="G902" s="309"/>
      <c r="H902" s="309"/>
      <c r="I902" s="309"/>
      <c r="J902" s="309"/>
      <c r="K902" s="309"/>
      <c r="L902" s="309"/>
      <c r="M902" s="309"/>
      <c r="N902" s="309"/>
      <c r="O902" s="309"/>
      <c r="P902" s="309"/>
      <c r="Q902" s="309"/>
      <c r="R902" s="309"/>
      <c r="S902" s="309"/>
      <c r="T902" s="309"/>
      <c r="U902" s="309"/>
      <c r="V902" s="309"/>
      <c r="W902" s="309"/>
      <c r="X902" s="309"/>
      <c r="Y902" s="309"/>
      <c r="Z902" s="309"/>
    </row>
    <row r="903" spans="1:26" ht="14.25" customHeight="1">
      <c r="A903" s="312"/>
      <c r="B903" s="308"/>
      <c r="C903" s="309"/>
      <c r="D903" s="309"/>
      <c r="E903" s="309"/>
      <c r="F903" s="309"/>
      <c r="G903" s="309"/>
      <c r="H903" s="309"/>
      <c r="I903" s="309"/>
      <c r="J903" s="309"/>
      <c r="K903" s="309"/>
      <c r="L903" s="309"/>
      <c r="M903" s="309"/>
      <c r="N903" s="309"/>
      <c r="O903" s="309"/>
      <c r="P903" s="309"/>
      <c r="Q903" s="309"/>
      <c r="R903" s="309"/>
      <c r="S903" s="309"/>
      <c r="T903" s="309"/>
      <c r="U903" s="309"/>
      <c r="V903" s="309"/>
      <c r="W903" s="309"/>
      <c r="X903" s="309"/>
      <c r="Y903" s="309"/>
      <c r="Z903" s="309"/>
    </row>
    <row r="904" spans="1:26" ht="14.25" customHeight="1">
      <c r="A904" s="312"/>
      <c r="B904" s="308"/>
      <c r="C904" s="309"/>
      <c r="D904" s="309"/>
      <c r="E904" s="309"/>
      <c r="F904" s="309"/>
      <c r="G904" s="309"/>
      <c r="H904" s="309"/>
      <c r="I904" s="309"/>
      <c r="J904" s="309"/>
      <c r="K904" s="309"/>
      <c r="L904" s="309"/>
      <c r="M904" s="309"/>
      <c r="N904" s="309"/>
      <c r="O904" s="309"/>
      <c r="P904" s="309"/>
      <c r="Q904" s="309"/>
      <c r="R904" s="309"/>
      <c r="S904" s="309"/>
      <c r="T904" s="309"/>
      <c r="U904" s="309"/>
      <c r="V904" s="309"/>
      <c r="W904" s="309"/>
      <c r="X904" s="309"/>
      <c r="Y904" s="309"/>
      <c r="Z904" s="309"/>
    </row>
    <row r="905" spans="1:26" ht="14.25" customHeight="1">
      <c r="A905" s="312"/>
      <c r="B905" s="308"/>
      <c r="C905" s="309"/>
      <c r="D905" s="309"/>
      <c r="E905" s="309"/>
      <c r="F905" s="309"/>
      <c r="G905" s="309"/>
      <c r="H905" s="309"/>
      <c r="I905" s="309"/>
      <c r="J905" s="309"/>
      <c r="K905" s="309"/>
      <c r="L905" s="309"/>
      <c r="M905" s="309"/>
      <c r="N905" s="309"/>
      <c r="O905" s="309"/>
      <c r="P905" s="309"/>
      <c r="Q905" s="309"/>
      <c r="R905" s="309"/>
      <c r="S905" s="309"/>
      <c r="T905" s="309"/>
      <c r="U905" s="309"/>
      <c r="V905" s="309"/>
      <c r="W905" s="309"/>
      <c r="X905" s="309"/>
      <c r="Y905" s="309"/>
      <c r="Z905" s="309"/>
    </row>
    <row r="906" spans="1:26" ht="14.25" customHeight="1">
      <c r="A906" s="312"/>
      <c r="B906" s="308"/>
      <c r="C906" s="309"/>
      <c r="D906" s="309"/>
      <c r="E906" s="309"/>
      <c r="F906" s="309"/>
      <c r="G906" s="309"/>
      <c r="H906" s="309"/>
      <c r="I906" s="309"/>
      <c r="J906" s="309"/>
      <c r="K906" s="309"/>
      <c r="L906" s="309"/>
      <c r="M906" s="309"/>
      <c r="N906" s="309"/>
      <c r="O906" s="309"/>
      <c r="P906" s="309"/>
      <c r="Q906" s="309"/>
      <c r="R906" s="309"/>
      <c r="S906" s="309"/>
      <c r="T906" s="309"/>
      <c r="U906" s="309"/>
      <c r="V906" s="309"/>
      <c r="W906" s="309"/>
      <c r="X906" s="309"/>
      <c r="Y906" s="309"/>
      <c r="Z906" s="309"/>
    </row>
    <row r="907" spans="1:26" ht="14.25" customHeight="1">
      <c r="A907" s="312"/>
      <c r="B907" s="308"/>
      <c r="C907" s="309"/>
      <c r="D907" s="309"/>
      <c r="E907" s="309"/>
      <c r="F907" s="309"/>
      <c r="G907" s="309"/>
      <c r="H907" s="309"/>
      <c r="I907" s="309"/>
      <c r="J907" s="309"/>
      <c r="K907" s="309"/>
      <c r="L907" s="309"/>
      <c r="M907" s="309"/>
      <c r="N907" s="309"/>
      <c r="O907" s="309"/>
      <c r="P907" s="309"/>
      <c r="Q907" s="309"/>
      <c r="R907" s="309"/>
      <c r="S907" s="309"/>
      <c r="T907" s="309"/>
      <c r="U907" s="309"/>
      <c r="V907" s="309"/>
      <c r="W907" s="309"/>
      <c r="X907" s="309"/>
      <c r="Y907" s="309"/>
      <c r="Z907" s="309"/>
    </row>
    <row r="908" spans="1:26" ht="14.25" customHeight="1">
      <c r="A908" s="312"/>
      <c r="B908" s="308"/>
      <c r="C908" s="309"/>
      <c r="D908" s="309"/>
      <c r="E908" s="309"/>
      <c r="F908" s="309"/>
      <c r="G908" s="309"/>
      <c r="H908" s="309"/>
      <c r="I908" s="309"/>
      <c r="J908" s="309"/>
      <c r="K908" s="309"/>
      <c r="L908" s="309"/>
      <c r="M908" s="309"/>
      <c r="N908" s="309"/>
      <c r="O908" s="309"/>
      <c r="P908" s="309"/>
      <c r="Q908" s="309"/>
      <c r="R908" s="309"/>
      <c r="S908" s="309"/>
      <c r="T908" s="309"/>
      <c r="U908" s="309"/>
      <c r="V908" s="309"/>
      <c r="W908" s="309"/>
      <c r="X908" s="309"/>
      <c r="Y908" s="309"/>
      <c r="Z908" s="309"/>
    </row>
    <row r="909" spans="1:26" ht="14.25" customHeight="1">
      <c r="A909" s="312"/>
      <c r="B909" s="308"/>
      <c r="C909" s="309"/>
      <c r="D909" s="309"/>
      <c r="E909" s="309"/>
      <c r="F909" s="309"/>
      <c r="G909" s="309"/>
      <c r="H909" s="309"/>
      <c r="I909" s="309"/>
      <c r="J909" s="309"/>
      <c r="K909" s="309"/>
      <c r="L909" s="309"/>
      <c r="M909" s="309"/>
      <c r="N909" s="309"/>
      <c r="O909" s="309"/>
      <c r="P909" s="309"/>
      <c r="Q909" s="309"/>
      <c r="R909" s="309"/>
      <c r="S909" s="309"/>
      <c r="T909" s="309"/>
      <c r="U909" s="309"/>
      <c r="V909" s="309"/>
      <c r="W909" s="309"/>
      <c r="X909" s="309"/>
      <c r="Y909" s="309"/>
      <c r="Z909" s="309"/>
    </row>
    <row r="910" spans="1:26" ht="14.25" customHeight="1">
      <c r="A910" s="312"/>
      <c r="B910" s="308"/>
      <c r="C910" s="309"/>
      <c r="D910" s="309"/>
      <c r="E910" s="309"/>
      <c r="F910" s="309"/>
      <c r="G910" s="309"/>
      <c r="H910" s="309"/>
      <c r="I910" s="309"/>
      <c r="J910" s="309"/>
      <c r="K910" s="309"/>
      <c r="L910" s="309"/>
      <c r="M910" s="309"/>
      <c r="N910" s="309"/>
      <c r="O910" s="309"/>
      <c r="P910" s="309"/>
      <c r="Q910" s="309"/>
      <c r="R910" s="309"/>
      <c r="S910" s="309"/>
      <c r="T910" s="309"/>
      <c r="U910" s="309"/>
      <c r="V910" s="309"/>
      <c r="W910" s="309"/>
      <c r="X910" s="309"/>
      <c r="Y910" s="309"/>
      <c r="Z910" s="309"/>
    </row>
    <row r="911" spans="1:26" ht="14.25" customHeight="1">
      <c r="A911" s="312"/>
      <c r="B911" s="308"/>
      <c r="C911" s="309"/>
      <c r="D911" s="309"/>
      <c r="E911" s="309"/>
      <c r="F911" s="309"/>
      <c r="G911" s="309"/>
      <c r="H911" s="309"/>
      <c r="I911" s="309"/>
      <c r="J911" s="309"/>
      <c r="K911" s="309"/>
      <c r="L911" s="309"/>
      <c r="M911" s="309"/>
      <c r="N911" s="309"/>
      <c r="O911" s="309"/>
      <c r="P911" s="309"/>
      <c r="Q911" s="309"/>
      <c r="R911" s="309"/>
      <c r="S911" s="309"/>
      <c r="T911" s="309"/>
      <c r="U911" s="309"/>
      <c r="V911" s="309"/>
      <c r="W911" s="309"/>
      <c r="X911" s="309"/>
      <c r="Y911" s="309"/>
      <c r="Z911" s="309"/>
    </row>
    <row r="912" spans="1:26" ht="14.25" customHeight="1">
      <c r="A912" s="312"/>
      <c r="B912" s="308"/>
      <c r="C912" s="309"/>
      <c r="D912" s="309"/>
      <c r="E912" s="309"/>
      <c r="F912" s="309"/>
      <c r="G912" s="309"/>
      <c r="H912" s="309"/>
      <c r="I912" s="309"/>
      <c r="J912" s="309"/>
      <c r="K912" s="309"/>
      <c r="L912" s="309"/>
      <c r="M912" s="309"/>
      <c r="N912" s="309"/>
      <c r="O912" s="309"/>
      <c r="P912" s="309"/>
      <c r="Q912" s="309"/>
      <c r="R912" s="309"/>
      <c r="S912" s="309"/>
      <c r="T912" s="309"/>
      <c r="U912" s="309"/>
      <c r="V912" s="309"/>
      <c r="W912" s="309"/>
      <c r="X912" s="309"/>
      <c r="Y912" s="309"/>
      <c r="Z912" s="309"/>
    </row>
    <row r="913" spans="1:26" ht="14.25" customHeight="1">
      <c r="A913" s="312"/>
      <c r="B913" s="308"/>
      <c r="C913" s="309"/>
      <c r="D913" s="309"/>
      <c r="E913" s="309"/>
      <c r="F913" s="309"/>
      <c r="G913" s="309"/>
      <c r="H913" s="309"/>
      <c r="I913" s="309"/>
      <c r="J913" s="309"/>
      <c r="K913" s="309"/>
      <c r="L913" s="309"/>
      <c r="M913" s="309"/>
      <c r="N913" s="309"/>
      <c r="O913" s="309"/>
      <c r="P913" s="309"/>
      <c r="Q913" s="309"/>
      <c r="R913" s="309"/>
      <c r="S913" s="309"/>
      <c r="T913" s="309"/>
      <c r="U913" s="309"/>
      <c r="V913" s="309"/>
      <c r="W913" s="309"/>
      <c r="X913" s="309"/>
      <c r="Y913" s="309"/>
      <c r="Z913" s="309"/>
    </row>
    <row r="914" spans="1:26" ht="14.25" customHeight="1">
      <c r="A914" s="312"/>
      <c r="B914" s="308"/>
      <c r="C914" s="309"/>
      <c r="D914" s="309"/>
      <c r="E914" s="309"/>
      <c r="F914" s="309"/>
      <c r="G914" s="309"/>
      <c r="H914" s="309"/>
      <c r="I914" s="309"/>
      <c r="J914" s="309"/>
      <c r="K914" s="309"/>
      <c r="L914" s="309"/>
      <c r="M914" s="309"/>
      <c r="N914" s="309"/>
      <c r="O914" s="309"/>
      <c r="P914" s="309"/>
      <c r="Q914" s="309"/>
      <c r="R914" s="309"/>
      <c r="S914" s="309"/>
      <c r="T914" s="309"/>
      <c r="U914" s="309"/>
      <c r="V914" s="309"/>
      <c r="W914" s="309"/>
      <c r="X914" s="309"/>
      <c r="Y914" s="309"/>
      <c r="Z914" s="309"/>
    </row>
    <row r="915" spans="1:26" ht="14.25" customHeight="1">
      <c r="A915" s="312"/>
      <c r="B915" s="308"/>
      <c r="C915" s="309"/>
      <c r="D915" s="309"/>
      <c r="E915" s="309"/>
      <c r="F915" s="309"/>
      <c r="G915" s="309"/>
      <c r="H915" s="309"/>
      <c r="I915" s="309"/>
      <c r="J915" s="309"/>
      <c r="K915" s="309"/>
      <c r="L915" s="309"/>
      <c r="M915" s="309"/>
      <c r="N915" s="309"/>
      <c r="O915" s="309"/>
      <c r="P915" s="309"/>
      <c r="Q915" s="309"/>
      <c r="R915" s="309"/>
      <c r="S915" s="309"/>
      <c r="T915" s="309"/>
      <c r="U915" s="309"/>
      <c r="V915" s="309"/>
      <c r="W915" s="309"/>
      <c r="X915" s="309"/>
      <c r="Y915" s="309"/>
      <c r="Z915" s="309"/>
    </row>
    <row r="916" spans="1:26" ht="14.25" customHeight="1">
      <c r="A916" s="312"/>
      <c r="B916" s="308"/>
      <c r="C916" s="309"/>
      <c r="D916" s="309"/>
      <c r="E916" s="309"/>
      <c r="F916" s="309"/>
      <c r="G916" s="309"/>
      <c r="H916" s="309"/>
      <c r="I916" s="309"/>
      <c r="J916" s="309"/>
      <c r="K916" s="309"/>
      <c r="L916" s="309"/>
      <c r="M916" s="309"/>
      <c r="N916" s="309"/>
      <c r="O916" s="309"/>
      <c r="P916" s="309"/>
      <c r="Q916" s="309"/>
      <c r="R916" s="309"/>
      <c r="S916" s="309"/>
      <c r="T916" s="309"/>
      <c r="U916" s="309"/>
      <c r="V916" s="309"/>
      <c r="W916" s="309"/>
      <c r="X916" s="309"/>
      <c r="Y916" s="309"/>
      <c r="Z916" s="309"/>
    </row>
    <row r="917" spans="1:26" ht="14.25" customHeight="1">
      <c r="A917" s="312"/>
      <c r="B917" s="308"/>
      <c r="C917" s="309"/>
      <c r="D917" s="309"/>
      <c r="E917" s="309"/>
      <c r="F917" s="309"/>
      <c r="G917" s="309"/>
      <c r="H917" s="309"/>
      <c r="I917" s="309"/>
      <c r="J917" s="309"/>
      <c r="K917" s="309"/>
      <c r="L917" s="309"/>
      <c r="M917" s="309"/>
      <c r="N917" s="309"/>
      <c r="O917" s="309"/>
      <c r="P917" s="309"/>
      <c r="Q917" s="309"/>
      <c r="R917" s="309"/>
      <c r="S917" s="309"/>
      <c r="T917" s="309"/>
      <c r="U917" s="309"/>
      <c r="V917" s="309"/>
      <c r="W917" s="309"/>
      <c r="X917" s="309"/>
      <c r="Y917" s="309"/>
      <c r="Z917" s="309"/>
    </row>
    <row r="918" spans="1:26" ht="14.25" customHeight="1">
      <c r="A918" s="312"/>
      <c r="B918" s="308"/>
      <c r="C918" s="309"/>
      <c r="D918" s="309"/>
      <c r="E918" s="309"/>
      <c r="F918" s="309"/>
      <c r="G918" s="309"/>
      <c r="H918" s="309"/>
      <c r="I918" s="309"/>
      <c r="J918" s="309"/>
      <c r="K918" s="309"/>
      <c r="L918" s="309"/>
      <c r="M918" s="309"/>
      <c r="N918" s="309"/>
      <c r="O918" s="309"/>
      <c r="P918" s="309"/>
      <c r="Q918" s="309"/>
      <c r="R918" s="309"/>
      <c r="S918" s="309"/>
      <c r="T918" s="309"/>
      <c r="U918" s="309"/>
      <c r="V918" s="309"/>
      <c r="W918" s="309"/>
      <c r="X918" s="309"/>
      <c r="Y918" s="309"/>
      <c r="Z918" s="309"/>
    </row>
    <row r="919" spans="1:26" ht="14.25" customHeight="1">
      <c r="A919" s="312"/>
      <c r="B919" s="308"/>
      <c r="C919" s="309"/>
      <c r="D919" s="309"/>
      <c r="E919" s="309"/>
      <c r="F919" s="309"/>
      <c r="G919" s="309"/>
      <c r="H919" s="309"/>
      <c r="I919" s="309"/>
      <c r="J919" s="309"/>
      <c r="K919" s="309"/>
      <c r="L919" s="309"/>
      <c r="M919" s="309"/>
      <c r="N919" s="309"/>
      <c r="O919" s="309"/>
      <c r="P919" s="309"/>
      <c r="Q919" s="309"/>
      <c r="R919" s="309"/>
      <c r="S919" s="309"/>
      <c r="T919" s="309"/>
      <c r="U919" s="309"/>
      <c r="V919" s="309"/>
      <c r="W919" s="309"/>
      <c r="X919" s="309"/>
      <c r="Y919" s="309"/>
      <c r="Z919" s="309"/>
    </row>
    <row r="920" spans="1:26" ht="14.25" customHeight="1">
      <c r="A920" s="312"/>
      <c r="B920" s="308"/>
      <c r="C920" s="309"/>
      <c r="D920" s="309"/>
      <c r="E920" s="309"/>
      <c r="F920" s="309"/>
      <c r="G920" s="309"/>
      <c r="H920" s="309"/>
      <c r="I920" s="309"/>
      <c r="J920" s="309"/>
      <c r="K920" s="309"/>
      <c r="L920" s="309"/>
      <c r="M920" s="309"/>
      <c r="N920" s="309"/>
      <c r="O920" s="309"/>
      <c r="P920" s="309"/>
      <c r="Q920" s="309"/>
      <c r="R920" s="309"/>
      <c r="S920" s="309"/>
      <c r="T920" s="309"/>
      <c r="U920" s="309"/>
      <c r="V920" s="309"/>
      <c r="W920" s="309"/>
      <c r="X920" s="309"/>
      <c r="Y920" s="309"/>
      <c r="Z920" s="309"/>
    </row>
    <row r="921" spans="1:26" ht="14.25" customHeight="1">
      <c r="A921" s="312"/>
      <c r="B921" s="308"/>
      <c r="C921" s="309"/>
      <c r="D921" s="309"/>
      <c r="E921" s="309"/>
      <c r="F921" s="309"/>
      <c r="G921" s="309"/>
      <c r="H921" s="309"/>
      <c r="I921" s="309"/>
      <c r="J921" s="309"/>
      <c r="K921" s="309"/>
      <c r="L921" s="309"/>
      <c r="M921" s="309"/>
      <c r="N921" s="309"/>
      <c r="O921" s="309"/>
      <c r="P921" s="309"/>
      <c r="Q921" s="309"/>
      <c r="R921" s="309"/>
      <c r="S921" s="309"/>
      <c r="T921" s="309"/>
      <c r="U921" s="309"/>
      <c r="V921" s="309"/>
      <c r="W921" s="309"/>
      <c r="X921" s="309"/>
      <c r="Y921" s="309"/>
      <c r="Z921" s="309"/>
    </row>
    <row r="922" spans="1:26" ht="14.25" customHeight="1">
      <c r="A922" s="312"/>
      <c r="B922" s="308"/>
      <c r="C922" s="309"/>
      <c r="D922" s="309"/>
      <c r="E922" s="309"/>
      <c r="F922" s="309"/>
      <c r="G922" s="309"/>
      <c r="H922" s="309"/>
      <c r="I922" s="309"/>
      <c r="J922" s="309"/>
      <c r="K922" s="309"/>
      <c r="L922" s="309"/>
      <c r="M922" s="309"/>
      <c r="N922" s="309"/>
      <c r="O922" s="309"/>
      <c r="P922" s="309"/>
      <c r="Q922" s="309"/>
      <c r="R922" s="309"/>
      <c r="S922" s="309"/>
      <c r="T922" s="309"/>
      <c r="U922" s="309"/>
      <c r="V922" s="309"/>
      <c r="W922" s="309"/>
      <c r="X922" s="309"/>
      <c r="Y922" s="309"/>
      <c r="Z922" s="309"/>
    </row>
    <row r="923" spans="1:26" ht="14.25" customHeight="1">
      <c r="A923" s="312"/>
      <c r="B923" s="308"/>
      <c r="C923" s="309"/>
      <c r="D923" s="309"/>
      <c r="E923" s="309"/>
      <c r="F923" s="309"/>
      <c r="G923" s="309"/>
      <c r="H923" s="309"/>
      <c r="I923" s="309"/>
      <c r="J923" s="309"/>
      <c r="K923" s="309"/>
      <c r="L923" s="309"/>
      <c r="M923" s="309"/>
      <c r="N923" s="309"/>
      <c r="O923" s="309"/>
      <c r="P923" s="309"/>
      <c r="Q923" s="309"/>
      <c r="R923" s="309"/>
      <c r="S923" s="309"/>
      <c r="T923" s="309"/>
      <c r="U923" s="309"/>
      <c r="V923" s="309"/>
      <c r="W923" s="309"/>
      <c r="X923" s="309"/>
      <c r="Y923" s="309"/>
      <c r="Z923" s="309"/>
    </row>
    <row r="924" spans="1:26" ht="14.25" customHeight="1">
      <c r="A924" s="312"/>
      <c r="B924" s="308"/>
      <c r="C924" s="309"/>
      <c r="D924" s="309"/>
      <c r="E924" s="309"/>
      <c r="F924" s="309"/>
      <c r="G924" s="309"/>
      <c r="H924" s="309"/>
      <c r="I924" s="309"/>
      <c r="J924" s="309"/>
      <c r="K924" s="309"/>
      <c r="L924" s="309"/>
      <c r="M924" s="309"/>
      <c r="N924" s="309"/>
      <c r="O924" s="309"/>
      <c r="P924" s="309"/>
      <c r="Q924" s="309"/>
      <c r="R924" s="309"/>
      <c r="S924" s="309"/>
      <c r="T924" s="309"/>
      <c r="U924" s="309"/>
      <c r="V924" s="309"/>
      <c r="W924" s="309"/>
      <c r="X924" s="309"/>
      <c r="Y924" s="309"/>
      <c r="Z924" s="309"/>
    </row>
    <row r="925" spans="1:26" ht="14.25" customHeight="1">
      <c r="A925" s="312"/>
      <c r="B925" s="308"/>
      <c r="C925" s="309"/>
      <c r="D925" s="309"/>
      <c r="E925" s="309"/>
      <c r="F925" s="309"/>
      <c r="G925" s="309"/>
      <c r="H925" s="309"/>
      <c r="I925" s="309"/>
      <c r="J925" s="309"/>
      <c r="K925" s="309"/>
      <c r="L925" s="309"/>
      <c r="M925" s="309"/>
      <c r="N925" s="309"/>
      <c r="O925" s="309"/>
      <c r="P925" s="309"/>
      <c r="Q925" s="309"/>
      <c r="R925" s="309"/>
      <c r="S925" s="309"/>
      <c r="T925" s="309"/>
      <c r="U925" s="309"/>
      <c r="V925" s="309"/>
      <c r="W925" s="309"/>
      <c r="X925" s="309"/>
      <c r="Y925" s="309"/>
      <c r="Z925" s="309"/>
    </row>
    <row r="926" spans="1:26" ht="14.25" customHeight="1">
      <c r="A926" s="312"/>
      <c r="B926" s="308"/>
      <c r="C926" s="309"/>
      <c r="D926" s="309"/>
      <c r="E926" s="309"/>
      <c r="F926" s="309"/>
      <c r="G926" s="309"/>
      <c r="H926" s="309"/>
      <c r="I926" s="309"/>
      <c r="J926" s="309"/>
      <c r="K926" s="309"/>
      <c r="L926" s="309"/>
      <c r="M926" s="309"/>
      <c r="N926" s="309"/>
      <c r="O926" s="309"/>
      <c r="P926" s="309"/>
      <c r="Q926" s="309"/>
      <c r="R926" s="309"/>
      <c r="S926" s="309"/>
      <c r="T926" s="309"/>
      <c r="U926" s="309"/>
      <c r="V926" s="309"/>
      <c r="W926" s="309"/>
      <c r="X926" s="309"/>
      <c r="Y926" s="309"/>
      <c r="Z926" s="309"/>
    </row>
    <row r="927" spans="1:26" ht="14.25" customHeight="1">
      <c r="A927" s="312"/>
      <c r="B927" s="308"/>
      <c r="C927" s="309"/>
      <c r="D927" s="309"/>
      <c r="E927" s="309"/>
      <c r="F927" s="309"/>
      <c r="G927" s="309"/>
      <c r="H927" s="309"/>
      <c r="I927" s="309"/>
      <c r="J927" s="309"/>
      <c r="K927" s="309"/>
      <c r="L927" s="309"/>
      <c r="M927" s="309"/>
      <c r="N927" s="309"/>
      <c r="O927" s="309"/>
      <c r="P927" s="309"/>
      <c r="Q927" s="309"/>
      <c r="R927" s="309"/>
      <c r="S927" s="309"/>
      <c r="T927" s="309"/>
      <c r="U927" s="309"/>
      <c r="V927" s="309"/>
      <c r="W927" s="309"/>
      <c r="X927" s="309"/>
      <c r="Y927" s="309"/>
      <c r="Z927" s="309"/>
    </row>
    <row r="928" spans="1:26" ht="14.25" customHeight="1">
      <c r="A928" s="312"/>
      <c r="B928" s="308"/>
      <c r="C928" s="309"/>
      <c r="D928" s="309"/>
      <c r="E928" s="309"/>
      <c r="F928" s="309"/>
      <c r="G928" s="309"/>
      <c r="H928" s="309"/>
      <c r="I928" s="309"/>
      <c r="J928" s="309"/>
      <c r="K928" s="309"/>
      <c r="L928" s="309"/>
      <c r="M928" s="309"/>
      <c r="N928" s="309"/>
      <c r="O928" s="309"/>
      <c r="P928" s="309"/>
      <c r="Q928" s="309"/>
      <c r="R928" s="309"/>
      <c r="S928" s="309"/>
      <c r="T928" s="309"/>
      <c r="U928" s="309"/>
      <c r="V928" s="309"/>
      <c r="W928" s="309"/>
      <c r="X928" s="309"/>
      <c r="Y928" s="309"/>
      <c r="Z928" s="309"/>
    </row>
    <row r="929" spans="1:26" ht="14.25" customHeight="1">
      <c r="A929" s="312"/>
      <c r="B929" s="308"/>
      <c r="C929" s="309"/>
      <c r="D929" s="309"/>
      <c r="E929" s="309"/>
      <c r="F929" s="309"/>
      <c r="G929" s="309"/>
      <c r="H929" s="309"/>
      <c r="I929" s="309"/>
      <c r="J929" s="309"/>
      <c r="K929" s="309"/>
      <c r="L929" s="309"/>
      <c r="M929" s="309"/>
      <c r="N929" s="309"/>
      <c r="O929" s="309"/>
      <c r="P929" s="309"/>
      <c r="Q929" s="309"/>
      <c r="R929" s="309"/>
      <c r="S929" s="309"/>
      <c r="T929" s="309"/>
      <c r="U929" s="309"/>
      <c r="V929" s="309"/>
      <c r="W929" s="309"/>
      <c r="X929" s="309"/>
      <c r="Y929" s="309"/>
      <c r="Z929" s="309"/>
    </row>
    <row r="930" spans="1:26" ht="14.25" customHeight="1">
      <c r="A930" s="312"/>
      <c r="B930" s="308"/>
      <c r="C930" s="309"/>
      <c r="D930" s="309"/>
      <c r="E930" s="309"/>
      <c r="F930" s="309"/>
      <c r="G930" s="309"/>
      <c r="H930" s="309"/>
      <c r="I930" s="309"/>
      <c r="J930" s="309"/>
      <c r="K930" s="309"/>
      <c r="L930" s="309"/>
      <c r="M930" s="309"/>
      <c r="N930" s="309"/>
      <c r="O930" s="309"/>
      <c r="P930" s="309"/>
      <c r="Q930" s="309"/>
      <c r="R930" s="309"/>
      <c r="S930" s="309"/>
      <c r="T930" s="309"/>
      <c r="U930" s="309"/>
      <c r="V930" s="309"/>
      <c r="W930" s="309"/>
      <c r="X930" s="309"/>
      <c r="Y930" s="309"/>
      <c r="Z930" s="309"/>
    </row>
    <row r="931" spans="1:26" ht="14.25" customHeight="1">
      <c r="A931" s="312"/>
      <c r="B931" s="308"/>
      <c r="C931" s="309"/>
      <c r="D931" s="309"/>
      <c r="E931" s="309"/>
      <c r="F931" s="309"/>
      <c r="G931" s="309"/>
      <c r="H931" s="309"/>
      <c r="I931" s="309"/>
      <c r="J931" s="309"/>
      <c r="K931" s="309"/>
      <c r="L931" s="309"/>
      <c r="M931" s="309"/>
      <c r="N931" s="309"/>
      <c r="O931" s="309"/>
      <c r="P931" s="309"/>
      <c r="Q931" s="309"/>
      <c r="R931" s="309"/>
      <c r="S931" s="309"/>
      <c r="T931" s="309"/>
      <c r="U931" s="309"/>
      <c r="V931" s="309"/>
      <c r="W931" s="309"/>
      <c r="X931" s="309"/>
      <c r="Y931" s="309"/>
      <c r="Z931" s="309"/>
    </row>
    <row r="932" spans="1:26" ht="14.25" customHeight="1">
      <c r="A932" s="312"/>
      <c r="B932" s="308"/>
      <c r="C932" s="309"/>
      <c r="D932" s="309"/>
      <c r="E932" s="309"/>
      <c r="F932" s="309"/>
      <c r="G932" s="309"/>
      <c r="H932" s="309"/>
      <c r="I932" s="309"/>
      <c r="J932" s="309"/>
      <c r="K932" s="309"/>
      <c r="L932" s="309"/>
      <c r="M932" s="309"/>
      <c r="N932" s="309"/>
      <c r="O932" s="309"/>
      <c r="P932" s="309"/>
      <c r="Q932" s="309"/>
      <c r="R932" s="309"/>
      <c r="S932" s="309"/>
      <c r="T932" s="309"/>
      <c r="U932" s="309"/>
      <c r="V932" s="309"/>
      <c r="W932" s="309"/>
      <c r="X932" s="309"/>
      <c r="Y932" s="309"/>
      <c r="Z932" s="309"/>
    </row>
    <row r="933" spans="1:26" ht="14.25" customHeight="1">
      <c r="A933" s="312"/>
      <c r="B933" s="308"/>
      <c r="C933" s="309"/>
      <c r="D933" s="309"/>
      <c r="E933" s="309"/>
      <c r="F933" s="309"/>
      <c r="G933" s="309"/>
      <c r="H933" s="309"/>
      <c r="I933" s="309"/>
      <c r="J933" s="309"/>
      <c r="K933" s="309"/>
      <c r="L933" s="309"/>
      <c r="M933" s="309"/>
      <c r="N933" s="309"/>
      <c r="O933" s="309"/>
      <c r="P933" s="309"/>
      <c r="Q933" s="309"/>
      <c r="R933" s="309"/>
      <c r="S933" s="309"/>
      <c r="T933" s="309"/>
      <c r="U933" s="309"/>
      <c r="V933" s="309"/>
      <c r="W933" s="309"/>
      <c r="X933" s="309"/>
      <c r="Y933" s="309"/>
      <c r="Z933" s="309"/>
    </row>
    <row r="934" spans="1:26" ht="14.25" customHeight="1">
      <c r="A934" s="312"/>
      <c r="B934" s="308"/>
      <c r="C934" s="309"/>
      <c r="D934" s="309"/>
      <c r="E934" s="309"/>
      <c r="F934" s="309"/>
      <c r="G934" s="309"/>
      <c r="H934" s="309"/>
      <c r="I934" s="309"/>
      <c r="J934" s="309"/>
      <c r="K934" s="309"/>
      <c r="L934" s="309"/>
      <c r="M934" s="309"/>
      <c r="N934" s="309"/>
      <c r="O934" s="309"/>
      <c r="P934" s="309"/>
      <c r="Q934" s="309"/>
      <c r="R934" s="309"/>
      <c r="S934" s="309"/>
      <c r="T934" s="309"/>
      <c r="U934" s="309"/>
      <c r="V934" s="309"/>
      <c r="W934" s="309"/>
      <c r="X934" s="309"/>
      <c r="Y934" s="309"/>
      <c r="Z934" s="309"/>
    </row>
    <row r="935" spans="1:26" ht="14.25" customHeight="1">
      <c r="A935" s="312"/>
      <c r="B935" s="308"/>
      <c r="C935" s="309"/>
      <c r="D935" s="309"/>
      <c r="E935" s="309"/>
      <c r="F935" s="309"/>
      <c r="G935" s="309"/>
      <c r="H935" s="309"/>
      <c r="I935" s="309"/>
      <c r="J935" s="309"/>
      <c r="K935" s="309"/>
      <c r="L935" s="309"/>
      <c r="M935" s="309"/>
      <c r="N935" s="309"/>
      <c r="O935" s="309"/>
      <c r="P935" s="309"/>
      <c r="Q935" s="309"/>
      <c r="R935" s="309"/>
      <c r="S935" s="309"/>
      <c r="T935" s="309"/>
      <c r="U935" s="309"/>
      <c r="V935" s="309"/>
      <c r="W935" s="309"/>
      <c r="X935" s="309"/>
      <c r="Y935" s="309"/>
      <c r="Z935" s="309"/>
    </row>
    <row r="936" spans="1:26" ht="14.25" customHeight="1">
      <c r="A936" s="312"/>
      <c r="B936" s="308"/>
      <c r="C936" s="309"/>
      <c r="D936" s="309"/>
      <c r="E936" s="309"/>
      <c r="F936" s="309"/>
      <c r="G936" s="309"/>
      <c r="H936" s="309"/>
      <c r="I936" s="309"/>
      <c r="J936" s="309"/>
      <c r="K936" s="309"/>
      <c r="L936" s="309"/>
      <c r="M936" s="309"/>
      <c r="N936" s="309"/>
      <c r="O936" s="309"/>
      <c r="P936" s="309"/>
      <c r="Q936" s="309"/>
      <c r="R936" s="309"/>
      <c r="S936" s="309"/>
      <c r="T936" s="309"/>
      <c r="U936" s="309"/>
      <c r="V936" s="309"/>
      <c r="W936" s="309"/>
      <c r="X936" s="309"/>
      <c r="Y936" s="309"/>
      <c r="Z936" s="309"/>
    </row>
    <row r="937" spans="1:26" ht="14.25" customHeight="1">
      <c r="A937" s="312"/>
      <c r="B937" s="308"/>
      <c r="C937" s="309"/>
      <c r="D937" s="309"/>
      <c r="E937" s="309"/>
      <c r="F937" s="309"/>
      <c r="G937" s="309"/>
      <c r="H937" s="309"/>
      <c r="I937" s="309"/>
      <c r="J937" s="309"/>
      <c r="K937" s="309"/>
      <c r="L937" s="309"/>
      <c r="M937" s="309"/>
      <c r="N937" s="309"/>
      <c r="O937" s="309"/>
      <c r="P937" s="309"/>
      <c r="Q937" s="309"/>
      <c r="R937" s="309"/>
      <c r="S937" s="309"/>
      <c r="T937" s="309"/>
      <c r="U937" s="309"/>
      <c r="V937" s="309"/>
      <c r="W937" s="309"/>
      <c r="X937" s="309"/>
      <c r="Y937" s="309"/>
      <c r="Z937" s="309"/>
    </row>
    <row r="938" spans="1:26" ht="14.25" customHeight="1">
      <c r="A938" s="312"/>
      <c r="B938" s="308"/>
      <c r="C938" s="309"/>
      <c r="D938" s="309"/>
      <c r="E938" s="309"/>
      <c r="F938" s="309"/>
      <c r="G938" s="309"/>
      <c r="H938" s="309"/>
      <c r="I938" s="309"/>
      <c r="J938" s="309"/>
      <c r="K938" s="309"/>
      <c r="L938" s="309"/>
      <c r="M938" s="309"/>
      <c r="N938" s="309"/>
      <c r="O938" s="309"/>
      <c r="P938" s="309"/>
      <c r="Q938" s="309"/>
      <c r="R938" s="309"/>
      <c r="S938" s="309"/>
      <c r="T938" s="309"/>
      <c r="U938" s="309"/>
      <c r="V938" s="309"/>
      <c r="W938" s="309"/>
      <c r="X938" s="309"/>
      <c r="Y938" s="309"/>
      <c r="Z938" s="309"/>
    </row>
    <row r="939" spans="1:26" ht="14.25" customHeight="1">
      <c r="A939" s="312"/>
      <c r="B939" s="308"/>
      <c r="C939" s="309"/>
      <c r="D939" s="309"/>
      <c r="E939" s="309"/>
      <c r="F939" s="309"/>
      <c r="G939" s="309"/>
      <c r="H939" s="309"/>
      <c r="I939" s="309"/>
      <c r="J939" s="309"/>
      <c r="K939" s="309"/>
      <c r="L939" s="309"/>
      <c r="M939" s="309"/>
      <c r="N939" s="309"/>
      <c r="O939" s="309"/>
      <c r="P939" s="309"/>
      <c r="Q939" s="309"/>
      <c r="R939" s="309"/>
      <c r="S939" s="309"/>
      <c r="T939" s="309"/>
      <c r="U939" s="309"/>
      <c r="V939" s="309"/>
      <c r="W939" s="309"/>
      <c r="X939" s="309"/>
      <c r="Y939" s="309"/>
      <c r="Z939" s="309"/>
    </row>
    <row r="940" spans="1:26" ht="14.25" customHeight="1">
      <c r="A940" s="312"/>
      <c r="B940" s="308"/>
      <c r="C940" s="309"/>
      <c r="D940" s="309"/>
      <c r="E940" s="309"/>
      <c r="F940" s="309"/>
      <c r="G940" s="309"/>
      <c r="H940" s="309"/>
      <c r="I940" s="309"/>
      <c r="J940" s="309"/>
      <c r="K940" s="309"/>
      <c r="L940" s="309"/>
      <c r="M940" s="309"/>
      <c r="N940" s="309"/>
      <c r="O940" s="309"/>
      <c r="P940" s="309"/>
      <c r="Q940" s="309"/>
      <c r="R940" s="309"/>
      <c r="S940" s="309"/>
      <c r="T940" s="309"/>
      <c r="U940" s="309"/>
      <c r="V940" s="309"/>
      <c r="W940" s="309"/>
      <c r="X940" s="309"/>
      <c r="Y940" s="309"/>
      <c r="Z940" s="309"/>
    </row>
    <row r="941" spans="1:26" ht="14.25" customHeight="1">
      <c r="A941" s="312"/>
      <c r="B941" s="308"/>
      <c r="C941" s="309"/>
      <c r="D941" s="309"/>
      <c r="E941" s="309"/>
      <c r="F941" s="309"/>
      <c r="G941" s="309"/>
      <c r="H941" s="309"/>
      <c r="I941" s="309"/>
      <c r="J941" s="309"/>
      <c r="K941" s="309"/>
      <c r="L941" s="309"/>
      <c r="M941" s="309"/>
      <c r="N941" s="309"/>
      <c r="O941" s="309"/>
      <c r="P941" s="309"/>
      <c r="Q941" s="309"/>
      <c r="R941" s="309"/>
      <c r="S941" s="309"/>
      <c r="T941" s="309"/>
      <c r="U941" s="309"/>
      <c r="V941" s="309"/>
      <c r="W941" s="309"/>
      <c r="X941" s="309"/>
      <c r="Y941" s="309"/>
      <c r="Z941" s="309"/>
    </row>
    <row r="942" spans="1:26" ht="14.25" customHeight="1">
      <c r="A942" s="312"/>
      <c r="B942" s="308"/>
      <c r="C942" s="309"/>
      <c r="D942" s="309"/>
      <c r="E942" s="309"/>
      <c r="F942" s="309"/>
      <c r="G942" s="309"/>
      <c r="H942" s="309"/>
      <c r="I942" s="309"/>
      <c r="J942" s="309"/>
      <c r="K942" s="309"/>
      <c r="L942" s="309"/>
      <c r="M942" s="309"/>
      <c r="N942" s="309"/>
      <c r="O942" s="309"/>
      <c r="P942" s="309"/>
      <c r="Q942" s="309"/>
      <c r="R942" s="309"/>
      <c r="S942" s="309"/>
      <c r="T942" s="309"/>
      <c r="U942" s="309"/>
      <c r="V942" s="309"/>
      <c r="W942" s="309"/>
      <c r="X942" s="309"/>
      <c r="Y942" s="309"/>
      <c r="Z942" s="309"/>
    </row>
    <row r="943" spans="1:26" ht="14.25" customHeight="1">
      <c r="A943" s="312"/>
      <c r="B943" s="308"/>
      <c r="C943" s="309"/>
      <c r="D943" s="309"/>
      <c r="E943" s="309"/>
      <c r="F943" s="309"/>
      <c r="G943" s="309"/>
      <c r="H943" s="309"/>
      <c r="I943" s="309"/>
      <c r="J943" s="309"/>
      <c r="K943" s="309"/>
      <c r="L943" s="309"/>
      <c r="M943" s="309"/>
      <c r="N943" s="309"/>
      <c r="O943" s="309"/>
      <c r="P943" s="309"/>
      <c r="Q943" s="309"/>
      <c r="R943" s="309"/>
      <c r="S943" s="309"/>
      <c r="T943" s="309"/>
      <c r="U943" s="309"/>
      <c r="V943" s="309"/>
      <c r="W943" s="309"/>
      <c r="X943" s="309"/>
      <c r="Y943" s="309"/>
      <c r="Z943" s="309"/>
    </row>
    <row r="944" spans="1:26" ht="14.25" customHeight="1">
      <c r="A944" s="312"/>
      <c r="B944" s="308"/>
      <c r="C944" s="309"/>
      <c r="D944" s="309"/>
      <c r="E944" s="309"/>
      <c r="F944" s="309"/>
      <c r="G944" s="309"/>
      <c r="H944" s="309"/>
      <c r="I944" s="309"/>
      <c r="J944" s="309"/>
      <c r="K944" s="309"/>
      <c r="L944" s="309"/>
      <c r="M944" s="309"/>
      <c r="N944" s="309"/>
      <c r="O944" s="309"/>
      <c r="P944" s="309"/>
      <c r="Q944" s="309"/>
      <c r="R944" s="309"/>
      <c r="S944" s="309"/>
      <c r="T944" s="309"/>
      <c r="U944" s="309"/>
      <c r="V944" s="309"/>
      <c r="W944" s="309"/>
      <c r="X944" s="309"/>
      <c r="Y944" s="309"/>
      <c r="Z944" s="309"/>
    </row>
    <row r="945" spans="1:26" ht="14.25" customHeight="1">
      <c r="A945" s="312"/>
      <c r="B945" s="308"/>
      <c r="C945" s="309"/>
      <c r="D945" s="309"/>
      <c r="E945" s="309"/>
      <c r="F945" s="309"/>
      <c r="G945" s="309"/>
      <c r="H945" s="309"/>
      <c r="I945" s="309"/>
      <c r="J945" s="309"/>
      <c r="K945" s="309"/>
      <c r="L945" s="309"/>
      <c r="M945" s="309"/>
      <c r="N945" s="309"/>
      <c r="O945" s="309"/>
      <c r="P945" s="309"/>
      <c r="Q945" s="309"/>
      <c r="R945" s="309"/>
      <c r="S945" s="309"/>
      <c r="T945" s="309"/>
      <c r="U945" s="309"/>
      <c r="V945" s="309"/>
      <c r="W945" s="309"/>
      <c r="X945" s="309"/>
      <c r="Y945" s="309"/>
      <c r="Z945" s="309"/>
    </row>
    <row r="946" spans="1:26" ht="14.25" customHeight="1">
      <c r="A946" s="312"/>
      <c r="B946" s="308"/>
      <c r="C946" s="309"/>
      <c r="D946" s="309"/>
      <c r="E946" s="309"/>
      <c r="F946" s="309"/>
      <c r="G946" s="309"/>
      <c r="H946" s="309"/>
      <c r="I946" s="309"/>
      <c r="J946" s="309"/>
      <c r="K946" s="309"/>
      <c r="L946" s="309"/>
      <c r="M946" s="309"/>
      <c r="N946" s="309"/>
      <c r="O946" s="309"/>
      <c r="P946" s="309"/>
      <c r="Q946" s="309"/>
      <c r="R946" s="309"/>
      <c r="S946" s="309"/>
      <c r="T946" s="309"/>
      <c r="U946" s="309"/>
      <c r="V946" s="309"/>
      <c r="W946" s="309"/>
      <c r="X946" s="309"/>
      <c r="Y946" s="309"/>
      <c r="Z946" s="309"/>
    </row>
    <row r="947" spans="1:26" ht="14.25" customHeight="1">
      <c r="A947" s="312"/>
      <c r="B947" s="308"/>
      <c r="C947" s="309"/>
      <c r="D947" s="309"/>
      <c r="E947" s="309"/>
      <c r="F947" s="309"/>
      <c r="G947" s="309"/>
      <c r="H947" s="309"/>
      <c r="I947" s="309"/>
      <c r="J947" s="309"/>
      <c r="K947" s="309"/>
      <c r="L947" s="309"/>
      <c r="M947" s="309"/>
      <c r="N947" s="309"/>
      <c r="O947" s="309"/>
      <c r="P947" s="309"/>
      <c r="Q947" s="309"/>
      <c r="R947" s="309"/>
      <c r="S947" s="309"/>
      <c r="T947" s="309"/>
      <c r="U947" s="309"/>
      <c r="V947" s="309"/>
      <c r="W947" s="309"/>
      <c r="X947" s="309"/>
      <c r="Y947" s="309"/>
      <c r="Z947" s="309"/>
    </row>
    <row r="948" spans="1:26" ht="14.25" customHeight="1">
      <c r="A948" s="312"/>
      <c r="B948" s="308"/>
      <c r="C948" s="309"/>
      <c r="D948" s="309"/>
      <c r="E948" s="309"/>
      <c r="F948" s="309"/>
      <c r="G948" s="309"/>
      <c r="H948" s="309"/>
      <c r="I948" s="309"/>
      <c r="J948" s="309"/>
      <c r="K948" s="309"/>
      <c r="L948" s="309"/>
      <c r="M948" s="309"/>
      <c r="N948" s="309"/>
      <c r="O948" s="309"/>
      <c r="P948" s="309"/>
      <c r="Q948" s="309"/>
      <c r="R948" s="309"/>
      <c r="S948" s="309"/>
      <c r="T948" s="309"/>
      <c r="U948" s="309"/>
      <c r="V948" s="309"/>
      <c r="W948" s="309"/>
      <c r="X948" s="309"/>
      <c r="Y948" s="309"/>
      <c r="Z948" s="309"/>
    </row>
    <row r="949" spans="1:26" ht="14.25" customHeight="1">
      <c r="A949" s="312"/>
      <c r="B949" s="308"/>
      <c r="C949" s="309"/>
      <c r="D949" s="309"/>
      <c r="E949" s="309"/>
      <c r="F949" s="309"/>
      <c r="G949" s="309"/>
      <c r="H949" s="309"/>
      <c r="I949" s="309"/>
      <c r="J949" s="309"/>
      <c r="K949" s="309"/>
      <c r="L949" s="309"/>
      <c r="M949" s="309"/>
      <c r="N949" s="309"/>
      <c r="O949" s="309"/>
      <c r="P949" s="309"/>
      <c r="Q949" s="309"/>
      <c r="R949" s="309"/>
      <c r="S949" s="309"/>
      <c r="T949" s="309"/>
      <c r="U949" s="309"/>
      <c r="V949" s="309"/>
      <c r="W949" s="309"/>
      <c r="X949" s="309"/>
      <c r="Y949" s="309"/>
      <c r="Z949" s="309"/>
    </row>
    <row r="950" spans="1:26" ht="14.25" customHeight="1">
      <c r="A950" s="312"/>
      <c r="B950" s="308"/>
      <c r="C950" s="309"/>
      <c r="D950" s="309"/>
      <c r="E950" s="309"/>
      <c r="F950" s="309"/>
      <c r="G950" s="309"/>
      <c r="H950" s="309"/>
      <c r="I950" s="309"/>
      <c r="J950" s="309"/>
      <c r="K950" s="309"/>
      <c r="L950" s="309"/>
      <c r="M950" s="309"/>
      <c r="N950" s="309"/>
      <c r="O950" s="309"/>
      <c r="P950" s="309"/>
      <c r="Q950" s="309"/>
      <c r="R950" s="309"/>
      <c r="S950" s="309"/>
      <c r="T950" s="309"/>
      <c r="U950" s="309"/>
      <c r="V950" s="309"/>
      <c r="W950" s="309"/>
      <c r="X950" s="309"/>
      <c r="Y950" s="309"/>
      <c r="Z950" s="309"/>
    </row>
    <row r="951" spans="1:26" ht="14.25" customHeight="1">
      <c r="A951" s="312"/>
      <c r="B951" s="308"/>
      <c r="C951" s="309"/>
      <c r="D951" s="309"/>
      <c r="E951" s="309"/>
      <c r="F951" s="309"/>
      <c r="G951" s="309"/>
      <c r="H951" s="309"/>
      <c r="I951" s="309"/>
      <c r="J951" s="309"/>
      <c r="K951" s="309"/>
      <c r="L951" s="309"/>
      <c r="M951" s="309"/>
      <c r="N951" s="309"/>
      <c r="O951" s="309"/>
      <c r="P951" s="309"/>
      <c r="Q951" s="309"/>
      <c r="R951" s="309"/>
      <c r="S951" s="309"/>
      <c r="T951" s="309"/>
      <c r="U951" s="309"/>
      <c r="V951" s="309"/>
      <c r="W951" s="309"/>
      <c r="X951" s="309"/>
      <c r="Y951" s="309"/>
      <c r="Z951" s="309"/>
    </row>
    <row r="952" spans="1:26" ht="14.25" customHeight="1">
      <c r="A952" s="312"/>
      <c r="B952" s="308"/>
      <c r="C952" s="309"/>
      <c r="D952" s="309"/>
      <c r="E952" s="309"/>
      <c r="F952" s="309"/>
      <c r="G952" s="309"/>
      <c r="H952" s="309"/>
      <c r="I952" s="309"/>
      <c r="J952" s="309"/>
      <c r="K952" s="309"/>
      <c r="L952" s="309"/>
      <c r="M952" s="309"/>
      <c r="N952" s="309"/>
      <c r="O952" s="309"/>
      <c r="P952" s="309"/>
      <c r="Q952" s="309"/>
      <c r="R952" s="309"/>
      <c r="S952" s="309"/>
      <c r="T952" s="309"/>
      <c r="U952" s="309"/>
      <c r="V952" s="309"/>
      <c r="W952" s="309"/>
      <c r="X952" s="309"/>
      <c r="Y952" s="309"/>
      <c r="Z952" s="309"/>
    </row>
    <row r="953" spans="1:26" ht="14.25" customHeight="1">
      <c r="A953" s="312"/>
      <c r="B953" s="308"/>
      <c r="C953" s="309"/>
      <c r="D953" s="309"/>
      <c r="E953" s="309"/>
      <c r="F953" s="309"/>
      <c r="G953" s="309"/>
      <c r="H953" s="309"/>
      <c r="I953" s="309"/>
      <c r="J953" s="309"/>
      <c r="K953" s="309"/>
      <c r="L953" s="309"/>
      <c r="M953" s="309"/>
      <c r="N953" s="309"/>
      <c r="O953" s="309"/>
      <c r="P953" s="309"/>
      <c r="Q953" s="309"/>
      <c r="R953" s="309"/>
      <c r="S953" s="309"/>
      <c r="T953" s="309"/>
      <c r="U953" s="309"/>
      <c r="V953" s="309"/>
      <c r="W953" s="309"/>
      <c r="X953" s="309"/>
      <c r="Y953" s="309"/>
      <c r="Z953" s="309"/>
    </row>
    <row r="954" spans="1:26" ht="14.25" customHeight="1">
      <c r="A954" s="312"/>
      <c r="B954" s="308"/>
      <c r="C954" s="309"/>
      <c r="D954" s="309"/>
      <c r="E954" s="309"/>
      <c r="F954" s="309"/>
      <c r="G954" s="309"/>
      <c r="H954" s="309"/>
      <c r="I954" s="309"/>
      <c r="J954" s="309"/>
      <c r="K954" s="309"/>
      <c r="L954" s="309"/>
      <c r="M954" s="309"/>
      <c r="N954" s="309"/>
      <c r="O954" s="309"/>
      <c r="P954" s="309"/>
      <c r="Q954" s="309"/>
      <c r="R954" s="309"/>
      <c r="S954" s="309"/>
      <c r="T954" s="309"/>
      <c r="U954" s="309"/>
      <c r="V954" s="309"/>
      <c r="W954" s="309"/>
      <c r="X954" s="309"/>
      <c r="Y954" s="309"/>
      <c r="Z954" s="309"/>
    </row>
    <row r="955" spans="1:26" ht="14.25" customHeight="1">
      <c r="A955" s="312"/>
      <c r="B955" s="308"/>
      <c r="C955" s="309"/>
      <c r="D955" s="309"/>
      <c r="E955" s="309"/>
      <c r="F955" s="309"/>
      <c r="G955" s="309"/>
      <c r="H955" s="309"/>
      <c r="I955" s="309"/>
      <c r="J955" s="309"/>
      <c r="K955" s="309"/>
      <c r="L955" s="309"/>
      <c r="M955" s="309"/>
      <c r="N955" s="309"/>
      <c r="O955" s="309"/>
      <c r="P955" s="309"/>
      <c r="Q955" s="309"/>
      <c r="R955" s="309"/>
      <c r="S955" s="309"/>
      <c r="T955" s="309"/>
      <c r="U955" s="309"/>
      <c r="V955" s="309"/>
      <c r="W955" s="309"/>
      <c r="X955" s="309"/>
      <c r="Y955" s="309"/>
      <c r="Z955" s="309"/>
    </row>
    <row r="956" spans="1:26" ht="14.25" customHeight="1">
      <c r="A956" s="312"/>
      <c r="B956" s="308"/>
      <c r="C956" s="309"/>
      <c r="D956" s="309"/>
      <c r="E956" s="309"/>
      <c r="F956" s="309"/>
      <c r="G956" s="309"/>
      <c r="H956" s="309"/>
      <c r="I956" s="309"/>
      <c r="J956" s="309"/>
      <c r="K956" s="309"/>
      <c r="L956" s="309"/>
      <c r="M956" s="309"/>
      <c r="N956" s="309"/>
      <c r="O956" s="309"/>
      <c r="P956" s="309"/>
      <c r="Q956" s="309"/>
      <c r="R956" s="309"/>
      <c r="S956" s="309"/>
      <c r="T956" s="309"/>
      <c r="U956" s="309"/>
      <c r="V956" s="309"/>
      <c r="W956" s="309"/>
      <c r="X956" s="309"/>
      <c r="Y956" s="309"/>
      <c r="Z956" s="309"/>
    </row>
    <row r="957" spans="1:26" ht="14.25" customHeight="1">
      <c r="A957" s="312"/>
      <c r="B957" s="308"/>
      <c r="C957" s="309"/>
      <c r="D957" s="309"/>
      <c r="E957" s="309"/>
      <c r="F957" s="309"/>
      <c r="G957" s="309"/>
      <c r="H957" s="309"/>
      <c r="I957" s="309"/>
      <c r="J957" s="309"/>
      <c r="K957" s="309"/>
      <c r="L957" s="309"/>
      <c r="M957" s="309"/>
      <c r="N957" s="309"/>
      <c r="O957" s="309"/>
      <c r="P957" s="309"/>
      <c r="Q957" s="309"/>
      <c r="R957" s="309"/>
      <c r="S957" s="309"/>
      <c r="T957" s="309"/>
      <c r="U957" s="309"/>
      <c r="V957" s="309"/>
      <c r="W957" s="309"/>
      <c r="X957" s="309"/>
      <c r="Y957" s="309"/>
      <c r="Z957" s="309"/>
    </row>
    <row r="958" spans="1:26" ht="14.25" customHeight="1">
      <c r="A958" s="312"/>
      <c r="B958" s="308"/>
      <c r="C958" s="309"/>
      <c r="D958" s="309"/>
      <c r="E958" s="309"/>
      <c r="F958" s="309"/>
      <c r="G958" s="309"/>
      <c r="H958" s="309"/>
      <c r="I958" s="309"/>
      <c r="J958" s="309"/>
      <c r="K958" s="309"/>
      <c r="L958" s="309"/>
      <c r="M958" s="309"/>
      <c r="N958" s="309"/>
      <c r="O958" s="309"/>
      <c r="P958" s="309"/>
      <c r="Q958" s="309"/>
      <c r="R958" s="309"/>
      <c r="S958" s="309"/>
      <c r="T958" s="309"/>
      <c r="U958" s="309"/>
      <c r="V958" s="309"/>
      <c r="W958" s="309"/>
      <c r="X958" s="309"/>
      <c r="Y958" s="309"/>
      <c r="Z958" s="309"/>
    </row>
    <row r="959" spans="1:26" ht="14.25" customHeight="1">
      <c r="A959" s="312"/>
      <c r="B959" s="308"/>
      <c r="C959" s="309"/>
      <c r="D959" s="309"/>
      <c r="E959" s="309"/>
      <c r="F959" s="309"/>
      <c r="G959" s="309"/>
      <c r="H959" s="309"/>
      <c r="I959" s="309"/>
      <c r="J959" s="309"/>
      <c r="K959" s="309"/>
      <c r="L959" s="309"/>
      <c r="M959" s="309"/>
      <c r="N959" s="309"/>
      <c r="O959" s="309"/>
      <c r="P959" s="309"/>
      <c r="Q959" s="309"/>
      <c r="R959" s="309"/>
      <c r="S959" s="309"/>
      <c r="T959" s="309"/>
      <c r="U959" s="309"/>
      <c r="V959" s="309"/>
      <c r="W959" s="309"/>
      <c r="X959" s="309"/>
      <c r="Y959" s="309"/>
      <c r="Z959" s="309"/>
    </row>
    <row r="960" spans="1:26" ht="14.25" customHeight="1">
      <c r="A960" s="312"/>
      <c r="B960" s="308"/>
      <c r="C960" s="309"/>
      <c r="D960" s="309"/>
      <c r="E960" s="309"/>
      <c r="F960" s="309"/>
      <c r="G960" s="309"/>
      <c r="H960" s="309"/>
      <c r="I960" s="309"/>
      <c r="J960" s="309"/>
      <c r="K960" s="309"/>
      <c r="L960" s="309"/>
      <c r="M960" s="309"/>
      <c r="N960" s="309"/>
      <c r="O960" s="309"/>
      <c r="P960" s="309"/>
      <c r="Q960" s="309"/>
      <c r="R960" s="309"/>
      <c r="S960" s="309"/>
      <c r="T960" s="309"/>
      <c r="U960" s="309"/>
      <c r="V960" s="309"/>
      <c r="W960" s="309"/>
      <c r="X960" s="309"/>
      <c r="Y960" s="309"/>
      <c r="Z960" s="309"/>
    </row>
    <row r="961" spans="1:26" ht="14.25" customHeight="1">
      <c r="A961" s="312"/>
      <c r="B961" s="308"/>
      <c r="C961" s="309"/>
      <c r="D961" s="309"/>
      <c r="E961" s="309"/>
      <c r="F961" s="309"/>
      <c r="G961" s="309"/>
      <c r="H961" s="309"/>
      <c r="I961" s="309"/>
      <c r="J961" s="309"/>
      <c r="K961" s="309"/>
      <c r="L961" s="309"/>
      <c r="M961" s="309"/>
      <c r="N961" s="309"/>
      <c r="O961" s="309"/>
      <c r="P961" s="309"/>
      <c r="Q961" s="309"/>
      <c r="R961" s="309"/>
      <c r="S961" s="309"/>
      <c r="T961" s="309"/>
      <c r="U961" s="309"/>
      <c r="V961" s="309"/>
      <c r="W961" s="309"/>
      <c r="X961" s="309"/>
      <c r="Y961" s="309"/>
      <c r="Z961" s="309"/>
    </row>
    <row r="962" spans="1:26" ht="14.25" customHeight="1">
      <c r="A962" s="312"/>
      <c r="B962" s="308"/>
      <c r="C962" s="309"/>
      <c r="D962" s="309"/>
      <c r="E962" s="309"/>
      <c r="F962" s="309"/>
      <c r="G962" s="309"/>
      <c r="H962" s="309"/>
      <c r="I962" s="309"/>
      <c r="J962" s="309"/>
      <c r="K962" s="309"/>
      <c r="L962" s="309"/>
      <c r="M962" s="309"/>
      <c r="N962" s="309"/>
      <c r="O962" s="309"/>
      <c r="P962" s="309"/>
      <c r="Q962" s="309"/>
      <c r="R962" s="309"/>
      <c r="S962" s="309"/>
      <c r="T962" s="309"/>
      <c r="U962" s="309"/>
      <c r="V962" s="309"/>
      <c r="W962" s="309"/>
      <c r="X962" s="309"/>
      <c r="Y962" s="309"/>
      <c r="Z962" s="309"/>
    </row>
    <row r="963" spans="1:26" ht="14.25" customHeight="1">
      <c r="A963" s="312"/>
      <c r="B963" s="308"/>
      <c r="C963" s="309"/>
      <c r="D963" s="309"/>
      <c r="E963" s="309"/>
      <c r="F963" s="309"/>
      <c r="G963" s="309"/>
      <c r="H963" s="309"/>
      <c r="I963" s="309"/>
      <c r="J963" s="309"/>
      <c r="K963" s="309"/>
      <c r="L963" s="309"/>
      <c r="M963" s="309"/>
      <c r="N963" s="309"/>
      <c r="O963" s="309"/>
      <c r="P963" s="309"/>
      <c r="Q963" s="309"/>
      <c r="R963" s="309"/>
      <c r="S963" s="309"/>
      <c r="T963" s="309"/>
      <c r="U963" s="309"/>
      <c r="V963" s="309"/>
      <c r="W963" s="309"/>
      <c r="X963" s="309"/>
      <c r="Y963" s="309"/>
      <c r="Z963" s="309"/>
    </row>
    <row r="964" spans="1:26" ht="14.25" customHeight="1">
      <c r="A964" s="312"/>
      <c r="B964" s="308"/>
      <c r="C964" s="309"/>
      <c r="D964" s="309"/>
      <c r="E964" s="309"/>
      <c r="F964" s="309"/>
      <c r="G964" s="309"/>
      <c r="H964" s="309"/>
      <c r="I964" s="309"/>
      <c r="J964" s="309"/>
      <c r="K964" s="309"/>
      <c r="L964" s="309"/>
      <c r="M964" s="309"/>
      <c r="N964" s="309"/>
      <c r="O964" s="309"/>
      <c r="P964" s="309"/>
      <c r="Q964" s="309"/>
      <c r="R964" s="309"/>
      <c r="S964" s="309"/>
      <c r="T964" s="309"/>
      <c r="U964" s="309"/>
      <c r="V964" s="309"/>
      <c r="W964" s="309"/>
      <c r="X964" s="309"/>
      <c r="Y964" s="309"/>
      <c r="Z964" s="309"/>
    </row>
    <row r="965" spans="1:26" ht="14.25" customHeight="1">
      <c r="A965" s="312"/>
      <c r="B965" s="308"/>
      <c r="C965" s="309"/>
      <c r="D965" s="309"/>
      <c r="E965" s="309"/>
      <c r="F965" s="309"/>
      <c r="G965" s="309"/>
      <c r="H965" s="309"/>
      <c r="I965" s="309"/>
      <c r="J965" s="309"/>
      <c r="K965" s="309"/>
      <c r="L965" s="309"/>
      <c r="M965" s="309"/>
      <c r="N965" s="309"/>
      <c r="O965" s="309"/>
      <c r="P965" s="309"/>
      <c r="Q965" s="309"/>
      <c r="R965" s="309"/>
      <c r="S965" s="309"/>
      <c r="T965" s="309"/>
      <c r="U965" s="309"/>
      <c r="V965" s="309"/>
      <c r="W965" s="309"/>
      <c r="X965" s="309"/>
      <c r="Y965" s="309"/>
      <c r="Z965" s="309"/>
    </row>
    <row r="966" spans="1:26" ht="14.25" customHeight="1">
      <c r="A966" s="312"/>
      <c r="B966" s="308"/>
      <c r="C966" s="309"/>
      <c r="D966" s="309"/>
      <c r="E966" s="309"/>
      <c r="F966" s="309"/>
      <c r="G966" s="309"/>
      <c r="H966" s="309"/>
      <c r="I966" s="309"/>
      <c r="J966" s="309"/>
      <c r="K966" s="309"/>
      <c r="L966" s="309"/>
      <c r="M966" s="309"/>
      <c r="N966" s="309"/>
      <c r="O966" s="309"/>
      <c r="P966" s="309"/>
      <c r="Q966" s="309"/>
      <c r="R966" s="309"/>
      <c r="S966" s="309"/>
      <c r="T966" s="309"/>
      <c r="U966" s="309"/>
      <c r="V966" s="309"/>
      <c r="W966" s="309"/>
      <c r="X966" s="309"/>
      <c r="Y966" s="309"/>
      <c r="Z966" s="309"/>
    </row>
    <row r="967" spans="1:26" ht="14.25" customHeight="1">
      <c r="A967" s="312"/>
      <c r="B967" s="308"/>
      <c r="C967" s="309"/>
      <c r="D967" s="309"/>
      <c r="E967" s="309"/>
      <c r="F967" s="309"/>
      <c r="G967" s="309"/>
      <c r="H967" s="309"/>
      <c r="I967" s="309"/>
      <c r="J967" s="309"/>
      <c r="K967" s="309"/>
      <c r="L967" s="309"/>
      <c r="M967" s="309"/>
      <c r="N967" s="309"/>
      <c r="O967" s="309"/>
      <c r="P967" s="309"/>
      <c r="Q967" s="309"/>
      <c r="R967" s="309"/>
      <c r="S967" s="309"/>
      <c r="T967" s="309"/>
      <c r="U967" s="309"/>
      <c r="V967" s="309"/>
      <c r="W967" s="309"/>
      <c r="X967" s="309"/>
      <c r="Y967" s="309"/>
      <c r="Z967" s="309"/>
    </row>
    <row r="968" spans="1:26" ht="14.25" customHeight="1">
      <c r="A968" s="312"/>
      <c r="B968" s="308"/>
      <c r="C968" s="309"/>
      <c r="D968" s="309"/>
      <c r="E968" s="309"/>
      <c r="F968" s="309"/>
      <c r="G968" s="309"/>
      <c r="H968" s="309"/>
      <c r="I968" s="309"/>
      <c r="J968" s="309"/>
      <c r="K968" s="309"/>
      <c r="L968" s="309"/>
      <c r="M968" s="309"/>
      <c r="N968" s="309"/>
      <c r="O968" s="309"/>
      <c r="P968" s="309"/>
      <c r="Q968" s="309"/>
      <c r="R968" s="309"/>
      <c r="S968" s="309"/>
      <c r="T968" s="309"/>
      <c r="U968" s="309"/>
      <c r="V968" s="309"/>
      <c r="W968" s="309"/>
      <c r="X968" s="309"/>
      <c r="Y968" s="309"/>
      <c r="Z968" s="309"/>
    </row>
    <row r="969" spans="1:26" ht="14.25" customHeight="1">
      <c r="A969" s="312"/>
      <c r="B969" s="308"/>
      <c r="C969" s="309"/>
      <c r="D969" s="309"/>
      <c r="E969" s="309"/>
      <c r="F969" s="309"/>
      <c r="G969" s="309"/>
      <c r="H969" s="309"/>
      <c r="I969" s="309"/>
      <c r="J969" s="309"/>
      <c r="K969" s="309"/>
      <c r="L969" s="309"/>
      <c r="M969" s="309"/>
      <c r="N969" s="309"/>
      <c r="O969" s="309"/>
      <c r="P969" s="309"/>
      <c r="Q969" s="309"/>
      <c r="R969" s="309"/>
      <c r="S969" s="309"/>
      <c r="T969" s="309"/>
      <c r="U969" s="309"/>
      <c r="V969" s="309"/>
      <c r="W969" s="309"/>
      <c r="X969" s="309"/>
      <c r="Y969" s="309"/>
      <c r="Z969" s="309"/>
    </row>
    <row r="970" spans="1:26" ht="14.25" customHeight="1">
      <c r="A970" s="312"/>
      <c r="B970" s="308"/>
      <c r="C970" s="309"/>
      <c r="D970" s="309"/>
      <c r="E970" s="309"/>
      <c r="F970" s="309"/>
      <c r="G970" s="309"/>
      <c r="H970" s="309"/>
      <c r="I970" s="309"/>
      <c r="J970" s="309"/>
      <c r="K970" s="309"/>
      <c r="L970" s="309"/>
      <c r="M970" s="309"/>
      <c r="N970" s="309"/>
      <c r="O970" s="309"/>
      <c r="P970" s="309"/>
      <c r="Q970" s="309"/>
      <c r="R970" s="309"/>
      <c r="S970" s="309"/>
      <c r="T970" s="309"/>
      <c r="U970" s="309"/>
      <c r="V970" s="309"/>
      <c r="W970" s="309"/>
      <c r="X970" s="309"/>
      <c r="Y970" s="309"/>
      <c r="Z970" s="309"/>
    </row>
    <row r="971" spans="1:26" ht="14.25" customHeight="1">
      <c r="A971" s="312"/>
      <c r="B971" s="308"/>
      <c r="C971" s="309"/>
      <c r="D971" s="309"/>
      <c r="E971" s="309"/>
      <c r="F971" s="309"/>
      <c r="G971" s="309"/>
      <c r="H971" s="309"/>
      <c r="I971" s="309"/>
      <c r="J971" s="309"/>
      <c r="K971" s="309"/>
      <c r="L971" s="309"/>
      <c r="M971" s="309"/>
      <c r="N971" s="309"/>
      <c r="O971" s="309"/>
      <c r="P971" s="309"/>
      <c r="Q971" s="309"/>
      <c r="R971" s="309"/>
      <c r="S971" s="309"/>
      <c r="T971" s="309"/>
      <c r="U971" s="309"/>
      <c r="V971" s="309"/>
      <c r="W971" s="309"/>
      <c r="X971" s="309"/>
      <c r="Y971" s="309"/>
      <c r="Z971" s="309"/>
    </row>
    <row r="972" spans="1:26" ht="14.25" customHeight="1">
      <c r="A972" s="312"/>
      <c r="B972" s="308"/>
      <c r="C972" s="309"/>
      <c r="D972" s="309"/>
      <c r="E972" s="309"/>
      <c r="F972" s="309"/>
      <c r="G972" s="309"/>
      <c r="H972" s="309"/>
      <c r="I972" s="309"/>
      <c r="J972" s="309"/>
      <c r="K972" s="309"/>
      <c r="L972" s="309"/>
      <c r="M972" s="309"/>
      <c r="N972" s="309"/>
      <c r="O972" s="309"/>
      <c r="P972" s="309"/>
      <c r="Q972" s="309"/>
      <c r="R972" s="309"/>
      <c r="S972" s="309"/>
      <c r="T972" s="309"/>
      <c r="U972" s="309"/>
      <c r="V972" s="309"/>
      <c r="W972" s="309"/>
      <c r="X972" s="309"/>
      <c r="Y972" s="309"/>
      <c r="Z972" s="309"/>
    </row>
    <row r="973" spans="1:26" ht="14.25" customHeight="1">
      <c r="A973" s="312"/>
      <c r="B973" s="308"/>
      <c r="C973" s="309"/>
      <c r="D973" s="309"/>
      <c r="E973" s="309"/>
      <c r="F973" s="309"/>
      <c r="G973" s="309"/>
      <c r="H973" s="309"/>
      <c r="I973" s="309"/>
      <c r="J973" s="309"/>
      <c r="K973" s="309"/>
      <c r="L973" s="309"/>
      <c r="M973" s="309"/>
      <c r="N973" s="309"/>
      <c r="O973" s="309"/>
      <c r="P973" s="309"/>
      <c r="Q973" s="309"/>
      <c r="R973" s="309"/>
      <c r="S973" s="309"/>
      <c r="T973" s="309"/>
      <c r="U973" s="309"/>
      <c r="V973" s="309"/>
      <c r="W973" s="309"/>
      <c r="X973" s="309"/>
      <c r="Y973" s="309"/>
      <c r="Z973" s="309"/>
    </row>
    <row r="974" spans="1:26" ht="14.25" customHeight="1">
      <c r="A974" s="312"/>
      <c r="B974" s="308"/>
      <c r="C974" s="309"/>
      <c r="D974" s="309"/>
      <c r="E974" s="309"/>
      <c r="F974" s="309"/>
      <c r="G974" s="309"/>
      <c r="H974" s="309"/>
      <c r="I974" s="309"/>
      <c r="J974" s="309"/>
      <c r="K974" s="309"/>
      <c r="L974" s="309"/>
      <c r="M974" s="309"/>
      <c r="N974" s="309"/>
      <c r="O974" s="309"/>
      <c r="P974" s="309"/>
      <c r="Q974" s="309"/>
      <c r="R974" s="309"/>
      <c r="S974" s="309"/>
      <c r="T974" s="309"/>
      <c r="U974" s="309"/>
      <c r="V974" s="309"/>
      <c r="W974" s="309"/>
      <c r="X974" s="309"/>
      <c r="Y974" s="309"/>
      <c r="Z974" s="309"/>
    </row>
    <row r="975" spans="1:26" ht="14.25" customHeight="1">
      <c r="A975" s="312"/>
      <c r="B975" s="308"/>
      <c r="C975" s="309"/>
      <c r="D975" s="309"/>
      <c r="E975" s="309"/>
      <c r="F975" s="309"/>
      <c r="G975" s="309"/>
      <c r="H975" s="309"/>
      <c r="I975" s="309"/>
      <c r="J975" s="309"/>
      <c r="K975" s="309"/>
      <c r="L975" s="309"/>
      <c r="M975" s="309"/>
      <c r="N975" s="309"/>
      <c r="O975" s="309"/>
      <c r="P975" s="309"/>
      <c r="Q975" s="309"/>
      <c r="R975" s="309"/>
      <c r="S975" s="309"/>
      <c r="T975" s="309"/>
      <c r="U975" s="309"/>
      <c r="V975" s="309"/>
      <c r="W975" s="309"/>
      <c r="X975" s="309"/>
      <c r="Y975" s="309"/>
      <c r="Z975" s="309"/>
    </row>
    <row r="976" spans="1:26" ht="14.25" customHeight="1">
      <c r="A976" s="312"/>
      <c r="B976" s="308"/>
      <c r="C976" s="309"/>
      <c r="D976" s="309"/>
      <c r="E976" s="309"/>
      <c r="F976" s="309"/>
      <c r="G976" s="309"/>
      <c r="H976" s="309"/>
      <c r="I976" s="309"/>
      <c r="J976" s="309"/>
      <c r="K976" s="309"/>
      <c r="L976" s="309"/>
      <c r="M976" s="309"/>
      <c r="N976" s="309"/>
      <c r="O976" s="309"/>
      <c r="P976" s="309"/>
      <c r="Q976" s="309"/>
      <c r="R976" s="309"/>
      <c r="S976" s="309"/>
      <c r="T976" s="309"/>
      <c r="U976" s="309"/>
      <c r="V976" s="309"/>
      <c r="W976" s="309"/>
      <c r="X976" s="309"/>
      <c r="Y976" s="309"/>
      <c r="Z976" s="309"/>
    </row>
    <row r="977" spans="1:26" ht="14.25" customHeight="1">
      <c r="A977" s="312"/>
      <c r="B977" s="308"/>
      <c r="C977" s="309"/>
      <c r="D977" s="309"/>
      <c r="E977" s="309"/>
      <c r="F977" s="309"/>
      <c r="G977" s="309"/>
      <c r="H977" s="309"/>
      <c r="I977" s="309"/>
      <c r="J977" s="309"/>
      <c r="K977" s="309"/>
      <c r="L977" s="309"/>
      <c r="M977" s="309"/>
      <c r="N977" s="309"/>
      <c r="O977" s="309"/>
      <c r="P977" s="309"/>
      <c r="Q977" s="309"/>
      <c r="R977" s="309"/>
      <c r="S977" s="309"/>
      <c r="T977" s="309"/>
      <c r="U977" s="309"/>
      <c r="V977" s="309"/>
      <c r="W977" s="309"/>
      <c r="X977" s="309"/>
      <c r="Y977" s="309"/>
      <c r="Z977" s="309"/>
    </row>
    <row r="978" spans="1:26" ht="14.25" customHeight="1">
      <c r="A978" s="312"/>
      <c r="B978" s="308"/>
      <c r="C978" s="309"/>
      <c r="D978" s="309"/>
      <c r="E978" s="309"/>
      <c r="F978" s="309"/>
      <c r="G978" s="309"/>
      <c r="H978" s="309"/>
      <c r="I978" s="309"/>
      <c r="J978" s="309"/>
      <c r="K978" s="309"/>
      <c r="L978" s="309"/>
      <c r="M978" s="309"/>
      <c r="N978" s="309"/>
      <c r="O978" s="309"/>
      <c r="P978" s="309"/>
      <c r="Q978" s="309"/>
      <c r="R978" s="309"/>
      <c r="S978" s="309"/>
      <c r="T978" s="309"/>
      <c r="U978" s="309"/>
      <c r="V978" s="309"/>
      <c r="W978" s="309"/>
      <c r="X978" s="309"/>
      <c r="Y978" s="309"/>
      <c r="Z978" s="309"/>
    </row>
    <row r="979" spans="1:26" ht="14.25" customHeight="1">
      <c r="A979" s="312"/>
      <c r="B979" s="308"/>
      <c r="C979" s="309"/>
      <c r="D979" s="309"/>
      <c r="E979" s="309"/>
      <c r="F979" s="309"/>
      <c r="G979" s="309"/>
      <c r="H979" s="309"/>
      <c r="I979" s="309"/>
      <c r="J979" s="309"/>
      <c r="K979" s="309"/>
      <c r="L979" s="309"/>
      <c r="M979" s="309"/>
      <c r="N979" s="309"/>
      <c r="O979" s="309"/>
      <c r="P979" s="309"/>
      <c r="Q979" s="309"/>
      <c r="R979" s="309"/>
      <c r="S979" s="309"/>
      <c r="T979" s="309"/>
      <c r="U979" s="309"/>
      <c r="V979" s="309"/>
      <c r="W979" s="309"/>
      <c r="X979" s="309"/>
      <c r="Y979" s="309"/>
      <c r="Z979" s="309"/>
    </row>
    <row r="980" spans="1:26" ht="14.25" customHeight="1">
      <c r="A980" s="312"/>
      <c r="B980" s="308"/>
      <c r="C980" s="309"/>
      <c r="D980" s="309"/>
      <c r="E980" s="309"/>
      <c r="F980" s="309"/>
      <c r="G980" s="309"/>
      <c r="H980" s="309"/>
      <c r="I980" s="309"/>
      <c r="J980" s="309"/>
      <c r="K980" s="309"/>
      <c r="L980" s="309"/>
      <c r="M980" s="309"/>
      <c r="N980" s="309"/>
      <c r="O980" s="309"/>
      <c r="P980" s="309"/>
      <c r="Q980" s="309"/>
      <c r="R980" s="309"/>
      <c r="S980" s="309"/>
      <c r="T980" s="309"/>
      <c r="U980" s="309"/>
      <c r="V980" s="309"/>
      <c r="W980" s="309"/>
      <c r="X980" s="309"/>
      <c r="Y980" s="309"/>
      <c r="Z980" s="309"/>
    </row>
    <row r="981" spans="1:26" ht="14.25" customHeight="1">
      <c r="A981" s="312"/>
      <c r="B981" s="308"/>
      <c r="C981" s="309"/>
      <c r="D981" s="309"/>
      <c r="E981" s="309"/>
      <c r="F981" s="309"/>
      <c r="G981" s="309"/>
      <c r="H981" s="309"/>
      <c r="I981" s="309"/>
      <c r="J981" s="309"/>
      <c r="K981" s="309"/>
      <c r="L981" s="309"/>
      <c r="M981" s="309"/>
      <c r="N981" s="309"/>
      <c r="O981" s="309"/>
      <c r="P981" s="309"/>
      <c r="Q981" s="309"/>
      <c r="R981" s="309"/>
      <c r="S981" s="309"/>
      <c r="T981" s="309"/>
      <c r="U981" s="309"/>
      <c r="V981" s="309"/>
      <c r="W981" s="309"/>
      <c r="X981" s="309"/>
      <c r="Y981" s="309"/>
      <c r="Z981" s="309"/>
    </row>
    <row r="982" spans="1:26" ht="14.25" customHeight="1">
      <c r="A982" s="312"/>
      <c r="B982" s="308"/>
      <c r="C982" s="309"/>
      <c r="D982" s="309"/>
      <c r="E982" s="309"/>
      <c r="F982" s="309"/>
      <c r="G982" s="309"/>
      <c r="H982" s="309"/>
      <c r="I982" s="309"/>
      <c r="J982" s="309"/>
      <c r="K982" s="309"/>
      <c r="L982" s="309"/>
      <c r="M982" s="309"/>
      <c r="N982" s="309"/>
      <c r="O982" s="309"/>
      <c r="P982" s="309"/>
      <c r="Q982" s="309"/>
      <c r="R982" s="309"/>
      <c r="S982" s="309"/>
      <c r="T982" s="309"/>
      <c r="U982" s="309"/>
      <c r="V982" s="309"/>
      <c r="W982" s="309"/>
      <c r="X982" s="309"/>
      <c r="Y982" s="309"/>
      <c r="Z982" s="309"/>
    </row>
    <row r="983" spans="1:26" ht="14.25" customHeight="1">
      <c r="A983" s="312"/>
      <c r="B983" s="308"/>
      <c r="C983" s="309"/>
      <c r="D983" s="309"/>
      <c r="E983" s="309"/>
      <c r="F983" s="309"/>
      <c r="G983" s="309"/>
      <c r="H983" s="309"/>
      <c r="I983" s="309"/>
      <c r="J983" s="309"/>
      <c r="K983" s="309"/>
      <c r="L983" s="309"/>
      <c r="M983" s="309"/>
      <c r="N983" s="309"/>
      <c r="O983" s="309"/>
      <c r="P983" s="309"/>
      <c r="Q983" s="309"/>
      <c r="R983" s="309"/>
      <c r="S983" s="309"/>
      <c r="T983" s="309"/>
      <c r="U983" s="309"/>
      <c r="V983" s="309"/>
      <c r="W983" s="309"/>
      <c r="X983" s="309"/>
      <c r="Y983" s="309"/>
      <c r="Z983" s="309"/>
    </row>
    <row r="984" spans="1:26" ht="14.25" customHeight="1">
      <c r="A984" s="312"/>
      <c r="B984" s="308"/>
      <c r="C984" s="309"/>
      <c r="D984" s="309"/>
      <c r="E984" s="309"/>
      <c r="F984" s="309"/>
      <c r="G984" s="309"/>
      <c r="H984" s="309"/>
      <c r="I984" s="309"/>
      <c r="J984" s="309"/>
      <c r="K984" s="309"/>
      <c r="L984" s="309"/>
      <c r="M984" s="309"/>
      <c r="N984" s="309"/>
      <c r="O984" s="309"/>
      <c r="P984" s="309"/>
      <c r="Q984" s="309"/>
      <c r="R984" s="309"/>
      <c r="S984" s="309"/>
      <c r="T984" s="309"/>
      <c r="U984" s="309"/>
      <c r="V984" s="309"/>
      <c r="W984" s="309"/>
      <c r="X984" s="309"/>
      <c r="Y984" s="309"/>
      <c r="Z984" s="309"/>
    </row>
    <row r="985" spans="1:26" ht="14.25" customHeight="1">
      <c r="A985" s="312"/>
      <c r="B985" s="308"/>
      <c r="C985" s="309"/>
      <c r="D985" s="309"/>
      <c r="E985" s="309"/>
      <c r="F985" s="309"/>
      <c r="G985" s="309"/>
      <c r="H985" s="309"/>
      <c r="I985" s="309"/>
      <c r="J985" s="309"/>
      <c r="K985" s="309"/>
      <c r="L985" s="309"/>
      <c r="M985" s="309"/>
      <c r="N985" s="309"/>
      <c r="O985" s="309"/>
      <c r="P985" s="309"/>
      <c r="Q985" s="309"/>
      <c r="R985" s="309"/>
      <c r="S985" s="309"/>
      <c r="T985" s="309"/>
      <c r="U985" s="309"/>
      <c r="V985" s="309"/>
      <c r="W985" s="309"/>
      <c r="X985" s="309"/>
      <c r="Y985" s="309"/>
      <c r="Z985" s="309"/>
    </row>
    <row r="986" spans="1:26" ht="14.25" customHeight="1">
      <c r="A986" s="312"/>
      <c r="B986" s="308"/>
      <c r="C986" s="309"/>
      <c r="D986" s="309"/>
      <c r="E986" s="309"/>
      <c r="F986" s="309"/>
      <c r="G986" s="309"/>
      <c r="H986" s="309"/>
      <c r="I986" s="309"/>
      <c r="J986" s="309"/>
      <c r="K986" s="309"/>
      <c r="L986" s="309"/>
      <c r="M986" s="309"/>
      <c r="N986" s="309"/>
      <c r="O986" s="309"/>
      <c r="P986" s="309"/>
      <c r="Q986" s="309"/>
      <c r="R986" s="309"/>
      <c r="S986" s="309"/>
      <c r="T986" s="309"/>
      <c r="U986" s="309"/>
      <c r="V986" s="309"/>
      <c r="W986" s="309"/>
      <c r="X986" s="309"/>
      <c r="Y986" s="309"/>
      <c r="Z986" s="309"/>
    </row>
    <row r="987" spans="1:26" ht="14.25" customHeight="1">
      <c r="A987" s="312"/>
      <c r="B987" s="308"/>
      <c r="C987" s="309"/>
      <c r="D987" s="309"/>
      <c r="E987" s="309"/>
      <c r="F987" s="309"/>
      <c r="G987" s="309"/>
      <c r="H987" s="309"/>
      <c r="I987" s="309"/>
      <c r="J987" s="309"/>
      <c r="K987" s="309"/>
      <c r="L987" s="309"/>
      <c r="M987" s="309"/>
      <c r="N987" s="309"/>
      <c r="O987" s="309"/>
      <c r="P987" s="309"/>
      <c r="Q987" s="309"/>
      <c r="R987" s="309"/>
      <c r="S987" s="309"/>
      <c r="T987" s="309"/>
      <c r="U987" s="309"/>
      <c r="V987" s="309"/>
      <c r="W987" s="309"/>
      <c r="X987" s="309"/>
      <c r="Y987" s="309"/>
      <c r="Z987" s="309"/>
    </row>
    <row r="988" spans="1:26" ht="14.25" customHeight="1">
      <c r="A988" s="312"/>
      <c r="B988" s="308"/>
      <c r="C988" s="309"/>
      <c r="D988" s="309"/>
      <c r="E988" s="309"/>
      <c r="F988" s="309"/>
      <c r="G988" s="309"/>
      <c r="H988" s="309"/>
      <c r="I988" s="309"/>
      <c r="J988" s="309"/>
      <c r="K988" s="309"/>
      <c r="L988" s="309"/>
      <c r="M988" s="309"/>
      <c r="N988" s="309"/>
      <c r="O988" s="309"/>
      <c r="P988" s="309"/>
      <c r="Q988" s="309"/>
      <c r="R988" s="309"/>
      <c r="S988" s="309"/>
      <c r="T988" s="309"/>
      <c r="U988" s="309"/>
      <c r="V988" s="309"/>
      <c r="W988" s="309"/>
      <c r="X988" s="309"/>
      <c r="Y988" s="309"/>
      <c r="Z988" s="309"/>
    </row>
    <row r="989" spans="1:26" ht="14.25" customHeight="1">
      <c r="A989" s="312"/>
      <c r="B989" s="308"/>
      <c r="C989" s="309"/>
      <c r="D989" s="309"/>
      <c r="E989" s="309"/>
      <c r="F989" s="309"/>
      <c r="G989" s="309"/>
      <c r="H989" s="309"/>
      <c r="I989" s="309"/>
      <c r="J989" s="309"/>
      <c r="K989" s="309"/>
      <c r="L989" s="309"/>
      <c r="M989" s="309"/>
      <c r="N989" s="309"/>
      <c r="O989" s="309"/>
      <c r="P989" s="309"/>
      <c r="Q989" s="309"/>
      <c r="R989" s="309"/>
      <c r="S989" s="309"/>
      <c r="T989" s="309"/>
      <c r="U989" s="309"/>
      <c r="V989" s="309"/>
      <c r="W989" s="309"/>
      <c r="X989" s="309"/>
      <c r="Y989" s="309"/>
      <c r="Z989" s="309"/>
    </row>
    <row r="990" spans="1:26" ht="14.25" customHeight="1">
      <c r="A990" s="312"/>
      <c r="B990" s="308"/>
      <c r="C990" s="309"/>
      <c r="D990" s="309"/>
      <c r="E990" s="309"/>
      <c r="F990" s="309"/>
      <c r="G990" s="309"/>
      <c r="H990" s="309"/>
      <c r="I990" s="309"/>
      <c r="J990" s="309"/>
      <c r="K990" s="309"/>
      <c r="L990" s="309"/>
      <c r="M990" s="309"/>
      <c r="N990" s="309"/>
      <c r="O990" s="309"/>
      <c r="P990" s="309"/>
      <c r="Q990" s="309"/>
      <c r="R990" s="309"/>
      <c r="S990" s="309"/>
      <c r="T990" s="309"/>
      <c r="U990" s="309"/>
      <c r="V990" s="309"/>
      <c r="W990" s="309"/>
      <c r="X990" s="309"/>
      <c r="Y990" s="309"/>
      <c r="Z990" s="309"/>
    </row>
    <row r="991" spans="1:26" ht="14.25" customHeight="1">
      <c r="A991" s="312"/>
      <c r="B991" s="308"/>
      <c r="C991" s="309"/>
      <c r="D991" s="309"/>
      <c r="E991" s="309"/>
      <c r="F991" s="309"/>
      <c r="G991" s="309"/>
      <c r="H991" s="309"/>
      <c r="I991" s="309"/>
      <c r="J991" s="309"/>
      <c r="K991" s="309"/>
      <c r="L991" s="309"/>
      <c r="M991" s="309"/>
      <c r="N991" s="309"/>
      <c r="O991" s="309"/>
      <c r="P991" s="309"/>
      <c r="Q991" s="309"/>
      <c r="R991" s="309"/>
      <c r="S991" s="309"/>
      <c r="T991" s="309"/>
      <c r="U991" s="309"/>
      <c r="V991" s="309"/>
      <c r="W991" s="309"/>
      <c r="X991" s="309"/>
      <c r="Y991" s="309"/>
      <c r="Z991" s="309"/>
    </row>
    <row r="992" spans="1:26" ht="14.25" customHeight="1">
      <c r="A992" s="312"/>
      <c r="B992" s="308"/>
      <c r="C992" s="309"/>
      <c r="D992" s="309"/>
      <c r="E992" s="309"/>
      <c r="F992" s="309"/>
      <c r="G992" s="309"/>
      <c r="H992" s="309"/>
      <c r="I992" s="309"/>
      <c r="J992" s="309"/>
      <c r="K992" s="309"/>
      <c r="L992" s="309"/>
      <c r="M992" s="309"/>
      <c r="N992" s="309"/>
      <c r="O992" s="309"/>
      <c r="P992" s="309"/>
      <c r="Q992" s="309"/>
      <c r="R992" s="309"/>
      <c r="S992" s="309"/>
      <c r="T992" s="309"/>
      <c r="U992" s="309"/>
      <c r="V992" s="309"/>
      <c r="W992" s="309"/>
      <c r="X992" s="309"/>
      <c r="Y992" s="309"/>
      <c r="Z992" s="309"/>
    </row>
    <row r="993" spans="1:26" ht="14.25" customHeight="1">
      <c r="A993" s="312"/>
      <c r="B993" s="308"/>
      <c r="C993" s="309"/>
      <c r="D993" s="309"/>
      <c r="E993" s="309"/>
      <c r="F993" s="309"/>
      <c r="G993" s="309"/>
      <c r="H993" s="309"/>
      <c r="I993" s="309"/>
      <c r="J993" s="309"/>
      <c r="K993" s="309"/>
      <c r="L993" s="309"/>
      <c r="M993" s="309"/>
      <c r="N993" s="309"/>
      <c r="O993" s="309"/>
      <c r="P993" s="309"/>
      <c r="Q993" s="309"/>
      <c r="R993" s="309"/>
      <c r="S993" s="309"/>
      <c r="T993" s="309"/>
      <c r="U993" s="309"/>
      <c r="V993" s="309"/>
      <c r="W993" s="309"/>
      <c r="X993" s="309"/>
      <c r="Y993" s="309"/>
      <c r="Z993" s="309"/>
    </row>
    <row r="994" spans="1:26" ht="14.25" customHeight="1">
      <c r="A994" s="312"/>
      <c r="B994" s="308"/>
      <c r="C994" s="309"/>
      <c r="D994" s="309"/>
      <c r="E994" s="309"/>
      <c r="F994" s="309"/>
      <c r="G994" s="309"/>
      <c r="H994" s="309"/>
      <c r="I994" s="309"/>
      <c r="J994" s="309"/>
      <c r="K994" s="309"/>
      <c r="L994" s="309"/>
      <c r="M994" s="309"/>
      <c r="N994" s="309"/>
      <c r="O994" s="309"/>
      <c r="P994" s="309"/>
      <c r="Q994" s="309"/>
      <c r="R994" s="309"/>
      <c r="S994" s="309"/>
      <c r="T994" s="309"/>
      <c r="U994" s="309"/>
      <c r="V994" s="309"/>
      <c r="W994" s="309"/>
      <c r="X994" s="309"/>
      <c r="Y994" s="309"/>
      <c r="Z994" s="309"/>
    </row>
    <row r="995" spans="1:26" ht="14.25" customHeight="1">
      <c r="A995" s="312"/>
      <c r="B995" s="308"/>
      <c r="C995" s="309"/>
      <c r="D995" s="309"/>
      <c r="E995" s="309"/>
      <c r="F995" s="309"/>
      <c r="G995" s="309"/>
      <c r="H995" s="309"/>
      <c r="I995" s="309"/>
      <c r="J995" s="309"/>
      <c r="K995" s="309"/>
      <c r="L995" s="309"/>
      <c r="M995" s="309"/>
      <c r="N995" s="309"/>
      <c r="O995" s="309"/>
      <c r="P995" s="309"/>
      <c r="Q995" s="309"/>
      <c r="R995" s="309"/>
      <c r="S995" s="309"/>
      <c r="T995" s="309"/>
      <c r="U995" s="309"/>
      <c r="V995" s="309"/>
      <c r="W995" s="309"/>
      <c r="X995" s="309"/>
      <c r="Y995" s="309"/>
      <c r="Z995" s="309"/>
    </row>
    <row r="996" spans="1:26" ht="14.25" customHeight="1">
      <c r="A996" s="312"/>
      <c r="B996" s="308"/>
      <c r="C996" s="309"/>
      <c r="D996" s="309"/>
      <c r="E996" s="309"/>
      <c r="F996" s="309"/>
      <c r="G996" s="309"/>
      <c r="H996" s="309"/>
      <c r="I996" s="309"/>
      <c r="J996" s="309"/>
      <c r="K996" s="309"/>
      <c r="L996" s="309"/>
      <c r="M996" s="309"/>
      <c r="N996" s="309"/>
      <c r="O996" s="309"/>
      <c r="P996" s="309"/>
      <c r="Q996" s="309"/>
      <c r="R996" s="309"/>
      <c r="S996" s="309"/>
      <c r="T996" s="309"/>
      <c r="U996" s="309"/>
      <c r="V996" s="309"/>
      <c r="W996" s="309"/>
      <c r="X996" s="309"/>
      <c r="Y996" s="309"/>
      <c r="Z996" s="309"/>
    </row>
    <row r="997" spans="1:26" ht="14.25" customHeight="1">
      <c r="A997" s="312"/>
      <c r="B997" s="308"/>
      <c r="C997" s="309"/>
      <c r="D997" s="309"/>
      <c r="E997" s="309"/>
      <c r="F997" s="309"/>
      <c r="G997" s="309"/>
      <c r="H997" s="309"/>
      <c r="I997" s="309"/>
      <c r="J997" s="309"/>
      <c r="K997" s="309"/>
      <c r="L997" s="309"/>
      <c r="M997" s="309"/>
      <c r="N997" s="309"/>
      <c r="O997" s="309"/>
      <c r="P997" s="309"/>
      <c r="Q997" s="309"/>
      <c r="R997" s="309"/>
      <c r="S997" s="309"/>
      <c r="T997" s="309"/>
      <c r="U997" s="309"/>
      <c r="V997" s="309"/>
      <c r="W997" s="309"/>
      <c r="X997" s="309"/>
      <c r="Y997" s="309"/>
      <c r="Z997" s="309"/>
    </row>
    <row r="998" spans="1:26" ht="14.25" customHeight="1">
      <c r="A998" s="312"/>
      <c r="B998" s="308"/>
      <c r="C998" s="309"/>
      <c r="D998" s="309"/>
      <c r="E998" s="309"/>
      <c r="F998" s="309"/>
      <c r="G998" s="309"/>
      <c r="H998" s="309"/>
      <c r="I998" s="309"/>
      <c r="J998" s="309"/>
      <c r="K998" s="309"/>
      <c r="L998" s="309"/>
      <c r="M998" s="309"/>
      <c r="N998" s="309"/>
      <c r="O998" s="309"/>
      <c r="P998" s="309"/>
      <c r="Q998" s="309"/>
      <c r="R998" s="309"/>
      <c r="S998" s="309"/>
      <c r="T998" s="309"/>
      <c r="U998" s="309"/>
      <c r="V998" s="309"/>
      <c r="W998" s="309"/>
      <c r="X998" s="309"/>
      <c r="Y998" s="309"/>
      <c r="Z998" s="309"/>
    </row>
    <row r="999" spans="1:26" ht="14.25" customHeight="1">
      <c r="A999" s="312"/>
      <c r="B999" s="308"/>
      <c r="C999" s="309"/>
      <c r="D999" s="309"/>
      <c r="E999" s="309"/>
      <c r="F999" s="309"/>
      <c r="G999" s="309"/>
      <c r="H999" s="309"/>
      <c r="I999" s="309"/>
      <c r="J999" s="309"/>
      <c r="K999" s="309"/>
      <c r="L999" s="309"/>
      <c r="M999" s="309"/>
      <c r="N999" s="309"/>
      <c r="O999" s="309"/>
      <c r="P999" s="309"/>
      <c r="Q999" s="309"/>
      <c r="R999" s="309"/>
      <c r="S999" s="309"/>
      <c r="T999" s="309"/>
      <c r="U999" s="309"/>
      <c r="V999" s="309"/>
      <c r="W999" s="309"/>
      <c r="X999" s="309"/>
      <c r="Y999" s="309"/>
      <c r="Z999" s="309"/>
    </row>
    <row r="1000" spans="1:26" ht="14.25" customHeight="1">
      <c r="A1000" s="312"/>
      <c r="B1000" s="308"/>
      <c r="C1000" s="309"/>
      <c r="D1000" s="309"/>
      <c r="E1000" s="309"/>
      <c r="F1000" s="309"/>
      <c r="G1000" s="309"/>
      <c r="H1000" s="309"/>
      <c r="I1000" s="309"/>
      <c r="J1000" s="309"/>
      <c r="K1000" s="309"/>
      <c r="L1000" s="309"/>
      <c r="M1000" s="309"/>
      <c r="N1000" s="309"/>
      <c r="O1000" s="309"/>
      <c r="P1000" s="309"/>
      <c r="Q1000" s="309"/>
      <c r="R1000" s="309"/>
      <c r="S1000" s="309"/>
      <c r="T1000" s="309"/>
      <c r="U1000" s="309"/>
      <c r="V1000" s="309"/>
      <c r="W1000" s="309"/>
      <c r="X1000" s="309"/>
      <c r="Y1000" s="309"/>
      <c r="Z1000" s="309"/>
    </row>
  </sheetData>
  <pageMargins left="0.7" right="0.7" top="0.75" bottom="0.75" header="0" footer="0"/>
  <pageSetup orientation="landscape"/>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P106"/>
  <sheetViews>
    <sheetView showGridLines="0" workbookViewId="0"/>
  </sheetViews>
  <sheetFormatPr defaultColWidth="12.625" defaultRowHeight="15" customHeight="1"/>
  <cols>
    <col min="1" max="1" width="0.875" customWidth="1"/>
    <col min="2" max="15" width="15.375" customWidth="1"/>
    <col min="16" max="16" width="0.5" customWidth="1"/>
  </cols>
  <sheetData>
    <row r="1" spans="1:16" ht="2.25" customHeight="1">
      <c r="A1" s="313"/>
      <c r="B1" s="314"/>
      <c r="C1" s="314"/>
      <c r="D1" s="314"/>
      <c r="E1" s="314"/>
      <c r="F1" s="314"/>
      <c r="G1" s="314"/>
      <c r="H1" s="314"/>
      <c r="I1" s="314"/>
      <c r="J1" s="314"/>
      <c r="K1" s="314"/>
      <c r="L1" s="314"/>
      <c r="M1" s="314"/>
      <c r="N1" s="314"/>
      <c r="O1" s="314"/>
      <c r="P1" s="315"/>
    </row>
    <row r="2" spans="1:16" ht="15.75">
      <c r="A2" s="314"/>
      <c r="B2" s="440" t="s">
        <v>3167</v>
      </c>
      <c r="C2" s="441"/>
      <c r="D2" s="441"/>
      <c r="E2" s="441"/>
      <c r="F2" s="441"/>
      <c r="G2" s="441"/>
      <c r="H2" s="441"/>
      <c r="I2" s="441"/>
      <c r="J2" s="441"/>
      <c r="K2" s="441"/>
      <c r="L2" s="441"/>
      <c r="M2" s="441"/>
      <c r="N2" s="441"/>
      <c r="O2" s="442"/>
      <c r="P2" s="315"/>
    </row>
    <row r="3" spans="1:16" ht="24">
      <c r="A3" s="316"/>
      <c r="B3" s="317" t="s">
        <v>76</v>
      </c>
      <c r="C3" s="318" t="s">
        <v>88</v>
      </c>
      <c r="D3" s="318" t="s">
        <v>92</v>
      </c>
      <c r="E3" s="318" t="s">
        <v>106</v>
      </c>
      <c r="F3" s="318" t="s">
        <v>115</v>
      </c>
      <c r="G3" s="318" t="s">
        <v>134</v>
      </c>
      <c r="H3" s="318" t="s">
        <v>136</v>
      </c>
      <c r="I3" s="318" t="s">
        <v>140</v>
      </c>
      <c r="J3" s="318" t="s">
        <v>157</v>
      </c>
      <c r="K3" s="318" t="s">
        <v>159</v>
      </c>
      <c r="L3" s="318" t="s">
        <v>163</v>
      </c>
      <c r="M3" s="318" t="s">
        <v>167</v>
      </c>
      <c r="N3" s="318" t="s">
        <v>175</v>
      </c>
      <c r="O3" s="319" t="s">
        <v>740</v>
      </c>
      <c r="P3" s="316"/>
    </row>
    <row r="4" spans="1:16" ht="24">
      <c r="A4" s="316"/>
      <c r="B4" s="320" t="s">
        <v>179</v>
      </c>
      <c r="C4" s="321" t="s">
        <v>182</v>
      </c>
      <c r="D4" s="321" t="s">
        <v>184</v>
      </c>
      <c r="E4" s="321" t="s">
        <v>186</v>
      </c>
      <c r="F4" s="321" t="s">
        <v>188</v>
      </c>
      <c r="G4" s="321" t="s">
        <v>192</v>
      </c>
      <c r="H4" s="321" t="s">
        <v>197</v>
      </c>
      <c r="I4" s="321" t="s">
        <v>202</v>
      </c>
      <c r="J4" s="321" t="s">
        <v>207</v>
      </c>
      <c r="K4" s="321" t="s">
        <v>209</v>
      </c>
      <c r="L4" s="321" t="s">
        <v>231</v>
      </c>
      <c r="M4" s="321" t="s">
        <v>233</v>
      </c>
      <c r="N4" s="321" t="s">
        <v>235</v>
      </c>
      <c r="O4" s="322" t="s">
        <v>246</v>
      </c>
      <c r="P4" s="316"/>
    </row>
    <row r="5" spans="1:16" ht="14.25">
      <c r="A5" s="316"/>
      <c r="B5" s="323" t="s">
        <v>252</v>
      </c>
      <c r="C5" s="324" t="s">
        <v>255</v>
      </c>
      <c r="D5" s="324" t="s">
        <v>269</v>
      </c>
      <c r="E5" s="324" t="s">
        <v>275</v>
      </c>
      <c r="F5" s="324" t="s">
        <v>277</v>
      </c>
      <c r="G5" s="324" t="s">
        <v>285</v>
      </c>
      <c r="H5" s="324" t="s">
        <v>292</v>
      </c>
      <c r="I5" s="324" t="s">
        <v>294</v>
      </c>
      <c r="J5" s="324" t="s">
        <v>759</v>
      </c>
      <c r="K5" s="324" t="s">
        <v>305</v>
      </c>
      <c r="L5" s="324"/>
      <c r="M5" s="324"/>
      <c r="N5" s="324"/>
      <c r="O5" s="325"/>
      <c r="P5" s="316"/>
    </row>
    <row r="6" spans="1:16" ht="2.25" customHeight="1">
      <c r="A6" s="316"/>
      <c r="B6" s="326"/>
      <c r="C6" s="316"/>
      <c r="D6" s="316"/>
      <c r="E6" s="316"/>
      <c r="F6" s="316"/>
      <c r="G6" s="316"/>
      <c r="H6" s="316"/>
      <c r="I6" s="316"/>
      <c r="J6" s="316"/>
      <c r="K6" s="316"/>
      <c r="L6" s="316"/>
      <c r="M6" s="316"/>
      <c r="N6" s="316"/>
      <c r="O6" s="327"/>
      <c r="P6" s="316"/>
    </row>
    <row r="7" spans="1:16" ht="15.75">
      <c r="A7" s="314"/>
      <c r="B7" s="440" t="s">
        <v>3168</v>
      </c>
      <c r="C7" s="441"/>
      <c r="D7" s="441"/>
      <c r="E7" s="441"/>
      <c r="F7" s="441"/>
      <c r="G7" s="441"/>
      <c r="H7" s="441"/>
      <c r="I7" s="441"/>
      <c r="J7" s="441"/>
      <c r="K7" s="441"/>
      <c r="L7" s="441"/>
      <c r="M7" s="441"/>
      <c r="N7" s="441"/>
      <c r="O7" s="442"/>
      <c r="P7" s="316"/>
    </row>
    <row r="8" spans="1:16" ht="24">
      <c r="A8" s="316"/>
      <c r="B8" s="317" t="s">
        <v>76</v>
      </c>
      <c r="C8" s="318" t="s">
        <v>79</v>
      </c>
      <c r="D8" s="318" t="s">
        <v>82</v>
      </c>
      <c r="E8" s="318" t="s">
        <v>85</v>
      </c>
      <c r="F8" s="318" t="s">
        <v>88</v>
      </c>
      <c r="G8" s="318" t="s">
        <v>92</v>
      </c>
      <c r="H8" s="318" t="s">
        <v>94</v>
      </c>
      <c r="I8" s="318" t="s">
        <v>103</v>
      </c>
      <c r="J8" s="318" t="s">
        <v>106</v>
      </c>
      <c r="K8" s="318" t="s">
        <v>108</v>
      </c>
      <c r="L8" s="318" t="s">
        <v>110</v>
      </c>
      <c r="M8" s="318" t="s">
        <v>113</v>
      </c>
      <c r="N8" s="318" t="s">
        <v>115</v>
      </c>
      <c r="O8" s="319" t="s">
        <v>117</v>
      </c>
      <c r="P8" s="316"/>
    </row>
    <row r="9" spans="1:16" ht="24">
      <c r="A9" s="316"/>
      <c r="B9" s="320" t="s">
        <v>121</v>
      </c>
      <c r="C9" s="321" t="s">
        <v>124</v>
      </c>
      <c r="D9" s="321" t="s">
        <v>126</v>
      </c>
      <c r="E9" s="321" t="s">
        <v>134</v>
      </c>
      <c r="F9" s="321" t="s">
        <v>136</v>
      </c>
      <c r="G9" s="321" t="s">
        <v>140</v>
      </c>
      <c r="H9" s="321" t="s">
        <v>144</v>
      </c>
      <c r="I9" s="321" t="s">
        <v>147</v>
      </c>
      <c r="J9" s="321" t="s">
        <v>149</v>
      </c>
      <c r="K9" s="321" t="s">
        <v>151</v>
      </c>
      <c r="L9" s="321" t="s">
        <v>900</v>
      </c>
      <c r="M9" s="321" t="s">
        <v>157</v>
      </c>
      <c r="N9" s="321" t="s">
        <v>159</v>
      </c>
      <c r="O9" s="322" t="s">
        <v>161</v>
      </c>
      <c r="P9" s="316"/>
    </row>
    <row r="10" spans="1:16" ht="14.25">
      <c r="A10" s="316"/>
      <c r="B10" s="317" t="s">
        <v>163</v>
      </c>
      <c r="C10" s="318" t="s">
        <v>165</v>
      </c>
      <c r="D10" s="318" t="s">
        <v>167</v>
      </c>
      <c r="E10" s="318" t="s">
        <v>169</v>
      </c>
      <c r="F10" s="318" t="s">
        <v>171</v>
      </c>
      <c r="G10" s="318" t="s">
        <v>175</v>
      </c>
      <c r="H10" s="318" t="s">
        <v>740</v>
      </c>
      <c r="I10" s="318" t="s">
        <v>179</v>
      </c>
      <c r="J10" s="318" t="s">
        <v>182</v>
      </c>
      <c r="K10" s="318" t="s">
        <v>184</v>
      </c>
      <c r="L10" s="318" t="s">
        <v>186</v>
      </c>
      <c r="M10" s="318" t="s">
        <v>188</v>
      </c>
      <c r="N10" s="318" t="s">
        <v>190</v>
      </c>
      <c r="O10" s="319" t="s">
        <v>192</v>
      </c>
      <c r="P10" s="316"/>
    </row>
    <row r="11" spans="1:16" ht="24">
      <c r="A11" s="316"/>
      <c r="B11" s="320" t="s">
        <v>195</v>
      </c>
      <c r="C11" s="321" t="s">
        <v>197</v>
      </c>
      <c r="D11" s="321" t="s">
        <v>199</v>
      </c>
      <c r="E11" s="321" t="s">
        <v>202</v>
      </c>
      <c r="F11" s="321" t="s">
        <v>205</v>
      </c>
      <c r="G11" s="321" t="s">
        <v>207</v>
      </c>
      <c r="H11" s="321" t="s">
        <v>209</v>
      </c>
      <c r="I11" s="321" t="s">
        <v>214</v>
      </c>
      <c r="J11" s="321" t="s">
        <v>217</v>
      </c>
      <c r="K11" s="321" t="s">
        <v>219</v>
      </c>
      <c r="L11" s="321" t="s">
        <v>222</v>
      </c>
      <c r="M11" s="321" t="s">
        <v>225</v>
      </c>
      <c r="N11" s="321" t="s">
        <v>227</v>
      </c>
      <c r="O11" s="322" t="s">
        <v>229</v>
      </c>
      <c r="P11" s="316"/>
    </row>
    <row r="12" spans="1:16" ht="24">
      <c r="A12" s="316"/>
      <c r="B12" s="317" t="s">
        <v>231</v>
      </c>
      <c r="C12" s="318" t="s">
        <v>233</v>
      </c>
      <c r="D12" s="318" t="s">
        <v>235</v>
      </c>
      <c r="E12" s="318" t="s">
        <v>241</v>
      </c>
      <c r="F12" s="318" t="s">
        <v>244</v>
      </c>
      <c r="G12" s="318" t="s">
        <v>246</v>
      </c>
      <c r="H12" s="318" t="s">
        <v>587</v>
      </c>
      <c r="I12" s="318" t="s">
        <v>250</v>
      </c>
      <c r="J12" s="318" t="s">
        <v>252</v>
      </c>
      <c r="K12" s="318" t="s">
        <v>255</v>
      </c>
      <c r="L12" s="318" t="s">
        <v>257</v>
      </c>
      <c r="M12" s="318" t="s">
        <v>259</v>
      </c>
      <c r="N12" s="318" t="s">
        <v>261</v>
      </c>
      <c r="O12" s="319" t="s">
        <v>263</v>
      </c>
      <c r="P12" s="316"/>
    </row>
    <row r="13" spans="1:16" ht="24">
      <c r="A13" s="316"/>
      <c r="B13" s="320" t="s">
        <v>265</v>
      </c>
      <c r="C13" s="321" t="s">
        <v>267</v>
      </c>
      <c r="D13" s="321" t="s">
        <v>269</v>
      </c>
      <c r="E13" s="321" t="s">
        <v>271</v>
      </c>
      <c r="F13" s="321" t="s">
        <v>273</v>
      </c>
      <c r="G13" s="321" t="s">
        <v>275</v>
      </c>
      <c r="H13" s="321" t="s">
        <v>277</v>
      </c>
      <c r="I13" s="321" t="s">
        <v>279</v>
      </c>
      <c r="J13" s="321" t="s">
        <v>281</v>
      </c>
      <c r="K13" s="321" t="s">
        <v>283</v>
      </c>
      <c r="L13" s="321" t="s">
        <v>285</v>
      </c>
      <c r="M13" s="321" t="s">
        <v>287</v>
      </c>
      <c r="N13" s="321" t="s">
        <v>290</v>
      </c>
      <c r="O13" s="322" t="s">
        <v>292</v>
      </c>
      <c r="P13" s="316"/>
    </row>
    <row r="14" spans="1:16" ht="14.25">
      <c r="A14" s="316"/>
      <c r="B14" s="323" t="s">
        <v>294</v>
      </c>
      <c r="C14" s="324" t="s">
        <v>296</v>
      </c>
      <c r="D14" s="324" t="s">
        <v>759</v>
      </c>
      <c r="E14" s="324" t="s">
        <v>300</v>
      </c>
      <c r="F14" s="324" t="s">
        <v>305</v>
      </c>
      <c r="G14" s="324" t="s">
        <v>307</v>
      </c>
      <c r="H14" s="324"/>
      <c r="I14" s="324"/>
      <c r="J14" s="324"/>
      <c r="K14" s="324"/>
      <c r="L14" s="324"/>
      <c r="M14" s="324"/>
      <c r="N14" s="324"/>
      <c r="O14" s="325"/>
      <c r="P14" s="316"/>
    </row>
    <row r="15" spans="1:16" ht="2.25" customHeight="1">
      <c r="A15" s="316"/>
      <c r="B15" s="326"/>
      <c r="C15" s="316"/>
      <c r="D15" s="316"/>
      <c r="E15" s="316"/>
      <c r="F15" s="316"/>
      <c r="G15" s="316"/>
      <c r="H15" s="316"/>
      <c r="I15" s="316"/>
      <c r="J15" s="316"/>
      <c r="K15" s="316"/>
      <c r="L15" s="316"/>
      <c r="M15" s="316"/>
      <c r="N15" s="316"/>
      <c r="O15" s="327"/>
      <c r="P15" s="316"/>
    </row>
    <row r="16" spans="1:16" ht="15.75">
      <c r="A16" s="314"/>
      <c r="B16" s="440" t="s">
        <v>3169</v>
      </c>
      <c r="C16" s="441"/>
      <c r="D16" s="441"/>
      <c r="E16" s="441"/>
      <c r="F16" s="441"/>
      <c r="G16" s="441"/>
      <c r="H16" s="441"/>
      <c r="I16" s="441"/>
      <c r="J16" s="441"/>
      <c r="K16" s="441"/>
      <c r="L16" s="441"/>
      <c r="M16" s="441"/>
      <c r="N16" s="441"/>
      <c r="O16" s="442"/>
      <c r="P16" s="316"/>
    </row>
    <row r="17" spans="1:16" ht="24">
      <c r="A17" s="316"/>
      <c r="B17" s="317" t="s">
        <v>76</v>
      </c>
      <c r="C17" s="318" t="s">
        <v>79</v>
      </c>
      <c r="D17" s="318" t="s">
        <v>88</v>
      </c>
      <c r="E17" s="318" t="s">
        <v>94</v>
      </c>
      <c r="F17" s="318" t="s">
        <v>103</v>
      </c>
      <c r="G17" s="318" t="s">
        <v>106</v>
      </c>
      <c r="H17" s="318" t="s">
        <v>124</v>
      </c>
      <c r="I17" s="318" t="s">
        <v>126</v>
      </c>
      <c r="J17" s="318" t="s">
        <v>134</v>
      </c>
      <c r="K17" s="318" t="s">
        <v>136</v>
      </c>
      <c r="L17" s="318" t="s">
        <v>140</v>
      </c>
      <c r="M17" s="318" t="s">
        <v>163</v>
      </c>
      <c r="N17" s="318" t="s">
        <v>165</v>
      </c>
      <c r="O17" s="319" t="s">
        <v>167</v>
      </c>
      <c r="P17" s="316"/>
    </row>
    <row r="18" spans="1:16" ht="14.25">
      <c r="A18" s="316"/>
      <c r="B18" s="320" t="s">
        <v>175</v>
      </c>
      <c r="C18" s="321" t="s">
        <v>740</v>
      </c>
      <c r="D18" s="321" t="s">
        <v>179</v>
      </c>
      <c r="E18" s="321" t="s">
        <v>182</v>
      </c>
      <c r="F18" s="321" t="s">
        <v>184</v>
      </c>
      <c r="G18" s="321" t="s">
        <v>186</v>
      </c>
      <c r="H18" s="321" t="s">
        <v>188</v>
      </c>
      <c r="I18" s="321" t="s">
        <v>192</v>
      </c>
      <c r="J18" s="321" t="s">
        <v>195</v>
      </c>
      <c r="K18" s="321" t="s">
        <v>199</v>
      </c>
      <c r="L18" s="321" t="s">
        <v>202</v>
      </c>
      <c r="M18" s="321" t="s">
        <v>205</v>
      </c>
      <c r="N18" s="321" t="s">
        <v>207</v>
      </c>
      <c r="O18" s="322" t="s">
        <v>209</v>
      </c>
      <c r="P18" s="316"/>
    </row>
    <row r="19" spans="1:16" ht="24">
      <c r="A19" s="316"/>
      <c r="B19" s="317" t="s">
        <v>217</v>
      </c>
      <c r="C19" s="318" t="s">
        <v>219</v>
      </c>
      <c r="D19" s="318" t="s">
        <v>222</v>
      </c>
      <c r="E19" s="318" t="s">
        <v>225</v>
      </c>
      <c r="F19" s="318" t="s">
        <v>227</v>
      </c>
      <c r="G19" s="318" t="s">
        <v>229</v>
      </c>
      <c r="H19" s="318" t="s">
        <v>231</v>
      </c>
      <c r="I19" s="318" t="s">
        <v>233</v>
      </c>
      <c r="J19" s="318" t="s">
        <v>235</v>
      </c>
      <c r="K19" s="318" t="s">
        <v>241</v>
      </c>
      <c r="L19" s="318" t="s">
        <v>246</v>
      </c>
      <c r="M19" s="318" t="s">
        <v>587</v>
      </c>
      <c r="N19" s="318" t="s">
        <v>252</v>
      </c>
      <c r="O19" s="319" t="s">
        <v>255</v>
      </c>
      <c r="P19" s="316"/>
    </row>
    <row r="20" spans="1:16" ht="14.25">
      <c r="A20" s="316"/>
      <c r="B20" s="320" t="s">
        <v>257</v>
      </c>
      <c r="C20" s="321" t="s">
        <v>259</v>
      </c>
      <c r="D20" s="321" t="s">
        <v>261</v>
      </c>
      <c r="E20" s="321" t="s">
        <v>263</v>
      </c>
      <c r="F20" s="321" t="s">
        <v>265</v>
      </c>
      <c r="G20" s="321" t="s">
        <v>269</v>
      </c>
      <c r="H20" s="321" t="s">
        <v>271</v>
      </c>
      <c r="I20" s="321" t="s">
        <v>281</v>
      </c>
      <c r="J20" s="321" t="s">
        <v>283</v>
      </c>
      <c r="K20" s="321" t="s">
        <v>287</v>
      </c>
      <c r="L20" s="321" t="s">
        <v>292</v>
      </c>
      <c r="M20" s="321" t="s">
        <v>294</v>
      </c>
      <c r="N20" s="321" t="s">
        <v>296</v>
      </c>
      <c r="O20" s="322" t="s">
        <v>759</v>
      </c>
      <c r="P20" s="316"/>
    </row>
    <row r="21" spans="1:16" ht="14.25">
      <c r="A21" s="316"/>
      <c r="B21" s="323" t="s">
        <v>300</v>
      </c>
      <c r="C21" s="324" t="s">
        <v>307</v>
      </c>
      <c r="D21" s="324"/>
      <c r="E21" s="324"/>
      <c r="F21" s="324"/>
      <c r="G21" s="324"/>
      <c r="H21" s="324"/>
      <c r="I21" s="324"/>
      <c r="J21" s="324"/>
      <c r="K21" s="324"/>
      <c r="L21" s="324"/>
      <c r="M21" s="324"/>
      <c r="N21" s="324"/>
      <c r="O21" s="325"/>
      <c r="P21" s="316"/>
    </row>
    <row r="22" spans="1:16" ht="2.25" customHeight="1">
      <c r="A22" s="316"/>
      <c r="B22" s="326"/>
      <c r="C22" s="316"/>
      <c r="D22" s="316"/>
      <c r="E22" s="316"/>
      <c r="F22" s="316"/>
      <c r="G22" s="316"/>
      <c r="H22" s="316"/>
      <c r="I22" s="316"/>
      <c r="J22" s="316"/>
      <c r="K22" s="316"/>
      <c r="L22" s="316"/>
      <c r="M22" s="316"/>
      <c r="N22" s="316"/>
      <c r="O22" s="327"/>
      <c r="P22" s="316"/>
    </row>
    <row r="23" spans="1:16" ht="15.75">
      <c r="A23" s="314"/>
      <c r="B23" s="440" t="s">
        <v>3170</v>
      </c>
      <c r="C23" s="441"/>
      <c r="D23" s="441"/>
      <c r="E23" s="441"/>
      <c r="F23" s="441"/>
      <c r="G23" s="441"/>
      <c r="H23" s="441"/>
      <c r="I23" s="441"/>
      <c r="J23" s="441"/>
      <c r="K23" s="441"/>
      <c r="L23" s="441"/>
      <c r="M23" s="441"/>
      <c r="N23" s="441"/>
      <c r="O23" s="442"/>
      <c r="P23" s="316"/>
    </row>
    <row r="24" spans="1:16" ht="14.25">
      <c r="A24" s="316"/>
      <c r="B24" s="317" t="s">
        <v>76</v>
      </c>
      <c r="C24" s="318" t="s">
        <v>79</v>
      </c>
      <c r="D24" s="318" t="s">
        <v>82</v>
      </c>
      <c r="E24" s="318" t="s">
        <v>85</v>
      </c>
      <c r="F24" s="318" t="s">
        <v>88</v>
      </c>
      <c r="G24" s="318" t="s">
        <v>94</v>
      </c>
      <c r="H24" s="318" t="s">
        <v>103</v>
      </c>
      <c r="I24" s="318" t="s">
        <v>108</v>
      </c>
      <c r="J24" s="318" t="s">
        <v>110</v>
      </c>
      <c r="K24" s="318" t="s">
        <v>113</v>
      </c>
      <c r="L24" s="318" t="s">
        <v>117</v>
      </c>
      <c r="M24" s="318" t="s">
        <v>121</v>
      </c>
      <c r="N24" s="318" t="s">
        <v>124</v>
      </c>
      <c r="O24" s="319" t="s">
        <v>126</v>
      </c>
      <c r="P24" s="316"/>
    </row>
    <row r="25" spans="1:16" ht="24">
      <c r="A25" s="316"/>
      <c r="B25" s="320" t="s">
        <v>134</v>
      </c>
      <c r="C25" s="321" t="s">
        <v>136</v>
      </c>
      <c r="D25" s="321" t="s">
        <v>140</v>
      </c>
      <c r="E25" s="321" t="s">
        <v>157</v>
      </c>
      <c r="F25" s="321" t="s">
        <v>159</v>
      </c>
      <c r="G25" s="321" t="s">
        <v>161</v>
      </c>
      <c r="H25" s="321" t="s">
        <v>163</v>
      </c>
      <c r="I25" s="321" t="s">
        <v>165</v>
      </c>
      <c r="J25" s="321" t="s">
        <v>167</v>
      </c>
      <c r="K25" s="321" t="s">
        <v>169</v>
      </c>
      <c r="L25" s="321" t="s">
        <v>175</v>
      </c>
      <c r="M25" s="321" t="s">
        <v>740</v>
      </c>
      <c r="N25" s="321" t="s">
        <v>179</v>
      </c>
      <c r="O25" s="322" t="s">
        <v>182</v>
      </c>
      <c r="P25" s="316"/>
    </row>
    <row r="26" spans="1:16" ht="14.25">
      <c r="A26" s="316"/>
      <c r="B26" s="317" t="s">
        <v>184</v>
      </c>
      <c r="C26" s="318" t="s">
        <v>186</v>
      </c>
      <c r="D26" s="318" t="s">
        <v>188</v>
      </c>
      <c r="E26" s="318" t="s">
        <v>190</v>
      </c>
      <c r="F26" s="318" t="s">
        <v>192</v>
      </c>
      <c r="G26" s="318" t="s">
        <v>195</v>
      </c>
      <c r="H26" s="318" t="s">
        <v>199</v>
      </c>
      <c r="I26" s="318" t="s">
        <v>202</v>
      </c>
      <c r="J26" s="318" t="s">
        <v>205</v>
      </c>
      <c r="K26" s="318" t="s">
        <v>207</v>
      </c>
      <c r="L26" s="318" t="s">
        <v>209</v>
      </c>
      <c r="M26" s="318" t="s">
        <v>217</v>
      </c>
      <c r="N26" s="318" t="s">
        <v>219</v>
      </c>
      <c r="O26" s="319" t="s">
        <v>222</v>
      </c>
      <c r="P26" s="316"/>
    </row>
    <row r="27" spans="1:16" ht="24">
      <c r="A27" s="316"/>
      <c r="B27" s="320" t="s">
        <v>225</v>
      </c>
      <c r="C27" s="321" t="s">
        <v>227</v>
      </c>
      <c r="D27" s="321" t="s">
        <v>229</v>
      </c>
      <c r="E27" s="321" t="s">
        <v>231</v>
      </c>
      <c r="F27" s="321" t="s">
        <v>233</v>
      </c>
      <c r="G27" s="321" t="s">
        <v>235</v>
      </c>
      <c r="H27" s="321" t="s">
        <v>241</v>
      </c>
      <c r="I27" s="321" t="s">
        <v>244</v>
      </c>
      <c r="J27" s="321" t="s">
        <v>246</v>
      </c>
      <c r="K27" s="321" t="s">
        <v>587</v>
      </c>
      <c r="L27" s="321" t="s">
        <v>252</v>
      </c>
      <c r="M27" s="321" t="s">
        <v>255</v>
      </c>
      <c r="N27" s="321" t="s">
        <v>257</v>
      </c>
      <c r="O27" s="322" t="s">
        <v>259</v>
      </c>
      <c r="P27" s="316"/>
    </row>
    <row r="28" spans="1:16" ht="24">
      <c r="A28" s="316"/>
      <c r="B28" s="317" t="s">
        <v>261</v>
      </c>
      <c r="C28" s="318" t="s">
        <v>263</v>
      </c>
      <c r="D28" s="318" t="s">
        <v>265</v>
      </c>
      <c r="E28" s="318" t="s">
        <v>267</v>
      </c>
      <c r="F28" s="318" t="s">
        <v>269</v>
      </c>
      <c r="G28" s="318" t="s">
        <v>271</v>
      </c>
      <c r="H28" s="318" t="s">
        <v>275</v>
      </c>
      <c r="I28" s="318" t="s">
        <v>277</v>
      </c>
      <c r="J28" s="318" t="s">
        <v>279</v>
      </c>
      <c r="K28" s="318" t="s">
        <v>281</v>
      </c>
      <c r="L28" s="318" t="s">
        <v>283</v>
      </c>
      <c r="M28" s="318" t="s">
        <v>287</v>
      </c>
      <c r="N28" s="318" t="s">
        <v>290</v>
      </c>
      <c r="O28" s="319" t="s">
        <v>292</v>
      </c>
      <c r="P28" s="316"/>
    </row>
    <row r="29" spans="1:16" ht="14.25">
      <c r="A29" s="316"/>
      <c r="B29" s="328" t="s">
        <v>294</v>
      </c>
      <c r="C29" s="329" t="s">
        <v>296</v>
      </c>
      <c r="D29" s="329" t="s">
        <v>759</v>
      </c>
      <c r="E29" s="329" t="s">
        <v>300</v>
      </c>
      <c r="F29" s="329" t="s">
        <v>305</v>
      </c>
      <c r="G29" s="329" t="s">
        <v>307</v>
      </c>
      <c r="H29" s="329"/>
      <c r="I29" s="329"/>
      <c r="J29" s="329"/>
      <c r="K29" s="329"/>
      <c r="L29" s="329"/>
      <c r="M29" s="329"/>
      <c r="N29" s="329"/>
      <c r="O29" s="330"/>
      <c r="P29" s="316"/>
    </row>
    <row r="30" spans="1:16" ht="2.25" customHeight="1">
      <c r="A30" s="316"/>
      <c r="B30" s="326"/>
      <c r="C30" s="316"/>
      <c r="D30" s="316"/>
      <c r="E30" s="316"/>
      <c r="F30" s="316"/>
      <c r="G30" s="316"/>
      <c r="H30" s="316"/>
      <c r="I30" s="316"/>
      <c r="J30" s="316"/>
      <c r="K30" s="316"/>
      <c r="L30" s="316"/>
      <c r="M30" s="316"/>
      <c r="N30" s="316"/>
      <c r="O30" s="327"/>
      <c r="P30" s="316"/>
    </row>
    <row r="31" spans="1:16" ht="15.75">
      <c r="A31" s="314"/>
      <c r="B31" s="440" t="s">
        <v>3171</v>
      </c>
      <c r="C31" s="441"/>
      <c r="D31" s="441"/>
      <c r="E31" s="441"/>
      <c r="F31" s="441"/>
      <c r="G31" s="441"/>
      <c r="H31" s="441"/>
      <c r="I31" s="441"/>
      <c r="J31" s="441"/>
      <c r="K31" s="441"/>
      <c r="L31" s="441"/>
      <c r="M31" s="441"/>
      <c r="N31" s="441"/>
      <c r="O31" s="442"/>
      <c r="P31" s="316"/>
    </row>
    <row r="32" spans="1:16" ht="14.25">
      <c r="A32" s="316"/>
      <c r="B32" s="317" t="s">
        <v>76</v>
      </c>
      <c r="C32" s="318" t="s">
        <v>79</v>
      </c>
      <c r="D32" s="318" t="s">
        <v>82</v>
      </c>
      <c r="E32" s="318" t="s">
        <v>85</v>
      </c>
      <c r="F32" s="318" t="s">
        <v>88</v>
      </c>
      <c r="G32" s="318" t="s">
        <v>94</v>
      </c>
      <c r="H32" s="318" t="s">
        <v>103</v>
      </c>
      <c r="I32" s="318" t="s">
        <v>108</v>
      </c>
      <c r="J32" s="318" t="s">
        <v>110</v>
      </c>
      <c r="K32" s="318" t="s">
        <v>113</v>
      </c>
      <c r="L32" s="318" t="s">
        <v>117</v>
      </c>
      <c r="M32" s="318" t="s">
        <v>124</v>
      </c>
      <c r="N32" s="318" t="s">
        <v>126</v>
      </c>
      <c r="O32" s="319" t="s">
        <v>134</v>
      </c>
      <c r="P32" s="316"/>
    </row>
    <row r="33" spans="1:16" ht="14.25">
      <c r="A33" s="316"/>
      <c r="B33" s="320" t="s">
        <v>136</v>
      </c>
      <c r="C33" s="321" t="s">
        <v>140</v>
      </c>
      <c r="D33" s="321" t="s">
        <v>163</v>
      </c>
      <c r="E33" s="321" t="s">
        <v>165</v>
      </c>
      <c r="F33" s="321" t="s">
        <v>167</v>
      </c>
      <c r="G33" s="321" t="s">
        <v>169</v>
      </c>
      <c r="H33" s="321" t="s">
        <v>175</v>
      </c>
      <c r="I33" s="321" t="s">
        <v>740</v>
      </c>
      <c r="J33" s="321" t="s">
        <v>179</v>
      </c>
      <c r="K33" s="321" t="s">
        <v>182</v>
      </c>
      <c r="L33" s="321" t="s">
        <v>184</v>
      </c>
      <c r="M33" s="321" t="s">
        <v>188</v>
      </c>
      <c r="N33" s="321" t="s">
        <v>192</v>
      </c>
      <c r="O33" s="322" t="s">
        <v>195</v>
      </c>
      <c r="P33" s="316"/>
    </row>
    <row r="34" spans="1:16" ht="24">
      <c r="A34" s="316"/>
      <c r="B34" s="317" t="s">
        <v>199</v>
      </c>
      <c r="C34" s="318" t="s">
        <v>202</v>
      </c>
      <c r="D34" s="318" t="s">
        <v>205</v>
      </c>
      <c r="E34" s="318" t="s">
        <v>207</v>
      </c>
      <c r="F34" s="318" t="s">
        <v>209</v>
      </c>
      <c r="G34" s="318" t="s">
        <v>217</v>
      </c>
      <c r="H34" s="318" t="s">
        <v>219</v>
      </c>
      <c r="I34" s="318" t="s">
        <v>222</v>
      </c>
      <c r="J34" s="318" t="s">
        <v>225</v>
      </c>
      <c r="K34" s="318" t="s">
        <v>227</v>
      </c>
      <c r="L34" s="318" t="s">
        <v>229</v>
      </c>
      <c r="M34" s="318" t="s">
        <v>233</v>
      </c>
      <c r="N34" s="318" t="s">
        <v>235</v>
      </c>
      <c r="O34" s="319" t="s">
        <v>241</v>
      </c>
      <c r="P34" s="316"/>
    </row>
    <row r="35" spans="1:16" ht="24">
      <c r="A35" s="316"/>
      <c r="B35" s="320" t="s">
        <v>246</v>
      </c>
      <c r="C35" s="321" t="s">
        <v>587</v>
      </c>
      <c r="D35" s="321" t="s">
        <v>252</v>
      </c>
      <c r="E35" s="321" t="s">
        <v>255</v>
      </c>
      <c r="F35" s="321" t="s">
        <v>257</v>
      </c>
      <c r="G35" s="321" t="s">
        <v>259</v>
      </c>
      <c r="H35" s="321" t="s">
        <v>261</v>
      </c>
      <c r="I35" s="321" t="s">
        <v>263</v>
      </c>
      <c r="J35" s="321" t="s">
        <v>265</v>
      </c>
      <c r="K35" s="321" t="s">
        <v>267</v>
      </c>
      <c r="L35" s="321" t="s">
        <v>269</v>
      </c>
      <c r="M35" s="321" t="s">
        <v>271</v>
      </c>
      <c r="N35" s="321" t="s">
        <v>277</v>
      </c>
      <c r="O35" s="322" t="s">
        <v>279</v>
      </c>
      <c r="P35" s="316"/>
    </row>
    <row r="36" spans="1:16" ht="14.25">
      <c r="A36" s="316"/>
      <c r="B36" s="323" t="s">
        <v>281</v>
      </c>
      <c r="C36" s="324" t="s">
        <v>283</v>
      </c>
      <c r="D36" s="324" t="s">
        <v>290</v>
      </c>
      <c r="E36" s="324" t="s">
        <v>292</v>
      </c>
      <c r="F36" s="324" t="s">
        <v>294</v>
      </c>
      <c r="G36" s="324" t="s">
        <v>296</v>
      </c>
      <c r="H36" s="324" t="s">
        <v>759</v>
      </c>
      <c r="I36" s="324" t="s">
        <v>305</v>
      </c>
      <c r="J36" s="324" t="s">
        <v>307</v>
      </c>
      <c r="K36" s="324"/>
      <c r="L36" s="324"/>
      <c r="M36" s="324"/>
      <c r="N36" s="324"/>
      <c r="O36" s="325"/>
      <c r="P36" s="316"/>
    </row>
    <row r="37" spans="1:16" ht="2.25" customHeight="1">
      <c r="A37" s="316"/>
      <c r="B37" s="326"/>
      <c r="C37" s="316"/>
      <c r="D37" s="316"/>
      <c r="E37" s="316"/>
      <c r="F37" s="316"/>
      <c r="G37" s="316"/>
      <c r="H37" s="316"/>
      <c r="I37" s="316"/>
      <c r="J37" s="316"/>
      <c r="K37" s="316"/>
      <c r="L37" s="316"/>
      <c r="M37" s="316"/>
      <c r="N37" s="316"/>
      <c r="O37" s="327"/>
      <c r="P37" s="316"/>
    </row>
    <row r="38" spans="1:16" ht="15.75">
      <c r="A38" s="314"/>
      <c r="B38" s="440" t="s">
        <v>3172</v>
      </c>
      <c r="C38" s="441"/>
      <c r="D38" s="441"/>
      <c r="E38" s="441"/>
      <c r="F38" s="441"/>
      <c r="G38" s="441"/>
      <c r="H38" s="441"/>
      <c r="I38" s="441"/>
      <c r="J38" s="441"/>
      <c r="K38" s="441"/>
      <c r="L38" s="441"/>
      <c r="M38" s="441"/>
      <c r="N38" s="441"/>
      <c r="O38" s="442"/>
      <c r="P38" s="316"/>
    </row>
    <row r="39" spans="1:16" ht="14.25">
      <c r="A39" s="316"/>
      <c r="B39" s="317" t="s">
        <v>76</v>
      </c>
      <c r="C39" s="318" t="s">
        <v>124</v>
      </c>
      <c r="D39" s="318" t="s">
        <v>134</v>
      </c>
      <c r="E39" s="318" t="s">
        <v>136</v>
      </c>
      <c r="F39" s="318" t="s">
        <v>140</v>
      </c>
      <c r="G39" s="318" t="s">
        <v>163</v>
      </c>
      <c r="H39" s="318" t="s">
        <v>165</v>
      </c>
      <c r="I39" s="318" t="s">
        <v>167</v>
      </c>
      <c r="J39" s="318" t="s">
        <v>175</v>
      </c>
      <c r="K39" s="318" t="s">
        <v>740</v>
      </c>
      <c r="L39" s="318" t="s">
        <v>179</v>
      </c>
      <c r="M39" s="318" t="s">
        <v>182</v>
      </c>
      <c r="N39" s="318" t="s">
        <v>184</v>
      </c>
      <c r="O39" s="319" t="s">
        <v>188</v>
      </c>
      <c r="P39" s="316"/>
    </row>
    <row r="40" spans="1:16" ht="24">
      <c r="A40" s="316"/>
      <c r="B40" s="320" t="s">
        <v>192</v>
      </c>
      <c r="C40" s="321" t="s">
        <v>195</v>
      </c>
      <c r="D40" s="321" t="s">
        <v>199</v>
      </c>
      <c r="E40" s="321" t="s">
        <v>202</v>
      </c>
      <c r="F40" s="321" t="s">
        <v>207</v>
      </c>
      <c r="G40" s="321" t="s">
        <v>209</v>
      </c>
      <c r="H40" s="321" t="s">
        <v>217</v>
      </c>
      <c r="I40" s="321" t="s">
        <v>219</v>
      </c>
      <c r="J40" s="321" t="s">
        <v>222</v>
      </c>
      <c r="K40" s="321" t="s">
        <v>225</v>
      </c>
      <c r="L40" s="321" t="s">
        <v>227</v>
      </c>
      <c r="M40" s="321" t="s">
        <v>229</v>
      </c>
      <c r="N40" s="321" t="s">
        <v>233</v>
      </c>
      <c r="O40" s="322" t="s">
        <v>235</v>
      </c>
      <c r="P40" s="316"/>
    </row>
    <row r="41" spans="1:16" ht="24">
      <c r="A41" s="316"/>
      <c r="B41" s="317" t="s">
        <v>246</v>
      </c>
      <c r="C41" s="318" t="s">
        <v>587</v>
      </c>
      <c r="D41" s="318" t="s">
        <v>252</v>
      </c>
      <c r="E41" s="318" t="s">
        <v>255</v>
      </c>
      <c r="F41" s="318" t="s">
        <v>265</v>
      </c>
      <c r="G41" s="318" t="s">
        <v>277</v>
      </c>
      <c r="H41" s="318" t="s">
        <v>279</v>
      </c>
      <c r="I41" s="318" t="s">
        <v>281</v>
      </c>
      <c r="J41" s="318" t="s">
        <v>283</v>
      </c>
      <c r="K41" s="318" t="s">
        <v>292</v>
      </c>
      <c r="L41" s="318" t="s">
        <v>294</v>
      </c>
      <c r="M41" s="318" t="s">
        <v>296</v>
      </c>
      <c r="N41" s="318" t="s">
        <v>759</v>
      </c>
      <c r="O41" s="319" t="s">
        <v>305</v>
      </c>
      <c r="P41" s="316"/>
    </row>
    <row r="42" spans="1:16" ht="14.25">
      <c r="A42" s="316"/>
      <c r="B42" s="328" t="s">
        <v>307</v>
      </c>
      <c r="C42" s="329"/>
      <c r="D42" s="329"/>
      <c r="E42" s="329"/>
      <c r="F42" s="329"/>
      <c r="G42" s="329"/>
      <c r="H42" s="329"/>
      <c r="I42" s="329"/>
      <c r="J42" s="329"/>
      <c r="K42" s="329"/>
      <c r="L42" s="329"/>
      <c r="M42" s="329"/>
      <c r="N42" s="329"/>
      <c r="O42" s="330"/>
      <c r="P42" s="316"/>
    </row>
    <row r="43" spans="1:16" ht="2.25" customHeight="1">
      <c r="A43" s="316"/>
      <c r="B43" s="326"/>
      <c r="C43" s="316"/>
      <c r="D43" s="316"/>
      <c r="E43" s="316"/>
      <c r="F43" s="316"/>
      <c r="G43" s="316"/>
      <c r="H43" s="316"/>
      <c r="I43" s="316"/>
      <c r="J43" s="316"/>
      <c r="K43" s="316"/>
      <c r="L43" s="316"/>
      <c r="M43" s="316"/>
      <c r="N43" s="316"/>
      <c r="O43" s="327"/>
      <c r="P43" s="316"/>
    </row>
    <row r="44" spans="1:16" ht="15.75">
      <c r="A44" s="314"/>
      <c r="B44" s="440" t="s">
        <v>3173</v>
      </c>
      <c r="C44" s="441"/>
      <c r="D44" s="441"/>
      <c r="E44" s="441"/>
      <c r="F44" s="441"/>
      <c r="G44" s="441"/>
      <c r="H44" s="441"/>
      <c r="I44" s="441"/>
      <c r="J44" s="441"/>
      <c r="K44" s="441"/>
      <c r="L44" s="441"/>
      <c r="M44" s="441"/>
      <c r="N44" s="441"/>
      <c r="O44" s="442"/>
      <c r="P44" s="316"/>
    </row>
    <row r="45" spans="1:16" ht="24">
      <c r="A45" s="316"/>
      <c r="B45" s="317" t="s">
        <v>76</v>
      </c>
      <c r="C45" s="318" t="s">
        <v>79</v>
      </c>
      <c r="D45" s="318" t="s">
        <v>82</v>
      </c>
      <c r="E45" s="318" t="s">
        <v>85</v>
      </c>
      <c r="F45" s="318" t="s">
        <v>88</v>
      </c>
      <c r="G45" s="318" t="s">
        <v>92</v>
      </c>
      <c r="H45" s="318" t="s">
        <v>94</v>
      </c>
      <c r="I45" s="318" t="s">
        <v>103</v>
      </c>
      <c r="J45" s="318" t="s">
        <v>106</v>
      </c>
      <c r="K45" s="318" t="s">
        <v>108</v>
      </c>
      <c r="L45" s="318" t="s">
        <v>110</v>
      </c>
      <c r="M45" s="318" t="s">
        <v>113</v>
      </c>
      <c r="N45" s="318" t="s">
        <v>115</v>
      </c>
      <c r="O45" s="319" t="s">
        <v>117</v>
      </c>
      <c r="P45" s="316"/>
    </row>
    <row r="46" spans="1:16" ht="24">
      <c r="A46" s="316"/>
      <c r="B46" s="320" t="s">
        <v>121</v>
      </c>
      <c r="C46" s="321" t="s">
        <v>124</v>
      </c>
      <c r="D46" s="321" t="s">
        <v>126</v>
      </c>
      <c r="E46" s="321" t="s">
        <v>134</v>
      </c>
      <c r="F46" s="321" t="s">
        <v>136</v>
      </c>
      <c r="G46" s="321" t="s">
        <v>140</v>
      </c>
      <c r="H46" s="321" t="s">
        <v>144</v>
      </c>
      <c r="I46" s="321" t="s">
        <v>147</v>
      </c>
      <c r="J46" s="321" t="s">
        <v>149</v>
      </c>
      <c r="K46" s="321" t="s">
        <v>151</v>
      </c>
      <c r="L46" s="321" t="s">
        <v>900</v>
      </c>
      <c r="M46" s="321" t="s">
        <v>157</v>
      </c>
      <c r="N46" s="321" t="s">
        <v>159</v>
      </c>
      <c r="O46" s="322" t="s">
        <v>161</v>
      </c>
      <c r="P46" s="316"/>
    </row>
    <row r="47" spans="1:16" ht="14.25">
      <c r="A47" s="316"/>
      <c r="B47" s="317" t="s">
        <v>163</v>
      </c>
      <c r="C47" s="318" t="s">
        <v>165</v>
      </c>
      <c r="D47" s="318" t="s">
        <v>167</v>
      </c>
      <c r="E47" s="318" t="s">
        <v>169</v>
      </c>
      <c r="F47" s="318" t="s">
        <v>171</v>
      </c>
      <c r="G47" s="318" t="s">
        <v>175</v>
      </c>
      <c r="H47" s="318" t="s">
        <v>740</v>
      </c>
      <c r="I47" s="318" t="s">
        <v>179</v>
      </c>
      <c r="J47" s="318" t="s">
        <v>182</v>
      </c>
      <c r="K47" s="318" t="s">
        <v>184</v>
      </c>
      <c r="L47" s="318" t="s">
        <v>186</v>
      </c>
      <c r="M47" s="318" t="s">
        <v>188</v>
      </c>
      <c r="N47" s="318" t="s">
        <v>190</v>
      </c>
      <c r="O47" s="319" t="s">
        <v>192</v>
      </c>
      <c r="P47" s="316"/>
    </row>
    <row r="48" spans="1:16" ht="24">
      <c r="A48" s="316"/>
      <c r="B48" s="320" t="s">
        <v>195</v>
      </c>
      <c r="C48" s="321" t="s">
        <v>197</v>
      </c>
      <c r="D48" s="321" t="s">
        <v>199</v>
      </c>
      <c r="E48" s="321" t="s">
        <v>202</v>
      </c>
      <c r="F48" s="321" t="s">
        <v>205</v>
      </c>
      <c r="G48" s="321" t="s">
        <v>207</v>
      </c>
      <c r="H48" s="331" t="s">
        <v>209</v>
      </c>
      <c r="I48" s="321" t="s">
        <v>217</v>
      </c>
      <c r="J48" s="321" t="s">
        <v>219</v>
      </c>
      <c r="K48" s="321" t="s">
        <v>222</v>
      </c>
      <c r="L48" s="321" t="s">
        <v>225</v>
      </c>
      <c r="M48" s="321" t="s">
        <v>227</v>
      </c>
      <c r="N48" s="321" t="s">
        <v>229</v>
      </c>
      <c r="O48" s="322" t="s">
        <v>231</v>
      </c>
      <c r="P48" s="316"/>
    </row>
    <row r="49" spans="1:16" ht="24">
      <c r="A49" s="316"/>
      <c r="B49" s="317" t="s">
        <v>233</v>
      </c>
      <c r="C49" s="318" t="s">
        <v>235</v>
      </c>
      <c r="D49" s="318" t="s">
        <v>241</v>
      </c>
      <c r="E49" s="318" t="s">
        <v>244</v>
      </c>
      <c r="F49" s="318" t="s">
        <v>246</v>
      </c>
      <c r="G49" s="318" t="s">
        <v>587</v>
      </c>
      <c r="H49" s="318" t="s">
        <v>250</v>
      </c>
      <c r="I49" s="318" t="s">
        <v>252</v>
      </c>
      <c r="J49" s="318" t="s">
        <v>255</v>
      </c>
      <c r="K49" s="318" t="s">
        <v>257</v>
      </c>
      <c r="L49" s="318" t="s">
        <v>259</v>
      </c>
      <c r="M49" s="318" t="s">
        <v>261</v>
      </c>
      <c r="N49" s="318" t="s">
        <v>263</v>
      </c>
      <c r="O49" s="319" t="s">
        <v>265</v>
      </c>
      <c r="P49" s="316"/>
    </row>
    <row r="50" spans="1:16" ht="24">
      <c r="A50" s="316"/>
      <c r="B50" s="320" t="s">
        <v>267</v>
      </c>
      <c r="C50" s="321" t="s">
        <v>269</v>
      </c>
      <c r="D50" s="321" t="s">
        <v>271</v>
      </c>
      <c r="E50" s="321" t="s">
        <v>273</v>
      </c>
      <c r="F50" s="331" t="s">
        <v>275</v>
      </c>
      <c r="G50" s="321" t="s">
        <v>277</v>
      </c>
      <c r="H50" s="331" t="s">
        <v>279</v>
      </c>
      <c r="I50" s="321" t="s">
        <v>281</v>
      </c>
      <c r="J50" s="321" t="s">
        <v>283</v>
      </c>
      <c r="K50" s="321" t="s">
        <v>285</v>
      </c>
      <c r="L50" s="321" t="s">
        <v>287</v>
      </c>
      <c r="M50" s="321" t="s">
        <v>290</v>
      </c>
      <c r="N50" s="321" t="s">
        <v>292</v>
      </c>
      <c r="O50" s="322" t="s">
        <v>294</v>
      </c>
      <c r="P50" s="316"/>
    </row>
    <row r="51" spans="1:16" ht="14.25">
      <c r="A51" s="316"/>
      <c r="B51" s="323" t="s">
        <v>296</v>
      </c>
      <c r="C51" s="324" t="s">
        <v>759</v>
      </c>
      <c r="D51" s="324" t="s">
        <v>300</v>
      </c>
      <c r="E51" s="324" t="s">
        <v>305</v>
      </c>
      <c r="F51" s="324" t="s">
        <v>307</v>
      </c>
      <c r="G51" s="324"/>
      <c r="H51" s="324"/>
      <c r="I51" s="324"/>
      <c r="J51" s="324"/>
      <c r="K51" s="324"/>
      <c r="L51" s="324"/>
      <c r="M51" s="324"/>
      <c r="N51" s="324"/>
      <c r="O51" s="325"/>
      <c r="P51" s="316"/>
    </row>
    <row r="52" spans="1:16" ht="2.25" customHeight="1">
      <c r="A52" s="316"/>
      <c r="B52" s="326"/>
      <c r="C52" s="316"/>
      <c r="D52" s="316"/>
      <c r="E52" s="316"/>
      <c r="F52" s="316"/>
      <c r="G52" s="316"/>
      <c r="H52" s="316"/>
      <c r="I52" s="316"/>
      <c r="J52" s="316"/>
      <c r="K52" s="316"/>
      <c r="L52" s="316"/>
      <c r="M52" s="316"/>
      <c r="N52" s="316"/>
      <c r="O52" s="327"/>
      <c r="P52" s="316"/>
    </row>
    <row r="53" spans="1:16" ht="15.75">
      <c r="A53" s="314"/>
      <c r="B53" s="440" t="s">
        <v>3174</v>
      </c>
      <c r="C53" s="441"/>
      <c r="D53" s="441"/>
      <c r="E53" s="441"/>
      <c r="F53" s="441"/>
      <c r="G53" s="441"/>
      <c r="H53" s="441"/>
      <c r="I53" s="441"/>
      <c r="J53" s="441"/>
      <c r="K53" s="441"/>
      <c r="L53" s="441"/>
      <c r="M53" s="441"/>
      <c r="N53" s="441"/>
      <c r="O53" s="442"/>
      <c r="P53" s="316"/>
    </row>
    <row r="54" spans="1:16" ht="24">
      <c r="A54" s="316"/>
      <c r="B54" s="317" t="s">
        <v>76</v>
      </c>
      <c r="C54" s="318" t="s">
        <v>106</v>
      </c>
      <c r="D54" s="318" t="s">
        <v>124</v>
      </c>
      <c r="E54" s="318" t="s">
        <v>134</v>
      </c>
      <c r="F54" s="318" t="s">
        <v>136</v>
      </c>
      <c r="G54" s="318" t="s">
        <v>140</v>
      </c>
      <c r="H54" s="318" t="s">
        <v>163</v>
      </c>
      <c r="I54" s="318" t="s">
        <v>165</v>
      </c>
      <c r="J54" s="318" t="s">
        <v>167</v>
      </c>
      <c r="K54" s="318" t="s">
        <v>175</v>
      </c>
      <c r="L54" s="318" t="s">
        <v>740</v>
      </c>
      <c r="M54" s="318" t="s">
        <v>179</v>
      </c>
      <c r="N54" s="318" t="s">
        <v>182</v>
      </c>
      <c r="O54" s="319" t="s">
        <v>184</v>
      </c>
      <c r="P54" s="316"/>
    </row>
    <row r="55" spans="1:16" ht="24">
      <c r="A55" s="316"/>
      <c r="B55" s="320" t="s">
        <v>188</v>
      </c>
      <c r="C55" s="321" t="s">
        <v>192</v>
      </c>
      <c r="D55" s="321" t="s">
        <v>195</v>
      </c>
      <c r="E55" s="321" t="s">
        <v>199</v>
      </c>
      <c r="F55" s="321" t="s">
        <v>202</v>
      </c>
      <c r="G55" s="321" t="s">
        <v>207</v>
      </c>
      <c r="H55" s="321" t="s">
        <v>209</v>
      </c>
      <c r="I55" s="321" t="s">
        <v>217</v>
      </c>
      <c r="J55" s="321" t="s">
        <v>219</v>
      </c>
      <c r="K55" s="321" t="s">
        <v>222</v>
      </c>
      <c r="L55" s="321" t="s">
        <v>225</v>
      </c>
      <c r="M55" s="321" t="s">
        <v>227</v>
      </c>
      <c r="N55" s="321" t="s">
        <v>229</v>
      </c>
      <c r="O55" s="322" t="s">
        <v>233</v>
      </c>
      <c r="P55" s="316"/>
    </row>
    <row r="56" spans="1:16" ht="14.25">
      <c r="A56" s="316"/>
      <c r="B56" s="323" t="s">
        <v>235</v>
      </c>
      <c r="C56" s="324" t="s">
        <v>246</v>
      </c>
      <c r="D56" s="324" t="s">
        <v>587</v>
      </c>
      <c r="E56" s="324" t="s">
        <v>252</v>
      </c>
      <c r="F56" s="324" t="s">
        <v>255</v>
      </c>
      <c r="G56" s="324" t="s">
        <v>265</v>
      </c>
      <c r="H56" s="324" t="s">
        <v>281</v>
      </c>
      <c r="I56" s="324" t="s">
        <v>283</v>
      </c>
      <c r="J56" s="324" t="s">
        <v>292</v>
      </c>
      <c r="K56" s="324" t="s">
        <v>294</v>
      </c>
      <c r="L56" s="324" t="s">
        <v>296</v>
      </c>
      <c r="M56" s="324" t="s">
        <v>759</v>
      </c>
      <c r="N56" s="324" t="s">
        <v>300</v>
      </c>
      <c r="O56" s="325" t="s">
        <v>307</v>
      </c>
      <c r="P56" s="316"/>
    </row>
    <row r="57" spans="1:16" ht="2.25" customHeight="1">
      <c r="A57" s="316"/>
      <c r="B57" s="326"/>
      <c r="C57" s="316"/>
      <c r="D57" s="316"/>
      <c r="E57" s="316"/>
      <c r="F57" s="316"/>
      <c r="G57" s="316"/>
      <c r="H57" s="316"/>
      <c r="I57" s="316"/>
      <c r="J57" s="316"/>
      <c r="K57" s="316"/>
      <c r="L57" s="316"/>
      <c r="M57" s="316"/>
      <c r="N57" s="316"/>
      <c r="O57" s="327"/>
      <c r="P57" s="316"/>
    </row>
    <row r="58" spans="1:16" ht="15.75">
      <c r="A58" s="314"/>
      <c r="B58" s="440" t="s">
        <v>3175</v>
      </c>
      <c r="C58" s="441"/>
      <c r="D58" s="441"/>
      <c r="E58" s="441"/>
      <c r="F58" s="441"/>
      <c r="G58" s="441"/>
      <c r="H58" s="441"/>
      <c r="I58" s="441"/>
      <c r="J58" s="441"/>
      <c r="K58" s="441"/>
      <c r="L58" s="441"/>
      <c r="M58" s="441"/>
      <c r="N58" s="441"/>
      <c r="O58" s="442"/>
      <c r="P58" s="316"/>
    </row>
    <row r="59" spans="1:16" ht="14.25">
      <c r="A59" s="316"/>
      <c r="B59" s="323" t="s">
        <v>115</v>
      </c>
      <c r="C59" s="324" t="s">
        <v>134</v>
      </c>
      <c r="D59" s="324" t="s">
        <v>175</v>
      </c>
      <c r="E59" s="324" t="s">
        <v>740</v>
      </c>
      <c r="F59" s="324" t="s">
        <v>202</v>
      </c>
      <c r="G59" s="324" t="s">
        <v>246</v>
      </c>
      <c r="H59" s="324" t="s">
        <v>294</v>
      </c>
      <c r="I59" s="324" t="s">
        <v>296</v>
      </c>
      <c r="J59" s="324" t="s">
        <v>759</v>
      </c>
      <c r="K59" s="324"/>
      <c r="L59" s="324"/>
      <c r="M59" s="324"/>
      <c r="N59" s="324"/>
      <c r="O59" s="325"/>
      <c r="P59" s="316"/>
    </row>
    <row r="60" spans="1:16" ht="2.25" customHeight="1">
      <c r="A60" s="316"/>
      <c r="B60" s="326"/>
      <c r="C60" s="316"/>
      <c r="D60" s="316"/>
      <c r="E60" s="316"/>
      <c r="F60" s="316"/>
      <c r="G60" s="316"/>
      <c r="H60" s="316"/>
      <c r="I60" s="316"/>
      <c r="J60" s="316"/>
      <c r="K60" s="316"/>
      <c r="L60" s="316"/>
      <c r="M60" s="316"/>
      <c r="N60" s="316"/>
      <c r="O60" s="327"/>
      <c r="P60" s="316"/>
    </row>
    <row r="61" spans="1:16" ht="15.75">
      <c r="A61" s="314"/>
      <c r="B61" s="440" t="s">
        <v>3176</v>
      </c>
      <c r="C61" s="441"/>
      <c r="D61" s="441"/>
      <c r="E61" s="441"/>
      <c r="F61" s="441"/>
      <c r="G61" s="441"/>
      <c r="H61" s="441"/>
      <c r="I61" s="441"/>
      <c r="J61" s="441"/>
      <c r="K61" s="441"/>
      <c r="L61" s="441"/>
      <c r="M61" s="441"/>
      <c r="N61" s="441"/>
      <c r="O61" s="442"/>
      <c r="P61" s="316"/>
    </row>
    <row r="62" spans="1:16" ht="24">
      <c r="A62" s="316"/>
      <c r="B62" s="317" t="s">
        <v>76</v>
      </c>
      <c r="C62" s="318" t="s">
        <v>79</v>
      </c>
      <c r="D62" s="318" t="s">
        <v>82</v>
      </c>
      <c r="E62" s="318" t="s">
        <v>85</v>
      </c>
      <c r="F62" s="318" t="s">
        <v>88</v>
      </c>
      <c r="G62" s="318" t="s">
        <v>92</v>
      </c>
      <c r="H62" s="318" t="s">
        <v>94</v>
      </c>
      <c r="I62" s="318" t="s">
        <v>103</v>
      </c>
      <c r="J62" s="318" t="s">
        <v>106</v>
      </c>
      <c r="K62" s="332" t="s">
        <v>108</v>
      </c>
      <c r="L62" s="332" t="s">
        <v>110</v>
      </c>
      <c r="M62" s="332" t="s">
        <v>113</v>
      </c>
      <c r="N62" s="332" t="s">
        <v>115</v>
      </c>
      <c r="O62" s="333" t="s">
        <v>117</v>
      </c>
      <c r="P62" s="316"/>
    </row>
    <row r="63" spans="1:16" ht="24">
      <c r="A63" s="334"/>
      <c r="B63" s="335" t="s">
        <v>121</v>
      </c>
      <c r="C63" s="331" t="s">
        <v>124</v>
      </c>
      <c r="D63" s="331" t="s">
        <v>126</v>
      </c>
      <c r="E63" s="331" t="s">
        <v>134</v>
      </c>
      <c r="F63" s="331" t="s">
        <v>136</v>
      </c>
      <c r="G63" s="331" t="s">
        <v>140</v>
      </c>
      <c r="H63" s="331" t="s">
        <v>144</v>
      </c>
      <c r="I63" s="331" t="s">
        <v>147</v>
      </c>
      <c r="J63" s="331" t="s">
        <v>149</v>
      </c>
      <c r="K63" s="331" t="s">
        <v>151</v>
      </c>
      <c r="L63" s="331" t="s">
        <v>900</v>
      </c>
      <c r="M63" s="331" t="s">
        <v>157</v>
      </c>
      <c r="N63" s="331" t="s">
        <v>159</v>
      </c>
      <c r="O63" s="336" t="s">
        <v>161</v>
      </c>
      <c r="P63" s="316"/>
    </row>
    <row r="64" spans="1:16" ht="14.25">
      <c r="A64" s="334"/>
      <c r="B64" s="337" t="s">
        <v>163</v>
      </c>
      <c r="C64" s="332" t="s">
        <v>165</v>
      </c>
      <c r="D64" s="332" t="s">
        <v>167</v>
      </c>
      <c r="E64" s="332" t="s">
        <v>169</v>
      </c>
      <c r="F64" s="332" t="s">
        <v>171</v>
      </c>
      <c r="G64" s="332" t="s">
        <v>175</v>
      </c>
      <c r="H64" s="332" t="s">
        <v>740</v>
      </c>
      <c r="I64" s="332" t="s">
        <v>179</v>
      </c>
      <c r="J64" s="332" t="s">
        <v>182</v>
      </c>
      <c r="K64" s="332" t="s">
        <v>184</v>
      </c>
      <c r="L64" s="332" t="s">
        <v>186</v>
      </c>
      <c r="M64" s="332" t="s">
        <v>188</v>
      </c>
      <c r="N64" s="332" t="s">
        <v>190</v>
      </c>
      <c r="O64" s="333" t="s">
        <v>192</v>
      </c>
      <c r="P64" s="316"/>
    </row>
    <row r="65" spans="1:16" ht="24">
      <c r="A65" s="334"/>
      <c r="B65" s="335" t="s">
        <v>195</v>
      </c>
      <c r="C65" s="331" t="s">
        <v>197</v>
      </c>
      <c r="D65" s="331" t="s">
        <v>199</v>
      </c>
      <c r="E65" s="331" t="s">
        <v>202</v>
      </c>
      <c r="F65" s="331" t="s">
        <v>205</v>
      </c>
      <c r="G65" s="331" t="s">
        <v>207</v>
      </c>
      <c r="H65" s="331" t="s">
        <v>209</v>
      </c>
      <c r="I65" s="331" t="s">
        <v>214</v>
      </c>
      <c r="J65" s="331" t="s">
        <v>217</v>
      </c>
      <c r="K65" s="331" t="s">
        <v>219</v>
      </c>
      <c r="L65" s="331" t="s">
        <v>222</v>
      </c>
      <c r="M65" s="331" t="s">
        <v>225</v>
      </c>
      <c r="N65" s="331" t="s">
        <v>227</v>
      </c>
      <c r="O65" s="336" t="s">
        <v>229</v>
      </c>
      <c r="P65" s="316"/>
    </row>
    <row r="66" spans="1:16" ht="24">
      <c r="A66" s="334"/>
      <c r="B66" s="337" t="s">
        <v>231</v>
      </c>
      <c r="C66" s="332" t="s">
        <v>233</v>
      </c>
      <c r="D66" s="332" t="s">
        <v>235</v>
      </c>
      <c r="E66" s="332" t="s">
        <v>241</v>
      </c>
      <c r="F66" s="332" t="s">
        <v>244</v>
      </c>
      <c r="G66" s="332" t="s">
        <v>246</v>
      </c>
      <c r="H66" s="332" t="s">
        <v>587</v>
      </c>
      <c r="I66" s="338" t="s">
        <v>250</v>
      </c>
      <c r="J66" s="332" t="s">
        <v>252</v>
      </c>
      <c r="K66" s="332" t="s">
        <v>255</v>
      </c>
      <c r="L66" s="332" t="s">
        <v>257</v>
      </c>
      <c r="M66" s="332" t="s">
        <v>259</v>
      </c>
      <c r="N66" s="332" t="s">
        <v>261</v>
      </c>
      <c r="O66" s="333" t="s">
        <v>263</v>
      </c>
      <c r="P66" s="316"/>
    </row>
    <row r="67" spans="1:16" ht="24">
      <c r="A67" s="334"/>
      <c r="B67" s="335" t="s">
        <v>265</v>
      </c>
      <c r="C67" s="331" t="s">
        <v>267</v>
      </c>
      <c r="D67" s="331" t="s">
        <v>269</v>
      </c>
      <c r="E67" s="331" t="s">
        <v>271</v>
      </c>
      <c r="F67" s="331" t="s">
        <v>273</v>
      </c>
      <c r="G67" s="331" t="s">
        <v>275</v>
      </c>
      <c r="H67" s="331" t="s">
        <v>277</v>
      </c>
      <c r="I67" s="331" t="s">
        <v>279</v>
      </c>
      <c r="J67" s="331" t="s">
        <v>281</v>
      </c>
      <c r="K67" s="331" t="s">
        <v>283</v>
      </c>
      <c r="L67" s="331" t="s">
        <v>285</v>
      </c>
      <c r="M67" s="331" t="s">
        <v>287</v>
      </c>
      <c r="N67" s="331" t="s">
        <v>290</v>
      </c>
      <c r="O67" s="336" t="s">
        <v>292</v>
      </c>
      <c r="P67" s="316"/>
    </row>
    <row r="68" spans="1:16">
      <c r="A68" s="334"/>
      <c r="B68" s="339" t="s">
        <v>294</v>
      </c>
      <c r="C68" s="340" t="s">
        <v>296</v>
      </c>
      <c r="D68" s="340" t="s">
        <v>759</v>
      </c>
      <c r="E68" s="340" t="s">
        <v>300</v>
      </c>
      <c r="F68" s="340" t="s">
        <v>305</v>
      </c>
      <c r="G68" s="340" t="s">
        <v>307</v>
      </c>
      <c r="H68" s="340"/>
      <c r="I68" s="341"/>
      <c r="J68" s="341"/>
      <c r="K68" s="341"/>
      <c r="L68" s="324"/>
      <c r="M68" s="324"/>
      <c r="N68" s="341"/>
      <c r="O68" s="342"/>
      <c r="P68" s="316"/>
    </row>
    <row r="69" spans="1:16" ht="2.25" customHeight="1">
      <c r="A69" s="334"/>
      <c r="B69" s="343"/>
      <c r="C69" s="334"/>
      <c r="D69" s="334"/>
      <c r="E69" s="334"/>
      <c r="F69" s="334"/>
      <c r="G69" s="334"/>
      <c r="H69" s="334"/>
      <c r="I69" s="344"/>
      <c r="J69" s="344"/>
      <c r="K69" s="344"/>
      <c r="L69" s="316"/>
      <c r="M69" s="316"/>
      <c r="N69" s="344"/>
      <c r="O69" s="345"/>
      <c r="P69" s="316"/>
    </row>
    <row r="70" spans="1:16" ht="15.75">
      <c r="A70" s="314"/>
      <c r="B70" s="440" t="s">
        <v>3177</v>
      </c>
      <c r="C70" s="441"/>
      <c r="D70" s="441"/>
      <c r="E70" s="441"/>
      <c r="F70" s="441"/>
      <c r="G70" s="441"/>
      <c r="H70" s="441"/>
      <c r="I70" s="441"/>
      <c r="J70" s="441"/>
      <c r="K70" s="441"/>
      <c r="L70" s="441"/>
      <c r="M70" s="441"/>
      <c r="N70" s="441"/>
      <c r="O70" s="442"/>
      <c r="P70" s="316"/>
    </row>
    <row r="71" spans="1:16" ht="24">
      <c r="A71" s="316"/>
      <c r="B71" s="317" t="s">
        <v>76</v>
      </c>
      <c r="C71" s="318" t="s">
        <v>79</v>
      </c>
      <c r="D71" s="318" t="s">
        <v>82</v>
      </c>
      <c r="E71" s="318" t="s">
        <v>85</v>
      </c>
      <c r="F71" s="318" t="s">
        <v>88</v>
      </c>
      <c r="G71" s="318" t="s">
        <v>92</v>
      </c>
      <c r="H71" s="318" t="s">
        <v>94</v>
      </c>
      <c r="I71" s="318" t="s">
        <v>103</v>
      </c>
      <c r="J71" s="318" t="s">
        <v>106</v>
      </c>
      <c r="K71" s="332" t="s">
        <v>108</v>
      </c>
      <c r="L71" s="332" t="s">
        <v>110</v>
      </c>
      <c r="M71" s="332" t="s">
        <v>113</v>
      </c>
      <c r="N71" s="332" t="s">
        <v>117</v>
      </c>
      <c r="O71" s="333" t="s">
        <v>121</v>
      </c>
      <c r="P71" s="316"/>
    </row>
    <row r="72" spans="1:16" ht="24">
      <c r="A72" s="334"/>
      <c r="B72" s="335" t="s">
        <v>124</v>
      </c>
      <c r="C72" s="331" t="s">
        <v>126</v>
      </c>
      <c r="D72" s="331" t="s">
        <v>134</v>
      </c>
      <c r="E72" s="331" t="s">
        <v>136</v>
      </c>
      <c r="F72" s="331" t="s">
        <v>140</v>
      </c>
      <c r="G72" s="331" t="s">
        <v>144</v>
      </c>
      <c r="H72" s="331" t="s">
        <v>147</v>
      </c>
      <c r="I72" s="331" t="s">
        <v>149</v>
      </c>
      <c r="J72" s="331" t="s">
        <v>151</v>
      </c>
      <c r="K72" s="331" t="s">
        <v>900</v>
      </c>
      <c r="L72" s="331" t="s">
        <v>157</v>
      </c>
      <c r="M72" s="331" t="s">
        <v>159</v>
      </c>
      <c r="N72" s="331" t="s">
        <v>161</v>
      </c>
      <c r="O72" s="336" t="s">
        <v>163</v>
      </c>
      <c r="P72" s="316"/>
    </row>
    <row r="73" spans="1:16" ht="14.25">
      <c r="A73" s="334"/>
      <c r="B73" s="337" t="s">
        <v>165</v>
      </c>
      <c r="C73" s="332" t="s">
        <v>167</v>
      </c>
      <c r="D73" s="332" t="s">
        <v>169</v>
      </c>
      <c r="E73" s="332" t="s">
        <v>171</v>
      </c>
      <c r="F73" s="332" t="s">
        <v>175</v>
      </c>
      <c r="G73" s="332" t="s">
        <v>740</v>
      </c>
      <c r="H73" s="332" t="s">
        <v>179</v>
      </c>
      <c r="I73" s="332" t="s">
        <v>182</v>
      </c>
      <c r="J73" s="332" t="s">
        <v>184</v>
      </c>
      <c r="K73" s="332" t="s">
        <v>186</v>
      </c>
      <c r="L73" s="332" t="s">
        <v>188</v>
      </c>
      <c r="M73" s="332" t="s">
        <v>190</v>
      </c>
      <c r="N73" s="332" t="s">
        <v>192</v>
      </c>
      <c r="O73" s="333" t="s">
        <v>195</v>
      </c>
      <c r="P73" s="316"/>
    </row>
    <row r="74" spans="1:16" ht="24">
      <c r="A74" s="334"/>
      <c r="B74" s="335" t="s">
        <v>197</v>
      </c>
      <c r="C74" s="331" t="s">
        <v>199</v>
      </c>
      <c r="D74" s="331" t="s">
        <v>202</v>
      </c>
      <c r="E74" s="331" t="s">
        <v>205</v>
      </c>
      <c r="F74" s="331" t="s">
        <v>207</v>
      </c>
      <c r="G74" s="331" t="s">
        <v>209</v>
      </c>
      <c r="H74" s="331" t="s">
        <v>214</v>
      </c>
      <c r="I74" s="331" t="s">
        <v>217</v>
      </c>
      <c r="J74" s="331" t="s">
        <v>219</v>
      </c>
      <c r="K74" s="331" t="s">
        <v>222</v>
      </c>
      <c r="L74" s="331" t="s">
        <v>225</v>
      </c>
      <c r="M74" s="331" t="s">
        <v>227</v>
      </c>
      <c r="N74" s="331" t="s">
        <v>229</v>
      </c>
      <c r="O74" s="336" t="s">
        <v>231</v>
      </c>
      <c r="P74" s="316"/>
    </row>
    <row r="75" spans="1:16" ht="24">
      <c r="A75" s="334"/>
      <c r="B75" s="337" t="s">
        <v>235</v>
      </c>
      <c r="C75" s="332" t="s">
        <v>241</v>
      </c>
      <c r="D75" s="332" t="s">
        <v>244</v>
      </c>
      <c r="E75" s="332" t="s">
        <v>246</v>
      </c>
      <c r="F75" s="332" t="s">
        <v>587</v>
      </c>
      <c r="G75" s="332" t="s">
        <v>252</v>
      </c>
      <c r="H75" s="332" t="s">
        <v>255</v>
      </c>
      <c r="I75" s="332" t="s">
        <v>257</v>
      </c>
      <c r="J75" s="332" t="s">
        <v>259</v>
      </c>
      <c r="K75" s="332" t="s">
        <v>261</v>
      </c>
      <c r="L75" s="332" t="s">
        <v>263</v>
      </c>
      <c r="M75" s="332" t="s">
        <v>265</v>
      </c>
      <c r="N75" s="332" t="s">
        <v>267</v>
      </c>
      <c r="O75" s="333" t="s">
        <v>269</v>
      </c>
      <c r="P75" s="316"/>
    </row>
    <row r="76" spans="1:16" ht="24">
      <c r="A76" s="334"/>
      <c r="B76" s="335" t="s">
        <v>271</v>
      </c>
      <c r="C76" s="331" t="s">
        <v>275</v>
      </c>
      <c r="D76" s="331" t="s">
        <v>277</v>
      </c>
      <c r="E76" s="331" t="s">
        <v>279</v>
      </c>
      <c r="F76" s="331" t="s">
        <v>281</v>
      </c>
      <c r="G76" s="331" t="s">
        <v>283</v>
      </c>
      <c r="H76" s="331" t="s">
        <v>287</v>
      </c>
      <c r="I76" s="331" t="s">
        <v>290</v>
      </c>
      <c r="J76" s="331" t="s">
        <v>292</v>
      </c>
      <c r="K76" s="331" t="s">
        <v>294</v>
      </c>
      <c r="L76" s="331" t="s">
        <v>296</v>
      </c>
      <c r="M76" s="331" t="s">
        <v>759</v>
      </c>
      <c r="N76" s="331" t="s">
        <v>300</v>
      </c>
      <c r="O76" s="336" t="s">
        <v>305</v>
      </c>
      <c r="P76" s="316"/>
    </row>
    <row r="77" spans="1:16" ht="14.25">
      <c r="A77" s="334"/>
      <c r="B77" s="339" t="s">
        <v>307</v>
      </c>
      <c r="C77" s="340"/>
      <c r="D77" s="340"/>
      <c r="E77" s="340"/>
      <c r="F77" s="340"/>
      <c r="G77" s="340"/>
      <c r="H77" s="340"/>
      <c r="I77" s="340"/>
      <c r="J77" s="340"/>
      <c r="K77" s="340"/>
      <c r="L77" s="340"/>
      <c r="M77" s="340"/>
      <c r="N77" s="340"/>
      <c r="O77" s="346"/>
      <c r="P77" s="316"/>
    </row>
    <row r="78" spans="1:16" ht="2.25" customHeight="1">
      <c r="A78" s="334"/>
      <c r="B78" s="343"/>
      <c r="C78" s="334"/>
      <c r="D78" s="334"/>
      <c r="E78" s="334"/>
      <c r="F78" s="334"/>
      <c r="G78" s="334"/>
      <c r="H78" s="334"/>
      <c r="I78" s="334"/>
      <c r="J78" s="334"/>
      <c r="K78" s="334"/>
      <c r="L78" s="334"/>
      <c r="M78" s="334"/>
      <c r="N78" s="334"/>
      <c r="O78" s="347"/>
      <c r="P78" s="316"/>
    </row>
    <row r="79" spans="1:16" ht="15.75">
      <c r="A79" s="314"/>
      <c r="B79" s="440" t="s">
        <v>3178</v>
      </c>
      <c r="C79" s="441"/>
      <c r="D79" s="441"/>
      <c r="E79" s="441"/>
      <c r="F79" s="441"/>
      <c r="G79" s="441"/>
      <c r="H79" s="441"/>
      <c r="I79" s="441"/>
      <c r="J79" s="441"/>
      <c r="K79" s="441"/>
      <c r="L79" s="441"/>
      <c r="M79" s="441"/>
      <c r="N79" s="441"/>
      <c r="O79" s="442"/>
      <c r="P79" s="316"/>
    </row>
    <row r="80" spans="1:16" ht="24">
      <c r="A80" s="316"/>
      <c r="B80" s="317" t="s">
        <v>76</v>
      </c>
      <c r="C80" s="318" t="s">
        <v>88</v>
      </c>
      <c r="D80" s="318" t="s">
        <v>92</v>
      </c>
      <c r="E80" s="318" t="s">
        <v>106</v>
      </c>
      <c r="F80" s="318" t="s">
        <v>115</v>
      </c>
      <c r="G80" s="318" t="s">
        <v>134</v>
      </c>
      <c r="H80" s="318" t="s">
        <v>136</v>
      </c>
      <c r="I80" s="318" t="s">
        <v>140</v>
      </c>
      <c r="J80" s="318" t="s">
        <v>157</v>
      </c>
      <c r="K80" s="332" t="s">
        <v>159</v>
      </c>
      <c r="L80" s="332" t="s">
        <v>163</v>
      </c>
      <c r="M80" s="332" t="s">
        <v>167</v>
      </c>
      <c r="N80" s="332" t="s">
        <v>175</v>
      </c>
      <c r="O80" s="333" t="s">
        <v>740</v>
      </c>
      <c r="P80" s="316"/>
    </row>
    <row r="81" spans="1:16" ht="24">
      <c r="A81" s="334"/>
      <c r="B81" s="335" t="s">
        <v>179</v>
      </c>
      <c r="C81" s="331" t="s">
        <v>182</v>
      </c>
      <c r="D81" s="331" t="s">
        <v>184</v>
      </c>
      <c r="E81" s="331" t="s">
        <v>186</v>
      </c>
      <c r="F81" s="331" t="s">
        <v>188</v>
      </c>
      <c r="G81" s="331" t="s">
        <v>192</v>
      </c>
      <c r="H81" s="331" t="s">
        <v>197</v>
      </c>
      <c r="I81" s="331" t="s">
        <v>202</v>
      </c>
      <c r="J81" s="331" t="s">
        <v>207</v>
      </c>
      <c r="K81" s="331" t="s">
        <v>209</v>
      </c>
      <c r="L81" s="331" t="s">
        <v>231</v>
      </c>
      <c r="M81" s="331" t="s">
        <v>233</v>
      </c>
      <c r="N81" s="331" t="s">
        <v>235</v>
      </c>
      <c r="O81" s="336" t="s">
        <v>246</v>
      </c>
      <c r="P81" s="316"/>
    </row>
    <row r="82" spans="1:16" ht="14.25">
      <c r="A82" s="334"/>
      <c r="B82" s="339" t="s">
        <v>252</v>
      </c>
      <c r="C82" s="340" t="s">
        <v>255</v>
      </c>
      <c r="D82" s="340" t="s">
        <v>269</v>
      </c>
      <c r="E82" s="340" t="s">
        <v>275</v>
      </c>
      <c r="F82" s="340" t="s">
        <v>277</v>
      </c>
      <c r="G82" s="340" t="s">
        <v>285</v>
      </c>
      <c r="H82" s="340" t="s">
        <v>292</v>
      </c>
      <c r="I82" s="340" t="s">
        <v>294</v>
      </c>
      <c r="J82" s="340" t="s">
        <v>759</v>
      </c>
      <c r="K82" s="340" t="s">
        <v>305</v>
      </c>
      <c r="L82" s="340"/>
      <c r="M82" s="348"/>
      <c r="N82" s="348"/>
      <c r="O82" s="349"/>
      <c r="P82" s="316"/>
    </row>
    <row r="83" spans="1:16" ht="2.25" customHeight="1">
      <c r="A83" s="334"/>
      <c r="B83" s="343"/>
      <c r="C83" s="334"/>
      <c r="D83" s="334"/>
      <c r="E83" s="334"/>
      <c r="F83" s="334"/>
      <c r="G83" s="334"/>
      <c r="H83" s="334"/>
      <c r="I83" s="334"/>
      <c r="J83" s="334"/>
      <c r="K83" s="334"/>
      <c r="L83" s="334"/>
      <c r="M83" s="350"/>
      <c r="N83" s="350"/>
      <c r="O83" s="351"/>
      <c r="P83" s="316"/>
    </row>
    <row r="84" spans="1:16" ht="15.75">
      <c r="A84" s="314"/>
      <c r="B84" s="440" t="s">
        <v>3179</v>
      </c>
      <c r="C84" s="441"/>
      <c r="D84" s="441"/>
      <c r="E84" s="441"/>
      <c r="F84" s="441"/>
      <c r="G84" s="441"/>
      <c r="H84" s="441"/>
      <c r="I84" s="441"/>
      <c r="J84" s="441"/>
      <c r="K84" s="441"/>
      <c r="L84" s="441"/>
      <c r="M84" s="441"/>
      <c r="N84" s="441"/>
      <c r="O84" s="442"/>
      <c r="P84" s="316"/>
    </row>
    <row r="85" spans="1:16" ht="24">
      <c r="A85" s="316"/>
      <c r="B85" s="317" t="s">
        <v>76</v>
      </c>
      <c r="C85" s="318" t="s">
        <v>106</v>
      </c>
      <c r="D85" s="318" t="s">
        <v>121</v>
      </c>
      <c r="E85" s="318" t="s">
        <v>124</v>
      </c>
      <c r="F85" s="318" t="s">
        <v>134</v>
      </c>
      <c r="G85" s="318" t="s">
        <v>136</v>
      </c>
      <c r="H85" s="318" t="s">
        <v>140</v>
      </c>
      <c r="I85" s="318" t="s">
        <v>161</v>
      </c>
      <c r="J85" s="318" t="s">
        <v>163</v>
      </c>
      <c r="K85" s="332" t="s">
        <v>165</v>
      </c>
      <c r="L85" s="332" t="s">
        <v>167</v>
      </c>
      <c r="M85" s="332" t="s">
        <v>175</v>
      </c>
      <c r="N85" s="332" t="s">
        <v>740</v>
      </c>
      <c r="O85" s="333" t="s">
        <v>179</v>
      </c>
      <c r="P85" s="316"/>
    </row>
    <row r="86" spans="1:16" ht="14.25">
      <c r="A86" s="334"/>
      <c r="B86" s="335" t="s">
        <v>182</v>
      </c>
      <c r="C86" s="331" t="s">
        <v>184</v>
      </c>
      <c r="D86" s="331" t="s">
        <v>188</v>
      </c>
      <c r="E86" s="331" t="s">
        <v>192</v>
      </c>
      <c r="F86" s="331" t="s">
        <v>195</v>
      </c>
      <c r="G86" s="331" t="s">
        <v>199</v>
      </c>
      <c r="H86" s="331" t="s">
        <v>202</v>
      </c>
      <c r="I86" s="331" t="s">
        <v>207</v>
      </c>
      <c r="J86" s="331" t="s">
        <v>209</v>
      </c>
      <c r="K86" s="331" t="s">
        <v>217</v>
      </c>
      <c r="L86" s="331" t="s">
        <v>219</v>
      </c>
      <c r="M86" s="331" t="s">
        <v>222</v>
      </c>
      <c r="N86" s="331" t="s">
        <v>225</v>
      </c>
      <c r="O86" s="336" t="s">
        <v>227</v>
      </c>
      <c r="P86" s="316"/>
    </row>
    <row r="87" spans="1:16" ht="24">
      <c r="A87" s="334"/>
      <c r="B87" s="337" t="s">
        <v>229</v>
      </c>
      <c r="C87" s="332" t="s">
        <v>235</v>
      </c>
      <c r="D87" s="332" t="s">
        <v>244</v>
      </c>
      <c r="E87" s="332" t="s">
        <v>246</v>
      </c>
      <c r="F87" s="332" t="s">
        <v>587</v>
      </c>
      <c r="G87" s="332" t="s">
        <v>252</v>
      </c>
      <c r="H87" s="332" t="s">
        <v>255</v>
      </c>
      <c r="I87" s="332" t="s">
        <v>265</v>
      </c>
      <c r="J87" s="332" t="s">
        <v>277</v>
      </c>
      <c r="K87" s="332" t="s">
        <v>279</v>
      </c>
      <c r="L87" s="332" t="s">
        <v>281</v>
      </c>
      <c r="M87" s="332" t="s">
        <v>283</v>
      </c>
      <c r="N87" s="332" t="s">
        <v>292</v>
      </c>
      <c r="O87" s="333" t="s">
        <v>294</v>
      </c>
      <c r="P87" s="316"/>
    </row>
    <row r="88" spans="1:16" ht="14.25">
      <c r="A88" s="334"/>
      <c r="B88" s="352" t="s">
        <v>296</v>
      </c>
      <c r="C88" s="353" t="s">
        <v>759</v>
      </c>
      <c r="D88" s="353" t="s">
        <v>300</v>
      </c>
      <c r="E88" s="353" t="s">
        <v>305</v>
      </c>
      <c r="F88" s="353" t="s">
        <v>307</v>
      </c>
      <c r="G88" s="353"/>
      <c r="H88" s="354"/>
      <c r="I88" s="354"/>
      <c r="J88" s="354"/>
      <c r="K88" s="354"/>
      <c r="L88" s="354"/>
      <c r="M88" s="354"/>
      <c r="N88" s="354"/>
      <c r="O88" s="355"/>
      <c r="P88" s="316"/>
    </row>
    <row r="89" spans="1:16" ht="2.25" customHeight="1">
      <c r="A89" s="334"/>
      <c r="B89" s="343"/>
      <c r="C89" s="334"/>
      <c r="D89" s="334"/>
      <c r="E89" s="334"/>
      <c r="F89" s="334"/>
      <c r="G89" s="334"/>
      <c r="H89" s="350"/>
      <c r="I89" s="350"/>
      <c r="J89" s="350"/>
      <c r="K89" s="350"/>
      <c r="L89" s="350"/>
      <c r="M89" s="350"/>
      <c r="N89" s="350"/>
      <c r="O89" s="351"/>
      <c r="P89" s="316"/>
    </row>
    <row r="90" spans="1:16" ht="15.75">
      <c r="A90" s="314"/>
      <c r="B90" s="440" t="s">
        <v>3180</v>
      </c>
      <c r="C90" s="441"/>
      <c r="D90" s="441"/>
      <c r="E90" s="441"/>
      <c r="F90" s="441"/>
      <c r="G90" s="441"/>
      <c r="H90" s="441"/>
      <c r="I90" s="441"/>
      <c r="J90" s="441"/>
      <c r="K90" s="441"/>
      <c r="L90" s="441"/>
      <c r="M90" s="441"/>
      <c r="N90" s="441"/>
      <c r="O90" s="442"/>
      <c r="P90" s="316"/>
    </row>
    <row r="91" spans="1:16" ht="24">
      <c r="A91" s="316"/>
      <c r="B91" s="317" t="s">
        <v>76</v>
      </c>
      <c r="C91" s="318" t="s">
        <v>79</v>
      </c>
      <c r="D91" s="318" t="s">
        <v>82</v>
      </c>
      <c r="E91" s="318" t="s">
        <v>85</v>
      </c>
      <c r="F91" s="318" t="s">
        <v>88</v>
      </c>
      <c r="G91" s="318" t="s">
        <v>92</v>
      </c>
      <c r="H91" s="318" t="s">
        <v>94</v>
      </c>
      <c r="I91" s="318" t="s">
        <v>103</v>
      </c>
      <c r="J91" s="318" t="s">
        <v>106</v>
      </c>
      <c r="K91" s="332" t="s">
        <v>108</v>
      </c>
      <c r="L91" s="332" t="s">
        <v>110</v>
      </c>
      <c r="M91" s="332" t="s">
        <v>113</v>
      </c>
      <c r="N91" s="332" t="s">
        <v>115</v>
      </c>
      <c r="O91" s="333" t="s">
        <v>117</v>
      </c>
      <c r="P91" s="316"/>
    </row>
    <row r="92" spans="1:16" ht="24">
      <c r="A92" s="334"/>
      <c r="B92" s="335" t="s">
        <v>121</v>
      </c>
      <c r="C92" s="331" t="s">
        <v>124</v>
      </c>
      <c r="D92" s="331" t="s">
        <v>126</v>
      </c>
      <c r="E92" s="331" t="s">
        <v>134</v>
      </c>
      <c r="F92" s="331" t="s">
        <v>136</v>
      </c>
      <c r="G92" s="331" t="s">
        <v>140</v>
      </c>
      <c r="H92" s="331" t="s">
        <v>144</v>
      </c>
      <c r="I92" s="331" t="s">
        <v>147</v>
      </c>
      <c r="J92" s="331" t="s">
        <v>149</v>
      </c>
      <c r="K92" s="331" t="s">
        <v>151</v>
      </c>
      <c r="L92" s="331" t="s">
        <v>900</v>
      </c>
      <c r="M92" s="331" t="s">
        <v>157</v>
      </c>
      <c r="N92" s="331" t="s">
        <v>159</v>
      </c>
      <c r="O92" s="336" t="s">
        <v>161</v>
      </c>
      <c r="P92" s="316"/>
    </row>
    <row r="93" spans="1:16" ht="14.25">
      <c r="A93" s="334"/>
      <c r="B93" s="337" t="s">
        <v>163</v>
      </c>
      <c r="C93" s="332" t="s">
        <v>165</v>
      </c>
      <c r="D93" s="332" t="s">
        <v>167</v>
      </c>
      <c r="E93" s="332" t="s">
        <v>169</v>
      </c>
      <c r="F93" s="332" t="s">
        <v>171</v>
      </c>
      <c r="G93" s="332" t="s">
        <v>175</v>
      </c>
      <c r="H93" s="332" t="s">
        <v>740</v>
      </c>
      <c r="I93" s="332" t="s">
        <v>179</v>
      </c>
      <c r="J93" s="332" t="s">
        <v>182</v>
      </c>
      <c r="K93" s="332" t="s">
        <v>184</v>
      </c>
      <c r="L93" s="332" t="s">
        <v>186</v>
      </c>
      <c r="M93" s="332" t="s">
        <v>188</v>
      </c>
      <c r="N93" s="332" t="s">
        <v>190</v>
      </c>
      <c r="O93" s="333" t="s">
        <v>192</v>
      </c>
      <c r="P93" s="316"/>
    </row>
    <row r="94" spans="1:16" ht="24">
      <c r="A94" s="334"/>
      <c r="B94" s="335" t="s">
        <v>195</v>
      </c>
      <c r="C94" s="331" t="s">
        <v>197</v>
      </c>
      <c r="D94" s="331" t="s">
        <v>199</v>
      </c>
      <c r="E94" s="331" t="s">
        <v>202</v>
      </c>
      <c r="F94" s="331" t="s">
        <v>205</v>
      </c>
      <c r="G94" s="331" t="s">
        <v>207</v>
      </c>
      <c r="H94" s="331" t="s">
        <v>209</v>
      </c>
      <c r="I94" s="331" t="s">
        <v>214</v>
      </c>
      <c r="J94" s="331" t="s">
        <v>217</v>
      </c>
      <c r="K94" s="331" t="s">
        <v>219</v>
      </c>
      <c r="L94" s="331" t="s">
        <v>222</v>
      </c>
      <c r="M94" s="331" t="s">
        <v>225</v>
      </c>
      <c r="N94" s="331" t="s">
        <v>227</v>
      </c>
      <c r="O94" s="336" t="s">
        <v>229</v>
      </c>
      <c r="P94" s="316"/>
    </row>
    <row r="95" spans="1:16" ht="24">
      <c r="A95" s="334"/>
      <c r="B95" s="337" t="s">
        <v>231</v>
      </c>
      <c r="C95" s="332" t="s">
        <v>233</v>
      </c>
      <c r="D95" s="332" t="s">
        <v>235</v>
      </c>
      <c r="E95" s="332" t="s">
        <v>241</v>
      </c>
      <c r="F95" s="332" t="s">
        <v>244</v>
      </c>
      <c r="G95" s="332" t="s">
        <v>246</v>
      </c>
      <c r="H95" s="332" t="s">
        <v>587</v>
      </c>
      <c r="I95" s="338" t="s">
        <v>250</v>
      </c>
      <c r="J95" s="332" t="s">
        <v>252</v>
      </c>
      <c r="K95" s="332" t="s">
        <v>255</v>
      </c>
      <c r="L95" s="332" t="s">
        <v>257</v>
      </c>
      <c r="M95" s="332" t="s">
        <v>259</v>
      </c>
      <c r="N95" s="332" t="s">
        <v>261</v>
      </c>
      <c r="O95" s="333" t="s">
        <v>263</v>
      </c>
      <c r="P95" s="316"/>
    </row>
    <row r="96" spans="1:16" ht="24">
      <c r="A96" s="334"/>
      <c r="B96" s="335" t="s">
        <v>265</v>
      </c>
      <c r="C96" s="331" t="s">
        <v>267</v>
      </c>
      <c r="D96" s="331" t="s">
        <v>269</v>
      </c>
      <c r="E96" s="331" t="s">
        <v>271</v>
      </c>
      <c r="F96" s="331" t="s">
        <v>273</v>
      </c>
      <c r="G96" s="331" t="s">
        <v>275</v>
      </c>
      <c r="H96" s="331" t="s">
        <v>277</v>
      </c>
      <c r="I96" s="331" t="s">
        <v>279</v>
      </c>
      <c r="J96" s="331" t="s">
        <v>281</v>
      </c>
      <c r="K96" s="331" t="s">
        <v>283</v>
      </c>
      <c r="L96" s="331" t="s">
        <v>285</v>
      </c>
      <c r="M96" s="331" t="s">
        <v>287</v>
      </c>
      <c r="N96" s="331" t="s">
        <v>290</v>
      </c>
      <c r="O96" s="336" t="s">
        <v>292</v>
      </c>
      <c r="P96" s="316"/>
    </row>
    <row r="97" spans="1:16">
      <c r="A97" s="334"/>
      <c r="B97" s="339" t="s">
        <v>294</v>
      </c>
      <c r="C97" s="340" t="s">
        <v>296</v>
      </c>
      <c r="D97" s="340" t="s">
        <v>759</v>
      </c>
      <c r="E97" s="340" t="s">
        <v>300</v>
      </c>
      <c r="F97" s="340" t="s">
        <v>305</v>
      </c>
      <c r="G97" s="340" t="s">
        <v>307</v>
      </c>
      <c r="H97" s="340"/>
      <c r="I97" s="341"/>
      <c r="J97" s="341"/>
      <c r="K97" s="341"/>
      <c r="L97" s="341"/>
      <c r="M97" s="341"/>
      <c r="N97" s="341"/>
      <c r="O97" s="342"/>
      <c r="P97" s="316"/>
    </row>
    <row r="98" spans="1:16" ht="2.25" customHeight="1">
      <c r="A98" s="334"/>
      <c r="B98" s="343"/>
      <c r="C98" s="334"/>
      <c r="D98" s="334"/>
      <c r="E98" s="334"/>
      <c r="F98" s="334"/>
      <c r="G98" s="334"/>
      <c r="H98" s="334"/>
      <c r="I98" s="344"/>
      <c r="J98" s="344"/>
      <c r="K98" s="344"/>
      <c r="L98" s="344"/>
      <c r="M98" s="344"/>
      <c r="N98" s="344"/>
      <c r="O98" s="345"/>
      <c r="P98" s="316"/>
    </row>
    <row r="99" spans="1:16" ht="15.75">
      <c r="A99" s="356"/>
      <c r="B99" s="443" t="s">
        <v>3181</v>
      </c>
      <c r="C99" s="441"/>
      <c r="D99" s="441"/>
      <c r="E99" s="441"/>
      <c r="F99" s="441"/>
      <c r="G99" s="441"/>
      <c r="H99" s="441"/>
      <c r="I99" s="441"/>
      <c r="J99" s="441"/>
      <c r="K99" s="441"/>
      <c r="L99" s="441"/>
      <c r="M99" s="441"/>
      <c r="N99" s="441"/>
      <c r="O99" s="442"/>
      <c r="P99" s="316"/>
    </row>
    <row r="100" spans="1:16" ht="24">
      <c r="A100" s="316"/>
      <c r="B100" s="317" t="s">
        <v>76</v>
      </c>
      <c r="C100" s="318" t="s">
        <v>79</v>
      </c>
      <c r="D100" s="318" t="s">
        <v>82</v>
      </c>
      <c r="E100" s="318" t="s">
        <v>85</v>
      </c>
      <c r="F100" s="318" t="s">
        <v>88</v>
      </c>
      <c r="G100" s="318" t="s">
        <v>92</v>
      </c>
      <c r="H100" s="318" t="s">
        <v>94</v>
      </c>
      <c r="I100" s="318" t="s">
        <v>103</v>
      </c>
      <c r="J100" s="318" t="s">
        <v>106</v>
      </c>
      <c r="K100" s="332" t="s">
        <v>108</v>
      </c>
      <c r="L100" s="332" t="s">
        <v>110</v>
      </c>
      <c r="M100" s="332" t="s">
        <v>113</v>
      </c>
      <c r="N100" s="332" t="s">
        <v>117</v>
      </c>
      <c r="O100" s="333" t="s">
        <v>121</v>
      </c>
      <c r="P100" s="316"/>
    </row>
    <row r="101" spans="1:16" ht="24">
      <c r="A101" s="334"/>
      <c r="B101" s="335" t="s">
        <v>124</v>
      </c>
      <c r="C101" s="331" t="s">
        <v>126</v>
      </c>
      <c r="D101" s="331" t="s">
        <v>134</v>
      </c>
      <c r="E101" s="331" t="s">
        <v>136</v>
      </c>
      <c r="F101" s="331" t="s">
        <v>140</v>
      </c>
      <c r="G101" s="331" t="s">
        <v>144</v>
      </c>
      <c r="H101" s="331" t="s">
        <v>147</v>
      </c>
      <c r="I101" s="331" t="s">
        <v>149</v>
      </c>
      <c r="J101" s="331" t="s">
        <v>151</v>
      </c>
      <c r="K101" s="331" t="s">
        <v>900</v>
      </c>
      <c r="L101" s="331" t="s">
        <v>157</v>
      </c>
      <c r="M101" s="331" t="s">
        <v>159</v>
      </c>
      <c r="N101" s="331" t="s">
        <v>161</v>
      </c>
      <c r="O101" s="336" t="s">
        <v>163</v>
      </c>
      <c r="P101" s="316"/>
    </row>
    <row r="102" spans="1:16" ht="14.25">
      <c r="A102" s="334"/>
      <c r="B102" s="337" t="s">
        <v>165</v>
      </c>
      <c r="C102" s="332" t="s">
        <v>167</v>
      </c>
      <c r="D102" s="332" t="s">
        <v>169</v>
      </c>
      <c r="E102" s="332" t="s">
        <v>171</v>
      </c>
      <c r="F102" s="332" t="s">
        <v>175</v>
      </c>
      <c r="G102" s="332" t="s">
        <v>740</v>
      </c>
      <c r="H102" s="332" t="s">
        <v>179</v>
      </c>
      <c r="I102" s="332" t="s">
        <v>182</v>
      </c>
      <c r="J102" s="332" t="s">
        <v>184</v>
      </c>
      <c r="K102" s="332" t="s">
        <v>186</v>
      </c>
      <c r="L102" s="332" t="s">
        <v>188</v>
      </c>
      <c r="M102" s="332" t="s">
        <v>190</v>
      </c>
      <c r="N102" s="332" t="s">
        <v>192</v>
      </c>
      <c r="O102" s="333" t="s">
        <v>195</v>
      </c>
      <c r="P102" s="316"/>
    </row>
    <row r="103" spans="1:16" ht="24">
      <c r="A103" s="334"/>
      <c r="B103" s="335" t="s">
        <v>197</v>
      </c>
      <c r="C103" s="331" t="s">
        <v>199</v>
      </c>
      <c r="D103" s="331" t="s">
        <v>202</v>
      </c>
      <c r="E103" s="331" t="s">
        <v>205</v>
      </c>
      <c r="F103" s="331" t="s">
        <v>207</v>
      </c>
      <c r="G103" s="331" t="s">
        <v>209</v>
      </c>
      <c r="H103" s="331" t="s">
        <v>217</v>
      </c>
      <c r="I103" s="331" t="s">
        <v>219</v>
      </c>
      <c r="J103" s="331" t="s">
        <v>222</v>
      </c>
      <c r="K103" s="331" t="s">
        <v>225</v>
      </c>
      <c r="L103" s="331" t="s">
        <v>227</v>
      </c>
      <c r="M103" s="331" t="s">
        <v>229</v>
      </c>
      <c r="N103" s="331" t="s">
        <v>231</v>
      </c>
      <c r="O103" s="336" t="s">
        <v>235</v>
      </c>
      <c r="P103" s="316"/>
    </row>
    <row r="104" spans="1:16" ht="24">
      <c r="A104" s="334"/>
      <c r="B104" s="337" t="s">
        <v>241</v>
      </c>
      <c r="C104" s="332" t="s">
        <v>244</v>
      </c>
      <c r="D104" s="332" t="s">
        <v>246</v>
      </c>
      <c r="E104" s="332" t="s">
        <v>587</v>
      </c>
      <c r="F104" s="332" t="s">
        <v>252</v>
      </c>
      <c r="G104" s="332" t="s">
        <v>255</v>
      </c>
      <c r="H104" s="332" t="s">
        <v>257</v>
      </c>
      <c r="I104" s="332" t="s">
        <v>259</v>
      </c>
      <c r="J104" s="332" t="s">
        <v>261</v>
      </c>
      <c r="K104" s="332" t="s">
        <v>263</v>
      </c>
      <c r="L104" s="332" t="s">
        <v>265</v>
      </c>
      <c r="M104" s="332" t="s">
        <v>267</v>
      </c>
      <c r="N104" s="332" t="s">
        <v>269</v>
      </c>
      <c r="O104" s="333" t="s">
        <v>271</v>
      </c>
      <c r="P104" s="316"/>
    </row>
    <row r="105" spans="1:16" ht="24">
      <c r="A105" s="334"/>
      <c r="B105" s="352" t="s">
        <v>275</v>
      </c>
      <c r="C105" s="353" t="s">
        <v>277</v>
      </c>
      <c r="D105" s="353" t="s">
        <v>279</v>
      </c>
      <c r="E105" s="353" t="s">
        <v>281</v>
      </c>
      <c r="F105" s="353" t="s">
        <v>283</v>
      </c>
      <c r="G105" s="353" t="s">
        <v>287</v>
      </c>
      <c r="H105" s="353" t="s">
        <v>290</v>
      </c>
      <c r="I105" s="353" t="s">
        <v>292</v>
      </c>
      <c r="J105" s="353" t="s">
        <v>294</v>
      </c>
      <c r="K105" s="353" t="s">
        <v>296</v>
      </c>
      <c r="L105" s="353" t="s">
        <v>759</v>
      </c>
      <c r="M105" s="353" t="s">
        <v>300</v>
      </c>
      <c r="N105" s="353" t="s">
        <v>305</v>
      </c>
      <c r="O105" s="357" t="s">
        <v>307</v>
      </c>
      <c r="P105" s="316"/>
    </row>
    <row r="106" spans="1:16" ht="4.5" customHeight="1">
      <c r="A106" s="334"/>
      <c r="B106" s="334"/>
      <c r="C106" s="334"/>
      <c r="D106" s="334"/>
      <c r="E106" s="334"/>
      <c r="F106" s="334"/>
      <c r="G106" s="334"/>
      <c r="H106" s="334"/>
      <c r="I106" s="334"/>
      <c r="J106" s="334"/>
      <c r="K106" s="334"/>
      <c r="L106" s="334"/>
      <c r="M106" s="334"/>
      <c r="N106" s="334"/>
      <c r="O106" s="334"/>
      <c r="P106" s="316"/>
    </row>
  </sheetData>
  <mergeCells count="15">
    <mergeCell ref="B84:O84"/>
    <mergeCell ref="B90:O90"/>
    <mergeCell ref="B99:O99"/>
    <mergeCell ref="B2:O2"/>
    <mergeCell ref="B7:O7"/>
    <mergeCell ref="B16:O16"/>
    <mergeCell ref="B23:O23"/>
    <mergeCell ref="B31:O31"/>
    <mergeCell ref="B38:O38"/>
    <mergeCell ref="B44:O44"/>
    <mergeCell ref="B53:O53"/>
    <mergeCell ref="B58:O58"/>
    <mergeCell ref="B61:O61"/>
    <mergeCell ref="B70:O70"/>
    <mergeCell ref="B79:O79"/>
  </mergeCells>
  <printOptions horizontalCentered="1"/>
  <pageMargins left="0.15" right="0.15" top="0.25" bottom="0.25" header="0" footer="0"/>
  <pageSetup fitToWidth="0" pageOrder="overThenDown" orientation="portrait"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sheetViews>
  <sheetFormatPr defaultColWidth="12.625" defaultRowHeight="15" customHeight="1"/>
  <cols>
    <col min="1" max="1" width="8" customWidth="1"/>
    <col min="2" max="2" width="25" customWidth="1"/>
    <col min="3" max="3" width="21.25" customWidth="1"/>
  </cols>
  <sheetData>
    <row r="1" spans="1:26" ht="15" customHeight="1">
      <c r="A1" s="358" t="s">
        <v>3182</v>
      </c>
      <c r="B1" s="359" t="s">
        <v>3183</v>
      </c>
      <c r="C1" s="359" t="s">
        <v>3184</v>
      </c>
      <c r="D1" s="360"/>
      <c r="E1" s="360"/>
      <c r="F1" s="360"/>
      <c r="G1" s="360"/>
      <c r="H1" s="360"/>
      <c r="I1" s="360"/>
      <c r="J1" s="360"/>
      <c r="K1" s="360"/>
      <c r="L1" s="360"/>
      <c r="M1" s="360"/>
      <c r="N1" s="360"/>
      <c r="O1" s="360"/>
      <c r="P1" s="360"/>
      <c r="Q1" s="360"/>
      <c r="R1" s="360"/>
      <c r="S1" s="360"/>
      <c r="T1" s="360"/>
      <c r="U1" s="360"/>
      <c r="V1" s="360"/>
      <c r="W1" s="360"/>
      <c r="X1" s="360"/>
      <c r="Y1" s="360"/>
      <c r="Z1" s="360"/>
    </row>
    <row r="2" spans="1:26" ht="15" customHeight="1">
      <c r="A2" s="361" t="s">
        <v>3185</v>
      </c>
      <c r="B2" s="362" t="s">
        <v>2584</v>
      </c>
      <c r="C2" s="362" t="s">
        <v>2583</v>
      </c>
      <c r="D2" s="360"/>
      <c r="E2" s="360"/>
      <c r="F2" s="360"/>
      <c r="G2" s="360"/>
      <c r="H2" s="360"/>
      <c r="I2" s="360"/>
      <c r="J2" s="360"/>
      <c r="K2" s="360"/>
      <c r="L2" s="360"/>
      <c r="M2" s="360"/>
      <c r="N2" s="360"/>
      <c r="O2" s="360"/>
      <c r="P2" s="360"/>
      <c r="Q2" s="360"/>
      <c r="R2" s="360"/>
      <c r="S2" s="360"/>
      <c r="T2" s="360"/>
      <c r="U2" s="360"/>
      <c r="V2" s="360"/>
      <c r="W2" s="360"/>
      <c r="X2" s="360"/>
      <c r="Y2" s="360"/>
      <c r="Z2" s="360"/>
    </row>
    <row r="3" spans="1:26" ht="15" customHeight="1">
      <c r="A3" s="361" t="s">
        <v>3185</v>
      </c>
      <c r="B3" s="362" t="s">
        <v>3186</v>
      </c>
      <c r="C3" s="363" t="s">
        <v>2616</v>
      </c>
      <c r="D3" s="360"/>
      <c r="E3" s="360"/>
      <c r="F3" s="360"/>
      <c r="G3" s="360"/>
      <c r="H3" s="360"/>
      <c r="I3" s="360"/>
      <c r="J3" s="360"/>
      <c r="K3" s="360"/>
      <c r="L3" s="360"/>
      <c r="M3" s="360"/>
      <c r="N3" s="360"/>
      <c r="O3" s="360"/>
      <c r="P3" s="360"/>
      <c r="Q3" s="360"/>
      <c r="R3" s="360"/>
      <c r="S3" s="360"/>
      <c r="T3" s="360"/>
      <c r="U3" s="360"/>
      <c r="V3" s="360"/>
      <c r="W3" s="360"/>
      <c r="X3" s="360"/>
      <c r="Y3" s="360"/>
      <c r="Z3" s="360"/>
    </row>
    <row r="4" spans="1:26" ht="15" customHeight="1">
      <c r="A4" s="361" t="s">
        <v>3185</v>
      </c>
      <c r="B4" s="362" t="s">
        <v>3187</v>
      </c>
      <c r="C4" s="361" t="s">
        <v>3188</v>
      </c>
      <c r="D4" s="360"/>
      <c r="E4" s="360"/>
      <c r="F4" s="360"/>
      <c r="G4" s="360"/>
      <c r="H4" s="360"/>
      <c r="I4" s="360"/>
      <c r="J4" s="360"/>
      <c r="K4" s="360"/>
      <c r="L4" s="360"/>
      <c r="M4" s="360"/>
      <c r="N4" s="360"/>
      <c r="O4" s="360"/>
      <c r="P4" s="360"/>
      <c r="Q4" s="360"/>
      <c r="R4" s="360"/>
      <c r="S4" s="360"/>
      <c r="T4" s="360"/>
      <c r="U4" s="360"/>
      <c r="V4" s="360"/>
      <c r="W4" s="360"/>
      <c r="X4" s="360"/>
      <c r="Y4" s="360"/>
      <c r="Z4" s="360"/>
    </row>
    <row r="5" spans="1:26" ht="15" customHeight="1">
      <c r="A5" s="361" t="s">
        <v>3185</v>
      </c>
      <c r="B5" s="362" t="s">
        <v>3186</v>
      </c>
      <c r="C5" s="362" t="s">
        <v>3189</v>
      </c>
      <c r="D5" s="360"/>
      <c r="E5" s="360"/>
      <c r="F5" s="360"/>
      <c r="G5" s="360"/>
      <c r="H5" s="360"/>
      <c r="I5" s="360"/>
      <c r="J5" s="360"/>
      <c r="K5" s="360"/>
      <c r="L5" s="360"/>
      <c r="M5" s="360"/>
      <c r="N5" s="360"/>
      <c r="O5" s="360"/>
      <c r="P5" s="360"/>
      <c r="Q5" s="360"/>
      <c r="R5" s="360"/>
      <c r="S5" s="360"/>
      <c r="T5" s="360"/>
      <c r="U5" s="360"/>
      <c r="V5" s="360"/>
      <c r="W5" s="360"/>
      <c r="X5" s="360"/>
      <c r="Y5" s="360"/>
      <c r="Z5" s="360"/>
    </row>
    <row r="6" spans="1:26" ht="15" customHeight="1">
      <c r="A6" s="361" t="s">
        <v>3185</v>
      </c>
      <c r="B6" s="362" t="s">
        <v>3189</v>
      </c>
      <c r="C6" s="362" t="s">
        <v>3190</v>
      </c>
      <c r="D6" s="360"/>
      <c r="E6" s="360"/>
      <c r="F6" s="360"/>
      <c r="G6" s="360"/>
      <c r="H6" s="360"/>
      <c r="I6" s="360"/>
      <c r="J6" s="360"/>
      <c r="K6" s="360"/>
      <c r="L6" s="360"/>
      <c r="M6" s="360"/>
      <c r="N6" s="360"/>
      <c r="O6" s="360"/>
      <c r="P6" s="360"/>
      <c r="Q6" s="360"/>
      <c r="R6" s="360"/>
      <c r="S6" s="360"/>
      <c r="T6" s="360"/>
      <c r="U6" s="360"/>
      <c r="V6" s="360"/>
      <c r="W6" s="360"/>
      <c r="X6" s="360"/>
      <c r="Y6" s="360"/>
      <c r="Z6" s="360"/>
    </row>
    <row r="7" spans="1:26" ht="15" customHeight="1">
      <c r="A7" s="360"/>
      <c r="B7" s="360"/>
      <c r="C7" s="360"/>
      <c r="D7" s="360"/>
      <c r="E7" s="360"/>
      <c r="F7" s="360"/>
      <c r="G7" s="360"/>
      <c r="H7" s="360"/>
      <c r="I7" s="360"/>
      <c r="J7" s="360"/>
      <c r="K7" s="360"/>
      <c r="L7" s="360"/>
      <c r="M7" s="360"/>
      <c r="N7" s="360"/>
      <c r="O7" s="360"/>
      <c r="P7" s="360"/>
      <c r="Q7" s="360"/>
      <c r="R7" s="360"/>
      <c r="S7" s="360"/>
      <c r="T7" s="360"/>
      <c r="U7" s="360"/>
      <c r="V7" s="360"/>
      <c r="W7" s="360"/>
      <c r="X7" s="360"/>
      <c r="Y7" s="360"/>
      <c r="Z7" s="360"/>
    </row>
    <row r="8" spans="1:26" ht="15" customHeight="1">
      <c r="A8" s="360"/>
      <c r="B8" s="360"/>
      <c r="C8" s="360"/>
      <c r="D8" s="360"/>
      <c r="E8" s="360"/>
      <c r="F8" s="360"/>
      <c r="G8" s="360"/>
      <c r="H8" s="360"/>
      <c r="I8" s="360"/>
      <c r="J8" s="360"/>
      <c r="K8" s="360"/>
      <c r="L8" s="360"/>
      <c r="M8" s="360"/>
      <c r="N8" s="360"/>
      <c r="O8" s="360"/>
      <c r="P8" s="360"/>
      <c r="Q8" s="360"/>
      <c r="R8" s="360"/>
      <c r="S8" s="360"/>
      <c r="T8" s="360"/>
      <c r="U8" s="360"/>
      <c r="V8" s="360"/>
      <c r="W8" s="360"/>
      <c r="X8" s="360"/>
      <c r="Y8" s="360"/>
      <c r="Z8" s="360"/>
    </row>
    <row r="9" spans="1:26" ht="15" customHeight="1">
      <c r="A9" s="360"/>
      <c r="B9" s="360"/>
      <c r="C9" s="360"/>
      <c r="D9" s="360"/>
      <c r="E9" s="360"/>
      <c r="F9" s="360"/>
      <c r="G9" s="360"/>
      <c r="H9" s="360"/>
      <c r="I9" s="360"/>
      <c r="J9" s="360"/>
      <c r="K9" s="360"/>
      <c r="L9" s="360"/>
      <c r="M9" s="360"/>
      <c r="N9" s="360"/>
      <c r="O9" s="360"/>
      <c r="P9" s="360"/>
      <c r="Q9" s="360"/>
      <c r="R9" s="360"/>
      <c r="S9" s="360"/>
      <c r="T9" s="360"/>
      <c r="U9" s="360"/>
      <c r="V9" s="360"/>
      <c r="W9" s="360"/>
      <c r="X9" s="360"/>
      <c r="Y9" s="360"/>
      <c r="Z9" s="360"/>
    </row>
    <row r="10" spans="1:26" ht="15" customHeight="1">
      <c r="A10" s="360"/>
      <c r="B10" s="360"/>
      <c r="C10" s="360"/>
      <c r="D10" s="360"/>
      <c r="E10" s="360"/>
      <c r="F10" s="360"/>
      <c r="G10" s="360"/>
      <c r="H10" s="360"/>
      <c r="I10" s="360"/>
      <c r="J10" s="360"/>
      <c r="K10" s="360"/>
      <c r="L10" s="360"/>
      <c r="M10" s="360"/>
      <c r="N10" s="360"/>
      <c r="O10" s="360"/>
      <c r="P10" s="360"/>
      <c r="Q10" s="360"/>
      <c r="R10" s="360"/>
      <c r="S10" s="360"/>
      <c r="T10" s="360"/>
      <c r="U10" s="360"/>
      <c r="V10" s="360"/>
      <c r="W10" s="360"/>
      <c r="X10" s="360"/>
      <c r="Y10" s="360"/>
      <c r="Z10" s="360"/>
    </row>
    <row r="11" spans="1:26" ht="15" customHeight="1">
      <c r="A11" s="360"/>
      <c r="B11" s="360"/>
      <c r="C11" s="360"/>
      <c r="D11" s="360"/>
      <c r="E11" s="360"/>
      <c r="F11" s="360"/>
      <c r="G11" s="360"/>
      <c r="H11" s="360"/>
      <c r="I11" s="360"/>
      <c r="J11" s="360"/>
      <c r="K11" s="360"/>
      <c r="L11" s="360"/>
      <c r="M11" s="360"/>
      <c r="N11" s="360"/>
      <c r="O11" s="360"/>
      <c r="P11" s="360"/>
      <c r="Q11" s="360"/>
      <c r="R11" s="360"/>
      <c r="S11" s="360"/>
      <c r="T11" s="360"/>
      <c r="U11" s="360"/>
      <c r="V11" s="360"/>
      <c r="W11" s="360"/>
      <c r="X11" s="360"/>
      <c r="Y11" s="360"/>
      <c r="Z11" s="360"/>
    </row>
    <row r="12" spans="1:26" ht="15" customHeight="1">
      <c r="A12" s="360"/>
      <c r="B12" s="360"/>
      <c r="C12" s="360"/>
      <c r="D12" s="360"/>
      <c r="E12" s="360"/>
      <c r="F12" s="360"/>
      <c r="G12" s="360"/>
      <c r="H12" s="360"/>
      <c r="I12" s="360"/>
      <c r="J12" s="360"/>
      <c r="K12" s="360"/>
      <c r="L12" s="360"/>
      <c r="M12" s="360"/>
      <c r="N12" s="360"/>
      <c r="O12" s="360"/>
      <c r="P12" s="360"/>
      <c r="Q12" s="360"/>
      <c r="R12" s="360"/>
      <c r="S12" s="360"/>
      <c r="T12" s="360"/>
      <c r="U12" s="360"/>
      <c r="V12" s="360"/>
      <c r="W12" s="360"/>
      <c r="X12" s="360"/>
      <c r="Y12" s="360"/>
      <c r="Z12" s="360"/>
    </row>
    <row r="13" spans="1:26" ht="15" customHeight="1">
      <c r="A13" s="360"/>
      <c r="B13" s="360"/>
      <c r="C13" s="360"/>
      <c r="D13" s="360"/>
      <c r="E13" s="360"/>
      <c r="F13" s="360"/>
      <c r="G13" s="360"/>
      <c r="H13" s="360"/>
      <c r="I13" s="360"/>
      <c r="J13" s="360"/>
      <c r="K13" s="360"/>
      <c r="L13" s="360"/>
      <c r="M13" s="360"/>
      <c r="N13" s="360"/>
      <c r="O13" s="360"/>
      <c r="P13" s="360"/>
      <c r="Q13" s="360"/>
      <c r="R13" s="360"/>
      <c r="S13" s="360"/>
      <c r="T13" s="360"/>
      <c r="U13" s="360"/>
      <c r="V13" s="360"/>
      <c r="W13" s="360"/>
      <c r="X13" s="360"/>
      <c r="Y13" s="360"/>
      <c r="Z13" s="360"/>
    </row>
    <row r="14" spans="1:26" ht="15" customHeight="1">
      <c r="A14" s="360"/>
      <c r="B14" s="360"/>
      <c r="C14" s="360"/>
      <c r="D14" s="360"/>
      <c r="E14" s="360"/>
      <c r="F14" s="360"/>
      <c r="G14" s="360"/>
      <c r="H14" s="360"/>
      <c r="I14" s="360"/>
      <c r="J14" s="360"/>
      <c r="K14" s="360"/>
      <c r="L14" s="360"/>
      <c r="M14" s="360"/>
      <c r="N14" s="360"/>
      <c r="O14" s="360"/>
      <c r="P14" s="360"/>
      <c r="Q14" s="360"/>
      <c r="R14" s="360"/>
      <c r="S14" s="360"/>
      <c r="T14" s="360"/>
      <c r="U14" s="360"/>
      <c r="V14" s="360"/>
      <c r="W14" s="360"/>
      <c r="X14" s="360"/>
      <c r="Y14" s="360"/>
      <c r="Z14" s="360"/>
    </row>
    <row r="15" spans="1:26" ht="15" customHeight="1">
      <c r="A15" s="360"/>
      <c r="B15" s="360"/>
      <c r="C15" s="360"/>
      <c r="D15" s="360"/>
      <c r="E15" s="360"/>
      <c r="F15" s="360"/>
      <c r="G15" s="360"/>
      <c r="H15" s="360"/>
      <c r="I15" s="360"/>
      <c r="J15" s="360"/>
      <c r="K15" s="360"/>
      <c r="L15" s="360"/>
      <c r="M15" s="360"/>
      <c r="N15" s="360"/>
      <c r="O15" s="360"/>
      <c r="P15" s="360"/>
      <c r="Q15" s="360"/>
      <c r="R15" s="360"/>
      <c r="S15" s="360"/>
      <c r="T15" s="360"/>
      <c r="U15" s="360"/>
      <c r="V15" s="360"/>
      <c r="W15" s="360"/>
      <c r="X15" s="360"/>
      <c r="Y15" s="360"/>
      <c r="Z15" s="360"/>
    </row>
    <row r="16" spans="1:26" ht="15" customHeight="1">
      <c r="A16" s="360"/>
      <c r="B16" s="360"/>
      <c r="C16" s="360"/>
      <c r="D16" s="360"/>
      <c r="E16" s="360"/>
      <c r="F16" s="360"/>
      <c r="G16" s="360"/>
      <c r="H16" s="360"/>
      <c r="I16" s="360"/>
      <c r="J16" s="360"/>
      <c r="K16" s="360"/>
      <c r="L16" s="360"/>
      <c r="M16" s="360"/>
      <c r="N16" s="360"/>
      <c r="O16" s="360"/>
      <c r="P16" s="360"/>
      <c r="Q16" s="360"/>
      <c r="R16" s="360"/>
      <c r="S16" s="360"/>
      <c r="T16" s="360"/>
      <c r="U16" s="360"/>
      <c r="V16" s="360"/>
      <c r="W16" s="360"/>
      <c r="X16" s="360"/>
      <c r="Y16" s="360"/>
      <c r="Z16" s="360"/>
    </row>
    <row r="17" spans="1:26" ht="15" customHeight="1">
      <c r="A17" s="360"/>
      <c r="B17" s="360"/>
      <c r="C17" s="360"/>
      <c r="D17" s="360"/>
      <c r="E17" s="360"/>
      <c r="F17" s="360"/>
      <c r="G17" s="360"/>
      <c r="H17" s="360"/>
      <c r="I17" s="360"/>
      <c r="J17" s="360"/>
      <c r="K17" s="360"/>
      <c r="L17" s="360"/>
      <c r="M17" s="360"/>
      <c r="N17" s="360"/>
      <c r="O17" s="360"/>
      <c r="P17" s="360"/>
      <c r="Q17" s="360"/>
      <c r="R17" s="360"/>
      <c r="S17" s="360"/>
      <c r="T17" s="360"/>
      <c r="U17" s="360"/>
      <c r="V17" s="360"/>
      <c r="W17" s="360"/>
      <c r="X17" s="360"/>
      <c r="Y17" s="360"/>
      <c r="Z17" s="360"/>
    </row>
    <row r="18" spans="1:26" ht="15" customHeight="1">
      <c r="A18" s="360"/>
      <c r="B18" s="360"/>
      <c r="C18" s="360"/>
      <c r="D18" s="360"/>
      <c r="E18" s="360"/>
      <c r="F18" s="360"/>
      <c r="G18" s="360"/>
      <c r="H18" s="360"/>
      <c r="I18" s="360"/>
      <c r="J18" s="360"/>
      <c r="K18" s="360"/>
      <c r="L18" s="360"/>
      <c r="M18" s="360"/>
      <c r="N18" s="360"/>
      <c r="O18" s="360"/>
      <c r="P18" s="360"/>
      <c r="Q18" s="360"/>
      <c r="R18" s="360"/>
      <c r="S18" s="360"/>
      <c r="T18" s="360"/>
      <c r="U18" s="360"/>
      <c r="V18" s="360"/>
      <c r="W18" s="360"/>
      <c r="X18" s="360"/>
      <c r="Y18" s="360"/>
      <c r="Z18" s="360"/>
    </row>
    <row r="19" spans="1:26" ht="15" customHeight="1">
      <c r="A19" s="360"/>
      <c r="B19" s="360"/>
      <c r="C19" s="360"/>
      <c r="D19" s="360"/>
      <c r="E19" s="360"/>
      <c r="F19" s="360"/>
      <c r="G19" s="360"/>
      <c r="H19" s="360"/>
      <c r="I19" s="360"/>
      <c r="J19" s="360"/>
      <c r="K19" s="360"/>
      <c r="L19" s="360"/>
      <c r="M19" s="360"/>
      <c r="N19" s="360"/>
      <c r="O19" s="360"/>
      <c r="P19" s="360"/>
      <c r="Q19" s="360"/>
      <c r="R19" s="360"/>
      <c r="S19" s="360"/>
      <c r="T19" s="360"/>
      <c r="U19" s="360"/>
      <c r="V19" s="360"/>
      <c r="W19" s="360"/>
      <c r="X19" s="360"/>
      <c r="Y19" s="360"/>
      <c r="Z19" s="360"/>
    </row>
    <row r="20" spans="1:26" ht="15" customHeight="1">
      <c r="A20" s="360"/>
      <c r="B20" s="360"/>
      <c r="C20" s="360"/>
      <c r="D20" s="360"/>
      <c r="E20" s="360"/>
      <c r="F20" s="360"/>
      <c r="G20" s="360"/>
      <c r="H20" s="360"/>
      <c r="I20" s="360"/>
      <c r="J20" s="360"/>
      <c r="K20" s="360"/>
      <c r="L20" s="360"/>
      <c r="M20" s="360"/>
      <c r="N20" s="360"/>
      <c r="O20" s="360"/>
      <c r="P20" s="360"/>
      <c r="Q20" s="360"/>
      <c r="R20" s="360"/>
      <c r="S20" s="360"/>
      <c r="T20" s="360"/>
      <c r="U20" s="360"/>
      <c r="V20" s="360"/>
      <c r="W20" s="360"/>
      <c r="X20" s="360"/>
      <c r="Y20" s="360"/>
      <c r="Z20" s="360"/>
    </row>
    <row r="21" spans="1:26" ht="15" customHeight="1">
      <c r="A21" s="360"/>
      <c r="B21" s="360"/>
      <c r="C21" s="360"/>
      <c r="D21" s="360"/>
      <c r="E21" s="360"/>
      <c r="F21" s="360"/>
      <c r="G21" s="360"/>
      <c r="H21" s="360"/>
      <c r="I21" s="360"/>
      <c r="J21" s="360"/>
      <c r="K21" s="360"/>
      <c r="L21" s="360"/>
      <c r="M21" s="360"/>
      <c r="N21" s="360"/>
      <c r="O21" s="360"/>
      <c r="P21" s="360"/>
      <c r="Q21" s="360"/>
      <c r="R21" s="360"/>
      <c r="S21" s="360"/>
      <c r="T21" s="360"/>
      <c r="U21" s="360"/>
      <c r="V21" s="360"/>
      <c r="W21" s="360"/>
      <c r="X21" s="360"/>
      <c r="Y21" s="360"/>
      <c r="Z21" s="360"/>
    </row>
    <row r="22" spans="1:26" ht="15" customHeight="1">
      <c r="A22" s="360"/>
      <c r="B22" s="360"/>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row>
    <row r="23" spans="1:26" ht="15" customHeight="1">
      <c r="A23" s="360"/>
      <c r="B23" s="360"/>
      <c r="C23" s="360"/>
      <c r="D23" s="360"/>
      <c r="E23" s="360"/>
      <c r="F23" s="360"/>
      <c r="G23" s="360"/>
      <c r="H23" s="360"/>
      <c r="I23" s="360"/>
      <c r="J23" s="360"/>
      <c r="K23" s="360"/>
      <c r="L23" s="360"/>
      <c r="M23" s="360"/>
      <c r="N23" s="360"/>
      <c r="O23" s="360"/>
      <c r="P23" s="360"/>
      <c r="Q23" s="360"/>
      <c r="R23" s="360"/>
      <c r="S23" s="360"/>
      <c r="T23" s="360"/>
      <c r="U23" s="360"/>
      <c r="V23" s="360"/>
      <c r="W23" s="360"/>
      <c r="X23" s="360"/>
      <c r="Y23" s="360"/>
      <c r="Z23" s="360"/>
    </row>
    <row r="24" spans="1:26" ht="15" customHeight="1">
      <c r="A24" s="360"/>
      <c r="B24" s="360"/>
      <c r="C24" s="360"/>
      <c r="D24" s="360"/>
      <c r="E24" s="360"/>
      <c r="F24" s="360"/>
      <c r="G24" s="360"/>
      <c r="H24" s="360"/>
      <c r="I24" s="360"/>
      <c r="J24" s="360"/>
      <c r="K24" s="360"/>
      <c r="L24" s="360"/>
      <c r="M24" s="360"/>
      <c r="N24" s="360"/>
      <c r="O24" s="360"/>
      <c r="P24" s="360"/>
      <c r="Q24" s="360"/>
      <c r="R24" s="360"/>
      <c r="S24" s="360"/>
      <c r="T24" s="360"/>
      <c r="U24" s="360"/>
      <c r="V24" s="360"/>
      <c r="W24" s="360"/>
      <c r="X24" s="360"/>
      <c r="Y24" s="360"/>
      <c r="Z24" s="360"/>
    </row>
    <row r="25" spans="1:26" ht="15" customHeight="1">
      <c r="A25" s="360"/>
      <c r="B25" s="360"/>
      <c r="C25" s="360"/>
      <c r="D25" s="360"/>
      <c r="E25" s="360"/>
      <c r="F25" s="360"/>
      <c r="G25" s="360"/>
      <c r="H25" s="360"/>
      <c r="I25" s="360"/>
      <c r="J25" s="360"/>
      <c r="K25" s="360"/>
      <c r="L25" s="360"/>
      <c r="M25" s="360"/>
      <c r="N25" s="360"/>
      <c r="O25" s="360"/>
      <c r="P25" s="360"/>
      <c r="Q25" s="360"/>
      <c r="R25" s="360"/>
      <c r="S25" s="360"/>
      <c r="T25" s="360"/>
      <c r="U25" s="360"/>
      <c r="V25" s="360"/>
      <c r="W25" s="360"/>
      <c r="X25" s="360"/>
      <c r="Y25" s="360"/>
      <c r="Z25" s="360"/>
    </row>
    <row r="26" spans="1:26" ht="14.25">
      <c r="A26" s="360"/>
      <c r="B26" s="360"/>
      <c r="C26" s="360"/>
      <c r="D26" s="360"/>
      <c r="E26" s="360"/>
      <c r="F26" s="360"/>
      <c r="G26" s="360"/>
      <c r="H26" s="360"/>
      <c r="I26" s="360"/>
      <c r="J26" s="360"/>
      <c r="K26" s="360"/>
      <c r="L26" s="360"/>
      <c r="M26" s="360"/>
      <c r="N26" s="360"/>
      <c r="O26" s="360"/>
      <c r="P26" s="360"/>
      <c r="Q26" s="360"/>
      <c r="R26" s="360"/>
      <c r="S26" s="360"/>
      <c r="T26" s="360"/>
      <c r="U26" s="360"/>
      <c r="V26" s="360"/>
      <c r="W26" s="360"/>
      <c r="X26" s="360"/>
      <c r="Y26" s="360"/>
      <c r="Z26" s="360"/>
    </row>
    <row r="27" spans="1:26" ht="14.25">
      <c r="A27" s="360"/>
      <c r="B27" s="360"/>
      <c r="C27" s="360"/>
      <c r="D27" s="360"/>
      <c r="E27" s="360"/>
      <c r="F27" s="360"/>
      <c r="G27" s="360"/>
      <c r="H27" s="360"/>
      <c r="I27" s="360"/>
      <c r="J27" s="360"/>
      <c r="K27" s="360"/>
      <c r="L27" s="360"/>
      <c r="M27" s="360"/>
      <c r="N27" s="360"/>
      <c r="O27" s="360"/>
      <c r="P27" s="360"/>
      <c r="Q27" s="360"/>
      <c r="R27" s="360"/>
      <c r="S27" s="360"/>
      <c r="T27" s="360"/>
      <c r="U27" s="360"/>
      <c r="V27" s="360"/>
      <c r="W27" s="360"/>
      <c r="X27" s="360"/>
      <c r="Y27" s="360"/>
      <c r="Z27" s="360"/>
    </row>
    <row r="28" spans="1:26" ht="14.25">
      <c r="A28" s="360"/>
      <c r="B28" s="360"/>
      <c r="C28" s="360"/>
      <c r="D28" s="360"/>
      <c r="E28" s="360"/>
      <c r="F28" s="360"/>
      <c r="G28" s="360"/>
      <c r="H28" s="360"/>
      <c r="I28" s="360"/>
      <c r="J28" s="360"/>
      <c r="K28" s="360"/>
      <c r="L28" s="360"/>
      <c r="M28" s="360"/>
      <c r="N28" s="360"/>
      <c r="O28" s="360"/>
      <c r="P28" s="360"/>
      <c r="Q28" s="360"/>
      <c r="R28" s="360"/>
      <c r="S28" s="360"/>
      <c r="T28" s="360"/>
      <c r="U28" s="360"/>
      <c r="V28" s="360"/>
      <c r="W28" s="360"/>
      <c r="X28" s="360"/>
      <c r="Y28" s="360"/>
      <c r="Z28" s="360"/>
    </row>
    <row r="29" spans="1:26" ht="14.25">
      <c r="A29" s="360"/>
      <c r="B29" s="360"/>
      <c r="C29" s="360"/>
      <c r="D29" s="360"/>
      <c r="E29" s="360"/>
      <c r="F29" s="360"/>
      <c r="G29" s="360"/>
      <c r="H29" s="360"/>
      <c r="I29" s="360"/>
      <c r="J29" s="360"/>
      <c r="K29" s="360"/>
      <c r="L29" s="360"/>
      <c r="M29" s="360"/>
      <c r="N29" s="360"/>
      <c r="O29" s="360"/>
      <c r="P29" s="360"/>
      <c r="Q29" s="360"/>
      <c r="R29" s="360"/>
      <c r="S29" s="360"/>
      <c r="T29" s="360"/>
      <c r="U29" s="360"/>
      <c r="V29" s="360"/>
      <c r="W29" s="360"/>
      <c r="X29" s="360"/>
      <c r="Y29" s="360"/>
      <c r="Z29" s="360"/>
    </row>
    <row r="30" spans="1:26" ht="14.25">
      <c r="A30" s="360"/>
      <c r="B30" s="360"/>
      <c r="C30" s="360"/>
      <c r="D30" s="360"/>
      <c r="E30" s="360"/>
      <c r="F30" s="360"/>
      <c r="G30" s="360"/>
      <c r="H30" s="360"/>
      <c r="I30" s="360"/>
      <c r="J30" s="360"/>
      <c r="K30" s="360"/>
      <c r="L30" s="360"/>
      <c r="M30" s="360"/>
      <c r="N30" s="360"/>
      <c r="O30" s="360"/>
      <c r="P30" s="360"/>
      <c r="Q30" s="360"/>
      <c r="R30" s="360"/>
      <c r="S30" s="360"/>
      <c r="T30" s="360"/>
      <c r="U30" s="360"/>
      <c r="V30" s="360"/>
      <c r="W30" s="360"/>
      <c r="X30" s="360"/>
      <c r="Y30" s="360"/>
      <c r="Z30" s="360"/>
    </row>
    <row r="31" spans="1:26" ht="14.25">
      <c r="A31" s="360"/>
      <c r="B31" s="360"/>
      <c r="C31" s="360"/>
      <c r="D31" s="360"/>
      <c r="E31" s="360"/>
      <c r="F31" s="360"/>
      <c r="G31" s="360"/>
      <c r="H31" s="360"/>
      <c r="I31" s="360"/>
      <c r="J31" s="360"/>
      <c r="K31" s="360"/>
      <c r="L31" s="360"/>
      <c r="M31" s="360"/>
      <c r="N31" s="360"/>
      <c r="O31" s="360"/>
      <c r="P31" s="360"/>
      <c r="Q31" s="360"/>
      <c r="R31" s="360"/>
      <c r="S31" s="360"/>
      <c r="T31" s="360"/>
      <c r="U31" s="360"/>
      <c r="V31" s="360"/>
      <c r="W31" s="360"/>
      <c r="X31" s="360"/>
      <c r="Y31" s="360"/>
      <c r="Z31" s="360"/>
    </row>
    <row r="32" spans="1:26" ht="14.25">
      <c r="A32" s="360"/>
      <c r="B32" s="360"/>
      <c r="C32" s="360"/>
      <c r="D32" s="360"/>
      <c r="E32" s="360"/>
      <c r="F32" s="360"/>
      <c r="G32" s="360"/>
      <c r="H32" s="360"/>
      <c r="I32" s="360"/>
      <c r="J32" s="360"/>
      <c r="K32" s="360"/>
      <c r="L32" s="360"/>
      <c r="M32" s="360"/>
      <c r="N32" s="360"/>
      <c r="O32" s="360"/>
      <c r="P32" s="360"/>
      <c r="Q32" s="360"/>
      <c r="R32" s="360"/>
      <c r="S32" s="360"/>
      <c r="T32" s="360"/>
      <c r="U32" s="360"/>
      <c r="V32" s="360"/>
      <c r="W32" s="360"/>
      <c r="X32" s="360"/>
      <c r="Y32" s="360"/>
      <c r="Z32" s="360"/>
    </row>
    <row r="33" spans="1:26" ht="14.25">
      <c r="A33" s="360"/>
      <c r="B33" s="360"/>
      <c r="C33" s="360"/>
      <c r="D33" s="360"/>
      <c r="E33" s="360"/>
      <c r="F33" s="360"/>
      <c r="G33" s="360"/>
      <c r="H33" s="360"/>
      <c r="I33" s="360"/>
      <c r="J33" s="360"/>
      <c r="K33" s="360"/>
      <c r="L33" s="360"/>
      <c r="M33" s="360"/>
      <c r="N33" s="360"/>
      <c r="O33" s="360"/>
      <c r="P33" s="360"/>
      <c r="Q33" s="360"/>
      <c r="R33" s="360"/>
      <c r="S33" s="360"/>
      <c r="T33" s="360"/>
      <c r="U33" s="360"/>
      <c r="V33" s="360"/>
      <c r="W33" s="360"/>
      <c r="X33" s="360"/>
      <c r="Y33" s="360"/>
      <c r="Z33" s="360"/>
    </row>
    <row r="34" spans="1:26" ht="14.25">
      <c r="A34" s="360"/>
      <c r="B34" s="360"/>
      <c r="C34" s="360"/>
      <c r="D34" s="360"/>
      <c r="E34" s="360"/>
      <c r="F34" s="360"/>
      <c r="G34" s="360"/>
      <c r="H34" s="360"/>
      <c r="I34" s="360"/>
      <c r="J34" s="360"/>
      <c r="K34" s="360"/>
      <c r="L34" s="360"/>
      <c r="M34" s="360"/>
      <c r="N34" s="360"/>
      <c r="O34" s="360"/>
      <c r="P34" s="360"/>
      <c r="Q34" s="360"/>
      <c r="R34" s="360"/>
      <c r="S34" s="360"/>
      <c r="T34" s="360"/>
      <c r="U34" s="360"/>
      <c r="V34" s="360"/>
      <c r="W34" s="360"/>
      <c r="X34" s="360"/>
      <c r="Y34" s="360"/>
      <c r="Z34" s="360"/>
    </row>
    <row r="35" spans="1:26" ht="14.25">
      <c r="A35" s="360"/>
      <c r="B35" s="360"/>
      <c r="C35" s="360"/>
      <c r="D35" s="360"/>
      <c r="E35" s="360"/>
      <c r="F35" s="360"/>
      <c r="G35" s="360"/>
      <c r="H35" s="360"/>
      <c r="I35" s="360"/>
      <c r="J35" s="360"/>
      <c r="K35" s="360"/>
      <c r="L35" s="360"/>
      <c r="M35" s="360"/>
      <c r="N35" s="360"/>
      <c r="O35" s="360"/>
      <c r="P35" s="360"/>
      <c r="Q35" s="360"/>
      <c r="R35" s="360"/>
      <c r="S35" s="360"/>
      <c r="T35" s="360"/>
      <c r="U35" s="360"/>
      <c r="V35" s="360"/>
      <c r="W35" s="360"/>
      <c r="X35" s="360"/>
      <c r="Y35" s="360"/>
      <c r="Z35" s="360"/>
    </row>
    <row r="36" spans="1:26" ht="14.25">
      <c r="A36" s="360"/>
      <c r="B36" s="360"/>
      <c r="C36" s="360"/>
      <c r="D36" s="360"/>
      <c r="E36" s="360"/>
      <c r="F36" s="360"/>
      <c r="G36" s="360"/>
      <c r="H36" s="360"/>
      <c r="I36" s="360"/>
      <c r="J36" s="360"/>
      <c r="K36" s="360"/>
      <c r="L36" s="360"/>
      <c r="M36" s="360"/>
      <c r="N36" s="360"/>
      <c r="O36" s="360"/>
      <c r="P36" s="360"/>
      <c r="Q36" s="360"/>
      <c r="R36" s="360"/>
      <c r="S36" s="360"/>
      <c r="T36" s="360"/>
      <c r="U36" s="360"/>
      <c r="V36" s="360"/>
      <c r="W36" s="360"/>
      <c r="X36" s="360"/>
      <c r="Y36" s="360"/>
      <c r="Z36" s="360"/>
    </row>
    <row r="37" spans="1:26" ht="14.25">
      <c r="A37" s="360"/>
      <c r="B37" s="360"/>
      <c r="C37" s="360"/>
      <c r="D37" s="360"/>
      <c r="E37" s="360"/>
      <c r="F37" s="360"/>
      <c r="G37" s="360"/>
      <c r="H37" s="360"/>
      <c r="I37" s="360"/>
      <c r="J37" s="360"/>
      <c r="K37" s="360"/>
      <c r="L37" s="360"/>
      <c r="M37" s="360"/>
      <c r="N37" s="360"/>
      <c r="O37" s="360"/>
      <c r="P37" s="360"/>
      <c r="Q37" s="360"/>
      <c r="R37" s="360"/>
      <c r="S37" s="360"/>
      <c r="T37" s="360"/>
      <c r="U37" s="360"/>
      <c r="V37" s="360"/>
      <c r="W37" s="360"/>
      <c r="X37" s="360"/>
      <c r="Y37" s="360"/>
      <c r="Z37" s="360"/>
    </row>
    <row r="38" spans="1:26" ht="14.25">
      <c r="A38" s="360"/>
      <c r="B38" s="360"/>
      <c r="C38" s="360"/>
      <c r="D38" s="360"/>
      <c r="E38" s="360"/>
      <c r="F38" s="360"/>
      <c r="G38" s="360"/>
      <c r="H38" s="360"/>
      <c r="I38" s="360"/>
      <c r="J38" s="360"/>
      <c r="K38" s="360"/>
      <c r="L38" s="360"/>
      <c r="M38" s="360"/>
      <c r="N38" s="360"/>
      <c r="O38" s="360"/>
      <c r="P38" s="360"/>
      <c r="Q38" s="360"/>
      <c r="R38" s="360"/>
      <c r="S38" s="360"/>
      <c r="T38" s="360"/>
      <c r="U38" s="360"/>
      <c r="V38" s="360"/>
      <c r="W38" s="360"/>
      <c r="X38" s="360"/>
      <c r="Y38" s="360"/>
      <c r="Z38" s="360"/>
    </row>
    <row r="39" spans="1:26" ht="14.25">
      <c r="A39" s="360"/>
      <c r="B39" s="360"/>
      <c r="C39" s="360"/>
      <c r="D39" s="360"/>
      <c r="E39" s="360"/>
      <c r="F39" s="360"/>
      <c r="G39" s="360"/>
      <c r="H39" s="360"/>
      <c r="I39" s="360"/>
      <c r="J39" s="360"/>
      <c r="K39" s="360"/>
      <c r="L39" s="360"/>
      <c r="M39" s="360"/>
      <c r="N39" s="360"/>
      <c r="O39" s="360"/>
      <c r="P39" s="360"/>
      <c r="Q39" s="360"/>
      <c r="R39" s="360"/>
      <c r="S39" s="360"/>
      <c r="T39" s="360"/>
      <c r="U39" s="360"/>
      <c r="V39" s="360"/>
      <c r="W39" s="360"/>
      <c r="X39" s="360"/>
      <c r="Y39" s="360"/>
      <c r="Z39" s="360"/>
    </row>
    <row r="40" spans="1:26" ht="14.25">
      <c r="A40" s="360"/>
      <c r="B40" s="360"/>
      <c r="C40" s="360"/>
      <c r="D40" s="360"/>
      <c r="E40" s="360"/>
      <c r="F40" s="360"/>
      <c r="G40" s="360"/>
      <c r="H40" s="360"/>
      <c r="I40" s="360"/>
      <c r="J40" s="360"/>
      <c r="K40" s="360"/>
      <c r="L40" s="360"/>
      <c r="M40" s="360"/>
      <c r="N40" s="360"/>
      <c r="O40" s="360"/>
      <c r="P40" s="360"/>
      <c r="Q40" s="360"/>
      <c r="R40" s="360"/>
      <c r="S40" s="360"/>
      <c r="T40" s="360"/>
      <c r="U40" s="360"/>
      <c r="V40" s="360"/>
      <c r="W40" s="360"/>
      <c r="X40" s="360"/>
      <c r="Y40" s="360"/>
      <c r="Z40" s="360"/>
    </row>
    <row r="41" spans="1:26" ht="14.25">
      <c r="A41" s="360"/>
      <c r="B41" s="360"/>
      <c r="C41" s="360"/>
      <c r="D41" s="360"/>
      <c r="E41" s="360"/>
      <c r="F41" s="360"/>
      <c r="G41" s="360"/>
      <c r="H41" s="360"/>
      <c r="I41" s="360"/>
      <c r="J41" s="360"/>
      <c r="K41" s="360"/>
      <c r="L41" s="360"/>
      <c r="M41" s="360"/>
      <c r="N41" s="360"/>
      <c r="O41" s="360"/>
      <c r="P41" s="360"/>
      <c r="Q41" s="360"/>
      <c r="R41" s="360"/>
      <c r="S41" s="360"/>
      <c r="T41" s="360"/>
      <c r="U41" s="360"/>
      <c r="V41" s="360"/>
      <c r="W41" s="360"/>
      <c r="X41" s="360"/>
      <c r="Y41" s="360"/>
      <c r="Z41" s="360"/>
    </row>
    <row r="42" spans="1:26" ht="14.25">
      <c r="A42" s="360"/>
      <c r="B42" s="360"/>
      <c r="C42" s="360"/>
      <c r="D42" s="360"/>
      <c r="E42" s="360"/>
      <c r="F42" s="360"/>
      <c r="G42" s="360"/>
      <c r="H42" s="360"/>
      <c r="I42" s="360"/>
      <c r="J42" s="360"/>
      <c r="K42" s="360"/>
      <c r="L42" s="360"/>
      <c r="M42" s="360"/>
      <c r="N42" s="360"/>
      <c r="O42" s="360"/>
      <c r="P42" s="360"/>
      <c r="Q42" s="360"/>
      <c r="R42" s="360"/>
      <c r="S42" s="360"/>
      <c r="T42" s="360"/>
      <c r="U42" s="360"/>
      <c r="V42" s="360"/>
      <c r="W42" s="360"/>
      <c r="X42" s="360"/>
      <c r="Y42" s="360"/>
      <c r="Z42" s="360"/>
    </row>
    <row r="43" spans="1:26" ht="14.25">
      <c r="A43" s="360"/>
      <c r="B43" s="360"/>
      <c r="C43" s="360"/>
      <c r="D43" s="360"/>
      <c r="E43" s="360"/>
      <c r="F43" s="360"/>
      <c r="G43" s="360"/>
      <c r="H43" s="360"/>
      <c r="I43" s="360"/>
      <c r="J43" s="360"/>
      <c r="K43" s="360"/>
      <c r="L43" s="360"/>
      <c r="M43" s="360"/>
      <c r="N43" s="360"/>
      <c r="O43" s="360"/>
      <c r="P43" s="360"/>
      <c r="Q43" s="360"/>
      <c r="R43" s="360"/>
      <c r="S43" s="360"/>
      <c r="T43" s="360"/>
      <c r="U43" s="360"/>
      <c r="V43" s="360"/>
      <c r="W43" s="360"/>
      <c r="X43" s="360"/>
      <c r="Y43" s="360"/>
      <c r="Z43" s="360"/>
    </row>
    <row r="44" spans="1:26" ht="14.25">
      <c r="A44" s="360"/>
      <c r="B44" s="360"/>
      <c r="C44" s="360"/>
      <c r="D44" s="360"/>
      <c r="E44" s="360"/>
      <c r="F44" s="360"/>
      <c r="G44" s="360"/>
      <c r="H44" s="360"/>
      <c r="I44" s="360"/>
      <c r="J44" s="360"/>
      <c r="K44" s="360"/>
      <c r="L44" s="360"/>
      <c r="M44" s="360"/>
      <c r="N44" s="360"/>
      <c r="O44" s="360"/>
      <c r="P44" s="360"/>
      <c r="Q44" s="360"/>
      <c r="R44" s="360"/>
      <c r="S44" s="360"/>
      <c r="T44" s="360"/>
      <c r="U44" s="360"/>
      <c r="V44" s="360"/>
      <c r="W44" s="360"/>
      <c r="X44" s="360"/>
      <c r="Y44" s="360"/>
      <c r="Z44" s="360"/>
    </row>
    <row r="45" spans="1:26" ht="14.25">
      <c r="A45" s="360"/>
      <c r="B45" s="360"/>
      <c r="C45" s="360"/>
      <c r="D45" s="360"/>
      <c r="E45" s="360"/>
      <c r="F45" s="360"/>
      <c r="G45" s="360"/>
      <c r="H45" s="360"/>
      <c r="I45" s="360"/>
      <c r="J45" s="360"/>
      <c r="K45" s="360"/>
      <c r="L45" s="360"/>
      <c r="M45" s="360"/>
      <c r="N45" s="360"/>
      <c r="O45" s="360"/>
      <c r="P45" s="360"/>
      <c r="Q45" s="360"/>
      <c r="R45" s="360"/>
      <c r="S45" s="360"/>
      <c r="T45" s="360"/>
      <c r="U45" s="360"/>
      <c r="V45" s="360"/>
      <c r="W45" s="360"/>
      <c r="X45" s="360"/>
      <c r="Y45" s="360"/>
      <c r="Z45" s="360"/>
    </row>
    <row r="46" spans="1:26" ht="14.25">
      <c r="A46" s="360"/>
      <c r="B46" s="360"/>
      <c r="C46" s="360"/>
      <c r="D46" s="360"/>
      <c r="E46" s="360"/>
      <c r="F46" s="360"/>
      <c r="G46" s="360"/>
      <c r="H46" s="360"/>
      <c r="I46" s="360"/>
      <c r="J46" s="360"/>
      <c r="K46" s="360"/>
      <c r="L46" s="360"/>
      <c r="M46" s="360"/>
      <c r="N46" s="360"/>
      <c r="O46" s="360"/>
      <c r="P46" s="360"/>
      <c r="Q46" s="360"/>
      <c r="R46" s="360"/>
      <c r="S46" s="360"/>
      <c r="T46" s="360"/>
      <c r="U46" s="360"/>
      <c r="V46" s="360"/>
      <c r="W46" s="360"/>
      <c r="X46" s="360"/>
      <c r="Y46" s="360"/>
      <c r="Z46" s="360"/>
    </row>
    <row r="47" spans="1:26" ht="14.25">
      <c r="A47" s="360"/>
      <c r="B47" s="360"/>
      <c r="C47" s="360"/>
      <c r="D47" s="360"/>
      <c r="E47" s="360"/>
      <c r="F47" s="360"/>
      <c r="G47" s="360"/>
      <c r="H47" s="360"/>
      <c r="I47" s="360"/>
      <c r="J47" s="360"/>
      <c r="K47" s="360"/>
      <c r="L47" s="360"/>
      <c r="M47" s="360"/>
      <c r="N47" s="360"/>
      <c r="O47" s="360"/>
      <c r="P47" s="360"/>
      <c r="Q47" s="360"/>
      <c r="R47" s="360"/>
      <c r="S47" s="360"/>
      <c r="T47" s="360"/>
      <c r="U47" s="360"/>
      <c r="V47" s="360"/>
      <c r="W47" s="360"/>
      <c r="X47" s="360"/>
      <c r="Y47" s="360"/>
      <c r="Z47" s="360"/>
    </row>
    <row r="48" spans="1:26" ht="14.25">
      <c r="A48" s="360"/>
      <c r="B48" s="360"/>
      <c r="C48" s="360"/>
      <c r="D48" s="360"/>
      <c r="E48" s="360"/>
      <c r="F48" s="360"/>
      <c r="G48" s="360"/>
      <c r="H48" s="360"/>
      <c r="I48" s="360"/>
      <c r="J48" s="360"/>
      <c r="K48" s="360"/>
      <c r="L48" s="360"/>
      <c r="M48" s="360"/>
      <c r="N48" s="360"/>
      <c r="O48" s="360"/>
      <c r="P48" s="360"/>
      <c r="Q48" s="360"/>
      <c r="R48" s="360"/>
      <c r="S48" s="360"/>
      <c r="T48" s="360"/>
      <c r="U48" s="360"/>
      <c r="V48" s="360"/>
      <c r="W48" s="360"/>
      <c r="X48" s="360"/>
      <c r="Y48" s="360"/>
      <c r="Z48" s="360"/>
    </row>
    <row r="49" spans="1:26" ht="14.25">
      <c r="A49" s="360"/>
      <c r="B49" s="360"/>
      <c r="C49" s="360"/>
      <c r="D49" s="360"/>
      <c r="E49" s="360"/>
      <c r="F49" s="360"/>
      <c r="G49" s="360"/>
      <c r="H49" s="360"/>
      <c r="I49" s="360"/>
      <c r="J49" s="360"/>
      <c r="K49" s="360"/>
      <c r="L49" s="360"/>
      <c r="M49" s="360"/>
      <c r="N49" s="360"/>
      <c r="O49" s="360"/>
      <c r="P49" s="360"/>
      <c r="Q49" s="360"/>
      <c r="R49" s="360"/>
      <c r="S49" s="360"/>
      <c r="T49" s="360"/>
      <c r="U49" s="360"/>
      <c r="V49" s="360"/>
      <c r="W49" s="360"/>
      <c r="X49" s="360"/>
      <c r="Y49" s="360"/>
      <c r="Z49" s="360"/>
    </row>
    <row r="50" spans="1:26" ht="14.25">
      <c r="A50" s="360"/>
      <c r="B50" s="360"/>
      <c r="C50" s="360"/>
      <c r="D50" s="360"/>
      <c r="E50" s="360"/>
      <c r="F50" s="360"/>
      <c r="G50" s="360"/>
      <c r="H50" s="360"/>
      <c r="I50" s="360"/>
      <c r="J50" s="360"/>
      <c r="K50" s="360"/>
      <c r="L50" s="360"/>
      <c r="M50" s="360"/>
      <c r="N50" s="360"/>
      <c r="O50" s="360"/>
      <c r="P50" s="360"/>
      <c r="Q50" s="360"/>
      <c r="R50" s="360"/>
      <c r="S50" s="360"/>
      <c r="T50" s="360"/>
      <c r="U50" s="360"/>
      <c r="V50" s="360"/>
      <c r="W50" s="360"/>
      <c r="X50" s="360"/>
      <c r="Y50" s="360"/>
      <c r="Z50" s="360"/>
    </row>
    <row r="51" spans="1:26" ht="14.25">
      <c r="A51" s="360"/>
      <c r="B51" s="360"/>
      <c r="C51" s="360"/>
      <c r="D51" s="360"/>
      <c r="E51" s="360"/>
      <c r="F51" s="360"/>
      <c r="G51" s="360"/>
      <c r="H51" s="360"/>
      <c r="I51" s="360"/>
      <c r="J51" s="360"/>
      <c r="K51" s="360"/>
      <c r="L51" s="360"/>
      <c r="M51" s="360"/>
      <c r="N51" s="360"/>
      <c r="O51" s="360"/>
      <c r="P51" s="360"/>
      <c r="Q51" s="360"/>
      <c r="R51" s="360"/>
      <c r="S51" s="360"/>
      <c r="T51" s="360"/>
      <c r="U51" s="360"/>
      <c r="V51" s="360"/>
      <c r="W51" s="360"/>
      <c r="X51" s="360"/>
      <c r="Y51" s="360"/>
      <c r="Z51" s="360"/>
    </row>
    <row r="52" spans="1:26" ht="14.25">
      <c r="A52" s="360"/>
      <c r="B52" s="360"/>
      <c r="C52" s="360"/>
      <c r="D52" s="360"/>
      <c r="E52" s="360"/>
      <c r="F52" s="360"/>
      <c r="G52" s="360"/>
      <c r="H52" s="360"/>
      <c r="I52" s="360"/>
      <c r="J52" s="360"/>
      <c r="K52" s="360"/>
      <c r="L52" s="360"/>
      <c r="M52" s="360"/>
      <c r="N52" s="360"/>
      <c r="O52" s="360"/>
      <c r="P52" s="360"/>
      <c r="Q52" s="360"/>
      <c r="R52" s="360"/>
      <c r="S52" s="360"/>
      <c r="T52" s="360"/>
      <c r="U52" s="360"/>
      <c r="V52" s="360"/>
      <c r="W52" s="360"/>
      <c r="X52" s="360"/>
      <c r="Y52" s="360"/>
      <c r="Z52" s="360"/>
    </row>
    <row r="53" spans="1:26" ht="14.25">
      <c r="A53" s="360"/>
      <c r="B53" s="360"/>
      <c r="C53" s="360"/>
      <c r="D53" s="360"/>
      <c r="E53" s="360"/>
      <c r="F53" s="360"/>
      <c r="G53" s="360"/>
      <c r="H53" s="360"/>
      <c r="I53" s="360"/>
      <c r="J53" s="360"/>
      <c r="K53" s="360"/>
      <c r="L53" s="360"/>
      <c r="M53" s="360"/>
      <c r="N53" s="360"/>
      <c r="O53" s="360"/>
      <c r="P53" s="360"/>
      <c r="Q53" s="360"/>
      <c r="R53" s="360"/>
      <c r="S53" s="360"/>
      <c r="T53" s="360"/>
      <c r="U53" s="360"/>
      <c r="V53" s="360"/>
      <c r="W53" s="360"/>
      <c r="X53" s="360"/>
      <c r="Y53" s="360"/>
      <c r="Z53" s="360"/>
    </row>
    <row r="54" spans="1:26" ht="14.25">
      <c r="A54" s="360"/>
      <c r="B54" s="360"/>
      <c r="C54" s="360"/>
      <c r="D54" s="360"/>
      <c r="E54" s="360"/>
      <c r="F54" s="360"/>
      <c r="G54" s="360"/>
      <c r="H54" s="360"/>
      <c r="I54" s="360"/>
      <c r="J54" s="360"/>
      <c r="K54" s="360"/>
      <c r="L54" s="360"/>
      <c r="M54" s="360"/>
      <c r="N54" s="360"/>
      <c r="O54" s="360"/>
      <c r="P54" s="360"/>
      <c r="Q54" s="360"/>
      <c r="R54" s="360"/>
      <c r="S54" s="360"/>
      <c r="T54" s="360"/>
      <c r="U54" s="360"/>
      <c r="V54" s="360"/>
      <c r="W54" s="360"/>
      <c r="X54" s="360"/>
      <c r="Y54" s="360"/>
      <c r="Z54" s="360"/>
    </row>
    <row r="55" spans="1:26" ht="14.25">
      <c r="A55" s="360"/>
      <c r="B55" s="360"/>
      <c r="C55" s="360"/>
      <c r="D55" s="360"/>
      <c r="E55" s="360"/>
      <c r="F55" s="360"/>
      <c r="G55" s="360"/>
      <c r="H55" s="360"/>
      <c r="I55" s="360"/>
      <c r="J55" s="360"/>
      <c r="K55" s="360"/>
      <c r="L55" s="360"/>
      <c r="M55" s="360"/>
      <c r="N55" s="360"/>
      <c r="O55" s="360"/>
      <c r="P55" s="360"/>
      <c r="Q55" s="360"/>
      <c r="R55" s="360"/>
      <c r="S55" s="360"/>
      <c r="T55" s="360"/>
      <c r="U55" s="360"/>
      <c r="V55" s="360"/>
      <c r="W55" s="360"/>
      <c r="X55" s="360"/>
      <c r="Y55" s="360"/>
      <c r="Z55" s="360"/>
    </row>
    <row r="56" spans="1:26" ht="14.25">
      <c r="A56" s="360"/>
      <c r="B56" s="360"/>
      <c r="C56" s="360"/>
      <c r="D56" s="360"/>
      <c r="E56" s="360"/>
      <c r="F56" s="360"/>
      <c r="G56" s="360"/>
      <c r="H56" s="360"/>
      <c r="I56" s="360"/>
      <c r="J56" s="360"/>
      <c r="K56" s="360"/>
      <c r="L56" s="360"/>
      <c r="M56" s="360"/>
      <c r="N56" s="360"/>
      <c r="O56" s="360"/>
      <c r="P56" s="360"/>
      <c r="Q56" s="360"/>
      <c r="R56" s="360"/>
      <c r="S56" s="360"/>
      <c r="T56" s="360"/>
      <c r="U56" s="360"/>
      <c r="V56" s="360"/>
      <c r="W56" s="360"/>
      <c r="X56" s="360"/>
      <c r="Y56" s="360"/>
      <c r="Z56" s="360"/>
    </row>
    <row r="57" spans="1:26" ht="14.25">
      <c r="A57" s="360"/>
      <c r="B57" s="360"/>
      <c r="C57" s="360"/>
      <c r="D57" s="360"/>
      <c r="E57" s="360"/>
      <c r="F57" s="360"/>
      <c r="G57" s="360"/>
      <c r="H57" s="360"/>
      <c r="I57" s="360"/>
      <c r="J57" s="360"/>
      <c r="K57" s="360"/>
      <c r="L57" s="360"/>
      <c r="M57" s="360"/>
      <c r="N57" s="360"/>
      <c r="O57" s="360"/>
      <c r="P57" s="360"/>
      <c r="Q57" s="360"/>
      <c r="R57" s="360"/>
      <c r="S57" s="360"/>
      <c r="T57" s="360"/>
      <c r="U57" s="360"/>
      <c r="V57" s="360"/>
      <c r="W57" s="360"/>
      <c r="X57" s="360"/>
      <c r="Y57" s="360"/>
      <c r="Z57" s="360"/>
    </row>
    <row r="58" spans="1:26" ht="14.25">
      <c r="A58" s="360"/>
      <c r="B58" s="360"/>
      <c r="C58" s="360"/>
      <c r="D58" s="360"/>
      <c r="E58" s="360"/>
      <c r="F58" s="360"/>
      <c r="G58" s="360"/>
      <c r="H58" s="360"/>
      <c r="I58" s="360"/>
      <c r="J58" s="360"/>
      <c r="K58" s="360"/>
      <c r="L58" s="360"/>
      <c r="M58" s="360"/>
      <c r="N58" s="360"/>
      <c r="O58" s="360"/>
      <c r="P58" s="360"/>
      <c r="Q58" s="360"/>
      <c r="R58" s="360"/>
      <c r="S58" s="360"/>
      <c r="T58" s="360"/>
      <c r="U58" s="360"/>
      <c r="V58" s="360"/>
      <c r="W58" s="360"/>
      <c r="X58" s="360"/>
      <c r="Y58" s="360"/>
      <c r="Z58" s="360"/>
    </row>
    <row r="59" spans="1:26" ht="14.25">
      <c r="A59" s="360"/>
      <c r="B59" s="360"/>
      <c r="C59" s="360"/>
      <c r="D59" s="360"/>
      <c r="E59" s="360"/>
      <c r="F59" s="360"/>
      <c r="G59" s="360"/>
      <c r="H59" s="360"/>
      <c r="I59" s="360"/>
      <c r="J59" s="360"/>
      <c r="K59" s="360"/>
      <c r="L59" s="360"/>
      <c r="M59" s="360"/>
      <c r="N59" s="360"/>
      <c r="O59" s="360"/>
      <c r="P59" s="360"/>
      <c r="Q59" s="360"/>
      <c r="R59" s="360"/>
      <c r="S59" s="360"/>
      <c r="T59" s="360"/>
      <c r="U59" s="360"/>
      <c r="V59" s="360"/>
      <c r="W59" s="360"/>
      <c r="X59" s="360"/>
      <c r="Y59" s="360"/>
      <c r="Z59" s="360"/>
    </row>
    <row r="60" spans="1:26" ht="14.25">
      <c r="A60" s="360"/>
      <c r="B60" s="360"/>
      <c r="C60" s="360"/>
      <c r="D60" s="360"/>
      <c r="E60" s="360"/>
      <c r="F60" s="360"/>
      <c r="G60" s="360"/>
      <c r="H60" s="360"/>
      <c r="I60" s="360"/>
      <c r="J60" s="360"/>
      <c r="K60" s="360"/>
      <c r="L60" s="360"/>
      <c r="M60" s="360"/>
      <c r="N60" s="360"/>
      <c r="O60" s="360"/>
      <c r="P60" s="360"/>
      <c r="Q60" s="360"/>
      <c r="R60" s="360"/>
      <c r="S60" s="360"/>
      <c r="T60" s="360"/>
      <c r="U60" s="360"/>
      <c r="V60" s="360"/>
      <c r="W60" s="360"/>
      <c r="X60" s="360"/>
      <c r="Y60" s="360"/>
      <c r="Z60" s="360"/>
    </row>
    <row r="61" spans="1:26" ht="14.25">
      <c r="A61" s="360"/>
      <c r="B61" s="360"/>
      <c r="C61" s="360"/>
      <c r="D61" s="360"/>
      <c r="E61" s="360"/>
      <c r="F61" s="360"/>
      <c r="G61" s="360"/>
      <c r="H61" s="360"/>
      <c r="I61" s="360"/>
      <c r="J61" s="360"/>
      <c r="K61" s="360"/>
      <c r="L61" s="360"/>
      <c r="M61" s="360"/>
      <c r="N61" s="360"/>
      <c r="O61" s="360"/>
      <c r="P61" s="360"/>
      <c r="Q61" s="360"/>
      <c r="R61" s="360"/>
      <c r="S61" s="360"/>
      <c r="T61" s="360"/>
      <c r="U61" s="360"/>
      <c r="V61" s="360"/>
      <c r="W61" s="360"/>
      <c r="X61" s="360"/>
      <c r="Y61" s="360"/>
      <c r="Z61" s="360"/>
    </row>
    <row r="62" spans="1:26" ht="14.25">
      <c r="A62" s="360"/>
      <c r="B62" s="360"/>
      <c r="C62" s="360"/>
      <c r="D62" s="360"/>
      <c r="E62" s="360"/>
      <c r="F62" s="360"/>
      <c r="G62" s="360"/>
      <c r="H62" s="360"/>
      <c r="I62" s="360"/>
      <c r="J62" s="360"/>
      <c r="K62" s="360"/>
      <c r="L62" s="360"/>
      <c r="M62" s="360"/>
      <c r="N62" s="360"/>
      <c r="O62" s="360"/>
      <c r="P62" s="360"/>
      <c r="Q62" s="360"/>
      <c r="R62" s="360"/>
      <c r="S62" s="360"/>
      <c r="T62" s="360"/>
      <c r="U62" s="360"/>
      <c r="V62" s="360"/>
      <c r="W62" s="360"/>
      <c r="X62" s="360"/>
      <c r="Y62" s="360"/>
      <c r="Z62" s="360"/>
    </row>
    <row r="63" spans="1:26" ht="14.25">
      <c r="A63" s="360"/>
      <c r="B63" s="360"/>
      <c r="C63" s="360"/>
      <c r="D63" s="360"/>
      <c r="E63" s="360"/>
      <c r="F63" s="360"/>
      <c r="G63" s="360"/>
      <c r="H63" s="360"/>
      <c r="I63" s="360"/>
      <c r="J63" s="360"/>
      <c r="K63" s="360"/>
      <c r="L63" s="360"/>
      <c r="M63" s="360"/>
      <c r="N63" s="360"/>
      <c r="O63" s="360"/>
      <c r="P63" s="360"/>
      <c r="Q63" s="360"/>
      <c r="R63" s="360"/>
      <c r="S63" s="360"/>
      <c r="T63" s="360"/>
      <c r="U63" s="360"/>
      <c r="V63" s="360"/>
      <c r="W63" s="360"/>
      <c r="X63" s="360"/>
      <c r="Y63" s="360"/>
      <c r="Z63" s="360"/>
    </row>
    <row r="64" spans="1:26" ht="14.25">
      <c r="A64" s="360"/>
      <c r="B64" s="360"/>
      <c r="C64" s="360"/>
      <c r="D64" s="360"/>
      <c r="E64" s="360"/>
      <c r="F64" s="360"/>
      <c r="G64" s="360"/>
      <c r="H64" s="360"/>
      <c r="I64" s="360"/>
      <c r="J64" s="360"/>
      <c r="K64" s="360"/>
      <c r="L64" s="360"/>
      <c r="M64" s="360"/>
      <c r="N64" s="360"/>
      <c r="O64" s="360"/>
      <c r="P64" s="360"/>
      <c r="Q64" s="360"/>
      <c r="R64" s="360"/>
      <c r="S64" s="360"/>
      <c r="T64" s="360"/>
      <c r="U64" s="360"/>
      <c r="V64" s="360"/>
      <c r="W64" s="360"/>
      <c r="X64" s="360"/>
      <c r="Y64" s="360"/>
      <c r="Z64" s="360"/>
    </row>
    <row r="65" spans="1:26" ht="14.25">
      <c r="A65" s="360"/>
      <c r="B65" s="360"/>
      <c r="C65" s="360"/>
      <c r="D65" s="360"/>
      <c r="E65" s="360"/>
      <c r="F65" s="360"/>
      <c r="G65" s="360"/>
      <c r="H65" s="360"/>
      <c r="I65" s="360"/>
      <c r="J65" s="360"/>
      <c r="K65" s="360"/>
      <c r="L65" s="360"/>
      <c r="M65" s="360"/>
      <c r="N65" s="360"/>
      <c r="O65" s="360"/>
      <c r="P65" s="360"/>
      <c r="Q65" s="360"/>
      <c r="R65" s="360"/>
      <c r="S65" s="360"/>
      <c r="T65" s="360"/>
      <c r="U65" s="360"/>
      <c r="V65" s="360"/>
      <c r="W65" s="360"/>
      <c r="X65" s="360"/>
      <c r="Y65" s="360"/>
      <c r="Z65" s="360"/>
    </row>
    <row r="66" spans="1:26" ht="14.25">
      <c r="A66" s="360"/>
      <c r="B66" s="360"/>
      <c r="C66" s="360"/>
      <c r="D66" s="360"/>
      <c r="E66" s="360"/>
      <c r="F66" s="360"/>
      <c r="G66" s="360"/>
      <c r="H66" s="360"/>
      <c r="I66" s="360"/>
      <c r="J66" s="360"/>
      <c r="K66" s="360"/>
      <c r="L66" s="360"/>
      <c r="M66" s="360"/>
      <c r="N66" s="360"/>
      <c r="O66" s="360"/>
      <c r="P66" s="360"/>
      <c r="Q66" s="360"/>
      <c r="R66" s="360"/>
      <c r="S66" s="360"/>
      <c r="T66" s="360"/>
      <c r="U66" s="360"/>
      <c r="V66" s="360"/>
      <c r="W66" s="360"/>
      <c r="X66" s="360"/>
      <c r="Y66" s="360"/>
      <c r="Z66" s="360"/>
    </row>
    <row r="67" spans="1:26" ht="14.25">
      <c r="A67" s="360"/>
      <c r="B67" s="360"/>
      <c r="C67" s="360"/>
      <c r="D67" s="360"/>
      <c r="E67" s="360"/>
      <c r="F67" s="360"/>
      <c r="G67" s="360"/>
      <c r="H67" s="360"/>
      <c r="I67" s="360"/>
      <c r="J67" s="360"/>
      <c r="K67" s="360"/>
      <c r="L67" s="360"/>
      <c r="M67" s="360"/>
      <c r="N67" s="360"/>
      <c r="O67" s="360"/>
      <c r="P67" s="360"/>
      <c r="Q67" s="360"/>
      <c r="R67" s="360"/>
      <c r="S67" s="360"/>
      <c r="T67" s="360"/>
      <c r="U67" s="360"/>
      <c r="V67" s="360"/>
      <c r="W67" s="360"/>
      <c r="X67" s="360"/>
      <c r="Y67" s="360"/>
      <c r="Z67" s="360"/>
    </row>
    <row r="68" spans="1:26" ht="14.25">
      <c r="A68" s="360"/>
      <c r="B68" s="360"/>
      <c r="C68" s="360"/>
      <c r="D68" s="360"/>
      <c r="E68" s="360"/>
      <c r="F68" s="360"/>
      <c r="G68" s="360"/>
      <c r="H68" s="360"/>
      <c r="I68" s="360"/>
      <c r="J68" s="360"/>
      <c r="K68" s="360"/>
      <c r="L68" s="360"/>
      <c r="M68" s="360"/>
      <c r="N68" s="360"/>
      <c r="O68" s="360"/>
      <c r="P68" s="360"/>
      <c r="Q68" s="360"/>
      <c r="R68" s="360"/>
      <c r="S68" s="360"/>
      <c r="T68" s="360"/>
      <c r="U68" s="360"/>
      <c r="V68" s="360"/>
      <c r="W68" s="360"/>
      <c r="X68" s="360"/>
      <c r="Y68" s="360"/>
      <c r="Z68" s="360"/>
    </row>
    <row r="69" spans="1:26" ht="14.25">
      <c r="A69" s="360"/>
      <c r="B69" s="360"/>
      <c r="C69" s="360"/>
      <c r="D69" s="360"/>
      <c r="E69" s="360"/>
      <c r="F69" s="360"/>
      <c r="G69" s="360"/>
      <c r="H69" s="360"/>
      <c r="I69" s="360"/>
      <c r="J69" s="360"/>
      <c r="K69" s="360"/>
      <c r="L69" s="360"/>
      <c r="M69" s="360"/>
      <c r="N69" s="360"/>
      <c r="O69" s="360"/>
      <c r="P69" s="360"/>
      <c r="Q69" s="360"/>
      <c r="R69" s="360"/>
      <c r="S69" s="360"/>
      <c r="T69" s="360"/>
      <c r="U69" s="360"/>
      <c r="V69" s="360"/>
      <c r="W69" s="360"/>
      <c r="X69" s="360"/>
      <c r="Y69" s="360"/>
      <c r="Z69" s="360"/>
    </row>
    <row r="70" spans="1:26" ht="14.25">
      <c r="A70" s="360"/>
      <c r="B70" s="360"/>
      <c r="C70" s="360"/>
      <c r="D70" s="360"/>
      <c r="E70" s="360"/>
      <c r="F70" s="360"/>
      <c r="G70" s="360"/>
      <c r="H70" s="360"/>
      <c r="I70" s="360"/>
      <c r="J70" s="360"/>
      <c r="K70" s="360"/>
      <c r="L70" s="360"/>
      <c r="M70" s="360"/>
      <c r="N70" s="360"/>
      <c r="O70" s="360"/>
      <c r="P70" s="360"/>
      <c r="Q70" s="360"/>
      <c r="R70" s="360"/>
      <c r="S70" s="360"/>
      <c r="T70" s="360"/>
      <c r="U70" s="360"/>
      <c r="V70" s="360"/>
      <c r="W70" s="360"/>
      <c r="X70" s="360"/>
      <c r="Y70" s="360"/>
      <c r="Z70" s="360"/>
    </row>
    <row r="71" spans="1:26" ht="14.25">
      <c r="A71" s="360"/>
      <c r="B71" s="360"/>
      <c r="C71" s="360"/>
      <c r="D71" s="360"/>
      <c r="E71" s="360"/>
      <c r="F71" s="360"/>
      <c r="G71" s="360"/>
      <c r="H71" s="360"/>
      <c r="I71" s="360"/>
      <c r="J71" s="360"/>
      <c r="K71" s="360"/>
      <c r="L71" s="360"/>
      <c r="M71" s="360"/>
      <c r="N71" s="360"/>
      <c r="O71" s="360"/>
      <c r="P71" s="360"/>
      <c r="Q71" s="360"/>
      <c r="R71" s="360"/>
      <c r="S71" s="360"/>
      <c r="T71" s="360"/>
      <c r="U71" s="360"/>
      <c r="V71" s="360"/>
      <c r="W71" s="360"/>
      <c r="X71" s="360"/>
      <c r="Y71" s="360"/>
      <c r="Z71" s="360"/>
    </row>
    <row r="72" spans="1:26" ht="14.25">
      <c r="A72" s="360"/>
      <c r="B72" s="360"/>
      <c r="C72" s="360"/>
      <c r="D72" s="360"/>
      <c r="E72" s="360"/>
      <c r="F72" s="360"/>
      <c r="G72" s="360"/>
      <c r="H72" s="360"/>
      <c r="I72" s="360"/>
      <c r="J72" s="360"/>
      <c r="K72" s="360"/>
      <c r="L72" s="360"/>
      <c r="M72" s="360"/>
      <c r="N72" s="360"/>
      <c r="O72" s="360"/>
      <c r="P72" s="360"/>
      <c r="Q72" s="360"/>
      <c r="R72" s="360"/>
      <c r="S72" s="360"/>
      <c r="T72" s="360"/>
      <c r="U72" s="360"/>
      <c r="V72" s="360"/>
      <c r="W72" s="360"/>
      <c r="X72" s="360"/>
      <c r="Y72" s="360"/>
      <c r="Z72" s="360"/>
    </row>
    <row r="73" spans="1:26" ht="14.25">
      <c r="A73" s="360"/>
      <c r="B73" s="360"/>
      <c r="C73" s="360"/>
      <c r="D73" s="360"/>
      <c r="E73" s="360"/>
      <c r="F73" s="360"/>
      <c r="G73" s="360"/>
      <c r="H73" s="360"/>
      <c r="I73" s="360"/>
      <c r="J73" s="360"/>
      <c r="K73" s="360"/>
      <c r="L73" s="360"/>
      <c r="M73" s="360"/>
      <c r="N73" s="360"/>
      <c r="O73" s="360"/>
      <c r="P73" s="360"/>
      <c r="Q73" s="360"/>
      <c r="R73" s="360"/>
      <c r="S73" s="360"/>
      <c r="T73" s="360"/>
      <c r="U73" s="360"/>
      <c r="V73" s="360"/>
      <c r="W73" s="360"/>
      <c r="X73" s="360"/>
      <c r="Y73" s="360"/>
      <c r="Z73" s="360"/>
    </row>
    <row r="74" spans="1:26" ht="14.25">
      <c r="A74" s="360"/>
      <c r="B74" s="360"/>
      <c r="C74" s="360"/>
      <c r="D74" s="360"/>
      <c r="E74" s="360"/>
      <c r="F74" s="360"/>
      <c r="G74" s="360"/>
      <c r="H74" s="360"/>
      <c r="I74" s="360"/>
      <c r="J74" s="360"/>
      <c r="K74" s="360"/>
      <c r="L74" s="360"/>
      <c r="M74" s="360"/>
      <c r="N74" s="360"/>
      <c r="O74" s="360"/>
      <c r="P74" s="360"/>
      <c r="Q74" s="360"/>
      <c r="R74" s="360"/>
      <c r="S74" s="360"/>
      <c r="T74" s="360"/>
      <c r="U74" s="360"/>
      <c r="V74" s="360"/>
      <c r="W74" s="360"/>
      <c r="X74" s="360"/>
      <c r="Y74" s="360"/>
      <c r="Z74" s="360"/>
    </row>
    <row r="75" spans="1:26" ht="14.25">
      <c r="A75" s="360"/>
      <c r="B75" s="360"/>
      <c r="C75" s="360"/>
      <c r="D75" s="360"/>
      <c r="E75" s="360"/>
      <c r="F75" s="360"/>
      <c r="G75" s="360"/>
      <c r="H75" s="360"/>
      <c r="I75" s="360"/>
      <c r="J75" s="360"/>
      <c r="K75" s="360"/>
      <c r="L75" s="360"/>
      <c r="M75" s="360"/>
      <c r="N75" s="360"/>
      <c r="O75" s="360"/>
      <c r="P75" s="360"/>
      <c r="Q75" s="360"/>
      <c r="R75" s="360"/>
      <c r="S75" s="360"/>
      <c r="T75" s="360"/>
      <c r="U75" s="360"/>
      <c r="V75" s="360"/>
      <c r="W75" s="360"/>
      <c r="X75" s="360"/>
      <c r="Y75" s="360"/>
      <c r="Z75" s="360"/>
    </row>
    <row r="76" spans="1:26" ht="14.25">
      <c r="A76" s="360"/>
      <c r="B76" s="360"/>
      <c r="C76" s="360"/>
      <c r="D76" s="360"/>
      <c r="E76" s="360"/>
      <c r="F76" s="360"/>
      <c r="G76" s="360"/>
      <c r="H76" s="360"/>
      <c r="I76" s="360"/>
      <c r="J76" s="360"/>
      <c r="K76" s="360"/>
      <c r="L76" s="360"/>
      <c r="M76" s="360"/>
      <c r="N76" s="360"/>
      <c r="O76" s="360"/>
      <c r="P76" s="360"/>
      <c r="Q76" s="360"/>
      <c r="R76" s="360"/>
      <c r="S76" s="360"/>
      <c r="T76" s="360"/>
      <c r="U76" s="360"/>
      <c r="V76" s="360"/>
      <c r="W76" s="360"/>
      <c r="X76" s="360"/>
      <c r="Y76" s="360"/>
      <c r="Z76" s="360"/>
    </row>
    <row r="77" spans="1:26" ht="14.25">
      <c r="A77" s="360"/>
      <c r="B77" s="360"/>
      <c r="C77" s="360"/>
      <c r="D77" s="360"/>
      <c r="E77" s="360"/>
      <c r="F77" s="360"/>
      <c r="G77" s="360"/>
      <c r="H77" s="360"/>
      <c r="I77" s="360"/>
      <c r="J77" s="360"/>
      <c r="K77" s="360"/>
      <c r="L77" s="360"/>
      <c r="M77" s="360"/>
      <c r="N77" s="360"/>
      <c r="O77" s="360"/>
      <c r="P77" s="360"/>
      <c r="Q77" s="360"/>
      <c r="R77" s="360"/>
      <c r="S77" s="360"/>
      <c r="T77" s="360"/>
      <c r="U77" s="360"/>
      <c r="V77" s="360"/>
      <c r="W77" s="360"/>
      <c r="X77" s="360"/>
      <c r="Y77" s="360"/>
      <c r="Z77" s="360"/>
    </row>
    <row r="78" spans="1:26" ht="14.25">
      <c r="A78" s="360"/>
      <c r="B78" s="360"/>
      <c r="C78" s="360"/>
      <c r="D78" s="360"/>
      <c r="E78" s="360"/>
      <c r="F78" s="360"/>
      <c r="G78" s="360"/>
      <c r="H78" s="360"/>
      <c r="I78" s="360"/>
      <c r="J78" s="360"/>
      <c r="K78" s="360"/>
      <c r="L78" s="360"/>
      <c r="M78" s="360"/>
      <c r="N78" s="360"/>
      <c r="O78" s="360"/>
      <c r="P78" s="360"/>
      <c r="Q78" s="360"/>
      <c r="R78" s="360"/>
      <c r="S78" s="360"/>
      <c r="T78" s="360"/>
      <c r="U78" s="360"/>
      <c r="V78" s="360"/>
      <c r="W78" s="360"/>
      <c r="X78" s="360"/>
      <c r="Y78" s="360"/>
      <c r="Z78" s="360"/>
    </row>
    <row r="79" spans="1:26" ht="14.25">
      <c r="A79" s="360"/>
      <c r="B79" s="360"/>
      <c r="C79" s="360"/>
      <c r="D79" s="360"/>
      <c r="E79" s="360"/>
      <c r="F79" s="360"/>
      <c r="G79" s="360"/>
      <c r="H79" s="360"/>
      <c r="I79" s="360"/>
      <c r="J79" s="360"/>
      <c r="K79" s="360"/>
      <c r="L79" s="360"/>
      <c r="M79" s="360"/>
      <c r="N79" s="360"/>
      <c r="O79" s="360"/>
      <c r="P79" s="360"/>
      <c r="Q79" s="360"/>
      <c r="R79" s="360"/>
      <c r="S79" s="360"/>
      <c r="T79" s="360"/>
      <c r="U79" s="360"/>
      <c r="V79" s="360"/>
      <c r="W79" s="360"/>
      <c r="X79" s="360"/>
      <c r="Y79" s="360"/>
      <c r="Z79" s="360"/>
    </row>
    <row r="80" spans="1:26" ht="14.25">
      <c r="A80" s="360"/>
      <c r="B80" s="360"/>
      <c r="C80" s="360"/>
      <c r="D80" s="360"/>
      <c r="E80" s="360"/>
      <c r="F80" s="360"/>
      <c r="G80" s="360"/>
      <c r="H80" s="360"/>
      <c r="I80" s="360"/>
      <c r="J80" s="360"/>
      <c r="K80" s="360"/>
      <c r="L80" s="360"/>
      <c r="M80" s="360"/>
      <c r="N80" s="360"/>
      <c r="O80" s="360"/>
      <c r="P80" s="360"/>
      <c r="Q80" s="360"/>
      <c r="R80" s="360"/>
      <c r="S80" s="360"/>
      <c r="T80" s="360"/>
      <c r="U80" s="360"/>
      <c r="V80" s="360"/>
      <c r="W80" s="360"/>
      <c r="X80" s="360"/>
      <c r="Y80" s="360"/>
      <c r="Z80" s="360"/>
    </row>
    <row r="81" spans="1:26" ht="14.25">
      <c r="A81" s="360"/>
      <c r="B81" s="360"/>
      <c r="C81" s="360"/>
      <c r="D81" s="360"/>
      <c r="E81" s="360"/>
      <c r="F81" s="360"/>
      <c r="G81" s="360"/>
      <c r="H81" s="360"/>
      <c r="I81" s="360"/>
      <c r="J81" s="360"/>
      <c r="K81" s="360"/>
      <c r="L81" s="360"/>
      <c r="M81" s="360"/>
      <c r="N81" s="360"/>
      <c r="O81" s="360"/>
      <c r="P81" s="360"/>
      <c r="Q81" s="360"/>
      <c r="R81" s="360"/>
      <c r="S81" s="360"/>
      <c r="T81" s="360"/>
      <c r="U81" s="360"/>
      <c r="V81" s="360"/>
      <c r="W81" s="360"/>
      <c r="X81" s="360"/>
      <c r="Y81" s="360"/>
      <c r="Z81" s="360"/>
    </row>
    <row r="82" spans="1:26" ht="14.25">
      <c r="A82" s="360"/>
      <c r="B82" s="360"/>
      <c r="C82" s="360"/>
      <c r="D82" s="360"/>
      <c r="E82" s="360"/>
      <c r="F82" s="360"/>
      <c r="G82" s="360"/>
      <c r="H82" s="360"/>
      <c r="I82" s="360"/>
      <c r="J82" s="360"/>
      <c r="K82" s="360"/>
      <c r="L82" s="360"/>
      <c r="M82" s="360"/>
      <c r="N82" s="360"/>
      <c r="O82" s="360"/>
      <c r="P82" s="360"/>
      <c r="Q82" s="360"/>
      <c r="R82" s="360"/>
      <c r="S82" s="360"/>
      <c r="T82" s="360"/>
      <c r="U82" s="360"/>
      <c r="V82" s="360"/>
      <c r="W82" s="360"/>
      <c r="X82" s="360"/>
      <c r="Y82" s="360"/>
      <c r="Z82" s="360"/>
    </row>
    <row r="83" spans="1:26" ht="14.25">
      <c r="A83" s="360"/>
      <c r="B83" s="360"/>
      <c r="C83" s="360"/>
      <c r="D83" s="360"/>
      <c r="E83" s="360"/>
      <c r="F83" s="360"/>
      <c r="G83" s="360"/>
      <c r="H83" s="360"/>
      <c r="I83" s="360"/>
      <c r="J83" s="360"/>
      <c r="K83" s="360"/>
      <c r="L83" s="360"/>
      <c r="M83" s="360"/>
      <c r="N83" s="360"/>
      <c r="O83" s="360"/>
      <c r="P83" s="360"/>
      <c r="Q83" s="360"/>
      <c r="R83" s="360"/>
      <c r="S83" s="360"/>
      <c r="T83" s="360"/>
      <c r="U83" s="360"/>
      <c r="V83" s="360"/>
      <c r="W83" s="360"/>
      <c r="X83" s="360"/>
      <c r="Y83" s="360"/>
      <c r="Z83" s="360"/>
    </row>
    <row r="84" spans="1:26" ht="14.25">
      <c r="A84" s="360"/>
      <c r="B84" s="360"/>
      <c r="C84" s="360"/>
      <c r="D84" s="360"/>
      <c r="E84" s="360"/>
      <c r="F84" s="360"/>
      <c r="G84" s="360"/>
      <c r="H84" s="360"/>
      <c r="I84" s="360"/>
      <c r="J84" s="360"/>
      <c r="K84" s="360"/>
      <c r="L84" s="360"/>
      <c r="M84" s="360"/>
      <c r="N84" s="360"/>
      <c r="O84" s="360"/>
      <c r="P84" s="360"/>
      <c r="Q84" s="360"/>
      <c r="R84" s="360"/>
      <c r="S84" s="360"/>
      <c r="T84" s="360"/>
      <c r="U84" s="360"/>
      <c r="V84" s="360"/>
      <c r="W84" s="360"/>
      <c r="X84" s="360"/>
      <c r="Y84" s="360"/>
      <c r="Z84" s="360"/>
    </row>
    <row r="85" spans="1:26" ht="14.25">
      <c r="A85" s="360"/>
      <c r="B85" s="360"/>
      <c r="C85" s="360"/>
      <c r="D85" s="360"/>
      <c r="E85" s="360"/>
      <c r="F85" s="360"/>
      <c r="G85" s="360"/>
      <c r="H85" s="360"/>
      <c r="I85" s="360"/>
      <c r="J85" s="360"/>
      <c r="K85" s="360"/>
      <c r="L85" s="360"/>
      <c r="M85" s="360"/>
      <c r="N85" s="360"/>
      <c r="O85" s="360"/>
      <c r="P85" s="360"/>
      <c r="Q85" s="360"/>
      <c r="R85" s="360"/>
      <c r="S85" s="360"/>
      <c r="T85" s="360"/>
      <c r="U85" s="360"/>
      <c r="V85" s="360"/>
      <c r="W85" s="360"/>
      <c r="X85" s="360"/>
      <c r="Y85" s="360"/>
      <c r="Z85" s="360"/>
    </row>
    <row r="86" spans="1:26" ht="14.25">
      <c r="A86" s="360"/>
      <c r="B86" s="360"/>
      <c r="C86" s="360"/>
      <c r="D86" s="360"/>
      <c r="E86" s="360"/>
      <c r="F86" s="360"/>
      <c r="G86" s="360"/>
      <c r="H86" s="360"/>
      <c r="I86" s="360"/>
      <c r="J86" s="360"/>
      <c r="K86" s="360"/>
      <c r="L86" s="360"/>
      <c r="M86" s="360"/>
      <c r="N86" s="360"/>
      <c r="O86" s="360"/>
      <c r="P86" s="360"/>
      <c r="Q86" s="360"/>
      <c r="R86" s="360"/>
      <c r="S86" s="360"/>
      <c r="T86" s="360"/>
      <c r="U86" s="360"/>
      <c r="V86" s="360"/>
      <c r="W86" s="360"/>
      <c r="X86" s="360"/>
      <c r="Y86" s="360"/>
      <c r="Z86" s="360"/>
    </row>
    <row r="87" spans="1:26" ht="14.25">
      <c r="A87" s="360"/>
      <c r="B87" s="360"/>
      <c r="C87" s="360"/>
      <c r="D87" s="360"/>
      <c r="E87" s="360"/>
      <c r="F87" s="360"/>
      <c r="G87" s="360"/>
      <c r="H87" s="360"/>
      <c r="I87" s="360"/>
      <c r="J87" s="360"/>
      <c r="K87" s="360"/>
      <c r="L87" s="360"/>
      <c r="M87" s="360"/>
      <c r="N87" s="360"/>
      <c r="O87" s="360"/>
      <c r="P87" s="360"/>
      <c r="Q87" s="360"/>
      <c r="R87" s="360"/>
      <c r="S87" s="360"/>
      <c r="T87" s="360"/>
      <c r="U87" s="360"/>
      <c r="V87" s="360"/>
      <c r="W87" s="360"/>
      <c r="X87" s="360"/>
      <c r="Y87" s="360"/>
      <c r="Z87" s="360"/>
    </row>
    <row r="88" spans="1:26" ht="14.25">
      <c r="A88" s="360"/>
      <c r="B88" s="360"/>
      <c r="C88" s="360"/>
      <c r="D88" s="360"/>
      <c r="E88" s="360"/>
      <c r="F88" s="360"/>
      <c r="G88" s="360"/>
      <c r="H88" s="360"/>
      <c r="I88" s="360"/>
      <c r="J88" s="360"/>
      <c r="K88" s="360"/>
      <c r="L88" s="360"/>
      <c r="M88" s="360"/>
      <c r="N88" s="360"/>
      <c r="O88" s="360"/>
      <c r="P88" s="360"/>
      <c r="Q88" s="360"/>
      <c r="R88" s="360"/>
      <c r="S88" s="360"/>
      <c r="T88" s="360"/>
      <c r="U88" s="360"/>
      <c r="V88" s="360"/>
      <c r="W88" s="360"/>
      <c r="X88" s="360"/>
      <c r="Y88" s="360"/>
      <c r="Z88" s="360"/>
    </row>
    <row r="89" spans="1:26" ht="14.25">
      <c r="A89" s="360"/>
      <c r="B89" s="360"/>
      <c r="C89" s="360"/>
      <c r="D89" s="360"/>
      <c r="E89" s="360"/>
      <c r="F89" s="360"/>
      <c r="G89" s="360"/>
      <c r="H89" s="360"/>
      <c r="I89" s="360"/>
      <c r="J89" s="360"/>
      <c r="K89" s="360"/>
      <c r="L89" s="360"/>
      <c r="M89" s="360"/>
      <c r="N89" s="360"/>
      <c r="O89" s="360"/>
      <c r="P89" s="360"/>
      <c r="Q89" s="360"/>
      <c r="R89" s="360"/>
      <c r="S89" s="360"/>
      <c r="T89" s="360"/>
      <c r="U89" s="360"/>
      <c r="V89" s="360"/>
      <c r="W89" s="360"/>
      <c r="X89" s="360"/>
      <c r="Y89" s="360"/>
      <c r="Z89" s="360"/>
    </row>
    <row r="90" spans="1:26" ht="14.25">
      <c r="A90" s="360"/>
      <c r="B90" s="360"/>
      <c r="C90" s="360"/>
      <c r="D90" s="360"/>
      <c r="E90" s="360"/>
      <c r="F90" s="360"/>
      <c r="G90" s="360"/>
      <c r="H90" s="360"/>
      <c r="I90" s="360"/>
      <c r="J90" s="360"/>
      <c r="K90" s="360"/>
      <c r="L90" s="360"/>
      <c r="M90" s="360"/>
      <c r="N90" s="360"/>
      <c r="O90" s="360"/>
      <c r="P90" s="360"/>
      <c r="Q90" s="360"/>
      <c r="R90" s="360"/>
      <c r="S90" s="360"/>
      <c r="T90" s="360"/>
      <c r="U90" s="360"/>
      <c r="V90" s="360"/>
      <c r="W90" s="360"/>
      <c r="X90" s="360"/>
      <c r="Y90" s="360"/>
      <c r="Z90" s="360"/>
    </row>
    <row r="91" spans="1:26" ht="14.25">
      <c r="A91" s="360"/>
      <c r="B91" s="360"/>
      <c r="C91" s="360"/>
      <c r="D91" s="360"/>
      <c r="E91" s="360"/>
      <c r="F91" s="360"/>
      <c r="G91" s="360"/>
      <c r="H91" s="360"/>
      <c r="I91" s="360"/>
      <c r="J91" s="360"/>
      <c r="K91" s="360"/>
      <c r="L91" s="360"/>
      <c r="M91" s="360"/>
      <c r="N91" s="360"/>
      <c r="O91" s="360"/>
      <c r="P91" s="360"/>
      <c r="Q91" s="360"/>
      <c r="R91" s="360"/>
      <c r="S91" s="360"/>
      <c r="T91" s="360"/>
      <c r="U91" s="360"/>
      <c r="V91" s="360"/>
      <c r="W91" s="360"/>
      <c r="X91" s="360"/>
      <c r="Y91" s="360"/>
      <c r="Z91" s="360"/>
    </row>
    <row r="92" spans="1:26" ht="14.25">
      <c r="A92" s="360"/>
      <c r="B92" s="360"/>
      <c r="C92" s="360"/>
      <c r="D92" s="360"/>
      <c r="E92" s="360"/>
      <c r="F92" s="360"/>
      <c r="G92" s="360"/>
      <c r="H92" s="360"/>
      <c r="I92" s="360"/>
      <c r="J92" s="360"/>
      <c r="K92" s="360"/>
      <c r="L92" s="360"/>
      <c r="M92" s="360"/>
      <c r="N92" s="360"/>
      <c r="O92" s="360"/>
      <c r="P92" s="360"/>
      <c r="Q92" s="360"/>
      <c r="R92" s="360"/>
      <c r="S92" s="360"/>
      <c r="T92" s="360"/>
      <c r="U92" s="360"/>
      <c r="V92" s="360"/>
      <c r="W92" s="360"/>
      <c r="X92" s="360"/>
      <c r="Y92" s="360"/>
      <c r="Z92" s="360"/>
    </row>
    <row r="93" spans="1:26" ht="14.25">
      <c r="A93" s="360"/>
      <c r="B93" s="360"/>
      <c r="C93" s="360"/>
      <c r="D93" s="360"/>
      <c r="E93" s="360"/>
      <c r="F93" s="360"/>
      <c r="G93" s="360"/>
      <c r="H93" s="360"/>
      <c r="I93" s="360"/>
      <c r="J93" s="360"/>
      <c r="K93" s="360"/>
      <c r="L93" s="360"/>
      <c r="M93" s="360"/>
      <c r="N93" s="360"/>
      <c r="O93" s="360"/>
      <c r="P93" s="360"/>
      <c r="Q93" s="360"/>
      <c r="R93" s="360"/>
      <c r="S93" s="360"/>
      <c r="T93" s="360"/>
      <c r="U93" s="360"/>
      <c r="V93" s="360"/>
      <c r="W93" s="360"/>
      <c r="X93" s="360"/>
      <c r="Y93" s="360"/>
      <c r="Z93" s="360"/>
    </row>
    <row r="94" spans="1:26" ht="14.25">
      <c r="A94" s="360"/>
      <c r="B94" s="360"/>
      <c r="C94" s="360"/>
      <c r="D94" s="360"/>
      <c r="E94" s="360"/>
      <c r="F94" s="360"/>
      <c r="G94" s="360"/>
      <c r="H94" s="360"/>
      <c r="I94" s="360"/>
      <c r="J94" s="360"/>
      <c r="K94" s="360"/>
      <c r="L94" s="360"/>
      <c r="M94" s="360"/>
      <c r="N94" s="360"/>
      <c r="O94" s="360"/>
      <c r="P94" s="360"/>
      <c r="Q94" s="360"/>
      <c r="R94" s="360"/>
      <c r="S94" s="360"/>
      <c r="T94" s="360"/>
      <c r="U94" s="360"/>
      <c r="V94" s="360"/>
      <c r="W94" s="360"/>
      <c r="X94" s="360"/>
      <c r="Y94" s="360"/>
      <c r="Z94" s="360"/>
    </row>
    <row r="95" spans="1:26" ht="14.25">
      <c r="A95" s="360"/>
      <c r="B95" s="360"/>
      <c r="C95" s="360"/>
      <c r="D95" s="360"/>
      <c r="E95" s="360"/>
      <c r="F95" s="360"/>
      <c r="G95" s="360"/>
      <c r="H95" s="360"/>
      <c r="I95" s="360"/>
      <c r="J95" s="360"/>
      <c r="K95" s="360"/>
      <c r="L95" s="360"/>
      <c r="M95" s="360"/>
      <c r="N95" s="360"/>
      <c r="O95" s="360"/>
      <c r="P95" s="360"/>
      <c r="Q95" s="360"/>
      <c r="R95" s="360"/>
      <c r="S95" s="360"/>
      <c r="T95" s="360"/>
      <c r="U95" s="360"/>
      <c r="V95" s="360"/>
      <c r="W95" s="360"/>
      <c r="X95" s="360"/>
      <c r="Y95" s="360"/>
      <c r="Z95" s="360"/>
    </row>
    <row r="96" spans="1:26" ht="14.25">
      <c r="A96" s="360"/>
      <c r="B96" s="360"/>
      <c r="C96" s="360"/>
      <c r="D96" s="360"/>
      <c r="E96" s="360"/>
      <c r="F96" s="360"/>
      <c r="G96" s="360"/>
      <c r="H96" s="360"/>
      <c r="I96" s="360"/>
      <c r="J96" s="360"/>
      <c r="K96" s="360"/>
      <c r="L96" s="360"/>
      <c r="M96" s="360"/>
      <c r="N96" s="360"/>
      <c r="O96" s="360"/>
      <c r="P96" s="360"/>
      <c r="Q96" s="360"/>
      <c r="R96" s="360"/>
      <c r="S96" s="360"/>
      <c r="T96" s="360"/>
      <c r="U96" s="360"/>
      <c r="V96" s="360"/>
      <c r="W96" s="360"/>
      <c r="X96" s="360"/>
      <c r="Y96" s="360"/>
      <c r="Z96" s="360"/>
    </row>
    <row r="97" spans="1:26" ht="14.25">
      <c r="A97" s="360"/>
      <c r="B97" s="360"/>
      <c r="C97" s="360"/>
      <c r="D97" s="360"/>
      <c r="E97" s="360"/>
      <c r="F97" s="360"/>
      <c r="G97" s="360"/>
      <c r="H97" s="360"/>
      <c r="I97" s="360"/>
      <c r="J97" s="360"/>
      <c r="K97" s="360"/>
      <c r="L97" s="360"/>
      <c r="M97" s="360"/>
      <c r="N97" s="360"/>
      <c r="O97" s="360"/>
      <c r="P97" s="360"/>
      <c r="Q97" s="360"/>
      <c r="R97" s="360"/>
      <c r="S97" s="360"/>
      <c r="T97" s="360"/>
      <c r="U97" s="360"/>
      <c r="V97" s="360"/>
      <c r="W97" s="360"/>
      <c r="X97" s="360"/>
      <c r="Y97" s="360"/>
      <c r="Z97" s="360"/>
    </row>
    <row r="98" spans="1:26" ht="14.25">
      <c r="A98" s="360"/>
      <c r="B98" s="360"/>
      <c r="C98" s="360"/>
      <c r="D98" s="360"/>
      <c r="E98" s="360"/>
      <c r="F98" s="360"/>
      <c r="G98" s="360"/>
      <c r="H98" s="360"/>
      <c r="I98" s="360"/>
      <c r="J98" s="360"/>
      <c r="K98" s="360"/>
      <c r="L98" s="360"/>
      <c r="M98" s="360"/>
      <c r="N98" s="360"/>
      <c r="O98" s="360"/>
      <c r="P98" s="360"/>
      <c r="Q98" s="360"/>
      <c r="R98" s="360"/>
      <c r="S98" s="360"/>
      <c r="T98" s="360"/>
      <c r="U98" s="360"/>
      <c r="V98" s="360"/>
      <c r="W98" s="360"/>
      <c r="X98" s="360"/>
      <c r="Y98" s="360"/>
      <c r="Z98" s="360"/>
    </row>
    <row r="99" spans="1:26" ht="14.25">
      <c r="A99" s="360"/>
      <c r="B99" s="360"/>
      <c r="C99" s="360"/>
      <c r="D99" s="360"/>
      <c r="E99" s="360"/>
      <c r="F99" s="360"/>
      <c r="G99" s="360"/>
      <c r="H99" s="360"/>
      <c r="I99" s="360"/>
      <c r="J99" s="360"/>
      <c r="K99" s="360"/>
      <c r="L99" s="360"/>
      <c r="M99" s="360"/>
      <c r="N99" s="360"/>
      <c r="O99" s="360"/>
      <c r="P99" s="360"/>
      <c r="Q99" s="360"/>
      <c r="R99" s="360"/>
      <c r="S99" s="360"/>
      <c r="T99" s="360"/>
      <c r="U99" s="360"/>
      <c r="V99" s="360"/>
      <c r="W99" s="360"/>
      <c r="X99" s="360"/>
      <c r="Y99" s="360"/>
      <c r="Z99" s="360"/>
    </row>
    <row r="100" spans="1:26" ht="14.25">
      <c r="A100" s="360"/>
      <c r="B100" s="360"/>
      <c r="C100" s="360"/>
      <c r="D100" s="360"/>
      <c r="E100" s="360"/>
      <c r="F100" s="360"/>
      <c r="G100" s="360"/>
      <c r="H100" s="360"/>
      <c r="I100" s="360"/>
      <c r="J100" s="360"/>
      <c r="K100" s="360"/>
      <c r="L100" s="360"/>
      <c r="M100" s="360"/>
      <c r="N100" s="360"/>
      <c r="O100" s="360"/>
      <c r="P100" s="360"/>
      <c r="Q100" s="360"/>
      <c r="R100" s="360"/>
      <c r="S100" s="360"/>
      <c r="T100" s="360"/>
      <c r="U100" s="360"/>
      <c r="V100" s="360"/>
      <c r="W100" s="360"/>
      <c r="X100" s="360"/>
      <c r="Y100" s="360"/>
      <c r="Z100" s="360"/>
    </row>
    <row r="101" spans="1:26" ht="14.25">
      <c r="A101" s="360"/>
      <c r="B101" s="360"/>
      <c r="C101" s="360"/>
      <c r="D101" s="360"/>
      <c r="E101" s="360"/>
      <c r="F101" s="360"/>
      <c r="G101" s="360"/>
      <c r="H101" s="360"/>
      <c r="I101" s="360"/>
      <c r="J101" s="360"/>
      <c r="K101" s="360"/>
      <c r="L101" s="360"/>
      <c r="M101" s="360"/>
      <c r="N101" s="360"/>
      <c r="O101" s="360"/>
      <c r="P101" s="360"/>
      <c r="Q101" s="360"/>
      <c r="R101" s="360"/>
      <c r="S101" s="360"/>
      <c r="T101" s="360"/>
      <c r="U101" s="360"/>
      <c r="V101" s="360"/>
      <c r="W101" s="360"/>
      <c r="X101" s="360"/>
      <c r="Y101" s="360"/>
      <c r="Z101" s="360"/>
    </row>
    <row r="102" spans="1:26" ht="14.25">
      <c r="A102" s="360"/>
      <c r="B102" s="360"/>
      <c r="C102" s="360"/>
      <c r="D102" s="360"/>
      <c r="E102" s="360"/>
      <c r="F102" s="360"/>
      <c r="G102" s="360"/>
      <c r="H102" s="360"/>
      <c r="I102" s="360"/>
      <c r="J102" s="360"/>
      <c r="K102" s="360"/>
      <c r="L102" s="360"/>
      <c r="M102" s="360"/>
      <c r="N102" s="360"/>
      <c r="O102" s="360"/>
      <c r="P102" s="360"/>
      <c r="Q102" s="360"/>
      <c r="R102" s="360"/>
      <c r="S102" s="360"/>
      <c r="T102" s="360"/>
      <c r="U102" s="360"/>
      <c r="V102" s="360"/>
      <c r="W102" s="360"/>
      <c r="X102" s="360"/>
      <c r="Y102" s="360"/>
      <c r="Z102" s="360"/>
    </row>
    <row r="103" spans="1:26" ht="14.25">
      <c r="A103" s="360"/>
      <c r="B103" s="360"/>
      <c r="C103" s="360"/>
      <c r="D103" s="360"/>
      <c r="E103" s="360"/>
      <c r="F103" s="360"/>
      <c r="G103" s="360"/>
      <c r="H103" s="360"/>
      <c r="I103" s="360"/>
      <c r="J103" s="360"/>
      <c r="K103" s="360"/>
      <c r="L103" s="360"/>
      <c r="M103" s="360"/>
      <c r="N103" s="360"/>
      <c r="O103" s="360"/>
      <c r="P103" s="360"/>
      <c r="Q103" s="360"/>
      <c r="R103" s="360"/>
      <c r="S103" s="360"/>
      <c r="T103" s="360"/>
      <c r="U103" s="360"/>
      <c r="V103" s="360"/>
      <c r="W103" s="360"/>
      <c r="X103" s="360"/>
      <c r="Y103" s="360"/>
      <c r="Z103" s="360"/>
    </row>
    <row r="104" spans="1:26" ht="14.25">
      <c r="A104" s="360"/>
      <c r="B104" s="360"/>
      <c r="C104" s="360"/>
      <c r="D104" s="360"/>
      <c r="E104" s="360"/>
      <c r="F104" s="360"/>
      <c r="G104" s="360"/>
      <c r="H104" s="360"/>
      <c r="I104" s="360"/>
      <c r="J104" s="360"/>
      <c r="K104" s="360"/>
      <c r="L104" s="360"/>
      <c r="M104" s="360"/>
      <c r="N104" s="360"/>
      <c r="O104" s="360"/>
      <c r="P104" s="360"/>
      <c r="Q104" s="360"/>
      <c r="R104" s="360"/>
      <c r="S104" s="360"/>
      <c r="T104" s="360"/>
      <c r="U104" s="360"/>
      <c r="V104" s="360"/>
      <c r="W104" s="360"/>
      <c r="X104" s="360"/>
      <c r="Y104" s="360"/>
      <c r="Z104" s="360"/>
    </row>
    <row r="105" spans="1:26" ht="14.25">
      <c r="A105" s="360"/>
      <c r="B105" s="360"/>
      <c r="C105" s="360"/>
      <c r="D105" s="360"/>
      <c r="E105" s="360"/>
      <c r="F105" s="360"/>
      <c r="G105" s="360"/>
      <c r="H105" s="360"/>
      <c r="I105" s="360"/>
      <c r="J105" s="360"/>
      <c r="K105" s="360"/>
      <c r="L105" s="360"/>
      <c r="M105" s="360"/>
      <c r="N105" s="360"/>
      <c r="O105" s="360"/>
      <c r="P105" s="360"/>
      <c r="Q105" s="360"/>
      <c r="R105" s="360"/>
      <c r="S105" s="360"/>
      <c r="T105" s="360"/>
      <c r="U105" s="360"/>
      <c r="V105" s="360"/>
      <c r="W105" s="360"/>
      <c r="X105" s="360"/>
      <c r="Y105" s="360"/>
      <c r="Z105" s="360"/>
    </row>
    <row r="106" spans="1:26" ht="14.25">
      <c r="A106" s="360"/>
      <c r="B106" s="360"/>
      <c r="C106" s="360"/>
      <c r="D106" s="360"/>
      <c r="E106" s="360"/>
      <c r="F106" s="360"/>
      <c r="G106" s="360"/>
      <c r="H106" s="360"/>
      <c r="I106" s="360"/>
      <c r="J106" s="360"/>
      <c r="K106" s="360"/>
      <c r="L106" s="360"/>
      <c r="M106" s="360"/>
      <c r="N106" s="360"/>
      <c r="O106" s="360"/>
      <c r="P106" s="360"/>
      <c r="Q106" s="360"/>
      <c r="R106" s="360"/>
      <c r="S106" s="360"/>
      <c r="T106" s="360"/>
      <c r="U106" s="360"/>
      <c r="V106" s="360"/>
      <c r="W106" s="360"/>
      <c r="X106" s="360"/>
      <c r="Y106" s="360"/>
      <c r="Z106" s="360"/>
    </row>
    <row r="107" spans="1:26" ht="14.25">
      <c r="A107" s="360"/>
      <c r="B107" s="360"/>
      <c r="C107" s="360"/>
      <c r="D107" s="360"/>
      <c r="E107" s="360"/>
      <c r="F107" s="360"/>
      <c r="G107" s="360"/>
      <c r="H107" s="360"/>
      <c r="I107" s="360"/>
      <c r="J107" s="360"/>
      <c r="K107" s="360"/>
      <c r="L107" s="360"/>
      <c r="M107" s="360"/>
      <c r="N107" s="360"/>
      <c r="O107" s="360"/>
      <c r="P107" s="360"/>
      <c r="Q107" s="360"/>
      <c r="R107" s="360"/>
      <c r="S107" s="360"/>
      <c r="T107" s="360"/>
      <c r="U107" s="360"/>
      <c r="V107" s="360"/>
      <c r="W107" s="360"/>
      <c r="X107" s="360"/>
      <c r="Y107" s="360"/>
      <c r="Z107" s="360"/>
    </row>
    <row r="108" spans="1:26" ht="14.25">
      <c r="A108" s="360"/>
      <c r="B108" s="360"/>
      <c r="C108" s="360"/>
      <c r="D108" s="360"/>
      <c r="E108" s="360"/>
      <c r="F108" s="360"/>
      <c r="G108" s="360"/>
      <c r="H108" s="360"/>
      <c r="I108" s="360"/>
      <c r="J108" s="360"/>
      <c r="K108" s="360"/>
      <c r="L108" s="360"/>
      <c r="M108" s="360"/>
      <c r="N108" s="360"/>
      <c r="O108" s="360"/>
      <c r="P108" s="360"/>
      <c r="Q108" s="360"/>
      <c r="R108" s="360"/>
      <c r="S108" s="360"/>
      <c r="T108" s="360"/>
      <c r="U108" s="360"/>
      <c r="V108" s="360"/>
      <c r="W108" s="360"/>
      <c r="X108" s="360"/>
      <c r="Y108" s="360"/>
      <c r="Z108" s="360"/>
    </row>
    <row r="109" spans="1:26" ht="14.25">
      <c r="A109" s="360"/>
      <c r="B109" s="360"/>
      <c r="C109" s="360"/>
      <c r="D109" s="360"/>
      <c r="E109" s="360"/>
      <c r="F109" s="360"/>
      <c r="G109" s="360"/>
      <c r="H109" s="360"/>
      <c r="I109" s="360"/>
      <c r="J109" s="360"/>
      <c r="K109" s="360"/>
      <c r="L109" s="360"/>
      <c r="M109" s="360"/>
      <c r="N109" s="360"/>
      <c r="O109" s="360"/>
      <c r="P109" s="360"/>
      <c r="Q109" s="360"/>
      <c r="R109" s="360"/>
      <c r="S109" s="360"/>
      <c r="T109" s="360"/>
      <c r="U109" s="360"/>
      <c r="V109" s="360"/>
      <c r="W109" s="360"/>
      <c r="X109" s="360"/>
      <c r="Y109" s="360"/>
      <c r="Z109" s="360"/>
    </row>
    <row r="110" spans="1:26" ht="14.25">
      <c r="A110" s="360"/>
      <c r="B110" s="360"/>
      <c r="C110" s="360"/>
      <c r="D110" s="360"/>
      <c r="E110" s="360"/>
      <c r="F110" s="360"/>
      <c r="G110" s="360"/>
      <c r="H110" s="360"/>
      <c r="I110" s="360"/>
      <c r="J110" s="360"/>
      <c r="K110" s="360"/>
      <c r="L110" s="360"/>
      <c r="M110" s="360"/>
      <c r="N110" s="360"/>
      <c r="O110" s="360"/>
      <c r="P110" s="360"/>
      <c r="Q110" s="360"/>
      <c r="R110" s="360"/>
      <c r="S110" s="360"/>
      <c r="T110" s="360"/>
      <c r="U110" s="360"/>
      <c r="V110" s="360"/>
      <c r="W110" s="360"/>
      <c r="X110" s="360"/>
      <c r="Y110" s="360"/>
      <c r="Z110" s="360"/>
    </row>
    <row r="111" spans="1:26" ht="14.25">
      <c r="A111" s="360"/>
      <c r="B111" s="360"/>
      <c r="C111" s="360"/>
      <c r="D111" s="360"/>
      <c r="E111" s="360"/>
      <c r="F111" s="360"/>
      <c r="G111" s="360"/>
      <c r="H111" s="360"/>
      <c r="I111" s="360"/>
      <c r="J111" s="360"/>
      <c r="K111" s="360"/>
      <c r="L111" s="360"/>
      <c r="M111" s="360"/>
      <c r="N111" s="360"/>
      <c r="O111" s="360"/>
      <c r="P111" s="360"/>
      <c r="Q111" s="360"/>
      <c r="R111" s="360"/>
      <c r="S111" s="360"/>
      <c r="T111" s="360"/>
      <c r="U111" s="360"/>
      <c r="V111" s="360"/>
      <c r="W111" s="360"/>
      <c r="X111" s="360"/>
      <c r="Y111" s="360"/>
      <c r="Z111" s="360"/>
    </row>
    <row r="112" spans="1:26" ht="14.25">
      <c r="A112" s="360"/>
      <c r="B112" s="360"/>
      <c r="C112" s="360"/>
      <c r="D112" s="360"/>
      <c r="E112" s="360"/>
      <c r="F112" s="360"/>
      <c r="G112" s="360"/>
      <c r="H112" s="360"/>
      <c r="I112" s="360"/>
      <c r="J112" s="360"/>
      <c r="K112" s="360"/>
      <c r="L112" s="360"/>
      <c r="M112" s="360"/>
      <c r="N112" s="360"/>
      <c r="O112" s="360"/>
      <c r="P112" s="360"/>
      <c r="Q112" s="360"/>
      <c r="R112" s="360"/>
      <c r="S112" s="360"/>
      <c r="T112" s="360"/>
      <c r="U112" s="360"/>
      <c r="V112" s="360"/>
      <c r="W112" s="360"/>
      <c r="X112" s="360"/>
      <c r="Y112" s="360"/>
      <c r="Z112" s="360"/>
    </row>
    <row r="113" spans="1:26" ht="14.25">
      <c r="A113" s="360"/>
      <c r="B113" s="360"/>
      <c r="C113" s="360"/>
      <c r="D113" s="360"/>
      <c r="E113" s="360"/>
      <c r="F113" s="360"/>
      <c r="G113" s="360"/>
      <c r="H113" s="360"/>
      <c r="I113" s="360"/>
      <c r="J113" s="360"/>
      <c r="K113" s="360"/>
      <c r="L113" s="360"/>
      <c r="M113" s="360"/>
      <c r="N113" s="360"/>
      <c r="O113" s="360"/>
      <c r="P113" s="360"/>
      <c r="Q113" s="360"/>
      <c r="R113" s="360"/>
      <c r="S113" s="360"/>
      <c r="T113" s="360"/>
      <c r="U113" s="360"/>
      <c r="V113" s="360"/>
      <c r="W113" s="360"/>
      <c r="X113" s="360"/>
      <c r="Y113" s="360"/>
      <c r="Z113" s="360"/>
    </row>
    <row r="114" spans="1:26" ht="14.25">
      <c r="A114" s="360"/>
      <c r="B114" s="360"/>
      <c r="C114" s="360"/>
      <c r="D114" s="360"/>
      <c r="E114" s="360"/>
      <c r="F114" s="360"/>
      <c r="G114" s="360"/>
      <c r="H114" s="360"/>
      <c r="I114" s="360"/>
      <c r="J114" s="360"/>
      <c r="K114" s="360"/>
      <c r="L114" s="360"/>
      <c r="M114" s="360"/>
      <c r="N114" s="360"/>
      <c r="O114" s="360"/>
      <c r="P114" s="360"/>
      <c r="Q114" s="360"/>
      <c r="R114" s="360"/>
      <c r="S114" s="360"/>
      <c r="T114" s="360"/>
      <c r="U114" s="360"/>
      <c r="V114" s="360"/>
      <c r="W114" s="360"/>
      <c r="X114" s="360"/>
      <c r="Y114" s="360"/>
      <c r="Z114" s="360"/>
    </row>
    <row r="115" spans="1:26" ht="14.25">
      <c r="A115" s="360"/>
      <c r="B115" s="360"/>
      <c r="C115" s="360"/>
      <c r="D115" s="360"/>
      <c r="E115" s="360"/>
      <c r="F115" s="360"/>
      <c r="G115" s="360"/>
      <c r="H115" s="360"/>
      <c r="I115" s="360"/>
      <c r="J115" s="360"/>
      <c r="K115" s="360"/>
      <c r="L115" s="360"/>
      <c r="M115" s="360"/>
      <c r="N115" s="360"/>
      <c r="O115" s="360"/>
      <c r="P115" s="360"/>
      <c r="Q115" s="360"/>
      <c r="R115" s="360"/>
      <c r="S115" s="360"/>
      <c r="T115" s="360"/>
      <c r="U115" s="360"/>
      <c r="V115" s="360"/>
      <c r="W115" s="360"/>
      <c r="X115" s="360"/>
      <c r="Y115" s="360"/>
      <c r="Z115" s="360"/>
    </row>
    <row r="116" spans="1:26" ht="14.25">
      <c r="A116" s="360"/>
      <c r="B116" s="360"/>
      <c r="C116" s="360"/>
      <c r="D116" s="360"/>
      <c r="E116" s="360"/>
      <c r="F116" s="360"/>
      <c r="G116" s="360"/>
      <c r="H116" s="360"/>
      <c r="I116" s="360"/>
      <c r="J116" s="360"/>
      <c r="K116" s="360"/>
      <c r="L116" s="360"/>
      <c r="M116" s="360"/>
      <c r="N116" s="360"/>
      <c r="O116" s="360"/>
      <c r="P116" s="360"/>
      <c r="Q116" s="360"/>
      <c r="R116" s="360"/>
      <c r="S116" s="360"/>
      <c r="T116" s="360"/>
      <c r="U116" s="360"/>
      <c r="V116" s="360"/>
      <c r="W116" s="360"/>
      <c r="X116" s="360"/>
      <c r="Y116" s="360"/>
      <c r="Z116" s="360"/>
    </row>
    <row r="117" spans="1:26" ht="14.25">
      <c r="A117" s="360"/>
      <c r="B117" s="360"/>
      <c r="C117" s="360"/>
      <c r="D117" s="360"/>
      <c r="E117" s="360"/>
      <c r="F117" s="360"/>
      <c r="G117" s="360"/>
      <c r="H117" s="360"/>
      <c r="I117" s="360"/>
      <c r="J117" s="360"/>
      <c r="K117" s="360"/>
      <c r="L117" s="360"/>
      <c r="M117" s="360"/>
      <c r="N117" s="360"/>
      <c r="O117" s="360"/>
      <c r="P117" s="360"/>
      <c r="Q117" s="360"/>
      <c r="R117" s="360"/>
      <c r="S117" s="360"/>
      <c r="T117" s="360"/>
      <c r="U117" s="360"/>
      <c r="V117" s="360"/>
      <c r="W117" s="360"/>
      <c r="X117" s="360"/>
      <c r="Y117" s="360"/>
      <c r="Z117" s="360"/>
    </row>
    <row r="118" spans="1:26" ht="14.25">
      <c r="A118" s="360"/>
      <c r="B118" s="360"/>
      <c r="C118" s="360"/>
      <c r="D118" s="360"/>
      <c r="E118" s="360"/>
      <c r="F118" s="360"/>
      <c r="G118" s="360"/>
      <c r="H118" s="360"/>
      <c r="I118" s="360"/>
      <c r="J118" s="360"/>
      <c r="K118" s="360"/>
      <c r="L118" s="360"/>
      <c r="M118" s="360"/>
      <c r="N118" s="360"/>
      <c r="O118" s="360"/>
      <c r="P118" s="360"/>
      <c r="Q118" s="360"/>
      <c r="R118" s="360"/>
      <c r="S118" s="360"/>
      <c r="T118" s="360"/>
      <c r="U118" s="360"/>
      <c r="V118" s="360"/>
      <c r="W118" s="360"/>
      <c r="X118" s="360"/>
      <c r="Y118" s="360"/>
      <c r="Z118" s="360"/>
    </row>
    <row r="119" spans="1:26" ht="14.25">
      <c r="A119" s="360"/>
      <c r="B119" s="360"/>
      <c r="C119" s="360"/>
      <c r="D119" s="360"/>
      <c r="E119" s="360"/>
      <c r="F119" s="360"/>
      <c r="G119" s="360"/>
      <c r="H119" s="360"/>
      <c r="I119" s="360"/>
      <c r="J119" s="360"/>
      <c r="K119" s="360"/>
      <c r="L119" s="360"/>
      <c r="M119" s="360"/>
      <c r="N119" s="360"/>
      <c r="O119" s="360"/>
      <c r="P119" s="360"/>
      <c r="Q119" s="360"/>
      <c r="R119" s="360"/>
      <c r="S119" s="360"/>
      <c r="T119" s="360"/>
      <c r="U119" s="360"/>
      <c r="V119" s="360"/>
      <c r="W119" s="360"/>
      <c r="X119" s="360"/>
      <c r="Y119" s="360"/>
      <c r="Z119" s="360"/>
    </row>
    <row r="120" spans="1:26" ht="14.25">
      <c r="A120" s="360"/>
      <c r="B120" s="360"/>
      <c r="C120" s="360"/>
      <c r="D120" s="360"/>
      <c r="E120" s="360"/>
      <c r="F120" s="360"/>
      <c r="G120" s="360"/>
      <c r="H120" s="360"/>
      <c r="I120" s="360"/>
      <c r="J120" s="360"/>
      <c r="K120" s="360"/>
      <c r="L120" s="360"/>
      <c r="M120" s="360"/>
      <c r="N120" s="360"/>
      <c r="O120" s="360"/>
      <c r="P120" s="360"/>
      <c r="Q120" s="360"/>
      <c r="R120" s="360"/>
      <c r="S120" s="360"/>
      <c r="T120" s="360"/>
      <c r="U120" s="360"/>
      <c r="V120" s="360"/>
      <c r="W120" s="360"/>
      <c r="X120" s="360"/>
      <c r="Y120" s="360"/>
      <c r="Z120" s="360"/>
    </row>
    <row r="121" spans="1:26" ht="14.25">
      <c r="A121" s="360"/>
      <c r="B121" s="360"/>
      <c r="C121" s="360"/>
      <c r="D121" s="360"/>
      <c r="E121" s="360"/>
      <c r="F121" s="360"/>
      <c r="G121" s="360"/>
      <c r="H121" s="360"/>
      <c r="I121" s="360"/>
      <c r="J121" s="360"/>
      <c r="K121" s="360"/>
      <c r="L121" s="360"/>
      <c r="M121" s="360"/>
      <c r="N121" s="360"/>
      <c r="O121" s="360"/>
      <c r="P121" s="360"/>
      <c r="Q121" s="360"/>
      <c r="R121" s="360"/>
      <c r="S121" s="360"/>
      <c r="T121" s="360"/>
      <c r="U121" s="360"/>
      <c r="V121" s="360"/>
      <c r="W121" s="360"/>
      <c r="X121" s="360"/>
      <c r="Y121" s="360"/>
      <c r="Z121" s="360"/>
    </row>
    <row r="122" spans="1:26" ht="14.25">
      <c r="A122" s="360"/>
      <c r="B122" s="360"/>
      <c r="C122" s="360"/>
      <c r="D122" s="360"/>
      <c r="E122" s="360"/>
      <c r="F122" s="360"/>
      <c r="G122" s="360"/>
      <c r="H122" s="360"/>
      <c r="I122" s="360"/>
      <c r="J122" s="360"/>
      <c r="K122" s="360"/>
      <c r="L122" s="360"/>
      <c r="M122" s="360"/>
      <c r="N122" s="360"/>
      <c r="O122" s="360"/>
      <c r="P122" s="360"/>
      <c r="Q122" s="360"/>
      <c r="R122" s="360"/>
      <c r="S122" s="360"/>
      <c r="T122" s="360"/>
      <c r="U122" s="360"/>
      <c r="V122" s="360"/>
      <c r="W122" s="360"/>
      <c r="X122" s="360"/>
      <c r="Y122" s="360"/>
      <c r="Z122" s="360"/>
    </row>
    <row r="123" spans="1:26" ht="14.25">
      <c r="A123" s="360"/>
      <c r="B123" s="360"/>
      <c r="C123" s="360"/>
      <c r="D123" s="360"/>
      <c r="E123" s="360"/>
      <c r="F123" s="360"/>
      <c r="G123" s="360"/>
      <c r="H123" s="360"/>
      <c r="I123" s="360"/>
      <c r="J123" s="360"/>
      <c r="K123" s="360"/>
      <c r="L123" s="360"/>
      <c r="M123" s="360"/>
      <c r="N123" s="360"/>
      <c r="O123" s="360"/>
      <c r="P123" s="360"/>
      <c r="Q123" s="360"/>
      <c r="R123" s="360"/>
      <c r="S123" s="360"/>
      <c r="T123" s="360"/>
      <c r="U123" s="360"/>
      <c r="V123" s="360"/>
      <c r="W123" s="360"/>
      <c r="X123" s="360"/>
      <c r="Y123" s="360"/>
      <c r="Z123" s="360"/>
    </row>
    <row r="124" spans="1:26" ht="14.25">
      <c r="A124" s="360"/>
      <c r="B124" s="360"/>
      <c r="C124" s="360"/>
      <c r="D124" s="360"/>
      <c r="E124" s="360"/>
      <c r="F124" s="360"/>
      <c r="G124" s="360"/>
      <c r="H124" s="360"/>
      <c r="I124" s="360"/>
      <c r="J124" s="360"/>
      <c r="K124" s="360"/>
      <c r="L124" s="360"/>
      <c r="M124" s="360"/>
      <c r="N124" s="360"/>
      <c r="O124" s="360"/>
      <c r="P124" s="360"/>
      <c r="Q124" s="360"/>
      <c r="R124" s="360"/>
      <c r="S124" s="360"/>
      <c r="T124" s="360"/>
      <c r="U124" s="360"/>
      <c r="V124" s="360"/>
      <c r="W124" s="360"/>
      <c r="X124" s="360"/>
      <c r="Y124" s="360"/>
      <c r="Z124" s="360"/>
    </row>
    <row r="125" spans="1:26" ht="14.25">
      <c r="A125" s="360"/>
      <c r="B125" s="360"/>
      <c r="C125" s="360"/>
      <c r="D125" s="360"/>
      <c r="E125" s="360"/>
      <c r="F125" s="360"/>
      <c r="G125" s="360"/>
      <c r="H125" s="360"/>
      <c r="I125" s="360"/>
      <c r="J125" s="360"/>
      <c r="K125" s="360"/>
      <c r="L125" s="360"/>
      <c r="M125" s="360"/>
      <c r="N125" s="360"/>
      <c r="O125" s="360"/>
      <c r="P125" s="360"/>
      <c r="Q125" s="360"/>
      <c r="R125" s="360"/>
      <c r="S125" s="360"/>
      <c r="T125" s="360"/>
      <c r="U125" s="360"/>
      <c r="V125" s="360"/>
      <c r="W125" s="360"/>
      <c r="X125" s="360"/>
      <c r="Y125" s="360"/>
      <c r="Z125" s="360"/>
    </row>
    <row r="126" spans="1:26" ht="14.25">
      <c r="A126" s="360"/>
      <c r="B126" s="360"/>
      <c r="C126" s="360"/>
      <c r="D126" s="360"/>
      <c r="E126" s="360"/>
      <c r="F126" s="360"/>
      <c r="G126" s="360"/>
      <c r="H126" s="360"/>
      <c r="I126" s="360"/>
      <c r="J126" s="360"/>
      <c r="K126" s="360"/>
      <c r="L126" s="360"/>
      <c r="M126" s="360"/>
      <c r="N126" s="360"/>
      <c r="O126" s="360"/>
      <c r="P126" s="360"/>
      <c r="Q126" s="360"/>
      <c r="R126" s="360"/>
      <c r="S126" s="360"/>
      <c r="T126" s="360"/>
      <c r="U126" s="360"/>
      <c r="V126" s="360"/>
      <c r="W126" s="360"/>
      <c r="X126" s="360"/>
      <c r="Y126" s="360"/>
      <c r="Z126" s="360"/>
    </row>
    <row r="127" spans="1:26" ht="14.25">
      <c r="A127" s="360"/>
      <c r="B127" s="360"/>
      <c r="C127" s="360"/>
      <c r="D127" s="360"/>
      <c r="E127" s="360"/>
      <c r="F127" s="360"/>
      <c r="G127" s="360"/>
      <c r="H127" s="360"/>
      <c r="I127" s="360"/>
      <c r="J127" s="360"/>
      <c r="K127" s="360"/>
      <c r="L127" s="360"/>
      <c r="M127" s="360"/>
      <c r="N127" s="360"/>
      <c r="O127" s="360"/>
      <c r="P127" s="360"/>
      <c r="Q127" s="360"/>
      <c r="R127" s="360"/>
      <c r="S127" s="360"/>
      <c r="T127" s="360"/>
      <c r="U127" s="360"/>
      <c r="V127" s="360"/>
      <c r="W127" s="360"/>
      <c r="X127" s="360"/>
      <c r="Y127" s="360"/>
      <c r="Z127" s="360"/>
    </row>
    <row r="128" spans="1:26" ht="14.25">
      <c r="A128" s="360"/>
      <c r="B128" s="360"/>
      <c r="C128" s="360"/>
      <c r="D128" s="360"/>
      <c r="E128" s="360"/>
      <c r="F128" s="360"/>
      <c r="G128" s="360"/>
      <c r="H128" s="360"/>
      <c r="I128" s="360"/>
      <c r="J128" s="360"/>
      <c r="K128" s="360"/>
      <c r="L128" s="360"/>
      <c r="M128" s="360"/>
      <c r="N128" s="360"/>
      <c r="O128" s="360"/>
      <c r="P128" s="360"/>
      <c r="Q128" s="360"/>
      <c r="R128" s="360"/>
      <c r="S128" s="360"/>
      <c r="T128" s="360"/>
      <c r="U128" s="360"/>
      <c r="V128" s="360"/>
      <c r="W128" s="360"/>
      <c r="X128" s="360"/>
      <c r="Y128" s="360"/>
      <c r="Z128" s="360"/>
    </row>
    <row r="129" spans="1:26" ht="14.25">
      <c r="A129" s="360"/>
      <c r="B129" s="360"/>
      <c r="C129" s="360"/>
      <c r="D129" s="360"/>
      <c r="E129" s="360"/>
      <c r="F129" s="360"/>
      <c r="G129" s="360"/>
      <c r="H129" s="360"/>
      <c r="I129" s="360"/>
      <c r="J129" s="360"/>
      <c r="K129" s="360"/>
      <c r="L129" s="360"/>
      <c r="M129" s="360"/>
      <c r="N129" s="360"/>
      <c r="O129" s="360"/>
      <c r="P129" s="360"/>
      <c r="Q129" s="360"/>
      <c r="R129" s="360"/>
      <c r="S129" s="360"/>
      <c r="T129" s="360"/>
      <c r="U129" s="360"/>
      <c r="V129" s="360"/>
      <c r="W129" s="360"/>
      <c r="X129" s="360"/>
      <c r="Y129" s="360"/>
      <c r="Z129" s="360"/>
    </row>
    <row r="130" spans="1:26" ht="14.25">
      <c r="A130" s="360"/>
      <c r="B130" s="360"/>
      <c r="C130" s="360"/>
      <c r="D130" s="360"/>
      <c r="E130" s="360"/>
      <c r="F130" s="360"/>
      <c r="G130" s="360"/>
      <c r="H130" s="360"/>
      <c r="I130" s="360"/>
      <c r="J130" s="360"/>
      <c r="K130" s="360"/>
      <c r="L130" s="360"/>
      <c r="M130" s="360"/>
      <c r="N130" s="360"/>
      <c r="O130" s="360"/>
      <c r="P130" s="360"/>
      <c r="Q130" s="360"/>
      <c r="R130" s="360"/>
      <c r="S130" s="360"/>
      <c r="T130" s="360"/>
      <c r="U130" s="360"/>
      <c r="V130" s="360"/>
      <c r="W130" s="360"/>
      <c r="X130" s="360"/>
      <c r="Y130" s="360"/>
      <c r="Z130" s="360"/>
    </row>
    <row r="131" spans="1:26" ht="14.25">
      <c r="A131" s="360"/>
      <c r="B131" s="360"/>
      <c r="C131" s="360"/>
      <c r="D131" s="360"/>
      <c r="E131" s="360"/>
      <c r="F131" s="360"/>
      <c r="G131" s="360"/>
      <c r="H131" s="360"/>
      <c r="I131" s="360"/>
      <c r="J131" s="360"/>
      <c r="K131" s="360"/>
      <c r="L131" s="360"/>
      <c r="M131" s="360"/>
      <c r="N131" s="360"/>
      <c r="O131" s="360"/>
      <c r="P131" s="360"/>
      <c r="Q131" s="360"/>
      <c r="R131" s="360"/>
      <c r="S131" s="360"/>
      <c r="T131" s="360"/>
      <c r="U131" s="360"/>
      <c r="V131" s="360"/>
      <c r="W131" s="360"/>
      <c r="X131" s="360"/>
      <c r="Y131" s="360"/>
      <c r="Z131" s="360"/>
    </row>
    <row r="132" spans="1:26" ht="14.25">
      <c r="A132" s="360"/>
      <c r="B132" s="360"/>
      <c r="C132" s="360"/>
      <c r="D132" s="360"/>
      <c r="E132" s="360"/>
      <c r="F132" s="360"/>
      <c r="G132" s="360"/>
      <c r="H132" s="360"/>
      <c r="I132" s="360"/>
      <c r="J132" s="360"/>
      <c r="K132" s="360"/>
      <c r="L132" s="360"/>
      <c r="M132" s="360"/>
      <c r="N132" s="360"/>
      <c r="O132" s="360"/>
      <c r="P132" s="360"/>
      <c r="Q132" s="360"/>
      <c r="R132" s="360"/>
      <c r="S132" s="360"/>
      <c r="T132" s="360"/>
      <c r="U132" s="360"/>
      <c r="V132" s="360"/>
      <c r="W132" s="360"/>
      <c r="X132" s="360"/>
      <c r="Y132" s="360"/>
      <c r="Z132" s="360"/>
    </row>
    <row r="133" spans="1:26" ht="14.25">
      <c r="A133" s="360"/>
      <c r="B133" s="360"/>
      <c r="C133" s="360"/>
      <c r="D133" s="360"/>
      <c r="E133" s="360"/>
      <c r="F133" s="360"/>
      <c r="G133" s="360"/>
      <c r="H133" s="360"/>
      <c r="I133" s="360"/>
      <c r="J133" s="360"/>
      <c r="K133" s="360"/>
      <c r="L133" s="360"/>
      <c r="M133" s="360"/>
      <c r="N133" s="360"/>
      <c r="O133" s="360"/>
      <c r="P133" s="360"/>
      <c r="Q133" s="360"/>
      <c r="R133" s="360"/>
      <c r="S133" s="360"/>
      <c r="T133" s="360"/>
      <c r="U133" s="360"/>
      <c r="V133" s="360"/>
      <c r="W133" s="360"/>
      <c r="X133" s="360"/>
      <c r="Y133" s="360"/>
      <c r="Z133" s="360"/>
    </row>
    <row r="134" spans="1:26" ht="14.25">
      <c r="A134" s="360"/>
      <c r="B134" s="360"/>
      <c r="C134" s="360"/>
      <c r="D134" s="360"/>
      <c r="E134" s="360"/>
      <c r="F134" s="360"/>
      <c r="G134" s="360"/>
      <c r="H134" s="360"/>
      <c r="I134" s="360"/>
      <c r="J134" s="360"/>
      <c r="K134" s="360"/>
      <c r="L134" s="360"/>
      <c r="M134" s="360"/>
      <c r="N134" s="360"/>
      <c r="O134" s="360"/>
      <c r="P134" s="360"/>
      <c r="Q134" s="360"/>
      <c r="R134" s="360"/>
      <c r="S134" s="360"/>
      <c r="T134" s="360"/>
      <c r="U134" s="360"/>
      <c r="V134" s="360"/>
      <c r="W134" s="360"/>
      <c r="X134" s="360"/>
      <c r="Y134" s="360"/>
      <c r="Z134" s="360"/>
    </row>
    <row r="135" spans="1:26" ht="14.25">
      <c r="A135" s="360"/>
      <c r="B135" s="360"/>
      <c r="C135" s="360"/>
      <c r="D135" s="360"/>
      <c r="E135" s="360"/>
      <c r="F135" s="360"/>
      <c r="G135" s="360"/>
      <c r="H135" s="360"/>
      <c r="I135" s="360"/>
      <c r="J135" s="360"/>
      <c r="K135" s="360"/>
      <c r="L135" s="360"/>
      <c r="M135" s="360"/>
      <c r="N135" s="360"/>
      <c r="O135" s="360"/>
      <c r="P135" s="360"/>
      <c r="Q135" s="360"/>
      <c r="R135" s="360"/>
      <c r="S135" s="360"/>
      <c r="T135" s="360"/>
      <c r="U135" s="360"/>
      <c r="V135" s="360"/>
      <c r="W135" s="360"/>
      <c r="X135" s="360"/>
      <c r="Y135" s="360"/>
      <c r="Z135" s="360"/>
    </row>
    <row r="136" spans="1:26" ht="14.25">
      <c r="A136" s="360"/>
      <c r="B136" s="360"/>
      <c r="C136" s="360"/>
      <c r="D136" s="360"/>
      <c r="E136" s="360"/>
      <c r="F136" s="360"/>
      <c r="G136" s="360"/>
      <c r="H136" s="360"/>
      <c r="I136" s="360"/>
      <c r="J136" s="360"/>
      <c r="K136" s="360"/>
      <c r="L136" s="360"/>
      <c r="M136" s="360"/>
      <c r="N136" s="360"/>
      <c r="O136" s="360"/>
      <c r="P136" s="360"/>
      <c r="Q136" s="360"/>
      <c r="R136" s="360"/>
      <c r="S136" s="360"/>
      <c r="T136" s="360"/>
      <c r="U136" s="360"/>
      <c r="V136" s="360"/>
      <c r="W136" s="360"/>
      <c r="X136" s="360"/>
      <c r="Y136" s="360"/>
      <c r="Z136" s="360"/>
    </row>
    <row r="137" spans="1:26" ht="14.25">
      <c r="A137" s="360"/>
      <c r="B137" s="360"/>
      <c r="C137" s="360"/>
      <c r="D137" s="360"/>
      <c r="E137" s="360"/>
      <c r="F137" s="360"/>
      <c r="G137" s="360"/>
      <c r="H137" s="360"/>
      <c r="I137" s="360"/>
      <c r="J137" s="360"/>
      <c r="K137" s="360"/>
      <c r="L137" s="360"/>
      <c r="M137" s="360"/>
      <c r="N137" s="360"/>
      <c r="O137" s="360"/>
      <c r="P137" s="360"/>
      <c r="Q137" s="360"/>
      <c r="R137" s="360"/>
      <c r="S137" s="360"/>
      <c r="T137" s="360"/>
      <c r="U137" s="360"/>
      <c r="V137" s="360"/>
      <c r="W137" s="360"/>
      <c r="X137" s="360"/>
      <c r="Y137" s="360"/>
      <c r="Z137" s="360"/>
    </row>
    <row r="138" spans="1:26" ht="14.25">
      <c r="A138" s="360"/>
      <c r="B138" s="360"/>
      <c r="C138" s="360"/>
      <c r="D138" s="360"/>
      <c r="E138" s="360"/>
      <c r="F138" s="360"/>
      <c r="G138" s="360"/>
      <c r="H138" s="360"/>
      <c r="I138" s="360"/>
      <c r="J138" s="360"/>
      <c r="K138" s="360"/>
      <c r="L138" s="360"/>
      <c r="M138" s="360"/>
      <c r="N138" s="360"/>
      <c r="O138" s="360"/>
      <c r="P138" s="360"/>
      <c r="Q138" s="360"/>
      <c r="R138" s="360"/>
      <c r="S138" s="360"/>
      <c r="T138" s="360"/>
      <c r="U138" s="360"/>
      <c r="V138" s="360"/>
      <c r="W138" s="360"/>
      <c r="X138" s="360"/>
      <c r="Y138" s="360"/>
      <c r="Z138" s="360"/>
    </row>
    <row r="139" spans="1:26" ht="14.25">
      <c r="A139" s="360"/>
      <c r="B139" s="360"/>
      <c r="C139" s="360"/>
      <c r="D139" s="360"/>
      <c r="E139" s="360"/>
      <c r="F139" s="360"/>
      <c r="G139" s="360"/>
      <c r="H139" s="360"/>
      <c r="I139" s="360"/>
      <c r="J139" s="360"/>
      <c r="K139" s="360"/>
      <c r="L139" s="360"/>
      <c r="M139" s="360"/>
      <c r="N139" s="360"/>
      <c r="O139" s="360"/>
      <c r="P139" s="360"/>
      <c r="Q139" s="360"/>
      <c r="R139" s="360"/>
      <c r="S139" s="360"/>
      <c r="T139" s="360"/>
      <c r="U139" s="360"/>
      <c r="V139" s="360"/>
      <c r="W139" s="360"/>
      <c r="X139" s="360"/>
      <c r="Y139" s="360"/>
      <c r="Z139" s="360"/>
    </row>
    <row r="140" spans="1:26" ht="14.25">
      <c r="A140" s="360"/>
      <c r="B140" s="360"/>
      <c r="C140" s="360"/>
      <c r="D140" s="360"/>
      <c r="E140" s="360"/>
      <c r="F140" s="360"/>
      <c r="G140" s="360"/>
      <c r="H140" s="360"/>
      <c r="I140" s="360"/>
      <c r="J140" s="360"/>
      <c r="K140" s="360"/>
      <c r="L140" s="360"/>
      <c r="M140" s="360"/>
      <c r="N140" s="360"/>
      <c r="O140" s="360"/>
      <c r="P140" s="360"/>
      <c r="Q140" s="360"/>
      <c r="R140" s="360"/>
      <c r="S140" s="360"/>
      <c r="T140" s="360"/>
      <c r="U140" s="360"/>
      <c r="V140" s="360"/>
      <c r="W140" s="360"/>
      <c r="X140" s="360"/>
      <c r="Y140" s="360"/>
      <c r="Z140" s="360"/>
    </row>
    <row r="141" spans="1:26" ht="14.25">
      <c r="A141" s="360"/>
      <c r="B141" s="360"/>
      <c r="C141" s="360"/>
      <c r="D141" s="360"/>
      <c r="E141" s="360"/>
      <c r="F141" s="360"/>
      <c r="G141" s="360"/>
      <c r="H141" s="360"/>
      <c r="I141" s="360"/>
      <c r="J141" s="360"/>
      <c r="K141" s="360"/>
      <c r="L141" s="360"/>
      <c r="M141" s="360"/>
      <c r="N141" s="360"/>
      <c r="O141" s="360"/>
      <c r="P141" s="360"/>
      <c r="Q141" s="360"/>
      <c r="R141" s="360"/>
      <c r="S141" s="360"/>
      <c r="T141" s="360"/>
      <c r="U141" s="360"/>
      <c r="V141" s="360"/>
      <c r="W141" s="360"/>
      <c r="X141" s="360"/>
      <c r="Y141" s="360"/>
      <c r="Z141" s="360"/>
    </row>
    <row r="142" spans="1:26" ht="14.25">
      <c r="A142" s="360"/>
      <c r="B142" s="360"/>
      <c r="C142" s="360"/>
      <c r="D142" s="360"/>
      <c r="E142" s="360"/>
      <c r="F142" s="360"/>
      <c r="G142" s="360"/>
      <c r="H142" s="360"/>
      <c r="I142" s="360"/>
      <c r="J142" s="360"/>
      <c r="K142" s="360"/>
      <c r="L142" s="360"/>
      <c r="M142" s="360"/>
      <c r="N142" s="360"/>
      <c r="O142" s="360"/>
      <c r="P142" s="360"/>
      <c r="Q142" s="360"/>
      <c r="R142" s="360"/>
      <c r="S142" s="360"/>
      <c r="T142" s="360"/>
      <c r="U142" s="360"/>
      <c r="V142" s="360"/>
      <c r="W142" s="360"/>
      <c r="X142" s="360"/>
      <c r="Y142" s="360"/>
      <c r="Z142" s="360"/>
    </row>
    <row r="143" spans="1:26" ht="14.25">
      <c r="A143" s="360"/>
      <c r="B143" s="360"/>
      <c r="C143" s="360"/>
      <c r="D143" s="360"/>
      <c r="E143" s="360"/>
      <c r="F143" s="360"/>
      <c r="G143" s="360"/>
      <c r="H143" s="360"/>
      <c r="I143" s="360"/>
      <c r="J143" s="360"/>
      <c r="K143" s="360"/>
      <c r="L143" s="360"/>
      <c r="M143" s="360"/>
      <c r="N143" s="360"/>
      <c r="O143" s="360"/>
      <c r="P143" s="360"/>
      <c r="Q143" s="360"/>
      <c r="R143" s="360"/>
      <c r="S143" s="360"/>
      <c r="T143" s="360"/>
      <c r="U143" s="360"/>
      <c r="V143" s="360"/>
      <c r="W143" s="360"/>
      <c r="X143" s="360"/>
      <c r="Y143" s="360"/>
      <c r="Z143" s="360"/>
    </row>
    <row r="144" spans="1:26" ht="14.25">
      <c r="A144" s="360"/>
      <c r="B144" s="360"/>
      <c r="C144" s="360"/>
      <c r="D144" s="360"/>
      <c r="E144" s="360"/>
      <c r="F144" s="360"/>
      <c r="G144" s="360"/>
      <c r="H144" s="360"/>
      <c r="I144" s="360"/>
      <c r="J144" s="360"/>
      <c r="K144" s="360"/>
      <c r="L144" s="360"/>
      <c r="M144" s="360"/>
      <c r="N144" s="360"/>
      <c r="O144" s="360"/>
      <c r="P144" s="360"/>
      <c r="Q144" s="360"/>
      <c r="R144" s="360"/>
      <c r="S144" s="360"/>
      <c r="T144" s="360"/>
      <c r="U144" s="360"/>
      <c r="V144" s="360"/>
      <c r="W144" s="360"/>
      <c r="X144" s="360"/>
      <c r="Y144" s="360"/>
      <c r="Z144" s="360"/>
    </row>
    <row r="145" spans="1:26" ht="14.25">
      <c r="A145" s="360"/>
      <c r="B145" s="360"/>
      <c r="C145" s="360"/>
      <c r="D145" s="360"/>
      <c r="E145" s="360"/>
      <c r="F145" s="360"/>
      <c r="G145" s="360"/>
      <c r="H145" s="360"/>
      <c r="I145" s="360"/>
      <c r="J145" s="360"/>
      <c r="K145" s="360"/>
      <c r="L145" s="360"/>
      <c r="M145" s="360"/>
      <c r="N145" s="360"/>
      <c r="O145" s="360"/>
      <c r="P145" s="360"/>
      <c r="Q145" s="360"/>
      <c r="R145" s="360"/>
      <c r="S145" s="360"/>
      <c r="T145" s="360"/>
      <c r="U145" s="360"/>
      <c r="V145" s="360"/>
      <c r="W145" s="360"/>
      <c r="X145" s="360"/>
      <c r="Y145" s="360"/>
      <c r="Z145" s="360"/>
    </row>
    <row r="146" spans="1:26" ht="14.25">
      <c r="A146" s="360"/>
      <c r="B146" s="360"/>
      <c r="C146" s="360"/>
      <c r="D146" s="360"/>
      <c r="E146" s="360"/>
      <c r="F146" s="360"/>
      <c r="G146" s="360"/>
      <c r="H146" s="360"/>
      <c r="I146" s="360"/>
      <c r="J146" s="360"/>
      <c r="K146" s="360"/>
      <c r="L146" s="360"/>
      <c r="M146" s="360"/>
      <c r="N146" s="360"/>
      <c r="O146" s="360"/>
      <c r="P146" s="360"/>
      <c r="Q146" s="360"/>
      <c r="R146" s="360"/>
      <c r="S146" s="360"/>
      <c r="T146" s="360"/>
      <c r="U146" s="360"/>
      <c r="V146" s="360"/>
      <c r="W146" s="360"/>
      <c r="X146" s="360"/>
      <c r="Y146" s="360"/>
      <c r="Z146" s="360"/>
    </row>
    <row r="147" spans="1:26" ht="14.25">
      <c r="A147" s="360"/>
      <c r="B147" s="360"/>
      <c r="C147" s="360"/>
      <c r="D147" s="360"/>
      <c r="E147" s="360"/>
      <c r="F147" s="360"/>
      <c r="G147" s="360"/>
      <c r="H147" s="360"/>
      <c r="I147" s="360"/>
      <c r="J147" s="360"/>
      <c r="K147" s="360"/>
      <c r="L147" s="360"/>
      <c r="M147" s="360"/>
      <c r="N147" s="360"/>
      <c r="O147" s="360"/>
      <c r="P147" s="360"/>
      <c r="Q147" s="360"/>
      <c r="R147" s="360"/>
      <c r="S147" s="360"/>
      <c r="T147" s="360"/>
      <c r="U147" s="360"/>
      <c r="V147" s="360"/>
      <c r="W147" s="360"/>
      <c r="X147" s="360"/>
      <c r="Y147" s="360"/>
      <c r="Z147" s="360"/>
    </row>
    <row r="148" spans="1:26" ht="14.25">
      <c r="A148" s="360"/>
      <c r="B148" s="360"/>
      <c r="C148" s="360"/>
      <c r="D148" s="360"/>
      <c r="E148" s="360"/>
      <c r="F148" s="360"/>
      <c r="G148" s="360"/>
      <c r="H148" s="360"/>
      <c r="I148" s="360"/>
      <c r="J148" s="360"/>
      <c r="K148" s="360"/>
      <c r="L148" s="360"/>
      <c r="M148" s="360"/>
      <c r="N148" s="360"/>
      <c r="O148" s="360"/>
      <c r="P148" s="360"/>
      <c r="Q148" s="360"/>
      <c r="R148" s="360"/>
      <c r="S148" s="360"/>
      <c r="T148" s="360"/>
      <c r="U148" s="360"/>
      <c r="V148" s="360"/>
      <c r="W148" s="360"/>
      <c r="X148" s="360"/>
      <c r="Y148" s="360"/>
      <c r="Z148" s="360"/>
    </row>
    <row r="149" spans="1:26" ht="14.25">
      <c r="A149" s="360"/>
      <c r="B149" s="360"/>
      <c r="C149" s="360"/>
      <c r="D149" s="360"/>
      <c r="E149" s="360"/>
      <c r="F149" s="360"/>
      <c r="G149" s="360"/>
      <c r="H149" s="360"/>
      <c r="I149" s="360"/>
      <c r="J149" s="360"/>
      <c r="K149" s="360"/>
      <c r="L149" s="360"/>
      <c r="M149" s="360"/>
      <c r="N149" s="360"/>
      <c r="O149" s="360"/>
      <c r="P149" s="360"/>
      <c r="Q149" s="360"/>
      <c r="R149" s="360"/>
      <c r="S149" s="360"/>
      <c r="T149" s="360"/>
      <c r="U149" s="360"/>
      <c r="V149" s="360"/>
      <c r="W149" s="360"/>
      <c r="X149" s="360"/>
      <c r="Y149" s="360"/>
      <c r="Z149" s="360"/>
    </row>
    <row r="150" spans="1:26" ht="14.25">
      <c r="A150" s="360"/>
      <c r="B150" s="360"/>
      <c r="C150" s="360"/>
      <c r="D150" s="360"/>
      <c r="E150" s="360"/>
      <c r="F150" s="360"/>
      <c r="G150" s="360"/>
      <c r="H150" s="360"/>
      <c r="I150" s="360"/>
      <c r="J150" s="360"/>
      <c r="K150" s="360"/>
      <c r="L150" s="360"/>
      <c r="M150" s="360"/>
      <c r="N150" s="360"/>
      <c r="O150" s="360"/>
      <c r="P150" s="360"/>
      <c r="Q150" s="360"/>
      <c r="R150" s="360"/>
      <c r="S150" s="360"/>
      <c r="T150" s="360"/>
      <c r="U150" s="360"/>
      <c r="V150" s="360"/>
      <c r="W150" s="360"/>
      <c r="X150" s="360"/>
      <c r="Y150" s="360"/>
      <c r="Z150" s="360"/>
    </row>
    <row r="151" spans="1:26" ht="14.25">
      <c r="A151" s="360"/>
      <c r="B151" s="360"/>
      <c r="C151" s="360"/>
      <c r="D151" s="360"/>
      <c r="E151" s="360"/>
      <c r="F151" s="360"/>
      <c r="G151" s="360"/>
      <c r="H151" s="360"/>
      <c r="I151" s="360"/>
      <c r="J151" s="360"/>
      <c r="K151" s="360"/>
      <c r="L151" s="360"/>
      <c r="M151" s="360"/>
      <c r="N151" s="360"/>
      <c r="O151" s="360"/>
      <c r="P151" s="360"/>
      <c r="Q151" s="360"/>
      <c r="R151" s="360"/>
      <c r="S151" s="360"/>
      <c r="T151" s="360"/>
      <c r="U151" s="360"/>
      <c r="V151" s="360"/>
      <c r="W151" s="360"/>
      <c r="X151" s="360"/>
      <c r="Y151" s="360"/>
      <c r="Z151" s="360"/>
    </row>
    <row r="152" spans="1:26" ht="14.25">
      <c r="A152" s="360"/>
      <c r="B152" s="360"/>
      <c r="C152" s="360"/>
      <c r="D152" s="360"/>
      <c r="E152" s="360"/>
      <c r="F152" s="360"/>
      <c r="G152" s="360"/>
      <c r="H152" s="360"/>
      <c r="I152" s="360"/>
      <c r="J152" s="360"/>
      <c r="K152" s="360"/>
      <c r="L152" s="360"/>
      <c r="M152" s="360"/>
      <c r="N152" s="360"/>
      <c r="O152" s="360"/>
      <c r="P152" s="360"/>
      <c r="Q152" s="360"/>
      <c r="R152" s="360"/>
      <c r="S152" s="360"/>
      <c r="T152" s="360"/>
      <c r="U152" s="360"/>
      <c r="V152" s="360"/>
      <c r="W152" s="360"/>
      <c r="X152" s="360"/>
      <c r="Y152" s="360"/>
      <c r="Z152" s="360"/>
    </row>
    <row r="153" spans="1:26" ht="14.25">
      <c r="A153" s="360"/>
      <c r="B153" s="360"/>
      <c r="C153" s="360"/>
      <c r="D153" s="360"/>
      <c r="E153" s="360"/>
      <c r="F153" s="360"/>
      <c r="G153" s="360"/>
      <c r="H153" s="360"/>
      <c r="I153" s="360"/>
      <c r="J153" s="360"/>
      <c r="K153" s="360"/>
      <c r="L153" s="360"/>
      <c r="M153" s="360"/>
      <c r="N153" s="360"/>
      <c r="O153" s="360"/>
      <c r="P153" s="360"/>
      <c r="Q153" s="360"/>
      <c r="R153" s="360"/>
      <c r="S153" s="360"/>
      <c r="T153" s="360"/>
      <c r="U153" s="360"/>
      <c r="V153" s="360"/>
      <c r="W153" s="360"/>
      <c r="X153" s="360"/>
      <c r="Y153" s="360"/>
      <c r="Z153" s="360"/>
    </row>
    <row r="154" spans="1:26" ht="14.25">
      <c r="A154" s="360"/>
      <c r="B154" s="360"/>
      <c r="C154" s="360"/>
      <c r="D154" s="360"/>
      <c r="E154" s="360"/>
      <c r="F154" s="360"/>
      <c r="G154" s="360"/>
      <c r="H154" s="360"/>
      <c r="I154" s="360"/>
      <c r="J154" s="360"/>
      <c r="K154" s="360"/>
      <c r="L154" s="360"/>
      <c r="M154" s="360"/>
      <c r="N154" s="360"/>
      <c r="O154" s="360"/>
      <c r="P154" s="360"/>
      <c r="Q154" s="360"/>
      <c r="R154" s="360"/>
      <c r="S154" s="360"/>
      <c r="T154" s="360"/>
      <c r="U154" s="360"/>
      <c r="V154" s="360"/>
      <c r="W154" s="360"/>
      <c r="X154" s="360"/>
      <c r="Y154" s="360"/>
      <c r="Z154" s="360"/>
    </row>
    <row r="155" spans="1:26" ht="14.25">
      <c r="A155" s="360"/>
      <c r="B155" s="360"/>
      <c r="C155" s="360"/>
      <c r="D155" s="360"/>
      <c r="E155" s="360"/>
      <c r="F155" s="360"/>
      <c r="G155" s="360"/>
      <c r="H155" s="360"/>
      <c r="I155" s="360"/>
      <c r="J155" s="360"/>
      <c r="K155" s="360"/>
      <c r="L155" s="360"/>
      <c r="M155" s="360"/>
      <c r="N155" s="360"/>
      <c r="O155" s="360"/>
      <c r="P155" s="360"/>
      <c r="Q155" s="360"/>
      <c r="R155" s="360"/>
      <c r="S155" s="360"/>
      <c r="T155" s="360"/>
      <c r="U155" s="360"/>
      <c r="V155" s="360"/>
      <c r="W155" s="360"/>
      <c r="X155" s="360"/>
      <c r="Y155" s="360"/>
      <c r="Z155" s="360"/>
    </row>
    <row r="156" spans="1:26" ht="14.25">
      <c r="A156" s="360"/>
      <c r="B156" s="360"/>
      <c r="C156" s="360"/>
      <c r="D156" s="360"/>
      <c r="E156" s="360"/>
      <c r="F156" s="360"/>
      <c r="G156" s="360"/>
      <c r="H156" s="360"/>
      <c r="I156" s="360"/>
      <c r="J156" s="360"/>
      <c r="K156" s="360"/>
      <c r="L156" s="360"/>
      <c r="M156" s="360"/>
      <c r="N156" s="360"/>
      <c r="O156" s="360"/>
      <c r="P156" s="360"/>
      <c r="Q156" s="360"/>
      <c r="R156" s="360"/>
      <c r="S156" s="360"/>
      <c r="T156" s="360"/>
      <c r="U156" s="360"/>
      <c r="V156" s="360"/>
      <c r="W156" s="360"/>
      <c r="X156" s="360"/>
      <c r="Y156" s="360"/>
      <c r="Z156" s="360"/>
    </row>
    <row r="157" spans="1:26" ht="14.25">
      <c r="A157" s="360"/>
      <c r="B157" s="360"/>
      <c r="C157" s="360"/>
      <c r="D157" s="360"/>
      <c r="E157" s="360"/>
      <c r="F157" s="360"/>
      <c r="G157" s="360"/>
      <c r="H157" s="360"/>
      <c r="I157" s="360"/>
      <c r="J157" s="360"/>
      <c r="K157" s="360"/>
      <c r="L157" s="360"/>
      <c r="M157" s="360"/>
      <c r="N157" s="360"/>
      <c r="O157" s="360"/>
      <c r="P157" s="360"/>
      <c r="Q157" s="360"/>
      <c r="R157" s="360"/>
      <c r="S157" s="360"/>
      <c r="T157" s="360"/>
      <c r="U157" s="360"/>
      <c r="V157" s="360"/>
      <c r="W157" s="360"/>
      <c r="X157" s="360"/>
      <c r="Y157" s="360"/>
      <c r="Z157" s="360"/>
    </row>
    <row r="158" spans="1:26" ht="14.25">
      <c r="A158" s="360"/>
      <c r="B158" s="360"/>
      <c r="C158" s="360"/>
      <c r="D158" s="360"/>
      <c r="E158" s="360"/>
      <c r="F158" s="360"/>
      <c r="G158" s="360"/>
      <c r="H158" s="360"/>
      <c r="I158" s="360"/>
      <c r="J158" s="360"/>
      <c r="K158" s="360"/>
      <c r="L158" s="360"/>
      <c r="M158" s="360"/>
      <c r="N158" s="360"/>
      <c r="O158" s="360"/>
      <c r="P158" s="360"/>
      <c r="Q158" s="360"/>
      <c r="R158" s="360"/>
      <c r="S158" s="360"/>
      <c r="T158" s="360"/>
      <c r="U158" s="360"/>
      <c r="V158" s="360"/>
      <c r="W158" s="360"/>
      <c r="X158" s="360"/>
      <c r="Y158" s="360"/>
      <c r="Z158" s="360"/>
    </row>
    <row r="159" spans="1:26" ht="14.25">
      <c r="A159" s="360"/>
      <c r="B159" s="360"/>
      <c r="C159" s="360"/>
      <c r="D159" s="360"/>
      <c r="E159" s="360"/>
      <c r="F159" s="360"/>
      <c r="G159" s="360"/>
      <c r="H159" s="360"/>
      <c r="I159" s="360"/>
      <c r="J159" s="360"/>
      <c r="K159" s="360"/>
      <c r="L159" s="360"/>
      <c r="M159" s="360"/>
      <c r="N159" s="360"/>
      <c r="O159" s="360"/>
      <c r="P159" s="360"/>
      <c r="Q159" s="360"/>
      <c r="R159" s="360"/>
      <c r="S159" s="360"/>
      <c r="T159" s="360"/>
      <c r="U159" s="360"/>
      <c r="V159" s="360"/>
      <c r="W159" s="360"/>
      <c r="X159" s="360"/>
      <c r="Y159" s="360"/>
      <c r="Z159" s="360"/>
    </row>
    <row r="160" spans="1:26" ht="14.25">
      <c r="A160" s="360"/>
      <c r="B160" s="360"/>
      <c r="C160" s="360"/>
      <c r="D160" s="360"/>
      <c r="E160" s="360"/>
      <c r="F160" s="360"/>
      <c r="G160" s="360"/>
      <c r="H160" s="360"/>
      <c r="I160" s="360"/>
      <c r="J160" s="360"/>
      <c r="K160" s="360"/>
      <c r="L160" s="360"/>
      <c r="M160" s="360"/>
      <c r="N160" s="360"/>
      <c r="O160" s="360"/>
      <c r="P160" s="360"/>
      <c r="Q160" s="360"/>
      <c r="R160" s="360"/>
      <c r="S160" s="360"/>
      <c r="T160" s="360"/>
      <c r="U160" s="360"/>
      <c r="V160" s="360"/>
      <c r="W160" s="360"/>
      <c r="X160" s="360"/>
      <c r="Y160" s="360"/>
      <c r="Z160" s="360"/>
    </row>
    <row r="161" spans="1:26" ht="14.25">
      <c r="A161" s="360"/>
      <c r="B161" s="360"/>
      <c r="C161" s="360"/>
      <c r="D161" s="360"/>
      <c r="E161" s="360"/>
      <c r="F161" s="360"/>
      <c r="G161" s="360"/>
      <c r="H161" s="360"/>
      <c r="I161" s="360"/>
      <c r="J161" s="360"/>
      <c r="K161" s="360"/>
      <c r="L161" s="360"/>
      <c r="M161" s="360"/>
      <c r="N161" s="360"/>
      <c r="O161" s="360"/>
      <c r="P161" s="360"/>
      <c r="Q161" s="360"/>
      <c r="R161" s="360"/>
      <c r="S161" s="360"/>
      <c r="T161" s="360"/>
      <c r="U161" s="360"/>
      <c r="V161" s="360"/>
      <c r="W161" s="360"/>
      <c r="X161" s="360"/>
      <c r="Y161" s="360"/>
      <c r="Z161" s="360"/>
    </row>
    <row r="162" spans="1:26" ht="14.25">
      <c r="A162" s="360"/>
      <c r="B162" s="360"/>
      <c r="C162" s="360"/>
      <c r="D162" s="360"/>
      <c r="E162" s="360"/>
      <c r="F162" s="360"/>
      <c r="G162" s="360"/>
      <c r="H162" s="360"/>
      <c r="I162" s="360"/>
      <c r="J162" s="360"/>
      <c r="K162" s="360"/>
      <c r="L162" s="360"/>
      <c r="M162" s="360"/>
      <c r="N162" s="360"/>
      <c r="O162" s="360"/>
      <c r="P162" s="360"/>
      <c r="Q162" s="360"/>
      <c r="R162" s="360"/>
      <c r="S162" s="360"/>
      <c r="T162" s="360"/>
      <c r="U162" s="360"/>
      <c r="V162" s="360"/>
      <c r="W162" s="360"/>
      <c r="X162" s="360"/>
      <c r="Y162" s="360"/>
      <c r="Z162" s="360"/>
    </row>
    <row r="163" spans="1:26" ht="14.25">
      <c r="A163" s="360"/>
      <c r="B163" s="360"/>
      <c r="C163" s="360"/>
      <c r="D163" s="360"/>
      <c r="E163" s="360"/>
      <c r="F163" s="360"/>
      <c r="G163" s="360"/>
      <c r="H163" s="360"/>
      <c r="I163" s="360"/>
      <c r="J163" s="360"/>
      <c r="K163" s="360"/>
      <c r="L163" s="360"/>
      <c r="M163" s="360"/>
      <c r="N163" s="360"/>
      <c r="O163" s="360"/>
      <c r="P163" s="360"/>
      <c r="Q163" s="360"/>
      <c r="R163" s="360"/>
      <c r="S163" s="360"/>
      <c r="T163" s="360"/>
      <c r="U163" s="360"/>
      <c r="V163" s="360"/>
      <c r="W163" s="360"/>
      <c r="X163" s="360"/>
      <c r="Y163" s="360"/>
      <c r="Z163" s="360"/>
    </row>
    <row r="164" spans="1:26" ht="14.25">
      <c r="A164" s="360"/>
      <c r="B164" s="360"/>
      <c r="C164" s="360"/>
      <c r="D164" s="360"/>
      <c r="E164" s="360"/>
      <c r="F164" s="360"/>
      <c r="G164" s="360"/>
      <c r="H164" s="360"/>
      <c r="I164" s="360"/>
      <c r="J164" s="360"/>
      <c r="K164" s="360"/>
      <c r="L164" s="360"/>
      <c r="M164" s="360"/>
      <c r="N164" s="360"/>
      <c r="O164" s="360"/>
      <c r="P164" s="360"/>
      <c r="Q164" s="360"/>
      <c r="R164" s="360"/>
      <c r="S164" s="360"/>
      <c r="T164" s="360"/>
      <c r="U164" s="360"/>
      <c r="V164" s="360"/>
      <c r="W164" s="360"/>
      <c r="X164" s="360"/>
      <c r="Y164" s="360"/>
      <c r="Z164" s="360"/>
    </row>
    <row r="165" spans="1:26" ht="14.25">
      <c r="A165" s="360"/>
      <c r="B165" s="360"/>
      <c r="C165" s="360"/>
      <c r="D165" s="360"/>
      <c r="E165" s="360"/>
      <c r="F165" s="360"/>
      <c r="G165" s="360"/>
      <c r="H165" s="360"/>
      <c r="I165" s="360"/>
      <c r="J165" s="360"/>
      <c r="K165" s="360"/>
      <c r="L165" s="360"/>
      <c r="M165" s="360"/>
      <c r="N165" s="360"/>
      <c r="O165" s="360"/>
      <c r="P165" s="360"/>
      <c r="Q165" s="360"/>
      <c r="R165" s="360"/>
      <c r="S165" s="360"/>
      <c r="T165" s="360"/>
      <c r="U165" s="360"/>
      <c r="V165" s="360"/>
      <c r="W165" s="360"/>
      <c r="X165" s="360"/>
      <c r="Y165" s="360"/>
      <c r="Z165" s="360"/>
    </row>
    <row r="166" spans="1:26" ht="14.25">
      <c r="A166" s="360"/>
      <c r="B166" s="360"/>
      <c r="C166" s="360"/>
      <c r="D166" s="360"/>
      <c r="E166" s="360"/>
      <c r="F166" s="360"/>
      <c r="G166" s="360"/>
      <c r="H166" s="360"/>
      <c r="I166" s="360"/>
      <c r="J166" s="360"/>
      <c r="K166" s="360"/>
      <c r="L166" s="360"/>
      <c r="M166" s="360"/>
      <c r="N166" s="360"/>
      <c r="O166" s="360"/>
      <c r="P166" s="360"/>
      <c r="Q166" s="360"/>
      <c r="R166" s="360"/>
      <c r="S166" s="360"/>
      <c r="T166" s="360"/>
      <c r="U166" s="360"/>
      <c r="V166" s="360"/>
      <c r="W166" s="360"/>
      <c r="X166" s="360"/>
      <c r="Y166" s="360"/>
      <c r="Z166" s="360"/>
    </row>
    <row r="167" spans="1:26" ht="14.25">
      <c r="A167" s="360"/>
      <c r="B167" s="360"/>
      <c r="C167" s="360"/>
      <c r="D167" s="360"/>
      <c r="E167" s="360"/>
      <c r="F167" s="360"/>
      <c r="G167" s="360"/>
      <c r="H167" s="360"/>
      <c r="I167" s="360"/>
      <c r="J167" s="360"/>
      <c r="K167" s="360"/>
      <c r="L167" s="360"/>
      <c r="M167" s="360"/>
      <c r="N167" s="360"/>
      <c r="O167" s="360"/>
      <c r="P167" s="360"/>
      <c r="Q167" s="360"/>
      <c r="R167" s="360"/>
      <c r="S167" s="360"/>
      <c r="T167" s="360"/>
      <c r="U167" s="360"/>
      <c r="V167" s="360"/>
      <c r="W167" s="360"/>
      <c r="X167" s="360"/>
      <c r="Y167" s="360"/>
      <c r="Z167" s="360"/>
    </row>
    <row r="168" spans="1:26" ht="14.25">
      <c r="A168" s="360"/>
      <c r="B168" s="360"/>
      <c r="C168" s="360"/>
      <c r="D168" s="360"/>
      <c r="E168" s="360"/>
      <c r="F168" s="360"/>
      <c r="G168" s="360"/>
      <c r="H168" s="360"/>
      <c r="I168" s="360"/>
      <c r="J168" s="360"/>
      <c r="K168" s="360"/>
      <c r="L168" s="360"/>
      <c r="M168" s="360"/>
      <c r="N168" s="360"/>
      <c r="O168" s="360"/>
      <c r="P168" s="360"/>
      <c r="Q168" s="360"/>
      <c r="R168" s="360"/>
      <c r="S168" s="360"/>
      <c r="T168" s="360"/>
      <c r="U168" s="360"/>
      <c r="V168" s="360"/>
      <c r="W168" s="360"/>
      <c r="X168" s="360"/>
      <c r="Y168" s="360"/>
      <c r="Z168" s="360"/>
    </row>
    <row r="169" spans="1:26" ht="14.25">
      <c r="A169" s="360"/>
      <c r="B169" s="360"/>
      <c r="C169" s="360"/>
      <c r="D169" s="360"/>
      <c r="E169" s="360"/>
      <c r="F169" s="360"/>
      <c r="G169" s="360"/>
      <c r="H169" s="360"/>
      <c r="I169" s="360"/>
      <c r="J169" s="360"/>
      <c r="K169" s="360"/>
      <c r="L169" s="360"/>
      <c r="M169" s="360"/>
      <c r="N169" s="360"/>
      <c r="O169" s="360"/>
      <c r="P169" s="360"/>
      <c r="Q169" s="360"/>
      <c r="R169" s="360"/>
      <c r="S169" s="360"/>
      <c r="T169" s="360"/>
      <c r="U169" s="360"/>
      <c r="V169" s="360"/>
      <c r="W169" s="360"/>
      <c r="X169" s="360"/>
      <c r="Y169" s="360"/>
      <c r="Z169" s="360"/>
    </row>
    <row r="170" spans="1:26" ht="14.25">
      <c r="A170" s="360"/>
      <c r="B170" s="360"/>
      <c r="C170" s="360"/>
      <c r="D170" s="360"/>
      <c r="E170" s="360"/>
      <c r="F170" s="360"/>
      <c r="G170" s="360"/>
      <c r="H170" s="360"/>
      <c r="I170" s="360"/>
      <c r="J170" s="360"/>
      <c r="K170" s="360"/>
      <c r="L170" s="360"/>
      <c r="M170" s="360"/>
      <c r="N170" s="360"/>
      <c r="O170" s="360"/>
      <c r="P170" s="360"/>
      <c r="Q170" s="360"/>
      <c r="R170" s="360"/>
      <c r="S170" s="360"/>
      <c r="T170" s="360"/>
      <c r="U170" s="360"/>
      <c r="V170" s="360"/>
      <c r="W170" s="360"/>
      <c r="X170" s="360"/>
      <c r="Y170" s="360"/>
      <c r="Z170" s="360"/>
    </row>
    <row r="171" spans="1:26" ht="14.25">
      <c r="A171" s="360"/>
      <c r="B171" s="360"/>
      <c r="C171" s="360"/>
      <c r="D171" s="360"/>
      <c r="E171" s="360"/>
      <c r="F171" s="360"/>
      <c r="G171" s="360"/>
      <c r="H171" s="360"/>
      <c r="I171" s="360"/>
      <c r="J171" s="360"/>
      <c r="K171" s="360"/>
      <c r="L171" s="360"/>
      <c r="M171" s="360"/>
      <c r="N171" s="360"/>
      <c r="O171" s="360"/>
      <c r="P171" s="360"/>
      <c r="Q171" s="360"/>
      <c r="R171" s="360"/>
      <c r="S171" s="360"/>
      <c r="T171" s="360"/>
      <c r="U171" s="360"/>
      <c r="V171" s="360"/>
      <c r="W171" s="360"/>
      <c r="X171" s="360"/>
      <c r="Y171" s="360"/>
      <c r="Z171" s="360"/>
    </row>
    <row r="172" spans="1:26" ht="14.25">
      <c r="A172" s="360"/>
      <c r="B172" s="360"/>
      <c r="C172" s="360"/>
      <c r="D172" s="360"/>
      <c r="E172" s="360"/>
      <c r="F172" s="360"/>
      <c r="G172" s="360"/>
      <c r="H172" s="360"/>
      <c r="I172" s="360"/>
      <c r="J172" s="360"/>
      <c r="K172" s="360"/>
      <c r="L172" s="360"/>
      <c r="M172" s="360"/>
      <c r="N172" s="360"/>
      <c r="O172" s="360"/>
      <c r="P172" s="360"/>
      <c r="Q172" s="360"/>
      <c r="R172" s="360"/>
      <c r="S172" s="360"/>
      <c r="T172" s="360"/>
      <c r="U172" s="360"/>
      <c r="V172" s="360"/>
      <c r="W172" s="360"/>
      <c r="X172" s="360"/>
      <c r="Y172" s="360"/>
      <c r="Z172" s="360"/>
    </row>
    <row r="173" spans="1:26" ht="14.25">
      <c r="A173" s="360"/>
      <c r="B173" s="360"/>
      <c r="C173" s="360"/>
      <c r="D173" s="360"/>
      <c r="E173" s="360"/>
      <c r="F173" s="360"/>
      <c r="G173" s="360"/>
      <c r="H173" s="360"/>
      <c r="I173" s="360"/>
      <c r="J173" s="360"/>
      <c r="K173" s="360"/>
      <c r="L173" s="360"/>
      <c r="M173" s="360"/>
      <c r="N173" s="360"/>
      <c r="O173" s="360"/>
      <c r="P173" s="360"/>
      <c r="Q173" s="360"/>
      <c r="R173" s="360"/>
      <c r="S173" s="360"/>
      <c r="T173" s="360"/>
      <c r="U173" s="360"/>
      <c r="V173" s="360"/>
      <c r="W173" s="360"/>
      <c r="X173" s="360"/>
      <c r="Y173" s="360"/>
      <c r="Z173" s="360"/>
    </row>
    <row r="174" spans="1:26" ht="14.25">
      <c r="A174" s="360"/>
      <c r="B174" s="360"/>
      <c r="C174" s="360"/>
      <c r="D174" s="360"/>
      <c r="E174" s="360"/>
      <c r="F174" s="360"/>
      <c r="G174" s="360"/>
      <c r="H174" s="360"/>
      <c r="I174" s="360"/>
      <c r="J174" s="360"/>
      <c r="K174" s="360"/>
      <c r="L174" s="360"/>
      <c r="M174" s="360"/>
      <c r="N174" s="360"/>
      <c r="O174" s="360"/>
      <c r="P174" s="360"/>
      <c r="Q174" s="360"/>
      <c r="R174" s="360"/>
      <c r="S174" s="360"/>
      <c r="T174" s="360"/>
      <c r="U174" s="360"/>
      <c r="V174" s="360"/>
      <c r="W174" s="360"/>
      <c r="X174" s="360"/>
      <c r="Y174" s="360"/>
      <c r="Z174" s="360"/>
    </row>
    <row r="175" spans="1:26" ht="14.25">
      <c r="A175" s="360"/>
      <c r="B175" s="360"/>
      <c r="C175" s="360"/>
      <c r="D175" s="360"/>
      <c r="E175" s="360"/>
      <c r="F175" s="360"/>
      <c r="G175" s="360"/>
      <c r="H175" s="360"/>
      <c r="I175" s="360"/>
      <c r="J175" s="360"/>
      <c r="K175" s="360"/>
      <c r="L175" s="360"/>
      <c r="M175" s="360"/>
      <c r="N175" s="360"/>
      <c r="O175" s="360"/>
      <c r="P175" s="360"/>
      <c r="Q175" s="360"/>
      <c r="R175" s="360"/>
      <c r="S175" s="360"/>
      <c r="T175" s="360"/>
      <c r="U175" s="360"/>
      <c r="V175" s="360"/>
      <c r="W175" s="360"/>
      <c r="X175" s="360"/>
      <c r="Y175" s="360"/>
      <c r="Z175" s="360"/>
    </row>
    <row r="176" spans="1:26" ht="14.25">
      <c r="A176" s="360"/>
      <c r="B176" s="360"/>
      <c r="C176" s="360"/>
      <c r="D176" s="360"/>
      <c r="E176" s="360"/>
      <c r="F176" s="360"/>
      <c r="G176" s="360"/>
      <c r="H176" s="360"/>
      <c r="I176" s="360"/>
      <c r="J176" s="360"/>
      <c r="K176" s="360"/>
      <c r="L176" s="360"/>
      <c r="M176" s="360"/>
      <c r="N176" s="360"/>
      <c r="O176" s="360"/>
      <c r="P176" s="360"/>
      <c r="Q176" s="360"/>
      <c r="R176" s="360"/>
      <c r="S176" s="360"/>
      <c r="T176" s="360"/>
      <c r="U176" s="360"/>
      <c r="V176" s="360"/>
      <c r="W176" s="360"/>
      <c r="X176" s="360"/>
      <c r="Y176" s="360"/>
      <c r="Z176" s="360"/>
    </row>
    <row r="177" spans="1:26" ht="14.25">
      <c r="A177" s="360"/>
      <c r="B177" s="360"/>
      <c r="C177" s="360"/>
      <c r="D177" s="360"/>
      <c r="E177" s="360"/>
      <c r="F177" s="360"/>
      <c r="G177" s="360"/>
      <c r="H177" s="360"/>
      <c r="I177" s="360"/>
      <c r="J177" s="360"/>
      <c r="K177" s="360"/>
      <c r="L177" s="360"/>
      <c r="M177" s="360"/>
      <c r="N177" s="360"/>
      <c r="O177" s="360"/>
      <c r="P177" s="360"/>
      <c r="Q177" s="360"/>
      <c r="R177" s="360"/>
      <c r="S177" s="360"/>
      <c r="T177" s="360"/>
      <c r="U177" s="360"/>
      <c r="V177" s="360"/>
      <c r="W177" s="360"/>
      <c r="X177" s="360"/>
      <c r="Y177" s="360"/>
      <c r="Z177" s="360"/>
    </row>
    <row r="178" spans="1:26" ht="14.25">
      <c r="A178" s="360"/>
      <c r="B178" s="360"/>
      <c r="C178" s="360"/>
      <c r="D178" s="360"/>
      <c r="E178" s="360"/>
      <c r="F178" s="360"/>
      <c r="G178" s="360"/>
      <c r="H178" s="360"/>
      <c r="I178" s="360"/>
      <c r="J178" s="360"/>
      <c r="K178" s="360"/>
      <c r="L178" s="360"/>
      <c r="M178" s="360"/>
      <c r="N178" s="360"/>
      <c r="O178" s="360"/>
      <c r="P178" s="360"/>
      <c r="Q178" s="360"/>
      <c r="R178" s="360"/>
      <c r="S178" s="360"/>
      <c r="T178" s="360"/>
      <c r="U178" s="360"/>
      <c r="V178" s="360"/>
      <c r="W178" s="360"/>
      <c r="X178" s="360"/>
      <c r="Y178" s="360"/>
      <c r="Z178" s="360"/>
    </row>
    <row r="179" spans="1:26" ht="14.25">
      <c r="A179" s="360"/>
      <c r="B179" s="360"/>
      <c r="C179" s="360"/>
      <c r="D179" s="360"/>
      <c r="E179" s="360"/>
      <c r="F179" s="360"/>
      <c r="G179" s="360"/>
      <c r="H179" s="360"/>
      <c r="I179" s="360"/>
      <c r="J179" s="360"/>
      <c r="K179" s="360"/>
      <c r="L179" s="360"/>
      <c r="M179" s="360"/>
      <c r="N179" s="360"/>
      <c r="O179" s="360"/>
      <c r="P179" s="360"/>
      <c r="Q179" s="360"/>
      <c r="R179" s="360"/>
      <c r="S179" s="360"/>
      <c r="T179" s="360"/>
      <c r="U179" s="360"/>
      <c r="V179" s="360"/>
      <c r="W179" s="360"/>
      <c r="X179" s="360"/>
      <c r="Y179" s="360"/>
      <c r="Z179" s="360"/>
    </row>
    <row r="180" spans="1:26" ht="14.25">
      <c r="A180" s="360"/>
      <c r="B180" s="360"/>
      <c r="C180" s="360"/>
      <c r="D180" s="360"/>
      <c r="E180" s="360"/>
      <c r="F180" s="360"/>
      <c r="G180" s="360"/>
      <c r="H180" s="360"/>
      <c r="I180" s="360"/>
      <c r="J180" s="360"/>
      <c r="K180" s="360"/>
      <c r="L180" s="360"/>
      <c r="M180" s="360"/>
      <c r="N180" s="360"/>
      <c r="O180" s="360"/>
      <c r="P180" s="360"/>
      <c r="Q180" s="360"/>
      <c r="R180" s="360"/>
      <c r="S180" s="360"/>
      <c r="T180" s="360"/>
      <c r="U180" s="360"/>
      <c r="V180" s="360"/>
      <c r="W180" s="360"/>
      <c r="X180" s="360"/>
      <c r="Y180" s="360"/>
      <c r="Z180" s="360"/>
    </row>
    <row r="181" spans="1:26" ht="14.25">
      <c r="A181" s="360"/>
      <c r="B181" s="360"/>
      <c r="C181" s="360"/>
      <c r="D181" s="360"/>
      <c r="E181" s="360"/>
      <c r="F181" s="360"/>
      <c r="G181" s="360"/>
      <c r="H181" s="360"/>
      <c r="I181" s="360"/>
      <c r="J181" s="360"/>
      <c r="K181" s="360"/>
      <c r="L181" s="360"/>
      <c r="M181" s="360"/>
      <c r="N181" s="360"/>
      <c r="O181" s="360"/>
      <c r="P181" s="360"/>
      <c r="Q181" s="360"/>
      <c r="R181" s="360"/>
      <c r="S181" s="360"/>
      <c r="T181" s="360"/>
      <c r="U181" s="360"/>
      <c r="V181" s="360"/>
      <c r="W181" s="360"/>
      <c r="X181" s="360"/>
      <c r="Y181" s="360"/>
      <c r="Z181" s="360"/>
    </row>
    <row r="182" spans="1:26" ht="14.25">
      <c r="A182" s="360"/>
      <c r="B182" s="360"/>
      <c r="C182" s="360"/>
      <c r="D182" s="360"/>
      <c r="E182" s="360"/>
      <c r="F182" s="360"/>
      <c r="G182" s="360"/>
      <c r="H182" s="360"/>
      <c r="I182" s="360"/>
      <c r="J182" s="360"/>
      <c r="K182" s="360"/>
      <c r="L182" s="360"/>
      <c r="M182" s="360"/>
      <c r="N182" s="360"/>
      <c r="O182" s="360"/>
      <c r="P182" s="360"/>
      <c r="Q182" s="360"/>
      <c r="R182" s="360"/>
      <c r="S182" s="360"/>
      <c r="T182" s="360"/>
      <c r="U182" s="360"/>
      <c r="V182" s="360"/>
      <c r="W182" s="360"/>
      <c r="X182" s="360"/>
      <c r="Y182" s="360"/>
      <c r="Z182" s="360"/>
    </row>
    <row r="183" spans="1:26" ht="14.25">
      <c r="A183" s="360"/>
      <c r="B183" s="360"/>
      <c r="C183" s="360"/>
      <c r="D183" s="360"/>
      <c r="E183" s="360"/>
      <c r="F183" s="360"/>
      <c r="G183" s="360"/>
      <c r="H183" s="360"/>
      <c r="I183" s="360"/>
      <c r="J183" s="360"/>
      <c r="K183" s="360"/>
      <c r="L183" s="360"/>
      <c r="M183" s="360"/>
      <c r="N183" s="360"/>
      <c r="O183" s="360"/>
      <c r="P183" s="360"/>
      <c r="Q183" s="360"/>
      <c r="R183" s="360"/>
      <c r="S183" s="360"/>
      <c r="T183" s="360"/>
      <c r="U183" s="360"/>
      <c r="V183" s="360"/>
      <c r="W183" s="360"/>
      <c r="X183" s="360"/>
      <c r="Y183" s="360"/>
      <c r="Z183" s="360"/>
    </row>
    <row r="184" spans="1:26" ht="14.25">
      <c r="A184" s="360"/>
      <c r="B184" s="360"/>
      <c r="C184" s="360"/>
      <c r="D184" s="360"/>
      <c r="E184" s="360"/>
      <c r="F184" s="360"/>
      <c r="G184" s="360"/>
      <c r="H184" s="360"/>
      <c r="I184" s="360"/>
      <c r="J184" s="360"/>
      <c r="K184" s="360"/>
      <c r="L184" s="360"/>
      <c r="M184" s="360"/>
      <c r="N184" s="360"/>
      <c r="O184" s="360"/>
      <c r="P184" s="360"/>
      <c r="Q184" s="360"/>
      <c r="R184" s="360"/>
      <c r="S184" s="360"/>
      <c r="T184" s="360"/>
      <c r="U184" s="360"/>
      <c r="V184" s="360"/>
      <c r="W184" s="360"/>
      <c r="X184" s="360"/>
      <c r="Y184" s="360"/>
      <c r="Z184" s="360"/>
    </row>
    <row r="185" spans="1:26" ht="14.25">
      <c r="A185" s="360"/>
      <c r="B185" s="360"/>
      <c r="C185" s="360"/>
      <c r="D185" s="360"/>
      <c r="E185" s="360"/>
      <c r="F185" s="360"/>
      <c r="G185" s="360"/>
      <c r="H185" s="360"/>
      <c r="I185" s="360"/>
      <c r="J185" s="360"/>
      <c r="K185" s="360"/>
      <c r="L185" s="360"/>
      <c r="M185" s="360"/>
      <c r="N185" s="360"/>
      <c r="O185" s="360"/>
      <c r="P185" s="360"/>
      <c r="Q185" s="360"/>
      <c r="R185" s="360"/>
      <c r="S185" s="360"/>
      <c r="T185" s="360"/>
      <c r="U185" s="360"/>
      <c r="V185" s="360"/>
      <c r="W185" s="360"/>
      <c r="X185" s="360"/>
      <c r="Y185" s="360"/>
      <c r="Z185" s="360"/>
    </row>
    <row r="186" spans="1:26" ht="14.25">
      <c r="A186" s="360"/>
      <c r="B186" s="360"/>
      <c r="C186" s="360"/>
      <c r="D186" s="360"/>
      <c r="E186" s="360"/>
      <c r="F186" s="360"/>
      <c r="G186" s="360"/>
      <c r="H186" s="360"/>
      <c r="I186" s="360"/>
      <c r="J186" s="360"/>
      <c r="K186" s="360"/>
      <c r="L186" s="360"/>
      <c r="M186" s="360"/>
      <c r="N186" s="360"/>
      <c r="O186" s="360"/>
      <c r="P186" s="360"/>
      <c r="Q186" s="360"/>
      <c r="R186" s="360"/>
      <c r="S186" s="360"/>
      <c r="T186" s="360"/>
      <c r="U186" s="360"/>
      <c r="V186" s="360"/>
      <c r="W186" s="360"/>
      <c r="X186" s="360"/>
      <c r="Y186" s="360"/>
      <c r="Z186" s="360"/>
    </row>
    <row r="187" spans="1:26" ht="14.25">
      <c r="A187" s="360"/>
      <c r="B187" s="360"/>
      <c r="C187" s="360"/>
      <c r="D187" s="360"/>
      <c r="E187" s="360"/>
      <c r="F187" s="360"/>
      <c r="G187" s="360"/>
      <c r="H187" s="360"/>
      <c r="I187" s="360"/>
      <c r="J187" s="360"/>
      <c r="K187" s="360"/>
      <c r="L187" s="360"/>
      <c r="M187" s="360"/>
      <c r="N187" s="360"/>
      <c r="O187" s="360"/>
      <c r="P187" s="360"/>
      <c r="Q187" s="360"/>
      <c r="R187" s="360"/>
      <c r="S187" s="360"/>
      <c r="T187" s="360"/>
      <c r="U187" s="360"/>
      <c r="V187" s="360"/>
      <c r="W187" s="360"/>
      <c r="X187" s="360"/>
      <c r="Y187" s="360"/>
      <c r="Z187" s="360"/>
    </row>
    <row r="188" spans="1:26" ht="14.25">
      <c r="A188" s="360"/>
      <c r="B188" s="360"/>
      <c r="C188" s="360"/>
      <c r="D188" s="360"/>
      <c r="E188" s="360"/>
      <c r="F188" s="360"/>
      <c r="G188" s="360"/>
      <c r="H188" s="360"/>
      <c r="I188" s="360"/>
      <c r="J188" s="360"/>
      <c r="K188" s="360"/>
      <c r="L188" s="360"/>
      <c r="M188" s="360"/>
      <c r="N188" s="360"/>
      <c r="O188" s="360"/>
      <c r="P188" s="360"/>
      <c r="Q188" s="360"/>
      <c r="R188" s="360"/>
      <c r="S188" s="360"/>
      <c r="T188" s="360"/>
      <c r="U188" s="360"/>
      <c r="V188" s="360"/>
      <c r="W188" s="360"/>
      <c r="X188" s="360"/>
      <c r="Y188" s="360"/>
      <c r="Z188" s="360"/>
    </row>
    <row r="189" spans="1:26" ht="14.25">
      <c r="A189" s="360"/>
      <c r="B189" s="360"/>
      <c r="C189" s="360"/>
      <c r="D189" s="360"/>
      <c r="E189" s="360"/>
      <c r="F189" s="360"/>
      <c r="G189" s="360"/>
      <c r="H189" s="360"/>
      <c r="I189" s="360"/>
      <c r="J189" s="360"/>
      <c r="K189" s="360"/>
      <c r="L189" s="360"/>
      <c r="M189" s="360"/>
      <c r="N189" s="360"/>
      <c r="O189" s="360"/>
      <c r="P189" s="360"/>
      <c r="Q189" s="360"/>
      <c r="R189" s="360"/>
      <c r="S189" s="360"/>
      <c r="T189" s="360"/>
      <c r="U189" s="360"/>
      <c r="V189" s="360"/>
      <c r="W189" s="360"/>
      <c r="X189" s="360"/>
      <c r="Y189" s="360"/>
      <c r="Z189" s="360"/>
    </row>
    <row r="190" spans="1:26" ht="14.25">
      <c r="A190" s="360"/>
      <c r="B190" s="360"/>
      <c r="C190" s="360"/>
      <c r="D190" s="360"/>
      <c r="E190" s="360"/>
      <c r="F190" s="360"/>
      <c r="G190" s="360"/>
      <c r="H190" s="360"/>
      <c r="I190" s="360"/>
      <c r="J190" s="360"/>
      <c r="K190" s="360"/>
      <c r="L190" s="360"/>
      <c r="M190" s="360"/>
      <c r="N190" s="360"/>
      <c r="O190" s="360"/>
      <c r="P190" s="360"/>
      <c r="Q190" s="360"/>
      <c r="R190" s="360"/>
      <c r="S190" s="360"/>
      <c r="T190" s="360"/>
      <c r="U190" s="360"/>
      <c r="V190" s="360"/>
      <c r="W190" s="360"/>
      <c r="X190" s="360"/>
      <c r="Y190" s="360"/>
      <c r="Z190" s="360"/>
    </row>
    <row r="191" spans="1:26" ht="14.25">
      <c r="A191" s="360"/>
      <c r="B191" s="360"/>
      <c r="C191" s="360"/>
      <c r="D191" s="360"/>
      <c r="E191" s="360"/>
      <c r="F191" s="360"/>
      <c r="G191" s="360"/>
      <c r="H191" s="360"/>
      <c r="I191" s="360"/>
      <c r="J191" s="360"/>
      <c r="K191" s="360"/>
      <c r="L191" s="360"/>
      <c r="M191" s="360"/>
      <c r="N191" s="360"/>
      <c r="O191" s="360"/>
      <c r="P191" s="360"/>
      <c r="Q191" s="360"/>
      <c r="R191" s="360"/>
      <c r="S191" s="360"/>
      <c r="T191" s="360"/>
      <c r="U191" s="360"/>
      <c r="V191" s="360"/>
      <c r="W191" s="360"/>
      <c r="X191" s="360"/>
      <c r="Y191" s="360"/>
      <c r="Z191" s="360"/>
    </row>
    <row r="192" spans="1:26" ht="14.25">
      <c r="A192" s="360"/>
      <c r="B192" s="360"/>
      <c r="C192" s="360"/>
      <c r="D192" s="360"/>
      <c r="E192" s="360"/>
      <c r="F192" s="360"/>
      <c r="G192" s="360"/>
      <c r="H192" s="360"/>
      <c r="I192" s="360"/>
      <c r="J192" s="360"/>
      <c r="K192" s="360"/>
      <c r="L192" s="360"/>
      <c r="M192" s="360"/>
      <c r="N192" s="360"/>
      <c r="O192" s="360"/>
      <c r="P192" s="360"/>
      <c r="Q192" s="360"/>
      <c r="R192" s="360"/>
      <c r="S192" s="360"/>
      <c r="T192" s="360"/>
      <c r="U192" s="360"/>
      <c r="V192" s="360"/>
      <c r="W192" s="360"/>
      <c r="X192" s="360"/>
      <c r="Y192" s="360"/>
      <c r="Z192" s="360"/>
    </row>
    <row r="193" spans="1:26" ht="14.25">
      <c r="A193" s="360"/>
      <c r="B193" s="360"/>
      <c r="C193" s="360"/>
      <c r="D193" s="360"/>
      <c r="E193" s="360"/>
      <c r="F193" s="360"/>
      <c r="G193" s="360"/>
      <c r="H193" s="360"/>
      <c r="I193" s="360"/>
      <c r="J193" s="360"/>
      <c r="K193" s="360"/>
      <c r="L193" s="360"/>
      <c r="M193" s="360"/>
      <c r="N193" s="360"/>
      <c r="O193" s="360"/>
      <c r="P193" s="360"/>
      <c r="Q193" s="360"/>
      <c r="R193" s="360"/>
      <c r="S193" s="360"/>
      <c r="T193" s="360"/>
      <c r="U193" s="360"/>
      <c r="V193" s="360"/>
      <c r="W193" s="360"/>
      <c r="X193" s="360"/>
      <c r="Y193" s="360"/>
      <c r="Z193" s="360"/>
    </row>
    <row r="194" spans="1:26" ht="14.25">
      <c r="A194" s="360"/>
      <c r="B194" s="360"/>
      <c r="C194" s="360"/>
      <c r="D194" s="360"/>
      <c r="E194" s="360"/>
      <c r="F194" s="360"/>
      <c r="G194" s="360"/>
      <c r="H194" s="360"/>
      <c r="I194" s="360"/>
      <c r="J194" s="360"/>
      <c r="K194" s="360"/>
      <c r="L194" s="360"/>
      <c r="M194" s="360"/>
      <c r="N194" s="360"/>
      <c r="O194" s="360"/>
      <c r="P194" s="360"/>
      <c r="Q194" s="360"/>
      <c r="R194" s="360"/>
      <c r="S194" s="360"/>
      <c r="T194" s="360"/>
      <c r="U194" s="360"/>
      <c r="V194" s="360"/>
      <c r="W194" s="360"/>
      <c r="X194" s="360"/>
      <c r="Y194" s="360"/>
      <c r="Z194" s="360"/>
    </row>
    <row r="195" spans="1:26" ht="14.25">
      <c r="A195" s="360"/>
      <c r="B195" s="360"/>
      <c r="C195" s="360"/>
      <c r="D195" s="360"/>
      <c r="E195" s="360"/>
      <c r="F195" s="360"/>
      <c r="G195" s="360"/>
      <c r="H195" s="360"/>
      <c r="I195" s="360"/>
      <c r="J195" s="360"/>
      <c r="K195" s="360"/>
      <c r="L195" s="360"/>
      <c r="M195" s="360"/>
      <c r="N195" s="360"/>
      <c r="O195" s="360"/>
      <c r="P195" s="360"/>
      <c r="Q195" s="360"/>
      <c r="R195" s="360"/>
      <c r="S195" s="360"/>
      <c r="T195" s="360"/>
      <c r="U195" s="360"/>
      <c r="V195" s="360"/>
      <c r="W195" s="360"/>
      <c r="X195" s="360"/>
      <c r="Y195" s="360"/>
      <c r="Z195" s="360"/>
    </row>
    <row r="196" spans="1:26" ht="14.25">
      <c r="A196" s="360"/>
      <c r="B196" s="360"/>
      <c r="C196" s="360"/>
      <c r="D196" s="360"/>
      <c r="E196" s="360"/>
      <c r="F196" s="360"/>
      <c r="G196" s="360"/>
      <c r="H196" s="360"/>
      <c r="I196" s="360"/>
      <c r="J196" s="360"/>
      <c r="K196" s="360"/>
      <c r="L196" s="360"/>
      <c r="M196" s="360"/>
      <c r="N196" s="360"/>
      <c r="O196" s="360"/>
      <c r="P196" s="360"/>
      <c r="Q196" s="360"/>
      <c r="R196" s="360"/>
      <c r="S196" s="360"/>
      <c r="T196" s="360"/>
      <c r="U196" s="360"/>
      <c r="V196" s="360"/>
      <c r="W196" s="360"/>
      <c r="X196" s="360"/>
      <c r="Y196" s="360"/>
      <c r="Z196" s="360"/>
    </row>
    <row r="197" spans="1:26" ht="14.25">
      <c r="A197" s="360"/>
      <c r="B197" s="360"/>
      <c r="C197" s="360"/>
      <c r="D197" s="360"/>
      <c r="E197" s="360"/>
      <c r="F197" s="360"/>
      <c r="G197" s="360"/>
      <c r="H197" s="360"/>
      <c r="I197" s="360"/>
      <c r="J197" s="360"/>
      <c r="K197" s="360"/>
      <c r="L197" s="360"/>
      <c r="M197" s="360"/>
      <c r="N197" s="360"/>
      <c r="O197" s="360"/>
      <c r="P197" s="360"/>
      <c r="Q197" s="360"/>
      <c r="R197" s="360"/>
      <c r="S197" s="360"/>
      <c r="T197" s="360"/>
      <c r="U197" s="360"/>
      <c r="V197" s="360"/>
      <c r="W197" s="360"/>
      <c r="X197" s="360"/>
      <c r="Y197" s="360"/>
      <c r="Z197" s="360"/>
    </row>
    <row r="198" spans="1:26" ht="14.25">
      <c r="A198" s="360"/>
      <c r="B198" s="360"/>
      <c r="C198" s="360"/>
      <c r="D198" s="360"/>
      <c r="E198" s="360"/>
      <c r="F198" s="360"/>
      <c r="G198" s="360"/>
      <c r="H198" s="360"/>
      <c r="I198" s="360"/>
      <c r="J198" s="360"/>
      <c r="K198" s="360"/>
      <c r="L198" s="360"/>
      <c r="M198" s="360"/>
      <c r="N198" s="360"/>
      <c r="O198" s="360"/>
      <c r="P198" s="360"/>
      <c r="Q198" s="360"/>
      <c r="R198" s="360"/>
      <c r="S198" s="360"/>
      <c r="T198" s="360"/>
      <c r="U198" s="360"/>
      <c r="V198" s="360"/>
      <c r="W198" s="360"/>
      <c r="X198" s="360"/>
      <c r="Y198" s="360"/>
      <c r="Z198" s="360"/>
    </row>
    <row r="199" spans="1:26" ht="14.25">
      <c r="A199" s="360"/>
      <c r="B199" s="360"/>
      <c r="C199" s="360"/>
      <c r="D199" s="360"/>
      <c r="E199" s="360"/>
      <c r="F199" s="360"/>
      <c r="G199" s="360"/>
      <c r="H199" s="360"/>
      <c r="I199" s="360"/>
      <c r="J199" s="360"/>
      <c r="K199" s="360"/>
      <c r="L199" s="360"/>
      <c r="M199" s="360"/>
      <c r="N199" s="360"/>
      <c r="O199" s="360"/>
      <c r="P199" s="360"/>
      <c r="Q199" s="360"/>
      <c r="R199" s="360"/>
      <c r="S199" s="360"/>
      <c r="T199" s="360"/>
      <c r="U199" s="360"/>
      <c r="V199" s="360"/>
      <c r="W199" s="360"/>
      <c r="X199" s="360"/>
      <c r="Y199" s="360"/>
      <c r="Z199" s="360"/>
    </row>
    <row r="200" spans="1:26" ht="14.25">
      <c r="A200" s="360"/>
      <c r="B200" s="360"/>
      <c r="C200" s="360"/>
      <c r="D200" s="360"/>
      <c r="E200" s="360"/>
      <c r="F200" s="360"/>
      <c r="G200" s="360"/>
      <c r="H200" s="360"/>
      <c r="I200" s="360"/>
      <c r="J200" s="360"/>
      <c r="K200" s="360"/>
      <c r="L200" s="360"/>
      <c r="M200" s="360"/>
      <c r="N200" s="360"/>
      <c r="O200" s="360"/>
      <c r="P200" s="360"/>
      <c r="Q200" s="360"/>
      <c r="R200" s="360"/>
      <c r="S200" s="360"/>
      <c r="T200" s="360"/>
      <c r="U200" s="360"/>
      <c r="V200" s="360"/>
      <c r="W200" s="360"/>
      <c r="X200" s="360"/>
      <c r="Y200" s="360"/>
      <c r="Z200" s="360"/>
    </row>
    <row r="201" spans="1:26" ht="14.25">
      <c r="A201" s="360"/>
      <c r="B201" s="360"/>
      <c r="C201" s="360"/>
      <c r="D201" s="360"/>
      <c r="E201" s="360"/>
      <c r="F201" s="360"/>
      <c r="G201" s="360"/>
      <c r="H201" s="360"/>
      <c r="I201" s="360"/>
      <c r="J201" s="360"/>
      <c r="K201" s="360"/>
      <c r="L201" s="360"/>
      <c r="M201" s="360"/>
      <c r="N201" s="360"/>
      <c r="O201" s="360"/>
      <c r="P201" s="360"/>
      <c r="Q201" s="360"/>
      <c r="R201" s="360"/>
      <c r="S201" s="360"/>
      <c r="T201" s="360"/>
      <c r="U201" s="360"/>
      <c r="V201" s="360"/>
      <c r="W201" s="360"/>
      <c r="X201" s="360"/>
      <c r="Y201" s="360"/>
      <c r="Z201" s="360"/>
    </row>
    <row r="202" spans="1:26" ht="14.25">
      <c r="A202" s="360"/>
      <c r="B202" s="360"/>
      <c r="C202" s="360"/>
      <c r="D202" s="360"/>
      <c r="E202" s="360"/>
      <c r="F202" s="360"/>
      <c r="G202" s="360"/>
      <c r="H202" s="360"/>
      <c r="I202" s="360"/>
      <c r="J202" s="360"/>
      <c r="K202" s="360"/>
      <c r="L202" s="360"/>
      <c r="M202" s="360"/>
      <c r="N202" s="360"/>
      <c r="O202" s="360"/>
      <c r="P202" s="360"/>
      <c r="Q202" s="360"/>
      <c r="R202" s="360"/>
      <c r="S202" s="360"/>
      <c r="T202" s="360"/>
      <c r="U202" s="360"/>
      <c r="V202" s="360"/>
      <c r="W202" s="360"/>
      <c r="X202" s="360"/>
      <c r="Y202" s="360"/>
      <c r="Z202" s="360"/>
    </row>
    <row r="203" spans="1:26" ht="14.25">
      <c r="A203" s="360"/>
      <c r="B203" s="360"/>
      <c r="C203" s="360"/>
      <c r="D203" s="360"/>
      <c r="E203" s="360"/>
      <c r="F203" s="360"/>
      <c r="G203" s="360"/>
      <c r="H203" s="360"/>
      <c r="I203" s="360"/>
      <c r="J203" s="360"/>
      <c r="K203" s="360"/>
      <c r="L203" s="360"/>
      <c r="M203" s="360"/>
      <c r="N203" s="360"/>
      <c r="O203" s="360"/>
      <c r="P203" s="360"/>
      <c r="Q203" s="360"/>
      <c r="R203" s="360"/>
      <c r="S203" s="360"/>
      <c r="T203" s="360"/>
      <c r="U203" s="360"/>
      <c r="V203" s="360"/>
      <c r="W203" s="360"/>
      <c r="X203" s="360"/>
      <c r="Y203" s="360"/>
      <c r="Z203" s="360"/>
    </row>
    <row r="204" spans="1:26" ht="14.25">
      <c r="A204" s="360"/>
      <c r="B204" s="360"/>
      <c r="C204" s="360"/>
      <c r="D204" s="360"/>
      <c r="E204" s="360"/>
      <c r="F204" s="360"/>
      <c r="G204" s="360"/>
      <c r="H204" s="360"/>
      <c r="I204" s="360"/>
      <c r="J204" s="360"/>
      <c r="K204" s="360"/>
      <c r="L204" s="360"/>
      <c r="M204" s="360"/>
      <c r="N204" s="360"/>
      <c r="O204" s="360"/>
      <c r="P204" s="360"/>
      <c r="Q204" s="360"/>
      <c r="R204" s="360"/>
      <c r="S204" s="360"/>
      <c r="T204" s="360"/>
      <c r="U204" s="360"/>
      <c r="V204" s="360"/>
      <c r="W204" s="360"/>
      <c r="X204" s="360"/>
      <c r="Y204" s="360"/>
      <c r="Z204" s="360"/>
    </row>
    <row r="205" spans="1:26" ht="14.25">
      <c r="A205" s="360"/>
      <c r="B205" s="360"/>
      <c r="C205" s="360"/>
      <c r="D205" s="360"/>
      <c r="E205" s="360"/>
      <c r="F205" s="360"/>
      <c r="G205" s="360"/>
      <c r="H205" s="360"/>
      <c r="I205" s="360"/>
      <c r="J205" s="360"/>
      <c r="K205" s="360"/>
      <c r="L205" s="360"/>
      <c r="M205" s="360"/>
      <c r="N205" s="360"/>
      <c r="O205" s="360"/>
      <c r="P205" s="360"/>
      <c r="Q205" s="360"/>
      <c r="R205" s="360"/>
      <c r="S205" s="360"/>
      <c r="T205" s="360"/>
      <c r="U205" s="360"/>
      <c r="V205" s="360"/>
      <c r="W205" s="360"/>
      <c r="X205" s="360"/>
      <c r="Y205" s="360"/>
      <c r="Z205" s="360"/>
    </row>
    <row r="206" spans="1:26" ht="14.25">
      <c r="A206" s="360"/>
      <c r="B206" s="360"/>
      <c r="C206" s="360"/>
      <c r="D206" s="360"/>
      <c r="E206" s="360"/>
      <c r="F206" s="360"/>
      <c r="G206" s="360"/>
      <c r="H206" s="360"/>
      <c r="I206" s="360"/>
      <c r="J206" s="360"/>
      <c r="K206" s="360"/>
      <c r="L206" s="360"/>
      <c r="M206" s="360"/>
      <c r="N206" s="360"/>
      <c r="O206" s="360"/>
      <c r="P206" s="360"/>
      <c r="Q206" s="360"/>
      <c r="R206" s="360"/>
      <c r="S206" s="360"/>
      <c r="T206" s="360"/>
      <c r="U206" s="360"/>
      <c r="V206" s="360"/>
      <c r="W206" s="360"/>
      <c r="X206" s="360"/>
      <c r="Y206" s="360"/>
      <c r="Z206" s="360"/>
    </row>
    <row r="207" spans="1:26" ht="14.25">
      <c r="A207" s="360"/>
      <c r="B207" s="360"/>
      <c r="C207" s="360"/>
      <c r="D207" s="360"/>
      <c r="E207" s="360"/>
      <c r="F207" s="360"/>
      <c r="G207" s="360"/>
      <c r="H207" s="360"/>
      <c r="I207" s="360"/>
      <c r="J207" s="360"/>
      <c r="K207" s="360"/>
      <c r="L207" s="360"/>
      <c r="M207" s="360"/>
      <c r="N207" s="360"/>
      <c r="O207" s="360"/>
      <c r="P207" s="360"/>
      <c r="Q207" s="360"/>
      <c r="R207" s="360"/>
      <c r="S207" s="360"/>
      <c r="T207" s="360"/>
      <c r="U207" s="360"/>
      <c r="V207" s="360"/>
      <c r="W207" s="360"/>
      <c r="X207" s="360"/>
      <c r="Y207" s="360"/>
      <c r="Z207" s="360"/>
    </row>
    <row r="208" spans="1:26" ht="14.25">
      <c r="A208" s="360"/>
      <c r="B208" s="360"/>
      <c r="C208" s="360"/>
      <c r="D208" s="360"/>
      <c r="E208" s="360"/>
      <c r="F208" s="360"/>
      <c r="G208" s="360"/>
      <c r="H208" s="360"/>
      <c r="I208" s="360"/>
      <c r="J208" s="360"/>
      <c r="K208" s="360"/>
      <c r="L208" s="360"/>
      <c r="M208" s="360"/>
      <c r="N208" s="360"/>
      <c r="O208" s="360"/>
      <c r="P208" s="360"/>
      <c r="Q208" s="360"/>
      <c r="R208" s="360"/>
      <c r="S208" s="360"/>
      <c r="T208" s="360"/>
      <c r="U208" s="360"/>
      <c r="V208" s="360"/>
      <c r="W208" s="360"/>
      <c r="X208" s="360"/>
      <c r="Y208" s="360"/>
      <c r="Z208" s="360"/>
    </row>
    <row r="209" spans="1:26" ht="14.25">
      <c r="A209" s="360"/>
      <c r="B209" s="360"/>
      <c r="C209" s="360"/>
      <c r="D209" s="360"/>
      <c r="E209" s="360"/>
      <c r="F209" s="360"/>
      <c r="G209" s="360"/>
      <c r="H209" s="360"/>
      <c r="I209" s="360"/>
      <c r="J209" s="360"/>
      <c r="K209" s="360"/>
      <c r="L209" s="360"/>
      <c r="M209" s="360"/>
      <c r="N209" s="360"/>
      <c r="O209" s="360"/>
      <c r="P209" s="360"/>
      <c r="Q209" s="360"/>
      <c r="R209" s="360"/>
      <c r="S209" s="360"/>
      <c r="T209" s="360"/>
      <c r="U209" s="360"/>
      <c r="V209" s="360"/>
      <c r="W209" s="360"/>
      <c r="X209" s="360"/>
      <c r="Y209" s="360"/>
      <c r="Z209" s="360"/>
    </row>
    <row r="210" spans="1:26" ht="14.25">
      <c r="A210" s="360"/>
      <c r="B210" s="360"/>
      <c r="C210" s="360"/>
      <c r="D210" s="360"/>
      <c r="E210" s="360"/>
      <c r="F210" s="360"/>
      <c r="G210" s="360"/>
      <c r="H210" s="360"/>
      <c r="I210" s="360"/>
      <c r="J210" s="360"/>
      <c r="K210" s="360"/>
      <c r="L210" s="360"/>
      <c r="M210" s="360"/>
      <c r="N210" s="360"/>
      <c r="O210" s="360"/>
      <c r="P210" s="360"/>
      <c r="Q210" s="360"/>
      <c r="R210" s="360"/>
      <c r="S210" s="360"/>
      <c r="T210" s="360"/>
      <c r="U210" s="360"/>
      <c r="V210" s="360"/>
      <c r="W210" s="360"/>
      <c r="X210" s="360"/>
      <c r="Y210" s="360"/>
      <c r="Z210" s="360"/>
    </row>
    <row r="211" spans="1:26" ht="14.25">
      <c r="A211" s="360"/>
      <c r="B211" s="360"/>
      <c r="C211" s="360"/>
      <c r="D211" s="360"/>
      <c r="E211" s="360"/>
      <c r="F211" s="360"/>
      <c r="G211" s="360"/>
      <c r="H211" s="360"/>
      <c r="I211" s="360"/>
      <c r="J211" s="360"/>
      <c r="K211" s="360"/>
      <c r="L211" s="360"/>
      <c r="M211" s="360"/>
      <c r="N211" s="360"/>
      <c r="O211" s="360"/>
      <c r="P211" s="360"/>
      <c r="Q211" s="360"/>
      <c r="R211" s="360"/>
      <c r="S211" s="360"/>
      <c r="T211" s="360"/>
      <c r="U211" s="360"/>
      <c r="V211" s="360"/>
      <c r="W211" s="360"/>
      <c r="X211" s="360"/>
      <c r="Y211" s="360"/>
      <c r="Z211" s="360"/>
    </row>
    <row r="212" spans="1:26" ht="14.25">
      <c r="A212" s="360"/>
      <c r="B212" s="360"/>
      <c r="C212" s="360"/>
      <c r="D212" s="360"/>
      <c r="E212" s="360"/>
      <c r="F212" s="360"/>
      <c r="G212" s="360"/>
      <c r="H212" s="360"/>
      <c r="I212" s="360"/>
      <c r="J212" s="360"/>
      <c r="K212" s="360"/>
      <c r="L212" s="360"/>
      <c r="M212" s="360"/>
      <c r="N212" s="360"/>
      <c r="O212" s="360"/>
      <c r="P212" s="360"/>
      <c r="Q212" s="360"/>
      <c r="R212" s="360"/>
      <c r="S212" s="360"/>
      <c r="T212" s="360"/>
      <c r="U212" s="360"/>
      <c r="V212" s="360"/>
      <c r="W212" s="360"/>
      <c r="X212" s="360"/>
      <c r="Y212" s="360"/>
      <c r="Z212" s="360"/>
    </row>
    <row r="213" spans="1:26" ht="14.25">
      <c r="A213" s="360"/>
      <c r="B213" s="360"/>
      <c r="C213" s="360"/>
      <c r="D213" s="360"/>
      <c r="E213" s="360"/>
      <c r="F213" s="360"/>
      <c r="G213" s="360"/>
      <c r="H213" s="360"/>
      <c r="I213" s="360"/>
      <c r="J213" s="360"/>
      <c r="K213" s="360"/>
      <c r="L213" s="360"/>
      <c r="M213" s="360"/>
      <c r="N213" s="360"/>
      <c r="O213" s="360"/>
      <c r="P213" s="360"/>
      <c r="Q213" s="360"/>
      <c r="R213" s="360"/>
      <c r="S213" s="360"/>
      <c r="T213" s="360"/>
      <c r="U213" s="360"/>
      <c r="V213" s="360"/>
      <c r="W213" s="360"/>
      <c r="X213" s="360"/>
      <c r="Y213" s="360"/>
      <c r="Z213" s="360"/>
    </row>
    <row r="214" spans="1:26" ht="14.25">
      <c r="A214" s="360"/>
      <c r="B214" s="360"/>
      <c r="C214" s="360"/>
      <c r="D214" s="360"/>
      <c r="E214" s="360"/>
      <c r="F214" s="360"/>
      <c r="G214" s="360"/>
      <c r="H214" s="360"/>
      <c r="I214" s="360"/>
      <c r="J214" s="360"/>
      <c r="K214" s="360"/>
      <c r="L214" s="360"/>
      <c r="M214" s="360"/>
      <c r="N214" s="360"/>
      <c r="O214" s="360"/>
      <c r="P214" s="360"/>
      <c r="Q214" s="360"/>
      <c r="R214" s="360"/>
      <c r="S214" s="360"/>
      <c r="T214" s="360"/>
      <c r="U214" s="360"/>
      <c r="V214" s="360"/>
      <c r="W214" s="360"/>
      <c r="X214" s="360"/>
      <c r="Y214" s="360"/>
      <c r="Z214" s="360"/>
    </row>
    <row r="215" spans="1:26" ht="14.25">
      <c r="A215" s="360"/>
      <c r="B215" s="360"/>
      <c r="C215" s="360"/>
      <c r="D215" s="360"/>
      <c r="E215" s="360"/>
      <c r="F215" s="360"/>
      <c r="G215" s="360"/>
      <c r="H215" s="360"/>
      <c r="I215" s="360"/>
      <c r="J215" s="360"/>
      <c r="K215" s="360"/>
      <c r="L215" s="360"/>
      <c r="M215" s="360"/>
      <c r="N215" s="360"/>
      <c r="O215" s="360"/>
      <c r="P215" s="360"/>
      <c r="Q215" s="360"/>
      <c r="R215" s="360"/>
      <c r="S215" s="360"/>
      <c r="T215" s="360"/>
      <c r="U215" s="360"/>
      <c r="V215" s="360"/>
      <c r="W215" s="360"/>
      <c r="X215" s="360"/>
      <c r="Y215" s="360"/>
      <c r="Z215" s="360"/>
    </row>
    <row r="216" spans="1:26" ht="14.25">
      <c r="A216" s="360"/>
      <c r="B216" s="360"/>
      <c r="C216" s="360"/>
      <c r="D216" s="360"/>
      <c r="E216" s="360"/>
      <c r="F216" s="360"/>
      <c r="G216" s="360"/>
      <c r="H216" s="360"/>
      <c r="I216" s="360"/>
      <c r="J216" s="360"/>
      <c r="K216" s="360"/>
      <c r="L216" s="360"/>
      <c r="M216" s="360"/>
      <c r="N216" s="360"/>
      <c r="O216" s="360"/>
      <c r="P216" s="360"/>
      <c r="Q216" s="360"/>
      <c r="R216" s="360"/>
      <c r="S216" s="360"/>
      <c r="T216" s="360"/>
      <c r="U216" s="360"/>
      <c r="V216" s="360"/>
      <c r="W216" s="360"/>
      <c r="X216" s="360"/>
      <c r="Y216" s="360"/>
      <c r="Z216" s="360"/>
    </row>
    <row r="217" spans="1:26" ht="14.25">
      <c r="A217" s="360"/>
      <c r="B217" s="360"/>
      <c r="C217" s="360"/>
      <c r="D217" s="360"/>
      <c r="E217" s="360"/>
      <c r="F217" s="360"/>
      <c r="G217" s="360"/>
      <c r="H217" s="360"/>
      <c r="I217" s="360"/>
      <c r="J217" s="360"/>
      <c r="K217" s="360"/>
      <c r="L217" s="360"/>
      <c r="M217" s="360"/>
      <c r="N217" s="360"/>
      <c r="O217" s="360"/>
      <c r="P217" s="360"/>
      <c r="Q217" s="360"/>
      <c r="R217" s="360"/>
      <c r="S217" s="360"/>
      <c r="T217" s="360"/>
      <c r="U217" s="360"/>
      <c r="V217" s="360"/>
      <c r="W217" s="360"/>
      <c r="X217" s="360"/>
      <c r="Y217" s="360"/>
      <c r="Z217" s="360"/>
    </row>
    <row r="218" spans="1:26" ht="14.25">
      <c r="A218" s="360"/>
      <c r="B218" s="360"/>
      <c r="C218" s="360"/>
      <c r="D218" s="360"/>
      <c r="E218" s="360"/>
      <c r="F218" s="360"/>
      <c r="G218" s="360"/>
      <c r="H218" s="360"/>
      <c r="I218" s="360"/>
      <c r="J218" s="360"/>
      <c r="K218" s="360"/>
      <c r="L218" s="360"/>
      <c r="M218" s="360"/>
      <c r="N218" s="360"/>
      <c r="O218" s="360"/>
      <c r="P218" s="360"/>
      <c r="Q218" s="360"/>
      <c r="R218" s="360"/>
      <c r="S218" s="360"/>
      <c r="T218" s="360"/>
      <c r="U218" s="360"/>
      <c r="V218" s="360"/>
      <c r="W218" s="360"/>
      <c r="X218" s="360"/>
      <c r="Y218" s="360"/>
      <c r="Z218" s="360"/>
    </row>
    <row r="219" spans="1:26" ht="14.25">
      <c r="A219" s="360"/>
      <c r="B219" s="360"/>
      <c r="C219" s="360"/>
      <c r="D219" s="360"/>
      <c r="E219" s="360"/>
      <c r="F219" s="360"/>
      <c r="G219" s="360"/>
      <c r="H219" s="360"/>
      <c r="I219" s="360"/>
      <c r="J219" s="360"/>
      <c r="K219" s="360"/>
      <c r="L219" s="360"/>
      <c r="M219" s="360"/>
      <c r="N219" s="360"/>
      <c r="O219" s="360"/>
      <c r="P219" s="360"/>
      <c r="Q219" s="360"/>
      <c r="R219" s="360"/>
      <c r="S219" s="360"/>
      <c r="T219" s="360"/>
      <c r="U219" s="360"/>
      <c r="V219" s="360"/>
      <c r="W219" s="360"/>
      <c r="X219" s="360"/>
      <c r="Y219" s="360"/>
      <c r="Z219" s="360"/>
    </row>
    <row r="220" spans="1:26" ht="14.25">
      <c r="A220" s="360"/>
      <c r="B220" s="360"/>
      <c r="C220" s="360"/>
      <c r="D220" s="360"/>
      <c r="E220" s="360"/>
      <c r="F220" s="360"/>
      <c r="G220" s="360"/>
      <c r="H220" s="360"/>
      <c r="I220" s="360"/>
      <c r="J220" s="360"/>
      <c r="K220" s="360"/>
      <c r="L220" s="360"/>
      <c r="M220" s="360"/>
      <c r="N220" s="360"/>
      <c r="O220" s="360"/>
      <c r="P220" s="360"/>
      <c r="Q220" s="360"/>
      <c r="R220" s="360"/>
      <c r="S220" s="360"/>
      <c r="T220" s="360"/>
      <c r="U220" s="360"/>
      <c r="V220" s="360"/>
      <c r="W220" s="360"/>
      <c r="X220" s="360"/>
      <c r="Y220" s="360"/>
      <c r="Z220" s="360"/>
    </row>
    <row r="221" spans="1:26" ht="14.25">
      <c r="A221" s="360"/>
      <c r="B221" s="360"/>
      <c r="C221" s="360"/>
      <c r="D221" s="360"/>
      <c r="E221" s="360"/>
      <c r="F221" s="360"/>
      <c r="G221" s="360"/>
      <c r="H221" s="360"/>
      <c r="I221" s="360"/>
      <c r="J221" s="360"/>
      <c r="K221" s="360"/>
      <c r="L221" s="360"/>
      <c r="M221" s="360"/>
      <c r="N221" s="360"/>
      <c r="O221" s="360"/>
      <c r="P221" s="360"/>
      <c r="Q221" s="360"/>
      <c r="R221" s="360"/>
      <c r="S221" s="360"/>
      <c r="T221" s="360"/>
      <c r="U221" s="360"/>
      <c r="V221" s="360"/>
      <c r="W221" s="360"/>
      <c r="X221" s="360"/>
      <c r="Y221" s="360"/>
      <c r="Z221" s="360"/>
    </row>
    <row r="222" spans="1:26" ht="14.25">
      <c r="A222" s="360"/>
      <c r="B222" s="360"/>
      <c r="C222" s="360"/>
      <c r="D222" s="360"/>
      <c r="E222" s="360"/>
      <c r="F222" s="360"/>
      <c r="G222" s="360"/>
      <c r="H222" s="360"/>
      <c r="I222" s="360"/>
      <c r="J222" s="360"/>
      <c r="K222" s="360"/>
      <c r="L222" s="360"/>
      <c r="M222" s="360"/>
      <c r="N222" s="360"/>
      <c r="O222" s="360"/>
      <c r="P222" s="360"/>
      <c r="Q222" s="360"/>
      <c r="R222" s="360"/>
      <c r="S222" s="360"/>
      <c r="T222" s="360"/>
      <c r="U222" s="360"/>
      <c r="V222" s="360"/>
      <c r="W222" s="360"/>
      <c r="X222" s="360"/>
      <c r="Y222" s="360"/>
      <c r="Z222" s="360"/>
    </row>
    <row r="223" spans="1:26" ht="14.25">
      <c r="A223" s="360"/>
      <c r="B223" s="360"/>
      <c r="C223" s="360"/>
      <c r="D223" s="360"/>
      <c r="E223" s="360"/>
      <c r="F223" s="360"/>
      <c r="G223" s="360"/>
      <c r="H223" s="360"/>
      <c r="I223" s="360"/>
      <c r="J223" s="360"/>
      <c r="K223" s="360"/>
      <c r="L223" s="360"/>
      <c r="M223" s="360"/>
      <c r="N223" s="360"/>
      <c r="O223" s="360"/>
      <c r="P223" s="360"/>
      <c r="Q223" s="360"/>
      <c r="R223" s="360"/>
      <c r="S223" s="360"/>
      <c r="T223" s="360"/>
      <c r="U223" s="360"/>
      <c r="V223" s="360"/>
      <c r="W223" s="360"/>
      <c r="X223" s="360"/>
      <c r="Y223" s="360"/>
      <c r="Z223" s="360"/>
    </row>
    <row r="224" spans="1:26" ht="14.25">
      <c r="A224" s="360"/>
      <c r="B224" s="360"/>
      <c r="C224" s="360"/>
      <c r="D224" s="360"/>
      <c r="E224" s="360"/>
      <c r="F224" s="360"/>
      <c r="G224" s="360"/>
      <c r="H224" s="360"/>
      <c r="I224" s="360"/>
      <c r="J224" s="360"/>
      <c r="K224" s="360"/>
      <c r="L224" s="360"/>
      <c r="M224" s="360"/>
      <c r="N224" s="360"/>
      <c r="O224" s="360"/>
      <c r="P224" s="360"/>
      <c r="Q224" s="360"/>
      <c r="R224" s="360"/>
      <c r="S224" s="360"/>
      <c r="T224" s="360"/>
      <c r="U224" s="360"/>
      <c r="V224" s="360"/>
      <c r="W224" s="360"/>
      <c r="X224" s="360"/>
      <c r="Y224" s="360"/>
      <c r="Z224" s="360"/>
    </row>
    <row r="225" spans="1:26" ht="14.25">
      <c r="A225" s="360"/>
      <c r="B225" s="360"/>
      <c r="C225" s="360"/>
      <c r="D225" s="360"/>
      <c r="E225" s="360"/>
      <c r="F225" s="360"/>
      <c r="G225" s="360"/>
      <c r="H225" s="360"/>
      <c r="I225" s="360"/>
      <c r="J225" s="360"/>
      <c r="K225" s="360"/>
      <c r="L225" s="360"/>
      <c r="M225" s="360"/>
      <c r="N225" s="360"/>
      <c r="O225" s="360"/>
      <c r="P225" s="360"/>
      <c r="Q225" s="360"/>
      <c r="R225" s="360"/>
      <c r="S225" s="360"/>
      <c r="T225" s="360"/>
      <c r="U225" s="360"/>
      <c r="V225" s="360"/>
      <c r="W225" s="360"/>
      <c r="X225" s="360"/>
      <c r="Y225" s="360"/>
      <c r="Z225" s="360"/>
    </row>
    <row r="226" spans="1:26" ht="14.25">
      <c r="A226" s="360"/>
      <c r="B226" s="360"/>
      <c r="C226" s="360"/>
      <c r="D226" s="360"/>
      <c r="E226" s="360"/>
      <c r="F226" s="360"/>
      <c r="G226" s="360"/>
      <c r="H226" s="360"/>
      <c r="I226" s="360"/>
      <c r="J226" s="360"/>
      <c r="K226" s="360"/>
      <c r="L226" s="360"/>
      <c r="M226" s="360"/>
      <c r="N226" s="360"/>
      <c r="O226" s="360"/>
      <c r="P226" s="360"/>
      <c r="Q226" s="360"/>
      <c r="R226" s="360"/>
      <c r="S226" s="360"/>
      <c r="T226" s="360"/>
      <c r="U226" s="360"/>
      <c r="V226" s="360"/>
      <c r="W226" s="360"/>
      <c r="X226" s="360"/>
      <c r="Y226" s="360"/>
      <c r="Z226" s="360"/>
    </row>
    <row r="227" spans="1:26" ht="14.25">
      <c r="A227" s="360"/>
      <c r="B227" s="360"/>
      <c r="C227" s="360"/>
      <c r="D227" s="360"/>
      <c r="E227" s="360"/>
      <c r="F227" s="360"/>
      <c r="G227" s="360"/>
      <c r="H227" s="360"/>
      <c r="I227" s="360"/>
      <c r="J227" s="360"/>
      <c r="K227" s="360"/>
      <c r="L227" s="360"/>
      <c r="M227" s="360"/>
      <c r="N227" s="360"/>
      <c r="O227" s="360"/>
      <c r="P227" s="360"/>
      <c r="Q227" s="360"/>
      <c r="R227" s="360"/>
      <c r="S227" s="360"/>
      <c r="T227" s="360"/>
      <c r="U227" s="360"/>
      <c r="V227" s="360"/>
      <c r="W227" s="360"/>
      <c r="X227" s="360"/>
      <c r="Y227" s="360"/>
      <c r="Z227" s="360"/>
    </row>
    <row r="228" spans="1:26" ht="14.25">
      <c r="A228" s="360"/>
      <c r="B228" s="360"/>
      <c r="C228" s="360"/>
      <c r="D228" s="360"/>
      <c r="E228" s="360"/>
      <c r="F228" s="360"/>
      <c r="G228" s="360"/>
      <c r="H228" s="360"/>
      <c r="I228" s="360"/>
      <c r="J228" s="360"/>
      <c r="K228" s="360"/>
      <c r="L228" s="360"/>
      <c r="M228" s="360"/>
      <c r="N228" s="360"/>
      <c r="O228" s="360"/>
      <c r="P228" s="360"/>
      <c r="Q228" s="360"/>
      <c r="R228" s="360"/>
      <c r="S228" s="360"/>
      <c r="T228" s="360"/>
      <c r="U228" s="360"/>
      <c r="V228" s="360"/>
      <c r="W228" s="360"/>
      <c r="X228" s="360"/>
      <c r="Y228" s="360"/>
      <c r="Z228" s="360"/>
    </row>
    <row r="229" spans="1:26" ht="14.25">
      <c r="A229" s="360"/>
      <c r="B229" s="360"/>
      <c r="C229" s="360"/>
      <c r="D229" s="360"/>
      <c r="E229" s="360"/>
      <c r="F229" s="360"/>
      <c r="G229" s="360"/>
      <c r="H229" s="360"/>
      <c r="I229" s="360"/>
      <c r="J229" s="360"/>
      <c r="K229" s="360"/>
      <c r="L229" s="360"/>
      <c r="M229" s="360"/>
      <c r="N229" s="360"/>
      <c r="O229" s="360"/>
      <c r="P229" s="360"/>
      <c r="Q229" s="360"/>
      <c r="R229" s="360"/>
      <c r="S229" s="360"/>
      <c r="T229" s="360"/>
      <c r="U229" s="360"/>
      <c r="V229" s="360"/>
      <c r="W229" s="360"/>
      <c r="X229" s="360"/>
      <c r="Y229" s="360"/>
      <c r="Z229" s="360"/>
    </row>
    <row r="230" spans="1:26" ht="14.25">
      <c r="A230" s="360"/>
      <c r="B230" s="360"/>
      <c r="C230" s="360"/>
      <c r="D230" s="360"/>
      <c r="E230" s="360"/>
      <c r="F230" s="360"/>
      <c r="G230" s="360"/>
      <c r="H230" s="360"/>
      <c r="I230" s="360"/>
      <c r="J230" s="360"/>
      <c r="K230" s="360"/>
      <c r="L230" s="360"/>
      <c r="M230" s="360"/>
      <c r="N230" s="360"/>
      <c r="O230" s="360"/>
      <c r="P230" s="360"/>
      <c r="Q230" s="360"/>
      <c r="R230" s="360"/>
      <c r="S230" s="360"/>
      <c r="T230" s="360"/>
      <c r="U230" s="360"/>
      <c r="V230" s="360"/>
      <c r="W230" s="360"/>
      <c r="X230" s="360"/>
      <c r="Y230" s="360"/>
      <c r="Z230" s="360"/>
    </row>
    <row r="231" spans="1:26" ht="14.25">
      <c r="A231" s="360"/>
      <c r="B231" s="360"/>
      <c r="C231" s="360"/>
      <c r="D231" s="360"/>
      <c r="E231" s="360"/>
      <c r="F231" s="360"/>
      <c r="G231" s="360"/>
      <c r="H231" s="360"/>
      <c r="I231" s="360"/>
      <c r="J231" s="360"/>
      <c r="K231" s="360"/>
      <c r="L231" s="360"/>
      <c r="M231" s="360"/>
      <c r="N231" s="360"/>
      <c r="O231" s="360"/>
      <c r="P231" s="360"/>
      <c r="Q231" s="360"/>
      <c r="R231" s="360"/>
      <c r="S231" s="360"/>
      <c r="T231" s="360"/>
      <c r="U231" s="360"/>
      <c r="V231" s="360"/>
      <c r="W231" s="360"/>
      <c r="X231" s="360"/>
      <c r="Y231" s="360"/>
      <c r="Z231" s="360"/>
    </row>
    <row r="232" spans="1:26" ht="14.25">
      <c r="A232" s="360"/>
      <c r="B232" s="360"/>
      <c r="C232" s="360"/>
      <c r="D232" s="360"/>
      <c r="E232" s="360"/>
      <c r="F232" s="360"/>
      <c r="G232" s="360"/>
      <c r="H232" s="360"/>
      <c r="I232" s="360"/>
      <c r="J232" s="360"/>
      <c r="K232" s="360"/>
      <c r="L232" s="360"/>
      <c r="M232" s="360"/>
      <c r="N232" s="360"/>
      <c r="O232" s="360"/>
      <c r="P232" s="360"/>
      <c r="Q232" s="360"/>
      <c r="R232" s="360"/>
      <c r="S232" s="360"/>
      <c r="T232" s="360"/>
      <c r="U232" s="360"/>
      <c r="V232" s="360"/>
      <c r="W232" s="360"/>
      <c r="X232" s="360"/>
      <c r="Y232" s="360"/>
      <c r="Z232" s="360"/>
    </row>
    <row r="233" spans="1:26" ht="14.25">
      <c r="A233" s="360"/>
      <c r="B233" s="360"/>
      <c r="C233" s="360"/>
      <c r="D233" s="360"/>
      <c r="E233" s="360"/>
      <c r="F233" s="360"/>
      <c r="G233" s="360"/>
      <c r="H233" s="360"/>
      <c r="I233" s="360"/>
      <c r="J233" s="360"/>
      <c r="K233" s="360"/>
      <c r="L233" s="360"/>
      <c r="M233" s="360"/>
      <c r="N233" s="360"/>
      <c r="O233" s="360"/>
      <c r="P233" s="360"/>
      <c r="Q233" s="360"/>
      <c r="R233" s="360"/>
      <c r="S233" s="360"/>
      <c r="T233" s="360"/>
      <c r="U233" s="360"/>
      <c r="V233" s="360"/>
      <c r="W233" s="360"/>
      <c r="X233" s="360"/>
      <c r="Y233" s="360"/>
      <c r="Z233" s="360"/>
    </row>
    <row r="234" spans="1:26" ht="14.25">
      <c r="A234" s="360"/>
      <c r="B234" s="360"/>
      <c r="C234" s="360"/>
      <c r="D234" s="360"/>
      <c r="E234" s="360"/>
      <c r="F234" s="360"/>
      <c r="G234" s="360"/>
      <c r="H234" s="360"/>
      <c r="I234" s="360"/>
      <c r="J234" s="360"/>
      <c r="K234" s="360"/>
      <c r="L234" s="360"/>
      <c r="M234" s="360"/>
      <c r="N234" s="360"/>
      <c r="O234" s="360"/>
      <c r="P234" s="360"/>
      <c r="Q234" s="360"/>
      <c r="R234" s="360"/>
      <c r="S234" s="360"/>
      <c r="T234" s="360"/>
      <c r="U234" s="360"/>
      <c r="V234" s="360"/>
      <c r="W234" s="360"/>
      <c r="X234" s="360"/>
      <c r="Y234" s="360"/>
      <c r="Z234" s="360"/>
    </row>
    <row r="235" spans="1:26" ht="14.25">
      <c r="A235" s="360"/>
      <c r="B235" s="360"/>
      <c r="C235" s="360"/>
      <c r="D235" s="360"/>
      <c r="E235" s="360"/>
      <c r="F235" s="360"/>
      <c r="G235" s="360"/>
      <c r="H235" s="360"/>
      <c r="I235" s="360"/>
      <c r="J235" s="360"/>
      <c r="K235" s="360"/>
      <c r="L235" s="360"/>
      <c r="M235" s="360"/>
      <c r="N235" s="360"/>
      <c r="O235" s="360"/>
      <c r="P235" s="360"/>
      <c r="Q235" s="360"/>
      <c r="R235" s="360"/>
      <c r="S235" s="360"/>
      <c r="T235" s="360"/>
      <c r="U235" s="360"/>
      <c r="V235" s="360"/>
      <c r="W235" s="360"/>
      <c r="X235" s="360"/>
      <c r="Y235" s="360"/>
      <c r="Z235" s="360"/>
    </row>
    <row r="236" spans="1:26" ht="14.25">
      <c r="A236" s="360"/>
      <c r="B236" s="360"/>
      <c r="C236" s="360"/>
      <c r="D236" s="360"/>
      <c r="E236" s="360"/>
      <c r="F236" s="360"/>
      <c r="G236" s="360"/>
      <c r="H236" s="360"/>
      <c r="I236" s="360"/>
      <c r="J236" s="360"/>
      <c r="K236" s="360"/>
      <c r="L236" s="360"/>
      <c r="M236" s="360"/>
      <c r="N236" s="360"/>
      <c r="O236" s="360"/>
      <c r="P236" s="360"/>
      <c r="Q236" s="360"/>
      <c r="R236" s="360"/>
      <c r="S236" s="360"/>
      <c r="T236" s="360"/>
      <c r="U236" s="360"/>
      <c r="V236" s="360"/>
      <c r="W236" s="360"/>
      <c r="X236" s="360"/>
      <c r="Y236" s="360"/>
      <c r="Z236" s="360"/>
    </row>
    <row r="237" spans="1:26" ht="14.25">
      <c r="A237" s="360"/>
      <c r="B237" s="360"/>
      <c r="C237" s="360"/>
      <c r="D237" s="360"/>
      <c r="E237" s="360"/>
      <c r="F237" s="360"/>
      <c r="G237" s="360"/>
      <c r="H237" s="360"/>
      <c r="I237" s="360"/>
      <c r="J237" s="360"/>
      <c r="K237" s="360"/>
      <c r="L237" s="360"/>
      <c r="M237" s="360"/>
      <c r="N237" s="360"/>
      <c r="O237" s="360"/>
      <c r="P237" s="360"/>
      <c r="Q237" s="360"/>
      <c r="R237" s="360"/>
      <c r="S237" s="360"/>
      <c r="T237" s="360"/>
      <c r="U237" s="360"/>
      <c r="V237" s="360"/>
      <c r="W237" s="360"/>
      <c r="X237" s="360"/>
      <c r="Y237" s="360"/>
      <c r="Z237" s="360"/>
    </row>
    <row r="238" spans="1:26" ht="14.25">
      <c r="A238" s="360"/>
      <c r="B238" s="360"/>
      <c r="C238" s="360"/>
      <c r="D238" s="360"/>
      <c r="E238" s="360"/>
      <c r="F238" s="360"/>
      <c r="G238" s="360"/>
      <c r="H238" s="360"/>
      <c r="I238" s="360"/>
      <c r="J238" s="360"/>
      <c r="K238" s="360"/>
      <c r="L238" s="360"/>
      <c r="M238" s="360"/>
      <c r="N238" s="360"/>
      <c r="O238" s="360"/>
      <c r="P238" s="360"/>
      <c r="Q238" s="360"/>
      <c r="R238" s="360"/>
      <c r="S238" s="360"/>
      <c r="T238" s="360"/>
      <c r="U238" s="360"/>
      <c r="V238" s="360"/>
      <c r="W238" s="360"/>
      <c r="X238" s="360"/>
      <c r="Y238" s="360"/>
      <c r="Z238" s="360"/>
    </row>
    <row r="239" spans="1:26" ht="14.25">
      <c r="A239" s="360"/>
      <c r="B239" s="360"/>
      <c r="C239" s="360"/>
      <c r="D239" s="360"/>
      <c r="E239" s="360"/>
      <c r="F239" s="360"/>
      <c r="G239" s="360"/>
      <c r="H239" s="360"/>
      <c r="I239" s="360"/>
      <c r="J239" s="360"/>
      <c r="K239" s="360"/>
      <c r="L239" s="360"/>
      <c r="M239" s="360"/>
      <c r="N239" s="360"/>
      <c r="O239" s="360"/>
      <c r="P239" s="360"/>
      <c r="Q239" s="360"/>
      <c r="R239" s="360"/>
      <c r="S239" s="360"/>
      <c r="T239" s="360"/>
      <c r="U239" s="360"/>
      <c r="V239" s="360"/>
      <c r="W239" s="360"/>
      <c r="X239" s="360"/>
      <c r="Y239" s="360"/>
      <c r="Z239" s="360"/>
    </row>
    <row r="240" spans="1:26" ht="14.25">
      <c r="A240" s="360"/>
      <c r="B240" s="360"/>
      <c r="C240" s="360"/>
      <c r="D240" s="360"/>
      <c r="E240" s="360"/>
      <c r="F240" s="360"/>
      <c r="G240" s="360"/>
      <c r="H240" s="360"/>
      <c r="I240" s="360"/>
      <c r="J240" s="360"/>
      <c r="K240" s="360"/>
      <c r="L240" s="360"/>
      <c r="M240" s="360"/>
      <c r="N240" s="360"/>
      <c r="O240" s="360"/>
      <c r="P240" s="360"/>
      <c r="Q240" s="360"/>
      <c r="R240" s="360"/>
      <c r="S240" s="360"/>
      <c r="T240" s="360"/>
      <c r="U240" s="360"/>
      <c r="V240" s="360"/>
      <c r="W240" s="360"/>
      <c r="X240" s="360"/>
      <c r="Y240" s="360"/>
      <c r="Z240" s="360"/>
    </row>
    <row r="241" spans="1:26" ht="14.25">
      <c r="A241" s="360"/>
      <c r="B241" s="360"/>
      <c r="C241" s="360"/>
      <c r="D241" s="360"/>
      <c r="E241" s="360"/>
      <c r="F241" s="360"/>
      <c r="G241" s="360"/>
      <c r="H241" s="360"/>
      <c r="I241" s="360"/>
      <c r="J241" s="360"/>
      <c r="K241" s="360"/>
      <c r="L241" s="360"/>
      <c r="M241" s="360"/>
      <c r="N241" s="360"/>
      <c r="O241" s="360"/>
      <c r="P241" s="360"/>
      <c r="Q241" s="360"/>
      <c r="R241" s="360"/>
      <c r="S241" s="360"/>
      <c r="T241" s="360"/>
      <c r="U241" s="360"/>
      <c r="V241" s="360"/>
      <c r="W241" s="360"/>
      <c r="X241" s="360"/>
      <c r="Y241" s="360"/>
      <c r="Z241" s="360"/>
    </row>
    <row r="242" spans="1:26" ht="14.25">
      <c r="A242" s="360"/>
      <c r="B242" s="360"/>
      <c r="C242" s="360"/>
      <c r="D242" s="360"/>
      <c r="E242" s="360"/>
      <c r="F242" s="360"/>
      <c r="G242" s="360"/>
      <c r="H242" s="360"/>
      <c r="I242" s="360"/>
      <c r="J242" s="360"/>
      <c r="K242" s="360"/>
      <c r="L242" s="360"/>
      <c r="M242" s="360"/>
      <c r="N242" s="360"/>
      <c r="O242" s="360"/>
      <c r="P242" s="360"/>
      <c r="Q242" s="360"/>
      <c r="R242" s="360"/>
      <c r="S242" s="360"/>
      <c r="T242" s="360"/>
      <c r="U242" s="360"/>
      <c r="V242" s="360"/>
      <c r="W242" s="360"/>
      <c r="X242" s="360"/>
      <c r="Y242" s="360"/>
      <c r="Z242" s="360"/>
    </row>
    <row r="243" spans="1:26" ht="14.25">
      <c r="A243" s="360"/>
      <c r="B243" s="360"/>
      <c r="C243" s="360"/>
      <c r="D243" s="360"/>
      <c r="E243" s="360"/>
      <c r="F243" s="360"/>
      <c r="G243" s="360"/>
      <c r="H243" s="360"/>
      <c r="I243" s="360"/>
      <c r="J243" s="360"/>
      <c r="K243" s="360"/>
      <c r="L243" s="360"/>
      <c r="M243" s="360"/>
      <c r="N243" s="360"/>
      <c r="O243" s="360"/>
      <c r="P243" s="360"/>
      <c r="Q243" s="360"/>
      <c r="R243" s="360"/>
      <c r="S243" s="360"/>
      <c r="T243" s="360"/>
      <c r="U243" s="360"/>
      <c r="V243" s="360"/>
      <c r="W243" s="360"/>
      <c r="X243" s="360"/>
      <c r="Y243" s="360"/>
      <c r="Z243" s="360"/>
    </row>
    <row r="244" spans="1:26" ht="14.25">
      <c r="A244" s="360"/>
      <c r="B244" s="360"/>
      <c r="C244" s="360"/>
      <c r="D244" s="360"/>
      <c r="E244" s="360"/>
      <c r="F244" s="360"/>
      <c r="G244" s="360"/>
      <c r="H244" s="360"/>
      <c r="I244" s="360"/>
      <c r="J244" s="360"/>
      <c r="K244" s="360"/>
      <c r="L244" s="360"/>
      <c r="M244" s="360"/>
      <c r="N244" s="360"/>
      <c r="O244" s="360"/>
      <c r="P244" s="360"/>
      <c r="Q244" s="360"/>
      <c r="R244" s="360"/>
      <c r="S244" s="360"/>
      <c r="T244" s="360"/>
      <c r="U244" s="360"/>
      <c r="V244" s="360"/>
      <c r="W244" s="360"/>
      <c r="X244" s="360"/>
      <c r="Y244" s="360"/>
      <c r="Z244" s="360"/>
    </row>
    <row r="245" spans="1:26" ht="14.25">
      <c r="A245" s="360"/>
      <c r="B245" s="360"/>
      <c r="C245" s="360"/>
      <c r="D245" s="360"/>
      <c r="E245" s="360"/>
      <c r="F245" s="360"/>
      <c r="G245" s="360"/>
      <c r="H245" s="360"/>
      <c r="I245" s="360"/>
      <c r="J245" s="360"/>
      <c r="K245" s="360"/>
      <c r="L245" s="360"/>
      <c r="M245" s="360"/>
      <c r="N245" s="360"/>
      <c r="O245" s="360"/>
      <c r="P245" s="360"/>
      <c r="Q245" s="360"/>
      <c r="R245" s="360"/>
      <c r="S245" s="360"/>
      <c r="T245" s="360"/>
      <c r="U245" s="360"/>
      <c r="V245" s="360"/>
      <c r="W245" s="360"/>
      <c r="X245" s="360"/>
      <c r="Y245" s="360"/>
      <c r="Z245" s="360"/>
    </row>
    <row r="246" spans="1:26" ht="14.25">
      <c r="A246" s="360"/>
      <c r="B246" s="360"/>
      <c r="C246" s="360"/>
      <c r="D246" s="360"/>
      <c r="E246" s="360"/>
      <c r="F246" s="360"/>
      <c r="G246" s="360"/>
      <c r="H246" s="360"/>
      <c r="I246" s="360"/>
      <c r="J246" s="360"/>
      <c r="K246" s="360"/>
      <c r="L246" s="360"/>
      <c r="M246" s="360"/>
      <c r="N246" s="360"/>
      <c r="O246" s="360"/>
      <c r="P246" s="360"/>
      <c r="Q246" s="360"/>
      <c r="R246" s="360"/>
      <c r="S246" s="360"/>
      <c r="T246" s="360"/>
      <c r="U246" s="360"/>
      <c r="V246" s="360"/>
      <c r="W246" s="360"/>
      <c r="X246" s="360"/>
      <c r="Y246" s="360"/>
      <c r="Z246" s="360"/>
    </row>
    <row r="247" spans="1:26" ht="14.25">
      <c r="A247" s="360"/>
      <c r="B247" s="360"/>
      <c r="C247" s="360"/>
      <c r="D247" s="360"/>
      <c r="E247" s="360"/>
      <c r="F247" s="360"/>
      <c r="G247" s="360"/>
      <c r="H247" s="360"/>
      <c r="I247" s="360"/>
      <c r="J247" s="360"/>
      <c r="K247" s="360"/>
      <c r="L247" s="360"/>
      <c r="M247" s="360"/>
      <c r="N247" s="360"/>
      <c r="O247" s="360"/>
      <c r="P247" s="360"/>
      <c r="Q247" s="360"/>
      <c r="R247" s="360"/>
      <c r="S247" s="360"/>
      <c r="T247" s="360"/>
      <c r="U247" s="360"/>
      <c r="V247" s="360"/>
      <c r="W247" s="360"/>
      <c r="X247" s="360"/>
      <c r="Y247" s="360"/>
      <c r="Z247" s="360"/>
    </row>
    <row r="248" spans="1:26" ht="14.25">
      <c r="A248" s="360"/>
      <c r="B248" s="360"/>
      <c r="C248" s="360"/>
      <c r="D248" s="360"/>
      <c r="E248" s="360"/>
      <c r="F248" s="360"/>
      <c r="G248" s="360"/>
      <c r="H248" s="360"/>
      <c r="I248" s="360"/>
      <c r="J248" s="360"/>
      <c r="K248" s="360"/>
      <c r="L248" s="360"/>
      <c r="M248" s="360"/>
      <c r="N248" s="360"/>
      <c r="O248" s="360"/>
      <c r="P248" s="360"/>
      <c r="Q248" s="360"/>
      <c r="R248" s="360"/>
      <c r="S248" s="360"/>
      <c r="T248" s="360"/>
      <c r="U248" s="360"/>
      <c r="V248" s="360"/>
      <c r="W248" s="360"/>
      <c r="X248" s="360"/>
      <c r="Y248" s="360"/>
      <c r="Z248" s="360"/>
    </row>
    <row r="249" spans="1:26" ht="14.25">
      <c r="A249" s="360"/>
      <c r="B249" s="360"/>
      <c r="C249" s="360"/>
      <c r="D249" s="360"/>
      <c r="E249" s="360"/>
      <c r="F249" s="360"/>
      <c r="G249" s="360"/>
      <c r="H249" s="360"/>
      <c r="I249" s="360"/>
      <c r="J249" s="360"/>
      <c r="K249" s="360"/>
      <c r="L249" s="360"/>
      <c r="M249" s="360"/>
      <c r="N249" s="360"/>
      <c r="O249" s="360"/>
      <c r="P249" s="360"/>
      <c r="Q249" s="360"/>
      <c r="R249" s="360"/>
      <c r="S249" s="360"/>
      <c r="T249" s="360"/>
      <c r="U249" s="360"/>
      <c r="V249" s="360"/>
      <c r="W249" s="360"/>
      <c r="X249" s="360"/>
      <c r="Y249" s="360"/>
      <c r="Z249" s="360"/>
    </row>
    <row r="250" spans="1:26" ht="14.25">
      <c r="A250" s="360"/>
      <c r="B250" s="360"/>
      <c r="C250" s="360"/>
      <c r="D250" s="360"/>
      <c r="E250" s="360"/>
      <c r="F250" s="360"/>
      <c r="G250" s="360"/>
      <c r="H250" s="360"/>
      <c r="I250" s="360"/>
      <c r="J250" s="360"/>
      <c r="K250" s="360"/>
      <c r="L250" s="360"/>
      <c r="M250" s="360"/>
      <c r="N250" s="360"/>
      <c r="O250" s="360"/>
      <c r="P250" s="360"/>
      <c r="Q250" s="360"/>
      <c r="R250" s="360"/>
      <c r="S250" s="360"/>
      <c r="T250" s="360"/>
      <c r="U250" s="360"/>
      <c r="V250" s="360"/>
      <c r="W250" s="360"/>
      <c r="X250" s="360"/>
      <c r="Y250" s="360"/>
      <c r="Z250" s="360"/>
    </row>
    <row r="251" spans="1:26" ht="14.25">
      <c r="A251" s="360"/>
      <c r="B251" s="360"/>
      <c r="C251" s="360"/>
      <c r="D251" s="360"/>
      <c r="E251" s="360"/>
      <c r="F251" s="360"/>
      <c r="G251" s="360"/>
      <c r="H251" s="360"/>
      <c r="I251" s="360"/>
      <c r="J251" s="360"/>
      <c r="K251" s="360"/>
      <c r="L251" s="360"/>
      <c r="M251" s="360"/>
      <c r="N251" s="360"/>
      <c r="O251" s="360"/>
      <c r="P251" s="360"/>
      <c r="Q251" s="360"/>
      <c r="R251" s="360"/>
      <c r="S251" s="360"/>
      <c r="T251" s="360"/>
      <c r="U251" s="360"/>
      <c r="V251" s="360"/>
      <c r="W251" s="360"/>
      <c r="X251" s="360"/>
      <c r="Y251" s="360"/>
      <c r="Z251" s="360"/>
    </row>
    <row r="252" spans="1:26" ht="14.25">
      <c r="A252" s="360"/>
      <c r="B252" s="360"/>
      <c r="C252" s="360"/>
      <c r="D252" s="360"/>
      <c r="E252" s="360"/>
      <c r="F252" s="360"/>
      <c r="G252" s="360"/>
      <c r="H252" s="360"/>
      <c r="I252" s="360"/>
      <c r="J252" s="360"/>
      <c r="K252" s="360"/>
      <c r="L252" s="360"/>
      <c r="M252" s="360"/>
      <c r="N252" s="360"/>
      <c r="O252" s="360"/>
      <c r="P252" s="360"/>
      <c r="Q252" s="360"/>
      <c r="R252" s="360"/>
      <c r="S252" s="360"/>
      <c r="T252" s="360"/>
      <c r="U252" s="360"/>
      <c r="V252" s="360"/>
      <c r="W252" s="360"/>
      <c r="X252" s="360"/>
      <c r="Y252" s="360"/>
      <c r="Z252" s="360"/>
    </row>
    <row r="253" spans="1:26" ht="14.25">
      <c r="A253" s="360"/>
      <c r="B253" s="360"/>
      <c r="C253" s="360"/>
      <c r="D253" s="360"/>
      <c r="E253" s="360"/>
      <c r="F253" s="360"/>
      <c r="G253" s="360"/>
      <c r="H253" s="360"/>
      <c r="I253" s="360"/>
      <c r="J253" s="360"/>
      <c r="K253" s="360"/>
      <c r="L253" s="360"/>
      <c r="M253" s="360"/>
      <c r="N253" s="360"/>
      <c r="O253" s="360"/>
      <c r="P253" s="360"/>
      <c r="Q253" s="360"/>
      <c r="R253" s="360"/>
      <c r="S253" s="360"/>
      <c r="T253" s="360"/>
      <c r="U253" s="360"/>
      <c r="V253" s="360"/>
      <c r="W253" s="360"/>
      <c r="X253" s="360"/>
      <c r="Y253" s="360"/>
      <c r="Z253" s="360"/>
    </row>
    <row r="254" spans="1:26" ht="14.25">
      <c r="A254" s="360"/>
      <c r="B254" s="360"/>
      <c r="C254" s="360"/>
      <c r="D254" s="360"/>
      <c r="E254" s="360"/>
      <c r="F254" s="360"/>
      <c r="G254" s="360"/>
      <c r="H254" s="360"/>
      <c r="I254" s="360"/>
      <c r="J254" s="360"/>
      <c r="K254" s="360"/>
      <c r="L254" s="360"/>
      <c r="M254" s="360"/>
      <c r="N254" s="360"/>
      <c r="O254" s="360"/>
      <c r="P254" s="360"/>
      <c r="Q254" s="360"/>
      <c r="R254" s="360"/>
      <c r="S254" s="360"/>
      <c r="T254" s="360"/>
      <c r="U254" s="360"/>
      <c r="V254" s="360"/>
      <c r="W254" s="360"/>
      <c r="X254" s="360"/>
      <c r="Y254" s="360"/>
      <c r="Z254" s="360"/>
    </row>
    <row r="255" spans="1:26" ht="14.25">
      <c r="A255" s="360"/>
      <c r="B255" s="360"/>
      <c r="C255" s="360"/>
      <c r="D255" s="360"/>
      <c r="E255" s="360"/>
      <c r="F255" s="360"/>
      <c r="G255" s="360"/>
      <c r="H255" s="360"/>
      <c r="I255" s="360"/>
      <c r="J255" s="360"/>
      <c r="K255" s="360"/>
      <c r="L255" s="360"/>
      <c r="M255" s="360"/>
      <c r="N255" s="360"/>
      <c r="O255" s="360"/>
      <c r="P255" s="360"/>
      <c r="Q255" s="360"/>
      <c r="R255" s="360"/>
      <c r="S255" s="360"/>
      <c r="T255" s="360"/>
      <c r="U255" s="360"/>
      <c r="V255" s="360"/>
      <c r="W255" s="360"/>
      <c r="X255" s="360"/>
      <c r="Y255" s="360"/>
      <c r="Z255" s="360"/>
    </row>
    <row r="256" spans="1:26" ht="14.25">
      <c r="A256" s="360"/>
      <c r="B256" s="360"/>
      <c r="C256" s="360"/>
      <c r="D256" s="360"/>
      <c r="E256" s="360"/>
      <c r="F256" s="360"/>
      <c r="G256" s="360"/>
      <c r="H256" s="360"/>
      <c r="I256" s="360"/>
      <c r="J256" s="360"/>
      <c r="K256" s="360"/>
      <c r="L256" s="360"/>
      <c r="M256" s="360"/>
      <c r="N256" s="360"/>
      <c r="O256" s="360"/>
      <c r="P256" s="360"/>
      <c r="Q256" s="360"/>
      <c r="R256" s="360"/>
      <c r="S256" s="360"/>
      <c r="T256" s="360"/>
      <c r="U256" s="360"/>
      <c r="V256" s="360"/>
      <c r="W256" s="360"/>
      <c r="X256" s="360"/>
      <c r="Y256" s="360"/>
      <c r="Z256" s="360"/>
    </row>
    <row r="257" spans="1:26" ht="14.25">
      <c r="A257" s="360"/>
      <c r="B257" s="360"/>
      <c r="C257" s="360"/>
      <c r="D257" s="360"/>
      <c r="E257" s="360"/>
      <c r="F257" s="360"/>
      <c r="G257" s="360"/>
      <c r="H257" s="360"/>
      <c r="I257" s="360"/>
      <c r="J257" s="360"/>
      <c r="K257" s="360"/>
      <c r="L257" s="360"/>
      <c r="M257" s="360"/>
      <c r="N257" s="360"/>
      <c r="O257" s="360"/>
      <c r="P257" s="360"/>
      <c r="Q257" s="360"/>
      <c r="R257" s="360"/>
      <c r="S257" s="360"/>
      <c r="T257" s="360"/>
      <c r="U257" s="360"/>
      <c r="V257" s="360"/>
      <c r="W257" s="360"/>
      <c r="X257" s="360"/>
      <c r="Y257" s="360"/>
      <c r="Z257" s="360"/>
    </row>
    <row r="258" spans="1:26" ht="14.25">
      <c r="A258" s="360"/>
      <c r="B258" s="360"/>
      <c r="C258" s="360"/>
      <c r="D258" s="360"/>
      <c r="E258" s="360"/>
      <c r="F258" s="360"/>
      <c r="G258" s="360"/>
      <c r="H258" s="360"/>
      <c r="I258" s="360"/>
      <c r="J258" s="360"/>
      <c r="K258" s="360"/>
      <c r="L258" s="360"/>
      <c r="M258" s="360"/>
      <c r="N258" s="360"/>
      <c r="O258" s="360"/>
      <c r="P258" s="360"/>
      <c r="Q258" s="360"/>
      <c r="R258" s="360"/>
      <c r="S258" s="360"/>
      <c r="T258" s="360"/>
      <c r="U258" s="360"/>
      <c r="V258" s="360"/>
      <c r="W258" s="360"/>
      <c r="X258" s="360"/>
      <c r="Y258" s="360"/>
      <c r="Z258" s="360"/>
    </row>
    <row r="259" spans="1:26" ht="14.25">
      <c r="A259" s="360"/>
      <c r="B259" s="360"/>
      <c r="C259" s="360"/>
      <c r="D259" s="360"/>
      <c r="E259" s="360"/>
      <c r="F259" s="360"/>
      <c r="G259" s="360"/>
      <c r="H259" s="360"/>
      <c r="I259" s="360"/>
      <c r="J259" s="360"/>
      <c r="K259" s="360"/>
      <c r="L259" s="360"/>
      <c r="M259" s="360"/>
      <c r="N259" s="360"/>
      <c r="O259" s="360"/>
      <c r="P259" s="360"/>
      <c r="Q259" s="360"/>
      <c r="R259" s="360"/>
      <c r="S259" s="360"/>
      <c r="T259" s="360"/>
      <c r="U259" s="360"/>
      <c r="V259" s="360"/>
      <c r="W259" s="360"/>
      <c r="X259" s="360"/>
      <c r="Y259" s="360"/>
      <c r="Z259" s="360"/>
    </row>
    <row r="260" spans="1:26" ht="14.25">
      <c r="A260" s="360"/>
      <c r="B260" s="360"/>
      <c r="C260" s="360"/>
      <c r="D260" s="360"/>
      <c r="E260" s="360"/>
      <c r="F260" s="360"/>
      <c r="G260" s="360"/>
      <c r="H260" s="360"/>
      <c r="I260" s="360"/>
      <c r="J260" s="360"/>
      <c r="K260" s="360"/>
      <c r="L260" s="360"/>
      <c r="M260" s="360"/>
      <c r="N260" s="360"/>
      <c r="O260" s="360"/>
      <c r="P260" s="360"/>
      <c r="Q260" s="360"/>
      <c r="R260" s="360"/>
      <c r="S260" s="360"/>
      <c r="T260" s="360"/>
      <c r="U260" s="360"/>
      <c r="V260" s="360"/>
      <c r="W260" s="360"/>
      <c r="X260" s="360"/>
      <c r="Y260" s="360"/>
      <c r="Z260" s="360"/>
    </row>
    <row r="261" spans="1:26" ht="14.25">
      <c r="A261" s="360"/>
      <c r="B261" s="360"/>
      <c r="C261" s="360"/>
      <c r="D261" s="360"/>
      <c r="E261" s="360"/>
      <c r="F261" s="360"/>
      <c r="G261" s="360"/>
      <c r="H261" s="360"/>
      <c r="I261" s="360"/>
      <c r="J261" s="360"/>
      <c r="K261" s="360"/>
      <c r="L261" s="360"/>
      <c r="M261" s="360"/>
      <c r="N261" s="360"/>
      <c r="O261" s="360"/>
      <c r="P261" s="360"/>
      <c r="Q261" s="360"/>
      <c r="R261" s="360"/>
      <c r="S261" s="360"/>
      <c r="T261" s="360"/>
      <c r="U261" s="360"/>
      <c r="V261" s="360"/>
      <c r="W261" s="360"/>
      <c r="X261" s="360"/>
      <c r="Y261" s="360"/>
      <c r="Z261" s="360"/>
    </row>
    <row r="262" spans="1:26" ht="14.25">
      <c r="A262" s="360"/>
      <c r="B262" s="360"/>
      <c r="C262" s="360"/>
      <c r="D262" s="360"/>
      <c r="E262" s="360"/>
      <c r="F262" s="360"/>
      <c r="G262" s="360"/>
      <c r="H262" s="360"/>
      <c r="I262" s="360"/>
      <c r="J262" s="360"/>
      <c r="K262" s="360"/>
      <c r="L262" s="360"/>
      <c r="M262" s="360"/>
      <c r="N262" s="360"/>
      <c r="O262" s="360"/>
      <c r="P262" s="360"/>
      <c r="Q262" s="360"/>
      <c r="R262" s="360"/>
      <c r="S262" s="360"/>
      <c r="T262" s="360"/>
      <c r="U262" s="360"/>
      <c r="V262" s="360"/>
      <c r="W262" s="360"/>
      <c r="X262" s="360"/>
      <c r="Y262" s="360"/>
      <c r="Z262" s="360"/>
    </row>
    <row r="263" spans="1:26" ht="14.25">
      <c r="A263" s="360"/>
      <c r="B263" s="360"/>
      <c r="C263" s="360"/>
      <c r="D263" s="360"/>
      <c r="E263" s="360"/>
      <c r="F263" s="360"/>
      <c r="G263" s="360"/>
      <c r="H263" s="360"/>
      <c r="I263" s="360"/>
      <c r="J263" s="360"/>
      <c r="K263" s="360"/>
      <c r="L263" s="360"/>
      <c r="M263" s="360"/>
      <c r="N263" s="360"/>
      <c r="O263" s="360"/>
      <c r="P263" s="360"/>
      <c r="Q263" s="360"/>
      <c r="R263" s="360"/>
      <c r="S263" s="360"/>
      <c r="T263" s="360"/>
      <c r="U263" s="360"/>
      <c r="V263" s="360"/>
      <c r="W263" s="360"/>
      <c r="X263" s="360"/>
      <c r="Y263" s="360"/>
      <c r="Z263" s="360"/>
    </row>
    <row r="264" spans="1:26" ht="14.25">
      <c r="A264" s="360"/>
      <c r="B264" s="360"/>
      <c r="C264" s="360"/>
      <c r="D264" s="360"/>
      <c r="E264" s="360"/>
      <c r="F264" s="360"/>
      <c r="G264" s="360"/>
      <c r="H264" s="360"/>
      <c r="I264" s="360"/>
      <c r="J264" s="360"/>
      <c r="K264" s="360"/>
      <c r="L264" s="360"/>
      <c r="M264" s="360"/>
      <c r="N264" s="360"/>
      <c r="O264" s="360"/>
      <c r="P264" s="360"/>
      <c r="Q264" s="360"/>
      <c r="R264" s="360"/>
      <c r="S264" s="360"/>
      <c r="T264" s="360"/>
      <c r="U264" s="360"/>
      <c r="V264" s="360"/>
      <c r="W264" s="360"/>
      <c r="X264" s="360"/>
      <c r="Y264" s="360"/>
      <c r="Z264" s="360"/>
    </row>
    <row r="265" spans="1:26" ht="14.25">
      <c r="A265" s="360"/>
      <c r="B265" s="360"/>
      <c r="C265" s="360"/>
      <c r="D265" s="360"/>
      <c r="E265" s="360"/>
      <c r="F265" s="360"/>
      <c r="G265" s="360"/>
      <c r="H265" s="360"/>
      <c r="I265" s="360"/>
      <c r="J265" s="360"/>
      <c r="K265" s="360"/>
      <c r="L265" s="360"/>
      <c r="M265" s="360"/>
      <c r="N265" s="360"/>
      <c r="O265" s="360"/>
      <c r="P265" s="360"/>
      <c r="Q265" s="360"/>
      <c r="R265" s="360"/>
      <c r="S265" s="360"/>
      <c r="T265" s="360"/>
      <c r="U265" s="360"/>
      <c r="V265" s="360"/>
      <c r="W265" s="360"/>
      <c r="X265" s="360"/>
      <c r="Y265" s="360"/>
      <c r="Z265" s="360"/>
    </row>
    <row r="266" spans="1:26" ht="14.25">
      <c r="A266" s="360"/>
      <c r="B266" s="360"/>
      <c r="C266" s="360"/>
      <c r="D266" s="360"/>
      <c r="E266" s="360"/>
      <c r="F266" s="360"/>
      <c r="G266" s="360"/>
      <c r="H266" s="360"/>
      <c r="I266" s="360"/>
      <c r="J266" s="360"/>
      <c r="K266" s="360"/>
      <c r="L266" s="360"/>
      <c r="M266" s="360"/>
      <c r="N266" s="360"/>
      <c r="O266" s="360"/>
      <c r="P266" s="360"/>
      <c r="Q266" s="360"/>
      <c r="R266" s="360"/>
      <c r="S266" s="360"/>
      <c r="T266" s="360"/>
      <c r="U266" s="360"/>
      <c r="V266" s="360"/>
      <c r="W266" s="360"/>
      <c r="X266" s="360"/>
      <c r="Y266" s="360"/>
      <c r="Z266" s="360"/>
    </row>
    <row r="267" spans="1:26" ht="14.25">
      <c r="A267" s="360"/>
      <c r="B267" s="360"/>
      <c r="C267" s="360"/>
      <c r="D267" s="360"/>
      <c r="E267" s="360"/>
      <c r="F267" s="360"/>
      <c r="G267" s="360"/>
      <c r="H267" s="360"/>
      <c r="I267" s="360"/>
      <c r="J267" s="360"/>
      <c r="K267" s="360"/>
      <c r="L267" s="360"/>
      <c r="M267" s="360"/>
      <c r="N267" s="360"/>
      <c r="O267" s="360"/>
      <c r="P267" s="360"/>
      <c r="Q267" s="360"/>
      <c r="R267" s="360"/>
      <c r="S267" s="360"/>
      <c r="T267" s="360"/>
      <c r="U267" s="360"/>
      <c r="V267" s="360"/>
      <c r="W267" s="360"/>
      <c r="X267" s="360"/>
      <c r="Y267" s="360"/>
      <c r="Z267" s="360"/>
    </row>
    <row r="268" spans="1:26" ht="14.25">
      <c r="A268" s="360"/>
      <c r="B268" s="360"/>
      <c r="C268" s="360"/>
      <c r="D268" s="360"/>
      <c r="E268" s="360"/>
      <c r="F268" s="360"/>
      <c r="G268" s="360"/>
      <c r="H268" s="360"/>
      <c r="I268" s="360"/>
      <c r="J268" s="360"/>
      <c r="K268" s="360"/>
      <c r="L268" s="360"/>
      <c r="M268" s="360"/>
      <c r="N268" s="360"/>
      <c r="O268" s="360"/>
      <c r="P268" s="360"/>
      <c r="Q268" s="360"/>
      <c r="R268" s="360"/>
      <c r="S268" s="360"/>
      <c r="T268" s="360"/>
      <c r="U268" s="360"/>
      <c r="V268" s="360"/>
      <c r="W268" s="360"/>
      <c r="X268" s="360"/>
      <c r="Y268" s="360"/>
      <c r="Z268" s="360"/>
    </row>
    <row r="269" spans="1:26" ht="14.25">
      <c r="A269" s="360"/>
      <c r="B269" s="360"/>
      <c r="C269" s="360"/>
      <c r="D269" s="360"/>
      <c r="E269" s="360"/>
      <c r="F269" s="360"/>
      <c r="G269" s="360"/>
      <c r="H269" s="360"/>
      <c r="I269" s="360"/>
      <c r="J269" s="360"/>
      <c r="K269" s="360"/>
      <c r="L269" s="360"/>
      <c r="M269" s="360"/>
      <c r="N269" s="360"/>
      <c r="O269" s="360"/>
      <c r="P269" s="360"/>
      <c r="Q269" s="360"/>
      <c r="R269" s="360"/>
      <c r="S269" s="360"/>
      <c r="T269" s="360"/>
      <c r="U269" s="360"/>
      <c r="V269" s="360"/>
      <c r="W269" s="360"/>
      <c r="X269" s="360"/>
      <c r="Y269" s="360"/>
      <c r="Z269" s="360"/>
    </row>
    <row r="270" spans="1:26" ht="14.25">
      <c r="A270" s="360"/>
      <c r="B270" s="360"/>
      <c r="C270" s="360"/>
      <c r="D270" s="360"/>
      <c r="E270" s="360"/>
      <c r="F270" s="360"/>
      <c r="G270" s="360"/>
      <c r="H270" s="360"/>
      <c r="I270" s="360"/>
      <c r="J270" s="360"/>
      <c r="K270" s="360"/>
      <c r="L270" s="360"/>
      <c r="M270" s="360"/>
      <c r="N270" s="360"/>
      <c r="O270" s="360"/>
      <c r="P270" s="360"/>
      <c r="Q270" s="360"/>
      <c r="R270" s="360"/>
      <c r="S270" s="360"/>
      <c r="T270" s="360"/>
      <c r="U270" s="360"/>
      <c r="V270" s="360"/>
      <c r="W270" s="360"/>
      <c r="X270" s="360"/>
      <c r="Y270" s="360"/>
      <c r="Z270" s="360"/>
    </row>
    <row r="271" spans="1:26" ht="14.25">
      <c r="A271" s="360"/>
      <c r="B271" s="360"/>
      <c r="C271" s="360"/>
      <c r="D271" s="360"/>
      <c r="E271" s="360"/>
      <c r="F271" s="360"/>
      <c r="G271" s="360"/>
      <c r="H271" s="360"/>
      <c r="I271" s="360"/>
      <c r="J271" s="360"/>
      <c r="K271" s="360"/>
      <c r="L271" s="360"/>
      <c r="M271" s="360"/>
      <c r="N271" s="360"/>
      <c r="O271" s="360"/>
      <c r="P271" s="360"/>
      <c r="Q271" s="360"/>
      <c r="R271" s="360"/>
      <c r="S271" s="360"/>
      <c r="T271" s="360"/>
      <c r="U271" s="360"/>
      <c r="V271" s="360"/>
      <c r="W271" s="360"/>
      <c r="X271" s="360"/>
      <c r="Y271" s="360"/>
      <c r="Z271" s="360"/>
    </row>
    <row r="272" spans="1:26" ht="14.25">
      <c r="A272" s="360"/>
      <c r="B272" s="360"/>
      <c r="C272" s="360"/>
      <c r="D272" s="360"/>
      <c r="E272" s="360"/>
      <c r="F272" s="360"/>
      <c r="G272" s="360"/>
      <c r="H272" s="360"/>
      <c r="I272" s="360"/>
      <c r="J272" s="360"/>
      <c r="K272" s="360"/>
      <c r="L272" s="360"/>
      <c r="M272" s="360"/>
      <c r="N272" s="360"/>
      <c r="O272" s="360"/>
      <c r="P272" s="360"/>
      <c r="Q272" s="360"/>
      <c r="R272" s="360"/>
      <c r="S272" s="360"/>
      <c r="T272" s="360"/>
      <c r="U272" s="360"/>
      <c r="V272" s="360"/>
      <c r="W272" s="360"/>
      <c r="X272" s="360"/>
      <c r="Y272" s="360"/>
      <c r="Z272" s="360"/>
    </row>
    <row r="273" spans="1:26" ht="14.25">
      <c r="A273" s="360"/>
      <c r="B273" s="360"/>
      <c r="C273" s="360"/>
      <c r="D273" s="360"/>
      <c r="E273" s="360"/>
      <c r="F273" s="360"/>
      <c r="G273" s="360"/>
      <c r="H273" s="360"/>
      <c r="I273" s="360"/>
      <c r="J273" s="360"/>
      <c r="K273" s="360"/>
      <c r="L273" s="360"/>
      <c r="M273" s="360"/>
      <c r="N273" s="360"/>
      <c r="O273" s="360"/>
      <c r="P273" s="360"/>
      <c r="Q273" s="360"/>
      <c r="R273" s="360"/>
      <c r="S273" s="360"/>
      <c r="T273" s="360"/>
      <c r="U273" s="360"/>
      <c r="V273" s="360"/>
      <c r="W273" s="360"/>
      <c r="X273" s="360"/>
      <c r="Y273" s="360"/>
      <c r="Z273" s="360"/>
    </row>
    <row r="274" spans="1:26" ht="14.25">
      <c r="A274" s="360"/>
      <c r="B274" s="360"/>
      <c r="C274" s="360"/>
      <c r="D274" s="360"/>
      <c r="E274" s="360"/>
      <c r="F274" s="360"/>
      <c r="G274" s="360"/>
      <c r="H274" s="360"/>
      <c r="I274" s="360"/>
      <c r="J274" s="360"/>
      <c r="K274" s="360"/>
      <c r="L274" s="360"/>
      <c r="M274" s="360"/>
      <c r="N274" s="360"/>
      <c r="O274" s="360"/>
      <c r="P274" s="360"/>
      <c r="Q274" s="360"/>
      <c r="R274" s="360"/>
      <c r="S274" s="360"/>
      <c r="T274" s="360"/>
      <c r="U274" s="360"/>
      <c r="V274" s="360"/>
      <c r="W274" s="360"/>
      <c r="X274" s="360"/>
      <c r="Y274" s="360"/>
      <c r="Z274" s="360"/>
    </row>
    <row r="275" spans="1:26" ht="14.25">
      <c r="A275" s="360"/>
      <c r="B275" s="360"/>
      <c r="C275" s="360"/>
      <c r="D275" s="360"/>
      <c r="E275" s="360"/>
      <c r="F275" s="360"/>
      <c r="G275" s="360"/>
      <c r="H275" s="360"/>
      <c r="I275" s="360"/>
      <c r="J275" s="360"/>
      <c r="K275" s="360"/>
      <c r="L275" s="360"/>
      <c r="M275" s="360"/>
      <c r="N275" s="360"/>
      <c r="O275" s="360"/>
      <c r="P275" s="360"/>
      <c r="Q275" s="360"/>
      <c r="R275" s="360"/>
      <c r="S275" s="360"/>
      <c r="T275" s="360"/>
      <c r="U275" s="360"/>
      <c r="V275" s="360"/>
      <c r="W275" s="360"/>
      <c r="X275" s="360"/>
      <c r="Y275" s="360"/>
      <c r="Z275" s="360"/>
    </row>
    <row r="276" spans="1:26" ht="14.25">
      <c r="A276" s="360"/>
      <c r="B276" s="360"/>
      <c r="C276" s="360"/>
      <c r="D276" s="360"/>
      <c r="E276" s="360"/>
      <c r="F276" s="360"/>
      <c r="G276" s="360"/>
      <c r="H276" s="360"/>
      <c r="I276" s="360"/>
      <c r="J276" s="360"/>
      <c r="K276" s="360"/>
      <c r="L276" s="360"/>
      <c r="M276" s="360"/>
      <c r="N276" s="360"/>
      <c r="O276" s="360"/>
      <c r="P276" s="360"/>
      <c r="Q276" s="360"/>
      <c r="R276" s="360"/>
      <c r="S276" s="360"/>
      <c r="T276" s="360"/>
      <c r="U276" s="360"/>
      <c r="V276" s="360"/>
      <c r="W276" s="360"/>
      <c r="X276" s="360"/>
      <c r="Y276" s="360"/>
      <c r="Z276" s="360"/>
    </row>
    <row r="277" spans="1:26" ht="14.25">
      <c r="A277" s="360"/>
      <c r="B277" s="360"/>
      <c r="C277" s="360"/>
      <c r="D277" s="360"/>
      <c r="E277" s="360"/>
      <c r="F277" s="360"/>
      <c r="G277" s="360"/>
      <c r="H277" s="360"/>
      <c r="I277" s="360"/>
      <c r="J277" s="360"/>
      <c r="K277" s="360"/>
      <c r="L277" s="360"/>
      <c r="M277" s="360"/>
      <c r="N277" s="360"/>
      <c r="O277" s="360"/>
      <c r="P277" s="360"/>
      <c r="Q277" s="360"/>
      <c r="R277" s="360"/>
      <c r="S277" s="360"/>
      <c r="T277" s="360"/>
      <c r="U277" s="360"/>
      <c r="V277" s="360"/>
      <c r="W277" s="360"/>
      <c r="X277" s="360"/>
      <c r="Y277" s="360"/>
      <c r="Z277" s="360"/>
    </row>
    <row r="278" spans="1:26" ht="14.25">
      <c r="A278" s="360"/>
      <c r="B278" s="360"/>
      <c r="C278" s="360"/>
      <c r="D278" s="360"/>
      <c r="E278" s="360"/>
      <c r="F278" s="360"/>
      <c r="G278" s="360"/>
      <c r="H278" s="360"/>
      <c r="I278" s="360"/>
      <c r="J278" s="360"/>
      <c r="K278" s="360"/>
      <c r="L278" s="360"/>
      <c r="M278" s="360"/>
      <c r="N278" s="360"/>
      <c r="O278" s="360"/>
      <c r="P278" s="360"/>
      <c r="Q278" s="360"/>
      <c r="R278" s="360"/>
      <c r="S278" s="360"/>
      <c r="T278" s="360"/>
      <c r="U278" s="360"/>
      <c r="V278" s="360"/>
      <c r="W278" s="360"/>
      <c r="X278" s="360"/>
      <c r="Y278" s="360"/>
      <c r="Z278" s="360"/>
    </row>
    <row r="279" spans="1:26" ht="14.25">
      <c r="A279" s="360"/>
      <c r="B279" s="360"/>
      <c r="C279" s="360"/>
      <c r="D279" s="360"/>
      <c r="E279" s="360"/>
      <c r="F279" s="360"/>
      <c r="G279" s="360"/>
      <c r="H279" s="360"/>
      <c r="I279" s="360"/>
      <c r="J279" s="360"/>
      <c r="K279" s="360"/>
      <c r="L279" s="360"/>
      <c r="M279" s="360"/>
      <c r="N279" s="360"/>
      <c r="O279" s="360"/>
      <c r="P279" s="360"/>
      <c r="Q279" s="360"/>
      <c r="R279" s="360"/>
      <c r="S279" s="360"/>
      <c r="T279" s="360"/>
      <c r="U279" s="360"/>
      <c r="V279" s="360"/>
      <c r="W279" s="360"/>
      <c r="X279" s="360"/>
      <c r="Y279" s="360"/>
      <c r="Z279" s="360"/>
    </row>
    <row r="280" spans="1:26" ht="14.25">
      <c r="A280" s="360"/>
      <c r="B280" s="360"/>
      <c r="C280" s="360"/>
      <c r="D280" s="360"/>
      <c r="E280" s="360"/>
      <c r="F280" s="360"/>
      <c r="G280" s="360"/>
      <c r="H280" s="360"/>
      <c r="I280" s="360"/>
      <c r="J280" s="360"/>
      <c r="K280" s="360"/>
      <c r="L280" s="360"/>
      <c r="M280" s="360"/>
      <c r="N280" s="360"/>
      <c r="O280" s="360"/>
      <c r="P280" s="360"/>
      <c r="Q280" s="360"/>
      <c r="R280" s="360"/>
      <c r="S280" s="360"/>
      <c r="T280" s="360"/>
      <c r="U280" s="360"/>
      <c r="V280" s="360"/>
      <c r="W280" s="360"/>
      <c r="X280" s="360"/>
      <c r="Y280" s="360"/>
      <c r="Z280" s="360"/>
    </row>
    <row r="281" spans="1:26" ht="14.25">
      <c r="A281" s="360"/>
      <c r="B281" s="360"/>
      <c r="C281" s="360"/>
      <c r="D281" s="360"/>
      <c r="E281" s="360"/>
      <c r="F281" s="360"/>
      <c r="G281" s="360"/>
      <c r="H281" s="360"/>
      <c r="I281" s="360"/>
      <c r="J281" s="360"/>
      <c r="K281" s="360"/>
      <c r="L281" s="360"/>
      <c r="M281" s="360"/>
      <c r="N281" s="360"/>
      <c r="O281" s="360"/>
      <c r="P281" s="360"/>
      <c r="Q281" s="360"/>
      <c r="R281" s="360"/>
      <c r="S281" s="360"/>
      <c r="T281" s="360"/>
      <c r="U281" s="360"/>
      <c r="V281" s="360"/>
      <c r="W281" s="360"/>
      <c r="X281" s="360"/>
      <c r="Y281" s="360"/>
      <c r="Z281" s="360"/>
    </row>
    <row r="282" spans="1:26" ht="14.25">
      <c r="A282" s="360"/>
      <c r="B282" s="360"/>
      <c r="C282" s="360"/>
      <c r="D282" s="360"/>
      <c r="E282" s="360"/>
      <c r="F282" s="360"/>
      <c r="G282" s="360"/>
      <c r="H282" s="360"/>
      <c r="I282" s="360"/>
      <c r="J282" s="360"/>
      <c r="K282" s="360"/>
      <c r="L282" s="360"/>
      <c r="M282" s="360"/>
      <c r="N282" s="360"/>
      <c r="O282" s="360"/>
      <c r="P282" s="360"/>
      <c r="Q282" s="360"/>
      <c r="R282" s="360"/>
      <c r="S282" s="360"/>
      <c r="T282" s="360"/>
      <c r="U282" s="360"/>
      <c r="V282" s="360"/>
      <c r="W282" s="360"/>
      <c r="X282" s="360"/>
      <c r="Y282" s="360"/>
      <c r="Z282" s="360"/>
    </row>
    <row r="283" spans="1:26" ht="14.25">
      <c r="A283" s="360"/>
      <c r="B283" s="360"/>
      <c r="C283" s="360"/>
      <c r="D283" s="360"/>
      <c r="E283" s="360"/>
      <c r="F283" s="360"/>
      <c r="G283" s="360"/>
      <c r="H283" s="360"/>
      <c r="I283" s="360"/>
      <c r="J283" s="360"/>
      <c r="K283" s="360"/>
      <c r="L283" s="360"/>
      <c r="M283" s="360"/>
      <c r="N283" s="360"/>
      <c r="O283" s="360"/>
      <c r="P283" s="360"/>
      <c r="Q283" s="360"/>
      <c r="R283" s="360"/>
      <c r="S283" s="360"/>
      <c r="T283" s="360"/>
      <c r="U283" s="360"/>
      <c r="V283" s="360"/>
      <c r="W283" s="360"/>
      <c r="X283" s="360"/>
      <c r="Y283" s="360"/>
      <c r="Z283" s="360"/>
    </row>
    <row r="284" spans="1:26" ht="14.25">
      <c r="A284" s="360"/>
      <c r="B284" s="360"/>
      <c r="C284" s="360"/>
      <c r="D284" s="360"/>
      <c r="E284" s="360"/>
      <c r="F284" s="360"/>
      <c r="G284" s="360"/>
      <c r="H284" s="360"/>
      <c r="I284" s="360"/>
      <c r="J284" s="360"/>
      <c r="K284" s="360"/>
      <c r="L284" s="360"/>
      <c r="M284" s="360"/>
      <c r="N284" s="360"/>
      <c r="O284" s="360"/>
      <c r="P284" s="360"/>
      <c r="Q284" s="360"/>
      <c r="R284" s="360"/>
      <c r="S284" s="360"/>
      <c r="T284" s="360"/>
      <c r="U284" s="360"/>
      <c r="V284" s="360"/>
      <c r="W284" s="360"/>
      <c r="X284" s="360"/>
      <c r="Y284" s="360"/>
      <c r="Z284" s="360"/>
    </row>
    <row r="285" spans="1:26" ht="14.25">
      <c r="A285" s="360"/>
      <c r="B285" s="360"/>
      <c r="C285" s="360"/>
      <c r="D285" s="360"/>
      <c r="E285" s="360"/>
      <c r="F285" s="360"/>
      <c r="G285" s="360"/>
      <c r="H285" s="360"/>
      <c r="I285" s="360"/>
      <c r="J285" s="360"/>
      <c r="K285" s="360"/>
      <c r="L285" s="360"/>
      <c r="M285" s="360"/>
      <c r="N285" s="360"/>
      <c r="O285" s="360"/>
      <c r="P285" s="360"/>
      <c r="Q285" s="360"/>
      <c r="R285" s="360"/>
      <c r="S285" s="360"/>
      <c r="T285" s="360"/>
      <c r="U285" s="360"/>
      <c r="V285" s="360"/>
      <c r="W285" s="360"/>
      <c r="X285" s="360"/>
      <c r="Y285" s="360"/>
      <c r="Z285" s="360"/>
    </row>
    <row r="286" spans="1:26" ht="14.25">
      <c r="A286" s="360"/>
      <c r="B286" s="360"/>
      <c r="C286" s="360"/>
      <c r="D286" s="360"/>
      <c r="E286" s="360"/>
      <c r="F286" s="360"/>
      <c r="G286" s="360"/>
      <c r="H286" s="360"/>
      <c r="I286" s="360"/>
      <c r="J286" s="360"/>
      <c r="K286" s="360"/>
      <c r="L286" s="360"/>
      <c r="M286" s="360"/>
      <c r="N286" s="360"/>
      <c r="O286" s="360"/>
      <c r="P286" s="360"/>
      <c r="Q286" s="360"/>
      <c r="R286" s="360"/>
      <c r="S286" s="360"/>
      <c r="T286" s="360"/>
      <c r="U286" s="360"/>
      <c r="V286" s="360"/>
      <c r="W286" s="360"/>
      <c r="X286" s="360"/>
      <c r="Y286" s="360"/>
      <c r="Z286" s="360"/>
    </row>
    <row r="287" spans="1:26" ht="14.25">
      <c r="A287" s="360"/>
      <c r="B287" s="360"/>
      <c r="C287" s="360"/>
      <c r="D287" s="360"/>
      <c r="E287" s="360"/>
      <c r="F287" s="360"/>
      <c r="G287" s="360"/>
      <c r="H287" s="360"/>
      <c r="I287" s="360"/>
      <c r="J287" s="360"/>
      <c r="K287" s="360"/>
      <c r="L287" s="360"/>
      <c r="M287" s="360"/>
      <c r="N287" s="360"/>
      <c r="O287" s="360"/>
      <c r="P287" s="360"/>
      <c r="Q287" s="360"/>
      <c r="R287" s="360"/>
      <c r="S287" s="360"/>
      <c r="T287" s="360"/>
      <c r="U287" s="360"/>
      <c r="V287" s="360"/>
      <c r="W287" s="360"/>
      <c r="X287" s="360"/>
      <c r="Y287" s="360"/>
      <c r="Z287" s="360"/>
    </row>
    <row r="288" spans="1:26" ht="14.25">
      <c r="A288" s="360"/>
      <c r="B288" s="360"/>
      <c r="C288" s="360"/>
      <c r="D288" s="360"/>
      <c r="E288" s="360"/>
      <c r="F288" s="360"/>
      <c r="G288" s="360"/>
      <c r="H288" s="360"/>
      <c r="I288" s="360"/>
      <c r="J288" s="360"/>
      <c r="K288" s="360"/>
      <c r="L288" s="360"/>
      <c r="M288" s="360"/>
      <c r="N288" s="360"/>
      <c r="O288" s="360"/>
      <c r="P288" s="360"/>
      <c r="Q288" s="360"/>
      <c r="R288" s="360"/>
      <c r="S288" s="360"/>
      <c r="T288" s="360"/>
      <c r="U288" s="360"/>
      <c r="V288" s="360"/>
      <c r="W288" s="360"/>
      <c r="X288" s="360"/>
      <c r="Y288" s="360"/>
      <c r="Z288" s="360"/>
    </row>
    <row r="289" spans="1:26" ht="14.25">
      <c r="A289" s="360"/>
      <c r="B289" s="360"/>
      <c r="C289" s="360"/>
      <c r="D289" s="360"/>
      <c r="E289" s="360"/>
      <c r="F289" s="360"/>
      <c r="G289" s="360"/>
      <c r="H289" s="360"/>
      <c r="I289" s="360"/>
      <c r="J289" s="360"/>
      <c r="K289" s="360"/>
      <c r="L289" s="360"/>
      <c r="M289" s="360"/>
      <c r="N289" s="360"/>
      <c r="O289" s="360"/>
      <c r="P289" s="360"/>
      <c r="Q289" s="360"/>
      <c r="R289" s="360"/>
      <c r="S289" s="360"/>
      <c r="T289" s="360"/>
      <c r="U289" s="360"/>
      <c r="V289" s="360"/>
      <c r="W289" s="360"/>
      <c r="X289" s="360"/>
      <c r="Y289" s="360"/>
      <c r="Z289" s="360"/>
    </row>
    <row r="290" spans="1:26" ht="14.25">
      <c r="A290" s="360"/>
      <c r="B290" s="360"/>
      <c r="C290" s="360"/>
      <c r="D290" s="360"/>
      <c r="E290" s="360"/>
      <c r="F290" s="360"/>
      <c r="G290" s="360"/>
      <c r="H290" s="360"/>
      <c r="I290" s="360"/>
      <c r="J290" s="360"/>
      <c r="K290" s="360"/>
      <c r="L290" s="360"/>
      <c r="M290" s="360"/>
      <c r="N290" s="360"/>
      <c r="O290" s="360"/>
      <c r="P290" s="360"/>
      <c r="Q290" s="360"/>
      <c r="R290" s="360"/>
      <c r="S290" s="360"/>
      <c r="T290" s="360"/>
      <c r="U290" s="360"/>
      <c r="V290" s="360"/>
      <c r="W290" s="360"/>
      <c r="X290" s="360"/>
      <c r="Y290" s="360"/>
      <c r="Z290" s="360"/>
    </row>
    <row r="291" spans="1:26" ht="14.25">
      <c r="A291" s="360"/>
      <c r="B291" s="360"/>
      <c r="C291" s="360"/>
      <c r="D291" s="360"/>
      <c r="E291" s="360"/>
      <c r="F291" s="360"/>
      <c r="G291" s="360"/>
      <c r="H291" s="360"/>
      <c r="I291" s="360"/>
      <c r="J291" s="360"/>
      <c r="K291" s="360"/>
      <c r="L291" s="360"/>
      <c r="M291" s="360"/>
      <c r="N291" s="360"/>
      <c r="O291" s="360"/>
      <c r="P291" s="360"/>
      <c r="Q291" s="360"/>
      <c r="R291" s="360"/>
      <c r="S291" s="360"/>
      <c r="T291" s="360"/>
      <c r="U291" s="360"/>
      <c r="V291" s="360"/>
      <c r="W291" s="360"/>
      <c r="X291" s="360"/>
      <c r="Y291" s="360"/>
      <c r="Z291" s="360"/>
    </row>
    <row r="292" spans="1:26" ht="14.25">
      <c r="A292" s="360"/>
      <c r="B292" s="360"/>
      <c r="C292" s="360"/>
      <c r="D292" s="360"/>
      <c r="E292" s="360"/>
      <c r="F292" s="360"/>
      <c r="G292" s="360"/>
      <c r="H292" s="360"/>
      <c r="I292" s="360"/>
      <c r="J292" s="360"/>
      <c r="K292" s="360"/>
      <c r="L292" s="360"/>
      <c r="M292" s="360"/>
      <c r="N292" s="360"/>
      <c r="O292" s="360"/>
      <c r="P292" s="360"/>
      <c r="Q292" s="360"/>
      <c r="R292" s="360"/>
      <c r="S292" s="360"/>
      <c r="T292" s="360"/>
      <c r="U292" s="360"/>
      <c r="V292" s="360"/>
      <c r="W292" s="360"/>
      <c r="X292" s="360"/>
      <c r="Y292" s="360"/>
      <c r="Z292" s="360"/>
    </row>
    <row r="293" spans="1:26" ht="14.25">
      <c r="A293" s="360"/>
      <c r="B293" s="360"/>
      <c r="C293" s="360"/>
      <c r="D293" s="360"/>
      <c r="E293" s="360"/>
      <c r="F293" s="360"/>
      <c r="G293" s="360"/>
      <c r="H293" s="360"/>
      <c r="I293" s="360"/>
      <c r="J293" s="360"/>
      <c r="K293" s="360"/>
      <c r="L293" s="360"/>
      <c r="M293" s="360"/>
      <c r="N293" s="360"/>
      <c r="O293" s="360"/>
      <c r="P293" s="360"/>
      <c r="Q293" s="360"/>
      <c r="R293" s="360"/>
      <c r="S293" s="360"/>
      <c r="T293" s="360"/>
      <c r="U293" s="360"/>
      <c r="V293" s="360"/>
      <c r="W293" s="360"/>
      <c r="X293" s="360"/>
      <c r="Y293" s="360"/>
      <c r="Z293" s="360"/>
    </row>
    <row r="294" spans="1:26" ht="14.25">
      <c r="A294" s="360"/>
      <c r="B294" s="360"/>
      <c r="C294" s="360"/>
      <c r="D294" s="360"/>
      <c r="E294" s="360"/>
      <c r="F294" s="360"/>
      <c r="G294" s="360"/>
      <c r="H294" s="360"/>
      <c r="I294" s="360"/>
      <c r="J294" s="360"/>
      <c r="K294" s="360"/>
      <c r="L294" s="360"/>
      <c r="M294" s="360"/>
      <c r="N294" s="360"/>
      <c r="O294" s="360"/>
      <c r="P294" s="360"/>
      <c r="Q294" s="360"/>
      <c r="R294" s="360"/>
      <c r="S294" s="360"/>
      <c r="T294" s="360"/>
      <c r="U294" s="360"/>
      <c r="V294" s="360"/>
      <c r="W294" s="360"/>
      <c r="X294" s="360"/>
      <c r="Y294" s="360"/>
      <c r="Z294" s="360"/>
    </row>
    <row r="295" spans="1:26" ht="14.25">
      <c r="A295" s="360"/>
      <c r="B295" s="360"/>
      <c r="C295" s="360"/>
      <c r="D295" s="360"/>
      <c r="E295" s="360"/>
      <c r="F295" s="360"/>
      <c r="G295" s="360"/>
      <c r="H295" s="360"/>
      <c r="I295" s="360"/>
      <c r="J295" s="360"/>
      <c r="K295" s="360"/>
      <c r="L295" s="360"/>
      <c r="M295" s="360"/>
      <c r="N295" s="360"/>
      <c r="O295" s="360"/>
      <c r="P295" s="360"/>
      <c r="Q295" s="360"/>
      <c r="R295" s="360"/>
      <c r="S295" s="360"/>
      <c r="T295" s="360"/>
      <c r="U295" s="360"/>
      <c r="V295" s="360"/>
      <c r="W295" s="360"/>
      <c r="X295" s="360"/>
      <c r="Y295" s="360"/>
      <c r="Z295" s="360"/>
    </row>
    <row r="296" spans="1:26" ht="14.25">
      <c r="A296" s="360"/>
      <c r="B296" s="360"/>
      <c r="C296" s="360"/>
      <c r="D296" s="360"/>
      <c r="E296" s="360"/>
      <c r="F296" s="360"/>
      <c r="G296" s="360"/>
      <c r="H296" s="360"/>
      <c r="I296" s="360"/>
      <c r="J296" s="360"/>
      <c r="K296" s="360"/>
      <c r="L296" s="360"/>
      <c r="M296" s="360"/>
      <c r="N296" s="360"/>
      <c r="O296" s="360"/>
      <c r="P296" s="360"/>
      <c r="Q296" s="360"/>
      <c r="R296" s="360"/>
      <c r="S296" s="360"/>
      <c r="T296" s="360"/>
      <c r="U296" s="360"/>
      <c r="V296" s="360"/>
      <c r="W296" s="360"/>
      <c r="X296" s="360"/>
      <c r="Y296" s="360"/>
      <c r="Z296" s="360"/>
    </row>
    <row r="297" spans="1:26" ht="14.25">
      <c r="A297" s="360"/>
      <c r="B297" s="360"/>
      <c r="C297" s="360"/>
      <c r="D297" s="360"/>
      <c r="E297" s="360"/>
      <c r="F297" s="360"/>
      <c r="G297" s="360"/>
      <c r="H297" s="360"/>
      <c r="I297" s="360"/>
      <c r="J297" s="360"/>
      <c r="K297" s="360"/>
      <c r="L297" s="360"/>
      <c r="M297" s="360"/>
      <c r="N297" s="360"/>
      <c r="O297" s="360"/>
      <c r="P297" s="360"/>
      <c r="Q297" s="360"/>
      <c r="R297" s="360"/>
      <c r="S297" s="360"/>
      <c r="T297" s="360"/>
      <c r="U297" s="360"/>
      <c r="V297" s="360"/>
      <c r="W297" s="360"/>
      <c r="X297" s="360"/>
      <c r="Y297" s="360"/>
      <c r="Z297" s="360"/>
    </row>
    <row r="298" spans="1:26" ht="14.25">
      <c r="A298" s="360"/>
      <c r="B298" s="360"/>
      <c r="C298" s="360"/>
      <c r="D298" s="360"/>
      <c r="E298" s="360"/>
      <c r="F298" s="360"/>
      <c r="G298" s="360"/>
      <c r="H298" s="360"/>
      <c r="I298" s="360"/>
      <c r="J298" s="360"/>
      <c r="K298" s="360"/>
      <c r="L298" s="360"/>
      <c r="M298" s="360"/>
      <c r="N298" s="360"/>
      <c r="O298" s="360"/>
      <c r="P298" s="360"/>
      <c r="Q298" s="360"/>
      <c r="R298" s="360"/>
      <c r="S298" s="360"/>
      <c r="T298" s="360"/>
      <c r="U298" s="360"/>
      <c r="V298" s="360"/>
      <c r="W298" s="360"/>
      <c r="X298" s="360"/>
      <c r="Y298" s="360"/>
      <c r="Z298" s="360"/>
    </row>
    <row r="299" spans="1:26" ht="14.25">
      <c r="A299" s="360"/>
      <c r="B299" s="360"/>
      <c r="C299" s="360"/>
      <c r="D299" s="360"/>
      <c r="E299" s="360"/>
      <c r="F299" s="360"/>
      <c r="G299" s="360"/>
      <c r="H299" s="360"/>
      <c r="I299" s="360"/>
      <c r="J299" s="360"/>
      <c r="K299" s="360"/>
      <c r="L299" s="360"/>
      <c r="M299" s="360"/>
      <c r="N299" s="360"/>
      <c r="O299" s="360"/>
      <c r="P299" s="360"/>
      <c r="Q299" s="360"/>
      <c r="R299" s="360"/>
      <c r="S299" s="360"/>
      <c r="T299" s="360"/>
      <c r="U299" s="360"/>
      <c r="V299" s="360"/>
      <c r="W299" s="360"/>
      <c r="X299" s="360"/>
      <c r="Y299" s="360"/>
      <c r="Z299" s="360"/>
    </row>
    <row r="300" spans="1:26" ht="14.25">
      <c r="A300" s="360"/>
      <c r="B300" s="360"/>
      <c r="C300" s="360"/>
      <c r="D300" s="360"/>
      <c r="E300" s="360"/>
      <c r="F300" s="360"/>
      <c r="G300" s="360"/>
      <c r="H300" s="360"/>
      <c r="I300" s="360"/>
      <c r="J300" s="360"/>
      <c r="K300" s="360"/>
      <c r="L300" s="360"/>
      <c r="M300" s="360"/>
      <c r="N300" s="360"/>
      <c r="O300" s="360"/>
      <c r="P300" s="360"/>
      <c r="Q300" s="360"/>
      <c r="R300" s="360"/>
      <c r="S300" s="360"/>
      <c r="T300" s="360"/>
      <c r="U300" s="360"/>
      <c r="V300" s="360"/>
      <c r="W300" s="360"/>
      <c r="X300" s="360"/>
      <c r="Y300" s="360"/>
      <c r="Z300" s="360"/>
    </row>
    <row r="301" spans="1:26" ht="14.25">
      <c r="A301" s="360"/>
      <c r="B301" s="360"/>
      <c r="C301" s="360"/>
      <c r="D301" s="360"/>
      <c r="E301" s="360"/>
      <c r="F301" s="360"/>
      <c r="G301" s="360"/>
      <c r="H301" s="360"/>
      <c r="I301" s="360"/>
      <c r="J301" s="360"/>
      <c r="K301" s="360"/>
      <c r="L301" s="360"/>
      <c r="M301" s="360"/>
      <c r="N301" s="360"/>
      <c r="O301" s="360"/>
      <c r="P301" s="360"/>
      <c r="Q301" s="360"/>
      <c r="R301" s="360"/>
      <c r="S301" s="360"/>
      <c r="T301" s="360"/>
      <c r="U301" s="360"/>
      <c r="V301" s="360"/>
      <c r="W301" s="360"/>
      <c r="X301" s="360"/>
      <c r="Y301" s="360"/>
      <c r="Z301" s="360"/>
    </row>
    <row r="302" spans="1:26" ht="14.25">
      <c r="A302" s="360"/>
      <c r="B302" s="360"/>
      <c r="C302" s="360"/>
      <c r="D302" s="360"/>
      <c r="E302" s="360"/>
      <c r="F302" s="360"/>
      <c r="G302" s="360"/>
      <c r="H302" s="360"/>
      <c r="I302" s="360"/>
      <c r="J302" s="360"/>
      <c r="K302" s="360"/>
      <c r="L302" s="360"/>
      <c r="M302" s="360"/>
      <c r="N302" s="360"/>
      <c r="O302" s="360"/>
      <c r="P302" s="360"/>
      <c r="Q302" s="360"/>
      <c r="R302" s="360"/>
      <c r="S302" s="360"/>
      <c r="T302" s="360"/>
      <c r="U302" s="360"/>
      <c r="V302" s="360"/>
      <c r="W302" s="360"/>
      <c r="X302" s="360"/>
      <c r="Y302" s="360"/>
      <c r="Z302" s="360"/>
    </row>
    <row r="303" spans="1:26" ht="14.25">
      <c r="A303" s="360"/>
      <c r="B303" s="360"/>
      <c r="C303" s="360"/>
      <c r="D303" s="360"/>
      <c r="E303" s="360"/>
      <c r="F303" s="360"/>
      <c r="G303" s="360"/>
      <c r="H303" s="360"/>
      <c r="I303" s="360"/>
      <c r="J303" s="360"/>
      <c r="K303" s="360"/>
      <c r="L303" s="360"/>
      <c r="M303" s="360"/>
      <c r="N303" s="360"/>
      <c r="O303" s="360"/>
      <c r="P303" s="360"/>
      <c r="Q303" s="360"/>
      <c r="R303" s="360"/>
      <c r="S303" s="360"/>
      <c r="T303" s="360"/>
      <c r="U303" s="360"/>
      <c r="V303" s="360"/>
      <c r="W303" s="360"/>
      <c r="X303" s="360"/>
      <c r="Y303" s="360"/>
      <c r="Z303" s="360"/>
    </row>
    <row r="304" spans="1:26" ht="14.25">
      <c r="A304" s="360"/>
      <c r="B304" s="360"/>
      <c r="C304" s="360"/>
      <c r="D304" s="360"/>
      <c r="E304" s="360"/>
      <c r="F304" s="360"/>
      <c r="G304" s="360"/>
      <c r="H304" s="360"/>
      <c r="I304" s="360"/>
      <c r="J304" s="360"/>
      <c r="K304" s="360"/>
      <c r="L304" s="360"/>
      <c r="M304" s="360"/>
      <c r="N304" s="360"/>
      <c r="O304" s="360"/>
      <c r="P304" s="360"/>
      <c r="Q304" s="360"/>
      <c r="R304" s="360"/>
      <c r="S304" s="360"/>
      <c r="T304" s="360"/>
      <c r="U304" s="360"/>
      <c r="V304" s="360"/>
      <c r="W304" s="360"/>
      <c r="X304" s="360"/>
      <c r="Y304" s="360"/>
      <c r="Z304" s="360"/>
    </row>
    <row r="305" spans="1:26" ht="14.25">
      <c r="A305" s="360"/>
      <c r="B305" s="360"/>
      <c r="C305" s="360"/>
      <c r="D305" s="360"/>
      <c r="E305" s="360"/>
      <c r="F305" s="360"/>
      <c r="G305" s="360"/>
      <c r="H305" s="360"/>
      <c r="I305" s="360"/>
      <c r="J305" s="360"/>
      <c r="K305" s="360"/>
      <c r="L305" s="360"/>
      <c r="M305" s="360"/>
      <c r="N305" s="360"/>
      <c r="O305" s="360"/>
      <c r="P305" s="360"/>
      <c r="Q305" s="360"/>
      <c r="R305" s="360"/>
      <c r="S305" s="360"/>
      <c r="T305" s="360"/>
      <c r="U305" s="360"/>
      <c r="V305" s="360"/>
      <c r="W305" s="360"/>
      <c r="X305" s="360"/>
      <c r="Y305" s="360"/>
      <c r="Z305" s="360"/>
    </row>
    <row r="306" spans="1:26" ht="14.25">
      <c r="A306" s="360"/>
      <c r="B306" s="360"/>
      <c r="C306" s="360"/>
      <c r="D306" s="360"/>
      <c r="E306" s="360"/>
      <c r="F306" s="360"/>
      <c r="G306" s="360"/>
      <c r="H306" s="360"/>
      <c r="I306" s="360"/>
      <c r="J306" s="360"/>
      <c r="K306" s="360"/>
      <c r="L306" s="360"/>
      <c r="M306" s="360"/>
      <c r="N306" s="360"/>
      <c r="O306" s="360"/>
      <c r="P306" s="360"/>
      <c r="Q306" s="360"/>
      <c r="R306" s="360"/>
      <c r="S306" s="360"/>
      <c r="T306" s="360"/>
      <c r="U306" s="360"/>
      <c r="V306" s="360"/>
      <c r="W306" s="360"/>
      <c r="X306" s="360"/>
      <c r="Y306" s="360"/>
      <c r="Z306" s="360"/>
    </row>
    <row r="307" spans="1:26" ht="14.25">
      <c r="A307" s="360"/>
      <c r="B307" s="360"/>
      <c r="C307" s="360"/>
      <c r="D307" s="360"/>
      <c r="E307" s="360"/>
      <c r="F307" s="360"/>
      <c r="G307" s="360"/>
      <c r="H307" s="360"/>
      <c r="I307" s="360"/>
      <c r="J307" s="360"/>
      <c r="K307" s="360"/>
      <c r="L307" s="360"/>
      <c r="M307" s="360"/>
      <c r="N307" s="360"/>
      <c r="O307" s="360"/>
      <c r="P307" s="360"/>
      <c r="Q307" s="360"/>
      <c r="R307" s="360"/>
      <c r="S307" s="360"/>
      <c r="T307" s="360"/>
      <c r="U307" s="360"/>
      <c r="V307" s="360"/>
      <c r="W307" s="360"/>
      <c r="X307" s="360"/>
      <c r="Y307" s="360"/>
      <c r="Z307" s="360"/>
    </row>
    <row r="308" spans="1:26" ht="14.25">
      <c r="A308" s="360"/>
      <c r="B308" s="360"/>
      <c r="C308" s="360"/>
      <c r="D308" s="360"/>
      <c r="E308" s="360"/>
      <c r="F308" s="360"/>
      <c r="G308" s="360"/>
      <c r="H308" s="360"/>
      <c r="I308" s="360"/>
      <c r="J308" s="360"/>
      <c r="K308" s="360"/>
      <c r="L308" s="360"/>
      <c r="M308" s="360"/>
      <c r="N308" s="360"/>
      <c r="O308" s="360"/>
      <c r="P308" s="360"/>
      <c r="Q308" s="360"/>
      <c r="R308" s="360"/>
      <c r="S308" s="360"/>
      <c r="T308" s="360"/>
      <c r="U308" s="360"/>
      <c r="V308" s="360"/>
      <c r="W308" s="360"/>
      <c r="X308" s="360"/>
      <c r="Y308" s="360"/>
      <c r="Z308" s="360"/>
    </row>
    <row r="309" spans="1:26" ht="14.25">
      <c r="A309" s="360"/>
      <c r="B309" s="360"/>
      <c r="C309" s="360"/>
      <c r="D309" s="360"/>
      <c r="E309" s="360"/>
      <c r="F309" s="360"/>
      <c r="G309" s="360"/>
      <c r="H309" s="360"/>
      <c r="I309" s="360"/>
      <c r="J309" s="360"/>
      <c r="K309" s="360"/>
      <c r="L309" s="360"/>
      <c r="M309" s="360"/>
      <c r="N309" s="360"/>
      <c r="O309" s="360"/>
      <c r="P309" s="360"/>
      <c r="Q309" s="360"/>
      <c r="R309" s="360"/>
      <c r="S309" s="360"/>
      <c r="T309" s="360"/>
      <c r="U309" s="360"/>
      <c r="V309" s="360"/>
      <c r="W309" s="360"/>
      <c r="X309" s="360"/>
      <c r="Y309" s="360"/>
      <c r="Z309" s="360"/>
    </row>
    <row r="310" spans="1:26" ht="14.25">
      <c r="A310" s="360"/>
      <c r="B310" s="360"/>
      <c r="C310" s="360"/>
      <c r="D310" s="360"/>
      <c r="E310" s="360"/>
      <c r="F310" s="360"/>
      <c r="G310" s="360"/>
      <c r="H310" s="360"/>
      <c r="I310" s="360"/>
      <c r="J310" s="360"/>
      <c r="K310" s="360"/>
      <c r="L310" s="360"/>
      <c r="M310" s="360"/>
      <c r="N310" s="360"/>
      <c r="O310" s="360"/>
      <c r="P310" s="360"/>
      <c r="Q310" s="360"/>
      <c r="R310" s="360"/>
      <c r="S310" s="360"/>
      <c r="T310" s="360"/>
      <c r="U310" s="360"/>
      <c r="V310" s="360"/>
      <c r="W310" s="360"/>
      <c r="X310" s="360"/>
      <c r="Y310" s="360"/>
      <c r="Z310" s="360"/>
    </row>
    <row r="311" spans="1:26" ht="14.25">
      <c r="A311" s="360"/>
      <c r="B311" s="360"/>
      <c r="C311" s="360"/>
      <c r="D311" s="360"/>
      <c r="E311" s="360"/>
      <c r="F311" s="360"/>
      <c r="G311" s="360"/>
      <c r="H311" s="360"/>
      <c r="I311" s="360"/>
      <c r="J311" s="360"/>
      <c r="K311" s="360"/>
      <c r="L311" s="360"/>
      <c r="M311" s="360"/>
      <c r="N311" s="360"/>
      <c r="O311" s="360"/>
      <c r="P311" s="360"/>
      <c r="Q311" s="360"/>
      <c r="R311" s="360"/>
      <c r="S311" s="360"/>
      <c r="T311" s="360"/>
      <c r="U311" s="360"/>
      <c r="V311" s="360"/>
      <c r="W311" s="360"/>
      <c r="X311" s="360"/>
      <c r="Y311" s="360"/>
      <c r="Z311" s="360"/>
    </row>
    <row r="312" spans="1:26" ht="14.25">
      <c r="A312" s="360"/>
      <c r="B312" s="360"/>
      <c r="C312" s="360"/>
      <c r="D312" s="360"/>
      <c r="E312" s="360"/>
      <c r="F312" s="360"/>
      <c r="G312" s="360"/>
      <c r="H312" s="360"/>
      <c r="I312" s="360"/>
      <c r="J312" s="360"/>
      <c r="K312" s="360"/>
      <c r="L312" s="360"/>
      <c r="M312" s="360"/>
      <c r="N312" s="360"/>
      <c r="O312" s="360"/>
      <c r="P312" s="360"/>
      <c r="Q312" s="360"/>
      <c r="R312" s="360"/>
      <c r="S312" s="360"/>
      <c r="T312" s="360"/>
      <c r="U312" s="360"/>
      <c r="V312" s="360"/>
      <c r="W312" s="360"/>
      <c r="X312" s="360"/>
      <c r="Y312" s="360"/>
      <c r="Z312" s="360"/>
    </row>
    <row r="313" spans="1:26" ht="14.25">
      <c r="A313" s="360"/>
      <c r="B313" s="360"/>
      <c r="C313" s="360"/>
      <c r="D313" s="360"/>
      <c r="E313" s="360"/>
      <c r="F313" s="360"/>
      <c r="G313" s="360"/>
      <c r="H313" s="360"/>
      <c r="I313" s="360"/>
      <c r="J313" s="360"/>
      <c r="K313" s="360"/>
      <c r="L313" s="360"/>
      <c r="M313" s="360"/>
      <c r="N313" s="360"/>
      <c r="O313" s="360"/>
      <c r="P313" s="360"/>
      <c r="Q313" s="360"/>
      <c r="R313" s="360"/>
      <c r="S313" s="360"/>
      <c r="T313" s="360"/>
      <c r="U313" s="360"/>
      <c r="V313" s="360"/>
      <c r="W313" s="360"/>
      <c r="X313" s="360"/>
      <c r="Y313" s="360"/>
      <c r="Z313" s="360"/>
    </row>
    <row r="314" spans="1:26" ht="14.25">
      <c r="A314" s="360"/>
      <c r="B314" s="360"/>
      <c r="C314" s="360"/>
      <c r="D314" s="360"/>
      <c r="E314" s="360"/>
      <c r="F314" s="360"/>
      <c r="G314" s="360"/>
      <c r="H314" s="360"/>
      <c r="I314" s="360"/>
      <c r="J314" s="360"/>
      <c r="K314" s="360"/>
      <c r="L314" s="360"/>
      <c r="M314" s="360"/>
      <c r="N314" s="360"/>
      <c r="O314" s="360"/>
      <c r="P314" s="360"/>
      <c r="Q314" s="360"/>
      <c r="R314" s="360"/>
      <c r="S314" s="360"/>
      <c r="T314" s="360"/>
      <c r="U314" s="360"/>
      <c r="V314" s="360"/>
      <c r="W314" s="360"/>
      <c r="X314" s="360"/>
      <c r="Y314" s="360"/>
      <c r="Z314" s="360"/>
    </row>
    <row r="315" spans="1:26" ht="14.25">
      <c r="A315" s="360"/>
      <c r="B315" s="360"/>
      <c r="C315" s="360"/>
      <c r="D315" s="360"/>
      <c r="E315" s="360"/>
      <c r="F315" s="360"/>
      <c r="G315" s="360"/>
      <c r="H315" s="360"/>
      <c r="I315" s="360"/>
      <c r="J315" s="360"/>
      <c r="K315" s="360"/>
      <c r="L315" s="360"/>
      <c r="M315" s="360"/>
      <c r="N315" s="360"/>
      <c r="O315" s="360"/>
      <c r="P315" s="360"/>
      <c r="Q315" s="360"/>
      <c r="R315" s="360"/>
      <c r="S315" s="360"/>
      <c r="T315" s="360"/>
      <c r="U315" s="360"/>
      <c r="V315" s="360"/>
      <c r="W315" s="360"/>
      <c r="X315" s="360"/>
      <c r="Y315" s="360"/>
      <c r="Z315" s="360"/>
    </row>
    <row r="316" spans="1:26" ht="14.25">
      <c r="A316" s="360"/>
      <c r="B316" s="360"/>
      <c r="C316" s="360"/>
      <c r="D316" s="360"/>
      <c r="E316" s="360"/>
      <c r="F316" s="360"/>
      <c r="G316" s="360"/>
      <c r="H316" s="360"/>
      <c r="I316" s="360"/>
      <c r="J316" s="360"/>
      <c r="K316" s="360"/>
      <c r="L316" s="360"/>
      <c r="M316" s="360"/>
      <c r="N316" s="360"/>
      <c r="O316" s="360"/>
      <c r="P316" s="360"/>
      <c r="Q316" s="360"/>
      <c r="R316" s="360"/>
      <c r="S316" s="360"/>
      <c r="T316" s="360"/>
      <c r="U316" s="360"/>
      <c r="V316" s="360"/>
      <c r="W316" s="360"/>
      <c r="X316" s="360"/>
      <c r="Y316" s="360"/>
      <c r="Z316" s="360"/>
    </row>
    <row r="317" spans="1:26" ht="14.25">
      <c r="A317" s="360"/>
      <c r="B317" s="360"/>
      <c r="C317" s="360"/>
      <c r="D317" s="360"/>
      <c r="E317" s="360"/>
      <c r="F317" s="360"/>
      <c r="G317" s="360"/>
      <c r="H317" s="360"/>
      <c r="I317" s="360"/>
      <c r="J317" s="360"/>
      <c r="K317" s="360"/>
      <c r="L317" s="360"/>
      <c r="M317" s="360"/>
      <c r="N317" s="360"/>
      <c r="O317" s="360"/>
      <c r="P317" s="360"/>
      <c r="Q317" s="360"/>
      <c r="R317" s="360"/>
      <c r="S317" s="360"/>
      <c r="T317" s="360"/>
      <c r="U317" s="360"/>
      <c r="V317" s="360"/>
      <c r="W317" s="360"/>
      <c r="X317" s="360"/>
      <c r="Y317" s="360"/>
      <c r="Z317" s="360"/>
    </row>
    <row r="318" spans="1:26" ht="14.25">
      <c r="A318" s="360"/>
      <c r="B318" s="360"/>
      <c r="C318" s="360"/>
      <c r="D318" s="360"/>
      <c r="E318" s="360"/>
      <c r="F318" s="360"/>
      <c r="G318" s="360"/>
      <c r="H318" s="360"/>
      <c r="I318" s="360"/>
      <c r="J318" s="360"/>
      <c r="K318" s="360"/>
      <c r="L318" s="360"/>
      <c r="M318" s="360"/>
      <c r="N318" s="360"/>
      <c r="O318" s="360"/>
      <c r="P318" s="360"/>
      <c r="Q318" s="360"/>
      <c r="R318" s="360"/>
      <c r="S318" s="360"/>
      <c r="T318" s="360"/>
      <c r="U318" s="360"/>
      <c r="V318" s="360"/>
      <c r="W318" s="360"/>
      <c r="X318" s="360"/>
      <c r="Y318" s="360"/>
      <c r="Z318" s="360"/>
    </row>
    <row r="319" spans="1:26" ht="14.25">
      <c r="A319" s="360"/>
      <c r="B319" s="360"/>
      <c r="C319" s="360"/>
      <c r="D319" s="360"/>
      <c r="E319" s="360"/>
      <c r="F319" s="360"/>
      <c r="G319" s="360"/>
      <c r="H319" s="360"/>
      <c r="I319" s="360"/>
      <c r="J319" s="360"/>
      <c r="K319" s="360"/>
      <c r="L319" s="360"/>
      <c r="M319" s="360"/>
      <c r="N319" s="360"/>
      <c r="O319" s="360"/>
      <c r="P319" s="360"/>
      <c r="Q319" s="360"/>
      <c r="R319" s="360"/>
      <c r="S319" s="360"/>
      <c r="T319" s="360"/>
      <c r="U319" s="360"/>
      <c r="V319" s="360"/>
      <c r="W319" s="360"/>
      <c r="X319" s="360"/>
      <c r="Y319" s="360"/>
      <c r="Z319" s="360"/>
    </row>
    <row r="320" spans="1:26" ht="14.25">
      <c r="A320" s="360"/>
      <c r="B320" s="360"/>
      <c r="C320" s="360"/>
      <c r="D320" s="360"/>
      <c r="E320" s="360"/>
      <c r="F320" s="360"/>
      <c r="G320" s="360"/>
      <c r="H320" s="360"/>
      <c r="I320" s="360"/>
      <c r="J320" s="360"/>
      <c r="K320" s="360"/>
      <c r="L320" s="360"/>
      <c r="M320" s="360"/>
      <c r="N320" s="360"/>
      <c r="O320" s="360"/>
      <c r="P320" s="360"/>
      <c r="Q320" s="360"/>
      <c r="R320" s="360"/>
      <c r="S320" s="360"/>
      <c r="T320" s="360"/>
      <c r="U320" s="360"/>
      <c r="V320" s="360"/>
      <c r="W320" s="360"/>
      <c r="X320" s="360"/>
      <c r="Y320" s="360"/>
      <c r="Z320" s="360"/>
    </row>
    <row r="321" spans="1:26" ht="14.25">
      <c r="A321" s="360"/>
      <c r="B321" s="360"/>
      <c r="C321" s="360"/>
      <c r="D321" s="360"/>
      <c r="E321" s="360"/>
      <c r="F321" s="360"/>
      <c r="G321" s="360"/>
      <c r="H321" s="360"/>
      <c r="I321" s="360"/>
      <c r="J321" s="360"/>
      <c r="K321" s="360"/>
      <c r="L321" s="360"/>
      <c r="M321" s="360"/>
      <c r="N321" s="360"/>
      <c r="O321" s="360"/>
      <c r="P321" s="360"/>
      <c r="Q321" s="360"/>
      <c r="R321" s="360"/>
      <c r="S321" s="360"/>
      <c r="T321" s="360"/>
      <c r="U321" s="360"/>
      <c r="V321" s="360"/>
      <c r="W321" s="360"/>
      <c r="X321" s="360"/>
      <c r="Y321" s="360"/>
      <c r="Z321" s="360"/>
    </row>
    <row r="322" spans="1:26" ht="14.25">
      <c r="A322" s="360"/>
      <c r="B322" s="360"/>
      <c r="C322" s="360"/>
      <c r="D322" s="360"/>
      <c r="E322" s="360"/>
      <c r="F322" s="360"/>
      <c r="G322" s="360"/>
      <c r="H322" s="360"/>
      <c r="I322" s="360"/>
      <c r="J322" s="360"/>
      <c r="K322" s="360"/>
      <c r="L322" s="360"/>
      <c r="M322" s="360"/>
      <c r="N322" s="360"/>
      <c r="O322" s="360"/>
      <c r="P322" s="360"/>
      <c r="Q322" s="360"/>
      <c r="R322" s="360"/>
      <c r="S322" s="360"/>
      <c r="T322" s="360"/>
      <c r="U322" s="360"/>
      <c r="V322" s="360"/>
      <c r="W322" s="360"/>
      <c r="X322" s="360"/>
      <c r="Y322" s="360"/>
      <c r="Z322" s="360"/>
    </row>
    <row r="323" spans="1:26" ht="14.25">
      <c r="A323" s="360"/>
      <c r="B323" s="360"/>
      <c r="C323" s="360"/>
      <c r="D323" s="360"/>
      <c r="E323" s="360"/>
      <c r="F323" s="360"/>
      <c r="G323" s="360"/>
      <c r="H323" s="360"/>
      <c r="I323" s="360"/>
      <c r="J323" s="360"/>
      <c r="K323" s="360"/>
      <c r="L323" s="360"/>
      <c r="M323" s="360"/>
      <c r="N323" s="360"/>
      <c r="O323" s="360"/>
      <c r="P323" s="360"/>
      <c r="Q323" s="360"/>
      <c r="R323" s="360"/>
      <c r="S323" s="360"/>
      <c r="T323" s="360"/>
      <c r="U323" s="360"/>
      <c r="V323" s="360"/>
      <c r="W323" s="360"/>
      <c r="X323" s="360"/>
      <c r="Y323" s="360"/>
      <c r="Z323" s="360"/>
    </row>
    <row r="324" spans="1:26" ht="14.25">
      <c r="A324" s="360"/>
      <c r="B324" s="360"/>
      <c r="C324" s="360"/>
      <c r="D324" s="360"/>
      <c r="E324" s="360"/>
      <c r="F324" s="360"/>
      <c r="G324" s="360"/>
      <c r="H324" s="360"/>
      <c r="I324" s="360"/>
      <c r="J324" s="360"/>
      <c r="K324" s="360"/>
      <c r="L324" s="360"/>
      <c r="M324" s="360"/>
      <c r="N324" s="360"/>
      <c r="O324" s="360"/>
      <c r="P324" s="360"/>
      <c r="Q324" s="360"/>
      <c r="R324" s="360"/>
      <c r="S324" s="360"/>
      <c r="T324" s="360"/>
      <c r="U324" s="360"/>
      <c r="V324" s="360"/>
      <c r="W324" s="360"/>
      <c r="X324" s="360"/>
      <c r="Y324" s="360"/>
      <c r="Z324" s="360"/>
    </row>
    <row r="325" spans="1:26" ht="14.25">
      <c r="A325" s="360"/>
      <c r="B325" s="360"/>
      <c r="C325" s="360"/>
      <c r="D325" s="360"/>
      <c r="E325" s="360"/>
      <c r="F325" s="360"/>
      <c r="G325" s="360"/>
      <c r="H325" s="360"/>
      <c r="I325" s="360"/>
      <c r="J325" s="360"/>
      <c r="K325" s="360"/>
      <c r="L325" s="360"/>
      <c r="M325" s="360"/>
      <c r="N325" s="360"/>
      <c r="O325" s="360"/>
      <c r="P325" s="360"/>
      <c r="Q325" s="360"/>
      <c r="R325" s="360"/>
      <c r="S325" s="360"/>
      <c r="T325" s="360"/>
      <c r="U325" s="360"/>
      <c r="V325" s="360"/>
      <c r="W325" s="360"/>
      <c r="X325" s="360"/>
      <c r="Y325" s="360"/>
      <c r="Z325" s="360"/>
    </row>
    <row r="326" spans="1:26" ht="14.25">
      <c r="A326" s="360"/>
      <c r="B326" s="360"/>
      <c r="C326" s="360"/>
      <c r="D326" s="360"/>
      <c r="E326" s="360"/>
      <c r="F326" s="360"/>
      <c r="G326" s="360"/>
      <c r="H326" s="360"/>
      <c r="I326" s="360"/>
      <c r="J326" s="360"/>
      <c r="K326" s="360"/>
      <c r="L326" s="360"/>
      <c r="M326" s="360"/>
      <c r="N326" s="360"/>
      <c r="O326" s="360"/>
      <c r="P326" s="360"/>
      <c r="Q326" s="360"/>
      <c r="R326" s="360"/>
      <c r="S326" s="360"/>
      <c r="T326" s="360"/>
      <c r="U326" s="360"/>
      <c r="V326" s="360"/>
      <c r="W326" s="360"/>
      <c r="X326" s="360"/>
      <c r="Y326" s="360"/>
      <c r="Z326" s="360"/>
    </row>
    <row r="327" spans="1:26" ht="14.25">
      <c r="A327" s="360"/>
      <c r="B327" s="360"/>
      <c r="C327" s="360"/>
      <c r="D327" s="360"/>
      <c r="E327" s="360"/>
      <c r="F327" s="360"/>
      <c r="G327" s="360"/>
      <c r="H327" s="360"/>
      <c r="I327" s="360"/>
      <c r="J327" s="360"/>
      <c r="K327" s="360"/>
      <c r="L327" s="360"/>
      <c r="M327" s="360"/>
      <c r="N327" s="360"/>
      <c r="O327" s="360"/>
      <c r="P327" s="360"/>
      <c r="Q327" s="360"/>
      <c r="R327" s="360"/>
      <c r="S327" s="360"/>
      <c r="T327" s="360"/>
      <c r="U327" s="360"/>
      <c r="V327" s="360"/>
      <c r="W327" s="360"/>
      <c r="X327" s="360"/>
      <c r="Y327" s="360"/>
      <c r="Z327" s="360"/>
    </row>
    <row r="328" spans="1:26" ht="14.25">
      <c r="A328" s="360"/>
      <c r="B328" s="360"/>
      <c r="C328" s="360"/>
      <c r="D328" s="360"/>
      <c r="E328" s="360"/>
      <c r="F328" s="360"/>
      <c r="G328" s="360"/>
      <c r="H328" s="360"/>
      <c r="I328" s="360"/>
      <c r="J328" s="360"/>
      <c r="K328" s="360"/>
      <c r="L328" s="360"/>
      <c r="M328" s="360"/>
      <c r="N328" s="360"/>
      <c r="O328" s="360"/>
      <c r="P328" s="360"/>
      <c r="Q328" s="360"/>
      <c r="R328" s="360"/>
      <c r="S328" s="360"/>
      <c r="T328" s="360"/>
      <c r="U328" s="360"/>
      <c r="V328" s="360"/>
      <c r="W328" s="360"/>
      <c r="X328" s="360"/>
      <c r="Y328" s="360"/>
      <c r="Z328" s="360"/>
    </row>
    <row r="329" spans="1:26" ht="14.25">
      <c r="A329" s="360"/>
      <c r="B329" s="360"/>
      <c r="C329" s="360"/>
      <c r="D329" s="360"/>
      <c r="E329" s="360"/>
      <c r="F329" s="360"/>
      <c r="G329" s="360"/>
      <c r="H329" s="360"/>
      <c r="I329" s="360"/>
      <c r="J329" s="360"/>
      <c r="K329" s="360"/>
      <c r="L329" s="360"/>
      <c r="M329" s="360"/>
      <c r="N329" s="360"/>
      <c r="O329" s="360"/>
      <c r="P329" s="360"/>
      <c r="Q329" s="360"/>
      <c r="R329" s="360"/>
      <c r="S329" s="360"/>
      <c r="T329" s="360"/>
      <c r="U329" s="360"/>
      <c r="V329" s="360"/>
      <c r="W329" s="360"/>
      <c r="X329" s="360"/>
      <c r="Y329" s="360"/>
      <c r="Z329" s="360"/>
    </row>
    <row r="330" spans="1:26" ht="14.25">
      <c r="A330" s="360"/>
      <c r="B330" s="360"/>
      <c r="C330" s="360"/>
      <c r="D330" s="360"/>
      <c r="E330" s="360"/>
      <c r="F330" s="360"/>
      <c r="G330" s="360"/>
      <c r="H330" s="360"/>
      <c r="I330" s="360"/>
      <c r="J330" s="360"/>
      <c r="K330" s="360"/>
      <c r="L330" s="360"/>
      <c r="M330" s="360"/>
      <c r="N330" s="360"/>
      <c r="O330" s="360"/>
      <c r="P330" s="360"/>
      <c r="Q330" s="360"/>
      <c r="R330" s="360"/>
      <c r="S330" s="360"/>
      <c r="T330" s="360"/>
      <c r="U330" s="360"/>
      <c r="V330" s="360"/>
      <c r="W330" s="360"/>
      <c r="X330" s="360"/>
      <c r="Y330" s="360"/>
      <c r="Z330" s="360"/>
    </row>
    <row r="331" spans="1:26" ht="14.25">
      <c r="A331" s="360"/>
      <c r="B331" s="360"/>
      <c r="C331" s="360"/>
      <c r="D331" s="360"/>
      <c r="E331" s="360"/>
      <c r="F331" s="360"/>
      <c r="G331" s="360"/>
      <c r="H331" s="360"/>
      <c r="I331" s="360"/>
      <c r="J331" s="360"/>
      <c r="K331" s="360"/>
      <c r="L331" s="360"/>
      <c r="M331" s="360"/>
      <c r="N331" s="360"/>
      <c r="O331" s="360"/>
      <c r="P331" s="360"/>
      <c r="Q331" s="360"/>
      <c r="R331" s="360"/>
      <c r="S331" s="360"/>
      <c r="T331" s="360"/>
      <c r="U331" s="360"/>
      <c r="V331" s="360"/>
      <c r="W331" s="360"/>
      <c r="X331" s="360"/>
      <c r="Y331" s="360"/>
      <c r="Z331" s="360"/>
    </row>
    <row r="332" spans="1:26" ht="14.25">
      <c r="A332" s="360"/>
      <c r="B332" s="360"/>
      <c r="C332" s="360"/>
      <c r="D332" s="360"/>
      <c r="E332" s="360"/>
      <c r="F332" s="360"/>
      <c r="G332" s="360"/>
      <c r="H332" s="360"/>
      <c r="I332" s="360"/>
      <c r="J332" s="360"/>
      <c r="K332" s="360"/>
      <c r="L332" s="360"/>
      <c r="M332" s="360"/>
      <c r="N332" s="360"/>
      <c r="O332" s="360"/>
      <c r="P332" s="360"/>
      <c r="Q332" s="360"/>
      <c r="R332" s="360"/>
      <c r="S332" s="360"/>
      <c r="T332" s="360"/>
      <c r="U332" s="360"/>
      <c r="V332" s="360"/>
      <c r="W332" s="360"/>
      <c r="X332" s="360"/>
      <c r="Y332" s="360"/>
      <c r="Z332" s="360"/>
    </row>
    <row r="333" spans="1:26" ht="14.25">
      <c r="A333" s="360"/>
      <c r="B333" s="360"/>
      <c r="C333" s="360"/>
      <c r="D333" s="360"/>
      <c r="E333" s="360"/>
      <c r="F333" s="360"/>
      <c r="G333" s="360"/>
      <c r="H333" s="360"/>
      <c r="I333" s="360"/>
      <c r="J333" s="360"/>
      <c r="K333" s="360"/>
      <c r="L333" s="360"/>
      <c r="M333" s="360"/>
      <c r="N333" s="360"/>
      <c r="O333" s="360"/>
      <c r="P333" s="360"/>
      <c r="Q333" s="360"/>
      <c r="R333" s="360"/>
      <c r="S333" s="360"/>
      <c r="T333" s="360"/>
      <c r="U333" s="360"/>
      <c r="V333" s="360"/>
      <c r="W333" s="360"/>
      <c r="X333" s="360"/>
      <c r="Y333" s="360"/>
      <c r="Z333" s="360"/>
    </row>
    <row r="334" spans="1:26" ht="14.25">
      <c r="A334" s="360"/>
      <c r="B334" s="360"/>
      <c r="C334" s="360"/>
      <c r="D334" s="360"/>
      <c r="E334" s="360"/>
      <c r="F334" s="360"/>
      <c r="G334" s="360"/>
      <c r="H334" s="360"/>
      <c r="I334" s="360"/>
      <c r="J334" s="360"/>
      <c r="K334" s="360"/>
      <c r="L334" s="360"/>
      <c r="M334" s="360"/>
      <c r="N334" s="360"/>
      <c r="O334" s="360"/>
      <c r="P334" s="360"/>
      <c r="Q334" s="360"/>
      <c r="R334" s="360"/>
      <c r="S334" s="360"/>
      <c r="T334" s="360"/>
      <c r="U334" s="360"/>
      <c r="V334" s="360"/>
      <c r="W334" s="360"/>
      <c r="X334" s="360"/>
      <c r="Y334" s="360"/>
      <c r="Z334" s="360"/>
    </row>
    <row r="335" spans="1:26" ht="14.25">
      <c r="A335" s="360"/>
      <c r="B335" s="360"/>
      <c r="C335" s="360"/>
      <c r="D335" s="360"/>
      <c r="E335" s="360"/>
      <c r="F335" s="360"/>
      <c r="G335" s="360"/>
      <c r="H335" s="360"/>
      <c r="I335" s="360"/>
      <c r="J335" s="360"/>
      <c r="K335" s="360"/>
      <c r="L335" s="360"/>
      <c r="M335" s="360"/>
      <c r="N335" s="360"/>
      <c r="O335" s="360"/>
      <c r="P335" s="360"/>
      <c r="Q335" s="360"/>
      <c r="R335" s="360"/>
      <c r="S335" s="360"/>
      <c r="T335" s="360"/>
      <c r="U335" s="360"/>
      <c r="V335" s="360"/>
      <c r="W335" s="360"/>
      <c r="X335" s="360"/>
      <c r="Y335" s="360"/>
      <c r="Z335" s="360"/>
    </row>
    <row r="336" spans="1:26" ht="14.25">
      <c r="A336" s="360"/>
      <c r="B336" s="360"/>
      <c r="C336" s="360"/>
      <c r="D336" s="360"/>
      <c r="E336" s="360"/>
      <c r="F336" s="360"/>
      <c r="G336" s="360"/>
      <c r="H336" s="360"/>
      <c r="I336" s="360"/>
      <c r="J336" s="360"/>
      <c r="K336" s="360"/>
      <c r="L336" s="360"/>
      <c r="M336" s="360"/>
      <c r="N336" s="360"/>
      <c r="O336" s="360"/>
      <c r="P336" s="360"/>
      <c r="Q336" s="360"/>
      <c r="R336" s="360"/>
      <c r="S336" s="360"/>
      <c r="T336" s="360"/>
      <c r="U336" s="360"/>
      <c r="V336" s="360"/>
      <c r="W336" s="360"/>
      <c r="X336" s="360"/>
      <c r="Y336" s="360"/>
      <c r="Z336" s="360"/>
    </row>
    <row r="337" spans="1:26" ht="14.25">
      <c r="A337" s="360"/>
      <c r="B337" s="360"/>
      <c r="C337" s="360"/>
      <c r="D337" s="360"/>
      <c r="E337" s="360"/>
      <c r="F337" s="360"/>
      <c r="G337" s="360"/>
      <c r="H337" s="360"/>
      <c r="I337" s="360"/>
      <c r="J337" s="360"/>
      <c r="K337" s="360"/>
      <c r="L337" s="360"/>
      <c r="M337" s="360"/>
      <c r="N337" s="360"/>
      <c r="O337" s="360"/>
      <c r="P337" s="360"/>
      <c r="Q337" s="360"/>
      <c r="R337" s="360"/>
      <c r="S337" s="360"/>
      <c r="T337" s="360"/>
      <c r="U337" s="360"/>
      <c r="V337" s="360"/>
      <c r="W337" s="360"/>
      <c r="X337" s="360"/>
      <c r="Y337" s="360"/>
      <c r="Z337" s="360"/>
    </row>
    <row r="338" spans="1:26" ht="14.25">
      <c r="A338" s="360"/>
      <c r="B338" s="360"/>
      <c r="C338" s="360"/>
      <c r="D338" s="360"/>
      <c r="E338" s="360"/>
      <c r="F338" s="360"/>
      <c r="G338" s="360"/>
      <c r="H338" s="360"/>
      <c r="I338" s="360"/>
      <c r="J338" s="360"/>
      <c r="K338" s="360"/>
      <c r="L338" s="360"/>
      <c r="M338" s="360"/>
      <c r="N338" s="360"/>
      <c r="O338" s="360"/>
      <c r="P338" s="360"/>
      <c r="Q338" s="360"/>
      <c r="R338" s="360"/>
      <c r="S338" s="360"/>
      <c r="T338" s="360"/>
      <c r="U338" s="360"/>
      <c r="V338" s="360"/>
      <c r="W338" s="360"/>
      <c r="X338" s="360"/>
      <c r="Y338" s="360"/>
      <c r="Z338" s="360"/>
    </row>
    <row r="339" spans="1:26" ht="14.25">
      <c r="A339" s="360"/>
      <c r="B339" s="360"/>
      <c r="C339" s="360"/>
      <c r="D339" s="360"/>
      <c r="E339" s="360"/>
      <c r="F339" s="360"/>
      <c r="G339" s="360"/>
      <c r="H339" s="360"/>
      <c r="I339" s="360"/>
      <c r="J339" s="360"/>
      <c r="K339" s="360"/>
      <c r="L339" s="360"/>
      <c r="M339" s="360"/>
      <c r="N339" s="360"/>
      <c r="O339" s="360"/>
      <c r="P339" s="360"/>
      <c r="Q339" s="360"/>
      <c r="R339" s="360"/>
      <c r="S339" s="360"/>
      <c r="T339" s="360"/>
      <c r="U339" s="360"/>
      <c r="V339" s="360"/>
      <c r="W339" s="360"/>
      <c r="X339" s="360"/>
      <c r="Y339" s="360"/>
      <c r="Z339" s="360"/>
    </row>
    <row r="340" spans="1:26" ht="14.25">
      <c r="A340" s="360"/>
      <c r="B340" s="360"/>
      <c r="C340" s="360"/>
      <c r="D340" s="360"/>
      <c r="E340" s="360"/>
      <c r="F340" s="360"/>
      <c r="G340" s="360"/>
      <c r="H340" s="360"/>
      <c r="I340" s="360"/>
      <c r="J340" s="360"/>
      <c r="K340" s="360"/>
      <c r="L340" s="360"/>
      <c r="M340" s="360"/>
      <c r="N340" s="360"/>
      <c r="O340" s="360"/>
      <c r="P340" s="360"/>
      <c r="Q340" s="360"/>
      <c r="R340" s="360"/>
      <c r="S340" s="360"/>
      <c r="T340" s="360"/>
      <c r="U340" s="360"/>
      <c r="V340" s="360"/>
      <c r="W340" s="360"/>
      <c r="X340" s="360"/>
      <c r="Y340" s="360"/>
      <c r="Z340" s="360"/>
    </row>
    <row r="341" spans="1:26" ht="14.25">
      <c r="A341" s="360"/>
      <c r="B341" s="360"/>
      <c r="C341" s="360"/>
      <c r="D341" s="360"/>
      <c r="E341" s="360"/>
      <c r="F341" s="360"/>
      <c r="G341" s="360"/>
      <c r="H341" s="360"/>
      <c r="I341" s="360"/>
      <c r="J341" s="360"/>
      <c r="K341" s="360"/>
      <c r="L341" s="360"/>
      <c r="M341" s="360"/>
      <c r="N341" s="360"/>
      <c r="O341" s="360"/>
      <c r="P341" s="360"/>
      <c r="Q341" s="360"/>
      <c r="R341" s="360"/>
      <c r="S341" s="360"/>
      <c r="T341" s="360"/>
      <c r="U341" s="360"/>
      <c r="V341" s="360"/>
      <c r="W341" s="360"/>
      <c r="X341" s="360"/>
      <c r="Y341" s="360"/>
      <c r="Z341" s="360"/>
    </row>
    <row r="342" spans="1:26" ht="14.25">
      <c r="A342" s="360"/>
      <c r="B342" s="360"/>
      <c r="C342" s="360"/>
      <c r="D342" s="360"/>
      <c r="E342" s="360"/>
      <c r="F342" s="360"/>
      <c r="G342" s="360"/>
      <c r="H342" s="360"/>
      <c r="I342" s="360"/>
      <c r="J342" s="360"/>
      <c r="K342" s="360"/>
      <c r="L342" s="360"/>
      <c r="M342" s="360"/>
      <c r="N342" s="360"/>
      <c r="O342" s="360"/>
      <c r="P342" s="360"/>
      <c r="Q342" s="360"/>
      <c r="R342" s="360"/>
      <c r="S342" s="360"/>
      <c r="T342" s="360"/>
      <c r="U342" s="360"/>
      <c r="V342" s="360"/>
      <c r="W342" s="360"/>
      <c r="X342" s="360"/>
      <c r="Y342" s="360"/>
      <c r="Z342" s="360"/>
    </row>
    <row r="343" spans="1:26" ht="14.25">
      <c r="A343" s="360"/>
      <c r="B343" s="360"/>
      <c r="C343" s="360"/>
      <c r="D343" s="360"/>
      <c r="E343" s="360"/>
      <c r="F343" s="360"/>
      <c r="G343" s="360"/>
      <c r="H343" s="360"/>
      <c r="I343" s="360"/>
      <c r="J343" s="360"/>
      <c r="K343" s="360"/>
      <c r="L343" s="360"/>
      <c r="M343" s="360"/>
      <c r="N343" s="360"/>
      <c r="O343" s="360"/>
      <c r="P343" s="360"/>
      <c r="Q343" s="360"/>
      <c r="R343" s="360"/>
      <c r="S343" s="360"/>
      <c r="T343" s="360"/>
      <c r="U343" s="360"/>
      <c r="V343" s="360"/>
      <c r="W343" s="360"/>
      <c r="X343" s="360"/>
      <c r="Y343" s="360"/>
      <c r="Z343" s="360"/>
    </row>
    <row r="344" spans="1:26" ht="14.25">
      <c r="A344" s="360"/>
      <c r="B344" s="360"/>
      <c r="C344" s="360"/>
      <c r="D344" s="360"/>
      <c r="E344" s="360"/>
      <c r="F344" s="360"/>
      <c r="G344" s="360"/>
      <c r="H344" s="360"/>
      <c r="I344" s="360"/>
      <c r="J344" s="360"/>
      <c r="K344" s="360"/>
      <c r="L344" s="360"/>
      <c r="M344" s="360"/>
      <c r="N344" s="360"/>
      <c r="O344" s="360"/>
      <c r="P344" s="360"/>
      <c r="Q344" s="360"/>
      <c r="R344" s="360"/>
      <c r="S344" s="360"/>
      <c r="T344" s="360"/>
      <c r="U344" s="360"/>
      <c r="V344" s="360"/>
      <c r="W344" s="360"/>
      <c r="X344" s="360"/>
      <c r="Y344" s="360"/>
      <c r="Z344" s="360"/>
    </row>
    <row r="345" spans="1:26" ht="14.25">
      <c r="A345" s="360"/>
      <c r="B345" s="360"/>
      <c r="C345" s="360"/>
      <c r="D345" s="360"/>
      <c r="E345" s="360"/>
      <c r="F345" s="360"/>
      <c r="G345" s="360"/>
      <c r="H345" s="360"/>
      <c r="I345" s="360"/>
      <c r="J345" s="360"/>
      <c r="K345" s="360"/>
      <c r="L345" s="360"/>
      <c r="M345" s="360"/>
      <c r="N345" s="360"/>
      <c r="O345" s="360"/>
      <c r="P345" s="360"/>
      <c r="Q345" s="360"/>
      <c r="R345" s="360"/>
      <c r="S345" s="360"/>
      <c r="T345" s="360"/>
      <c r="U345" s="360"/>
      <c r="V345" s="360"/>
      <c r="W345" s="360"/>
      <c r="X345" s="360"/>
      <c r="Y345" s="360"/>
      <c r="Z345" s="360"/>
    </row>
    <row r="346" spans="1:26" ht="14.25">
      <c r="A346" s="360"/>
      <c r="B346" s="360"/>
      <c r="C346" s="360"/>
      <c r="D346" s="360"/>
      <c r="E346" s="360"/>
      <c r="F346" s="360"/>
      <c r="G346" s="360"/>
      <c r="H346" s="360"/>
      <c r="I346" s="360"/>
      <c r="J346" s="360"/>
      <c r="K346" s="360"/>
      <c r="L346" s="360"/>
      <c r="M346" s="360"/>
      <c r="N346" s="360"/>
      <c r="O346" s="360"/>
      <c r="P346" s="360"/>
      <c r="Q346" s="360"/>
      <c r="R346" s="360"/>
      <c r="S346" s="360"/>
      <c r="T346" s="360"/>
      <c r="U346" s="360"/>
      <c r="V346" s="360"/>
      <c r="W346" s="360"/>
      <c r="X346" s="360"/>
      <c r="Y346" s="360"/>
      <c r="Z346" s="360"/>
    </row>
    <row r="347" spans="1:26" ht="14.25">
      <c r="A347" s="360"/>
      <c r="B347" s="360"/>
      <c r="C347" s="360"/>
      <c r="D347" s="360"/>
      <c r="E347" s="360"/>
      <c r="F347" s="360"/>
      <c r="G347" s="360"/>
      <c r="H347" s="360"/>
      <c r="I347" s="360"/>
      <c r="J347" s="360"/>
      <c r="K347" s="360"/>
      <c r="L347" s="360"/>
      <c r="M347" s="360"/>
      <c r="N347" s="360"/>
      <c r="O347" s="360"/>
      <c r="P347" s="360"/>
      <c r="Q347" s="360"/>
      <c r="R347" s="360"/>
      <c r="S347" s="360"/>
      <c r="T347" s="360"/>
      <c r="U347" s="360"/>
      <c r="V347" s="360"/>
      <c r="W347" s="360"/>
      <c r="X347" s="360"/>
      <c r="Y347" s="360"/>
      <c r="Z347" s="360"/>
    </row>
    <row r="348" spans="1:26" ht="14.25">
      <c r="A348" s="360"/>
      <c r="B348" s="360"/>
      <c r="C348" s="360"/>
      <c r="D348" s="360"/>
      <c r="E348" s="360"/>
      <c r="F348" s="360"/>
      <c r="G348" s="360"/>
      <c r="H348" s="360"/>
      <c r="I348" s="360"/>
      <c r="J348" s="360"/>
      <c r="K348" s="360"/>
      <c r="L348" s="360"/>
      <c r="M348" s="360"/>
      <c r="N348" s="360"/>
      <c r="O348" s="360"/>
      <c r="P348" s="360"/>
      <c r="Q348" s="360"/>
      <c r="R348" s="360"/>
      <c r="S348" s="360"/>
      <c r="T348" s="360"/>
      <c r="U348" s="360"/>
      <c r="V348" s="360"/>
      <c r="W348" s="360"/>
      <c r="X348" s="360"/>
      <c r="Y348" s="360"/>
      <c r="Z348" s="360"/>
    </row>
    <row r="349" spans="1:26" ht="14.25">
      <c r="A349" s="360"/>
      <c r="B349" s="360"/>
      <c r="C349" s="360"/>
      <c r="D349" s="360"/>
      <c r="E349" s="360"/>
      <c r="F349" s="360"/>
      <c r="G349" s="360"/>
      <c r="H349" s="360"/>
      <c r="I349" s="360"/>
      <c r="J349" s="360"/>
      <c r="K349" s="360"/>
      <c r="L349" s="360"/>
      <c r="M349" s="360"/>
      <c r="N349" s="360"/>
      <c r="O349" s="360"/>
      <c r="P349" s="360"/>
      <c r="Q349" s="360"/>
      <c r="R349" s="360"/>
      <c r="S349" s="360"/>
      <c r="T349" s="360"/>
      <c r="U349" s="360"/>
      <c r="V349" s="360"/>
      <c r="W349" s="360"/>
      <c r="X349" s="360"/>
      <c r="Y349" s="360"/>
      <c r="Z349" s="360"/>
    </row>
    <row r="350" spans="1:26" ht="14.25">
      <c r="A350" s="360"/>
      <c r="B350" s="360"/>
      <c r="C350" s="360"/>
      <c r="D350" s="360"/>
      <c r="E350" s="360"/>
      <c r="F350" s="360"/>
      <c r="G350" s="360"/>
      <c r="H350" s="360"/>
      <c r="I350" s="360"/>
      <c r="J350" s="360"/>
      <c r="K350" s="360"/>
      <c r="L350" s="360"/>
      <c r="M350" s="360"/>
      <c r="N350" s="360"/>
      <c r="O350" s="360"/>
      <c r="P350" s="360"/>
      <c r="Q350" s="360"/>
      <c r="R350" s="360"/>
      <c r="S350" s="360"/>
      <c r="T350" s="360"/>
      <c r="U350" s="360"/>
      <c r="V350" s="360"/>
      <c r="W350" s="360"/>
      <c r="X350" s="360"/>
      <c r="Y350" s="360"/>
      <c r="Z350" s="360"/>
    </row>
    <row r="351" spans="1:26" ht="14.25">
      <c r="A351" s="360"/>
      <c r="B351" s="360"/>
      <c r="C351" s="360"/>
      <c r="D351" s="360"/>
      <c r="E351" s="360"/>
      <c r="F351" s="360"/>
      <c r="G351" s="360"/>
      <c r="H351" s="360"/>
      <c r="I351" s="360"/>
      <c r="J351" s="360"/>
      <c r="K351" s="360"/>
      <c r="L351" s="360"/>
      <c r="M351" s="360"/>
      <c r="N351" s="360"/>
      <c r="O351" s="360"/>
      <c r="P351" s="360"/>
      <c r="Q351" s="360"/>
      <c r="R351" s="360"/>
      <c r="S351" s="360"/>
      <c r="T351" s="360"/>
      <c r="U351" s="360"/>
      <c r="V351" s="360"/>
      <c r="W351" s="360"/>
      <c r="X351" s="360"/>
      <c r="Y351" s="360"/>
      <c r="Z351" s="360"/>
    </row>
    <row r="352" spans="1:26" ht="14.25">
      <c r="A352" s="360"/>
      <c r="B352" s="360"/>
      <c r="C352" s="360"/>
      <c r="D352" s="360"/>
      <c r="E352" s="360"/>
      <c r="F352" s="360"/>
      <c r="G352" s="360"/>
      <c r="H352" s="360"/>
      <c r="I352" s="360"/>
      <c r="J352" s="360"/>
      <c r="K352" s="360"/>
      <c r="L352" s="360"/>
      <c r="M352" s="360"/>
      <c r="N352" s="360"/>
      <c r="O352" s="360"/>
      <c r="P352" s="360"/>
      <c r="Q352" s="360"/>
      <c r="R352" s="360"/>
      <c r="S352" s="360"/>
      <c r="T352" s="360"/>
      <c r="U352" s="360"/>
      <c r="V352" s="360"/>
      <c r="W352" s="360"/>
      <c r="X352" s="360"/>
      <c r="Y352" s="360"/>
      <c r="Z352" s="360"/>
    </row>
    <row r="353" spans="1:26" ht="14.25">
      <c r="A353" s="360"/>
      <c r="B353" s="360"/>
      <c r="C353" s="360"/>
      <c r="D353" s="360"/>
      <c r="E353" s="360"/>
      <c r="F353" s="360"/>
      <c r="G353" s="360"/>
      <c r="H353" s="360"/>
      <c r="I353" s="360"/>
      <c r="J353" s="360"/>
      <c r="K353" s="360"/>
      <c r="L353" s="360"/>
      <c r="M353" s="360"/>
      <c r="N353" s="360"/>
      <c r="O353" s="360"/>
      <c r="P353" s="360"/>
      <c r="Q353" s="360"/>
      <c r="R353" s="360"/>
      <c r="S353" s="360"/>
      <c r="T353" s="360"/>
      <c r="U353" s="360"/>
      <c r="V353" s="360"/>
      <c r="W353" s="360"/>
      <c r="X353" s="360"/>
      <c r="Y353" s="360"/>
      <c r="Z353" s="360"/>
    </row>
    <row r="354" spans="1:26" ht="14.25">
      <c r="A354" s="360"/>
      <c r="B354" s="360"/>
      <c r="C354" s="360"/>
      <c r="D354" s="360"/>
      <c r="E354" s="360"/>
      <c r="F354" s="360"/>
      <c r="G354" s="360"/>
      <c r="H354" s="360"/>
      <c r="I354" s="360"/>
      <c r="J354" s="360"/>
      <c r="K354" s="360"/>
      <c r="L354" s="360"/>
      <c r="M354" s="360"/>
      <c r="N354" s="360"/>
      <c r="O354" s="360"/>
      <c r="P354" s="360"/>
      <c r="Q354" s="360"/>
      <c r="R354" s="360"/>
      <c r="S354" s="360"/>
      <c r="T354" s="360"/>
      <c r="U354" s="360"/>
      <c r="V354" s="360"/>
      <c r="W354" s="360"/>
      <c r="X354" s="360"/>
      <c r="Y354" s="360"/>
      <c r="Z354" s="360"/>
    </row>
    <row r="355" spans="1:26" ht="14.25">
      <c r="A355" s="360"/>
      <c r="B355" s="360"/>
      <c r="C355" s="360"/>
      <c r="D355" s="360"/>
      <c r="E355" s="360"/>
      <c r="F355" s="360"/>
      <c r="G355" s="360"/>
      <c r="H355" s="360"/>
      <c r="I355" s="360"/>
      <c r="J355" s="360"/>
      <c r="K355" s="360"/>
      <c r="L355" s="360"/>
      <c r="M355" s="360"/>
      <c r="N355" s="360"/>
      <c r="O355" s="360"/>
      <c r="P355" s="360"/>
      <c r="Q355" s="360"/>
      <c r="R355" s="360"/>
      <c r="S355" s="360"/>
      <c r="T355" s="360"/>
      <c r="U355" s="360"/>
      <c r="V355" s="360"/>
      <c r="W355" s="360"/>
      <c r="X355" s="360"/>
      <c r="Y355" s="360"/>
      <c r="Z355" s="360"/>
    </row>
    <row r="356" spans="1:26" ht="14.25">
      <c r="A356" s="360"/>
      <c r="B356" s="360"/>
      <c r="C356" s="360"/>
      <c r="D356" s="360"/>
      <c r="E356" s="360"/>
      <c r="F356" s="360"/>
      <c r="G356" s="360"/>
      <c r="H356" s="360"/>
      <c r="I356" s="360"/>
      <c r="J356" s="360"/>
      <c r="K356" s="360"/>
      <c r="L356" s="360"/>
      <c r="M356" s="360"/>
      <c r="N356" s="360"/>
      <c r="O356" s="360"/>
      <c r="P356" s="360"/>
      <c r="Q356" s="360"/>
      <c r="R356" s="360"/>
      <c r="S356" s="360"/>
      <c r="T356" s="360"/>
      <c r="U356" s="360"/>
      <c r="V356" s="360"/>
      <c r="W356" s="360"/>
      <c r="X356" s="360"/>
      <c r="Y356" s="360"/>
      <c r="Z356" s="360"/>
    </row>
    <row r="357" spans="1:26" ht="14.25">
      <c r="A357" s="360"/>
      <c r="B357" s="360"/>
      <c r="C357" s="360"/>
      <c r="D357" s="360"/>
      <c r="E357" s="360"/>
      <c r="F357" s="360"/>
      <c r="G357" s="360"/>
      <c r="H357" s="360"/>
      <c r="I357" s="360"/>
      <c r="J357" s="360"/>
      <c r="K357" s="360"/>
      <c r="L357" s="360"/>
      <c r="M357" s="360"/>
      <c r="N357" s="360"/>
      <c r="O357" s="360"/>
      <c r="P357" s="360"/>
      <c r="Q357" s="360"/>
      <c r="R357" s="360"/>
      <c r="S357" s="360"/>
      <c r="T357" s="360"/>
      <c r="U357" s="360"/>
      <c r="V357" s="360"/>
      <c r="W357" s="360"/>
      <c r="X357" s="360"/>
      <c r="Y357" s="360"/>
      <c r="Z357" s="360"/>
    </row>
    <row r="358" spans="1:26" ht="14.25">
      <c r="A358" s="360"/>
      <c r="B358" s="360"/>
      <c r="C358" s="360"/>
      <c r="D358" s="360"/>
      <c r="E358" s="360"/>
      <c r="F358" s="360"/>
      <c r="G358" s="360"/>
      <c r="H358" s="360"/>
      <c r="I358" s="360"/>
      <c r="J358" s="360"/>
      <c r="K358" s="360"/>
      <c r="L358" s="360"/>
      <c r="M358" s="360"/>
      <c r="N358" s="360"/>
      <c r="O358" s="360"/>
      <c r="P358" s="360"/>
      <c r="Q358" s="360"/>
      <c r="R358" s="360"/>
      <c r="S358" s="360"/>
      <c r="T358" s="360"/>
      <c r="U358" s="360"/>
      <c r="V358" s="360"/>
      <c r="W358" s="360"/>
      <c r="X358" s="360"/>
      <c r="Y358" s="360"/>
      <c r="Z358" s="360"/>
    </row>
    <row r="359" spans="1:26" ht="14.25">
      <c r="A359" s="360"/>
      <c r="B359" s="360"/>
      <c r="C359" s="360"/>
      <c r="D359" s="360"/>
      <c r="E359" s="360"/>
      <c r="F359" s="360"/>
      <c r="G359" s="360"/>
      <c r="H359" s="360"/>
      <c r="I359" s="360"/>
      <c r="J359" s="360"/>
      <c r="K359" s="360"/>
      <c r="L359" s="360"/>
      <c r="M359" s="360"/>
      <c r="N359" s="360"/>
      <c r="O359" s="360"/>
      <c r="P359" s="360"/>
      <c r="Q359" s="360"/>
      <c r="R359" s="360"/>
      <c r="S359" s="360"/>
      <c r="T359" s="360"/>
      <c r="U359" s="360"/>
      <c r="V359" s="360"/>
      <c r="W359" s="360"/>
      <c r="X359" s="360"/>
      <c r="Y359" s="360"/>
      <c r="Z359" s="360"/>
    </row>
    <row r="360" spans="1:26" ht="14.25">
      <c r="A360" s="360"/>
      <c r="B360" s="360"/>
      <c r="C360" s="360"/>
      <c r="D360" s="360"/>
      <c r="E360" s="360"/>
      <c r="F360" s="360"/>
      <c r="G360" s="360"/>
      <c r="H360" s="360"/>
      <c r="I360" s="360"/>
      <c r="J360" s="360"/>
      <c r="K360" s="360"/>
      <c r="L360" s="360"/>
      <c r="M360" s="360"/>
      <c r="N360" s="360"/>
      <c r="O360" s="360"/>
      <c r="P360" s="360"/>
      <c r="Q360" s="360"/>
      <c r="R360" s="360"/>
      <c r="S360" s="360"/>
      <c r="T360" s="360"/>
      <c r="U360" s="360"/>
      <c r="V360" s="360"/>
      <c r="W360" s="360"/>
      <c r="X360" s="360"/>
      <c r="Y360" s="360"/>
      <c r="Z360" s="360"/>
    </row>
    <row r="361" spans="1:26" ht="14.25">
      <c r="A361" s="360"/>
      <c r="B361" s="360"/>
      <c r="C361" s="360"/>
      <c r="D361" s="360"/>
      <c r="E361" s="360"/>
      <c r="F361" s="360"/>
      <c r="G361" s="360"/>
      <c r="H361" s="360"/>
      <c r="I361" s="360"/>
      <c r="J361" s="360"/>
      <c r="K361" s="360"/>
      <c r="L361" s="360"/>
      <c r="M361" s="360"/>
      <c r="N361" s="360"/>
      <c r="O361" s="360"/>
      <c r="P361" s="360"/>
      <c r="Q361" s="360"/>
      <c r="R361" s="360"/>
      <c r="S361" s="360"/>
      <c r="T361" s="360"/>
      <c r="U361" s="360"/>
      <c r="V361" s="360"/>
      <c r="W361" s="360"/>
      <c r="X361" s="360"/>
      <c r="Y361" s="360"/>
      <c r="Z361" s="360"/>
    </row>
    <row r="362" spans="1:26" ht="14.25">
      <c r="A362" s="360"/>
      <c r="B362" s="360"/>
      <c r="C362" s="360"/>
      <c r="D362" s="360"/>
      <c r="E362" s="360"/>
      <c r="F362" s="360"/>
      <c r="G362" s="360"/>
      <c r="H362" s="360"/>
      <c r="I362" s="360"/>
      <c r="J362" s="360"/>
      <c r="K362" s="360"/>
      <c r="L362" s="360"/>
      <c r="M362" s="360"/>
      <c r="N362" s="360"/>
      <c r="O362" s="360"/>
      <c r="P362" s="360"/>
      <c r="Q362" s="360"/>
      <c r="R362" s="360"/>
      <c r="S362" s="360"/>
      <c r="T362" s="360"/>
      <c r="U362" s="360"/>
      <c r="V362" s="360"/>
      <c r="W362" s="360"/>
      <c r="X362" s="360"/>
      <c r="Y362" s="360"/>
      <c r="Z362" s="360"/>
    </row>
    <row r="363" spans="1:26" ht="14.25">
      <c r="A363" s="360"/>
      <c r="B363" s="360"/>
      <c r="C363" s="360"/>
      <c r="D363" s="360"/>
      <c r="E363" s="360"/>
      <c r="F363" s="360"/>
      <c r="G363" s="360"/>
      <c r="H363" s="360"/>
      <c r="I363" s="360"/>
      <c r="J363" s="360"/>
      <c r="K363" s="360"/>
      <c r="L363" s="360"/>
      <c r="M363" s="360"/>
      <c r="N363" s="360"/>
      <c r="O363" s="360"/>
      <c r="P363" s="360"/>
      <c r="Q363" s="360"/>
      <c r="R363" s="360"/>
      <c r="S363" s="360"/>
      <c r="T363" s="360"/>
      <c r="U363" s="360"/>
      <c r="V363" s="360"/>
      <c r="W363" s="360"/>
      <c r="X363" s="360"/>
      <c r="Y363" s="360"/>
      <c r="Z363" s="360"/>
    </row>
    <row r="364" spans="1:26" ht="14.25">
      <c r="A364" s="360"/>
      <c r="B364" s="360"/>
      <c r="C364" s="360"/>
      <c r="D364" s="360"/>
      <c r="E364" s="360"/>
      <c r="F364" s="360"/>
      <c r="G364" s="360"/>
      <c r="H364" s="360"/>
      <c r="I364" s="360"/>
      <c r="J364" s="360"/>
      <c r="K364" s="360"/>
      <c r="L364" s="360"/>
      <c r="M364" s="360"/>
      <c r="N364" s="360"/>
      <c r="O364" s="360"/>
      <c r="P364" s="360"/>
      <c r="Q364" s="360"/>
      <c r="R364" s="360"/>
      <c r="S364" s="360"/>
      <c r="T364" s="360"/>
      <c r="U364" s="360"/>
      <c r="V364" s="360"/>
      <c r="W364" s="360"/>
      <c r="X364" s="360"/>
      <c r="Y364" s="360"/>
      <c r="Z364" s="360"/>
    </row>
    <row r="365" spans="1:26" ht="14.25">
      <c r="A365" s="360"/>
      <c r="B365" s="360"/>
      <c r="C365" s="360"/>
      <c r="D365" s="360"/>
      <c r="E365" s="360"/>
      <c r="F365" s="360"/>
      <c r="G365" s="360"/>
      <c r="H365" s="360"/>
      <c r="I365" s="360"/>
      <c r="J365" s="360"/>
      <c r="K365" s="360"/>
      <c r="L365" s="360"/>
      <c r="M365" s="360"/>
      <c r="N365" s="360"/>
      <c r="O365" s="360"/>
      <c r="P365" s="360"/>
      <c r="Q365" s="360"/>
      <c r="R365" s="360"/>
      <c r="S365" s="360"/>
      <c r="T365" s="360"/>
      <c r="U365" s="360"/>
      <c r="V365" s="360"/>
      <c r="W365" s="360"/>
      <c r="X365" s="360"/>
      <c r="Y365" s="360"/>
      <c r="Z365" s="360"/>
    </row>
    <row r="366" spans="1:26" ht="14.25">
      <c r="A366" s="360"/>
      <c r="B366" s="360"/>
      <c r="C366" s="360"/>
      <c r="D366" s="360"/>
      <c r="E366" s="360"/>
      <c r="F366" s="360"/>
      <c r="G366" s="360"/>
      <c r="H366" s="360"/>
      <c r="I366" s="360"/>
      <c r="J366" s="360"/>
      <c r="K366" s="360"/>
      <c r="L366" s="360"/>
      <c r="M366" s="360"/>
      <c r="N366" s="360"/>
      <c r="O366" s="360"/>
      <c r="P366" s="360"/>
      <c r="Q366" s="360"/>
      <c r="R366" s="360"/>
      <c r="S366" s="360"/>
      <c r="T366" s="360"/>
      <c r="U366" s="360"/>
      <c r="V366" s="360"/>
      <c r="W366" s="360"/>
      <c r="X366" s="360"/>
      <c r="Y366" s="360"/>
      <c r="Z366" s="360"/>
    </row>
    <row r="367" spans="1:26" ht="14.25">
      <c r="A367" s="360"/>
      <c r="B367" s="360"/>
      <c r="C367" s="360"/>
      <c r="D367" s="360"/>
      <c r="E367" s="360"/>
      <c r="F367" s="360"/>
      <c r="G367" s="360"/>
      <c r="H367" s="360"/>
      <c r="I367" s="360"/>
      <c r="J367" s="360"/>
      <c r="K367" s="360"/>
      <c r="L367" s="360"/>
      <c r="M367" s="360"/>
      <c r="N367" s="360"/>
      <c r="O367" s="360"/>
      <c r="P367" s="360"/>
      <c r="Q367" s="360"/>
      <c r="R367" s="360"/>
      <c r="S367" s="360"/>
      <c r="T367" s="360"/>
      <c r="U367" s="360"/>
      <c r="V367" s="360"/>
      <c r="W367" s="360"/>
      <c r="X367" s="360"/>
      <c r="Y367" s="360"/>
      <c r="Z367" s="360"/>
    </row>
    <row r="368" spans="1:26" ht="14.25">
      <c r="A368" s="360"/>
      <c r="B368" s="360"/>
      <c r="C368" s="360"/>
      <c r="D368" s="360"/>
      <c r="E368" s="360"/>
      <c r="F368" s="360"/>
      <c r="G368" s="360"/>
      <c r="H368" s="360"/>
      <c r="I368" s="360"/>
      <c r="J368" s="360"/>
      <c r="K368" s="360"/>
      <c r="L368" s="360"/>
      <c r="M368" s="360"/>
      <c r="N368" s="360"/>
      <c r="O368" s="360"/>
      <c r="P368" s="360"/>
      <c r="Q368" s="360"/>
      <c r="R368" s="360"/>
      <c r="S368" s="360"/>
      <c r="T368" s="360"/>
      <c r="U368" s="360"/>
      <c r="V368" s="360"/>
      <c r="W368" s="360"/>
      <c r="X368" s="360"/>
      <c r="Y368" s="360"/>
      <c r="Z368" s="360"/>
    </row>
    <row r="369" spans="1:26" ht="14.25">
      <c r="A369" s="360"/>
      <c r="B369" s="360"/>
      <c r="C369" s="360"/>
      <c r="D369" s="360"/>
      <c r="E369" s="360"/>
      <c r="F369" s="360"/>
      <c r="G369" s="360"/>
      <c r="H369" s="360"/>
      <c r="I369" s="360"/>
      <c r="J369" s="360"/>
      <c r="K369" s="360"/>
      <c r="L369" s="360"/>
      <c r="M369" s="360"/>
      <c r="N369" s="360"/>
      <c r="O369" s="360"/>
      <c r="P369" s="360"/>
      <c r="Q369" s="360"/>
      <c r="R369" s="360"/>
      <c r="S369" s="360"/>
      <c r="T369" s="360"/>
      <c r="U369" s="360"/>
      <c r="V369" s="360"/>
      <c r="W369" s="360"/>
      <c r="X369" s="360"/>
      <c r="Y369" s="360"/>
      <c r="Z369" s="360"/>
    </row>
    <row r="370" spans="1:26" ht="14.25">
      <c r="A370" s="360"/>
      <c r="B370" s="360"/>
      <c r="C370" s="360"/>
      <c r="D370" s="360"/>
      <c r="E370" s="360"/>
      <c r="F370" s="360"/>
      <c r="G370" s="360"/>
      <c r="H370" s="360"/>
      <c r="I370" s="360"/>
      <c r="J370" s="360"/>
      <c r="K370" s="360"/>
      <c r="L370" s="360"/>
      <c r="M370" s="360"/>
      <c r="N370" s="360"/>
      <c r="O370" s="360"/>
      <c r="P370" s="360"/>
      <c r="Q370" s="360"/>
      <c r="R370" s="360"/>
      <c r="S370" s="360"/>
      <c r="T370" s="360"/>
      <c r="U370" s="360"/>
      <c r="V370" s="360"/>
      <c r="W370" s="360"/>
      <c r="X370" s="360"/>
      <c r="Y370" s="360"/>
      <c r="Z370" s="360"/>
    </row>
    <row r="371" spans="1:26" ht="14.25">
      <c r="A371" s="360"/>
      <c r="B371" s="360"/>
      <c r="C371" s="360"/>
      <c r="D371" s="360"/>
      <c r="E371" s="360"/>
      <c r="F371" s="360"/>
      <c r="G371" s="360"/>
      <c r="H371" s="360"/>
      <c r="I371" s="360"/>
      <c r="J371" s="360"/>
      <c r="K371" s="360"/>
      <c r="L371" s="360"/>
      <c r="M371" s="360"/>
      <c r="N371" s="360"/>
      <c r="O371" s="360"/>
      <c r="P371" s="360"/>
      <c r="Q371" s="360"/>
      <c r="R371" s="360"/>
      <c r="S371" s="360"/>
      <c r="T371" s="360"/>
      <c r="U371" s="360"/>
      <c r="V371" s="360"/>
      <c r="W371" s="360"/>
      <c r="X371" s="360"/>
      <c r="Y371" s="360"/>
      <c r="Z371" s="360"/>
    </row>
    <row r="372" spans="1:26" ht="14.25">
      <c r="A372" s="360"/>
      <c r="B372" s="360"/>
      <c r="C372" s="360"/>
      <c r="D372" s="360"/>
      <c r="E372" s="360"/>
      <c r="F372" s="360"/>
      <c r="G372" s="360"/>
      <c r="H372" s="360"/>
      <c r="I372" s="360"/>
      <c r="J372" s="360"/>
      <c r="K372" s="360"/>
      <c r="L372" s="360"/>
      <c r="M372" s="360"/>
      <c r="N372" s="360"/>
      <c r="O372" s="360"/>
      <c r="P372" s="360"/>
      <c r="Q372" s="360"/>
      <c r="R372" s="360"/>
      <c r="S372" s="360"/>
      <c r="T372" s="360"/>
      <c r="U372" s="360"/>
      <c r="V372" s="360"/>
      <c r="W372" s="360"/>
      <c r="X372" s="360"/>
      <c r="Y372" s="360"/>
      <c r="Z372" s="360"/>
    </row>
    <row r="373" spans="1:26" ht="14.25">
      <c r="A373" s="360"/>
      <c r="B373" s="360"/>
      <c r="C373" s="360"/>
      <c r="D373" s="360"/>
      <c r="E373" s="360"/>
      <c r="F373" s="360"/>
      <c r="G373" s="360"/>
      <c r="H373" s="360"/>
      <c r="I373" s="360"/>
      <c r="J373" s="360"/>
      <c r="K373" s="360"/>
      <c r="L373" s="360"/>
      <c r="M373" s="360"/>
      <c r="N373" s="360"/>
      <c r="O373" s="360"/>
      <c r="P373" s="360"/>
      <c r="Q373" s="360"/>
      <c r="R373" s="360"/>
      <c r="S373" s="360"/>
      <c r="T373" s="360"/>
      <c r="U373" s="360"/>
      <c r="V373" s="360"/>
      <c r="W373" s="360"/>
      <c r="X373" s="360"/>
      <c r="Y373" s="360"/>
      <c r="Z373" s="360"/>
    </row>
    <row r="374" spans="1:26" ht="14.25">
      <c r="A374" s="360"/>
      <c r="B374" s="360"/>
      <c r="C374" s="360"/>
      <c r="D374" s="360"/>
      <c r="E374" s="360"/>
      <c r="F374" s="360"/>
      <c r="G374" s="360"/>
      <c r="H374" s="360"/>
      <c r="I374" s="360"/>
      <c r="J374" s="360"/>
      <c r="K374" s="360"/>
      <c r="L374" s="360"/>
      <c r="M374" s="360"/>
      <c r="N374" s="360"/>
      <c r="O374" s="360"/>
      <c r="P374" s="360"/>
      <c r="Q374" s="360"/>
      <c r="R374" s="360"/>
      <c r="S374" s="360"/>
      <c r="T374" s="360"/>
      <c r="U374" s="360"/>
      <c r="V374" s="360"/>
      <c r="W374" s="360"/>
      <c r="X374" s="360"/>
      <c r="Y374" s="360"/>
      <c r="Z374" s="360"/>
    </row>
    <row r="375" spans="1:26" ht="14.25">
      <c r="A375" s="360"/>
      <c r="B375" s="360"/>
      <c r="C375" s="360"/>
      <c r="D375" s="360"/>
      <c r="E375" s="360"/>
      <c r="F375" s="360"/>
      <c r="G375" s="360"/>
      <c r="H375" s="360"/>
      <c r="I375" s="360"/>
      <c r="J375" s="360"/>
      <c r="K375" s="360"/>
      <c r="L375" s="360"/>
      <c r="M375" s="360"/>
      <c r="N375" s="360"/>
      <c r="O375" s="360"/>
      <c r="P375" s="360"/>
      <c r="Q375" s="360"/>
      <c r="R375" s="360"/>
      <c r="S375" s="360"/>
      <c r="T375" s="360"/>
      <c r="U375" s="360"/>
      <c r="V375" s="360"/>
      <c r="W375" s="360"/>
      <c r="X375" s="360"/>
      <c r="Y375" s="360"/>
      <c r="Z375" s="360"/>
    </row>
    <row r="376" spans="1:26" ht="14.25">
      <c r="A376" s="360"/>
      <c r="B376" s="360"/>
      <c r="C376" s="360"/>
      <c r="D376" s="360"/>
      <c r="E376" s="360"/>
      <c r="F376" s="360"/>
      <c r="G376" s="360"/>
      <c r="H376" s="360"/>
      <c r="I376" s="360"/>
      <c r="J376" s="360"/>
      <c r="K376" s="360"/>
      <c r="L376" s="360"/>
      <c r="M376" s="360"/>
      <c r="N376" s="360"/>
      <c r="O376" s="360"/>
      <c r="P376" s="360"/>
      <c r="Q376" s="360"/>
      <c r="R376" s="360"/>
      <c r="S376" s="360"/>
      <c r="T376" s="360"/>
      <c r="U376" s="360"/>
      <c r="V376" s="360"/>
      <c r="W376" s="360"/>
      <c r="X376" s="360"/>
      <c r="Y376" s="360"/>
      <c r="Z376" s="360"/>
    </row>
    <row r="377" spans="1:26" ht="14.25">
      <c r="A377" s="360"/>
      <c r="B377" s="360"/>
      <c r="C377" s="360"/>
      <c r="D377" s="360"/>
      <c r="E377" s="360"/>
      <c r="F377" s="360"/>
      <c r="G377" s="360"/>
      <c r="H377" s="360"/>
      <c r="I377" s="360"/>
      <c r="J377" s="360"/>
      <c r="K377" s="360"/>
      <c r="L377" s="360"/>
      <c r="M377" s="360"/>
      <c r="N377" s="360"/>
      <c r="O377" s="360"/>
      <c r="P377" s="360"/>
      <c r="Q377" s="360"/>
      <c r="R377" s="360"/>
      <c r="S377" s="360"/>
      <c r="T377" s="360"/>
      <c r="U377" s="360"/>
      <c r="V377" s="360"/>
      <c r="W377" s="360"/>
      <c r="X377" s="360"/>
      <c r="Y377" s="360"/>
      <c r="Z377" s="360"/>
    </row>
    <row r="378" spans="1:26" ht="14.25">
      <c r="A378" s="360"/>
      <c r="B378" s="360"/>
      <c r="C378" s="360"/>
      <c r="D378" s="360"/>
      <c r="E378" s="360"/>
      <c r="F378" s="360"/>
      <c r="G378" s="360"/>
      <c r="H378" s="360"/>
      <c r="I378" s="360"/>
      <c r="J378" s="360"/>
      <c r="K378" s="360"/>
      <c r="L378" s="360"/>
      <c r="M378" s="360"/>
      <c r="N378" s="360"/>
      <c r="O378" s="360"/>
      <c r="P378" s="360"/>
      <c r="Q378" s="360"/>
      <c r="R378" s="360"/>
      <c r="S378" s="360"/>
      <c r="T378" s="360"/>
      <c r="U378" s="360"/>
      <c r="V378" s="360"/>
      <c r="W378" s="360"/>
      <c r="X378" s="360"/>
      <c r="Y378" s="360"/>
      <c r="Z378" s="360"/>
    </row>
    <row r="379" spans="1:26" ht="14.25">
      <c r="A379" s="360"/>
      <c r="B379" s="360"/>
      <c r="C379" s="360"/>
      <c r="D379" s="360"/>
      <c r="E379" s="360"/>
      <c r="F379" s="360"/>
      <c r="G379" s="360"/>
      <c r="H379" s="360"/>
      <c r="I379" s="360"/>
      <c r="J379" s="360"/>
      <c r="K379" s="360"/>
      <c r="L379" s="360"/>
      <c r="M379" s="360"/>
      <c r="N379" s="360"/>
      <c r="O379" s="360"/>
      <c r="P379" s="360"/>
      <c r="Q379" s="360"/>
      <c r="R379" s="360"/>
      <c r="S379" s="360"/>
      <c r="T379" s="360"/>
      <c r="U379" s="360"/>
      <c r="V379" s="360"/>
      <c r="W379" s="360"/>
      <c r="X379" s="360"/>
      <c r="Y379" s="360"/>
      <c r="Z379" s="360"/>
    </row>
    <row r="380" spans="1:26" ht="14.25">
      <c r="A380" s="360"/>
      <c r="B380" s="360"/>
      <c r="C380" s="360"/>
      <c r="D380" s="360"/>
      <c r="E380" s="360"/>
      <c r="F380" s="360"/>
      <c r="G380" s="360"/>
      <c r="H380" s="360"/>
      <c r="I380" s="360"/>
      <c r="J380" s="360"/>
      <c r="K380" s="360"/>
      <c r="L380" s="360"/>
      <c r="M380" s="360"/>
      <c r="N380" s="360"/>
      <c r="O380" s="360"/>
      <c r="P380" s="360"/>
      <c r="Q380" s="360"/>
      <c r="R380" s="360"/>
      <c r="S380" s="360"/>
      <c r="T380" s="360"/>
      <c r="U380" s="360"/>
      <c r="V380" s="360"/>
      <c r="W380" s="360"/>
      <c r="X380" s="360"/>
      <c r="Y380" s="360"/>
      <c r="Z380" s="360"/>
    </row>
    <row r="381" spans="1:26" ht="14.25">
      <c r="A381" s="360"/>
      <c r="B381" s="360"/>
      <c r="C381" s="360"/>
      <c r="D381" s="360"/>
      <c r="E381" s="360"/>
      <c r="F381" s="360"/>
      <c r="G381" s="360"/>
      <c r="H381" s="360"/>
      <c r="I381" s="360"/>
      <c r="J381" s="360"/>
      <c r="K381" s="360"/>
      <c r="L381" s="360"/>
      <c r="M381" s="360"/>
      <c r="N381" s="360"/>
      <c r="O381" s="360"/>
      <c r="P381" s="360"/>
      <c r="Q381" s="360"/>
      <c r="R381" s="360"/>
      <c r="S381" s="360"/>
      <c r="T381" s="360"/>
      <c r="U381" s="360"/>
      <c r="V381" s="360"/>
      <c r="W381" s="360"/>
      <c r="X381" s="360"/>
      <c r="Y381" s="360"/>
      <c r="Z381" s="360"/>
    </row>
    <row r="382" spans="1:26" ht="14.25">
      <c r="A382" s="360"/>
      <c r="B382" s="360"/>
      <c r="C382" s="360"/>
      <c r="D382" s="360"/>
      <c r="E382" s="360"/>
      <c r="F382" s="360"/>
      <c r="G382" s="360"/>
      <c r="H382" s="360"/>
      <c r="I382" s="360"/>
      <c r="J382" s="360"/>
      <c r="K382" s="360"/>
      <c r="L382" s="360"/>
      <c r="M382" s="360"/>
      <c r="N382" s="360"/>
      <c r="O382" s="360"/>
      <c r="P382" s="360"/>
      <c r="Q382" s="360"/>
      <c r="R382" s="360"/>
      <c r="S382" s="360"/>
      <c r="T382" s="360"/>
      <c r="U382" s="360"/>
      <c r="V382" s="360"/>
      <c r="W382" s="360"/>
      <c r="X382" s="360"/>
      <c r="Y382" s="360"/>
      <c r="Z382" s="360"/>
    </row>
    <row r="383" spans="1:26" ht="14.25">
      <c r="A383" s="360"/>
      <c r="B383" s="360"/>
      <c r="C383" s="360"/>
      <c r="D383" s="360"/>
      <c r="E383" s="360"/>
      <c r="F383" s="360"/>
      <c r="G383" s="360"/>
      <c r="H383" s="360"/>
      <c r="I383" s="360"/>
      <c r="J383" s="360"/>
      <c r="K383" s="360"/>
      <c r="L383" s="360"/>
      <c r="M383" s="360"/>
      <c r="N383" s="360"/>
      <c r="O383" s="360"/>
      <c r="P383" s="360"/>
      <c r="Q383" s="360"/>
      <c r="R383" s="360"/>
      <c r="S383" s="360"/>
      <c r="T383" s="360"/>
      <c r="U383" s="360"/>
      <c r="V383" s="360"/>
      <c r="W383" s="360"/>
      <c r="X383" s="360"/>
      <c r="Y383" s="360"/>
      <c r="Z383" s="360"/>
    </row>
    <row r="384" spans="1:26" ht="14.25">
      <c r="A384" s="360"/>
      <c r="B384" s="360"/>
      <c r="C384" s="360"/>
      <c r="D384" s="360"/>
      <c r="E384" s="360"/>
      <c r="F384" s="360"/>
      <c r="G384" s="360"/>
      <c r="H384" s="360"/>
      <c r="I384" s="360"/>
      <c r="J384" s="360"/>
      <c r="K384" s="360"/>
      <c r="L384" s="360"/>
      <c r="M384" s="360"/>
      <c r="N384" s="360"/>
      <c r="O384" s="360"/>
      <c r="P384" s="360"/>
      <c r="Q384" s="360"/>
      <c r="R384" s="360"/>
      <c r="S384" s="360"/>
      <c r="T384" s="360"/>
      <c r="U384" s="360"/>
      <c r="V384" s="360"/>
      <c r="W384" s="360"/>
      <c r="X384" s="360"/>
      <c r="Y384" s="360"/>
      <c r="Z384" s="360"/>
    </row>
    <row r="385" spans="1:26" ht="14.25">
      <c r="A385" s="360"/>
      <c r="B385" s="360"/>
      <c r="C385" s="360"/>
      <c r="D385" s="360"/>
      <c r="E385" s="360"/>
      <c r="F385" s="360"/>
      <c r="G385" s="360"/>
      <c r="H385" s="360"/>
      <c r="I385" s="360"/>
      <c r="J385" s="360"/>
      <c r="K385" s="360"/>
      <c r="L385" s="360"/>
      <c r="M385" s="360"/>
      <c r="N385" s="360"/>
      <c r="O385" s="360"/>
      <c r="P385" s="360"/>
      <c r="Q385" s="360"/>
      <c r="R385" s="360"/>
      <c r="S385" s="360"/>
      <c r="T385" s="360"/>
      <c r="U385" s="360"/>
      <c r="V385" s="360"/>
      <c r="W385" s="360"/>
      <c r="X385" s="360"/>
      <c r="Y385" s="360"/>
      <c r="Z385" s="360"/>
    </row>
    <row r="386" spans="1:26" ht="14.25">
      <c r="A386" s="360"/>
      <c r="B386" s="360"/>
      <c r="C386" s="360"/>
      <c r="D386" s="360"/>
      <c r="E386" s="360"/>
      <c r="F386" s="360"/>
      <c r="G386" s="360"/>
      <c r="H386" s="360"/>
      <c r="I386" s="360"/>
      <c r="J386" s="360"/>
      <c r="K386" s="360"/>
      <c r="L386" s="360"/>
      <c r="M386" s="360"/>
      <c r="N386" s="360"/>
      <c r="O386" s="360"/>
      <c r="P386" s="360"/>
      <c r="Q386" s="360"/>
      <c r="R386" s="360"/>
      <c r="S386" s="360"/>
      <c r="T386" s="360"/>
      <c r="U386" s="360"/>
      <c r="V386" s="360"/>
      <c r="W386" s="360"/>
      <c r="X386" s="360"/>
      <c r="Y386" s="360"/>
      <c r="Z386" s="360"/>
    </row>
    <row r="387" spans="1:26" ht="14.25">
      <c r="A387" s="360"/>
      <c r="B387" s="360"/>
      <c r="C387" s="360"/>
      <c r="D387" s="360"/>
      <c r="E387" s="360"/>
      <c r="F387" s="360"/>
      <c r="G387" s="360"/>
      <c r="H387" s="360"/>
      <c r="I387" s="360"/>
      <c r="J387" s="360"/>
      <c r="K387" s="360"/>
      <c r="L387" s="360"/>
      <c r="M387" s="360"/>
      <c r="N387" s="360"/>
      <c r="O387" s="360"/>
      <c r="P387" s="360"/>
      <c r="Q387" s="360"/>
      <c r="R387" s="360"/>
      <c r="S387" s="360"/>
      <c r="T387" s="360"/>
      <c r="U387" s="360"/>
      <c r="V387" s="360"/>
      <c r="W387" s="360"/>
      <c r="X387" s="360"/>
      <c r="Y387" s="360"/>
      <c r="Z387" s="360"/>
    </row>
    <row r="388" spans="1:26" ht="14.25">
      <c r="A388" s="360"/>
      <c r="B388" s="360"/>
      <c r="C388" s="360"/>
      <c r="D388" s="360"/>
      <c r="E388" s="360"/>
      <c r="F388" s="360"/>
      <c r="G388" s="360"/>
      <c r="H388" s="360"/>
      <c r="I388" s="360"/>
      <c r="J388" s="360"/>
      <c r="K388" s="360"/>
      <c r="L388" s="360"/>
      <c r="M388" s="360"/>
      <c r="N388" s="360"/>
      <c r="O388" s="360"/>
      <c r="P388" s="360"/>
      <c r="Q388" s="360"/>
      <c r="R388" s="360"/>
      <c r="S388" s="360"/>
      <c r="T388" s="360"/>
      <c r="U388" s="360"/>
      <c r="V388" s="360"/>
      <c r="W388" s="360"/>
      <c r="X388" s="360"/>
      <c r="Y388" s="360"/>
      <c r="Z388" s="360"/>
    </row>
    <row r="389" spans="1:26" ht="14.25">
      <c r="A389" s="360"/>
      <c r="B389" s="360"/>
      <c r="C389" s="360"/>
      <c r="D389" s="360"/>
      <c r="E389" s="360"/>
      <c r="F389" s="360"/>
      <c r="G389" s="360"/>
      <c r="H389" s="360"/>
      <c r="I389" s="360"/>
      <c r="J389" s="360"/>
      <c r="K389" s="360"/>
      <c r="L389" s="360"/>
      <c r="M389" s="360"/>
      <c r="N389" s="360"/>
      <c r="O389" s="360"/>
      <c r="P389" s="360"/>
      <c r="Q389" s="360"/>
      <c r="R389" s="360"/>
      <c r="S389" s="360"/>
      <c r="T389" s="360"/>
      <c r="U389" s="360"/>
      <c r="V389" s="360"/>
      <c r="W389" s="360"/>
      <c r="X389" s="360"/>
      <c r="Y389" s="360"/>
      <c r="Z389" s="360"/>
    </row>
    <row r="390" spans="1:26" ht="14.25">
      <c r="A390" s="360"/>
      <c r="B390" s="360"/>
      <c r="C390" s="360"/>
      <c r="D390" s="360"/>
      <c r="E390" s="360"/>
      <c r="F390" s="360"/>
      <c r="G390" s="360"/>
      <c r="H390" s="360"/>
      <c r="I390" s="360"/>
      <c r="J390" s="360"/>
      <c r="K390" s="360"/>
      <c r="L390" s="360"/>
      <c r="M390" s="360"/>
      <c r="N390" s="360"/>
      <c r="O390" s="360"/>
      <c r="P390" s="360"/>
      <c r="Q390" s="360"/>
      <c r="R390" s="360"/>
      <c r="S390" s="360"/>
      <c r="T390" s="360"/>
      <c r="U390" s="360"/>
      <c r="V390" s="360"/>
      <c r="W390" s="360"/>
      <c r="X390" s="360"/>
      <c r="Y390" s="360"/>
      <c r="Z390" s="360"/>
    </row>
    <row r="391" spans="1:26" ht="14.25">
      <c r="A391" s="360"/>
      <c r="B391" s="360"/>
      <c r="C391" s="360"/>
      <c r="D391" s="360"/>
      <c r="E391" s="360"/>
      <c r="F391" s="360"/>
      <c r="G391" s="360"/>
      <c r="H391" s="360"/>
      <c r="I391" s="360"/>
      <c r="J391" s="360"/>
      <c r="K391" s="360"/>
      <c r="L391" s="360"/>
      <c r="M391" s="360"/>
      <c r="N391" s="360"/>
      <c r="O391" s="360"/>
      <c r="P391" s="360"/>
      <c r="Q391" s="360"/>
      <c r="R391" s="360"/>
      <c r="S391" s="360"/>
      <c r="T391" s="360"/>
      <c r="U391" s="360"/>
      <c r="V391" s="360"/>
      <c r="W391" s="360"/>
      <c r="X391" s="360"/>
      <c r="Y391" s="360"/>
      <c r="Z391" s="360"/>
    </row>
    <row r="392" spans="1:26" ht="14.25">
      <c r="A392" s="360"/>
      <c r="B392" s="360"/>
      <c r="C392" s="360"/>
      <c r="D392" s="360"/>
      <c r="E392" s="360"/>
      <c r="F392" s="360"/>
      <c r="G392" s="360"/>
      <c r="H392" s="360"/>
      <c r="I392" s="360"/>
      <c r="J392" s="360"/>
      <c r="K392" s="360"/>
      <c r="L392" s="360"/>
      <c r="M392" s="360"/>
      <c r="N392" s="360"/>
      <c r="O392" s="360"/>
      <c r="P392" s="360"/>
      <c r="Q392" s="360"/>
      <c r="R392" s="360"/>
      <c r="S392" s="360"/>
      <c r="T392" s="360"/>
      <c r="U392" s="360"/>
      <c r="V392" s="360"/>
      <c r="W392" s="360"/>
      <c r="X392" s="360"/>
      <c r="Y392" s="360"/>
      <c r="Z392" s="360"/>
    </row>
    <row r="393" spans="1:26" ht="14.25">
      <c r="A393" s="360"/>
      <c r="B393" s="360"/>
      <c r="C393" s="360"/>
      <c r="D393" s="360"/>
      <c r="E393" s="360"/>
      <c r="F393" s="360"/>
      <c r="G393" s="360"/>
      <c r="H393" s="360"/>
      <c r="I393" s="360"/>
      <c r="J393" s="360"/>
      <c r="K393" s="360"/>
      <c r="L393" s="360"/>
      <c r="M393" s="360"/>
      <c r="N393" s="360"/>
      <c r="O393" s="360"/>
      <c r="P393" s="360"/>
      <c r="Q393" s="360"/>
      <c r="R393" s="360"/>
      <c r="S393" s="360"/>
      <c r="T393" s="360"/>
      <c r="U393" s="360"/>
      <c r="V393" s="360"/>
      <c r="W393" s="360"/>
      <c r="X393" s="360"/>
      <c r="Y393" s="360"/>
      <c r="Z393" s="360"/>
    </row>
    <row r="394" spans="1:26" ht="14.25">
      <c r="A394" s="360"/>
      <c r="B394" s="360"/>
      <c r="C394" s="360"/>
      <c r="D394" s="360"/>
      <c r="E394" s="360"/>
      <c r="F394" s="360"/>
      <c r="G394" s="360"/>
      <c r="H394" s="360"/>
      <c r="I394" s="360"/>
      <c r="J394" s="360"/>
      <c r="K394" s="360"/>
      <c r="L394" s="360"/>
      <c r="M394" s="360"/>
      <c r="N394" s="360"/>
      <c r="O394" s="360"/>
      <c r="P394" s="360"/>
      <c r="Q394" s="360"/>
      <c r="R394" s="360"/>
      <c r="S394" s="360"/>
      <c r="T394" s="360"/>
      <c r="U394" s="360"/>
      <c r="V394" s="360"/>
      <c r="W394" s="360"/>
      <c r="X394" s="360"/>
      <c r="Y394" s="360"/>
      <c r="Z394" s="360"/>
    </row>
    <row r="395" spans="1:26" ht="14.25">
      <c r="A395" s="360"/>
      <c r="B395" s="360"/>
      <c r="C395" s="360"/>
      <c r="D395" s="360"/>
      <c r="E395" s="360"/>
      <c r="F395" s="360"/>
      <c r="G395" s="360"/>
      <c r="H395" s="360"/>
      <c r="I395" s="360"/>
      <c r="J395" s="360"/>
      <c r="K395" s="360"/>
      <c r="L395" s="360"/>
      <c r="M395" s="360"/>
      <c r="N395" s="360"/>
      <c r="O395" s="360"/>
      <c r="P395" s="360"/>
      <c r="Q395" s="360"/>
      <c r="R395" s="360"/>
      <c r="S395" s="360"/>
      <c r="T395" s="360"/>
      <c r="U395" s="360"/>
      <c r="V395" s="360"/>
      <c r="W395" s="360"/>
      <c r="X395" s="360"/>
      <c r="Y395" s="360"/>
      <c r="Z395" s="360"/>
    </row>
    <row r="396" spans="1:26" ht="14.25">
      <c r="A396" s="360"/>
      <c r="B396" s="360"/>
      <c r="C396" s="360"/>
      <c r="D396" s="360"/>
      <c r="E396" s="360"/>
      <c r="F396" s="360"/>
      <c r="G396" s="360"/>
      <c r="H396" s="360"/>
      <c r="I396" s="360"/>
      <c r="J396" s="360"/>
      <c r="K396" s="360"/>
      <c r="L396" s="360"/>
      <c r="M396" s="360"/>
      <c r="N396" s="360"/>
      <c r="O396" s="360"/>
      <c r="P396" s="360"/>
      <c r="Q396" s="360"/>
      <c r="R396" s="360"/>
      <c r="S396" s="360"/>
      <c r="T396" s="360"/>
      <c r="U396" s="360"/>
      <c r="V396" s="360"/>
      <c r="W396" s="360"/>
      <c r="X396" s="360"/>
      <c r="Y396" s="360"/>
      <c r="Z396" s="360"/>
    </row>
    <row r="397" spans="1:26" ht="14.25">
      <c r="A397" s="360"/>
      <c r="B397" s="360"/>
      <c r="C397" s="360"/>
      <c r="D397" s="360"/>
      <c r="E397" s="360"/>
      <c r="F397" s="360"/>
      <c r="G397" s="360"/>
      <c r="H397" s="360"/>
      <c r="I397" s="360"/>
      <c r="J397" s="360"/>
      <c r="K397" s="360"/>
      <c r="L397" s="360"/>
      <c r="M397" s="360"/>
      <c r="N397" s="360"/>
      <c r="O397" s="360"/>
      <c r="P397" s="360"/>
      <c r="Q397" s="360"/>
      <c r="R397" s="360"/>
      <c r="S397" s="360"/>
      <c r="T397" s="360"/>
      <c r="U397" s="360"/>
      <c r="V397" s="360"/>
      <c r="W397" s="360"/>
      <c r="X397" s="360"/>
      <c r="Y397" s="360"/>
      <c r="Z397" s="360"/>
    </row>
    <row r="398" spans="1:26" ht="14.25">
      <c r="A398" s="360"/>
      <c r="B398" s="360"/>
      <c r="C398" s="360"/>
      <c r="D398" s="360"/>
      <c r="E398" s="360"/>
      <c r="F398" s="360"/>
      <c r="G398" s="360"/>
      <c r="H398" s="360"/>
      <c r="I398" s="360"/>
      <c r="J398" s="360"/>
      <c r="K398" s="360"/>
      <c r="L398" s="360"/>
      <c r="M398" s="360"/>
      <c r="N398" s="360"/>
      <c r="O398" s="360"/>
      <c r="P398" s="360"/>
      <c r="Q398" s="360"/>
      <c r="R398" s="360"/>
      <c r="S398" s="360"/>
      <c r="T398" s="360"/>
      <c r="U398" s="360"/>
      <c r="V398" s="360"/>
      <c r="W398" s="360"/>
      <c r="X398" s="360"/>
      <c r="Y398" s="360"/>
      <c r="Z398" s="360"/>
    </row>
    <row r="399" spans="1:26" ht="14.25">
      <c r="A399" s="360"/>
      <c r="B399" s="360"/>
      <c r="C399" s="360"/>
      <c r="D399" s="360"/>
      <c r="E399" s="360"/>
      <c r="F399" s="360"/>
      <c r="G399" s="360"/>
      <c r="H399" s="360"/>
      <c r="I399" s="360"/>
      <c r="J399" s="360"/>
      <c r="K399" s="360"/>
      <c r="L399" s="360"/>
      <c r="M399" s="360"/>
      <c r="N399" s="360"/>
      <c r="O399" s="360"/>
      <c r="P399" s="360"/>
      <c r="Q399" s="360"/>
      <c r="R399" s="360"/>
      <c r="S399" s="360"/>
      <c r="T399" s="360"/>
      <c r="U399" s="360"/>
      <c r="V399" s="360"/>
      <c r="W399" s="360"/>
      <c r="X399" s="360"/>
      <c r="Y399" s="360"/>
      <c r="Z399" s="360"/>
    </row>
    <row r="400" spans="1:26" ht="14.25">
      <c r="A400" s="360"/>
      <c r="B400" s="360"/>
      <c r="C400" s="360"/>
      <c r="D400" s="360"/>
      <c r="E400" s="360"/>
      <c r="F400" s="360"/>
      <c r="G400" s="360"/>
      <c r="H400" s="360"/>
      <c r="I400" s="360"/>
      <c r="J400" s="360"/>
      <c r="K400" s="360"/>
      <c r="L400" s="360"/>
      <c r="M400" s="360"/>
      <c r="N400" s="360"/>
      <c r="O400" s="360"/>
      <c r="P400" s="360"/>
      <c r="Q400" s="360"/>
      <c r="R400" s="360"/>
      <c r="S400" s="360"/>
      <c r="T400" s="360"/>
      <c r="U400" s="360"/>
      <c r="V400" s="360"/>
      <c r="W400" s="360"/>
      <c r="X400" s="360"/>
      <c r="Y400" s="360"/>
      <c r="Z400" s="360"/>
    </row>
    <row r="401" spans="1:26" ht="14.25">
      <c r="A401" s="360"/>
      <c r="B401" s="360"/>
      <c r="C401" s="360"/>
      <c r="D401" s="360"/>
      <c r="E401" s="360"/>
      <c r="F401" s="360"/>
      <c r="G401" s="360"/>
      <c r="H401" s="360"/>
      <c r="I401" s="360"/>
      <c r="J401" s="360"/>
      <c r="K401" s="360"/>
      <c r="L401" s="360"/>
      <c r="M401" s="360"/>
      <c r="N401" s="360"/>
      <c r="O401" s="360"/>
      <c r="P401" s="360"/>
      <c r="Q401" s="360"/>
      <c r="R401" s="360"/>
      <c r="S401" s="360"/>
      <c r="T401" s="360"/>
      <c r="U401" s="360"/>
      <c r="V401" s="360"/>
      <c r="W401" s="360"/>
      <c r="X401" s="360"/>
      <c r="Y401" s="360"/>
      <c r="Z401" s="360"/>
    </row>
    <row r="402" spans="1:26" ht="14.25">
      <c r="A402" s="360"/>
      <c r="B402" s="360"/>
      <c r="C402" s="360"/>
      <c r="D402" s="360"/>
      <c r="E402" s="360"/>
      <c r="F402" s="360"/>
      <c r="G402" s="360"/>
      <c r="H402" s="360"/>
      <c r="I402" s="360"/>
      <c r="J402" s="360"/>
      <c r="K402" s="360"/>
      <c r="L402" s="360"/>
      <c r="M402" s="360"/>
      <c r="N402" s="360"/>
      <c r="O402" s="360"/>
      <c r="P402" s="360"/>
      <c r="Q402" s="360"/>
      <c r="R402" s="360"/>
      <c r="S402" s="360"/>
      <c r="T402" s="360"/>
      <c r="U402" s="360"/>
      <c r="V402" s="360"/>
      <c r="W402" s="360"/>
      <c r="X402" s="360"/>
      <c r="Y402" s="360"/>
      <c r="Z402" s="360"/>
    </row>
    <row r="403" spans="1:26" ht="14.25">
      <c r="A403" s="360"/>
      <c r="B403" s="360"/>
      <c r="C403" s="360"/>
      <c r="D403" s="360"/>
      <c r="E403" s="360"/>
      <c r="F403" s="360"/>
      <c r="G403" s="360"/>
      <c r="H403" s="360"/>
      <c r="I403" s="360"/>
      <c r="J403" s="360"/>
      <c r="K403" s="360"/>
      <c r="L403" s="360"/>
      <c r="M403" s="360"/>
      <c r="N403" s="360"/>
      <c r="O403" s="360"/>
      <c r="P403" s="360"/>
      <c r="Q403" s="360"/>
      <c r="R403" s="360"/>
      <c r="S403" s="360"/>
      <c r="T403" s="360"/>
      <c r="U403" s="360"/>
      <c r="V403" s="360"/>
      <c r="W403" s="360"/>
      <c r="X403" s="360"/>
      <c r="Y403" s="360"/>
      <c r="Z403" s="360"/>
    </row>
    <row r="404" spans="1:26" ht="14.25">
      <c r="A404" s="360"/>
      <c r="B404" s="360"/>
      <c r="C404" s="360"/>
      <c r="D404" s="360"/>
      <c r="E404" s="360"/>
      <c r="F404" s="360"/>
      <c r="G404" s="360"/>
      <c r="H404" s="360"/>
      <c r="I404" s="360"/>
      <c r="J404" s="360"/>
      <c r="K404" s="360"/>
      <c r="L404" s="360"/>
      <c r="M404" s="360"/>
      <c r="N404" s="360"/>
      <c r="O404" s="360"/>
      <c r="P404" s="360"/>
      <c r="Q404" s="360"/>
      <c r="R404" s="360"/>
      <c r="S404" s="360"/>
      <c r="T404" s="360"/>
      <c r="U404" s="360"/>
      <c r="V404" s="360"/>
      <c r="W404" s="360"/>
      <c r="X404" s="360"/>
      <c r="Y404" s="360"/>
      <c r="Z404" s="360"/>
    </row>
    <row r="405" spans="1:26" ht="14.25">
      <c r="A405" s="360"/>
      <c r="B405" s="360"/>
      <c r="C405" s="360"/>
      <c r="D405" s="360"/>
      <c r="E405" s="360"/>
      <c r="F405" s="360"/>
      <c r="G405" s="360"/>
      <c r="H405" s="360"/>
      <c r="I405" s="360"/>
      <c r="J405" s="360"/>
      <c r="K405" s="360"/>
      <c r="L405" s="360"/>
      <c r="M405" s="360"/>
      <c r="N405" s="360"/>
      <c r="O405" s="360"/>
      <c r="P405" s="360"/>
      <c r="Q405" s="360"/>
      <c r="R405" s="360"/>
      <c r="S405" s="360"/>
      <c r="T405" s="360"/>
      <c r="U405" s="360"/>
      <c r="V405" s="360"/>
      <c r="W405" s="360"/>
      <c r="X405" s="360"/>
      <c r="Y405" s="360"/>
      <c r="Z405" s="360"/>
    </row>
    <row r="406" spans="1:26" ht="14.25">
      <c r="A406" s="360"/>
      <c r="B406" s="360"/>
      <c r="C406" s="360"/>
      <c r="D406" s="360"/>
      <c r="E406" s="360"/>
      <c r="F406" s="360"/>
      <c r="G406" s="360"/>
      <c r="H406" s="360"/>
      <c r="I406" s="360"/>
      <c r="J406" s="360"/>
      <c r="K406" s="360"/>
      <c r="L406" s="360"/>
      <c r="M406" s="360"/>
      <c r="N406" s="360"/>
      <c r="O406" s="360"/>
      <c r="P406" s="360"/>
      <c r="Q406" s="360"/>
      <c r="R406" s="360"/>
      <c r="S406" s="360"/>
      <c r="T406" s="360"/>
      <c r="U406" s="360"/>
      <c r="V406" s="360"/>
      <c r="W406" s="360"/>
      <c r="X406" s="360"/>
      <c r="Y406" s="360"/>
      <c r="Z406" s="360"/>
    </row>
    <row r="407" spans="1:26" ht="14.25">
      <c r="A407" s="360"/>
      <c r="B407" s="360"/>
      <c r="C407" s="360"/>
      <c r="D407" s="360"/>
      <c r="E407" s="360"/>
      <c r="F407" s="360"/>
      <c r="G407" s="360"/>
      <c r="H407" s="360"/>
      <c r="I407" s="360"/>
      <c r="J407" s="360"/>
      <c r="K407" s="360"/>
      <c r="L407" s="360"/>
      <c r="M407" s="360"/>
      <c r="N407" s="360"/>
      <c r="O407" s="360"/>
      <c r="P407" s="360"/>
      <c r="Q407" s="360"/>
      <c r="R407" s="360"/>
      <c r="S407" s="360"/>
      <c r="T407" s="360"/>
      <c r="U407" s="360"/>
      <c r="V407" s="360"/>
      <c r="W407" s="360"/>
      <c r="X407" s="360"/>
      <c r="Y407" s="360"/>
      <c r="Z407" s="360"/>
    </row>
    <row r="408" spans="1:26" ht="14.25">
      <c r="A408" s="360"/>
      <c r="B408" s="360"/>
      <c r="C408" s="360"/>
      <c r="D408" s="360"/>
      <c r="E408" s="360"/>
      <c r="F408" s="360"/>
      <c r="G408" s="360"/>
      <c r="H408" s="360"/>
      <c r="I408" s="360"/>
      <c r="J408" s="360"/>
      <c r="K408" s="360"/>
      <c r="L408" s="360"/>
      <c r="M408" s="360"/>
      <c r="N408" s="360"/>
      <c r="O408" s="360"/>
      <c r="P408" s="360"/>
      <c r="Q408" s="360"/>
      <c r="R408" s="360"/>
      <c r="S408" s="360"/>
      <c r="T408" s="360"/>
      <c r="U408" s="360"/>
      <c r="V408" s="360"/>
      <c r="W408" s="360"/>
      <c r="X408" s="360"/>
      <c r="Y408" s="360"/>
      <c r="Z408" s="360"/>
    </row>
    <row r="409" spans="1:26" ht="14.25">
      <c r="A409" s="360"/>
      <c r="B409" s="360"/>
      <c r="C409" s="360"/>
      <c r="D409" s="360"/>
      <c r="E409" s="360"/>
      <c r="F409" s="360"/>
      <c r="G409" s="360"/>
      <c r="H409" s="360"/>
      <c r="I409" s="360"/>
      <c r="J409" s="360"/>
      <c r="K409" s="360"/>
      <c r="L409" s="360"/>
      <c r="M409" s="360"/>
      <c r="N409" s="360"/>
      <c r="O409" s="360"/>
      <c r="P409" s="360"/>
      <c r="Q409" s="360"/>
      <c r="R409" s="360"/>
      <c r="S409" s="360"/>
      <c r="T409" s="360"/>
      <c r="U409" s="360"/>
      <c r="V409" s="360"/>
      <c r="W409" s="360"/>
      <c r="X409" s="360"/>
      <c r="Y409" s="360"/>
      <c r="Z409" s="360"/>
    </row>
    <row r="410" spans="1:26" ht="14.25">
      <c r="A410" s="360"/>
      <c r="B410" s="360"/>
      <c r="C410" s="360"/>
      <c r="D410" s="360"/>
      <c r="E410" s="360"/>
      <c r="F410" s="360"/>
      <c r="G410" s="360"/>
      <c r="H410" s="360"/>
      <c r="I410" s="360"/>
      <c r="J410" s="360"/>
      <c r="K410" s="360"/>
      <c r="L410" s="360"/>
      <c r="M410" s="360"/>
      <c r="N410" s="360"/>
      <c r="O410" s="360"/>
      <c r="P410" s="360"/>
      <c r="Q410" s="360"/>
      <c r="R410" s="360"/>
      <c r="S410" s="360"/>
      <c r="T410" s="360"/>
      <c r="U410" s="360"/>
      <c r="V410" s="360"/>
      <c r="W410" s="360"/>
      <c r="X410" s="360"/>
      <c r="Y410" s="360"/>
      <c r="Z410" s="360"/>
    </row>
    <row r="411" spans="1:26" ht="14.25">
      <c r="A411" s="360"/>
      <c r="B411" s="360"/>
      <c r="C411" s="360"/>
      <c r="D411" s="360"/>
      <c r="E411" s="360"/>
      <c r="F411" s="360"/>
      <c r="G411" s="360"/>
      <c r="H411" s="360"/>
      <c r="I411" s="360"/>
      <c r="J411" s="360"/>
      <c r="K411" s="360"/>
      <c r="L411" s="360"/>
      <c r="M411" s="360"/>
      <c r="N411" s="360"/>
      <c r="O411" s="360"/>
      <c r="P411" s="360"/>
      <c r="Q411" s="360"/>
      <c r="R411" s="360"/>
      <c r="S411" s="360"/>
      <c r="T411" s="360"/>
      <c r="U411" s="360"/>
      <c r="V411" s="360"/>
      <c r="W411" s="360"/>
      <c r="X411" s="360"/>
      <c r="Y411" s="360"/>
      <c r="Z411" s="360"/>
    </row>
    <row r="412" spans="1:26" ht="14.25">
      <c r="A412" s="360"/>
      <c r="B412" s="360"/>
      <c r="C412" s="360"/>
      <c r="D412" s="360"/>
      <c r="E412" s="360"/>
      <c r="F412" s="360"/>
      <c r="G412" s="360"/>
      <c r="H412" s="360"/>
      <c r="I412" s="360"/>
      <c r="J412" s="360"/>
      <c r="K412" s="360"/>
      <c r="L412" s="360"/>
      <c r="M412" s="360"/>
      <c r="N412" s="360"/>
      <c r="O412" s="360"/>
      <c r="P412" s="360"/>
      <c r="Q412" s="360"/>
      <c r="R412" s="360"/>
      <c r="S412" s="360"/>
      <c r="T412" s="360"/>
      <c r="U412" s="360"/>
      <c r="V412" s="360"/>
      <c r="W412" s="360"/>
      <c r="X412" s="360"/>
      <c r="Y412" s="360"/>
      <c r="Z412" s="360"/>
    </row>
    <row r="413" spans="1:26" ht="14.25">
      <c r="A413" s="360"/>
      <c r="B413" s="360"/>
      <c r="C413" s="360"/>
      <c r="D413" s="360"/>
      <c r="E413" s="360"/>
      <c r="F413" s="360"/>
      <c r="G413" s="360"/>
      <c r="H413" s="360"/>
      <c r="I413" s="360"/>
      <c r="J413" s="360"/>
      <c r="K413" s="360"/>
      <c r="L413" s="360"/>
      <c r="M413" s="360"/>
      <c r="N413" s="360"/>
      <c r="O413" s="360"/>
      <c r="P413" s="360"/>
      <c r="Q413" s="360"/>
      <c r="R413" s="360"/>
      <c r="S413" s="360"/>
      <c r="T413" s="360"/>
      <c r="U413" s="360"/>
      <c r="V413" s="360"/>
      <c r="W413" s="360"/>
      <c r="X413" s="360"/>
      <c r="Y413" s="360"/>
      <c r="Z413" s="360"/>
    </row>
    <row r="414" spans="1:26" ht="14.25">
      <c r="A414" s="360"/>
      <c r="B414" s="360"/>
      <c r="C414" s="360"/>
      <c r="D414" s="360"/>
      <c r="E414" s="360"/>
      <c r="F414" s="360"/>
      <c r="G414" s="360"/>
      <c r="H414" s="360"/>
      <c r="I414" s="360"/>
      <c r="J414" s="360"/>
      <c r="K414" s="360"/>
      <c r="L414" s="360"/>
      <c r="M414" s="360"/>
      <c r="N414" s="360"/>
      <c r="O414" s="360"/>
      <c r="P414" s="360"/>
      <c r="Q414" s="360"/>
      <c r="R414" s="360"/>
      <c r="S414" s="360"/>
      <c r="T414" s="360"/>
      <c r="U414" s="360"/>
      <c r="V414" s="360"/>
      <c r="W414" s="360"/>
      <c r="X414" s="360"/>
      <c r="Y414" s="360"/>
      <c r="Z414" s="360"/>
    </row>
    <row r="415" spans="1:26" ht="14.25">
      <c r="A415" s="360"/>
      <c r="B415" s="360"/>
      <c r="C415" s="360"/>
      <c r="D415" s="360"/>
      <c r="E415" s="360"/>
      <c r="F415" s="360"/>
      <c r="G415" s="360"/>
      <c r="H415" s="360"/>
      <c r="I415" s="360"/>
      <c r="J415" s="360"/>
      <c r="K415" s="360"/>
      <c r="L415" s="360"/>
      <c r="M415" s="360"/>
      <c r="N415" s="360"/>
      <c r="O415" s="360"/>
      <c r="P415" s="360"/>
      <c r="Q415" s="360"/>
      <c r="R415" s="360"/>
      <c r="S415" s="360"/>
      <c r="T415" s="360"/>
      <c r="U415" s="360"/>
      <c r="V415" s="360"/>
      <c r="W415" s="360"/>
      <c r="X415" s="360"/>
      <c r="Y415" s="360"/>
      <c r="Z415" s="360"/>
    </row>
    <row r="416" spans="1:26" ht="14.25">
      <c r="A416" s="360"/>
      <c r="B416" s="360"/>
      <c r="C416" s="360"/>
      <c r="D416" s="360"/>
      <c r="E416" s="360"/>
      <c r="F416" s="360"/>
      <c r="G416" s="360"/>
      <c r="H416" s="360"/>
      <c r="I416" s="360"/>
      <c r="J416" s="360"/>
      <c r="K416" s="360"/>
      <c r="L416" s="360"/>
      <c r="M416" s="360"/>
      <c r="N416" s="360"/>
      <c r="O416" s="360"/>
      <c r="P416" s="360"/>
      <c r="Q416" s="360"/>
      <c r="R416" s="360"/>
      <c r="S416" s="360"/>
      <c r="T416" s="360"/>
      <c r="U416" s="360"/>
      <c r="V416" s="360"/>
      <c r="W416" s="360"/>
      <c r="X416" s="360"/>
      <c r="Y416" s="360"/>
      <c r="Z416" s="360"/>
    </row>
    <row r="417" spans="1:26" ht="14.25">
      <c r="A417" s="360"/>
      <c r="B417" s="360"/>
      <c r="C417" s="360"/>
      <c r="D417" s="360"/>
      <c r="E417" s="360"/>
      <c r="F417" s="360"/>
      <c r="G417" s="360"/>
      <c r="H417" s="360"/>
      <c r="I417" s="360"/>
      <c r="J417" s="360"/>
      <c r="K417" s="360"/>
      <c r="L417" s="360"/>
      <c r="M417" s="360"/>
      <c r="N417" s="360"/>
      <c r="O417" s="360"/>
      <c r="P417" s="360"/>
      <c r="Q417" s="360"/>
      <c r="R417" s="360"/>
      <c r="S417" s="360"/>
      <c r="T417" s="360"/>
      <c r="U417" s="360"/>
      <c r="V417" s="360"/>
      <c r="W417" s="360"/>
      <c r="X417" s="360"/>
      <c r="Y417" s="360"/>
      <c r="Z417" s="360"/>
    </row>
    <row r="418" spans="1:26" ht="14.25">
      <c r="A418" s="360"/>
      <c r="B418" s="360"/>
      <c r="C418" s="360"/>
      <c r="D418" s="360"/>
      <c r="E418" s="360"/>
      <c r="F418" s="360"/>
      <c r="G418" s="360"/>
      <c r="H418" s="360"/>
      <c r="I418" s="360"/>
      <c r="J418" s="360"/>
      <c r="K418" s="360"/>
      <c r="L418" s="360"/>
      <c r="M418" s="360"/>
      <c r="N418" s="360"/>
      <c r="O418" s="360"/>
      <c r="P418" s="360"/>
      <c r="Q418" s="360"/>
      <c r="R418" s="360"/>
      <c r="S418" s="360"/>
      <c r="T418" s="360"/>
      <c r="U418" s="360"/>
      <c r="V418" s="360"/>
      <c r="W418" s="360"/>
      <c r="X418" s="360"/>
      <c r="Y418" s="360"/>
      <c r="Z418" s="360"/>
    </row>
    <row r="419" spans="1:26" ht="14.25">
      <c r="A419" s="360"/>
      <c r="B419" s="360"/>
      <c r="C419" s="360"/>
      <c r="D419" s="360"/>
      <c r="E419" s="360"/>
      <c r="F419" s="360"/>
      <c r="G419" s="360"/>
      <c r="H419" s="360"/>
      <c r="I419" s="360"/>
      <c r="J419" s="360"/>
      <c r="K419" s="360"/>
      <c r="L419" s="360"/>
      <c r="M419" s="360"/>
      <c r="N419" s="360"/>
      <c r="O419" s="360"/>
      <c r="P419" s="360"/>
      <c r="Q419" s="360"/>
      <c r="R419" s="360"/>
      <c r="S419" s="360"/>
      <c r="T419" s="360"/>
      <c r="U419" s="360"/>
      <c r="V419" s="360"/>
      <c r="W419" s="360"/>
      <c r="X419" s="360"/>
      <c r="Y419" s="360"/>
      <c r="Z419" s="360"/>
    </row>
    <row r="420" spans="1:26" ht="14.25">
      <c r="A420" s="360"/>
      <c r="B420" s="360"/>
      <c r="C420" s="360"/>
      <c r="D420" s="360"/>
      <c r="E420" s="360"/>
      <c r="F420" s="360"/>
      <c r="G420" s="360"/>
      <c r="H420" s="360"/>
      <c r="I420" s="360"/>
      <c r="J420" s="360"/>
      <c r="K420" s="360"/>
      <c r="L420" s="360"/>
      <c r="M420" s="360"/>
      <c r="N420" s="360"/>
      <c r="O420" s="360"/>
      <c r="P420" s="360"/>
      <c r="Q420" s="360"/>
      <c r="R420" s="360"/>
      <c r="S420" s="360"/>
      <c r="T420" s="360"/>
      <c r="U420" s="360"/>
      <c r="V420" s="360"/>
      <c r="W420" s="360"/>
      <c r="X420" s="360"/>
      <c r="Y420" s="360"/>
      <c r="Z420" s="360"/>
    </row>
    <row r="421" spans="1:26" ht="14.25">
      <c r="A421" s="360"/>
      <c r="B421" s="360"/>
      <c r="C421" s="360"/>
      <c r="D421" s="360"/>
      <c r="E421" s="360"/>
      <c r="F421" s="360"/>
      <c r="G421" s="360"/>
      <c r="H421" s="360"/>
      <c r="I421" s="360"/>
      <c r="J421" s="360"/>
      <c r="K421" s="360"/>
      <c r="L421" s="360"/>
      <c r="M421" s="360"/>
      <c r="N421" s="360"/>
      <c r="O421" s="360"/>
      <c r="P421" s="360"/>
      <c r="Q421" s="360"/>
      <c r="R421" s="360"/>
      <c r="S421" s="360"/>
      <c r="T421" s="360"/>
      <c r="U421" s="360"/>
      <c r="V421" s="360"/>
      <c r="W421" s="360"/>
      <c r="X421" s="360"/>
      <c r="Y421" s="360"/>
      <c r="Z421" s="360"/>
    </row>
    <row r="422" spans="1:26" ht="14.25">
      <c r="A422" s="360"/>
      <c r="B422" s="360"/>
      <c r="C422" s="360"/>
      <c r="D422" s="360"/>
      <c r="E422" s="360"/>
      <c r="F422" s="360"/>
      <c r="G422" s="360"/>
      <c r="H422" s="360"/>
      <c r="I422" s="360"/>
      <c r="J422" s="360"/>
      <c r="K422" s="360"/>
      <c r="L422" s="360"/>
      <c r="M422" s="360"/>
      <c r="N422" s="360"/>
      <c r="O422" s="360"/>
      <c r="P422" s="360"/>
      <c r="Q422" s="360"/>
      <c r="R422" s="360"/>
      <c r="S422" s="360"/>
      <c r="T422" s="360"/>
      <c r="U422" s="360"/>
      <c r="V422" s="360"/>
      <c r="W422" s="360"/>
      <c r="X422" s="360"/>
      <c r="Y422" s="360"/>
      <c r="Z422" s="360"/>
    </row>
    <row r="423" spans="1:26" ht="14.25">
      <c r="A423" s="360"/>
      <c r="B423" s="360"/>
      <c r="C423" s="360"/>
      <c r="D423" s="360"/>
      <c r="E423" s="360"/>
      <c r="F423" s="360"/>
      <c r="G423" s="360"/>
      <c r="H423" s="360"/>
      <c r="I423" s="360"/>
      <c r="J423" s="360"/>
      <c r="K423" s="360"/>
      <c r="L423" s="360"/>
      <c r="M423" s="360"/>
      <c r="N423" s="360"/>
      <c r="O423" s="360"/>
      <c r="P423" s="360"/>
      <c r="Q423" s="360"/>
      <c r="R423" s="360"/>
      <c r="S423" s="360"/>
      <c r="T423" s="360"/>
      <c r="U423" s="360"/>
      <c r="V423" s="360"/>
      <c r="W423" s="360"/>
      <c r="X423" s="360"/>
      <c r="Y423" s="360"/>
      <c r="Z423" s="360"/>
    </row>
    <row r="424" spans="1:26" ht="14.25">
      <c r="A424" s="360"/>
      <c r="B424" s="360"/>
      <c r="C424" s="360"/>
      <c r="D424" s="360"/>
      <c r="E424" s="360"/>
      <c r="F424" s="360"/>
      <c r="G424" s="360"/>
      <c r="H424" s="360"/>
      <c r="I424" s="360"/>
      <c r="J424" s="360"/>
      <c r="K424" s="360"/>
      <c r="L424" s="360"/>
      <c r="M424" s="360"/>
      <c r="N424" s="360"/>
      <c r="O424" s="360"/>
      <c r="P424" s="360"/>
      <c r="Q424" s="360"/>
      <c r="R424" s="360"/>
      <c r="S424" s="360"/>
      <c r="T424" s="360"/>
      <c r="U424" s="360"/>
      <c r="V424" s="360"/>
      <c r="W424" s="360"/>
      <c r="X424" s="360"/>
      <c r="Y424" s="360"/>
      <c r="Z424" s="360"/>
    </row>
    <row r="425" spans="1:26" ht="14.25">
      <c r="A425" s="360"/>
      <c r="B425" s="360"/>
      <c r="C425" s="360"/>
      <c r="D425" s="360"/>
      <c r="E425" s="360"/>
      <c r="F425" s="360"/>
      <c r="G425" s="360"/>
      <c r="H425" s="360"/>
      <c r="I425" s="360"/>
      <c r="J425" s="360"/>
      <c r="K425" s="360"/>
      <c r="L425" s="360"/>
      <c r="M425" s="360"/>
      <c r="N425" s="360"/>
      <c r="O425" s="360"/>
      <c r="P425" s="360"/>
      <c r="Q425" s="360"/>
      <c r="R425" s="360"/>
      <c r="S425" s="360"/>
      <c r="T425" s="360"/>
      <c r="U425" s="360"/>
      <c r="V425" s="360"/>
      <c r="W425" s="360"/>
      <c r="X425" s="360"/>
      <c r="Y425" s="360"/>
      <c r="Z425" s="360"/>
    </row>
    <row r="426" spans="1:26" ht="14.25">
      <c r="A426" s="360"/>
      <c r="B426" s="360"/>
      <c r="C426" s="360"/>
      <c r="D426" s="360"/>
      <c r="E426" s="360"/>
      <c r="F426" s="360"/>
      <c r="G426" s="360"/>
      <c r="H426" s="360"/>
      <c r="I426" s="360"/>
      <c r="J426" s="360"/>
      <c r="K426" s="360"/>
      <c r="L426" s="360"/>
      <c r="M426" s="360"/>
      <c r="N426" s="360"/>
      <c r="O426" s="360"/>
      <c r="P426" s="360"/>
      <c r="Q426" s="360"/>
      <c r="R426" s="360"/>
      <c r="S426" s="360"/>
      <c r="T426" s="360"/>
      <c r="U426" s="360"/>
      <c r="V426" s="360"/>
      <c r="W426" s="360"/>
      <c r="X426" s="360"/>
      <c r="Y426" s="360"/>
      <c r="Z426" s="360"/>
    </row>
    <row r="427" spans="1:26" ht="14.25">
      <c r="A427" s="360"/>
      <c r="B427" s="360"/>
      <c r="C427" s="360"/>
      <c r="D427" s="360"/>
      <c r="E427" s="360"/>
      <c r="F427" s="360"/>
      <c r="G427" s="360"/>
      <c r="H427" s="360"/>
      <c r="I427" s="360"/>
      <c r="J427" s="360"/>
      <c r="K427" s="360"/>
      <c r="L427" s="360"/>
      <c r="M427" s="360"/>
      <c r="N427" s="360"/>
      <c r="O427" s="360"/>
      <c r="P427" s="360"/>
      <c r="Q427" s="360"/>
      <c r="R427" s="360"/>
      <c r="S427" s="360"/>
      <c r="T427" s="360"/>
      <c r="U427" s="360"/>
      <c r="V427" s="360"/>
      <c r="W427" s="360"/>
      <c r="X427" s="360"/>
      <c r="Y427" s="360"/>
      <c r="Z427" s="360"/>
    </row>
    <row r="428" spans="1:26" ht="14.25">
      <c r="A428" s="360"/>
      <c r="B428" s="360"/>
      <c r="C428" s="360"/>
      <c r="D428" s="360"/>
      <c r="E428" s="360"/>
      <c r="F428" s="360"/>
      <c r="G428" s="360"/>
      <c r="H428" s="360"/>
      <c r="I428" s="360"/>
      <c r="J428" s="360"/>
      <c r="K428" s="360"/>
      <c r="L428" s="360"/>
      <c r="M428" s="360"/>
      <c r="N428" s="360"/>
      <c r="O428" s="360"/>
      <c r="P428" s="360"/>
      <c r="Q428" s="360"/>
      <c r="R428" s="360"/>
      <c r="S428" s="360"/>
      <c r="T428" s="360"/>
      <c r="U428" s="360"/>
      <c r="V428" s="360"/>
      <c r="W428" s="360"/>
      <c r="X428" s="360"/>
      <c r="Y428" s="360"/>
      <c r="Z428" s="360"/>
    </row>
    <row r="429" spans="1:26" ht="14.25">
      <c r="A429" s="360"/>
      <c r="B429" s="360"/>
      <c r="C429" s="360"/>
      <c r="D429" s="360"/>
      <c r="E429" s="360"/>
      <c r="F429" s="360"/>
      <c r="G429" s="360"/>
      <c r="H429" s="360"/>
      <c r="I429" s="360"/>
      <c r="J429" s="360"/>
      <c r="K429" s="360"/>
      <c r="L429" s="360"/>
      <c r="M429" s="360"/>
      <c r="N429" s="360"/>
      <c r="O429" s="360"/>
      <c r="P429" s="360"/>
      <c r="Q429" s="360"/>
      <c r="R429" s="360"/>
      <c r="S429" s="360"/>
      <c r="T429" s="360"/>
      <c r="U429" s="360"/>
      <c r="V429" s="360"/>
      <c r="W429" s="360"/>
      <c r="X429" s="360"/>
      <c r="Y429" s="360"/>
      <c r="Z429" s="360"/>
    </row>
    <row r="430" spans="1:26" ht="14.25">
      <c r="A430" s="360"/>
      <c r="B430" s="360"/>
      <c r="C430" s="360"/>
      <c r="D430" s="360"/>
      <c r="E430" s="360"/>
      <c r="F430" s="360"/>
      <c r="G430" s="360"/>
      <c r="H430" s="360"/>
      <c r="I430" s="360"/>
      <c r="J430" s="360"/>
      <c r="K430" s="360"/>
      <c r="L430" s="360"/>
      <c r="M430" s="360"/>
      <c r="N430" s="360"/>
      <c r="O430" s="360"/>
      <c r="P430" s="360"/>
      <c r="Q430" s="360"/>
      <c r="R430" s="360"/>
      <c r="S430" s="360"/>
      <c r="T430" s="360"/>
      <c r="U430" s="360"/>
      <c r="V430" s="360"/>
      <c r="W430" s="360"/>
      <c r="X430" s="360"/>
      <c r="Y430" s="360"/>
      <c r="Z430" s="360"/>
    </row>
    <row r="431" spans="1:26" ht="14.25">
      <c r="A431" s="360"/>
      <c r="B431" s="360"/>
      <c r="C431" s="360"/>
      <c r="D431" s="360"/>
      <c r="E431" s="360"/>
      <c r="F431" s="360"/>
      <c r="G431" s="360"/>
      <c r="H431" s="360"/>
      <c r="I431" s="360"/>
      <c r="J431" s="360"/>
      <c r="K431" s="360"/>
      <c r="L431" s="360"/>
      <c r="M431" s="360"/>
      <c r="N431" s="360"/>
      <c r="O431" s="360"/>
      <c r="P431" s="360"/>
      <c r="Q431" s="360"/>
      <c r="R431" s="360"/>
      <c r="S431" s="360"/>
      <c r="T431" s="360"/>
      <c r="U431" s="360"/>
      <c r="V431" s="360"/>
      <c r="W431" s="360"/>
      <c r="X431" s="360"/>
      <c r="Y431" s="360"/>
      <c r="Z431" s="360"/>
    </row>
    <row r="432" spans="1:26" ht="14.25">
      <c r="A432" s="360"/>
      <c r="B432" s="360"/>
      <c r="C432" s="360"/>
      <c r="D432" s="360"/>
      <c r="E432" s="360"/>
      <c r="F432" s="360"/>
      <c r="G432" s="360"/>
      <c r="H432" s="360"/>
      <c r="I432" s="360"/>
      <c r="J432" s="360"/>
      <c r="K432" s="360"/>
      <c r="L432" s="360"/>
      <c r="M432" s="360"/>
      <c r="N432" s="360"/>
      <c r="O432" s="360"/>
      <c r="P432" s="360"/>
      <c r="Q432" s="360"/>
      <c r="R432" s="360"/>
      <c r="S432" s="360"/>
      <c r="T432" s="360"/>
      <c r="U432" s="360"/>
      <c r="V432" s="360"/>
      <c r="W432" s="360"/>
      <c r="X432" s="360"/>
      <c r="Y432" s="360"/>
      <c r="Z432" s="360"/>
    </row>
    <row r="433" spans="1:26" ht="14.25">
      <c r="A433" s="360"/>
      <c r="B433" s="360"/>
      <c r="C433" s="360"/>
      <c r="D433" s="360"/>
      <c r="E433" s="360"/>
      <c r="F433" s="360"/>
      <c r="G433" s="360"/>
      <c r="H433" s="360"/>
      <c r="I433" s="360"/>
      <c r="J433" s="360"/>
      <c r="K433" s="360"/>
      <c r="L433" s="360"/>
      <c r="M433" s="360"/>
      <c r="N433" s="360"/>
      <c r="O433" s="360"/>
      <c r="P433" s="360"/>
      <c r="Q433" s="360"/>
      <c r="R433" s="360"/>
      <c r="S433" s="360"/>
      <c r="T433" s="360"/>
      <c r="U433" s="360"/>
      <c r="V433" s="360"/>
      <c r="W433" s="360"/>
      <c r="X433" s="360"/>
      <c r="Y433" s="360"/>
      <c r="Z433" s="360"/>
    </row>
    <row r="434" spans="1:26" ht="14.25">
      <c r="A434" s="360"/>
      <c r="B434" s="360"/>
      <c r="C434" s="360"/>
      <c r="D434" s="360"/>
      <c r="E434" s="360"/>
      <c r="F434" s="360"/>
      <c r="G434" s="360"/>
      <c r="H434" s="360"/>
      <c r="I434" s="360"/>
      <c r="J434" s="360"/>
      <c r="K434" s="360"/>
      <c r="L434" s="360"/>
      <c r="M434" s="360"/>
      <c r="N434" s="360"/>
      <c r="O434" s="360"/>
      <c r="P434" s="360"/>
      <c r="Q434" s="360"/>
      <c r="R434" s="360"/>
      <c r="S434" s="360"/>
      <c r="T434" s="360"/>
      <c r="U434" s="360"/>
      <c r="V434" s="360"/>
      <c r="W434" s="360"/>
      <c r="X434" s="360"/>
      <c r="Y434" s="360"/>
      <c r="Z434" s="360"/>
    </row>
    <row r="435" spans="1:26" ht="14.25">
      <c r="A435" s="360"/>
      <c r="B435" s="360"/>
      <c r="C435" s="360"/>
      <c r="D435" s="360"/>
      <c r="E435" s="360"/>
      <c r="F435" s="360"/>
      <c r="G435" s="360"/>
      <c r="H435" s="360"/>
      <c r="I435" s="360"/>
      <c r="J435" s="360"/>
      <c r="K435" s="360"/>
      <c r="L435" s="360"/>
      <c r="M435" s="360"/>
      <c r="N435" s="360"/>
      <c r="O435" s="360"/>
      <c r="P435" s="360"/>
      <c r="Q435" s="360"/>
      <c r="R435" s="360"/>
      <c r="S435" s="360"/>
      <c r="T435" s="360"/>
      <c r="U435" s="360"/>
      <c r="V435" s="360"/>
      <c r="W435" s="360"/>
      <c r="X435" s="360"/>
      <c r="Y435" s="360"/>
      <c r="Z435" s="360"/>
    </row>
    <row r="436" spans="1:26" ht="14.25">
      <c r="A436" s="360"/>
      <c r="B436" s="360"/>
      <c r="C436" s="360"/>
      <c r="D436" s="360"/>
      <c r="E436" s="360"/>
      <c r="F436" s="360"/>
      <c r="G436" s="360"/>
      <c r="H436" s="360"/>
      <c r="I436" s="360"/>
      <c r="J436" s="360"/>
      <c r="K436" s="360"/>
      <c r="L436" s="360"/>
      <c r="M436" s="360"/>
      <c r="N436" s="360"/>
      <c r="O436" s="360"/>
      <c r="P436" s="360"/>
      <c r="Q436" s="360"/>
      <c r="R436" s="360"/>
      <c r="S436" s="360"/>
      <c r="T436" s="360"/>
      <c r="U436" s="360"/>
      <c r="V436" s="360"/>
      <c r="W436" s="360"/>
      <c r="X436" s="360"/>
      <c r="Y436" s="360"/>
      <c r="Z436" s="360"/>
    </row>
    <row r="437" spans="1:26" ht="14.25">
      <c r="A437" s="360"/>
      <c r="B437" s="360"/>
      <c r="C437" s="360"/>
      <c r="D437" s="360"/>
      <c r="E437" s="360"/>
      <c r="F437" s="360"/>
      <c r="G437" s="360"/>
      <c r="H437" s="360"/>
      <c r="I437" s="360"/>
      <c r="J437" s="360"/>
      <c r="K437" s="360"/>
      <c r="L437" s="360"/>
      <c r="M437" s="360"/>
      <c r="N437" s="360"/>
      <c r="O437" s="360"/>
      <c r="P437" s="360"/>
      <c r="Q437" s="360"/>
      <c r="R437" s="360"/>
      <c r="S437" s="360"/>
      <c r="T437" s="360"/>
      <c r="U437" s="360"/>
      <c r="V437" s="360"/>
      <c r="W437" s="360"/>
      <c r="X437" s="360"/>
      <c r="Y437" s="360"/>
      <c r="Z437" s="360"/>
    </row>
    <row r="438" spans="1:26" ht="14.25">
      <c r="A438" s="360"/>
      <c r="B438" s="360"/>
      <c r="C438" s="360"/>
      <c r="D438" s="360"/>
      <c r="E438" s="360"/>
      <c r="F438" s="360"/>
      <c r="G438" s="360"/>
      <c r="H438" s="360"/>
      <c r="I438" s="360"/>
      <c r="J438" s="360"/>
      <c r="K438" s="360"/>
      <c r="L438" s="360"/>
      <c r="M438" s="360"/>
      <c r="N438" s="360"/>
      <c r="O438" s="360"/>
      <c r="P438" s="360"/>
      <c r="Q438" s="360"/>
      <c r="R438" s="360"/>
      <c r="S438" s="360"/>
      <c r="T438" s="360"/>
      <c r="U438" s="360"/>
      <c r="V438" s="360"/>
      <c r="W438" s="360"/>
      <c r="X438" s="360"/>
      <c r="Y438" s="360"/>
      <c r="Z438" s="360"/>
    </row>
    <row r="439" spans="1:26" ht="14.25">
      <c r="A439" s="360"/>
      <c r="B439" s="360"/>
      <c r="C439" s="360"/>
      <c r="D439" s="360"/>
      <c r="E439" s="360"/>
      <c r="F439" s="360"/>
      <c r="G439" s="360"/>
      <c r="H439" s="360"/>
      <c r="I439" s="360"/>
      <c r="J439" s="360"/>
      <c r="K439" s="360"/>
      <c r="L439" s="360"/>
      <c r="M439" s="360"/>
      <c r="N439" s="360"/>
      <c r="O439" s="360"/>
      <c r="P439" s="360"/>
      <c r="Q439" s="360"/>
      <c r="R439" s="360"/>
      <c r="S439" s="360"/>
      <c r="T439" s="360"/>
      <c r="U439" s="360"/>
      <c r="V439" s="360"/>
      <c r="W439" s="360"/>
      <c r="X439" s="360"/>
      <c r="Y439" s="360"/>
      <c r="Z439" s="360"/>
    </row>
    <row r="440" spans="1:26" ht="14.25">
      <c r="A440" s="360"/>
      <c r="B440" s="360"/>
      <c r="C440" s="360"/>
      <c r="D440" s="360"/>
      <c r="E440" s="360"/>
      <c r="F440" s="360"/>
      <c r="G440" s="360"/>
      <c r="H440" s="360"/>
      <c r="I440" s="360"/>
      <c r="J440" s="360"/>
      <c r="K440" s="360"/>
      <c r="L440" s="360"/>
      <c r="M440" s="360"/>
      <c r="N440" s="360"/>
      <c r="O440" s="360"/>
      <c r="P440" s="360"/>
      <c r="Q440" s="360"/>
      <c r="R440" s="360"/>
      <c r="S440" s="360"/>
      <c r="T440" s="360"/>
      <c r="U440" s="360"/>
      <c r="V440" s="360"/>
      <c r="W440" s="360"/>
      <c r="X440" s="360"/>
      <c r="Y440" s="360"/>
      <c r="Z440" s="360"/>
    </row>
    <row r="441" spans="1:26" ht="14.25">
      <c r="A441" s="360"/>
      <c r="B441" s="360"/>
      <c r="C441" s="360"/>
      <c r="D441" s="360"/>
      <c r="E441" s="360"/>
      <c r="F441" s="360"/>
      <c r="G441" s="360"/>
      <c r="H441" s="360"/>
      <c r="I441" s="360"/>
      <c r="J441" s="360"/>
      <c r="K441" s="360"/>
      <c r="L441" s="360"/>
      <c r="M441" s="360"/>
      <c r="N441" s="360"/>
      <c r="O441" s="360"/>
      <c r="P441" s="360"/>
      <c r="Q441" s="360"/>
      <c r="R441" s="360"/>
      <c r="S441" s="360"/>
      <c r="T441" s="360"/>
      <c r="U441" s="360"/>
      <c r="V441" s="360"/>
      <c r="W441" s="360"/>
      <c r="X441" s="360"/>
      <c r="Y441" s="360"/>
      <c r="Z441" s="360"/>
    </row>
    <row r="442" spans="1:26" ht="14.25">
      <c r="A442" s="360"/>
      <c r="B442" s="360"/>
      <c r="C442" s="360"/>
      <c r="D442" s="360"/>
      <c r="E442" s="360"/>
      <c r="F442" s="360"/>
      <c r="G442" s="360"/>
      <c r="H442" s="360"/>
      <c r="I442" s="360"/>
      <c r="J442" s="360"/>
      <c r="K442" s="360"/>
      <c r="L442" s="360"/>
      <c r="M442" s="360"/>
      <c r="N442" s="360"/>
      <c r="O442" s="360"/>
      <c r="P442" s="360"/>
      <c r="Q442" s="360"/>
      <c r="R442" s="360"/>
      <c r="S442" s="360"/>
      <c r="T442" s="360"/>
      <c r="U442" s="360"/>
      <c r="V442" s="360"/>
      <c r="W442" s="360"/>
      <c r="X442" s="360"/>
      <c r="Y442" s="360"/>
      <c r="Z442" s="360"/>
    </row>
    <row r="443" spans="1:26" ht="14.25">
      <c r="A443" s="360"/>
      <c r="B443" s="360"/>
      <c r="C443" s="360"/>
      <c r="D443" s="360"/>
      <c r="E443" s="360"/>
      <c r="F443" s="360"/>
      <c r="G443" s="360"/>
      <c r="H443" s="360"/>
      <c r="I443" s="360"/>
      <c r="J443" s="360"/>
      <c r="K443" s="360"/>
      <c r="L443" s="360"/>
      <c r="M443" s="360"/>
      <c r="N443" s="360"/>
      <c r="O443" s="360"/>
      <c r="P443" s="360"/>
      <c r="Q443" s="360"/>
      <c r="R443" s="360"/>
      <c r="S443" s="360"/>
      <c r="T443" s="360"/>
      <c r="U443" s="360"/>
      <c r="V443" s="360"/>
      <c r="W443" s="360"/>
      <c r="X443" s="360"/>
      <c r="Y443" s="360"/>
      <c r="Z443" s="360"/>
    </row>
    <row r="444" spans="1:26" ht="14.25">
      <c r="A444" s="360"/>
      <c r="B444" s="360"/>
      <c r="C444" s="360"/>
      <c r="D444" s="360"/>
      <c r="E444" s="360"/>
      <c r="F444" s="360"/>
      <c r="G444" s="360"/>
      <c r="H444" s="360"/>
      <c r="I444" s="360"/>
      <c r="J444" s="360"/>
      <c r="K444" s="360"/>
      <c r="L444" s="360"/>
      <c r="M444" s="360"/>
      <c r="N444" s="360"/>
      <c r="O444" s="360"/>
      <c r="P444" s="360"/>
      <c r="Q444" s="360"/>
      <c r="R444" s="360"/>
      <c r="S444" s="360"/>
      <c r="T444" s="360"/>
      <c r="U444" s="360"/>
      <c r="V444" s="360"/>
      <c r="W444" s="360"/>
      <c r="X444" s="360"/>
      <c r="Y444" s="360"/>
      <c r="Z444" s="360"/>
    </row>
    <row r="445" spans="1:26" ht="14.25">
      <c r="A445" s="360"/>
      <c r="B445" s="360"/>
      <c r="C445" s="360"/>
      <c r="D445" s="360"/>
      <c r="E445" s="360"/>
      <c r="F445" s="360"/>
      <c r="G445" s="360"/>
      <c r="H445" s="360"/>
      <c r="I445" s="360"/>
      <c r="J445" s="360"/>
      <c r="K445" s="360"/>
      <c r="L445" s="360"/>
      <c r="M445" s="360"/>
      <c r="N445" s="360"/>
      <c r="O445" s="360"/>
      <c r="P445" s="360"/>
      <c r="Q445" s="360"/>
      <c r="R445" s="360"/>
      <c r="S445" s="360"/>
      <c r="T445" s="360"/>
      <c r="U445" s="360"/>
      <c r="V445" s="360"/>
      <c r="W445" s="360"/>
      <c r="X445" s="360"/>
      <c r="Y445" s="360"/>
      <c r="Z445" s="360"/>
    </row>
    <row r="446" spans="1:26" ht="14.25">
      <c r="A446" s="360"/>
      <c r="B446" s="360"/>
      <c r="C446" s="360"/>
      <c r="D446" s="360"/>
      <c r="E446" s="360"/>
      <c r="F446" s="360"/>
      <c r="G446" s="360"/>
      <c r="H446" s="360"/>
      <c r="I446" s="360"/>
      <c r="J446" s="360"/>
      <c r="K446" s="360"/>
      <c r="L446" s="360"/>
      <c r="M446" s="360"/>
      <c r="N446" s="360"/>
      <c r="O446" s="360"/>
      <c r="P446" s="360"/>
      <c r="Q446" s="360"/>
      <c r="R446" s="360"/>
      <c r="S446" s="360"/>
      <c r="T446" s="360"/>
      <c r="U446" s="360"/>
      <c r="V446" s="360"/>
      <c r="W446" s="360"/>
      <c r="X446" s="360"/>
      <c r="Y446" s="360"/>
      <c r="Z446" s="360"/>
    </row>
    <row r="447" spans="1:26" ht="14.25">
      <c r="A447" s="360"/>
      <c r="B447" s="360"/>
      <c r="C447" s="360"/>
      <c r="D447" s="360"/>
      <c r="E447" s="360"/>
      <c r="F447" s="360"/>
      <c r="G447" s="360"/>
      <c r="H447" s="360"/>
      <c r="I447" s="360"/>
      <c r="J447" s="360"/>
      <c r="K447" s="360"/>
      <c r="L447" s="360"/>
      <c r="M447" s="360"/>
      <c r="N447" s="360"/>
      <c r="O447" s="360"/>
      <c r="P447" s="360"/>
      <c r="Q447" s="360"/>
      <c r="R447" s="360"/>
      <c r="S447" s="360"/>
      <c r="T447" s="360"/>
      <c r="U447" s="360"/>
      <c r="V447" s="360"/>
      <c r="W447" s="360"/>
      <c r="X447" s="360"/>
      <c r="Y447" s="360"/>
      <c r="Z447" s="360"/>
    </row>
    <row r="448" spans="1:26" ht="14.25">
      <c r="A448" s="360"/>
      <c r="B448" s="360"/>
      <c r="C448" s="360"/>
      <c r="D448" s="360"/>
      <c r="E448" s="360"/>
      <c r="F448" s="360"/>
      <c r="G448" s="360"/>
      <c r="H448" s="360"/>
      <c r="I448" s="360"/>
      <c r="J448" s="360"/>
      <c r="K448" s="360"/>
      <c r="L448" s="360"/>
      <c r="M448" s="360"/>
      <c r="N448" s="360"/>
      <c r="O448" s="360"/>
      <c r="P448" s="360"/>
      <c r="Q448" s="360"/>
      <c r="R448" s="360"/>
      <c r="S448" s="360"/>
      <c r="T448" s="360"/>
      <c r="U448" s="360"/>
      <c r="V448" s="360"/>
      <c r="W448" s="360"/>
      <c r="X448" s="360"/>
      <c r="Y448" s="360"/>
      <c r="Z448" s="360"/>
    </row>
    <row r="449" spans="1:26" ht="14.25">
      <c r="A449" s="360"/>
      <c r="B449" s="360"/>
      <c r="C449" s="360"/>
      <c r="D449" s="360"/>
      <c r="E449" s="360"/>
      <c r="F449" s="360"/>
      <c r="G449" s="360"/>
      <c r="H449" s="360"/>
      <c r="I449" s="360"/>
      <c r="J449" s="360"/>
      <c r="K449" s="360"/>
      <c r="L449" s="360"/>
      <c r="M449" s="360"/>
      <c r="N449" s="360"/>
      <c r="O449" s="360"/>
      <c r="P449" s="360"/>
      <c r="Q449" s="360"/>
      <c r="R449" s="360"/>
      <c r="S449" s="360"/>
      <c r="T449" s="360"/>
      <c r="U449" s="360"/>
      <c r="V449" s="360"/>
      <c r="W449" s="360"/>
      <c r="X449" s="360"/>
      <c r="Y449" s="360"/>
      <c r="Z449" s="360"/>
    </row>
    <row r="450" spans="1:26" ht="14.25">
      <c r="A450" s="360"/>
      <c r="B450" s="360"/>
      <c r="C450" s="360"/>
      <c r="D450" s="360"/>
      <c r="E450" s="360"/>
      <c r="F450" s="360"/>
      <c r="G450" s="360"/>
      <c r="H450" s="360"/>
      <c r="I450" s="360"/>
      <c r="J450" s="360"/>
      <c r="K450" s="360"/>
      <c r="L450" s="360"/>
      <c r="M450" s="360"/>
      <c r="N450" s="360"/>
      <c r="O450" s="360"/>
      <c r="P450" s="360"/>
      <c r="Q450" s="360"/>
      <c r="R450" s="360"/>
      <c r="S450" s="360"/>
      <c r="T450" s="360"/>
      <c r="U450" s="360"/>
      <c r="V450" s="360"/>
      <c r="W450" s="360"/>
      <c r="X450" s="360"/>
      <c r="Y450" s="360"/>
      <c r="Z450" s="360"/>
    </row>
    <row r="451" spans="1:26" ht="14.25">
      <c r="A451" s="360"/>
      <c r="B451" s="360"/>
      <c r="C451" s="360"/>
      <c r="D451" s="360"/>
      <c r="E451" s="360"/>
      <c r="F451" s="360"/>
      <c r="G451" s="360"/>
      <c r="H451" s="360"/>
      <c r="I451" s="360"/>
      <c r="J451" s="360"/>
      <c r="K451" s="360"/>
      <c r="L451" s="360"/>
      <c r="M451" s="360"/>
      <c r="N451" s="360"/>
      <c r="O451" s="360"/>
      <c r="P451" s="360"/>
      <c r="Q451" s="360"/>
      <c r="R451" s="360"/>
      <c r="S451" s="360"/>
      <c r="T451" s="360"/>
      <c r="U451" s="360"/>
      <c r="V451" s="360"/>
      <c r="W451" s="360"/>
      <c r="X451" s="360"/>
      <c r="Y451" s="360"/>
      <c r="Z451" s="360"/>
    </row>
    <row r="452" spans="1:26" ht="14.25">
      <c r="A452" s="360"/>
      <c r="B452" s="360"/>
      <c r="C452" s="360"/>
      <c r="D452" s="360"/>
      <c r="E452" s="360"/>
      <c r="F452" s="360"/>
      <c r="G452" s="360"/>
      <c r="H452" s="360"/>
      <c r="I452" s="360"/>
      <c r="J452" s="360"/>
      <c r="K452" s="360"/>
      <c r="L452" s="360"/>
      <c r="M452" s="360"/>
      <c r="N452" s="360"/>
      <c r="O452" s="360"/>
      <c r="P452" s="360"/>
      <c r="Q452" s="360"/>
      <c r="R452" s="360"/>
      <c r="S452" s="360"/>
      <c r="T452" s="360"/>
      <c r="U452" s="360"/>
      <c r="V452" s="360"/>
      <c r="W452" s="360"/>
      <c r="X452" s="360"/>
      <c r="Y452" s="360"/>
      <c r="Z452" s="360"/>
    </row>
    <row r="453" spans="1:26" ht="14.25">
      <c r="A453" s="360"/>
      <c r="B453" s="360"/>
      <c r="C453" s="360"/>
      <c r="D453" s="360"/>
      <c r="E453" s="360"/>
      <c r="F453" s="360"/>
      <c r="G453" s="360"/>
      <c r="H453" s="360"/>
      <c r="I453" s="360"/>
      <c r="J453" s="360"/>
      <c r="K453" s="360"/>
      <c r="L453" s="360"/>
      <c r="M453" s="360"/>
      <c r="N453" s="360"/>
      <c r="O453" s="360"/>
      <c r="P453" s="360"/>
      <c r="Q453" s="360"/>
      <c r="R453" s="360"/>
      <c r="S453" s="360"/>
      <c r="T453" s="360"/>
      <c r="U453" s="360"/>
      <c r="V453" s="360"/>
      <c r="W453" s="360"/>
      <c r="X453" s="360"/>
      <c r="Y453" s="360"/>
      <c r="Z453" s="360"/>
    </row>
    <row r="454" spans="1:26" ht="14.25">
      <c r="A454" s="360"/>
      <c r="B454" s="360"/>
      <c r="C454" s="360"/>
      <c r="D454" s="360"/>
      <c r="E454" s="360"/>
      <c r="F454" s="360"/>
      <c r="G454" s="360"/>
      <c r="H454" s="360"/>
      <c r="I454" s="360"/>
      <c r="J454" s="360"/>
      <c r="K454" s="360"/>
      <c r="L454" s="360"/>
      <c r="M454" s="360"/>
      <c r="N454" s="360"/>
      <c r="O454" s="360"/>
      <c r="P454" s="360"/>
      <c r="Q454" s="360"/>
      <c r="R454" s="360"/>
      <c r="S454" s="360"/>
      <c r="T454" s="360"/>
      <c r="U454" s="360"/>
      <c r="V454" s="360"/>
      <c r="W454" s="360"/>
      <c r="X454" s="360"/>
      <c r="Y454" s="360"/>
      <c r="Z454" s="360"/>
    </row>
    <row r="455" spans="1:26" ht="14.25">
      <c r="A455" s="360"/>
      <c r="B455" s="360"/>
      <c r="C455" s="360"/>
      <c r="D455" s="360"/>
      <c r="E455" s="360"/>
      <c r="F455" s="360"/>
      <c r="G455" s="360"/>
      <c r="H455" s="360"/>
      <c r="I455" s="360"/>
      <c r="J455" s="360"/>
      <c r="K455" s="360"/>
      <c r="L455" s="360"/>
      <c r="M455" s="360"/>
      <c r="N455" s="360"/>
      <c r="O455" s="360"/>
      <c r="P455" s="360"/>
      <c r="Q455" s="360"/>
      <c r="R455" s="360"/>
      <c r="S455" s="360"/>
      <c r="T455" s="360"/>
      <c r="U455" s="360"/>
      <c r="V455" s="360"/>
      <c r="W455" s="360"/>
      <c r="X455" s="360"/>
      <c r="Y455" s="360"/>
      <c r="Z455" s="360"/>
    </row>
    <row r="456" spans="1:26" ht="14.25">
      <c r="A456" s="360"/>
      <c r="B456" s="360"/>
      <c r="C456" s="360"/>
      <c r="D456" s="360"/>
      <c r="E456" s="360"/>
      <c r="F456" s="360"/>
      <c r="G456" s="360"/>
      <c r="H456" s="360"/>
      <c r="I456" s="360"/>
      <c r="J456" s="360"/>
      <c r="K456" s="360"/>
      <c r="L456" s="360"/>
      <c r="M456" s="360"/>
      <c r="N456" s="360"/>
      <c r="O456" s="360"/>
      <c r="P456" s="360"/>
      <c r="Q456" s="360"/>
      <c r="R456" s="360"/>
      <c r="S456" s="360"/>
      <c r="T456" s="360"/>
      <c r="U456" s="360"/>
      <c r="V456" s="360"/>
      <c r="W456" s="360"/>
      <c r="X456" s="360"/>
      <c r="Y456" s="360"/>
      <c r="Z456" s="360"/>
    </row>
    <row r="457" spans="1:26" ht="14.25">
      <c r="A457" s="360"/>
      <c r="B457" s="360"/>
      <c r="C457" s="360"/>
      <c r="D457" s="360"/>
      <c r="E457" s="360"/>
      <c r="F457" s="360"/>
      <c r="G457" s="360"/>
      <c r="H457" s="360"/>
      <c r="I457" s="360"/>
      <c r="J457" s="360"/>
      <c r="K457" s="360"/>
      <c r="L457" s="360"/>
      <c r="M457" s="360"/>
      <c r="N457" s="360"/>
      <c r="O457" s="360"/>
      <c r="P457" s="360"/>
      <c r="Q457" s="360"/>
      <c r="R457" s="360"/>
      <c r="S457" s="360"/>
      <c r="T457" s="360"/>
      <c r="U457" s="360"/>
      <c r="V457" s="360"/>
      <c r="W457" s="360"/>
      <c r="X457" s="360"/>
      <c r="Y457" s="360"/>
      <c r="Z457" s="360"/>
    </row>
    <row r="458" spans="1:26" ht="14.25">
      <c r="A458" s="360"/>
      <c r="B458" s="360"/>
      <c r="C458" s="360"/>
      <c r="D458" s="360"/>
      <c r="E458" s="360"/>
      <c r="F458" s="360"/>
      <c r="G458" s="360"/>
      <c r="H458" s="360"/>
      <c r="I458" s="360"/>
      <c r="J458" s="360"/>
      <c r="K458" s="360"/>
      <c r="L458" s="360"/>
      <c r="M458" s="360"/>
      <c r="N458" s="360"/>
      <c r="O458" s="360"/>
      <c r="P458" s="360"/>
      <c r="Q458" s="360"/>
      <c r="R458" s="360"/>
      <c r="S458" s="360"/>
      <c r="T458" s="360"/>
      <c r="U458" s="360"/>
      <c r="V458" s="360"/>
      <c r="W458" s="360"/>
      <c r="X458" s="360"/>
      <c r="Y458" s="360"/>
      <c r="Z458" s="360"/>
    </row>
    <row r="459" spans="1:26" ht="14.25">
      <c r="A459" s="360"/>
      <c r="B459" s="360"/>
      <c r="C459" s="360"/>
      <c r="D459" s="360"/>
      <c r="E459" s="360"/>
      <c r="F459" s="360"/>
      <c r="G459" s="360"/>
      <c r="H459" s="360"/>
      <c r="I459" s="360"/>
      <c r="J459" s="360"/>
      <c r="K459" s="360"/>
      <c r="L459" s="360"/>
      <c r="M459" s="360"/>
      <c r="N459" s="360"/>
      <c r="O459" s="360"/>
      <c r="P459" s="360"/>
      <c r="Q459" s="360"/>
      <c r="R459" s="360"/>
      <c r="S459" s="360"/>
      <c r="T459" s="360"/>
      <c r="U459" s="360"/>
      <c r="V459" s="360"/>
      <c r="W459" s="360"/>
      <c r="X459" s="360"/>
      <c r="Y459" s="360"/>
      <c r="Z459" s="360"/>
    </row>
    <row r="460" spans="1:26" ht="14.25">
      <c r="A460" s="360"/>
      <c r="B460" s="360"/>
      <c r="C460" s="360"/>
      <c r="D460" s="360"/>
      <c r="E460" s="360"/>
      <c r="F460" s="360"/>
      <c r="G460" s="360"/>
      <c r="H460" s="360"/>
      <c r="I460" s="360"/>
      <c r="J460" s="360"/>
      <c r="K460" s="360"/>
      <c r="L460" s="360"/>
      <c r="M460" s="360"/>
      <c r="N460" s="360"/>
      <c r="O460" s="360"/>
      <c r="P460" s="360"/>
      <c r="Q460" s="360"/>
      <c r="R460" s="360"/>
      <c r="S460" s="360"/>
      <c r="T460" s="360"/>
      <c r="U460" s="360"/>
      <c r="V460" s="360"/>
      <c r="W460" s="360"/>
      <c r="X460" s="360"/>
      <c r="Y460" s="360"/>
      <c r="Z460" s="360"/>
    </row>
    <row r="461" spans="1:26" ht="14.25">
      <c r="A461" s="360"/>
      <c r="B461" s="360"/>
      <c r="C461" s="360"/>
      <c r="D461" s="360"/>
      <c r="E461" s="360"/>
      <c r="F461" s="360"/>
      <c r="G461" s="360"/>
      <c r="H461" s="360"/>
      <c r="I461" s="360"/>
      <c r="J461" s="360"/>
      <c r="K461" s="360"/>
      <c r="L461" s="360"/>
      <c r="M461" s="360"/>
      <c r="N461" s="360"/>
      <c r="O461" s="360"/>
      <c r="P461" s="360"/>
      <c r="Q461" s="360"/>
      <c r="R461" s="360"/>
      <c r="S461" s="360"/>
      <c r="T461" s="360"/>
      <c r="U461" s="360"/>
      <c r="V461" s="360"/>
      <c r="W461" s="360"/>
      <c r="X461" s="360"/>
      <c r="Y461" s="360"/>
      <c r="Z461" s="360"/>
    </row>
    <row r="462" spans="1:26" ht="14.25">
      <c r="A462" s="360"/>
      <c r="B462" s="360"/>
      <c r="C462" s="360"/>
      <c r="D462" s="360"/>
      <c r="E462" s="360"/>
      <c r="F462" s="360"/>
      <c r="G462" s="360"/>
      <c r="H462" s="360"/>
      <c r="I462" s="360"/>
      <c r="J462" s="360"/>
      <c r="K462" s="360"/>
      <c r="L462" s="360"/>
      <c r="M462" s="360"/>
      <c r="N462" s="360"/>
      <c r="O462" s="360"/>
      <c r="P462" s="360"/>
      <c r="Q462" s="360"/>
      <c r="R462" s="360"/>
      <c r="S462" s="360"/>
      <c r="T462" s="360"/>
      <c r="U462" s="360"/>
      <c r="V462" s="360"/>
      <c r="W462" s="360"/>
      <c r="X462" s="360"/>
      <c r="Y462" s="360"/>
      <c r="Z462" s="360"/>
    </row>
    <row r="463" spans="1:26" ht="14.25">
      <c r="A463" s="360"/>
      <c r="B463" s="360"/>
      <c r="C463" s="360"/>
      <c r="D463" s="360"/>
      <c r="E463" s="360"/>
      <c r="F463" s="360"/>
      <c r="G463" s="360"/>
      <c r="H463" s="360"/>
      <c r="I463" s="360"/>
      <c r="J463" s="360"/>
      <c r="K463" s="360"/>
      <c r="L463" s="360"/>
      <c r="M463" s="360"/>
      <c r="N463" s="360"/>
      <c r="O463" s="360"/>
      <c r="P463" s="360"/>
      <c r="Q463" s="360"/>
      <c r="R463" s="360"/>
      <c r="S463" s="360"/>
      <c r="T463" s="360"/>
      <c r="U463" s="360"/>
      <c r="V463" s="360"/>
      <c r="W463" s="360"/>
      <c r="X463" s="360"/>
      <c r="Y463" s="360"/>
      <c r="Z463" s="360"/>
    </row>
    <row r="464" spans="1:26" ht="14.25">
      <c r="A464" s="360"/>
      <c r="B464" s="360"/>
      <c r="C464" s="360"/>
      <c r="D464" s="360"/>
      <c r="E464" s="360"/>
      <c r="F464" s="360"/>
      <c r="G464" s="360"/>
      <c r="H464" s="360"/>
      <c r="I464" s="360"/>
      <c r="J464" s="360"/>
      <c r="K464" s="360"/>
      <c r="L464" s="360"/>
      <c r="M464" s="360"/>
      <c r="N464" s="360"/>
      <c r="O464" s="360"/>
      <c r="P464" s="360"/>
      <c r="Q464" s="360"/>
      <c r="R464" s="360"/>
      <c r="S464" s="360"/>
      <c r="T464" s="360"/>
      <c r="U464" s="360"/>
      <c r="V464" s="360"/>
      <c r="W464" s="360"/>
      <c r="X464" s="360"/>
      <c r="Y464" s="360"/>
      <c r="Z464" s="360"/>
    </row>
    <row r="465" spans="1:26" ht="14.25">
      <c r="A465" s="360"/>
      <c r="B465" s="360"/>
      <c r="C465" s="360"/>
      <c r="D465" s="360"/>
      <c r="E465" s="360"/>
      <c r="F465" s="360"/>
      <c r="G465" s="360"/>
      <c r="H465" s="360"/>
      <c r="I465" s="360"/>
      <c r="J465" s="360"/>
      <c r="K465" s="360"/>
      <c r="L465" s="360"/>
      <c r="M465" s="360"/>
      <c r="N465" s="360"/>
      <c r="O465" s="360"/>
      <c r="P465" s="360"/>
      <c r="Q465" s="360"/>
      <c r="R465" s="360"/>
      <c r="S465" s="360"/>
      <c r="T465" s="360"/>
      <c r="U465" s="360"/>
      <c r="V465" s="360"/>
      <c r="W465" s="360"/>
      <c r="X465" s="360"/>
      <c r="Y465" s="360"/>
      <c r="Z465" s="360"/>
    </row>
    <row r="466" spans="1:26" ht="14.25">
      <c r="A466" s="360"/>
      <c r="B466" s="360"/>
      <c r="C466" s="360"/>
      <c r="D466" s="360"/>
      <c r="E466" s="360"/>
      <c r="F466" s="360"/>
      <c r="G466" s="360"/>
      <c r="H466" s="360"/>
      <c r="I466" s="360"/>
      <c r="J466" s="360"/>
      <c r="K466" s="360"/>
      <c r="L466" s="360"/>
      <c r="M466" s="360"/>
      <c r="N466" s="360"/>
      <c r="O466" s="360"/>
      <c r="P466" s="360"/>
      <c r="Q466" s="360"/>
      <c r="R466" s="360"/>
      <c r="S466" s="360"/>
      <c r="T466" s="360"/>
      <c r="U466" s="360"/>
      <c r="V466" s="360"/>
      <c r="W466" s="360"/>
      <c r="X466" s="360"/>
      <c r="Y466" s="360"/>
      <c r="Z466" s="360"/>
    </row>
    <row r="467" spans="1:26" ht="14.25">
      <c r="A467" s="360"/>
      <c r="B467" s="360"/>
      <c r="C467" s="360"/>
      <c r="D467" s="360"/>
      <c r="E467" s="360"/>
      <c r="F467" s="360"/>
      <c r="G467" s="360"/>
      <c r="H467" s="360"/>
      <c r="I467" s="360"/>
      <c r="J467" s="360"/>
      <c r="K467" s="360"/>
      <c r="L467" s="360"/>
      <c r="M467" s="360"/>
      <c r="N467" s="360"/>
      <c r="O467" s="360"/>
      <c r="P467" s="360"/>
      <c r="Q467" s="360"/>
      <c r="R467" s="360"/>
      <c r="S467" s="360"/>
      <c r="T467" s="360"/>
      <c r="U467" s="360"/>
      <c r="V467" s="360"/>
      <c r="W467" s="360"/>
      <c r="X467" s="360"/>
      <c r="Y467" s="360"/>
      <c r="Z467" s="360"/>
    </row>
    <row r="468" spans="1:26" ht="14.25">
      <c r="A468" s="360"/>
      <c r="B468" s="360"/>
      <c r="C468" s="360"/>
      <c r="D468" s="360"/>
      <c r="E468" s="360"/>
      <c r="F468" s="360"/>
      <c r="G468" s="360"/>
      <c r="H468" s="360"/>
      <c r="I468" s="360"/>
      <c r="J468" s="360"/>
      <c r="K468" s="360"/>
      <c r="L468" s="360"/>
      <c r="M468" s="360"/>
      <c r="N468" s="360"/>
      <c r="O468" s="360"/>
      <c r="P468" s="360"/>
      <c r="Q468" s="360"/>
      <c r="R468" s="360"/>
      <c r="S468" s="360"/>
      <c r="T468" s="360"/>
      <c r="U468" s="360"/>
      <c r="V468" s="360"/>
      <c r="W468" s="360"/>
      <c r="X468" s="360"/>
      <c r="Y468" s="360"/>
      <c r="Z468" s="360"/>
    </row>
    <row r="469" spans="1:26" ht="14.25">
      <c r="A469" s="360"/>
      <c r="B469" s="360"/>
      <c r="C469" s="360"/>
      <c r="D469" s="360"/>
      <c r="E469" s="360"/>
      <c r="F469" s="360"/>
      <c r="G469" s="360"/>
      <c r="H469" s="360"/>
      <c r="I469" s="360"/>
      <c r="J469" s="360"/>
      <c r="K469" s="360"/>
      <c r="L469" s="360"/>
      <c r="M469" s="360"/>
      <c r="N469" s="360"/>
      <c r="O469" s="360"/>
      <c r="P469" s="360"/>
      <c r="Q469" s="360"/>
      <c r="R469" s="360"/>
      <c r="S469" s="360"/>
      <c r="T469" s="360"/>
      <c r="U469" s="360"/>
      <c r="V469" s="360"/>
      <c r="W469" s="360"/>
      <c r="X469" s="360"/>
      <c r="Y469" s="360"/>
      <c r="Z469" s="360"/>
    </row>
    <row r="470" spans="1:26" ht="14.25">
      <c r="A470" s="360"/>
      <c r="B470" s="360"/>
      <c r="C470" s="360"/>
      <c r="D470" s="360"/>
      <c r="E470" s="360"/>
      <c r="F470" s="360"/>
      <c r="G470" s="360"/>
      <c r="H470" s="360"/>
      <c r="I470" s="360"/>
      <c r="J470" s="360"/>
      <c r="K470" s="360"/>
      <c r="L470" s="360"/>
      <c r="M470" s="360"/>
      <c r="N470" s="360"/>
      <c r="O470" s="360"/>
      <c r="P470" s="360"/>
      <c r="Q470" s="360"/>
      <c r="R470" s="360"/>
      <c r="S470" s="360"/>
      <c r="T470" s="360"/>
      <c r="U470" s="360"/>
      <c r="V470" s="360"/>
      <c r="W470" s="360"/>
      <c r="X470" s="360"/>
      <c r="Y470" s="360"/>
      <c r="Z470" s="360"/>
    </row>
    <row r="471" spans="1:26" ht="14.25">
      <c r="A471" s="360"/>
      <c r="B471" s="360"/>
      <c r="C471" s="360"/>
      <c r="D471" s="360"/>
      <c r="E471" s="360"/>
      <c r="F471" s="360"/>
      <c r="G471" s="360"/>
      <c r="H471" s="360"/>
      <c r="I471" s="360"/>
      <c r="J471" s="360"/>
      <c r="K471" s="360"/>
      <c r="L471" s="360"/>
      <c r="M471" s="360"/>
      <c r="N471" s="360"/>
      <c r="O471" s="360"/>
      <c r="P471" s="360"/>
      <c r="Q471" s="360"/>
      <c r="R471" s="360"/>
      <c r="S471" s="360"/>
      <c r="T471" s="360"/>
      <c r="U471" s="360"/>
      <c r="V471" s="360"/>
      <c r="W471" s="360"/>
      <c r="X471" s="360"/>
      <c r="Y471" s="360"/>
      <c r="Z471" s="360"/>
    </row>
    <row r="472" spans="1:26" ht="14.25">
      <c r="A472" s="360"/>
      <c r="B472" s="360"/>
      <c r="C472" s="360"/>
      <c r="D472" s="360"/>
      <c r="E472" s="360"/>
      <c r="F472" s="360"/>
      <c r="G472" s="360"/>
      <c r="H472" s="360"/>
      <c r="I472" s="360"/>
      <c r="J472" s="360"/>
      <c r="K472" s="360"/>
      <c r="L472" s="360"/>
      <c r="M472" s="360"/>
      <c r="N472" s="360"/>
      <c r="O472" s="360"/>
      <c r="P472" s="360"/>
      <c r="Q472" s="360"/>
      <c r="R472" s="360"/>
      <c r="S472" s="360"/>
      <c r="T472" s="360"/>
      <c r="U472" s="360"/>
      <c r="V472" s="360"/>
      <c r="W472" s="360"/>
      <c r="X472" s="360"/>
      <c r="Y472" s="360"/>
      <c r="Z472" s="360"/>
    </row>
    <row r="473" spans="1:26" ht="14.25">
      <c r="A473" s="360"/>
      <c r="B473" s="360"/>
      <c r="C473" s="360"/>
      <c r="D473" s="360"/>
      <c r="E473" s="360"/>
      <c r="F473" s="360"/>
      <c r="G473" s="360"/>
      <c r="H473" s="360"/>
      <c r="I473" s="360"/>
      <c r="J473" s="360"/>
      <c r="K473" s="360"/>
      <c r="L473" s="360"/>
      <c r="M473" s="360"/>
      <c r="N473" s="360"/>
      <c r="O473" s="360"/>
      <c r="P473" s="360"/>
      <c r="Q473" s="360"/>
      <c r="R473" s="360"/>
      <c r="S473" s="360"/>
      <c r="T473" s="360"/>
      <c r="U473" s="360"/>
      <c r="V473" s="360"/>
      <c r="W473" s="360"/>
      <c r="X473" s="360"/>
      <c r="Y473" s="360"/>
      <c r="Z473" s="360"/>
    </row>
    <row r="474" spans="1:26" ht="14.25">
      <c r="A474" s="360"/>
      <c r="B474" s="360"/>
      <c r="C474" s="360"/>
      <c r="D474" s="360"/>
      <c r="E474" s="360"/>
      <c r="F474" s="360"/>
      <c r="G474" s="360"/>
      <c r="H474" s="360"/>
      <c r="I474" s="360"/>
      <c r="J474" s="360"/>
      <c r="K474" s="360"/>
      <c r="L474" s="360"/>
      <c r="M474" s="360"/>
      <c r="N474" s="360"/>
      <c r="O474" s="360"/>
      <c r="P474" s="360"/>
      <c r="Q474" s="360"/>
      <c r="R474" s="360"/>
      <c r="S474" s="360"/>
      <c r="T474" s="360"/>
      <c r="U474" s="360"/>
      <c r="V474" s="360"/>
      <c r="W474" s="360"/>
      <c r="X474" s="360"/>
      <c r="Y474" s="360"/>
      <c r="Z474" s="360"/>
    </row>
    <row r="475" spans="1:26" ht="14.25">
      <c r="A475" s="360"/>
      <c r="B475" s="360"/>
      <c r="C475" s="360"/>
      <c r="D475" s="360"/>
      <c r="E475" s="360"/>
      <c r="F475" s="360"/>
      <c r="G475" s="360"/>
      <c r="H475" s="360"/>
      <c r="I475" s="360"/>
      <c r="J475" s="360"/>
      <c r="K475" s="360"/>
      <c r="L475" s="360"/>
      <c r="M475" s="360"/>
      <c r="N475" s="360"/>
      <c r="O475" s="360"/>
      <c r="P475" s="360"/>
      <c r="Q475" s="360"/>
      <c r="R475" s="360"/>
      <c r="S475" s="360"/>
      <c r="T475" s="360"/>
      <c r="U475" s="360"/>
      <c r="V475" s="360"/>
      <c r="W475" s="360"/>
      <c r="X475" s="360"/>
      <c r="Y475" s="360"/>
      <c r="Z475" s="360"/>
    </row>
    <row r="476" spans="1:26" ht="14.25">
      <c r="A476" s="360"/>
      <c r="B476" s="360"/>
      <c r="C476" s="360"/>
      <c r="D476" s="360"/>
      <c r="E476" s="360"/>
      <c r="F476" s="360"/>
      <c r="G476" s="360"/>
      <c r="H476" s="360"/>
      <c r="I476" s="360"/>
      <c r="J476" s="360"/>
      <c r="K476" s="360"/>
      <c r="L476" s="360"/>
      <c r="M476" s="360"/>
      <c r="N476" s="360"/>
      <c r="O476" s="360"/>
      <c r="P476" s="360"/>
      <c r="Q476" s="360"/>
      <c r="R476" s="360"/>
      <c r="S476" s="360"/>
      <c r="T476" s="360"/>
      <c r="U476" s="360"/>
      <c r="V476" s="360"/>
      <c r="W476" s="360"/>
      <c r="X476" s="360"/>
      <c r="Y476" s="360"/>
      <c r="Z476" s="360"/>
    </row>
    <row r="477" spans="1:26" ht="14.25">
      <c r="A477" s="360"/>
      <c r="B477" s="360"/>
      <c r="C477" s="360"/>
      <c r="D477" s="360"/>
      <c r="E477" s="360"/>
      <c r="F477" s="360"/>
      <c r="G477" s="360"/>
      <c r="H477" s="360"/>
      <c r="I477" s="360"/>
      <c r="J477" s="360"/>
      <c r="K477" s="360"/>
      <c r="L477" s="360"/>
      <c r="M477" s="360"/>
      <c r="N477" s="360"/>
      <c r="O477" s="360"/>
      <c r="P477" s="360"/>
      <c r="Q477" s="360"/>
      <c r="R477" s="360"/>
      <c r="S477" s="360"/>
      <c r="T477" s="360"/>
      <c r="U477" s="360"/>
      <c r="V477" s="360"/>
      <c r="W477" s="360"/>
      <c r="X477" s="360"/>
      <c r="Y477" s="360"/>
      <c r="Z477" s="360"/>
    </row>
    <row r="478" spans="1:26" ht="14.25">
      <c r="A478" s="360"/>
      <c r="B478" s="360"/>
      <c r="C478" s="360"/>
      <c r="D478" s="360"/>
      <c r="E478" s="360"/>
      <c r="F478" s="360"/>
      <c r="G478" s="360"/>
      <c r="H478" s="360"/>
      <c r="I478" s="360"/>
      <c r="J478" s="360"/>
      <c r="K478" s="360"/>
      <c r="L478" s="360"/>
      <c r="M478" s="360"/>
      <c r="N478" s="360"/>
      <c r="O478" s="360"/>
      <c r="P478" s="360"/>
      <c r="Q478" s="360"/>
      <c r="R478" s="360"/>
      <c r="S478" s="360"/>
      <c r="T478" s="360"/>
      <c r="U478" s="360"/>
      <c r="V478" s="360"/>
      <c r="W478" s="360"/>
      <c r="X478" s="360"/>
      <c r="Y478" s="360"/>
      <c r="Z478" s="360"/>
    </row>
    <row r="479" spans="1:26" ht="14.25">
      <c r="A479" s="360"/>
      <c r="B479" s="360"/>
      <c r="C479" s="360"/>
      <c r="D479" s="360"/>
      <c r="E479" s="360"/>
      <c r="F479" s="360"/>
      <c r="G479" s="360"/>
      <c r="H479" s="360"/>
      <c r="I479" s="360"/>
      <c r="J479" s="360"/>
      <c r="K479" s="360"/>
      <c r="L479" s="360"/>
      <c r="M479" s="360"/>
      <c r="N479" s="360"/>
      <c r="O479" s="360"/>
      <c r="P479" s="360"/>
      <c r="Q479" s="360"/>
      <c r="R479" s="360"/>
      <c r="S479" s="360"/>
      <c r="T479" s="360"/>
      <c r="U479" s="360"/>
      <c r="V479" s="360"/>
      <c r="W479" s="360"/>
      <c r="X479" s="360"/>
      <c r="Y479" s="360"/>
      <c r="Z479" s="360"/>
    </row>
    <row r="480" spans="1:26" ht="14.25">
      <c r="A480" s="360"/>
      <c r="B480" s="360"/>
      <c r="C480" s="360"/>
      <c r="D480" s="360"/>
      <c r="E480" s="360"/>
      <c r="F480" s="360"/>
      <c r="G480" s="360"/>
      <c r="H480" s="360"/>
      <c r="I480" s="360"/>
      <c r="J480" s="360"/>
      <c r="K480" s="360"/>
      <c r="L480" s="360"/>
      <c r="M480" s="360"/>
      <c r="N480" s="360"/>
      <c r="O480" s="360"/>
      <c r="P480" s="360"/>
      <c r="Q480" s="360"/>
      <c r="R480" s="360"/>
      <c r="S480" s="360"/>
      <c r="T480" s="360"/>
      <c r="U480" s="360"/>
      <c r="V480" s="360"/>
      <c r="W480" s="360"/>
      <c r="X480" s="360"/>
      <c r="Y480" s="360"/>
      <c r="Z480" s="360"/>
    </row>
    <row r="481" spans="1:26" ht="14.25">
      <c r="A481" s="360"/>
      <c r="B481" s="360"/>
      <c r="C481" s="360"/>
      <c r="D481" s="360"/>
      <c r="E481" s="360"/>
      <c r="F481" s="360"/>
      <c r="G481" s="360"/>
      <c r="H481" s="360"/>
      <c r="I481" s="360"/>
      <c r="J481" s="360"/>
      <c r="K481" s="360"/>
      <c r="L481" s="360"/>
      <c r="M481" s="360"/>
      <c r="N481" s="360"/>
      <c r="O481" s="360"/>
      <c r="P481" s="360"/>
      <c r="Q481" s="360"/>
      <c r="R481" s="360"/>
      <c r="S481" s="360"/>
      <c r="T481" s="360"/>
      <c r="U481" s="360"/>
      <c r="V481" s="360"/>
      <c r="W481" s="360"/>
      <c r="X481" s="360"/>
      <c r="Y481" s="360"/>
      <c r="Z481" s="360"/>
    </row>
    <row r="482" spans="1:26" ht="14.25">
      <c r="A482" s="360"/>
      <c r="B482" s="360"/>
      <c r="C482" s="360"/>
      <c r="D482" s="360"/>
      <c r="E482" s="360"/>
      <c r="F482" s="360"/>
      <c r="G482" s="360"/>
      <c r="H482" s="360"/>
      <c r="I482" s="360"/>
      <c r="J482" s="360"/>
      <c r="K482" s="360"/>
      <c r="L482" s="360"/>
      <c r="M482" s="360"/>
      <c r="N482" s="360"/>
      <c r="O482" s="360"/>
      <c r="P482" s="360"/>
      <c r="Q482" s="360"/>
      <c r="R482" s="360"/>
      <c r="S482" s="360"/>
      <c r="T482" s="360"/>
      <c r="U482" s="360"/>
      <c r="V482" s="360"/>
      <c r="W482" s="360"/>
      <c r="X482" s="360"/>
      <c r="Y482" s="360"/>
      <c r="Z482" s="360"/>
    </row>
    <row r="483" spans="1:26" ht="14.25">
      <c r="A483" s="360"/>
      <c r="B483" s="360"/>
      <c r="C483" s="360"/>
      <c r="D483" s="360"/>
      <c r="E483" s="360"/>
      <c r="F483" s="360"/>
      <c r="G483" s="360"/>
      <c r="H483" s="360"/>
      <c r="I483" s="360"/>
      <c r="J483" s="360"/>
      <c r="K483" s="360"/>
      <c r="L483" s="360"/>
      <c r="M483" s="360"/>
      <c r="N483" s="360"/>
      <c r="O483" s="360"/>
      <c r="P483" s="360"/>
      <c r="Q483" s="360"/>
      <c r="R483" s="360"/>
      <c r="S483" s="360"/>
      <c r="T483" s="360"/>
      <c r="U483" s="360"/>
      <c r="V483" s="360"/>
      <c r="W483" s="360"/>
      <c r="X483" s="360"/>
      <c r="Y483" s="360"/>
      <c r="Z483" s="360"/>
    </row>
    <row r="484" spans="1:26" ht="14.25">
      <c r="A484" s="360"/>
      <c r="B484" s="360"/>
      <c r="C484" s="360"/>
      <c r="D484" s="360"/>
      <c r="E484" s="360"/>
      <c r="F484" s="360"/>
      <c r="G484" s="360"/>
      <c r="H484" s="360"/>
      <c r="I484" s="360"/>
      <c r="J484" s="360"/>
      <c r="K484" s="360"/>
      <c r="L484" s="360"/>
      <c r="M484" s="360"/>
      <c r="N484" s="360"/>
      <c r="O484" s="360"/>
      <c r="P484" s="360"/>
      <c r="Q484" s="360"/>
      <c r="R484" s="360"/>
      <c r="S484" s="360"/>
      <c r="T484" s="360"/>
      <c r="U484" s="360"/>
      <c r="V484" s="360"/>
      <c r="W484" s="360"/>
      <c r="X484" s="360"/>
      <c r="Y484" s="360"/>
      <c r="Z484" s="360"/>
    </row>
    <row r="485" spans="1:26" ht="14.25">
      <c r="A485" s="360"/>
      <c r="B485" s="360"/>
      <c r="C485" s="360"/>
      <c r="D485" s="360"/>
      <c r="E485" s="360"/>
      <c r="F485" s="360"/>
      <c r="G485" s="360"/>
      <c r="H485" s="360"/>
      <c r="I485" s="360"/>
      <c r="J485" s="360"/>
      <c r="K485" s="360"/>
      <c r="L485" s="360"/>
      <c r="M485" s="360"/>
      <c r="N485" s="360"/>
      <c r="O485" s="360"/>
      <c r="P485" s="360"/>
      <c r="Q485" s="360"/>
      <c r="R485" s="360"/>
      <c r="S485" s="360"/>
      <c r="T485" s="360"/>
      <c r="U485" s="360"/>
      <c r="V485" s="360"/>
      <c r="W485" s="360"/>
      <c r="X485" s="360"/>
      <c r="Y485" s="360"/>
      <c r="Z485" s="360"/>
    </row>
    <row r="486" spans="1:26" ht="14.25">
      <c r="A486" s="360"/>
      <c r="B486" s="360"/>
      <c r="C486" s="360"/>
      <c r="D486" s="360"/>
      <c r="E486" s="360"/>
      <c r="F486" s="360"/>
      <c r="G486" s="360"/>
      <c r="H486" s="360"/>
      <c r="I486" s="360"/>
      <c r="J486" s="360"/>
      <c r="K486" s="360"/>
      <c r="L486" s="360"/>
      <c r="M486" s="360"/>
      <c r="N486" s="360"/>
      <c r="O486" s="360"/>
      <c r="P486" s="360"/>
      <c r="Q486" s="360"/>
      <c r="R486" s="360"/>
      <c r="S486" s="360"/>
      <c r="T486" s="360"/>
      <c r="U486" s="360"/>
      <c r="V486" s="360"/>
      <c r="W486" s="360"/>
      <c r="X486" s="360"/>
      <c r="Y486" s="360"/>
      <c r="Z486" s="360"/>
    </row>
    <row r="487" spans="1:26" ht="14.25">
      <c r="A487" s="360"/>
      <c r="B487" s="360"/>
      <c r="C487" s="360"/>
      <c r="D487" s="360"/>
      <c r="E487" s="360"/>
      <c r="F487" s="360"/>
      <c r="G487" s="360"/>
      <c r="H487" s="360"/>
      <c r="I487" s="360"/>
      <c r="J487" s="360"/>
      <c r="K487" s="360"/>
      <c r="L487" s="360"/>
      <c r="M487" s="360"/>
      <c r="N487" s="360"/>
      <c r="O487" s="360"/>
      <c r="P487" s="360"/>
      <c r="Q487" s="360"/>
      <c r="R487" s="360"/>
      <c r="S487" s="360"/>
      <c r="T487" s="360"/>
      <c r="U487" s="360"/>
      <c r="V487" s="360"/>
      <c r="W487" s="360"/>
      <c r="X487" s="360"/>
      <c r="Y487" s="360"/>
      <c r="Z487" s="360"/>
    </row>
    <row r="488" spans="1:26" ht="14.25">
      <c r="A488" s="360"/>
      <c r="B488" s="360"/>
      <c r="C488" s="360"/>
      <c r="D488" s="360"/>
      <c r="E488" s="360"/>
      <c r="F488" s="360"/>
      <c r="G488" s="360"/>
      <c r="H488" s="360"/>
      <c r="I488" s="360"/>
      <c r="J488" s="360"/>
      <c r="K488" s="360"/>
      <c r="L488" s="360"/>
      <c r="M488" s="360"/>
      <c r="N488" s="360"/>
      <c r="O488" s="360"/>
      <c r="P488" s="360"/>
      <c r="Q488" s="360"/>
      <c r="R488" s="360"/>
      <c r="S488" s="360"/>
      <c r="T488" s="360"/>
      <c r="U488" s="360"/>
      <c r="V488" s="360"/>
      <c r="W488" s="360"/>
      <c r="X488" s="360"/>
      <c r="Y488" s="360"/>
      <c r="Z488" s="360"/>
    </row>
    <row r="489" spans="1:26" ht="14.25">
      <c r="A489" s="360"/>
      <c r="B489" s="360"/>
      <c r="C489" s="360"/>
      <c r="D489" s="360"/>
      <c r="E489" s="360"/>
      <c r="F489" s="360"/>
      <c r="G489" s="360"/>
      <c r="H489" s="360"/>
      <c r="I489" s="360"/>
      <c r="J489" s="360"/>
      <c r="K489" s="360"/>
      <c r="L489" s="360"/>
      <c r="M489" s="360"/>
      <c r="N489" s="360"/>
      <c r="O489" s="360"/>
      <c r="P489" s="360"/>
      <c r="Q489" s="360"/>
      <c r="R489" s="360"/>
      <c r="S489" s="360"/>
      <c r="T489" s="360"/>
      <c r="U489" s="360"/>
      <c r="V489" s="360"/>
      <c r="W489" s="360"/>
      <c r="X489" s="360"/>
      <c r="Y489" s="360"/>
      <c r="Z489" s="360"/>
    </row>
    <row r="490" spans="1:26" ht="14.25">
      <c r="A490" s="360"/>
      <c r="B490" s="360"/>
      <c r="C490" s="360"/>
      <c r="D490" s="360"/>
      <c r="E490" s="360"/>
      <c r="F490" s="360"/>
      <c r="G490" s="360"/>
      <c r="H490" s="360"/>
      <c r="I490" s="360"/>
      <c r="J490" s="360"/>
      <c r="K490" s="360"/>
      <c r="L490" s="360"/>
      <c r="M490" s="360"/>
      <c r="N490" s="360"/>
      <c r="O490" s="360"/>
      <c r="P490" s="360"/>
      <c r="Q490" s="360"/>
      <c r="R490" s="360"/>
      <c r="S490" s="360"/>
      <c r="T490" s="360"/>
      <c r="U490" s="360"/>
      <c r="V490" s="360"/>
      <c r="W490" s="360"/>
      <c r="X490" s="360"/>
      <c r="Y490" s="360"/>
      <c r="Z490" s="360"/>
    </row>
    <row r="491" spans="1:26" ht="14.25">
      <c r="A491" s="360"/>
      <c r="B491" s="360"/>
      <c r="C491" s="360"/>
      <c r="D491" s="360"/>
      <c r="E491" s="360"/>
      <c r="F491" s="360"/>
      <c r="G491" s="360"/>
      <c r="H491" s="360"/>
      <c r="I491" s="360"/>
      <c r="J491" s="360"/>
      <c r="K491" s="360"/>
      <c r="L491" s="360"/>
      <c r="M491" s="360"/>
      <c r="N491" s="360"/>
      <c r="O491" s="360"/>
      <c r="P491" s="360"/>
      <c r="Q491" s="360"/>
      <c r="R491" s="360"/>
      <c r="S491" s="360"/>
      <c r="T491" s="360"/>
      <c r="U491" s="360"/>
      <c r="V491" s="360"/>
      <c r="W491" s="360"/>
      <c r="X491" s="360"/>
      <c r="Y491" s="360"/>
      <c r="Z491" s="360"/>
    </row>
    <row r="492" spans="1:26" ht="14.25">
      <c r="A492" s="360"/>
      <c r="B492" s="360"/>
      <c r="C492" s="360"/>
      <c r="D492" s="360"/>
      <c r="E492" s="360"/>
      <c r="F492" s="360"/>
      <c r="G492" s="360"/>
      <c r="H492" s="360"/>
      <c r="I492" s="360"/>
      <c r="J492" s="360"/>
      <c r="K492" s="360"/>
      <c r="L492" s="360"/>
      <c r="M492" s="360"/>
      <c r="N492" s="360"/>
      <c r="O492" s="360"/>
      <c r="P492" s="360"/>
      <c r="Q492" s="360"/>
      <c r="R492" s="360"/>
      <c r="S492" s="360"/>
      <c r="T492" s="360"/>
      <c r="U492" s="360"/>
      <c r="V492" s="360"/>
      <c r="W492" s="360"/>
      <c r="X492" s="360"/>
      <c r="Y492" s="360"/>
      <c r="Z492" s="360"/>
    </row>
    <row r="493" spans="1:26" ht="14.25">
      <c r="A493" s="360"/>
      <c r="B493" s="360"/>
      <c r="C493" s="360"/>
      <c r="D493" s="360"/>
      <c r="E493" s="360"/>
      <c r="F493" s="360"/>
      <c r="G493" s="360"/>
      <c r="H493" s="360"/>
      <c r="I493" s="360"/>
      <c r="J493" s="360"/>
      <c r="K493" s="360"/>
      <c r="L493" s="360"/>
      <c r="M493" s="360"/>
      <c r="N493" s="360"/>
      <c r="O493" s="360"/>
      <c r="P493" s="360"/>
      <c r="Q493" s="360"/>
      <c r="R493" s="360"/>
      <c r="S493" s="360"/>
      <c r="T493" s="360"/>
      <c r="U493" s="360"/>
      <c r="V493" s="360"/>
      <c r="W493" s="360"/>
      <c r="X493" s="360"/>
      <c r="Y493" s="360"/>
      <c r="Z493" s="360"/>
    </row>
    <row r="494" spans="1:26" ht="14.25">
      <c r="A494" s="360"/>
      <c r="B494" s="360"/>
      <c r="C494" s="360"/>
      <c r="D494" s="360"/>
      <c r="E494" s="360"/>
      <c r="F494" s="360"/>
      <c r="G494" s="360"/>
      <c r="H494" s="360"/>
      <c r="I494" s="360"/>
      <c r="J494" s="360"/>
      <c r="K494" s="360"/>
      <c r="L494" s="360"/>
      <c r="M494" s="360"/>
      <c r="N494" s="360"/>
      <c r="O494" s="360"/>
      <c r="P494" s="360"/>
      <c r="Q494" s="360"/>
      <c r="R494" s="360"/>
      <c r="S494" s="360"/>
      <c r="T494" s="360"/>
      <c r="U494" s="360"/>
      <c r="V494" s="360"/>
      <c r="W494" s="360"/>
      <c r="X494" s="360"/>
      <c r="Y494" s="360"/>
      <c r="Z494" s="360"/>
    </row>
    <row r="495" spans="1:26" ht="14.25">
      <c r="A495" s="360"/>
      <c r="B495" s="360"/>
      <c r="C495" s="360"/>
      <c r="D495" s="360"/>
      <c r="E495" s="360"/>
      <c r="F495" s="360"/>
      <c r="G495" s="360"/>
      <c r="H495" s="360"/>
      <c r="I495" s="360"/>
      <c r="J495" s="360"/>
      <c r="K495" s="360"/>
      <c r="L495" s="360"/>
      <c r="M495" s="360"/>
      <c r="N495" s="360"/>
      <c r="O495" s="360"/>
      <c r="P495" s="360"/>
      <c r="Q495" s="360"/>
      <c r="R495" s="360"/>
      <c r="S495" s="360"/>
      <c r="T495" s="360"/>
      <c r="U495" s="360"/>
      <c r="V495" s="360"/>
      <c r="W495" s="360"/>
      <c r="X495" s="360"/>
      <c r="Y495" s="360"/>
      <c r="Z495" s="360"/>
    </row>
    <row r="496" spans="1:26" ht="14.25">
      <c r="A496" s="360"/>
      <c r="B496" s="360"/>
      <c r="C496" s="360"/>
      <c r="D496" s="360"/>
      <c r="E496" s="360"/>
      <c r="F496" s="360"/>
      <c r="G496" s="360"/>
      <c r="H496" s="360"/>
      <c r="I496" s="360"/>
      <c r="J496" s="360"/>
      <c r="K496" s="360"/>
      <c r="L496" s="360"/>
      <c r="M496" s="360"/>
      <c r="N496" s="360"/>
      <c r="O496" s="360"/>
      <c r="P496" s="360"/>
      <c r="Q496" s="360"/>
      <c r="R496" s="360"/>
      <c r="S496" s="360"/>
      <c r="T496" s="360"/>
      <c r="U496" s="360"/>
      <c r="V496" s="360"/>
      <c r="W496" s="360"/>
      <c r="X496" s="360"/>
      <c r="Y496" s="360"/>
      <c r="Z496" s="360"/>
    </row>
    <row r="497" spans="1:26" ht="14.25">
      <c r="A497" s="360"/>
      <c r="B497" s="360"/>
      <c r="C497" s="360"/>
      <c r="D497" s="360"/>
      <c r="E497" s="360"/>
      <c r="F497" s="360"/>
      <c r="G497" s="360"/>
      <c r="H497" s="360"/>
      <c r="I497" s="360"/>
      <c r="J497" s="360"/>
      <c r="K497" s="360"/>
      <c r="L497" s="360"/>
      <c r="M497" s="360"/>
      <c r="N497" s="360"/>
      <c r="O497" s="360"/>
      <c r="P497" s="360"/>
      <c r="Q497" s="360"/>
      <c r="R497" s="360"/>
      <c r="S497" s="360"/>
      <c r="T497" s="360"/>
      <c r="U497" s="360"/>
      <c r="V497" s="360"/>
      <c r="W497" s="360"/>
      <c r="X497" s="360"/>
      <c r="Y497" s="360"/>
      <c r="Z497" s="360"/>
    </row>
    <row r="498" spans="1:26" ht="14.25">
      <c r="A498" s="360"/>
      <c r="B498" s="360"/>
      <c r="C498" s="360"/>
      <c r="D498" s="360"/>
      <c r="E498" s="360"/>
      <c r="F498" s="360"/>
      <c r="G498" s="360"/>
      <c r="H498" s="360"/>
      <c r="I498" s="360"/>
      <c r="J498" s="360"/>
      <c r="K498" s="360"/>
      <c r="L498" s="360"/>
      <c r="M498" s="360"/>
      <c r="N498" s="360"/>
      <c r="O498" s="360"/>
      <c r="P498" s="360"/>
      <c r="Q498" s="360"/>
      <c r="R498" s="360"/>
      <c r="S498" s="360"/>
      <c r="T498" s="360"/>
      <c r="U498" s="360"/>
      <c r="V498" s="360"/>
      <c r="W498" s="360"/>
      <c r="X498" s="360"/>
      <c r="Y498" s="360"/>
      <c r="Z498" s="360"/>
    </row>
    <row r="499" spans="1:26" ht="14.25">
      <c r="A499" s="360"/>
      <c r="B499" s="360"/>
      <c r="C499" s="360"/>
      <c r="D499" s="360"/>
      <c r="E499" s="360"/>
      <c r="F499" s="360"/>
      <c r="G499" s="360"/>
      <c r="H499" s="360"/>
      <c r="I499" s="360"/>
      <c r="J499" s="360"/>
      <c r="K499" s="360"/>
      <c r="L499" s="360"/>
      <c r="M499" s="360"/>
      <c r="N499" s="360"/>
      <c r="O499" s="360"/>
      <c r="P499" s="360"/>
      <c r="Q499" s="360"/>
      <c r="R499" s="360"/>
      <c r="S499" s="360"/>
      <c r="T499" s="360"/>
      <c r="U499" s="360"/>
      <c r="V499" s="360"/>
      <c r="W499" s="360"/>
      <c r="X499" s="360"/>
      <c r="Y499" s="360"/>
      <c r="Z499" s="360"/>
    </row>
    <row r="500" spans="1:26" ht="14.25">
      <c r="A500" s="360"/>
      <c r="B500" s="360"/>
      <c r="C500" s="360"/>
      <c r="D500" s="360"/>
      <c r="E500" s="360"/>
      <c r="F500" s="360"/>
      <c r="G500" s="360"/>
      <c r="H500" s="360"/>
      <c r="I500" s="360"/>
      <c r="J500" s="360"/>
      <c r="K500" s="360"/>
      <c r="L500" s="360"/>
      <c r="M500" s="360"/>
      <c r="N500" s="360"/>
      <c r="O500" s="360"/>
      <c r="P500" s="360"/>
      <c r="Q500" s="360"/>
      <c r="R500" s="360"/>
      <c r="S500" s="360"/>
      <c r="T500" s="360"/>
      <c r="U500" s="360"/>
      <c r="V500" s="360"/>
      <c r="W500" s="360"/>
      <c r="X500" s="360"/>
      <c r="Y500" s="360"/>
      <c r="Z500" s="360"/>
    </row>
    <row r="501" spans="1:26" ht="14.25">
      <c r="A501" s="360"/>
      <c r="B501" s="360"/>
      <c r="C501" s="360"/>
      <c r="D501" s="360"/>
      <c r="E501" s="360"/>
      <c r="F501" s="360"/>
      <c r="G501" s="360"/>
      <c r="H501" s="360"/>
      <c r="I501" s="360"/>
      <c r="J501" s="360"/>
      <c r="K501" s="360"/>
      <c r="L501" s="360"/>
      <c r="M501" s="360"/>
      <c r="N501" s="360"/>
      <c r="O501" s="360"/>
      <c r="P501" s="360"/>
      <c r="Q501" s="360"/>
      <c r="R501" s="360"/>
      <c r="S501" s="360"/>
      <c r="T501" s="360"/>
      <c r="U501" s="360"/>
      <c r="V501" s="360"/>
      <c r="W501" s="360"/>
      <c r="X501" s="360"/>
      <c r="Y501" s="360"/>
      <c r="Z501" s="360"/>
    </row>
    <row r="502" spans="1:26" ht="14.25">
      <c r="A502" s="360"/>
      <c r="B502" s="360"/>
      <c r="C502" s="360"/>
      <c r="D502" s="360"/>
      <c r="E502" s="360"/>
      <c r="F502" s="360"/>
      <c r="G502" s="360"/>
      <c r="H502" s="360"/>
      <c r="I502" s="360"/>
      <c r="J502" s="360"/>
      <c r="K502" s="360"/>
      <c r="L502" s="360"/>
      <c r="M502" s="360"/>
      <c r="N502" s="360"/>
      <c r="O502" s="360"/>
      <c r="P502" s="360"/>
      <c r="Q502" s="360"/>
      <c r="R502" s="360"/>
      <c r="S502" s="360"/>
      <c r="T502" s="360"/>
      <c r="U502" s="360"/>
      <c r="V502" s="360"/>
      <c r="W502" s="360"/>
      <c r="X502" s="360"/>
      <c r="Y502" s="360"/>
      <c r="Z502" s="360"/>
    </row>
    <row r="503" spans="1:26" ht="14.25">
      <c r="A503" s="360"/>
      <c r="B503" s="360"/>
      <c r="C503" s="360"/>
      <c r="D503" s="360"/>
      <c r="E503" s="360"/>
      <c r="F503" s="360"/>
      <c r="G503" s="360"/>
      <c r="H503" s="360"/>
      <c r="I503" s="360"/>
      <c r="J503" s="360"/>
      <c r="K503" s="360"/>
      <c r="L503" s="360"/>
      <c r="M503" s="360"/>
      <c r="N503" s="360"/>
      <c r="O503" s="360"/>
      <c r="P503" s="360"/>
      <c r="Q503" s="360"/>
      <c r="R503" s="360"/>
      <c r="S503" s="360"/>
      <c r="T503" s="360"/>
      <c r="U503" s="360"/>
      <c r="V503" s="360"/>
      <c r="W503" s="360"/>
      <c r="X503" s="360"/>
      <c r="Y503" s="360"/>
      <c r="Z503" s="360"/>
    </row>
    <row r="504" spans="1:26" ht="14.25">
      <c r="A504" s="360"/>
      <c r="B504" s="360"/>
      <c r="C504" s="360"/>
      <c r="D504" s="360"/>
      <c r="E504" s="360"/>
      <c r="F504" s="360"/>
      <c r="G504" s="360"/>
      <c r="H504" s="360"/>
      <c r="I504" s="360"/>
      <c r="J504" s="360"/>
      <c r="K504" s="360"/>
      <c r="L504" s="360"/>
      <c r="M504" s="360"/>
      <c r="N504" s="360"/>
      <c r="O504" s="360"/>
      <c r="P504" s="360"/>
      <c r="Q504" s="360"/>
      <c r="R504" s="360"/>
      <c r="S504" s="360"/>
      <c r="T504" s="360"/>
      <c r="U504" s="360"/>
      <c r="V504" s="360"/>
      <c r="W504" s="360"/>
      <c r="X504" s="360"/>
      <c r="Y504" s="360"/>
      <c r="Z504" s="360"/>
    </row>
    <row r="505" spans="1:26" ht="14.25">
      <c r="A505" s="360"/>
      <c r="B505" s="360"/>
      <c r="C505" s="360"/>
      <c r="D505" s="360"/>
      <c r="E505" s="360"/>
      <c r="F505" s="360"/>
      <c r="G505" s="360"/>
      <c r="H505" s="360"/>
      <c r="I505" s="360"/>
      <c r="J505" s="360"/>
      <c r="K505" s="360"/>
      <c r="L505" s="360"/>
      <c r="M505" s="360"/>
      <c r="N505" s="360"/>
      <c r="O505" s="360"/>
      <c r="P505" s="360"/>
      <c r="Q505" s="360"/>
      <c r="R505" s="360"/>
      <c r="S505" s="360"/>
      <c r="T505" s="360"/>
      <c r="U505" s="360"/>
      <c r="V505" s="360"/>
      <c r="W505" s="360"/>
      <c r="X505" s="360"/>
      <c r="Y505" s="360"/>
      <c r="Z505" s="360"/>
    </row>
    <row r="506" spans="1:26" ht="14.25">
      <c r="A506" s="360"/>
      <c r="B506" s="360"/>
      <c r="C506" s="360"/>
      <c r="D506" s="360"/>
      <c r="E506" s="360"/>
      <c r="F506" s="360"/>
      <c r="G506" s="360"/>
      <c r="H506" s="360"/>
      <c r="I506" s="360"/>
      <c r="J506" s="360"/>
      <c r="K506" s="360"/>
      <c r="L506" s="360"/>
      <c r="M506" s="360"/>
      <c r="N506" s="360"/>
      <c r="O506" s="360"/>
      <c r="P506" s="360"/>
      <c r="Q506" s="360"/>
      <c r="R506" s="360"/>
      <c r="S506" s="360"/>
      <c r="T506" s="360"/>
      <c r="U506" s="360"/>
      <c r="V506" s="360"/>
      <c r="W506" s="360"/>
      <c r="X506" s="360"/>
      <c r="Y506" s="360"/>
      <c r="Z506" s="360"/>
    </row>
    <row r="507" spans="1:26" ht="14.25">
      <c r="A507" s="360"/>
      <c r="B507" s="360"/>
      <c r="C507" s="360"/>
      <c r="D507" s="360"/>
      <c r="E507" s="360"/>
      <c r="F507" s="360"/>
      <c r="G507" s="360"/>
      <c r="H507" s="360"/>
      <c r="I507" s="360"/>
      <c r="J507" s="360"/>
      <c r="K507" s="360"/>
      <c r="L507" s="360"/>
      <c r="M507" s="360"/>
      <c r="N507" s="360"/>
      <c r="O507" s="360"/>
      <c r="P507" s="360"/>
      <c r="Q507" s="360"/>
      <c r="R507" s="360"/>
      <c r="S507" s="360"/>
      <c r="T507" s="360"/>
      <c r="U507" s="360"/>
      <c r="V507" s="360"/>
      <c r="W507" s="360"/>
      <c r="X507" s="360"/>
      <c r="Y507" s="360"/>
      <c r="Z507" s="360"/>
    </row>
    <row r="508" spans="1:26" ht="14.25">
      <c r="A508" s="360"/>
      <c r="B508" s="360"/>
      <c r="C508" s="360"/>
      <c r="D508" s="360"/>
      <c r="E508" s="360"/>
      <c r="F508" s="360"/>
      <c r="G508" s="360"/>
      <c r="H508" s="360"/>
      <c r="I508" s="360"/>
      <c r="J508" s="360"/>
      <c r="K508" s="360"/>
      <c r="L508" s="360"/>
      <c r="M508" s="360"/>
      <c r="N508" s="360"/>
      <c r="O508" s="360"/>
      <c r="P508" s="360"/>
      <c r="Q508" s="360"/>
      <c r="R508" s="360"/>
      <c r="S508" s="360"/>
      <c r="T508" s="360"/>
      <c r="U508" s="360"/>
      <c r="V508" s="360"/>
      <c r="W508" s="360"/>
      <c r="X508" s="360"/>
      <c r="Y508" s="360"/>
      <c r="Z508" s="360"/>
    </row>
    <row r="509" spans="1:26" ht="14.25">
      <c r="A509" s="360"/>
      <c r="B509" s="360"/>
      <c r="C509" s="360"/>
      <c r="D509" s="360"/>
      <c r="E509" s="360"/>
      <c r="F509" s="360"/>
      <c r="G509" s="360"/>
      <c r="H509" s="360"/>
      <c r="I509" s="360"/>
      <c r="J509" s="360"/>
      <c r="K509" s="360"/>
      <c r="L509" s="360"/>
      <c r="M509" s="360"/>
      <c r="N509" s="360"/>
      <c r="O509" s="360"/>
      <c r="P509" s="360"/>
      <c r="Q509" s="360"/>
      <c r="R509" s="360"/>
      <c r="S509" s="360"/>
      <c r="T509" s="360"/>
      <c r="U509" s="360"/>
      <c r="V509" s="360"/>
      <c r="W509" s="360"/>
      <c r="X509" s="360"/>
      <c r="Y509" s="360"/>
      <c r="Z509" s="360"/>
    </row>
    <row r="510" spans="1:26" ht="14.25">
      <c r="A510" s="360"/>
      <c r="B510" s="360"/>
      <c r="C510" s="360"/>
      <c r="D510" s="360"/>
      <c r="E510" s="360"/>
      <c r="F510" s="360"/>
      <c r="G510" s="360"/>
      <c r="H510" s="360"/>
      <c r="I510" s="360"/>
      <c r="J510" s="360"/>
      <c r="K510" s="360"/>
      <c r="L510" s="360"/>
      <c r="M510" s="360"/>
      <c r="N510" s="360"/>
      <c r="O510" s="360"/>
      <c r="P510" s="360"/>
      <c r="Q510" s="360"/>
      <c r="R510" s="360"/>
      <c r="S510" s="360"/>
      <c r="T510" s="360"/>
      <c r="U510" s="360"/>
      <c r="V510" s="360"/>
      <c r="W510" s="360"/>
      <c r="X510" s="360"/>
      <c r="Y510" s="360"/>
      <c r="Z510" s="360"/>
    </row>
    <row r="511" spans="1:26" ht="14.25">
      <c r="A511" s="360"/>
      <c r="B511" s="360"/>
      <c r="C511" s="360"/>
      <c r="D511" s="360"/>
      <c r="E511" s="360"/>
      <c r="F511" s="360"/>
      <c r="G511" s="360"/>
      <c r="H511" s="360"/>
      <c r="I511" s="360"/>
      <c r="J511" s="360"/>
      <c r="K511" s="360"/>
      <c r="L511" s="360"/>
      <c r="M511" s="360"/>
      <c r="N511" s="360"/>
      <c r="O511" s="360"/>
      <c r="P511" s="360"/>
      <c r="Q511" s="360"/>
      <c r="R511" s="360"/>
      <c r="S511" s="360"/>
      <c r="T511" s="360"/>
      <c r="U511" s="360"/>
      <c r="V511" s="360"/>
      <c r="W511" s="360"/>
      <c r="X511" s="360"/>
      <c r="Y511" s="360"/>
      <c r="Z511" s="360"/>
    </row>
    <row r="512" spans="1:26" ht="14.25">
      <c r="A512" s="360"/>
      <c r="B512" s="360"/>
      <c r="C512" s="360"/>
      <c r="D512" s="360"/>
      <c r="E512" s="360"/>
      <c r="F512" s="360"/>
      <c r="G512" s="360"/>
      <c r="H512" s="360"/>
      <c r="I512" s="360"/>
      <c r="J512" s="360"/>
      <c r="K512" s="360"/>
      <c r="L512" s="360"/>
      <c r="M512" s="360"/>
      <c r="N512" s="360"/>
      <c r="O512" s="360"/>
      <c r="P512" s="360"/>
      <c r="Q512" s="360"/>
      <c r="R512" s="360"/>
      <c r="S512" s="360"/>
      <c r="T512" s="360"/>
      <c r="U512" s="360"/>
      <c r="V512" s="360"/>
      <c r="W512" s="360"/>
      <c r="X512" s="360"/>
      <c r="Y512" s="360"/>
      <c r="Z512" s="360"/>
    </row>
    <row r="513" spans="1:26" ht="14.25">
      <c r="A513" s="360"/>
      <c r="B513" s="360"/>
      <c r="C513" s="360"/>
      <c r="D513" s="360"/>
      <c r="E513" s="360"/>
      <c r="F513" s="360"/>
      <c r="G513" s="360"/>
      <c r="H513" s="360"/>
      <c r="I513" s="360"/>
      <c r="J513" s="360"/>
      <c r="K513" s="360"/>
      <c r="L513" s="360"/>
      <c r="M513" s="360"/>
      <c r="N513" s="360"/>
      <c r="O513" s="360"/>
      <c r="P513" s="360"/>
      <c r="Q513" s="360"/>
      <c r="R513" s="360"/>
      <c r="S513" s="360"/>
      <c r="T513" s="360"/>
      <c r="U513" s="360"/>
      <c r="V513" s="360"/>
      <c r="W513" s="360"/>
      <c r="X513" s="360"/>
      <c r="Y513" s="360"/>
      <c r="Z513" s="360"/>
    </row>
    <row r="514" spans="1:26" ht="14.25">
      <c r="A514" s="360"/>
      <c r="B514" s="360"/>
      <c r="C514" s="360"/>
      <c r="D514" s="360"/>
      <c r="E514" s="360"/>
      <c r="F514" s="360"/>
      <c r="G514" s="360"/>
      <c r="H514" s="360"/>
      <c r="I514" s="360"/>
      <c r="J514" s="360"/>
      <c r="K514" s="360"/>
      <c r="L514" s="360"/>
      <c r="M514" s="360"/>
      <c r="N514" s="360"/>
      <c r="O514" s="360"/>
      <c r="P514" s="360"/>
      <c r="Q514" s="360"/>
      <c r="R514" s="360"/>
      <c r="S514" s="360"/>
      <c r="T514" s="360"/>
      <c r="U514" s="360"/>
      <c r="V514" s="360"/>
      <c r="W514" s="360"/>
      <c r="X514" s="360"/>
      <c r="Y514" s="360"/>
      <c r="Z514" s="360"/>
    </row>
    <row r="515" spans="1:26" ht="14.25">
      <c r="A515" s="360"/>
      <c r="B515" s="360"/>
      <c r="C515" s="360"/>
      <c r="D515" s="360"/>
      <c r="E515" s="360"/>
      <c r="F515" s="360"/>
      <c r="G515" s="360"/>
      <c r="H515" s="360"/>
      <c r="I515" s="360"/>
      <c r="J515" s="360"/>
      <c r="K515" s="360"/>
      <c r="L515" s="360"/>
      <c r="M515" s="360"/>
      <c r="N515" s="360"/>
      <c r="O515" s="360"/>
      <c r="P515" s="360"/>
      <c r="Q515" s="360"/>
      <c r="R515" s="360"/>
      <c r="S515" s="360"/>
      <c r="T515" s="360"/>
      <c r="U515" s="360"/>
      <c r="V515" s="360"/>
      <c r="W515" s="360"/>
      <c r="X515" s="360"/>
      <c r="Y515" s="360"/>
      <c r="Z515" s="360"/>
    </row>
    <row r="516" spans="1:26" ht="14.25">
      <c r="A516" s="360"/>
      <c r="B516" s="360"/>
      <c r="C516" s="360"/>
      <c r="D516" s="360"/>
      <c r="E516" s="360"/>
      <c r="F516" s="360"/>
      <c r="G516" s="360"/>
      <c r="H516" s="360"/>
      <c r="I516" s="360"/>
      <c r="J516" s="360"/>
      <c r="K516" s="360"/>
      <c r="L516" s="360"/>
      <c r="M516" s="360"/>
      <c r="N516" s="360"/>
      <c r="O516" s="360"/>
      <c r="P516" s="360"/>
      <c r="Q516" s="360"/>
      <c r="R516" s="360"/>
      <c r="S516" s="360"/>
      <c r="T516" s="360"/>
      <c r="U516" s="360"/>
      <c r="V516" s="360"/>
      <c r="W516" s="360"/>
      <c r="X516" s="360"/>
      <c r="Y516" s="360"/>
      <c r="Z516" s="360"/>
    </row>
    <row r="517" spans="1:26" ht="14.25">
      <c r="A517" s="360"/>
      <c r="B517" s="360"/>
      <c r="C517" s="360"/>
      <c r="D517" s="360"/>
      <c r="E517" s="360"/>
      <c r="F517" s="360"/>
      <c r="G517" s="360"/>
      <c r="H517" s="360"/>
      <c r="I517" s="360"/>
      <c r="J517" s="360"/>
      <c r="K517" s="360"/>
      <c r="L517" s="360"/>
      <c r="M517" s="360"/>
      <c r="N517" s="360"/>
      <c r="O517" s="360"/>
      <c r="P517" s="360"/>
      <c r="Q517" s="360"/>
      <c r="R517" s="360"/>
      <c r="S517" s="360"/>
      <c r="T517" s="360"/>
      <c r="U517" s="360"/>
      <c r="V517" s="360"/>
      <c r="W517" s="360"/>
      <c r="X517" s="360"/>
      <c r="Y517" s="360"/>
      <c r="Z517" s="360"/>
    </row>
    <row r="518" spans="1:26" ht="14.25">
      <c r="A518" s="360"/>
      <c r="B518" s="360"/>
      <c r="C518" s="360"/>
      <c r="D518" s="360"/>
      <c r="E518" s="360"/>
      <c r="F518" s="360"/>
      <c r="G518" s="360"/>
      <c r="H518" s="360"/>
      <c r="I518" s="360"/>
      <c r="J518" s="360"/>
      <c r="K518" s="360"/>
      <c r="L518" s="360"/>
      <c r="M518" s="360"/>
      <c r="N518" s="360"/>
      <c r="O518" s="360"/>
      <c r="P518" s="360"/>
      <c r="Q518" s="360"/>
      <c r="R518" s="360"/>
      <c r="S518" s="360"/>
      <c r="T518" s="360"/>
      <c r="U518" s="360"/>
      <c r="V518" s="360"/>
      <c r="W518" s="360"/>
      <c r="X518" s="360"/>
      <c r="Y518" s="360"/>
      <c r="Z518" s="360"/>
    </row>
    <row r="519" spans="1:26" ht="14.25">
      <c r="A519" s="360"/>
      <c r="B519" s="360"/>
      <c r="C519" s="360"/>
      <c r="D519" s="360"/>
      <c r="E519" s="360"/>
      <c r="F519" s="360"/>
      <c r="G519" s="360"/>
      <c r="H519" s="360"/>
      <c r="I519" s="360"/>
      <c r="J519" s="360"/>
      <c r="K519" s="360"/>
      <c r="L519" s="360"/>
      <c r="M519" s="360"/>
      <c r="N519" s="360"/>
      <c r="O519" s="360"/>
      <c r="P519" s="360"/>
      <c r="Q519" s="360"/>
      <c r="R519" s="360"/>
      <c r="S519" s="360"/>
      <c r="T519" s="360"/>
      <c r="U519" s="360"/>
      <c r="V519" s="360"/>
      <c r="W519" s="360"/>
      <c r="X519" s="360"/>
      <c r="Y519" s="360"/>
      <c r="Z519" s="360"/>
    </row>
    <row r="520" spans="1:26" ht="14.25">
      <c r="A520" s="360"/>
      <c r="B520" s="360"/>
      <c r="C520" s="360"/>
      <c r="D520" s="360"/>
      <c r="E520" s="360"/>
      <c r="F520" s="360"/>
      <c r="G520" s="360"/>
      <c r="H520" s="360"/>
      <c r="I520" s="360"/>
      <c r="J520" s="360"/>
      <c r="K520" s="360"/>
      <c r="L520" s="360"/>
      <c r="M520" s="360"/>
      <c r="N520" s="360"/>
      <c r="O520" s="360"/>
      <c r="P520" s="360"/>
      <c r="Q520" s="360"/>
      <c r="R520" s="360"/>
      <c r="S520" s="360"/>
      <c r="T520" s="360"/>
      <c r="U520" s="360"/>
      <c r="V520" s="360"/>
      <c r="W520" s="360"/>
      <c r="X520" s="360"/>
      <c r="Y520" s="360"/>
      <c r="Z520" s="360"/>
    </row>
    <row r="521" spans="1:26" ht="14.25">
      <c r="A521" s="360"/>
      <c r="B521" s="360"/>
      <c r="C521" s="360"/>
      <c r="D521" s="360"/>
      <c r="E521" s="360"/>
      <c r="F521" s="360"/>
      <c r="G521" s="360"/>
      <c r="H521" s="360"/>
      <c r="I521" s="360"/>
      <c r="J521" s="360"/>
      <c r="K521" s="360"/>
      <c r="L521" s="360"/>
      <c r="M521" s="360"/>
      <c r="N521" s="360"/>
      <c r="O521" s="360"/>
      <c r="P521" s="360"/>
      <c r="Q521" s="360"/>
      <c r="R521" s="360"/>
      <c r="S521" s="360"/>
      <c r="T521" s="360"/>
      <c r="U521" s="360"/>
      <c r="V521" s="360"/>
      <c r="W521" s="360"/>
      <c r="X521" s="360"/>
      <c r="Y521" s="360"/>
      <c r="Z521" s="360"/>
    </row>
    <row r="522" spans="1:26" ht="14.25">
      <c r="A522" s="360"/>
      <c r="B522" s="360"/>
      <c r="C522" s="360"/>
      <c r="D522" s="360"/>
      <c r="E522" s="360"/>
      <c r="F522" s="360"/>
      <c r="G522" s="360"/>
      <c r="H522" s="360"/>
      <c r="I522" s="360"/>
      <c r="J522" s="360"/>
      <c r="K522" s="360"/>
      <c r="L522" s="360"/>
      <c r="M522" s="360"/>
      <c r="N522" s="360"/>
      <c r="O522" s="360"/>
      <c r="P522" s="360"/>
      <c r="Q522" s="360"/>
      <c r="R522" s="360"/>
      <c r="S522" s="360"/>
      <c r="T522" s="360"/>
      <c r="U522" s="360"/>
      <c r="V522" s="360"/>
      <c r="W522" s="360"/>
      <c r="X522" s="360"/>
      <c r="Y522" s="360"/>
      <c r="Z522" s="360"/>
    </row>
    <row r="523" spans="1:26" ht="14.25">
      <c r="A523" s="360"/>
      <c r="B523" s="360"/>
      <c r="C523" s="360"/>
      <c r="D523" s="360"/>
      <c r="E523" s="360"/>
      <c r="F523" s="360"/>
      <c r="G523" s="360"/>
      <c r="H523" s="360"/>
      <c r="I523" s="360"/>
      <c r="J523" s="360"/>
      <c r="K523" s="360"/>
      <c r="L523" s="360"/>
      <c r="M523" s="360"/>
      <c r="N523" s="360"/>
      <c r="O523" s="360"/>
      <c r="P523" s="360"/>
      <c r="Q523" s="360"/>
      <c r="R523" s="360"/>
      <c r="S523" s="360"/>
      <c r="T523" s="360"/>
      <c r="U523" s="360"/>
      <c r="V523" s="360"/>
      <c r="W523" s="360"/>
      <c r="X523" s="360"/>
      <c r="Y523" s="360"/>
      <c r="Z523" s="360"/>
    </row>
    <row r="524" spans="1:26" ht="14.25">
      <c r="A524" s="360"/>
      <c r="B524" s="360"/>
      <c r="C524" s="360"/>
      <c r="D524" s="360"/>
      <c r="E524" s="360"/>
      <c r="F524" s="360"/>
      <c r="G524" s="360"/>
      <c r="H524" s="360"/>
      <c r="I524" s="360"/>
      <c r="J524" s="360"/>
      <c r="K524" s="360"/>
      <c r="L524" s="360"/>
      <c r="M524" s="360"/>
      <c r="N524" s="360"/>
      <c r="O524" s="360"/>
      <c r="P524" s="360"/>
      <c r="Q524" s="360"/>
      <c r="R524" s="360"/>
      <c r="S524" s="360"/>
      <c r="T524" s="360"/>
      <c r="U524" s="360"/>
      <c r="V524" s="360"/>
      <c r="W524" s="360"/>
      <c r="X524" s="360"/>
      <c r="Y524" s="360"/>
      <c r="Z524" s="360"/>
    </row>
    <row r="525" spans="1:26" ht="14.25">
      <c r="A525" s="360"/>
      <c r="B525" s="360"/>
      <c r="C525" s="360"/>
      <c r="D525" s="360"/>
      <c r="E525" s="360"/>
      <c r="F525" s="360"/>
      <c r="G525" s="360"/>
      <c r="H525" s="360"/>
      <c r="I525" s="360"/>
      <c r="J525" s="360"/>
      <c r="K525" s="360"/>
      <c r="L525" s="360"/>
      <c r="M525" s="360"/>
      <c r="N525" s="360"/>
      <c r="O525" s="360"/>
      <c r="P525" s="360"/>
      <c r="Q525" s="360"/>
      <c r="R525" s="360"/>
      <c r="S525" s="360"/>
      <c r="T525" s="360"/>
      <c r="U525" s="360"/>
      <c r="V525" s="360"/>
      <c r="W525" s="360"/>
      <c r="X525" s="360"/>
      <c r="Y525" s="360"/>
      <c r="Z525" s="360"/>
    </row>
    <row r="526" spans="1:26" ht="14.25">
      <c r="A526" s="360"/>
      <c r="B526" s="360"/>
      <c r="C526" s="360"/>
      <c r="D526" s="360"/>
      <c r="E526" s="360"/>
      <c r="F526" s="360"/>
      <c r="G526" s="360"/>
      <c r="H526" s="360"/>
      <c r="I526" s="360"/>
      <c r="J526" s="360"/>
      <c r="K526" s="360"/>
      <c r="L526" s="360"/>
      <c r="M526" s="360"/>
      <c r="N526" s="360"/>
      <c r="O526" s="360"/>
      <c r="P526" s="360"/>
      <c r="Q526" s="360"/>
      <c r="R526" s="360"/>
      <c r="S526" s="360"/>
      <c r="T526" s="360"/>
      <c r="U526" s="360"/>
      <c r="V526" s="360"/>
      <c r="W526" s="360"/>
      <c r="X526" s="360"/>
      <c r="Y526" s="360"/>
      <c r="Z526" s="360"/>
    </row>
    <row r="527" spans="1:26" ht="14.25">
      <c r="A527" s="360"/>
      <c r="B527" s="360"/>
      <c r="C527" s="360"/>
      <c r="D527" s="360"/>
      <c r="E527" s="360"/>
      <c r="F527" s="360"/>
      <c r="G527" s="360"/>
      <c r="H527" s="360"/>
      <c r="I527" s="360"/>
      <c r="J527" s="360"/>
      <c r="K527" s="360"/>
      <c r="L527" s="360"/>
      <c r="M527" s="360"/>
      <c r="N527" s="360"/>
      <c r="O527" s="360"/>
      <c r="P527" s="360"/>
      <c r="Q527" s="360"/>
      <c r="R527" s="360"/>
      <c r="S527" s="360"/>
      <c r="T527" s="360"/>
      <c r="U527" s="360"/>
      <c r="V527" s="360"/>
      <c r="W527" s="360"/>
      <c r="X527" s="360"/>
      <c r="Y527" s="360"/>
      <c r="Z527" s="360"/>
    </row>
    <row r="528" spans="1:26" ht="14.25">
      <c r="A528" s="360"/>
      <c r="B528" s="360"/>
      <c r="C528" s="360"/>
      <c r="D528" s="360"/>
      <c r="E528" s="360"/>
      <c r="F528" s="360"/>
      <c r="G528" s="360"/>
      <c r="H528" s="360"/>
      <c r="I528" s="360"/>
      <c r="J528" s="360"/>
      <c r="K528" s="360"/>
      <c r="L528" s="360"/>
      <c r="M528" s="360"/>
      <c r="N528" s="360"/>
      <c r="O528" s="360"/>
      <c r="P528" s="360"/>
      <c r="Q528" s="360"/>
      <c r="R528" s="360"/>
      <c r="S528" s="360"/>
      <c r="T528" s="360"/>
      <c r="U528" s="360"/>
      <c r="V528" s="360"/>
      <c r="W528" s="360"/>
      <c r="X528" s="360"/>
      <c r="Y528" s="360"/>
      <c r="Z528" s="360"/>
    </row>
    <row r="529" spans="1:26" ht="14.25">
      <c r="A529" s="360"/>
      <c r="B529" s="360"/>
      <c r="C529" s="360"/>
      <c r="D529" s="360"/>
      <c r="E529" s="360"/>
      <c r="F529" s="360"/>
      <c r="G529" s="360"/>
      <c r="H529" s="360"/>
      <c r="I529" s="360"/>
      <c r="J529" s="360"/>
      <c r="K529" s="360"/>
      <c r="L529" s="360"/>
      <c r="M529" s="360"/>
      <c r="N529" s="360"/>
      <c r="O529" s="360"/>
      <c r="P529" s="360"/>
      <c r="Q529" s="360"/>
      <c r="R529" s="360"/>
      <c r="S529" s="360"/>
      <c r="T529" s="360"/>
      <c r="U529" s="360"/>
      <c r="V529" s="360"/>
      <c r="W529" s="360"/>
      <c r="X529" s="360"/>
      <c r="Y529" s="360"/>
      <c r="Z529" s="360"/>
    </row>
    <row r="530" spans="1:26" ht="14.25">
      <c r="A530" s="360"/>
      <c r="B530" s="360"/>
      <c r="C530" s="360"/>
      <c r="D530" s="360"/>
      <c r="E530" s="360"/>
      <c r="F530" s="360"/>
      <c r="G530" s="360"/>
      <c r="H530" s="360"/>
      <c r="I530" s="360"/>
      <c r="J530" s="360"/>
      <c r="K530" s="360"/>
      <c r="L530" s="360"/>
      <c r="M530" s="360"/>
      <c r="N530" s="360"/>
      <c r="O530" s="360"/>
      <c r="P530" s="360"/>
      <c r="Q530" s="360"/>
      <c r="R530" s="360"/>
      <c r="S530" s="360"/>
      <c r="T530" s="360"/>
      <c r="U530" s="360"/>
      <c r="V530" s="360"/>
      <c r="W530" s="360"/>
      <c r="X530" s="360"/>
      <c r="Y530" s="360"/>
      <c r="Z530" s="360"/>
    </row>
    <row r="531" spans="1:26" ht="14.25">
      <c r="A531" s="360"/>
      <c r="B531" s="360"/>
      <c r="C531" s="360"/>
      <c r="D531" s="360"/>
      <c r="E531" s="360"/>
      <c r="F531" s="360"/>
      <c r="G531" s="360"/>
      <c r="H531" s="360"/>
      <c r="I531" s="360"/>
      <c r="J531" s="360"/>
      <c r="K531" s="360"/>
      <c r="L531" s="360"/>
      <c r="M531" s="360"/>
      <c r="N531" s="360"/>
      <c r="O531" s="360"/>
      <c r="P531" s="360"/>
      <c r="Q531" s="360"/>
      <c r="R531" s="360"/>
      <c r="S531" s="360"/>
      <c r="T531" s="360"/>
      <c r="U531" s="360"/>
      <c r="V531" s="360"/>
      <c r="W531" s="360"/>
      <c r="X531" s="360"/>
      <c r="Y531" s="360"/>
      <c r="Z531" s="360"/>
    </row>
    <row r="532" spans="1:26" ht="14.25">
      <c r="A532" s="360"/>
      <c r="B532" s="360"/>
      <c r="C532" s="360"/>
      <c r="D532" s="360"/>
      <c r="E532" s="360"/>
      <c r="F532" s="360"/>
      <c r="G532" s="360"/>
      <c r="H532" s="360"/>
      <c r="I532" s="360"/>
      <c r="J532" s="360"/>
      <c r="K532" s="360"/>
      <c r="L532" s="360"/>
      <c r="M532" s="360"/>
      <c r="N532" s="360"/>
      <c r="O532" s="360"/>
      <c r="P532" s="360"/>
      <c r="Q532" s="360"/>
      <c r="R532" s="360"/>
      <c r="S532" s="360"/>
      <c r="T532" s="360"/>
      <c r="U532" s="360"/>
      <c r="V532" s="360"/>
      <c r="W532" s="360"/>
      <c r="X532" s="360"/>
      <c r="Y532" s="360"/>
      <c r="Z532" s="360"/>
    </row>
    <row r="533" spans="1:26" ht="14.25">
      <c r="A533" s="360"/>
      <c r="B533" s="360"/>
      <c r="C533" s="360"/>
      <c r="D533" s="360"/>
      <c r="E533" s="360"/>
      <c r="F533" s="360"/>
      <c r="G533" s="360"/>
      <c r="H533" s="360"/>
      <c r="I533" s="360"/>
      <c r="J533" s="360"/>
      <c r="K533" s="360"/>
      <c r="L533" s="360"/>
      <c r="M533" s="360"/>
      <c r="N533" s="360"/>
      <c r="O533" s="360"/>
      <c r="P533" s="360"/>
      <c r="Q533" s="360"/>
      <c r="R533" s="360"/>
      <c r="S533" s="360"/>
      <c r="T533" s="360"/>
      <c r="U533" s="360"/>
      <c r="V533" s="360"/>
      <c r="W533" s="360"/>
      <c r="X533" s="360"/>
      <c r="Y533" s="360"/>
      <c r="Z533" s="360"/>
    </row>
    <row r="534" spans="1:26" ht="14.25">
      <c r="A534" s="360"/>
      <c r="B534" s="360"/>
      <c r="C534" s="360"/>
      <c r="D534" s="360"/>
      <c r="E534" s="360"/>
      <c r="F534" s="360"/>
      <c r="G534" s="360"/>
      <c r="H534" s="360"/>
      <c r="I534" s="360"/>
      <c r="J534" s="360"/>
      <c r="K534" s="360"/>
      <c r="L534" s="360"/>
      <c r="M534" s="360"/>
      <c r="N534" s="360"/>
      <c r="O534" s="360"/>
      <c r="P534" s="360"/>
      <c r="Q534" s="360"/>
      <c r="R534" s="360"/>
      <c r="S534" s="360"/>
      <c r="T534" s="360"/>
      <c r="U534" s="360"/>
      <c r="V534" s="360"/>
      <c r="W534" s="360"/>
      <c r="X534" s="360"/>
      <c r="Y534" s="360"/>
      <c r="Z534" s="360"/>
    </row>
    <row r="535" spans="1:26" ht="14.25">
      <c r="A535" s="360"/>
      <c r="B535" s="360"/>
      <c r="C535" s="360"/>
      <c r="D535" s="360"/>
      <c r="E535" s="360"/>
      <c r="F535" s="360"/>
      <c r="G535" s="360"/>
      <c r="H535" s="360"/>
      <c r="I535" s="360"/>
      <c r="J535" s="360"/>
      <c r="K535" s="360"/>
      <c r="L535" s="360"/>
      <c r="M535" s="360"/>
      <c r="N535" s="360"/>
      <c r="O535" s="360"/>
      <c r="P535" s="360"/>
      <c r="Q535" s="360"/>
      <c r="R535" s="360"/>
      <c r="S535" s="360"/>
      <c r="T535" s="360"/>
      <c r="U535" s="360"/>
      <c r="V535" s="360"/>
      <c r="W535" s="360"/>
      <c r="X535" s="360"/>
      <c r="Y535" s="360"/>
      <c r="Z535" s="360"/>
    </row>
    <row r="536" spans="1:26" ht="14.25">
      <c r="A536" s="360"/>
      <c r="B536" s="360"/>
      <c r="C536" s="360"/>
      <c r="D536" s="360"/>
      <c r="E536" s="360"/>
      <c r="F536" s="360"/>
      <c r="G536" s="360"/>
      <c r="H536" s="360"/>
      <c r="I536" s="360"/>
      <c r="J536" s="360"/>
      <c r="K536" s="360"/>
      <c r="L536" s="360"/>
      <c r="M536" s="360"/>
      <c r="N536" s="360"/>
      <c r="O536" s="360"/>
      <c r="P536" s="360"/>
      <c r="Q536" s="360"/>
      <c r="R536" s="360"/>
      <c r="S536" s="360"/>
      <c r="T536" s="360"/>
      <c r="U536" s="360"/>
      <c r="V536" s="360"/>
      <c r="W536" s="360"/>
      <c r="X536" s="360"/>
      <c r="Y536" s="360"/>
      <c r="Z536" s="360"/>
    </row>
    <row r="537" spans="1:26" ht="14.25">
      <c r="A537" s="360"/>
      <c r="B537" s="360"/>
      <c r="C537" s="360"/>
      <c r="D537" s="360"/>
      <c r="E537" s="360"/>
      <c r="F537" s="360"/>
      <c r="G537" s="360"/>
      <c r="H537" s="360"/>
      <c r="I537" s="360"/>
      <c r="J537" s="360"/>
      <c r="K537" s="360"/>
      <c r="L537" s="360"/>
      <c r="M537" s="360"/>
      <c r="N537" s="360"/>
      <c r="O537" s="360"/>
      <c r="P537" s="360"/>
      <c r="Q537" s="360"/>
      <c r="R537" s="360"/>
      <c r="S537" s="360"/>
      <c r="T537" s="360"/>
      <c r="U537" s="360"/>
      <c r="V537" s="360"/>
      <c r="W537" s="360"/>
      <c r="X537" s="360"/>
      <c r="Y537" s="360"/>
      <c r="Z537" s="360"/>
    </row>
    <row r="538" spans="1:26" ht="14.25">
      <c r="A538" s="360"/>
      <c r="B538" s="360"/>
      <c r="C538" s="360"/>
      <c r="D538" s="360"/>
      <c r="E538" s="360"/>
      <c r="F538" s="360"/>
      <c r="G538" s="360"/>
      <c r="H538" s="360"/>
      <c r="I538" s="360"/>
      <c r="J538" s="360"/>
      <c r="K538" s="360"/>
      <c r="L538" s="360"/>
      <c r="M538" s="360"/>
      <c r="N538" s="360"/>
      <c r="O538" s="360"/>
      <c r="P538" s="360"/>
      <c r="Q538" s="360"/>
      <c r="R538" s="360"/>
      <c r="S538" s="360"/>
      <c r="T538" s="360"/>
      <c r="U538" s="360"/>
      <c r="V538" s="360"/>
      <c r="W538" s="360"/>
      <c r="X538" s="360"/>
      <c r="Y538" s="360"/>
      <c r="Z538" s="360"/>
    </row>
    <row r="539" spans="1:26" ht="14.25">
      <c r="A539" s="360"/>
      <c r="B539" s="360"/>
      <c r="C539" s="360"/>
      <c r="D539" s="360"/>
      <c r="E539" s="360"/>
      <c r="F539" s="360"/>
      <c r="G539" s="360"/>
      <c r="H539" s="360"/>
      <c r="I539" s="360"/>
      <c r="J539" s="360"/>
      <c r="K539" s="360"/>
      <c r="L539" s="360"/>
      <c r="M539" s="360"/>
      <c r="N539" s="360"/>
      <c r="O539" s="360"/>
      <c r="P539" s="360"/>
      <c r="Q539" s="360"/>
      <c r="R539" s="360"/>
      <c r="S539" s="360"/>
      <c r="T539" s="360"/>
      <c r="U539" s="360"/>
      <c r="V539" s="360"/>
      <c r="W539" s="360"/>
      <c r="X539" s="360"/>
      <c r="Y539" s="360"/>
      <c r="Z539" s="360"/>
    </row>
    <row r="540" spans="1:26" ht="14.25">
      <c r="A540" s="360"/>
      <c r="B540" s="360"/>
      <c r="C540" s="360"/>
      <c r="D540" s="360"/>
      <c r="E540" s="360"/>
      <c r="F540" s="360"/>
      <c r="G540" s="360"/>
      <c r="H540" s="360"/>
      <c r="I540" s="360"/>
      <c r="J540" s="360"/>
      <c r="K540" s="360"/>
      <c r="L540" s="360"/>
      <c r="M540" s="360"/>
      <c r="N540" s="360"/>
      <c r="O540" s="360"/>
      <c r="P540" s="360"/>
      <c r="Q540" s="360"/>
      <c r="R540" s="360"/>
      <c r="S540" s="360"/>
      <c r="T540" s="360"/>
      <c r="U540" s="360"/>
      <c r="V540" s="360"/>
      <c r="W540" s="360"/>
      <c r="X540" s="360"/>
      <c r="Y540" s="360"/>
      <c r="Z540" s="360"/>
    </row>
    <row r="541" spans="1:26" ht="14.25">
      <c r="A541" s="360"/>
      <c r="B541" s="360"/>
      <c r="C541" s="360"/>
      <c r="D541" s="360"/>
      <c r="E541" s="360"/>
      <c r="F541" s="360"/>
      <c r="G541" s="360"/>
      <c r="H541" s="360"/>
      <c r="I541" s="360"/>
      <c r="J541" s="360"/>
      <c r="K541" s="360"/>
      <c r="L541" s="360"/>
      <c r="M541" s="360"/>
      <c r="N541" s="360"/>
      <c r="O541" s="360"/>
      <c r="P541" s="360"/>
      <c r="Q541" s="360"/>
      <c r="R541" s="360"/>
      <c r="S541" s="360"/>
      <c r="T541" s="360"/>
      <c r="U541" s="360"/>
      <c r="V541" s="360"/>
      <c r="W541" s="360"/>
      <c r="X541" s="360"/>
      <c r="Y541" s="360"/>
      <c r="Z541" s="360"/>
    </row>
    <row r="542" spans="1:26" ht="14.25">
      <c r="A542" s="360"/>
      <c r="B542" s="360"/>
      <c r="C542" s="360"/>
      <c r="D542" s="360"/>
      <c r="E542" s="360"/>
      <c r="F542" s="360"/>
      <c r="G542" s="360"/>
      <c r="H542" s="360"/>
      <c r="I542" s="360"/>
      <c r="J542" s="360"/>
      <c r="K542" s="360"/>
      <c r="L542" s="360"/>
      <c r="M542" s="360"/>
      <c r="N542" s="360"/>
      <c r="O542" s="360"/>
      <c r="P542" s="360"/>
      <c r="Q542" s="360"/>
      <c r="R542" s="360"/>
      <c r="S542" s="360"/>
      <c r="T542" s="360"/>
      <c r="U542" s="360"/>
      <c r="V542" s="360"/>
      <c r="W542" s="360"/>
      <c r="X542" s="360"/>
      <c r="Y542" s="360"/>
      <c r="Z542" s="360"/>
    </row>
    <row r="543" spans="1:26" ht="14.25">
      <c r="A543" s="360"/>
      <c r="B543" s="360"/>
      <c r="C543" s="360"/>
      <c r="D543" s="360"/>
      <c r="E543" s="360"/>
      <c r="F543" s="360"/>
      <c r="G543" s="360"/>
      <c r="H543" s="360"/>
      <c r="I543" s="360"/>
      <c r="J543" s="360"/>
      <c r="K543" s="360"/>
      <c r="L543" s="360"/>
      <c r="M543" s="360"/>
      <c r="N543" s="360"/>
      <c r="O543" s="360"/>
      <c r="P543" s="360"/>
      <c r="Q543" s="360"/>
      <c r="R543" s="360"/>
      <c r="S543" s="360"/>
      <c r="T543" s="360"/>
      <c r="U543" s="360"/>
      <c r="V543" s="360"/>
      <c r="W543" s="360"/>
      <c r="X543" s="360"/>
      <c r="Y543" s="360"/>
      <c r="Z543" s="360"/>
    </row>
    <row r="544" spans="1:26" ht="14.25">
      <c r="A544" s="360"/>
      <c r="B544" s="360"/>
      <c r="C544" s="360"/>
      <c r="D544" s="360"/>
      <c r="E544" s="360"/>
      <c r="F544" s="360"/>
      <c r="G544" s="360"/>
      <c r="H544" s="360"/>
      <c r="I544" s="360"/>
      <c r="J544" s="360"/>
      <c r="K544" s="360"/>
      <c r="L544" s="360"/>
      <c r="M544" s="360"/>
      <c r="N544" s="360"/>
      <c r="O544" s="360"/>
      <c r="P544" s="360"/>
      <c r="Q544" s="360"/>
      <c r="R544" s="360"/>
      <c r="S544" s="360"/>
      <c r="T544" s="360"/>
      <c r="U544" s="360"/>
      <c r="V544" s="360"/>
      <c r="W544" s="360"/>
      <c r="X544" s="360"/>
      <c r="Y544" s="360"/>
      <c r="Z544" s="360"/>
    </row>
    <row r="545" spans="1:26" ht="14.25">
      <c r="A545" s="360"/>
      <c r="B545" s="360"/>
      <c r="C545" s="360"/>
      <c r="D545" s="360"/>
      <c r="E545" s="360"/>
      <c r="F545" s="360"/>
      <c r="G545" s="360"/>
      <c r="H545" s="360"/>
      <c r="I545" s="360"/>
      <c r="J545" s="360"/>
      <c r="K545" s="360"/>
      <c r="L545" s="360"/>
      <c r="M545" s="360"/>
      <c r="N545" s="360"/>
      <c r="O545" s="360"/>
      <c r="P545" s="360"/>
      <c r="Q545" s="360"/>
      <c r="R545" s="360"/>
      <c r="S545" s="360"/>
      <c r="T545" s="360"/>
      <c r="U545" s="360"/>
      <c r="V545" s="360"/>
      <c r="W545" s="360"/>
      <c r="X545" s="360"/>
      <c r="Y545" s="360"/>
      <c r="Z545" s="360"/>
    </row>
    <row r="546" spans="1:26" ht="14.25">
      <c r="A546" s="360"/>
      <c r="B546" s="360"/>
      <c r="C546" s="360"/>
      <c r="D546" s="360"/>
      <c r="E546" s="360"/>
      <c r="F546" s="360"/>
      <c r="G546" s="360"/>
      <c r="H546" s="360"/>
      <c r="I546" s="360"/>
      <c r="J546" s="360"/>
      <c r="K546" s="360"/>
      <c r="L546" s="360"/>
      <c r="M546" s="360"/>
      <c r="N546" s="360"/>
      <c r="O546" s="360"/>
      <c r="P546" s="360"/>
      <c r="Q546" s="360"/>
      <c r="R546" s="360"/>
      <c r="S546" s="360"/>
      <c r="T546" s="360"/>
      <c r="U546" s="360"/>
      <c r="V546" s="360"/>
      <c r="W546" s="360"/>
      <c r="X546" s="360"/>
      <c r="Y546" s="360"/>
      <c r="Z546" s="360"/>
    </row>
    <row r="547" spans="1:26" ht="14.25">
      <c r="A547" s="360"/>
      <c r="B547" s="360"/>
      <c r="C547" s="360"/>
      <c r="D547" s="360"/>
      <c r="E547" s="360"/>
      <c r="F547" s="360"/>
      <c r="G547" s="360"/>
      <c r="H547" s="360"/>
      <c r="I547" s="360"/>
      <c r="J547" s="360"/>
      <c r="K547" s="360"/>
      <c r="L547" s="360"/>
      <c r="M547" s="360"/>
      <c r="N547" s="360"/>
      <c r="O547" s="360"/>
      <c r="P547" s="360"/>
      <c r="Q547" s="360"/>
      <c r="R547" s="360"/>
      <c r="S547" s="360"/>
      <c r="T547" s="360"/>
      <c r="U547" s="360"/>
      <c r="V547" s="360"/>
      <c r="W547" s="360"/>
      <c r="X547" s="360"/>
      <c r="Y547" s="360"/>
      <c r="Z547" s="360"/>
    </row>
    <row r="548" spans="1:26" ht="14.25">
      <c r="A548" s="360"/>
      <c r="B548" s="360"/>
      <c r="C548" s="360"/>
      <c r="D548" s="360"/>
      <c r="E548" s="360"/>
      <c r="F548" s="360"/>
      <c r="G548" s="360"/>
      <c r="H548" s="360"/>
      <c r="I548" s="360"/>
      <c r="J548" s="360"/>
      <c r="K548" s="360"/>
      <c r="L548" s="360"/>
      <c r="M548" s="360"/>
      <c r="N548" s="360"/>
      <c r="O548" s="360"/>
      <c r="P548" s="360"/>
      <c r="Q548" s="360"/>
      <c r="R548" s="360"/>
      <c r="S548" s="360"/>
      <c r="T548" s="360"/>
      <c r="U548" s="360"/>
      <c r="V548" s="360"/>
      <c r="W548" s="360"/>
      <c r="X548" s="360"/>
      <c r="Y548" s="360"/>
      <c r="Z548" s="360"/>
    </row>
    <row r="549" spans="1:26" ht="14.25">
      <c r="A549" s="360"/>
      <c r="B549" s="360"/>
      <c r="C549" s="360"/>
      <c r="D549" s="360"/>
      <c r="E549" s="360"/>
      <c r="F549" s="360"/>
      <c r="G549" s="360"/>
      <c r="H549" s="360"/>
      <c r="I549" s="360"/>
      <c r="J549" s="360"/>
      <c r="K549" s="360"/>
      <c r="L549" s="360"/>
      <c r="M549" s="360"/>
      <c r="N549" s="360"/>
      <c r="O549" s="360"/>
      <c r="P549" s="360"/>
      <c r="Q549" s="360"/>
      <c r="R549" s="360"/>
      <c r="S549" s="360"/>
      <c r="T549" s="360"/>
      <c r="U549" s="360"/>
      <c r="V549" s="360"/>
      <c r="W549" s="360"/>
      <c r="X549" s="360"/>
      <c r="Y549" s="360"/>
      <c r="Z549" s="360"/>
    </row>
    <row r="550" spans="1:26" ht="14.25">
      <c r="A550" s="360"/>
      <c r="B550" s="360"/>
      <c r="C550" s="360"/>
      <c r="D550" s="360"/>
      <c r="E550" s="360"/>
      <c r="F550" s="360"/>
      <c r="G550" s="360"/>
      <c r="H550" s="360"/>
      <c r="I550" s="360"/>
      <c r="J550" s="360"/>
      <c r="K550" s="360"/>
      <c r="L550" s="360"/>
      <c r="M550" s="360"/>
      <c r="N550" s="360"/>
      <c r="O550" s="360"/>
      <c r="P550" s="360"/>
      <c r="Q550" s="360"/>
      <c r="R550" s="360"/>
      <c r="S550" s="360"/>
      <c r="T550" s="360"/>
      <c r="U550" s="360"/>
      <c r="V550" s="360"/>
      <c r="W550" s="360"/>
      <c r="X550" s="360"/>
      <c r="Y550" s="360"/>
      <c r="Z550" s="360"/>
    </row>
    <row r="551" spans="1:26" ht="14.25">
      <c r="A551" s="360"/>
      <c r="B551" s="360"/>
      <c r="C551" s="360"/>
      <c r="D551" s="360"/>
      <c r="E551" s="360"/>
      <c r="F551" s="360"/>
      <c r="G551" s="360"/>
      <c r="H551" s="360"/>
      <c r="I551" s="360"/>
      <c r="J551" s="360"/>
      <c r="K551" s="360"/>
      <c r="L551" s="360"/>
      <c r="M551" s="360"/>
      <c r="N551" s="360"/>
      <c r="O551" s="360"/>
      <c r="P551" s="360"/>
      <c r="Q551" s="360"/>
      <c r="R551" s="360"/>
      <c r="S551" s="360"/>
      <c r="T551" s="360"/>
      <c r="U551" s="360"/>
      <c r="V551" s="360"/>
      <c r="W551" s="360"/>
      <c r="X551" s="360"/>
      <c r="Y551" s="360"/>
      <c r="Z551" s="360"/>
    </row>
    <row r="552" spans="1:26" ht="14.25">
      <c r="A552" s="360"/>
      <c r="B552" s="360"/>
      <c r="C552" s="360"/>
      <c r="D552" s="360"/>
      <c r="E552" s="360"/>
      <c r="F552" s="360"/>
      <c r="G552" s="360"/>
      <c r="H552" s="360"/>
      <c r="I552" s="360"/>
      <c r="J552" s="360"/>
      <c r="K552" s="360"/>
      <c r="L552" s="360"/>
      <c r="M552" s="360"/>
      <c r="N552" s="360"/>
      <c r="O552" s="360"/>
      <c r="P552" s="360"/>
      <c r="Q552" s="360"/>
      <c r="R552" s="360"/>
      <c r="S552" s="360"/>
      <c r="T552" s="360"/>
      <c r="U552" s="360"/>
      <c r="V552" s="360"/>
      <c r="W552" s="360"/>
      <c r="X552" s="360"/>
      <c r="Y552" s="360"/>
      <c r="Z552" s="360"/>
    </row>
    <row r="553" spans="1:26" ht="14.25">
      <c r="A553" s="360"/>
      <c r="B553" s="360"/>
      <c r="C553" s="360"/>
      <c r="D553" s="360"/>
      <c r="E553" s="360"/>
      <c r="F553" s="360"/>
      <c r="G553" s="360"/>
      <c r="H553" s="360"/>
      <c r="I553" s="360"/>
      <c r="J553" s="360"/>
      <c r="K553" s="360"/>
      <c r="L553" s="360"/>
      <c r="M553" s="360"/>
      <c r="N553" s="360"/>
      <c r="O553" s="360"/>
      <c r="P553" s="360"/>
      <c r="Q553" s="360"/>
      <c r="R553" s="360"/>
      <c r="S553" s="360"/>
      <c r="T553" s="360"/>
      <c r="U553" s="360"/>
      <c r="V553" s="360"/>
      <c r="W553" s="360"/>
      <c r="X553" s="360"/>
      <c r="Y553" s="360"/>
      <c r="Z553" s="360"/>
    </row>
    <row r="554" spans="1:26" ht="14.25">
      <c r="A554" s="360"/>
      <c r="B554" s="360"/>
      <c r="C554" s="360"/>
      <c r="D554" s="360"/>
      <c r="E554" s="360"/>
      <c r="F554" s="360"/>
      <c r="G554" s="360"/>
      <c r="H554" s="360"/>
      <c r="I554" s="360"/>
      <c r="J554" s="360"/>
      <c r="K554" s="360"/>
      <c r="L554" s="360"/>
      <c r="M554" s="360"/>
      <c r="N554" s="360"/>
      <c r="O554" s="360"/>
      <c r="P554" s="360"/>
      <c r="Q554" s="360"/>
      <c r="R554" s="360"/>
      <c r="S554" s="360"/>
      <c r="T554" s="360"/>
      <c r="U554" s="360"/>
      <c r="V554" s="360"/>
      <c r="W554" s="360"/>
      <c r="X554" s="360"/>
      <c r="Y554" s="360"/>
      <c r="Z554" s="360"/>
    </row>
    <row r="555" spans="1:26" ht="14.25">
      <c r="A555" s="360"/>
      <c r="B555" s="360"/>
      <c r="C555" s="360"/>
      <c r="D555" s="360"/>
      <c r="E555" s="360"/>
      <c r="F555" s="360"/>
      <c r="G555" s="360"/>
      <c r="H555" s="360"/>
      <c r="I555" s="360"/>
      <c r="J555" s="360"/>
      <c r="K555" s="360"/>
      <c r="L555" s="360"/>
      <c r="M555" s="360"/>
      <c r="N555" s="360"/>
      <c r="O555" s="360"/>
      <c r="P555" s="360"/>
      <c r="Q555" s="360"/>
      <c r="R555" s="360"/>
      <c r="S555" s="360"/>
      <c r="T555" s="360"/>
      <c r="U555" s="360"/>
      <c r="V555" s="360"/>
      <c r="W555" s="360"/>
      <c r="X555" s="360"/>
      <c r="Y555" s="360"/>
      <c r="Z555" s="360"/>
    </row>
    <row r="556" spans="1:26" ht="14.25">
      <c r="A556" s="360"/>
      <c r="B556" s="360"/>
      <c r="C556" s="360"/>
      <c r="D556" s="360"/>
      <c r="E556" s="360"/>
      <c r="F556" s="360"/>
      <c r="G556" s="360"/>
      <c r="H556" s="360"/>
      <c r="I556" s="360"/>
      <c r="J556" s="360"/>
      <c r="K556" s="360"/>
      <c r="L556" s="360"/>
      <c r="M556" s="360"/>
      <c r="N556" s="360"/>
      <c r="O556" s="360"/>
      <c r="P556" s="360"/>
      <c r="Q556" s="360"/>
      <c r="R556" s="360"/>
      <c r="S556" s="360"/>
      <c r="T556" s="360"/>
      <c r="U556" s="360"/>
      <c r="V556" s="360"/>
      <c r="W556" s="360"/>
      <c r="X556" s="360"/>
      <c r="Y556" s="360"/>
      <c r="Z556" s="360"/>
    </row>
    <row r="557" spans="1:26" ht="14.25">
      <c r="A557" s="360"/>
      <c r="B557" s="360"/>
      <c r="C557" s="360"/>
      <c r="D557" s="360"/>
      <c r="E557" s="360"/>
      <c r="F557" s="360"/>
      <c r="G557" s="360"/>
      <c r="H557" s="360"/>
      <c r="I557" s="360"/>
      <c r="J557" s="360"/>
      <c r="K557" s="360"/>
      <c r="L557" s="360"/>
      <c r="M557" s="360"/>
      <c r="N557" s="360"/>
      <c r="O557" s="360"/>
      <c r="P557" s="360"/>
      <c r="Q557" s="360"/>
      <c r="R557" s="360"/>
      <c r="S557" s="360"/>
      <c r="T557" s="360"/>
      <c r="U557" s="360"/>
      <c r="V557" s="360"/>
      <c r="W557" s="360"/>
      <c r="X557" s="360"/>
      <c r="Y557" s="360"/>
      <c r="Z557" s="360"/>
    </row>
    <row r="558" spans="1:26" ht="14.25">
      <c r="A558" s="360"/>
      <c r="B558" s="360"/>
      <c r="C558" s="360"/>
      <c r="D558" s="360"/>
      <c r="E558" s="360"/>
      <c r="F558" s="360"/>
      <c r="G558" s="360"/>
      <c r="H558" s="360"/>
      <c r="I558" s="360"/>
      <c r="J558" s="360"/>
      <c r="K558" s="360"/>
      <c r="L558" s="360"/>
      <c r="M558" s="360"/>
      <c r="N558" s="360"/>
      <c r="O558" s="360"/>
      <c r="P558" s="360"/>
      <c r="Q558" s="360"/>
      <c r="R558" s="360"/>
      <c r="S558" s="360"/>
      <c r="T558" s="360"/>
      <c r="U558" s="360"/>
      <c r="V558" s="360"/>
      <c r="W558" s="360"/>
      <c r="X558" s="360"/>
      <c r="Y558" s="360"/>
      <c r="Z558" s="360"/>
    </row>
    <row r="559" spans="1:26" ht="14.25">
      <c r="A559" s="360"/>
      <c r="B559" s="360"/>
      <c r="C559" s="360"/>
      <c r="D559" s="360"/>
      <c r="E559" s="360"/>
      <c r="F559" s="360"/>
      <c r="G559" s="360"/>
      <c r="H559" s="360"/>
      <c r="I559" s="360"/>
      <c r="J559" s="360"/>
      <c r="K559" s="360"/>
      <c r="L559" s="360"/>
      <c r="M559" s="360"/>
      <c r="N559" s="360"/>
      <c r="O559" s="360"/>
      <c r="P559" s="360"/>
      <c r="Q559" s="360"/>
      <c r="R559" s="360"/>
      <c r="S559" s="360"/>
      <c r="T559" s="360"/>
      <c r="U559" s="360"/>
      <c r="V559" s="360"/>
      <c r="W559" s="360"/>
      <c r="X559" s="360"/>
      <c r="Y559" s="360"/>
      <c r="Z559" s="360"/>
    </row>
    <row r="560" spans="1:26" ht="14.25">
      <c r="A560" s="360"/>
      <c r="B560" s="360"/>
      <c r="C560" s="360"/>
      <c r="D560" s="360"/>
      <c r="E560" s="360"/>
      <c r="F560" s="360"/>
      <c r="G560" s="360"/>
      <c r="H560" s="360"/>
      <c r="I560" s="360"/>
      <c r="J560" s="360"/>
      <c r="K560" s="360"/>
      <c r="L560" s="360"/>
      <c r="M560" s="360"/>
      <c r="N560" s="360"/>
      <c r="O560" s="360"/>
      <c r="P560" s="360"/>
      <c r="Q560" s="360"/>
      <c r="R560" s="360"/>
      <c r="S560" s="360"/>
      <c r="T560" s="360"/>
      <c r="U560" s="360"/>
      <c r="V560" s="360"/>
      <c r="W560" s="360"/>
      <c r="X560" s="360"/>
      <c r="Y560" s="360"/>
      <c r="Z560" s="360"/>
    </row>
    <row r="561" spans="1:26" ht="14.25">
      <c r="A561" s="360"/>
      <c r="B561" s="360"/>
      <c r="C561" s="360"/>
      <c r="D561" s="360"/>
      <c r="E561" s="360"/>
      <c r="F561" s="360"/>
      <c r="G561" s="360"/>
      <c r="H561" s="360"/>
      <c r="I561" s="360"/>
      <c r="J561" s="360"/>
      <c r="K561" s="360"/>
      <c r="L561" s="360"/>
      <c r="M561" s="360"/>
      <c r="N561" s="360"/>
      <c r="O561" s="360"/>
      <c r="P561" s="360"/>
      <c r="Q561" s="360"/>
      <c r="R561" s="360"/>
      <c r="S561" s="360"/>
      <c r="T561" s="360"/>
      <c r="U561" s="360"/>
      <c r="V561" s="360"/>
      <c r="W561" s="360"/>
      <c r="X561" s="360"/>
      <c r="Y561" s="360"/>
      <c r="Z561" s="360"/>
    </row>
    <row r="562" spans="1:26" ht="14.25">
      <c r="A562" s="360"/>
      <c r="B562" s="360"/>
      <c r="C562" s="360"/>
      <c r="D562" s="360"/>
      <c r="E562" s="360"/>
      <c r="F562" s="360"/>
      <c r="G562" s="360"/>
      <c r="H562" s="360"/>
      <c r="I562" s="360"/>
      <c r="J562" s="360"/>
      <c r="K562" s="360"/>
      <c r="L562" s="360"/>
      <c r="M562" s="360"/>
      <c r="N562" s="360"/>
      <c r="O562" s="360"/>
      <c r="P562" s="360"/>
      <c r="Q562" s="360"/>
      <c r="R562" s="360"/>
      <c r="S562" s="360"/>
      <c r="T562" s="360"/>
      <c r="U562" s="360"/>
      <c r="V562" s="360"/>
      <c r="W562" s="360"/>
      <c r="X562" s="360"/>
      <c r="Y562" s="360"/>
      <c r="Z562" s="360"/>
    </row>
    <row r="563" spans="1:26" ht="14.25">
      <c r="A563" s="360"/>
      <c r="B563" s="360"/>
      <c r="C563" s="360"/>
      <c r="D563" s="360"/>
      <c r="E563" s="360"/>
      <c r="F563" s="360"/>
      <c r="G563" s="360"/>
      <c r="H563" s="360"/>
      <c r="I563" s="360"/>
      <c r="J563" s="360"/>
      <c r="K563" s="360"/>
      <c r="L563" s="360"/>
      <c r="M563" s="360"/>
      <c r="N563" s="360"/>
      <c r="O563" s="360"/>
      <c r="P563" s="360"/>
      <c r="Q563" s="360"/>
      <c r="R563" s="360"/>
      <c r="S563" s="360"/>
      <c r="T563" s="360"/>
      <c r="U563" s="360"/>
      <c r="V563" s="360"/>
      <c r="W563" s="360"/>
      <c r="X563" s="360"/>
      <c r="Y563" s="360"/>
      <c r="Z563" s="360"/>
    </row>
    <row r="564" spans="1:26" ht="14.25">
      <c r="A564" s="360"/>
      <c r="B564" s="360"/>
      <c r="C564" s="360"/>
      <c r="D564" s="360"/>
      <c r="E564" s="360"/>
      <c r="F564" s="360"/>
      <c r="G564" s="360"/>
      <c r="H564" s="360"/>
      <c r="I564" s="360"/>
      <c r="J564" s="360"/>
      <c r="K564" s="360"/>
      <c r="L564" s="360"/>
      <c r="M564" s="360"/>
      <c r="N564" s="360"/>
      <c r="O564" s="360"/>
      <c r="P564" s="360"/>
      <c r="Q564" s="360"/>
      <c r="R564" s="360"/>
      <c r="S564" s="360"/>
      <c r="T564" s="360"/>
      <c r="U564" s="360"/>
      <c r="V564" s="360"/>
      <c r="W564" s="360"/>
      <c r="X564" s="360"/>
      <c r="Y564" s="360"/>
      <c r="Z564" s="360"/>
    </row>
    <row r="565" spans="1:26" ht="14.25">
      <c r="A565" s="360"/>
      <c r="B565" s="360"/>
      <c r="C565" s="360"/>
      <c r="D565" s="360"/>
      <c r="E565" s="360"/>
      <c r="F565" s="360"/>
      <c r="G565" s="360"/>
      <c r="H565" s="360"/>
      <c r="I565" s="360"/>
      <c r="J565" s="360"/>
      <c r="K565" s="360"/>
      <c r="L565" s="360"/>
      <c r="M565" s="360"/>
      <c r="N565" s="360"/>
      <c r="O565" s="360"/>
      <c r="P565" s="360"/>
      <c r="Q565" s="360"/>
      <c r="R565" s="360"/>
      <c r="S565" s="360"/>
      <c r="T565" s="360"/>
      <c r="U565" s="360"/>
      <c r="V565" s="360"/>
      <c r="W565" s="360"/>
      <c r="X565" s="360"/>
      <c r="Y565" s="360"/>
      <c r="Z565" s="360"/>
    </row>
    <row r="566" spans="1:26" ht="14.25">
      <c r="A566" s="360"/>
      <c r="B566" s="360"/>
      <c r="C566" s="360"/>
      <c r="D566" s="360"/>
      <c r="E566" s="360"/>
      <c r="F566" s="360"/>
      <c r="G566" s="360"/>
      <c r="H566" s="360"/>
      <c r="I566" s="360"/>
      <c r="J566" s="360"/>
      <c r="K566" s="360"/>
      <c r="L566" s="360"/>
      <c r="M566" s="360"/>
      <c r="N566" s="360"/>
      <c r="O566" s="360"/>
      <c r="P566" s="360"/>
      <c r="Q566" s="360"/>
      <c r="R566" s="360"/>
      <c r="S566" s="360"/>
      <c r="T566" s="360"/>
      <c r="U566" s="360"/>
      <c r="V566" s="360"/>
      <c r="W566" s="360"/>
      <c r="X566" s="360"/>
      <c r="Y566" s="360"/>
      <c r="Z566" s="360"/>
    </row>
    <row r="567" spans="1:26" ht="14.25">
      <c r="A567" s="360"/>
      <c r="B567" s="360"/>
      <c r="C567" s="360"/>
      <c r="D567" s="360"/>
      <c r="E567" s="360"/>
      <c r="F567" s="360"/>
      <c r="G567" s="360"/>
      <c r="H567" s="360"/>
      <c r="I567" s="360"/>
      <c r="J567" s="360"/>
      <c r="K567" s="360"/>
      <c r="L567" s="360"/>
      <c r="M567" s="360"/>
      <c r="N567" s="360"/>
      <c r="O567" s="360"/>
      <c r="P567" s="360"/>
      <c r="Q567" s="360"/>
      <c r="R567" s="360"/>
      <c r="S567" s="360"/>
      <c r="T567" s="360"/>
      <c r="U567" s="360"/>
      <c r="V567" s="360"/>
      <c r="W567" s="360"/>
      <c r="X567" s="360"/>
      <c r="Y567" s="360"/>
      <c r="Z567" s="360"/>
    </row>
    <row r="568" spans="1:26" ht="14.25">
      <c r="A568" s="360"/>
      <c r="B568" s="360"/>
      <c r="C568" s="360"/>
      <c r="D568" s="360"/>
      <c r="E568" s="360"/>
      <c r="F568" s="360"/>
      <c r="G568" s="360"/>
      <c r="H568" s="360"/>
      <c r="I568" s="360"/>
      <c r="J568" s="360"/>
      <c r="K568" s="360"/>
      <c r="L568" s="360"/>
      <c r="M568" s="360"/>
      <c r="N568" s="360"/>
      <c r="O568" s="360"/>
      <c r="P568" s="360"/>
      <c r="Q568" s="360"/>
      <c r="R568" s="360"/>
      <c r="S568" s="360"/>
      <c r="T568" s="360"/>
      <c r="U568" s="360"/>
      <c r="V568" s="360"/>
      <c r="W568" s="360"/>
      <c r="X568" s="360"/>
      <c r="Y568" s="360"/>
      <c r="Z568" s="360"/>
    </row>
    <row r="569" spans="1:26" ht="14.25">
      <c r="A569" s="360"/>
      <c r="B569" s="360"/>
      <c r="C569" s="360"/>
      <c r="D569" s="360"/>
      <c r="E569" s="360"/>
      <c r="F569" s="360"/>
      <c r="G569" s="360"/>
      <c r="H569" s="360"/>
      <c r="I569" s="360"/>
      <c r="J569" s="360"/>
      <c r="K569" s="360"/>
      <c r="L569" s="360"/>
      <c r="M569" s="360"/>
      <c r="N569" s="360"/>
      <c r="O569" s="360"/>
      <c r="P569" s="360"/>
      <c r="Q569" s="360"/>
      <c r="R569" s="360"/>
      <c r="S569" s="360"/>
      <c r="T569" s="360"/>
      <c r="U569" s="360"/>
      <c r="V569" s="360"/>
      <c r="W569" s="360"/>
      <c r="X569" s="360"/>
      <c r="Y569" s="360"/>
      <c r="Z569" s="360"/>
    </row>
    <row r="570" spans="1:26" ht="14.25">
      <c r="A570" s="360"/>
      <c r="B570" s="360"/>
      <c r="C570" s="360"/>
      <c r="D570" s="360"/>
      <c r="E570" s="360"/>
      <c r="F570" s="360"/>
      <c r="G570" s="360"/>
      <c r="H570" s="360"/>
      <c r="I570" s="360"/>
      <c r="J570" s="360"/>
      <c r="K570" s="360"/>
      <c r="L570" s="360"/>
      <c r="M570" s="360"/>
      <c r="N570" s="360"/>
      <c r="O570" s="360"/>
      <c r="P570" s="360"/>
      <c r="Q570" s="360"/>
      <c r="R570" s="360"/>
      <c r="S570" s="360"/>
      <c r="T570" s="360"/>
      <c r="U570" s="360"/>
      <c r="V570" s="360"/>
      <c r="W570" s="360"/>
      <c r="X570" s="360"/>
      <c r="Y570" s="360"/>
      <c r="Z570" s="360"/>
    </row>
    <row r="571" spans="1:26" ht="14.25">
      <c r="A571" s="360"/>
      <c r="B571" s="360"/>
      <c r="C571" s="360"/>
      <c r="D571" s="360"/>
      <c r="E571" s="360"/>
      <c r="F571" s="360"/>
      <c r="G571" s="360"/>
      <c r="H571" s="360"/>
      <c r="I571" s="360"/>
      <c r="J571" s="360"/>
      <c r="K571" s="360"/>
      <c r="L571" s="360"/>
      <c r="M571" s="360"/>
      <c r="N571" s="360"/>
      <c r="O571" s="360"/>
      <c r="P571" s="360"/>
      <c r="Q571" s="360"/>
      <c r="R571" s="360"/>
      <c r="S571" s="360"/>
      <c r="T571" s="360"/>
      <c r="U571" s="360"/>
      <c r="V571" s="360"/>
      <c r="W571" s="360"/>
      <c r="X571" s="360"/>
      <c r="Y571" s="360"/>
      <c r="Z571" s="360"/>
    </row>
    <row r="572" spans="1:26" ht="14.25">
      <c r="A572" s="360"/>
      <c r="B572" s="360"/>
      <c r="C572" s="360"/>
      <c r="D572" s="360"/>
      <c r="E572" s="360"/>
      <c r="F572" s="360"/>
      <c r="G572" s="360"/>
      <c r="H572" s="360"/>
      <c r="I572" s="360"/>
      <c r="J572" s="360"/>
      <c r="K572" s="360"/>
      <c r="L572" s="360"/>
      <c r="M572" s="360"/>
      <c r="N572" s="360"/>
      <c r="O572" s="360"/>
      <c r="P572" s="360"/>
      <c r="Q572" s="360"/>
      <c r="R572" s="360"/>
      <c r="S572" s="360"/>
      <c r="T572" s="360"/>
      <c r="U572" s="360"/>
      <c r="V572" s="360"/>
      <c r="W572" s="360"/>
      <c r="X572" s="360"/>
      <c r="Y572" s="360"/>
      <c r="Z572" s="360"/>
    </row>
    <row r="573" spans="1:26" ht="14.25">
      <c r="A573" s="360"/>
      <c r="B573" s="360"/>
      <c r="C573" s="360"/>
      <c r="D573" s="360"/>
      <c r="E573" s="360"/>
      <c r="F573" s="360"/>
      <c r="G573" s="360"/>
      <c r="H573" s="360"/>
      <c r="I573" s="360"/>
      <c r="J573" s="360"/>
      <c r="K573" s="360"/>
      <c r="L573" s="360"/>
      <c r="M573" s="360"/>
      <c r="N573" s="360"/>
      <c r="O573" s="360"/>
      <c r="P573" s="360"/>
      <c r="Q573" s="360"/>
      <c r="R573" s="360"/>
      <c r="S573" s="360"/>
      <c r="T573" s="360"/>
      <c r="U573" s="360"/>
      <c r="V573" s="360"/>
      <c r="W573" s="360"/>
      <c r="X573" s="360"/>
      <c r="Y573" s="360"/>
      <c r="Z573" s="360"/>
    </row>
    <row r="574" spans="1:26" ht="14.25">
      <c r="A574" s="360"/>
      <c r="B574" s="360"/>
      <c r="C574" s="360"/>
      <c r="D574" s="360"/>
      <c r="E574" s="360"/>
      <c r="F574" s="360"/>
      <c r="G574" s="360"/>
      <c r="H574" s="360"/>
      <c r="I574" s="360"/>
      <c r="J574" s="360"/>
      <c r="K574" s="360"/>
      <c r="L574" s="360"/>
      <c r="M574" s="360"/>
      <c r="N574" s="360"/>
      <c r="O574" s="360"/>
      <c r="P574" s="360"/>
      <c r="Q574" s="360"/>
      <c r="R574" s="360"/>
      <c r="S574" s="360"/>
      <c r="T574" s="360"/>
      <c r="U574" s="360"/>
      <c r="V574" s="360"/>
      <c r="W574" s="360"/>
      <c r="X574" s="360"/>
      <c r="Y574" s="360"/>
      <c r="Z574" s="360"/>
    </row>
    <row r="575" spans="1:26" ht="14.25">
      <c r="A575" s="360"/>
      <c r="B575" s="360"/>
      <c r="C575" s="360"/>
      <c r="D575" s="360"/>
      <c r="E575" s="360"/>
      <c r="F575" s="360"/>
      <c r="G575" s="360"/>
      <c r="H575" s="360"/>
      <c r="I575" s="360"/>
      <c r="J575" s="360"/>
      <c r="K575" s="360"/>
      <c r="L575" s="360"/>
      <c r="M575" s="360"/>
      <c r="N575" s="360"/>
      <c r="O575" s="360"/>
      <c r="P575" s="360"/>
      <c r="Q575" s="360"/>
      <c r="R575" s="360"/>
      <c r="S575" s="360"/>
      <c r="T575" s="360"/>
      <c r="U575" s="360"/>
      <c r="V575" s="360"/>
      <c r="W575" s="360"/>
      <c r="X575" s="360"/>
      <c r="Y575" s="360"/>
      <c r="Z575" s="360"/>
    </row>
    <row r="576" spans="1:26" ht="14.25">
      <c r="A576" s="360"/>
      <c r="B576" s="360"/>
      <c r="C576" s="360"/>
      <c r="D576" s="360"/>
      <c r="E576" s="360"/>
      <c r="F576" s="360"/>
      <c r="G576" s="360"/>
      <c r="H576" s="360"/>
      <c r="I576" s="360"/>
      <c r="J576" s="360"/>
      <c r="K576" s="360"/>
      <c r="L576" s="360"/>
      <c r="M576" s="360"/>
      <c r="N576" s="360"/>
      <c r="O576" s="360"/>
      <c r="P576" s="360"/>
      <c r="Q576" s="360"/>
      <c r="R576" s="360"/>
      <c r="S576" s="360"/>
      <c r="T576" s="360"/>
      <c r="U576" s="360"/>
      <c r="V576" s="360"/>
      <c r="W576" s="360"/>
      <c r="X576" s="360"/>
      <c r="Y576" s="360"/>
      <c r="Z576" s="360"/>
    </row>
    <row r="577" spans="1:26" ht="14.25">
      <c r="A577" s="360"/>
      <c r="B577" s="360"/>
      <c r="C577" s="360"/>
      <c r="D577" s="360"/>
      <c r="E577" s="360"/>
      <c r="F577" s="360"/>
      <c r="G577" s="360"/>
      <c r="H577" s="360"/>
      <c r="I577" s="360"/>
      <c r="J577" s="360"/>
      <c r="K577" s="360"/>
      <c r="L577" s="360"/>
      <c r="M577" s="360"/>
      <c r="N577" s="360"/>
      <c r="O577" s="360"/>
      <c r="P577" s="360"/>
      <c r="Q577" s="360"/>
      <c r="R577" s="360"/>
      <c r="S577" s="360"/>
      <c r="T577" s="360"/>
      <c r="U577" s="360"/>
      <c r="V577" s="360"/>
      <c r="W577" s="360"/>
      <c r="X577" s="360"/>
      <c r="Y577" s="360"/>
      <c r="Z577" s="360"/>
    </row>
    <row r="578" spans="1:26" ht="14.25">
      <c r="A578" s="360"/>
      <c r="B578" s="360"/>
      <c r="C578" s="360"/>
      <c r="D578" s="360"/>
      <c r="E578" s="360"/>
      <c r="F578" s="360"/>
      <c r="G578" s="360"/>
      <c r="H578" s="360"/>
      <c r="I578" s="360"/>
      <c r="J578" s="360"/>
      <c r="K578" s="360"/>
      <c r="L578" s="360"/>
      <c r="M578" s="360"/>
      <c r="N578" s="360"/>
      <c r="O578" s="360"/>
      <c r="P578" s="360"/>
      <c r="Q578" s="360"/>
      <c r="R578" s="360"/>
      <c r="S578" s="360"/>
      <c r="T578" s="360"/>
      <c r="U578" s="360"/>
      <c r="V578" s="360"/>
      <c r="W578" s="360"/>
      <c r="X578" s="360"/>
      <c r="Y578" s="360"/>
      <c r="Z578" s="360"/>
    </row>
    <row r="579" spans="1:26" ht="14.25">
      <c r="A579" s="360"/>
      <c r="B579" s="360"/>
      <c r="C579" s="360"/>
      <c r="D579" s="360"/>
      <c r="E579" s="360"/>
      <c r="F579" s="360"/>
      <c r="G579" s="360"/>
      <c r="H579" s="360"/>
      <c r="I579" s="360"/>
      <c r="J579" s="360"/>
      <c r="K579" s="360"/>
      <c r="L579" s="360"/>
      <c r="M579" s="360"/>
      <c r="N579" s="360"/>
      <c r="O579" s="360"/>
      <c r="P579" s="360"/>
      <c r="Q579" s="360"/>
      <c r="R579" s="360"/>
      <c r="S579" s="360"/>
      <c r="T579" s="360"/>
      <c r="U579" s="360"/>
      <c r="V579" s="360"/>
      <c r="W579" s="360"/>
      <c r="X579" s="360"/>
      <c r="Y579" s="360"/>
      <c r="Z579" s="360"/>
    </row>
    <row r="580" spans="1:26" ht="14.25">
      <c r="A580" s="360"/>
      <c r="B580" s="360"/>
      <c r="C580" s="360"/>
      <c r="D580" s="360"/>
      <c r="E580" s="360"/>
      <c r="F580" s="360"/>
      <c r="G580" s="360"/>
      <c r="H580" s="360"/>
      <c r="I580" s="360"/>
      <c r="J580" s="360"/>
      <c r="K580" s="360"/>
      <c r="L580" s="360"/>
      <c r="M580" s="360"/>
      <c r="N580" s="360"/>
      <c r="O580" s="360"/>
      <c r="P580" s="360"/>
      <c r="Q580" s="360"/>
      <c r="R580" s="360"/>
      <c r="S580" s="360"/>
      <c r="T580" s="360"/>
      <c r="U580" s="360"/>
      <c r="V580" s="360"/>
      <c r="W580" s="360"/>
      <c r="X580" s="360"/>
      <c r="Y580" s="360"/>
      <c r="Z580" s="360"/>
    </row>
    <row r="581" spans="1:26" ht="14.25">
      <c r="A581" s="360"/>
      <c r="B581" s="360"/>
      <c r="C581" s="360"/>
      <c r="D581" s="360"/>
      <c r="E581" s="360"/>
      <c r="F581" s="360"/>
      <c r="G581" s="360"/>
      <c r="H581" s="360"/>
      <c r="I581" s="360"/>
      <c r="J581" s="360"/>
      <c r="K581" s="360"/>
      <c r="L581" s="360"/>
      <c r="M581" s="360"/>
      <c r="N581" s="360"/>
      <c r="O581" s="360"/>
      <c r="P581" s="360"/>
      <c r="Q581" s="360"/>
      <c r="R581" s="360"/>
      <c r="S581" s="360"/>
      <c r="T581" s="360"/>
      <c r="U581" s="360"/>
      <c r="V581" s="360"/>
      <c r="W581" s="360"/>
      <c r="X581" s="360"/>
      <c r="Y581" s="360"/>
      <c r="Z581" s="360"/>
    </row>
    <row r="582" spans="1:26" ht="14.25">
      <c r="A582" s="360"/>
      <c r="B582" s="360"/>
      <c r="C582" s="360"/>
      <c r="D582" s="360"/>
      <c r="E582" s="360"/>
      <c r="F582" s="360"/>
      <c r="G582" s="360"/>
      <c r="H582" s="360"/>
      <c r="I582" s="360"/>
      <c r="J582" s="360"/>
      <c r="K582" s="360"/>
      <c r="L582" s="360"/>
      <c r="M582" s="360"/>
      <c r="N582" s="360"/>
      <c r="O582" s="360"/>
      <c r="P582" s="360"/>
      <c r="Q582" s="360"/>
      <c r="R582" s="360"/>
      <c r="S582" s="360"/>
      <c r="T582" s="360"/>
      <c r="U582" s="360"/>
      <c r="V582" s="360"/>
      <c r="W582" s="360"/>
      <c r="X582" s="360"/>
      <c r="Y582" s="360"/>
      <c r="Z582" s="360"/>
    </row>
    <row r="583" spans="1:26" ht="14.25">
      <c r="A583" s="360"/>
      <c r="B583" s="360"/>
      <c r="C583" s="360"/>
      <c r="D583" s="360"/>
      <c r="E583" s="360"/>
      <c r="F583" s="360"/>
      <c r="G583" s="360"/>
      <c r="H583" s="360"/>
      <c r="I583" s="360"/>
      <c r="J583" s="360"/>
      <c r="K583" s="360"/>
      <c r="L583" s="360"/>
      <c r="M583" s="360"/>
      <c r="N583" s="360"/>
      <c r="O583" s="360"/>
      <c r="P583" s="360"/>
      <c r="Q583" s="360"/>
      <c r="R583" s="360"/>
      <c r="S583" s="360"/>
      <c r="T583" s="360"/>
      <c r="U583" s="360"/>
      <c r="V583" s="360"/>
      <c r="W583" s="360"/>
      <c r="X583" s="360"/>
      <c r="Y583" s="360"/>
      <c r="Z583" s="360"/>
    </row>
    <row r="584" spans="1:26" ht="14.25">
      <c r="A584" s="360"/>
      <c r="B584" s="360"/>
      <c r="C584" s="360"/>
      <c r="D584" s="360"/>
      <c r="E584" s="360"/>
      <c r="F584" s="360"/>
      <c r="G584" s="360"/>
      <c r="H584" s="360"/>
      <c r="I584" s="360"/>
      <c r="J584" s="360"/>
      <c r="K584" s="360"/>
      <c r="L584" s="360"/>
      <c r="M584" s="360"/>
      <c r="N584" s="360"/>
      <c r="O584" s="360"/>
      <c r="P584" s="360"/>
      <c r="Q584" s="360"/>
      <c r="R584" s="360"/>
      <c r="S584" s="360"/>
      <c r="T584" s="360"/>
      <c r="U584" s="360"/>
      <c r="V584" s="360"/>
      <c r="W584" s="360"/>
      <c r="X584" s="360"/>
      <c r="Y584" s="360"/>
      <c r="Z584" s="360"/>
    </row>
    <row r="585" spans="1:26" ht="14.25">
      <c r="A585" s="360"/>
      <c r="B585" s="360"/>
      <c r="C585" s="360"/>
      <c r="D585" s="360"/>
      <c r="E585" s="360"/>
      <c r="F585" s="360"/>
      <c r="G585" s="360"/>
      <c r="H585" s="360"/>
      <c r="I585" s="360"/>
      <c r="J585" s="360"/>
      <c r="K585" s="360"/>
      <c r="L585" s="360"/>
      <c r="M585" s="360"/>
      <c r="N585" s="360"/>
      <c r="O585" s="360"/>
      <c r="P585" s="360"/>
      <c r="Q585" s="360"/>
      <c r="R585" s="360"/>
      <c r="S585" s="360"/>
      <c r="T585" s="360"/>
      <c r="U585" s="360"/>
      <c r="V585" s="360"/>
      <c r="W585" s="360"/>
      <c r="X585" s="360"/>
      <c r="Y585" s="360"/>
      <c r="Z585" s="360"/>
    </row>
    <row r="586" spans="1:26" ht="14.25">
      <c r="A586" s="360"/>
      <c r="B586" s="360"/>
      <c r="C586" s="360"/>
      <c r="D586" s="360"/>
      <c r="E586" s="360"/>
      <c r="F586" s="360"/>
      <c r="G586" s="360"/>
      <c r="H586" s="360"/>
      <c r="I586" s="360"/>
      <c r="J586" s="360"/>
      <c r="K586" s="360"/>
      <c r="L586" s="360"/>
      <c r="M586" s="360"/>
      <c r="N586" s="360"/>
      <c r="O586" s="360"/>
      <c r="P586" s="360"/>
      <c r="Q586" s="360"/>
      <c r="R586" s="360"/>
      <c r="S586" s="360"/>
      <c r="T586" s="360"/>
      <c r="U586" s="360"/>
      <c r="V586" s="360"/>
      <c r="W586" s="360"/>
      <c r="X586" s="360"/>
      <c r="Y586" s="360"/>
      <c r="Z586" s="360"/>
    </row>
    <row r="587" spans="1:26" ht="14.25">
      <c r="A587" s="360"/>
      <c r="B587" s="360"/>
      <c r="C587" s="360"/>
      <c r="D587" s="360"/>
      <c r="E587" s="360"/>
      <c r="F587" s="360"/>
      <c r="G587" s="360"/>
      <c r="H587" s="360"/>
      <c r="I587" s="360"/>
      <c r="J587" s="360"/>
      <c r="K587" s="360"/>
      <c r="L587" s="360"/>
      <c r="M587" s="360"/>
      <c r="N587" s="360"/>
      <c r="O587" s="360"/>
      <c r="P587" s="360"/>
      <c r="Q587" s="360"/>
      <c r="R587" s="360"/>
      <c r="S587" s="360"/>
      <c r="T587" s="360"/>
      <c r="U587" s="360"/>
      <c r="V587" s="360"/>
      <c r="W587" s="360"/>
      <c r="X587" s="360"/>
      <c r="Y587" s="360"/>
      <c r="Z587" s="360"/>
    </row>
    <row r="588" spans="1:26" ht="14.25">
      <c r="A588" s="360"/>
      <c r="B588" s="360"/>
      <c r="C588" s="360"/>
      <c r="D588" s="360"/>
      <c r="E588" s="360"/>
      <c r="F588" s="360"/>
      <c r="G588" s="360"/>
      <c r="H588" s="360"/>
      <c r="I588" s="360"/>
      <c r="J588" s="360"/>
      <c r="K588" s="360"/>
      <c r="L588" s="360"/>
      <c r="M588" s="360"/>
      <c r="N588" s="360"/>
      <c r="O588" s="360"/>
      <c r="P588" s="360"/>
      <c r="Q588" s="360"/>
      <c r="R588" s="360"/>
      <c r="S588" s="360"/>
      <c r="T588" s="360"/>
      <c r="U588" s="360"/>
      <c r="V588" s="360"/>
      <c r="W588" s="360"/>
      <c r="X588" s="360"/>
      <c r="Y588" s="360"/>
      <c r="Z588" s="360"/>
    </row>
    <row r="589" spans="1:26" ht="14.25">
      <c r="A589" s="360"/>
      <c r="B589" s="360"/>
      <c r="C589" s="360"/>
      <c r="D589" s="360"/>
      <c r="E589" s="360"/>
      <c r="F589" s="360"/>
      <c r="G589" s="360"/>
      <c r="H589" s="360"/>
      <c r="I589" s="360"/>
      <c r="J589" s="360"/>
      <c r="K589" s="360"/>
      <c r="L589" s="360"/>
      <c r="M589" s="360"/>
      <c r="N589" s="360"/>
      <c r="O589" s="360"/>
      <c r="P589" s="360"/>
      <c r="Q589" s="360"/>
      <c r="R589" s="360"/>
      <c r="S589" s="360"/>
      <c r="T589" s="360"/>
      <c r="U589" s="360"/>
      <c r="V589" s="360"/>
      <c r="W589" s="360"/>
      <c r="X589" s="360"/>
      <c r="Y589" s="360"/>
      <c r="Z589" s="360"/>
    </row>
    <row r="590" spans="1:26" ht="14.25">
      <c r="A590" s="360"/>
      <c r="B590" s="360"/>
      <c r="C590" s="360"/>
      <c r="D590" s="360"/>
      <c r="E590" s="360"/>
      <c r="F590" s="360"/>
      <c r="G590" s="360"/>
      <c r="H590" s="360"/>
      <c r="I590" s="360"/>
      <c r="J590" s="360"/>
      <c r="K590" s="360"/>
      <c r="L590" s="360"/>
      <c r="M590" s="360"/>
      <c r="N590" s="360"/>
      <c r="O590" s="360"/>
      <c r="P590" s="360"/>
      <c r="Q590" s="360"/>
      <c r="R590" s="360"/>
      <c r="S590" s="360"/>
      <c r="T590" s="360"/>
      <c r="U590" s="360"/>
      <c r="V590" s="360"/>
      <c r="W590" s="360"/>
      <c r="X590" s="360"/>
      <c r="Y590" s="360"/>
      <c r="Z590" s="360"/>
    </row>
    <row r="591" spans="1:26" ht="14.25">
      <c r="A591" s="360"/>
      <c r="B591" s="360"/>
      <c r="C591" s="360"/>
      <c r="D591" s="360"/>
      <c r="E591" s="360"/>
      <c r="F591" s="360"/>
      <c r="G591" s="360"/>
      <c r="H591" s="360"/>
      <c r="I591" s="360"/>
      <c r="J591" s="360"/>
      <c r="K591" s="360"/>
      <c r="L591" s="360"/>
      <c r="M591" s="360"/>
      <c r="N591" s="360"/>
      <c r="O591" s="360"/>
      <c r="P591" s="360"/>
      <c r="Q591" s="360"/>
      <c r="R591" s="360"/>
      <c r="S591" s="360"/>
      <c r="T591" s="360"/>
      <c r="U591" s="360"/>
      <c r="V591" s="360"/>
      <c r="W591" s="360"/>
      <c r="X591" s="360"/>
      <c r="Y591" s="360"/>
      <c r="Z591" s="360"/>
    </row>
    <row r="592" spans="1:26" ht="14.25">
      <c r="A592" s="360"/>
      <c r="B592" s="360"/>
      <c r="C592" s="360"/>
      <c r="D592" s="360"/>
      <c r="E592" s="360"/>
      <c r="F592" s="360"/>
      <c r="G592" s="360"/>
      <c r="H592" s="360"/>
      <c r="I592" s="360"/>
      <c r="J592" s="360"/>
      <c r="K592" s="360"/>
      <c r="L592" s="360"/>
      <c r="M592" s="360"/>
      <c r="N592" s="360"/>
      <c r="O592" s="360"/>
      <c r="P592" s="360"/>
      <c r="Q592" s="360"/>
      <c r="R592" s="360"/>
      <c r="S592" s="360"/>
      <c r="T592" s="360"/>
      <c r="U592" s="360"/>
      <c r="V592" s="360"/>
      <c r="W592" s="360"/>
      <c r="X592" s="360"/>
      <c r="Y592" s="360"/>
      <c r="Z592" s="360"/>
    </row>
    <row r="593" spans="1:26" ht="14.25">
      <c r="A593" s="360"/>
      <c r="B593" s="360"/>
      <c r="C593" s="360"/>
      <c r="D593" s="360"/>
      <c r="E593" s="360"/>
      <c r="F593" s="360"/>
      <c r="G593" s="360"/>
      <c r="H593" s="360"/>
      <c r="I593" s="360"/>
      <c r="J593" s="360"/>
      <c r="K593" s="360"/>
      <c r="L593" s="360"/>
      <c r="M593" s="360"/>
      <c r="N593" s="360"/>
      <c r="O593" s="360"/>
      <c r="P593" s="360"/>
      <c r="Q593" s="360"/>
      <c r="R593" s="360"/>
      <c r="S593" s="360"/>
      <c r="T593" s="360"/>
      <c r="U593" s="360"/>
      <c r="V593" s="360"/>
      <c r="W593" s="360"/>
      <c r="X593" s="360"/>
      <c r="Y593" s="360"/>
      <c r="Z593" s="360"/>
    </row>
    <row r="594" spans="1:26" ht="14.25">
      <c r="A594" s="360"/>
      <c r="B594" s="360"/>
      <c r="C594" s="360"/>
      <c r="D594" s="360"/>
      <c r="E594" s="360"/>
      <c r="F594" s="360"/>
      <c r="G594" s="360"/>
      <c r="H594" s="360"/>
      <c r="I594" s="360"/>
      <c r="J594" s="360"/>
      <c r="K594" s="360"/>
      <c r="L594" s="360"/>
      <c r="M594" s="360"/>
      <c r="N594" s="360"/>
      <c r="O594" s="360"/>
      <c r="P594" s="360"/>
      <c r="Q594" s="360"/>
      <c r="R594" s="360"/>
      <c r="S594" s="360"/>
      <c r="T594" s="360"/>
      <c r="U594" s="360"/>
      <c r="V594" s="360"/>
      <c r="W594" s="360"/>
      <c r="X594" s="360"/>
      <c r="Y594" s="360"/>
      <c r="Z594" s="360"/>
    </row>
    <row r="595" spans="1:26" ht="14.25">
      <c r="A595" s="360"/>
      <c r="B595" s="360"/>
      <c r="C595" s="360"/>
      <c r="D595" s="360"/>
      <c r="E595" s="360"/>
      <c r="F595" s="360"/>
      <c r="G595" s="360"/>
      <c r="H595" s="360"/>
      <c r="I595" s="360"/>
      <c r="J595" s="360"/>
      <c r="K595" s="360"/>
      <c r="L595" s="360"/>
      <c r="M595" s="360"/>
      <c r="N595" s="360"/>
      <c r="O595" s="360"/>
      <c r="P595" s="360"/>
      <c r="Q595" s="360"/>
      <c r="R595" s="360"/>
      <c r="S595" s="360"/>
      <c r="T595" s="360"/>
      <c r="U595" s="360"/>
      <c r="V595" s="360"/>
      <c r="W595" s="360"/>
      <c r="X595" s="360"/>
      <c r="Y595" s="360"/>
      <c r="Z595" s="360"/>
    </row>
    <row r="596" spans="1:26" ht="14.25">
      <c r="A596" s="360"/>
      <c r="B596" s="360"/>
      <c r="C596" s="360"/>
      <c r="D596" s="360"/>
      <c r="E596" s="360"/>
      <c r="F596" s="360"/>
      <c r="G596" s="360"/>
      <c r="H596" s="360"/>
      <c r="I596" s="360"/>
      <c r="J596" s="360"/>
      <c r="K596" s="360"/>
      <c r="L596" s="360"/>
      <c r="M596" s="360"/>
      <c r="N596" s="360"/>
      <c r="O596" s="360"/>
      <c r="P596" s="360"/>
      <c r="Q596" s="360"/>
      <c r="R596" s="360"/>
      <c r="S596" s="360"/>
      <c r="T596" s="360"/>
      <c r="U596" s="360"/>
      <c r="V596" s="360"/>
      <c r="W596" s="360"/>
      <c r="X596" s="360"/>
      <c r="Y596" s="360"/>
      <c r="Z596" s="360"/>
    </row>
    <row r="597" spans="1:26" ht="14.25">
      <c r="A597" s="360"/>
      <c r="B597" s="360"/>
      <c r="C597" s="360"/>
      <c r="D597" s="360"/>
      <c r="E597" s="360"/>
      <c r="F597" s="360"/>
      <c r="G597" s="360"/>
      <c r="H597" s="360"/>
      <c r="I597" s="360"/>
      <c r="J597" s="360"/>
      <c r="K597" s="360"/>
      <c r="L597" s="360"/>
      <c r="M597" s="360"/>
      <c r="N597" s="360"/>
      <c r="O597" s="360"/>
      <c r="P597" s="360"/>
      <c r="Q597" s="360"/>
      <c r="R597" s="360"/>
      <c r="S597" s="360"/>
      <c r="T597" s="360"/>
      <c r="U597" s="360"/>
      <c r="V597" s="360"/>
      <c r="W597" s="360"/>
      <c r="X597" s="360"/>
      <c r="Y597" s="360"/>
      <c r="Z597" s="360"/>
    </row>
    <row r="598" spans="1:26" ht="14.25">
      <c r="A598" s="360"/>
      <c r="B598" s="360"/>
      <c r="C598" s="360"/>
      <c r="D598" s="360"/>
      <c r="E598" s="360"/>
      <c r="F598" s="360"/>
      <c r="G598" s="360"/>
      <c r="H598" s="360"/>
      <c r="I598" s="360"/>
      <c r="J598" s="360"/>
      <c r="K598" s="360"/>
      <c r="L598" s="360"/>
      <c r="M598" s="360"/>
      <c r="N598" s="360"/>
      <c r="O598" s="360"/>
      <c r="P598" s="360"/>
      <c r="Q598" s="360"/>
      <c r="R598" s="360"/>
      <c r="S598" s="360"/>
      <c r="T598" s="360"/>
      <c r="U598" s="360"/>
      <c r="V598" s="360"/>
      <c r="W598" s="360"/>
      <c r="X598" s="360"/>
      <c r="Y598" s="360"/>
      <c r="Z598" s="360"/>
    </row>
    <row r="599" spans="1:26" ht="14.25">
      <c r="A599" s="360"/>
      <c r="B599" s="360"/>
      <c r="C599" s="360"/>
      <c r="D599" s="360"/>
      <c r="E599" s="360"/>
      <c r="F599" s="360"/>
      <c r="G599" s="360"/>
      <c r="H599" s="360"/>
      <c r="I599" s="360"/>
      <c r="J599" s="360"/>
      <c r="K599" s="360"/>
      <c r="L599" s="360"/>
      <c r="M599" s="360"/>
      <c r="N599" s="360"/>
      <c r="O599" s="360"/>
      <c r="P599" s="360"/>
      <c r="Q599" s="360"/>
      <c r="R599" s="360"/>
      <c r="S599" s="360"/>
      <c r="T599" s="360"/>
      <c r="U599" s="360"/>
      <c r="V599" s="360"/>
      <c r="W599" s="360"/>
      <c r="X599" s="360"/>
      <c r="Y599" s="360"/>
      <c r="Z599" s="360"/>
    </row>
    <row r="600" spans="1:26" ht="14.25">
      <c r="A600" s="360"/>
      <c r="B600" s="360"/>
      <c r="C600" s="360"/>
      <c r="D600" s="360"/>
      <c r="E600" s="360"/>
      <c r="F600" s="360"/>
      <c r="G600" s="360"/>
      <c r="H600" s="360"/>
      <c r="I600" s="360"/>
      <c r="J600" s="360"/>
      <c r="K600" s="360"/>
      <c r="L600" s="360"/>
      <c r="M600" s="360"/>
      <c r="N600" s="360"/>
      <c r="O600" s="360"/>
      <c r="P600" s="360"/>
      <c r="Q600" s="360"/>
      <c r="R600" s="360"/>
      <c r="S600" s="360"/>
      <c r="T600" s="360"/>
      <c r="U600" s="360"/>
      <c r="V600" s="360"/>
      <c r="W600" s="360"/>
      <c r="X600" s="360"/>
      <c r="Y600" s="360"/>
      <c r="Z600" s="360"/>
    </row>
    <row r="601" spans="1:26" ht="14.25">
      <c r="A601" s="360"/>
      <c r="B601" s="360"/>
      <c r="C601" s="360"/>
      <c r="D601" s="360"/>
      <c r="E601" s="360"/>
      <c r="F601" s="360"/>
      <c r="G601" s="360"/>
      <c r="H601" s="360"/>
      <c r="I601" s="360"/>
      <c r="J601" s="360"/>
      <c r="K601" s="360"/>
      <c r="L601" s="360"/>
      <c r="M601" s="360"/>
      <c r="N601" s="360"/>
      <c r="O601" s="360"/>
      <c r="P601" s="360"/>
      <c r="Q601" s="360"/>
      <c r="R601" s="360"/>
      <c r="S601" s="360"/>
      <c r="T601" s="360"/>
      <c r="U601" s="360"/>
      <c r="V601" s="360"/>
      <c r="W601" s="360"/>
      <c r="X601" s="360"/>
      <c r="Y601" s="360"/>
      <c r="Z601" s="360"/>
    </row>
    <row r="602" spans="1:26" ht="14.25">
      <c r="A602" s="360"/>
      <c r="B602" s="360"/>
      <c r="C602" s="360"/>
      <c r="D602" s="360"/>
      <c r="E602" s="360"/>
      <c r="F602" s="360"/>
      <c r="G602" s="360"/>
      <c r="H602" s="360"/>
      <c r="I602" s="360"/>
      <c r="J602" s="360"/>
      <c r="K602" s="360"/>
      <c r="L602" s="360"/>
      <c r="M602" s="360"/>
      <c r="N602" s="360"/>
      <c r="O602" s="360"/>
      <c r="P602" s="360"/>
      <c r="Q602" s="360"/>
      <c r="R602" s="360"/>
      <c r="S602" s="360"/>
      <c r="T602" s="360"/>
      <c r="U602" s="360"/>
      <c r="V602" s="360"/>
      <c r="W602" s="360"/>
      <c r="X602" s="360"/>
      <c r="Y602" s="360"/>
      <c r="Z602" s="360"/>
    </row>
    <row r="603" spans="1:26" ht="14.25">
      <c r="A603" s="360"/>
      <c r="B603" s="360"/>
      <c r="C603" s="360"/>
      <c r="D603" s="360"/>
      <c r="E603" s="360"/>
      <c r="F603" s="360"/>
      <c r="G603" s="360"/>
      <c r="H603" s="360"/>
      <c r="I603" s="360"/>
      <c r="J603" s="360"/>
      <c r="K603" s="360"/>
      <c r="L603" s="360"/>
      <c r="M603" s="360"/>
      <c r="N603" s="360"/>
      <c r="O603" s="360"/>
      <c r="P603" s="360"/>
      <c r="Q603" s="360"/>
      <c r="R603" s="360"/>
      <c r="S603" s="360"/>
      <c r="T603" s="360"/>
      <c r="U603" s="360"/>
      <c r="V603" s="360"/>
      <c r="W603" s="360"/>
      <c r="X603" s="360"/>
      <c r="Y603" s="360"/>
      <c r="Z603" s="360"/>
    </row>
    <row r="604" spans="1:26" ht="14.25">
      <c r="A604" s="360"/>
      <c r="B604" s="360"/>
      <c r="C604" s="360"/>
      <c r="D604" s="360"/>
      <c r="E604" s="360"/>
      <c r="F604" s="360"/>
      <c r="G604" s="360"/>
      <c r="H604" s="360"/>
      <c r="I604" s="360"/>
      <c r="J604" s="360"/>
      <c r="K604" s="360"/>
      <c r="L604" s="360"/>
      <c r="M604" s="360"/>
      <c r="N604" s="360"/>
      <c r="O604" s="360"/>
      <c r="P604" s="360"/>
      <c r="Q604" s="360"/>
      <c r="R604" s="360"/>
      <c r="S604" s="360"/>
      <c r="T604" s="360"/>
      <c r="U604" s="360"/>
      <c r="V604" s="360"/>
      <c r="W604" s="360"/>
      <c r="X604" s="360"/>
      <c r="Y604" s="360"/>
      <c r="Z604" s="360"/>
    </row>
    <row r="605" spans="1:26" ht="14.25">
      <c r="A605" s="360"/>
      <c r="B605" s="360"/>
      <c r="C605" s="360"/>
      <c r="D605" s="360"/>
      <c r="E605" s="360"/>
      <c r="F605" s="360"/>
      <c r="G605" s="360"/>
      <c r="H605" s="360"/>
      <c r="I605" s="360"/>
      <c r="J605" s="360"/>
      <c r="K605" s="360"/>
      <c r="L605" s="360"/>
      <c r="M605" s="360"/>
      <c r="N605" s="360"/>
      <c r="O605" s="360"/>
      <c r="P605" s="360"/>
      <c r="Q605" s="360"/>
      <c r="R605" s="360"/>
      <c r="S605" s="360"/>
      <c r="T605" s="360"/>
      <c r="U605" s="360"/>
      <c r="V605" s="360"/>
      <c r="W605" s="360"/>
      <c r="X605" s="360"/>
      <c r="Y605" s="360"/>
      <c r="Z605" s="360"/>
    </row>
    <row r="606" spans="1:26" ht="14.25">
      <c r="A606" s="360"/>
      <c r="B606" s="360"/>
      <c r="C606" s="360"/>
      <c r="D606" s="360"/>
      <c r="E606" s="360"/>
      <c r="F606" s="360"/>
      <c r="G606" s="360"/>
      <c r="H606" s="360"/>
      <c r="I606" s="360"/>
      <c r="J606" s="360"/>
      <c r="K606" s="360"/>
      <c r="L606" s="360"/>
      <c r="M606" s="360"/>
      <c r="N606" s="360"/>
      <c r="O606" s="360"/>
      <c r="P606" s="360"/>
      <c r="Q606" s="360"/>
      <c r="R606" s="360"/>
      <c r="S606" s="360"/>
      <c r="T606" s="360"/>
      <c r="U606" s="360"/>
      <c r="V606" s="360"/>
      <c r="W606" s="360"/>
      <c r="X606" s="360"/>
      <c r="Y606" s="360"/>
      <c r="Z606" s="360"/>
    </row>
    <row r="607" spans="1:26" ht="14.25">
      <c r="A607" s="360"/>
      <c r="B607" s="360"/>
      <c r="C607" s="360"/>
      <c r="D607" s="360"/>
      <c r="E607" s="360"/>
      <c r="F607" s="360"/>
      <c r="G607" s="360"/>
      <c r="H607" s="360"/>
      <c r="I607" s="360"/>
      <c r="J607" s="360"/>
      <c r="K607" s="360"/>
      <c r="L607" s="360"/>
      <c r="M607" s="360"/>
      <c r="N607" s="360"/>
      <c r="O607" s="360"/>
      <c r="P607" s="360"/>
      <c r="Q607" s="360"/>
      <c r="R607" s="360"/>
      <c r="S607" s="360"/>
      <c r="T607" s="360"/>
      <c r="U607" s="360"/>
      <c r="V607" s="360"/>
      <c r="W607" s="360"/>
      <c r="X607" s="360"/>
      <c r="Y607" s="360"/>
      <c r="Z607" s="360"/>
    </row>
    <row r="608" spans="1:26" ht="14.25">
      <c r="A608" s="360"/>
      <c r="B608" s="360"/>
      <c r="C608" s="360"/>
      <c r="D608" s="360"/>
      <c r="E608" s="360"/>
      <c r="F608" s="360"/>
      <c r="G608" s="360"/>
      <c r="H608" s="360"/>
      <c r="I608" s="360"/>
      <c r="J608" s="360"/>
      <c r="K608" s="360"/>
      <c r="L608" s="360"/>
      <c r="M608" s="360"/>
      <c r="N608" s="360"/>
      <c r="O608" s="360"/>
      <c r="P608" s="360"/>
      <c r="Q608" s="360"/>
      <c r="R608" s="360"/>
      <c r="S608" s="360"/>
      <c r="T608" s="360"/>
      <c r="U608" s="360"/>
      <c r="V608" s="360"/>
      <c r="W608" s="360"/>
      <c r="X608" s="360"/>
      <c r="Y608" s="360"/>
      <c r="Z608" s="360"/>
    </row>
    <row r="609" spans="1:26" ht="14.25">
      <c r="A609" s="360"/>
      <c r="B609" s="360"/>
      <c r="C609" s="360"/>
      <c r="D609" s="360"/>
      <c r="E609" s="360"/>
      <c r="F609" s="360"/>
      <c r="G609" s="360"/>
      <c r="H609" s="360"/>
      <c r="I609" s="360"/>
      <c r="J609" s="360"/>
      <c r="K609" s="360"/>
      <c r="L609" s="360"/>
      <c r="M609" s="360"/>
      <c r="N609" s="360"/>
      <c r="O609" s="360"/>
      <c r="P609" s="360"/>
      <c r="Q609" s="360"/>
      <c r="R609" s="360"/>
      <c r="S609" s="360"/>
      <c r="T609" s="360"/>
      <c r="U609" s="360"/>
      <c r="V609" s="360"/>
      <c r="W609" s="360"/>
      <c r="X609" s="360"/>
      <c r="Y609" s="360"/>
      <c r="Z609" s="360"/>
    </row>
    <row r="610" spans="1:26" ht="14.25">
      <c r="A610" s="360"/>
      <c r="B610" s="360"/>
      <c r="C610" s="360"/>
      <c r="D610" s="360"/>
      <c r="E610" s="360"/>
      <c r="F610" s="360"/>
      <c r="G610" s="360"/>
      <c r="H610" s="360"/>
      <c r="I610" s="360"/>
      <c r="J610" s="360"/>
      <c r="K610" s="360"/>
      <c r="L610" s="360"/>
      <c r="M610" s="360"/>
      <c r="N610" s="360"/>
      <c r="O610" s="360"/>
      <c r="P610" s="360"/>
      <c r="Q610" s="360"/>
      <c r="R610" s="360"/>
      <c r="S610" s="360"/>
      <c r="T610" s="360"/>
      <c r="U610" s="360"/>
      <c r="V610" s="360"/>
      <c r="W610" s="360"/>
      <c r="X610" s="360"/>
      <c r="Y610" s="360"/>
      <c r="Z610" s="360"/>
    </row>
    <row r="611" spans="1:26" ht="14.25">
      <c r="A611" s="360"/>
      <c r="B611" s="360"/>
      <c r="C611" s="360"/>
      <c r="D611" s="360"/>
      <c r="E611" s="360"/>
      <c r="F611" s="360"/>
      <c r="G611" s="360"/>
      <c r="H611" s="360"/>
      <c r="I611" s="360"/>
      <c r="J611" s="360"/>
      <c r="K611" s="360"/>
      <c r="L611" s="360"/>
      <c r="M611" s="360"/>
      <c r="N611" s="360"/>
      <c r="O611" s="360"/>
      <c r="P611" s="360"/>
      <c r="Q611" s="360"/>
      <c r="R611" s="360"/>
      <c r="S611" s="360"/>
      <c r="T611" s="360"/>
      <c r="U611" s="360"/>
      <c r="V611" s="360"/>
      <c r="W611" s="360"/>
      <c r="X611" s="360"/>
      <c r="Y611" s="360"/>
      <c r="Z611" s="360"/>
    </row>
    <row r="612" spans="1:26" ht="14.25">
      <c r="A612" s="360"/>
      <c r="B612" s="360"/>
      <c r="C612" s="360"/>
      <c r="D612" s="360"/>
      <c r="E612" s="360"/>
      <c r="F612" s="360"/>
      <c r="G612" s="360"/>
      <c r="H612" s="360"/>
      <c r="I612" s="360"/>
      <c r="J612" s="360"/>
      <c r="K612" s="360"/>
      <c r="L612" s="360"/>
      <c r="M612" s="360"/>
      <c r="N612" s="360"/>
      <c r="O612" s="360"/>
      <c r="P612" s="360"/>
      <c r="Q612" s="360"/>
      <c r="R612" s="360"/>
      <c r="S612" s="360"/>
      <c r="T612" s="360"/>
      <c r="U612" s="360"/>
      <c r="V612" s="360"/>
      <c r="W612" s="360"/>
      <c r="X612" s="360"/>
      <c r="Y612" s="360"/>
      <c r="Z612" s="360"/>
    </row>
    <row r="613" spans="1:26" ht="14.25">
      <c r="A613" s="360"/>
      <c r="B613" s="360"/>
      <c r="C613" s="360"/>
      <c r="D613" s="360"/>
      <c r="E613" s="360"/>
      <c r="F613" s="360"/>
      <c r="G613" s="360"/>
      <c r="H613" s="360"/>
      <c r="I613" s="360"/>
      <c r="J613" s="360"/>
      <c r="K613" s="360"/>
      <c r="L613" s="360"/>
      <c r="M613" s="360"/>
      <c r="N613" s="360"/>
      <c r="O613" s="360"/>
      <c r="P613" s="360"/>
      <c r="Q613" s="360"/>
      <c r="R613" s="360"/>
      <c r="S613" s="360"/>
      <c r="T613" s="360"/>
      <c r="U613" s="360"/>
      <c r="V613" s="360"/>
      <c r="W613" s="360"/>
      <c r="X613" s="360"/>
      <c r="Y613" s="360"/>
      <c r="Z613" s="360"/>
    </row>
    <row r="614" spans="1:26" ht="14.25">
      <c r="A614" s="360"/>
      <c r="B614" s="360"/>
      <c r="C614" s="360"/>
      <c r="D614" s="360"/>
      <c r="E614" s="360"/>
      <c r="F614" s="360"/>
      <c r="G614" s="360"/>
      <c r="H614" s="360"/>
      <c r="I614" s="360"/>
      <c r="J614" s="360"/>
      <c r="K614" s="360"/>
      <c r="L614" s="360"/>
      <c r="M614" s="360"/>
      <c r="N614" s="360"/>
      <c r="O614" s="360"/>
      <c r="P614" s="360"/>
      <c r="Q614" s="360"/>
      <c r="R614" s="360"/>
      <c r="S614" s="360"/>
      <c r="T614" s="360"/>
      <c r="U614" s="360"/>
      <c r="V614" s="360"/>
      <c r="W614" s="360"/>
      <c r="X614" s="360"/>
      <c r="Y614" s="360"/>
      <c r="Z614" s="360"/>
    </row>
    <row r="615" spans="1:26" ht="14.25">
      <c r="A615" s="360"/>
      <c r="B615" s="360"/>
      <c r="C615" s="360"/>
      <c r="D615" s="360"/>
      <c r="E615" s="360"/>
      <c r="F615" s="360"/>
      <c r="G615" s="360"/>
      <c r="H615" s="360"/>
      <c r="I615" s="360"/>
      <c r="J615" s="360"/>
      <c r="K615" s="360"/>
      <c r="L615" s="360"/>
      <c r="M615" s="360"/>
      <c r="N615" s="360"/>
      <c r="O615" s="360"/>
      <c r="P615" s="360"/>
      <c r="Q615" s="360"/>
      <c r="R615" s="360"/>
      <c r="S615" s="360"/>
      <c r="T615" s="360"/>
      <c r="U615" s="360"/>
      <c r="V615" s="360"/>
      <c r="W615" s="360"/>
      <c r="X615" s="360"/>
      <c r="Y615" s="360"/>
      <c r="Z615" s="360"/>
    </row>
    <row r="616" spans="1:26" ht="14.25">
      <c r="A616" s="360"/>
      <c r="B616" s="360"/>
      <c r="C616" s="360"/>
      <c r="D616" s="360"/>
      <c r="E616" s="360"/>
      <c r="F616" s="360"/>
      <c r="G616" s="360"/>
      <c r="H616" s="360"/>
      <c r="I616" s="360"/>
      <c r="J616" s="360"/>
      <c r="K616" s="360"/>
      <c r="L616" s="360"/>
      <c r="M616" s="360"/>
      <c r="N616" s="360"/>
      <c r="O616" s="360"/>
      <c r="P616" s="360"/>
      <c r="Q616" s="360"/>
      <c r="R616" s="360"/>
      <c r="S616" s="360"/>
      <c r="T616" s="360"/>
      <c r="U616" s="360"/>
      <c r="V616" s="360"/>
      <c r="W616" s="360"/>
      <c r="X616" s="360"/>
      <c r="Y616" s="360"/>
      <c r="Z616" s="360"/>
    </row>
    <row r="617" spans="1:26" ht="14.25">
      <c r="A617" s="360"/>
      <c r="B617" s="360"/>
      <c r="C617" s="360"/>
      <c r="D617" s="360"/>
      <c r="E617" s="360"/>
      <c r="F617" s="360"/>
      <c r="G617" s="360"/>
      <c r="H617" s="360"/>
      <c r="I617" s="360"/>
      <c r="J617" s="360"/>
      <c r="K617" s="360"/>
      <c r="L617" s="360"/>
      <c r="M617" s="360"/>
      <c r="N617" s="360"/>
      <c r="O617" s="360"/>
      <c r="P617" s="360"/>
      <c r="Q617" s="360"/>
      <c r="R617" s="360"/>
      <c r="S617" s="360"/>
      <c r="T617" s="360"/>
      <c r="U617" s="360"/>
      <c r="V617" s="360"/>
      <c r="W617" s="360"/>
      <c r="X617" s="360"/>
      <c r="Y617" s="360"/>
      <c r="Z617" s="360"/>
    </row>
    <row r="618" spans="1:26" ht="14.25">
      <c r="A618" s="360"/>
      <c r="B618" s="360"/>
      <c r="C618" s="360"/>
      <c r="D618" s="360"/>
      <c r="E618" s="360"/>
      <c r="F618" s="360"/>
      <c r="G618" s="360"/>
      <c r="H618" s="360"/>
      <c r="I618" s="360"/>
      <c r="J618" s="360"/>
      <c r="K618" s="360"/>
      <c r="L618" s="360"/>
      <c r="M618" s="360"/>
      <c r="N618" s="360"/>
      <c r="O618" s="360"/>
      <c r="P618" s="360"/>
      <c r="Q618" s="360"/>
      <c r="R618" s="360"/>
      <c r="S618" s="360"/>
      <c r="T618" s="360"/>
      <c r="U618" s="360"/>
      <c r="V618" s="360"/>
      <c r="W618" s="360"/>
      <c r="X618" s="360"/>
      <c r="Y618" s="360"/>
      <c r="Z618" s="360"/>
    </row>
    <row r="619" spans="1:26" ht="14.25">
      <c r="A619" s="360"/>
      <c r="B619" s="360"/>
      <c r="C619" s="360"/>
      <c r="D619" s="360"/>
      <c r="E619" s="360"/>
      <c r="F619" s="360"/>
      <c r="G619" s="360"/>
      <c r="H619" s="360"/>
      <c r="I619" s="360"/>
      <c r="J619" s="360"/>
      <c r="K619" s="360"/>
      <c r="L619" s="360"/>
      <c r="M619" s="360"/>
      <c r="N619" s="360"/>
      <c r="O619" s="360"/>
      <c r="P619" s="360"/>
      <c r="Q619" s="360"/>
      <c r="R619" s="360"/>
      <c r="S619" s="360"/>
      <c r="T619" s="360"/>
      <c r="U619" s="360"/>
      <c r="V619" s="360"/>
      <c r="W619" s="360"/>
      <c r="X619" s="360"/>
      <c r="Y619" s="360"/>
      <c r="Z619" s="360"/>
    </row>
    <row r="620" spans="1:26" ht="14.25">
      <c r="A620" s="360"/>
      <c r="B620" s="360"/>
      <c r="C620" s="360"/>
      <c r="D620" s="360"/>
      <c r="E620" s="360"/>
      <c r="F620" s="360"/>
      <c r="G620" s="360"/>
      <c r="H620" s="360"/>
      <c r="I620" s="360"/>
      <c r="J620" s="360"/>
      <c r="K620" s="360"/>
      <c r="L620" s="360"/>
      <c r="M620" s="360"/>
      <c r="N620" s="360"/>
      <c r="O620" s="360"/>
      <c r="P620" s="360"/>
      <c r="Q620" s="360"/>
      <c r="R620" s="360"/>
      <c r="S620" s="360"/>
      <c r="T620" s="360"/>
      <c r="U620" s="360"/>
      <c r="V620" s="360"/>
      <c r="W620" s="360"/>
      <c r="X620" s="360"/>
      <c r="Y620" s="360"/>
      <c r="Z620" s="360"/>
    </row>
    <row r="621" spans="1:26" ht="14.25">
      <c r="A621" s="360"/>
      <c r="B621" s="360"/>
      <c r="C621" s="360"/>
      <c r="D621" s="360"/>
      <c r="E621" s="360"/>
      <c r="F621" s="360"/>
      <c r="G621" s="360"/>
      <c r="H621" s="360"/>
      <c r="I621" s="360"/>
      <c r="J621" s="360"/>
      <c r="K621" s="360"/>
      <c r="L621" s="360"/>
      <c r="M621" s="360"/>
      <c r="N621" s="360"/>
      <c r="O621" s="360"/>
      <c r="P621" s="360"/>
      <c r="Q621" s="360"/>
      <c r="R621" s="360"/>
      <c r="S621" s="360"/>
      <c r="T621" s="360"/>
      <c r="U621" s="360"/>
      <c r="V621" s="360"/>
      <c r="W621" s="360"/>
      <c r="X621" s="360"/>
      <c r="Y621" s="360"/>
      <c r="Z621" s="360"/>
    </row>
    <row r="622" spans="1:26" ht="14.25">
      <c r="A622" s="360"/>
      <c r="B622" s="360"/>
      <c r="C622" s="360"/>
      <c r="D622" s="360"/>
      <c r="E622" s="360"/>
      <c r="F622" s="360"/>
      <c r="G622" s="360"/>
      <c r="H622" s="360"/>
      <c r="I622" s="360"/>
      <c r="J622" s="360"/>
      <c r="K622" s="360"/>
      <c r="L622" s="360"/>
      <c r="M622" s="360"/>
      <c r="N622" s="360"/>
      <c r="O622" s="360"/>
      <c r="P622" s="360"/>
      <c r="Q622" s="360"/>
      <c r="R622" s="360"/>
      <c r="S622" s="360"/>
      <c r="T622" s="360"/>
      <c r="U622" s="360"/>
      <c r="V622" s="360"/>
      <c r="W622" s="360"/>
      <c r="X622" s="360"/>
      <c r="Y622" s="360"/>
      <c r="Z622" s="360"/>
    </row>
    <row r="623" spans="1:26" ht="14.25">
      <c r="A623" s="360"/>
      <c r="B623" s="360"/>
      <c r="C623" s="360"/>
      <c r="D623" s="360"/>
      <c r="E623" s="360"/>
      <c r="F623" s="360"/>
      <c r="G623" s="360"/>
      <c r="H623" s="360"/>
      <c r="I623" s="360"/>
      <c r="J623" s="360"/>
      <c r="K623" s="360"/>
      <c r="L623" s="360"/>
      <c r="M623" s="360"/>
      <c r="N623" s="360"/>
      <c r="O623" s="360"/>
      <c r="P623" s="360"/>
      <c r="Q623" s="360"/>
      <c r="R623" s="360"/>
      <c r="S623" s="360"/>
      <c r="T623" s="360"/>
      <c r="U623" s="360"/>
      <c r="V623" s="360"/>
      <c r="W623" s="360"/>
      <c r="X623" s="360"/>
      <c r="Y623" s="360"/>
      <c r="Z623" s="360"/>
    </row>
    <row r="624" spans="1:26" ht="14.25">
      <c r="A624" s="360"/>
      <c r="B624" s="360"/>
      <c r="C624" s="360"/>
      <c r="D624" s="360"/>
      <c r="E624" s="360"/>
      <c r="F624" s="360"/>
      <c r="G624" s="360"/>
      <c r="H624" s="360"/>
      <c r="I624" s="360"/>
      <c r="J624" s="360"/>
      <c r="K624" s="360"/>
      <c r="L624" s="360"/>
      <c r="M624" s="360"/>
      <c r="N624" s="360"/>
      <c r="O624" s="360"/>
      <c r="P624" s="360"/>
      <c r="Q624" s="360"/>
      <c r="R624" s="360"/>
      <c r="S624" s="360"/>
      <c r="T624" s="360"/>
      <c r="U624" s="360"/>
      <c r="V624" s="360"/>
      <c r="W624" s="360"/>
      <c r="X624" s="360"/>
      <c r="Y624" s="360"/>
      <c r="Z624" s="360"/>
    </row>
    <row r="625" spans="1:26" ht="14.25">
      <c r="A625" s="360"/>
      <c r="B625" s="360"/>
      <c r="C625" s="360"/>
      <c r="D625" s="360"/>
      <c r="E625" s="360"/>
      <c r="F625" s="360"/>
      <c r="G625" s="360"/>
      <c r="H625" s="360"/>
      <c r="I625" s="360"/>
      <c r="J625" s="360"/>
      <c r="K625" s="360"/>
      <c r="L625" s="360"/>
      <c r="M625" s="360"/>
      <c r="N625" s="360"/>
      <c r="O625" s="360"/>
      <c r="P625" s="360"/>
      <c r="Q625" s="360"/>
      <c r="R625" s="360"/>
      <c r="S625" s="360"/>
      <c r="T625" s="360"/>
      <c r="U625" s="360"/>
      <c r="V625" s="360"/>
      <c r="W625" s="360"/>
      <c r="X625" s="360"/>
      <c r="Y625" s="360"/>
      <c r="Z625" s="360"/>
    </row>
    <row r="626" spans="1:26" ht="14.25">
      <c r="A626" s="360"/>
      <c r="B626" s="360"/>
      <c r="C626" s="360"/>
      <c r="D626" s="360"/>
      <c r="E626" s="360"/>
      <c r="F626" s="360"/>
      <c r="G626" s="360"/>
      <c r="H626" s="360"/>
      <c r="I626" s="360"/>
      <c r="J626" s="360"/>
      <c r="K626" s="360"/>
      <c r="L626" s="360"/>
      <c r="M626" s="360"/>
      <c r="N626" s="360"/>
      <c r="O626" s="360"/>
      <c r="P626" s="360"/>
      <c r="Q626" s="360"/>
      <c r="R626" s="360"/>
      <c r="S626" s="360"/>
      <c r="T626" s="360"/>
      <c r="U626" s="360"/>
      <c r="V626" s="360"/>
      <c r="W626" s="360"/>
      <c r="X626" s="360"/>
      <c r="Y626" s="360"/>
      <c r="Z626" s="360"/>
    </row>
    <row r="627" spans="1:26" ht="14.25">
      <c r="A627" s="360"/>
      <c r="B627" s="360"/>
      <c r="C627" s="360"/>
      <c r="D627" s="360"/>
      <c r="E627" s="360"/>
      <c r="F627" s="360"/>
      <c r="G627" s="360"/>
      <c r="H627" s="360"/>
      <c r="I627" s="360"/>
      <c r="J627" s="360"/>
      <c r="K627" s="360"/>
      <c r="L627" s="360"/>
      <c r="M627" s="360"/>
      <c r="N627" s="360"/>
      <c r="O627" s="360"/>
      <c r="P627" s="360"/>
      <c r="Q627" s="360"/>
      <c r="R627" s="360"/>
      <c r="S627" s="360"/>
      <c r="T627" s="360"/>
      <c r="U627" s="360"/>
      <c r="V627" s="360"/>
      <c r="W627" s="360"/>
      <c r="X627" s="360"/>
      <c r="Y627" s="360"/>
      <c r="Z627" s="360"/>
    </row>
    <row r="628" spans="1:26" ht="14.25">
      <c r="A628" s="360"/>
      <c r="B628" s="360"/>
      <c r="C628" s="360"/>
      <c r="D628" s="360"/>
      <c r="E628" s="360"/>
      <c r="F628" s="360"/>
      <c r="G628" s="360"/>
      <c r="H628" s="360"/>
      <c r="I628" s="360"/>
      <c r="J628" s="360"/>
      <c r="K628" s="360"/>
      <c r="L628" s="360"/>
      <c r="M628" s="360"/>
      <c r="N628" s="360"/>
      <c r="O628" s="360"/>
      <c r="P628" s="360"/>
      <c r="Q628" s="360"/>
      <c r="R628" s="360"/>
      <c r="S628" s="360"/>
      <c r="T628" s="360"/>
      <c r="U628" s="360"/>
      <c r="V628" s="360"/>
      <c r="W628" s="360"/>
      <c r="X628" s="360"/>
      <c r="Y628" s="360"/>
      <c r="Z628" s="360"/>
    </row>
    <row r="629" spans="1:26" ht="14.25">
      <c r="A629" s="360"/>
      <c r="B629" s="360"/>
      <c r="C629" s="360"/>
      <c r="D629" s="360"/>
      <c r="E629" s="360"/>
      <c r="F629" s="360"/>
      <c r="G629" s="360"/>
      <c r="H629" s="360"/>
      <c r="I629" s="360"/>
      <c r="J629" s="360"/>
      <c r="K629" s="360"/>
      <c r="L629" s="360"/>
      <c r="M629" s="360"/>
      <c r="N629" s="360"/>
      <c r="O629" s="360"/>
      <c r="P629" s="360"/>
      <c r="Q629" s="360"/>
      <c r="R629" s="360"/>
      <c r="S629" s="360"/>
      <c r="T629" s="360"/>
      <c r="U629" s="360"/>
      <c r="V629" s="360"/>
      <c r="W629" s="360"/>
      <c r="X629" s="360"/>
      <c r="Y629" s="360"/>
      <c r="Z629" s="360"/>
    </row>
    <row r="630" spans="1:26" ht="14.25">
      <c r="A630" s="360"/>
      <c r="B630" s="360"/>
      <c r="C630" s="360"/>
      <c r="D630" s="360"/>
      <c r="E630" s="360"/>
      <c r="F630" s="360"/>
      <c r="G630" s="360"/>
      <c r="H630" s="360"/>
      <c r="I630" s="360"/>
      <c r="J630" s="360"/>
      <c r="K630" s="360"/>
      <c r="L630" s="360"/>
      <c r="M630" s="360"/>
      <c r="N630" s="360"/>
      <c r="O630" s="360"/>
      <c r="P630" s="360"/>
      <c r="Q630" s="360"/>
      <c r="R630" s="360"/>
      <c r="S630" s="360"/>
      <c r="T630" s="360"/>
      <c r="U630" s="360"/>
      <c r="V630" s="360"/>
      <c r="W630" s="360"/>
      <c r="X630" s="360"/>
      <c r="Y630" s="360"/>
      <c r="Z630" s="360"/>
    </row>
    <row r="631" spans="1:26" ht="14.25">
      <c r="A631" s="360"/>
      <c r="B631" s="360"/>
      <c r="C631" s="360"/>
      <c r="D631" s="360"/>
      <c r="E631" s="360"/>
      <c r="F631" s="360"/>
      <c r="G631" s="360"/>
      <c r="H631" s="360"/>
      <c r="I631" s="360"/>
      <c r="J631" s="360"/>
      <c r="K631" s="360"/>
      <c r="L631" s="360"/>
      <c r="M631" s="360"/>
      <c r="N631" s="360"/>
      <c r="O631" s="360"/>
      <c r="P631" s="360"/>
      <c r="Q631" s="360"/>
      <c r="R631" s="360"/>
      <c r="S631" s="360"/>
      <c r="T631" s="360"/>
      <c r="U631" s="360"/>
      <c r="V631" s="360"/>
      <c r="W631" s="360"/>
      <c r="X631" s="360"/>
      <c r="Y631" s="360"/>
      <c r="Z631" s="360"/>
    </row>
    <row r="632" spans="1:26" ht="14.25">
      <c r="A632" s="360"/>
      <c r="B632" s="360"/>
      <c r="C632" s="360"/>
      <c r="D632" s="360"/>
      <c r="E632" s="360"/>
      <c r="F632" s="360"/>
      <c r="G632" s="360"/>
      <c r="H632" s="360"/>
      <c r="I632" s="360"/>
      <c r="J632" s="360"/>
      <c r="K632" s="360"/>
      <c r="L632" s="360"/>
      <c r="M632" s="360"/>
      <c r="N632" s="360"/>
      <c r="O632" s="360"/>
      <c r="P632" s="360"/>
      <c r="Q632" s="360"/>
      <c r="R632" s="360"/>
      <c r="S632" s="360"/>
      <c r="T632" s="360"/>
      <c r="U632" s="360"/>
      <c r="V632" s="360"/>
      <c r="W632" s="360"/>
      <c r="X632" s="360"/>
      <c r="Y632" s="360"/>
      <c r="Z632" s="360"/>
    </row>
    <row r="633" spans="1:26" ht="14.25">
      <c r="A633" s="360"/>
      <c r="B633" s="360"/>
      <c r="C633" s="360"/>
      <c r="D633" s="360"/>
      <c r="E633" s="360"/>
      <c r="F633" s="360"/>
      <c r="G633" s="360"/>
      <c r="H633" s="360"/>
      <c r="I633" s="360"/>
      <c r="J633" s="360"/>
      <c r="K633" s="360"/>
      <c r="L633" s="360"/>
      <c r="M633" s="360"/>
      <c r="N633" s="360"/>
      <c r="O633" s="360"/>
      <c r="P633" s="360"/>
      <c r="Q633" s="360"/>
      <c r="R633" s="360"/>
      <c r="S633" s="360"/>
      <c r="T633" s="360"/>
      <c r="U633" s="360"/>
      <c r="V633" s="360"/>
      <c r="W633" s="360"/>
      <c r="X633" s="360"/>
      <c r="Y633" s="360"/>
      <c r="Z633" s="360"/>
    </row>
    <row r="634" spans="1:26" ht="14.25">
      <c r="A634" s="360"/>
      <c r="B634" s="360"/>
      <c r="C634" s="360"/>
      <c r="D634" s="360"/>
      <c r="E634" s="360"/>
      <c r="F634" s="360"/>
      <c r="G634" s="360"/>
      <c r="H634" s="360"/>
      <c r="I634" s="360"/>
      <c r="J634" s="360"/>
      <c r="K634" s="360"/>
      <c r="L634" s="360"/>
      <c r="M634" s="360"/>
      <c r="N634" s="360"/>
      <c r="O634" s="360"/>
      <c r="P634" s="360"/>
      <c r="Q634" s="360"/>
      <c r="R634" s="360"/>
      <c r="S634" s="360"/>
      <c r="T634" s="360"/>
      <c r="U634" s="360"/>
      <c r="V634" s="360"/>
      <c r="W634" s="360"/>
      <c r="X634" s="360"/>
      <c r="Y634" s="360"/>
      <c r="Z634" s="360"/>
    </row>
    <row r="635" spans="1:26" ht="14.25">
      <c r="A635" s="360"/>
      <c r="B635" s="360"/>
      <c r="C635" s="360"/>
      <c r="D635" s="360"/>
      <c r="E635" s="360"/>
      <c r="F635" s="360"/>
      <c r="G635" s="360"/>
      <c r="H635" s="360"/>
      <c r="I635" s="360"/>
      <c r="J635" s="360"/>
      <c r="K635" s="360"/>
      <c r="L635" s="360"/>
      <c r="M635" s="360"/>
      <c r="N635" s="360"/>
      <c r="O635" s="360"/>
      <c r="P635" s="360"/>
      <c r="Q635" s="360"/>
      <c r="R635" s="360"/>
      <c r="S635" s="360"/>
      <c r="T635" s="360"/>
      <c r="U635" s="360"/>
      <c r="V635" s="360"/>
      <c r="W635" s="360"/>
      <c r="X635" s="360"/>
      <c r="Y635" s="360"/>
      <c r="Z635" s="360"/>
    </row>
    <row r="636" spans="1:26" ht="14.25">
      <c r="A636" s="360"/>
      <c r="B636" s="360"/>
      <c r="C636" s="360"/>
      <c r="D636" s="360"/>
      <c r="E636" s="360"/>
      <c r="F636" s="360"/>
      <c r="G636" s="360"/>
      <c r="H636" s="360"/>
      <c r="I636" s="360"/>
      <c r="J636" s="360"/>
      <c r="K636" s="360"/>
      <c r="L636" s="360"/>
      <c r="M636" s="360"/>
      <c r="N636" s="360"/>
      <c r="O636" s="360"/>
      <c r="P636" s="360"/>
      <c r="Q636" s="360"/>
      <c r="R636" s="360"/>
      <c r="S636" s="360"/>
      <c r="T636" s="360"/>
      <c r="U636" s="360"/>
      <c r="V636" s="360"/>
      <c r="W636" s="360"/>
      <c r="X636" s="360"/>
      <c r="Y636" s="360"/>
      <c r="Z636" s="360"/>
    </row>
    <row r="637" spans="1:26" ht="14.25">
      <c r="A637" s="360"/>
      <c r="B637" s="360"/>
      <c r="C637" s="360"/>
      <c r="D637" s="360"/>
      <c r="E637" s="360"/>
      <c r="F637" s="360"/>
      <c r="G637" s="360"/>
      <c r="H637" s="360"/>
      <c r="I637" s="360"/>
      <c r="J637" s="360"/>
      <c r="K637" s="360"/>
      <c r="L637" s="360"/>
      <c r="M637" s="360"/>
      <c r="N637" s="360"/>
      <c r="O637" s="360"/>
      <c r="P637" s="360"/>
      <c r="Q637" s="360"/>
      <c r="R637" s="360"/>
      <c r="S637" s="360"/>
      <c r="T637" s="360"/>
      <c r="U637" s="360"/>
      <c r="V637" s="360"/>
      <c r="W637" s="360"/>
      <c r="X637" s="360"/>
      <c r="Y637" s="360"/>
      <c r="Z637" s="360"/>
    </row>
    <row r="638" spans="1:26" ht="14.25">
      <c r="A638" s="360"/>
      <c r="B638" s="360"/>
      <c r="C638" s="360"/>
      <c r="D638" s="360"/>
      <c r="E638" s="360"/>
      <c r="F638" s="360"/>
      <c r="G638" s="360"/>
      <c r="H638" s="360"/>
      <c r="I638" s="360"/>
      <c r="J638" s="360"/>
      <c r="K638" s="360"/>
      <c r="L638" s="360"/>
      <c r="M638" s="360"/>
      <c r="N638" s="360"/>
      <c r="O638" s="360"/>
      <c r="P638" s="360"/>
      <c r="Q638" s="360"/>
      <c r="R638" s="360"/>
      <c r="S638" s="360"/>
      <c r="T638" s="360"/>
      <c r="U638" s="360"/>
      <c r="V638" s="360"/>
      <c r="W638" s="360"/>
      <c r="X638" s="360"/>
      <c r="Y638" s="360"/>
      <c r="Z638" s="360"/>
    </row>
    <row r="639" spans="1:26" ht="14.25">
      <c r="A639" s="360"/>
      <c r="B639" s="360"/>
      <c r="C639" s="360"/>
      <c r="D639" s="360"/>
      <c r="E639" s="360"/>
      <c r="F639" s="360"/>
      <c r="G639" s="360"/>
      <c r="H639" s="360"/>
      <c r="I639" s="360"/>
      <c r="J639" s="360"/>
      <c r="K639" s="360"/>
      <c r="L639" s="360"/>
      <c r="M639" s="360"/>
      <c r="N639" s="360"/>
      <c r="O639" s="360"/>
      <c r="P639" s="360"/>
      <c r="Q639" s="360"/>
      <c r="R639" s="360"/>
      <c r="S639" s="360"/>
      <c r="T639" s="360"/>
      <c r="U639" s="360"/>
      <c r="V639" s="360"/>
      <c r="W639" s="360"/>
      <c r="X639" s="360"/>
      <c r="Y639" s="360"/>
      <c r="Z639" s="360"/>
    </row>
    <row r="640" spans="1:26" ht="14.25">
      <c r="A640" s="360"/>
      <c r="B640" s="360"/>
      <c r="C640" s="360"/>
      <c r="D640" s="360"/>
      <c r="E640" s="360"/>
      <c r="F640" s="360"/>
      <c r="G640" s="360"/>
      <c r="H640" s="360"/>
      <c r="I640" s="360"/>
      <c r="J640" s="360"/>
      <c r="K640" s="360"/>
      <c r="L640" s="360"/>
      <c r="M640" s="360"/>
      <c r="N640" s="360"/>
      <c r="O640" s="360"/>
      <c r="P640" s="360"/>
      <c r="Q640" s="360"/>
      <c r="R640" s="360"/>
      <c r="S640" s="360"/>
      <c r="T640" s="360"/>
      <c r="U640" s="360"/>
      <c r="V640" s="360"/>
      <c r="W640" s="360"/>
      <c r="X640" s="360"/>
      <c r="Y640" s="360"/>
      <c r="Z640" s="360"/>
    </row>
    <row r="641" spans="1:26" ht="14.25">
      <c r="A641" s="360"/>
      <c r="B641" s="360"/>
      <c r="C641" s="360"/>
      <c r="D641" s="360"/>
      <c r="E641" s="360"/>
      <c r="F641" s="360"/>
      <c r="G641" s="360"/>
      <c r="H641" s="360"/>
      <c r="I641" s="360"/>
      <c r="J641" s="360"/>
      <c r="K641" s="360"/>
      <c r="L641" s="360"/>
      <c r="M641" s="360"/>
      <c r="N641" s="360"/>
      <c r="O641" s="360"/>
      <c r="P641" s="360"/>
      <c r="Q641" s="360"/>
      <c r="R641" s="360"/>
      <c r="S641" s="360"/>
      <c r="T641" s="360"/>
      <c r="U641" s="360"/>
      <c r="V641" s="360"/>
      <c r="W641" s="360"/>
      <c r="X641" s="360"/>
      <c r="Y641" s="360"/>
      <c r="Z641" s="360"/>
    </row>
    <row r="642" spans="1:26" ht="14.25">
      <c r="A642" s="360"/>
      <c r="B642" s="360"/>
      <c r="C642" s="360"/>
      <c r="D642" s="360"/>
      <c r="E642" s="360"/>
      <c r="F642" s="360"/>
      <c r="G642" s="360"/>
      <c r="H642" s="360"/>
      <c r="I642" s="360"/>
      <c r="J642" s="360"/>
      <c r="K642" s="360"/>
      <c r="L642" s="360"/>
      <c r="M642" s="360"/>
      <c r="N642" s="360"/>
      <c r="O642" s="360"/>
      <c r="P642" s="360"/>
      <c r="Q642" s="360"/>
      <c r="R642" s="360"/>
      <c r="S642" s="360"/>
      <c r="T642" s="360"/>
      <c r="U642" s="360"/>
      <c r="V642" s="360"/>
      <c r="W642" s="360"/>
      <c r="X642" s="360"/>
      <c r="Y642" s="360"/>
      <c r="Z642" s="360"/>
    </row>
    <row r="643" spans="1:26" ht="14.25">
      <c r="A643" s="360"/>
      <c r="B643" s="360"/>
      <c r="C643" s="360"/>
      <c r="D643" s="360"/>
      <c r="E643" s="360"/>
      <c r="F643" s="360"/>
      <c r="G643" s="360"/>
      <c r="H643" s="360"/>
      <c r="I643" s="360"/>
      <c r="J643" s="360"/>
      <c r="K643" s="360"/>
      <c r="L643" s="360"/>
      <c r="M643" s="360"/>
      <c r="N643" s="360"/>
      <c r="O643" s="360"/>
      <c r="P643" s="360"/>
      <c r="Q643" s="360"/>
      <c r="R643" s="360"/>
      <c r="S643" s="360"/>
      <c r="T643" s="360"/>
      <c r="U643" s="360"/>
      <c r="V643" s="360"/>
      <c r="W643" s="360"/>
      <c r="X643" s="360"/>
      <c r="Y643" s="360"/>
      <c r="Z643" s="360"/>
    </row>
    <row r="644" spans="1:26" ht="14.25">
      <c r="A644" s="360"/>
      <c r="B644" s="360"/>
      <c r="C644" s="360"/>
      <c r="D644" s="360"/>
      <c r="E644" s="360"/>
      <c r="F644" s="360"/>
      <c r="G644" s="360"/>
      <c r="H644" s="360"/>
      <c r="I644" s="360"/>
      <c r="J644" s="360"/>
      <c r="K644" s="360"/>
      <c r="L644" s="360"/>
      <c r="M644" s="360"/>
      <c r="N644" s="360"/>
      <c r="O644" s="360"/>
      <c r="P644" s="360"/>
      <c r="Q644" s="360"/>
      <c r="R644" s="360"/>
      <c r="S644" s="360"/>
      <c r="T644" s="360"/>
      <c r="U644" s="360"/>
      <c r="V644" s="360"/>
      <c r="W644" s="360"/>
      <c r="X644" s="360"/>
      <c r="Y644" s="360"/>
      <c r="Z644" s="360"/>
    </row>
    <row r="645" spans="1:26" ht="14.25">
      <c r="A645" s="360"/>
      <c r="B645" s="360"/>
      <c r="C645" s="360"/>
      <c r="D645" s="360"/>
      <c r="E645" s="360"/>
      <c r="F645" s="360"/>
      <c r="G645" s="360"/>
      <c r="H645" s="360"/>
      <c r="I645" s="360"/>
      <c r="J645" s="360"/>
      <c r="K645" s="360"/>
      <c r="L645" s="360"/>
      <c r="M645" s="360"/>
      <c r="N645" s="360"/>
      <c r="O645" s="360"/>
      <c r="P645" s="360"/>
      <c r="Q645" s="360"/>
      <c r="R645" s="360"/>
      <c r="S645" s="360"/>
      <c r="T645" s="360"/>
      <c r="U645" s="360"/>
      <c r="V645" s="360"/>
      <c r="W645" s="360"/>
      <c r="X645" s="360"/>
      <c r="Y645" s="360"/>
      <c r="Z645" s="360"/>
    </row>
    <row r="646" spans="1:26" ht="14.25">
      <c r="A646" s="360"/>
      <c r="B646" s="360"/>
      <c r="C646" s="360"/>
      <c r="D646" s="360"/>
      <c r="E646" s="360"/>
      <c r="F646" s="360"/>
      <c r="G646" s="360"/>
      <c r="H646" s="360"/>
      <c r="I646" s="360"/>
      <c r="J646" s="360"/>
      <c r="K646" s="360"/>
      <c r="L646" s="360"/>
      <c r="M646" s="360"/>
      <c r="N646" s="360"/>
      <c r="O646" s="360"/>
      <c r="P646" s="360"/>
      <c r="Q646" s="360"/>
      <c r="R646" s="360"/>
      <c r="S646" s="360"/>
      <c r="T646" s="360"/>
      <c r="U646" s="360"/>
      <c r="V646" s="360"/>
      <c r="W646" s="360"/>
      <c r="X646" s="360"/>
      <c r="Y646" s="360"/>
      <c r="Z646" s="360"/>
    </row>
    <row r="647" spans="1:26" ht="14.25">
      <c r="A647" s="360"/>
      <c r="B647" s="360"/>
      <c r="C647" s="360"/>
      <c r="D647" s="360"/>
      <c r="E647" s="360"/>
      <c r="F647" s="360"/>
      <c r="G647" s="360"/>
      <c r="H647" s="360"/>
      <c r="I647" s="360"/>
      <c r="J647" s="360"/>
      <c r="K647" s="360"/>
      <c r="L647" s="360"/>
      <c r="M647" s="360"/>
      <c r="N647" s="360"/>
      <c r="O647" s="360"/>
      <c r="P647" s="360"/>
      <c r="Q647" s="360"/>
      <c r="R647" s="360"/>
      <c r="S647" s="360"/>
      <c r="T647" s="360"/>
      <c r="U647" s="360"/>
      <c r="V647" s="360"/>
      <c r="W647" s="360"/>
      <c r="X647" s="360"/>
      <c r="Y647" s="360"/>
      <c r="Z647" s="360"/>
    </row>
    <row r="648" spans="1:26" ht="14.25">
      <c r="A648" s="360"/>
      <c r="B648" s="360"/>
      <c r="C648" s="360"/>
      <c r="D648" s="360"/>
      <c r="E648" s="360"/>
      <c r="F648" s="360"/>
      <c r="G648" s="360"/>
      <c r="H648" s="360"/>
      <c r="I648" s="360"/>
      <c r="J648" s="360"/>
      <c r="K648" s="360"/>
      <c r="L648" s="360"/>
      <c r="M648" s="360"/>
      <c r="N648" s="360"/>
      <c r="O648" s="360"/>
      <c r="P648" s="360"/>
      <c r="Q648" s="360"/>
      <c r="R648" s="360"/>
      <c r="S648" s="360"/>
      <c r="T648" s="360"/>
      <c r="U648" s="360"/>
      <c r="V648" s="360"/>
      <c r="W648" s="360"/>
      <c r="X648" s="360"/>
      <c r="Y648" s="360"/>
      <c r="Z648" s="360"/>
    </row>
    <row r="649" spans="1:26" ht="14.25">
      <c r="A649" s="360"/>
      <c r="B649" s="360"/>
      <c r="C649" s="360"/>
      <c r="D649" s="360"/>
      <c r="E649" s="360"/>
      <c r="F649" s="360"/>
      <c r="G649" s="360"/>
      <c r="H649" s="360"/>
      <c r="I649" s="360"/>
      <c r="J649" s="360"/>
      <c r="K649" s="360"/>
      <c r="L649" s="360"/>
      <c r="M649" s="360"/>
      <c r="N649" s="360"/>
      <c r="O649" s="360"/>
      <c r="P649" s="360"/>
      <c r="Q649" s="360"/>
      <c r="R649" s="360"/>
      <c r="S649" s="360"/>
      <c r="T649" s="360"/>
      <c r="U649" s="360"/>
      <c r="V649" s="360"/>
      <c r="W649" s="360"/>
      <c r="X649" s="360"/>
      <c r="Y649" s="360"/>
      <c r="Z649" s="360"/>
    </row>
    <row r="650" spans="1:26" ht="14.25">
      <c r="A650" s="360"/>
      <c r="B650" s="360"/>
      <c r="C650" s="360"/>
      <c r="D650" s="360"/>
      <c r="E650" s="360"/>
      <c r="F650" s="360"/>
      <c r="G650" s="360"/>
      <c r="H650" s="360"/>
      <c r="I650" s="360"/>
      <c r="J650" s="360"/>
      <c r="K650" s="360"/>
      <c r="L650" s="360"/>
      <c r="M650" s="360"/>
      <c r="N650" s="360"/>
      <c r="O650" s="360"/>
      <c r="P650" s="360"/>
      <c r="Q650" s="360"/>
      <c r="R650" s="360"/>
      <c r="S650" s="360"/>
      <c r="T650" s="360"/>
      <c r="U650" s="360"/>
      <c r="V650" s="360"/>
      <c r="W650" s="360"/>
      <c r="X650" s="360"/>
      <c r="Y650" s="360"/>
      <c r="Z650" s="360"/>
    </row>
    <row r="651" spans="1:26" ht="14.25">
      <c r="A651" s="360"/>
      <c r="B651" s="360"/>
      <c r="C651" s="360"/>
      <c r="D651" s="360"/>
      <c r="E651" s="360"/>
      <c r="F651" s="360"/>
      <c r="G651" s="360"/>
      <c r="H651" s="360"/>
      <c r="I651" s="360"/>
      <c r="J651" s="360"/>
      <c r="K651" s="360"/>
      <c r="L651" s="360"/>
      <c r="M651" s="360"/>
      <c r="N651" s="360"/>
      <c r="O651" s="360"/>
      <c r="P651" s="360"/>
      <c r="Q651" s="360"/>
      <c r="R651" s="360"/>
      <c r="S651" s="360"/>
      <c r="T651" s="360"/>
      <c r="U651" s="360"/>
      <c r="V651" s="360"/>
      <c r="W651" s="360"/>
      <c r="X651" s="360"/>
      <c r="Y651" s="360"/>
      <c r="Z651" s="360"/>
    </row>
    <row r="652" spans="1:26" ht="14.25">
      <c r="A652" s="360"/>
      <c r="B652" s="360"/>
      <c r="C652" s="360"/>
      <c r="D652" s="360"/>
      <c r="E652" s="360"/>
      <c r="F652" s="360"/>
      <c r="G652" s="360"/>
      <c r="H652" s="360"/>
      <c r="I652" s="360"/>
      <c r="J652" s="360"/>
      <c r="K652" s="360"/>
      <c r="L652" s="360"/>
      <c r="M652" s="360"/>
      <c r="N652" s="360"/>
      <c r="O652" s="360"/>
      <c r="P652" s="360"/>
      <c r="Q652" s="360"/>
      <c r="R652" s="360"/>
      <c r="S652" s="360"/>
      <c r="T652" s="360"/>
      <c r="U652" s="360"/>
      <c r="V652" s="360"/>
      <c r="W652" s="360"/>
      <c r="X652" s="360"/>
      <c r="Y652" s="360"/>
      <c r="Z652" s="360"/>
    </row>
    <row r="653" spans="1:26" ht="14.25">
      <c r="A653" s="360"/>
      <c r="B653" s="360"/>
      <c r="C653" s="360"/>
      <c r="D653" s="360"/>
      <c r="E653" s="360"/>
      <c r="F653" s="360"/>
      <c r="G653" s="360"/>
      <c r="H653" s="360"/>
      <c r="I653" s="360"/>
      <c r="J653" s="360"/>
      <c r="K653" s="360"/>
      <c r="L653" s="360"/>
      <c r="M653" s="360"/>
      <c r="N653" s="360"/>
      <c r="O653" s="360"/>
      <c r="P653" s="360"/>
      <c r="Q653" s="360"/>
      <c r="R653" s="360"/>
      <c r="S653" s="360"/>
      <c r="T653" s="360"/>
      <c r="U653" s="360"/>
      <c r="V653" s="360"/>
      <c r="W653" s="360"/>
      <c r="X653" s="360"/>
      <c r="Y653" s="360"/>
      <c r="Z653" s="360"/>
    </row>
    <row r="654" spans="1:26" ht="14.25">
      <c r="A654" s="360"/>
      <c r="B654" s="360"/>
      <c r="C654" s="360"/>
      <c r="D654" s="360"/>
      <c r="E654" s="360"/>
      <c r="F654" s="360"/>
      <c r="G654" s="360"/>
      <c r="H654" s="360"/>
      <c r="I654" s="360"/>
      <c r="J654" s="360"/>
      <c r="K654" s="360"/>
      <c r="L654" s="360"/>
      <c r="M654" s="360"/>
      <c r="N654" s="360"/>
      <c r="O654" s="360"/>
      <c r="P654" s="360"/>
      <c r="Q654" s="360"/>
      <c r="R654" s="360"/>
      <c r="S654" s="360"/>
      <c r="T654" s="360"/>
      <c r="U654" s="360"/>
      <c r="V654" s="360"/>
      <c r="W654" s="360"/>
      <c r="X654" s="360"/>
      <c r="Y654" s="360"/>
      <c r="Z654" s="360"/>
    </row>
    <row r="655" spans="1:26" ht="14.25">
      <c r="A655" s="360"/>
      <c r="B655" s="360"/>
      <c r="C655" s="360"/>
      <c r="D655" s="360"/>
      <c r="E655" s="360"/>
      <c r="F655" s="360"/>
      <c r="G655" s="360"/>
      <c r="H655" s="360"/>
      <c r="I655" s="360"/>
      <c r="J655" s="360"/>
      <c r="K655" s="360"/>
      <c r="L655" s="360"/>
      <c r="M655" s="360"/>
      <c r="N655" s="360"/>
      <c r="O655" s="360"/>
      <c r="P655" s="360"/>
      <c r="Q655" s="360"/>
      <c r="R655" s="360"/>
      <c r="S655" s="360"/>
      <c r="T655" s="360"/>
      <c r="U655" s="360"/>
      <c r="V655" s="360"/>
      <c r="W655" s="360"/>
      <c r="X655" s="360"/>
      <c r="Y655" s="360"/>
      <c r="Z655" s="360"/>
    </row>
    <row r="656" spans="1:26" ht="14.25">
      <c r="A656" s="360"/>
      <c r="B656" s="360"/>
      <c r="C656" s="360"/>
      <c r="D656" s="360"/>
      <c r="E656" s="360"/>
      <c r="F656" s="360"/>
      <c r="G656" s="360"/>
      <c r="H656" s="360"/>
      <c r="I656" s="360"/>
      <c r="J656" s="360"/>
      <c r="K656" s="360"/>
      <c r="L656" s="360"/>
      <c r="M656" s="360"/>
      <c r="N656" s="360"/>
      <c r="O656" s="360"/>
      <c r="P656" s="360"/>
      <c r="Q656" s="360"/>
      <c r="R656" s="360"/>
      <c r="S656" s="360"/>
      <c r="T656" s="360"/>
      <c r="U656" s="360"/>
      <c r="V656" s="360"/>
      <c r="W656" s="360"/>
      <c r="X656" s="360"/>
      <c r="Y656" s="360"/>
      <c r="Z656" s="360"/>
    </row>
    <row r="657" spans="1:26" ht="14.25">
      <c r="A657" s="360"/>
      <c r="B657" s="360"/>
      <c r="C657" s="360"/>
      <c r="D657" s="360"/>
      <c r="E657" s="360"/>
      <c r="F657" s="360"/>
      <c r="G657" s="360"/>
      <c r="H657" s="360"/>
      <c r="I657" s="360"/>
      <c r="J657" s="360"/>
      <c r="K657" s="360"/>
      <c r="L657" s="360"/>
      <c r="M657" s="360"/>
      <c r="N657" s="360"/>
      <c r="O657" s="360"/>
      <c r="P657" s="360"/>
      <c r="Q657" s="360"/>
      <c r="R657" s="360"/>
      <c r="S657" s="360"/>
      <c r="T657" s="360"/>
      <c r="U657" s="360"/>
      <c r="V657" s="360"/>
      <c r="W657" s="360"/>
      <c r="X657" s="360"/>
      <c r="Y657" s="360"/>
      <c r="Z657" s="360"/>
    </row>
    <row r="658" spans="1:26" ht="14.25">
      <c r="A658" s="360"/>
      <c r="B658" s="360"/>
      <c r="C658" s="360"/>
      <c r="D658" s="360"/>
      <c r="E658" s="360"/>
      <c r="F658" s="360"/>
      <c r="G658" s="360"/>
      <c r="H658" s="360"/>
      <c r="I658" s="360"/>
      <c r="J658" s="360"/>
      <c r="K658" s="360"/>
      <c r="L658" s="360"/>
      <c r="M658" s="360"/>
      <c r="N658" s="360"/>
      <c r="O658" s="360"/>
      <c r="P658" s="360"/>
      <c r="Q658" s="360"/>
      <c r="R658" s="360"/>
      <c r="S658" s="360"/>
      <c r="T658" s="360"/>
      <c r="U658" s="360"/>
      <c r="V658" s="360"/>
      <c r="W658" s="360"/>
      <c r="X658" s="360"/>
      <c r="Y658" s="360"/>
      <c r="Z658" s="360"/>
    </row>
    <row r="659" spans="1:26" ht="14.25">
      <c r="A659" s="360"/>
      <c r="B659" s="360"/>
      <c r="C659" s="360"/>
      <c r="D659" s="360"/>
      <c r="E659" s="360"/>
      <c r="F659" s="360"/>
      <c r="G659" s="360"/>
      <c r="H659" s="360"/>
      <c r="I659" s="360"/>
      <c r="J659" s="360"/>
      <c r="K659" s="360"/>
      <c r="L659" s="360"/>
      <c r="M659" s="360"/>
      <c r="N659" s="360"/>
      <c r="O659" s="360"/>
      <c r="P659" s="360"/>
      <c r="Q659" s="360"/>
      <c r="R659" s="360"/>
      <c r="S659" s="360"/>
      <c r="T659" s="360"/>
      <c r="U659" s="360"/>
      <c r="V659" s="360"/>
      <c r="W659" s="360"/>
      <c r="X659" s="360"/>
      <c r="Y659" s="360"/>
      <c r="Z659" s="360"/>
    </row>
    <row r="660" spans="1:26" ht="14.25">
      <c r="A660" s="360"/>
      <c r="B660" s="360"/>
      <c r="C660" s="360"/>
      <c r="D660" s="360"/>
      <c r="E660" s="360"/>
      <c r="F660" s="360"/>
      <c r="G660" s="360"/>
      <c r="H660" s="360"/>
      <c r="I660" s="360"/>
      <c r="J660" s="360"/>
      <c r="K660" s="360"/>
      <c r="L660" s="360"/>
      <c r="M660" s="360"/>
      <c r="N660" s="360"/>
      <c r="O660" s="360"/>
      <c r="P660" s="360"/>
      <c r="Q660" s="360"/>
      <c r="R660" s="360"/>
      <c r="S660" s="360"/>
      <c r="T660" s="360"/>
      <c r="U660" s="360"/>
      <c r="V660" s="360"/>
      <c r="W660" s="360"/>
      <c r="X660" s="360"/>
      <c r="Y660" s="360"/>
      <c r="Z660" s="360"/>
    </row>
    <row r="661" spans="1:26" ht="14.25">
      <c r="A661" s="360"/>
      <c r="B661" s="360"/>
      <c r="C661" s="360"/>
      <c r="D661" s="360"/>
      <c r="E661" s="360"/>
      <c r="F661" s="360"/>
      <c r="G661" s="360"/>
      <c r="H661" s="360"/>
      <c r="I661" s="360"/>
      <c r="J661" s="360"/>
      <c r="K661" s="360"/>
      <c r="L661" s="360"/>
      <c r="M661" s="360"/>
      <c r="N661" s="360"/>
      <c r="O661" s="360"/>
      <c r="P661" s="360"/>
      <c r="Q661" s="360"/>
      <c r="R661" s="360"/>
      <c r="S661" s="360"/>
      <c r="T661" s="360"/>
      <c r="U661" s="360"/>
      <c r="V661" s="360"/>
      <c r="W661" s="360"/>
      <c r="X661" s="360"/>
      <c r="Y661" s="360"/>
      <c r="Z661" s="360"/>
    </row>
    <row r="662" spans="1:26" ht="14.25">
      <c r="A662" s="360"/>
      <c r="B662" s="360"/>
      <c r="C662" s="360"/>
      <c r="D662" s="360"/>
      <c r="E662" s="360"/>
      <c r="F662" s="360"/>
      <c r="G662" s="360"/>
      <c r="H662" s="360"/>
      <c r="I662" s="360"/>
      <c r="J662" s="360"/>
      <c r="K662" s="360"/>
      <c r="L662" s="360"/>
      <c r="M662" s="360"/>
      <c r="N662" s="360"/>
      <c r="O662" s="360"/>
      <c r="P662" s="360"/>
      <c r="Q662" s="360"/>
      <c r="R662" s="360"/>
      <c r="S662" s="360"/>
      <c r="T662" s="360"/>
      <c r="U662" s="360"/>
      <c r="V662" s="360"/>
      <c r="W662" s="360"/>
      <c r="X662" s="360"/>
      <c r="Y662" s="360"/>
      <c r="Z662" s="360"/>
    </row>
    <row r="663" spans="1:26" ht="14.25">
      <c r="A663" s="360"/>
      <c r="B663" s="360"/>
      <c r="C663" s="360"/>
      <c r="D663" s="360"/>
      <c r="E663" s="360"/>
      <c r="F663" s="360"/>
      <c r="G663" s="360"/>
      <c r="H663" s="360"/>
      <c r="I663" s="360"/>
      <c r="J663" s="360"/>
      <c r="K663" s="360"/>
      <c r="L663" s="360"/>
      <c r="M663" s="360"/>
      <c r="N663" s="360"/>
      <c r="O663" s="360"/>
      <c r="P663" s="360"/>
      <c r="Q663" s="360"/>
      <c r="R663" s="360"/>
      <c r="S663" s="360"/>
      <c r="T663" s="360"/>
      <c r="U663" s="360"/>
      <c r="V663" s="360"/>
      <c r="W663" s="360"/>
      <c r="X663" s="360"/>
      <c r="Y663" s="360"/>
      <c r="Z663" s="360"/>
    </row>
    <row r="664" spans="1:26" ht="14.25">
      <c r="A664" s="360"/>
      <c r="B664" s="360"/>
      <c r="C664" s="360"/>
      <c r="D664" s="360"/>
      <c r="E664" s="360"/>
      <c r="F664" s="360"/>
      <c r="G664" s="360"/>
      <c r="H664" s="360"/>
      <c r="I664" s="360"/>
      <c r="J664" s="360"/>
      <c r="K664" s="360"/>
      <c r="L664" s="360"/>
      <c r="M664" s="360"/>
      <c r="N664" s="360"/>
      <c r="O664" s="360"/>
      <c r="P664" s="360"/>
      <c r="Q664" s="360"/>
      <c r="R664" s="360"/>
      <c r="S664" s="360"/>
      <c r="T664" s="360"/>
      <c r="U664" s="360"/>
      <c r="V664" s="360"/>
      <c r="W664" s="360"/>
      <c r="X664" s="360"/>
      <c r="Y664" s="360"/>
      <c r="Z664" s="360"/>
    </row>
    <row r="665" spans="1:26" ht="14.25">
      <c r="A665" s="360"/>
      <c r="B665" s="360"/>
      <c r="C665" s="360"/>
      <c r="D665" s="360"/>
      <c r="E665" s="360"/>
      <c r="F665" s="360"/>
      <c r="G665" s="360"/>
      <c r="H665" s="360"/>
      <c r="I665" s="360"/>
      <c r="J665" s="360"/>
      <c r="K665" s="360"/>
      <c r="L665" s="360"/>
      <c r="M665" s="360"/>
      <c r="N665" s="360"/>
      <c r="O665" s="360"/>
      <c r="P665" s="360"/>
      <c r="Q665" s="360"/>
      <c r="R665" s="360"/>
      <c r="S665" s="360"/>
      <c r="T665" s="360"/>
      <c r="U665" s="360"/>
      <c r="V665" s="360"/>
      <c r="W665" s="360"/>
      <c r="X665" s="360"/>
      <c r="Y665" s="360"/>
      <c r="Z665" s="360"/>
    </row>
    <row r="666" spans="1:26" ht="14.25">
      <c r="A666" s="360"/>
      <c r="B666" s="360"/>
      <c r="C666" s="360"/>
      <c r="D666" s="360"/>
      <c r="E666" s="360"/>
      <c r="F666" s="360"/>
      <c r="G666" s="360"/>
      <c r="H666" s="360"/>
      <c r="I666" s="360"/>
      <c r="J666" s="360"/>
      <c r="K666" s="360"/>
      <c r="L666" s="360"/>
      <c r="M666" s="360"/>
      <c r="N666" s="360"/>
      <c r="O666" s="360"/>
      <c r="P666" s="360"/>
      <c r="Q666" s="360"/>
      <c r="R666" s="360"/>
      <c r="S666" s="360"/>
      <c r="T666" s="360"/>
      <c r="U666" s="360"/>
      <c r="V666" s="360"/>
      <c r="W666" s="360"/>
      <c r="X666" s="360"/>
      <c r="Y666" s="360"/>
      <c r="Z666" s="360"/>
    </row>
    <row r="667" spans="1:26" ht="14.25">
      <c r="A667" s="360"/>
      <c r="B667" s="360"/>
      <c r="C667" s="360"/>
      <c r="D667" s="360"/>
      <c r="E667" s="360"/>
      <c r="F667" s="360"/>
      <c r="G667" s="360"/>
      <c r="H667" s="360"/>
      <c r="I667" s="360"/>
      <c r="J667" s="360"/>
      <c r="K667" s="360"/>
      <c r="L667" s="360"/>
      <c r="M667" s="360"/>
      <c r="N667" s="360"/>
      <c r="O667" s="360"/>
      <c r="P667" s="360"/>
      <c r="Q667" s="360"/>
      <c r="R667" s="360"/>
      <c r="S667" s="360"/>
      <c r="T667" s="360"/>
      <c r="U667" s="360"/>
      <c r="V667" s="360"/>
      <c r="W667" s="360"/>
      <c r="X667" s="360"/>
      <c r="Y667" s="360"/>
      <c r="Z667" s="360"/>
    </row>
    <row r="668" spans="1:26" ht="14.25">
      <c r="A668" s="360"/>
      <c r="B668" s="360"/>
      <c r="C668" s="360"/>
      <c r="D668" s="360"/>
      <c r="E668" s="360"/>
      <c r="F668" s="360"/>
      <c r="G668" s="360"/>
      <c r="H668" s="360"/>
      <c r="I668" s="360"/>
      <c r="J668" s="360"/>
      <c r="K668" s="360"/>
      <c r="L668" s="360"/>
      <c r="M668" s="360"/>
      <c r="N668" s="360"/>
      <c r="O668" s="360"/>
      <c r="P668" s="360"/>
      <c r="Q668" s="360"/>
      <c r="R668" s="360"/>
      <c r="S668" s="360"/>
      <c r="T668" s="360"/>
      <c r="U668" s="360"/>
      <c r="V668" s="360"/>
      <c r="W668" s="360"/>
      <c r="X668" s="360"/>
      <c r="Y668" s="360"/>
      <c r="Z668" s="360"/>
    </row>
    <row r="669" spans="1:26" ht="14.25">
      <c r="A669" s="360"/>
      <c r="B669" s="360"/>
      <c r="C669" s="360"/>
      <c r="D669" s="360"/>
      <c r="E669" s="360"/>
      <c r="F669" s="360"/>
      <c r="G669" s="360"/>
      <c r="H669" s="360"/>
      <c r="I669" s="360"/>
      <c r="J669" s="360"/>
      <c r="K669" s="360"/>
      <c r="L669" s="360"/>
      <c r="M669" s="360"/>
      <c r="N669" s="360"/>
      <c r="O669" s="360"/>
      <c r="P669" s="360"/>
      <c r="Q669" s="360"/>
      <c r="R669" s="360"/>
      <c r="S669" s="360"/>
      <c r="T669" s="360"/>
      <c r="U669" s="360"/>
      <c r="V669" s="360"/>
      <c r="W669" s="360"/>
      <c r="X669" s="360"/>
      <c r="Y669" s="360"/>
      <c r="Z669" s="360"/>
    </row>
    <row r="670" spans="1:26" ht="14.25">
      <c r="A670" s="360"/>
      <c r="B670" s="360"/>
      <c r="C670" s="360"/>
      <c r="D670" s="360"/>
      <c r="E670" s="360"/>
      <c r="F670" s="360"/>
      <c r="G670" s="360"/>
      <c r="H670" s="360"/>
      <c r="I670" s="360"/>
      <c r="J670" s="360"/>
      <c r="K670" s="360"/>
      <c r="L670" s="360"/>
      <c r="M670" s="360"/>
      <c r="N670" s="360"/>
      <c r="O670" s="360"/>
      <c r="P670" s="360"/>
      <c r="Q670" s="360"/>
      <c r="R670" s="360"/>
      <c r="S670" s="360"/>
      <c r="T670" s="360"/>
      <c r="U670" s="360"/>
      <c r="V670" s="360"/>
      <c r="W670" s="360"/>
      <c r="X670" s="360"/>
      <c r="Y670" s="360"/>
      <c r="Z670" s="360"/>
    </row>
    <row r="671" spans="1:26" ht="14.25">
      <c r="A671" s="360"/>
      <c r="B671" s="360"/>
      <c r="C671" s="360"/>
      <c r="D671" s="360"/>
      <c r="E671" s="360"/>
      <c r="F671" s="360"/>
      <c r="G671" s="360"/>
      <c r="H671" s="360"/>
      <c r="I671" s="360"/>
      <c r="J671" s="360"/>
      <c r="K671" s="360"/>
      <c r="L671" s="360"/>
      <c r="M671" s="360"/>
      <c r="N671" s="360"/>
      <c r="O671" s="360"/>
      <c r="P671" s="360"/>
      <c r="Q671" s="360"/>
      <c r="R671" s="360"/>
      <c r="S671" s="360"/>
      <c r="T671" s="360"/>
      <c r="U671" s="360"/>
      <c r="V671" s="360"/>
      <c r="W671" s="360"/>
      <c r="X671" s="360"/>
      <c r="Y671" s="360"/>
      <c r="Z671" s="360"/>
    </row>
    <row r="672" spans="1:26" ht="14.25">
      <c r="A672" s="360"/>
      <c r="B672" s="360"/>
      <c r="C672" s="360"/>
      <c r="D672" s="360"/>
      <c r="E672" s="360"/>
      <c r="F672" s="360"/>
      <c r="G672" s="360"/>
      <c r="H672" s="360"/>
      <c r="I672" s="360"/>
      <c r="J672" s="360"/>
      <c r="K672" s="360"/>
      <c r="L672" s="360"/>
      <c r="M672" s="360"/>
      <c r="N672" s="360"/>
      <c r="O672" s="360"/>
      <c r="P672" s="360"/>
      <c r="Q672" s="360"/>
      <c r="R672" s="360"/>
      <c r="S672" s="360"/>
      <c r="T672" s="360"/>
      <c r="U672" s="360"/>
      <c r="V672" s="360"/>
      <c r="W672" s="360"/>
      <c r="X672" s="360"/>
      <c r="Y672" s="360"/>
      <c r="Z672" s="360"/>
    </row>
    <row r="673" spans="1:26" ht="14.25">
      <c r="A673" s="360"/>
      <c r="B673" s="360"/>
      <c r="C673" s="360"/>
      <c r="D673" s="360"/>
      <c r="E673" s="360"/>
      <c r="F673" s="360"/>
      <c r="G673" s="360"/>
      <c r="H673" s="360"/>
      <c r="I673" s="360"/>
      <c r="J673" s="360"/>
      <c r="K673" s="360"/>
      <c r="L673" s="360"/>
      <c r="M673" s="360"/>
      <c r="N673" s="360"/>
      <c r="O673" s="360"/>
      <c r="P673" s="360"/>
      <c r="Q673" s="360"/>
      <c r="R673" s="360"/>
      <c r="S673" s="360"/>
      <c r="T673" s="360"/>
      <c r="U673" s="360"/>
      <c r="V673" s="360"/>
      <c r="W673" s="360"/>
      <c r="X673" s="360"/>
      <c r="Y673" s="360"/>
      <c r="Z673" s="360"/>
    </row>
    <row r="674" spans="1:26" ht="14.25">
      <c r="A674" s="360"/>
      <c r="B674" s="360"/>
      <c r="C674" s="360"/>
      <c r="D674" s="360"/>
      <c r="E674" s="360"/>
      <c r="F674" s="360"/>
      <c r="G674" s="360"/>
      <c r="H674" s="360"/>
      <c r="I674" s="360"/>
      <c r="J674" s="360"/>
      <c r="K674" s="360"/>
      <c r="L674" s="360"/>
      <c r="M674" s="360"/>
      <c r="N674" s="360"/>
      <c r="O674" s="360"/>
      <c r="P674" s="360"/>
      <c r="Q674" s="360"/>
      <c r="R674" s="360"/>
      <c r="S674" s="360"/>
      <c r="T674" s="360"/>
      <c r="U674" s="360"/>
      <c r="V674" s="360"/>
      <c r="W674" s="360"/>
      <c r="X674" s="360"/>
      <c r="Y674" s="360"/>
      <c r="Z674" s="360"/>
    </row>
    <row r="675" spans="1:26" ht="14.25">
      <c r="A675" s="360"/>
      <c r="B675" s="360"/>
      <c r="C675" s="360"/>
      <c r="D675" s="360"/>
      <c r="E675" s="360"/>
      <c r="F675" s="360"/>
      <c r="G675" s="360"/>
      <c r="H675" s="360"/>
      <c r="I675" s="360"/>
      <c r="J675" s="360"/>
      <c r="K675" s="360"/>
      <c r="L675" s="360"/>
      <c r="M675" s="360"/>
      <c r="N675" s="360"/>
      <c r="O675" s="360"/>
      <c r="P675" s="360"/>
      <c r="Q675" s="360"/>
      <c r="R675" s="360"/>
      <c r="S675" s="360"/>
      <c r="T675" s="360"/>
      <c r="U675" s="360"/>
      <c r="V675" s="360"/>
      <c r="W675" s="360"/>
      <c r="X675" s="360"/>
      <c r="Y675" s="360"/>
      <c r="Z675" s="360"/>
    </row>
    <row r="676" spans="1:26" ht="14.25">
      <c r="A676" s="360"/>
      <c r="B676" s="360"/>
      <c r="C676" s="360"/>
      <c r="D676" s="360"/>
      <c r="E676" s="360"/>
      <c r="F676" s="360"/>
      <c r="G676" s="360"/>
      <c r="H676" s="360"/>
      <c r="I676" s="360"/>
      <c r="J676" s="360"/>
      <c r="K676" s="360"/>
      <c r="L676" s="360"/>
      <c r="M676" s="360"/>
      <c r="N676" s="360"/>
      <c r="O676" s="360"/>
      <c r="P676" s="360"/>
      <c r="Q676" s="360"/>
      <c r="R676" s="360"/>
      <c r="S676" s="360"/>
      <c r="T676" s="360"/>
      <c r="U676" s="360"/>
      <c r="V676" s="360"/>
      <c r="W676" s="360"/>
      <c r="X676" s="360"/>
      <c r="Y676" s="360"/>
      <c r="Z676" s="360"/>
    </row>
    <row r="677" spans="1:26" ht="14.25">
      <c r="A677" s="360"/>
      <c r="B677" s="360"/>
      <c r="C677" s="360"/>
      <c r="D677" s="360"/>
      <c r="E677" s="360"/>
      <c r="F677" s="360"/>
      <c r="G677" s="360"/>
      <c r="H677" s="360"/>
      <c r="I677" s="360"/>
      <c r="J677" s="360"/>
      <c r="K677" s="360"/>
      <c r="L677" s="360"/>
      <c r="M677" s="360"/>
      <c r="N677" s="360"/>
      <c r="O677" s="360"/>
      <c r="P677" s="360"/>
      <c r="Q677" s="360"/>
      <c r="R677" s="360"/>
      <c r="S677" s="360"/>
      <c r="T677" s="360"/>
      <c r="U677" s="360"/>
      <c r="V677" s="360"/>
      <c r="W677" s="360"/>
      <c r="X677" s="360"/>
      <c r="Y677" s="360"/>
      <c r="Z677" s="360"/>
    </row>
    <row r="678" spans="1:26" ht="14.25">
      <c r="A678" s="360"/>
      <c r="B678" s="360"/>
      <c r="C678" s="360"/>
      <c r="D678" s="360"/>
      <c r="E678" s="360"/>
      <c r="F678" s="360"/>
      <c r="G678" s="360"/>
      <c r="H678" s="360"/>
      <c r="I678" s="360"/>
      <c r="J678" s="360"/>
      <c r="K678" s="360"/>
      <c r="L678" s="360"/>
      <c r="M678" s="360"/>
      <c r="N678" s="360"/>
      <c r="O678" s="360"/>
      <c r="P678" s="360"/>
      <c r="Q678" s="360"/>
      <c r="R678" s="360"/>
      <c r="S678" s="360"/>
      <c r="T678" s="360"/>
      <c r="U678" s="360"/>
      <c r="V678" s="360"/>
      <c r="W678" s="360"/>
      <c r="X678" s="360"/>
      <c r="Y678" s="360"/>
      <c r="Z678" s="360"/>
    </row>
    <row r="679" spans="1:26" ht="14.25">
      <c r="A679" s="360"/>
      <c r="B679" s="360"/>
      <c r="C679" s="360"/>
      <c r="D679" s="360"/>
      <c r="E679" s="360"/>
      <c r="F679" s="360"/>
      <c r="G679" s="360"/>
      <c r="H679" s="360"/>
      <c r="I679" s="360"/>
      <c r="J679" s="360"/>
      <c r="K679" s="360"/>
      <c r="L679" s="360"/>
      <c r="M679" s="360"/>
      <c r="N679" s="360"/>
      <c r="O679" s="360"/>
      <c r="P679" s="360"/>
      <c r="Q679" s="360"/>
      <c r="R679" s="360"/>
      <c r="S679" s="360"/>
      <c r="T679" s="360"/>
      <c r="U679" s="360"/>
      <c r="V679" s="360"/>
      <c r="W679" s="360"/>
      <c r="X679" s="360"/>
      <c r="Y679" s="360"/>
      <c r="Z679" s="360"/>
    </row>
    <row r="680" spans="1:26" ht="14.25">
      <c r="A680" s="360"/>
      <c r="B680" s="360"/>
      <c r="C680" s="360"/>
      <c r="D680" s="360"/>
      <c r="E680" s="360"/>
      <c r="F680" s="360"/>
      <c r="G680" s="360"/>
      <c r="H680" s="360"/>
      <c r="I680" s="360"/>
      <c r="J680" s="360"/>
      <c r="K680" s="360"/>
      <c r="L680" s="360"/>
      <c r="M680" s="360"/>
      <c r="N680" s="360"/>
      <c r="O680" s="360"/>
      <c r="P680" s="360"/>
      <c r="Q680" s="360"/>
      <c r="R680" s="360"/>
      <c r="S680" s="360"/>
      <c r="T680" s="360"/>
      <c r="U680" s="360"/>
      <c r="V680" s="360"/>
      <c r="W680" s="360"/>
      <c r="X680" s="360"/>
      <c r="Y680" s="360"/>
      <c r="Z680" s="360"/>
    </row>
    <row r="681" spans="1:26" ht="14.25">
      <c r="A681" s="360"/>
      <c r="B681" s="360"/>
      <c r="C681" s="360"/>
      <c r="D681" s="360"/>
      <c r="E681" s="360"/>
      <c r="F681" s="360"/>
      <c r="G681" s="360"/>
      <c r="H681" s="360"/>
      <c r="I681" s="360"/>
      <c r="J681" s="360"/>
      <c r="K681" s="360"/>
      <c r="L681" s="360"/>
      <c r="M681" s="360"/>
      <c r="N681" s="360"/>
      <c r="O681" s="360"/>
      <c r="P681" s="360"/>
      <c r="Q681" s="360"/>
      <c r="R681" s="360"/>
      <c r="S681" s="360"/>
      <c r="T681" s="360"/>
      <c r="U681" s="360"/>
      <c r="V681" s="360"/>
      <c r="W681" s="360"/>
      <c r="X681" s="360"/>
      <c r="Y681" s="360"/>
      <c r="Z681" s="360"/>
    </row>
    <row r="682" spans="1:26" ht="14.25">
      <c r="A682" s="360"/>
      <c r="B682" s="360"/>
      <c r="C682" s="360"/>
      <c r="D682" s="360"/>
      <c r="E682" s="360"/>
      <c r="F682" s="360"/>
      <c r="G682" s="360"/>
      <c r="H682" s="360"/>
      <c r="I682" s="360"/>
      <c r="J682" s="360"/>
      <c r="K682" s="360"/>
      <c r="L682" s="360"/>
      <c r="M682" s="360"/>
      <c r="N682" s="360"/>
      <c r="O682" s="360"/>
      <c r="P682" s="360"/>
      <c r="Q682" s="360"/>
      <c r="R682" s="360"/>
      <c r="S682" s="360"/>
      <c r="T682" s="360"/>
      <c r="U682" s="360"/>
      <c r="V682" s="360"/>
      <c r="W682" s="360"/>
      <c r="X682" s="360"/>
      <c r="Y682" s="360"/>
      <c r="Z682" s="360"/>
    </row>
    <row r="683" spans="1:26" ht="14.25">
      <c r="A683" s="360"/>
      <c r="B683" s="360"/>
      <c r="C683" s="360"/>
      <c r="D683" s="360"/>
      <c r="E683" s="360"/>
      <c r="F683" s="360"/>
      <c r="G683" s="360"/>
      <c r="H683" s="360"/>
      <c r="I683" s="360"/>
      <c r="J683" s="360"/>
      <c r="K683" s="360"/>
      <c r="L683" s="360"/>
      <c r="M683" s="360"/>
      <c r="N683" s="360"/>
      <c r="O683" s="360"/>
      <c r="P683" s="360"/>
      <c r="Q683" s="360"/>
      <c r="R683" s="360"/>
      <c r="S683" s="360"/>
      <c r="T683" s="360"/>
      <c r="U683" s="360"/>
      <c r="V683" s="360"/>
      <c r="W683" s="360"/>
      <c r="X683" s="360"/>
      <c r="Y683" s="360"/>
      <c r="Z683" s="360"/>
    </row>
    <row r="684" spans="1:26" ht="14.25">
      <c r="A684" s="360"/>
      <c r="B684" s="360"/>
      <c r="C684" s="360"/>
      <c r="D684" s="360"/>
      <c r="E684" s="360"/>
      <c r="F684" s="360"/>
      <c r="G684" s="360"/>
      <c r="H684" s="360"/>
      <c r="I684" s="360"/>
      <c r="J684" s="360"/>
      <c r="K684" s="360"/>
      <c r="L684" s="360"/>
      <c r="M684" s="360"/>
      <c r="N684" s="360"/>
      <c r="O684" s="360"/>
      <c r="P684" s="360"/>
      <c r="Q684" s="360"/>
      <c r="R684" s="360"/>
      <c r="S684" s="360"/>
      <c r="T684" s="360"/>
      <c r="U684" s="360"/>
      <c r="V684" s="360"/>
      <c r="W684" s="360"/>
      <c r="X684" s="360"/>
      <c r="Y684" s="360"/>
      <c r="Z684" s="360"/>
    </row>
    <row r="685" spans="1:26" ht="14.25">
      <c r="A685" s="360"/>
      <c r="B685" s="360"/>
      <c r="C685" s="360"/>
      <c r="D685" s="360"/>
      <c r="E685" s="360"/>
      <c r="F685" s="360"/>
      <c r="G685" s="360"/>
      <c r="H685" s="360"/>
      <c r="I685" s="360"/>
      <c r="J685" s="360"/>
      <c r="K685" s="360"/>
      <c r="L685" s="360"/>
      <c r="M685" s="360"/>
      <c r="N685" s="360"/>
      <c r="O685" s="360"/>
      <c r="P685" s="360"/>
      <c r="Q685" s="360"/>
      <c r="R685" s="360"/>
      <c r="S685" s="360"/>
      <c r="T685" s="360"/>
      <c r="U685" s="360"/>
      <c r="V685" s="360"/>
      <c r="W685" s="360"/>
      <c r="X685" s="360"/>
      <c r="Y685" s="360"/>
      <c r="Z685" s="360"/>
    </row>
    <row r="686" spans="1:26" ht="14.25">
      <c r="A686" s="360"/>
      <c r="B686" s="360"/>
      <c r="C686" s="360"/>
      <c r="D686" s="360"/>
      <c r="E686" s="360"/>
      <c r="F686" s="360"/>
      <c r="G686" s="360"/>
      <c r="H686" s="360"/>
      <c r="I686" s="360"/>
      <c r="J686" s="360"/>
      <c r="K686" s="360"/>
      <c r="L686" s="360"/>
      <c r="M686" s="360"/>
      <c r="N686" s="360"/>
      <c r="O686" s="360"/>
      <c r="P686" s="360"/>
      <c r="Q686" s="360"/>
      <c r="R686" s="360"/>
      <c r="S686" s="360"/>
      <c r="T686" s="360"/>
      <c r="U686" s="360"/>
      <c r="V686" s="360"/>
      <c r="W686" s="360"/>
      <c r="X686" s="360"/>
      <c r="Y686" s="360"/>
      <c r="Z686" s="360"/>
    </row>
    <row r="687" spans="1:26" ht="14.25">
      <c r="A687" s="360"/>
      <c r="B687" s="360"/>
      <c r="C687" s="360"/>
      <c r="D687" s="360"/>
      <c r="E687" s="360"/>
      <c r="F687" s="360"/>
      <c r="G687" s="360"/>
      <c r="H687" s="360"/>
      <c r="I687" s="360"/>
      <c r="J687" s="360"/>
      <c r="K687" s="360"/>
      <c r="L687" s="360"/>
      <c r="M687" s="360"/>
      <c r="N687" s="360"/>
      <c r="O687" s="360"/>
      <c r="P687" s="360"/>
      <c r="Q687" s="360"/>
      <c r="R687" s="360"/>
      <c r="S687" s="360"/>
      <c r="T687" s="360"/>
      <c r="U687" s="360"/>
      <c r="V687" s="360"/>
      <c r="W687" s="360"/>
      <c r="X687" s="360"/>
      <c r="Y687" s="360"/>
      <c r="Z687" s="360"/>
    </row>
    <row r="688" spans="1:26" ht="14.25">
      <c r="A688" s="360"/>
      <c r="B688" s="360"/>
      <c r="C688" s="360"/>
      <c r="D688" s="360"/>
      <c r="E688" s="360"/>
      <c r="F688" s="360"/>
      <c r="G688" s="360"/>
      <c r="H688" s="360"/>
      <c r="I688" s="360"/>
      <c r="J688" s="360"/>
      <c r="K688" s="360"/>
      <c r="L688" s="360"/>
      <c r="M688" s="360"/>
      <c r="N688" s="360"/>
      <c r="O688" s="360"/>
      <c r="P688" s="360"/>
      <c r="Q688" s="360"/>
      <c r="R688" s="360"/>
      <c r="S688" s="360"/>
      <c r="T688" s="360"/>
      <c r="U688" s="360"/>
      <c r="V688" s="360"/>
      <c r="W688" s="360"/>
      <c r="X688" s="360"/>
      <c r="Y688" s="360"/>
      <c r="Z688" s="360"/>
    </row>
    <row r="689" spans="1:26" ht="14.25">
      <c r="A689" s="360"/>
      <c r="B689" s="360"/>
      <c r="C689" s="360"/>
      <c r="D689" s="360"/>
      <c r="E689" s="360"/>
      <c r="F689" s="360"/>
      <c r="G689" s="360"/>
      <c r="H689" s="360"/>
      <c r="I689" s="360"/>
      <c r="J689" s="360"/>
      <c r="K689" s="360"/>
      <c r="L689" s="360"/>
      <c r="M689" s="360"/>
      <c r="N689" s="360"/>
      <c r="O689" s="360"/>
      <c r="P689" s="360"/>
      <c r="Q689" s="360"/>
      <c r="R689" s="360"/>
      <c r="S689" s="360"/>
      <c r="T689" s="360"/>
      <c r="U689" s="360"/>
      <c r="V689" s="360"/>
      <c r="W689" s="360"/>
      <c r="X689" s="360"/>
      <c r="Y689" s="360"/>
      <c r="Z689" s="360"/>
    </row>
    <row r="690" spans="1:26" ht="14.25">
      <c r="A690" s="360"/>
      <c r="B690" s="360"/>
      <c r="C690" s="360"/>
      <c r="D690" s="360"/>
      <c r="E690" s="360"/>
      <c r="F690" s="360"/>
      <c r="G690" s="360"/>
      <c r="H690" s="360"/>
      <c r="I690" s="360"/>
      <c r="J690" s="360"/>
      <c r="K690" s="360"/>
      <c r="L690" s="360"/>
      <c r="M690" s="360"/>
      <c r="N690" s="360"/>
      <c r="O690" s="360"/>
      <c r="P690" s="360"/>
      <c r="Q690" s="360"/>
      <c r="R690" s="360"/>
      <c r="S690" s="360"/>
      <c r="T690" s="360"/>
      <c r="U690" s="360"/>
      <c r="V690" s="360"/>
      <c r="W690" s="360"/>
      <c r="X690" s="360"/>
      <c r="Y690" s="360"/>
      <c r="Z690" s="360"/>
    </row>
    <row r="691" spans="1:26" ht="14.25">
      <c r="A691" s="360"/>
      <c r="B691" s="360"/>
      <c r="C691" s="360"/>
      <c r="D691" s="360"/>
      <c r="E691" s="360"/>
      <c r="F691" s="360"/>
      <c r="G691" s="360"/>
      <c r="H691" s="360"/>
      <c r="I691" s="360"/>
      <c r="J691" s="360"/>
      <c r="K691" s="360"/>
      <c r="L691" s="360"/>
      <c r="M691" s="360"/>
      <c r="N691" s="360"/>
      <c r="O691" s="360"/>
      <c r="P691" s="360"/>
      <c r="Q691" s="360"/>
      <c r="R691" s="360"/>
      <c r="S691" s="360"/>
      <c r="T691" s="360"/>
      <c r="U691" s="360"/>
      <c r="V691" s="360"/>
      <c r="W691" s="360"/>
      <c r="X691" s="360"/>
      <c r="Y691" s="360"/>
      <c r="Z691" s="360"/>
    </row>
    <row r="692" spans="1:26" ht="14.25">
      <c r="A692" s="360"/>
      <c r="B692" s="360"/>
      <c r="C692" s="360"/>
      <c r="D692" s="360"/>
      <c r="E692" s="360"/>
      <c r="F692" s="360"/>
      <c r="G692" s="360"/>
      <c r="H692" s="360"/>
      <c r="I692" s="360"/>
      <c r="J692" s="360"/>
      <c r="K692" s="360"/>
      <c r="L692" s="360"/>
      <c r="M692" s="360"/>
      <c r="N692" s="360"/>
      <c r="O692" s="360"/>
      <c r="P692" s="360"/>
      <c r="Q692" s="360"/>
      <c r="R692" s="360"/>
      <c r="S692" s="360"/>
      <c r="T692" s="360"/>
      <c r="U692" s="360"/>
      <c r="V692" s="360"/>
      <c r="W692" s="360"/>
      <c r="X692" s="360"/>
      <c r="Y692" s="360"/>
      <c r="Z692" s="360"/>
    </row>
    <row r="693" spans="1:26" ht="14.25">
      <c r="A693" s="360"/>
      <c r="B693" s="360"/>
      <c r="C693" s="360"/>
      <c r="D693" s="360"/>
      <c r="E693" s="360"/>
      <c r="F693" s="360"/>
      <c r="G693" s="360"/>
      <c r="H693" s="360"/>
      <c r="I693" s="360"/>
      <c r="J693" s="360"/>
      <c r="K693" s="360"/>
      <c r="L693" s="360"/>
      <c r="M693" s="360"/>
      <c r="N693" s="360"/>
      <c r="O693" s="360"/>
      <c r="P693" s="360"/>
      <c r="Q693" s="360"/>
      <c r="R693" s="360"/>
      <c r="S693" s="360"/>
      <c r="T693" s="360"/>
      <c r="U693" s="360"/>
      <c r="V693" s="360"/>
      <c r="W693" s="360"/>
      <c r="X693" s="360"/>
      <c r="Y693" s="360"/>
      <c r="Z693" s="360"/>
    </row>
    <row r="694" spans="1:26" ht="14.25">
      <c r="A694" s="360"/>
      <c r="B694" s="360"/>
      <c r="C694" s="360"/>
      <c r="D694" s="360"/>
      <c r="E694" s="360"/>
      <c r="F694" s="360"/>
      <c r="G694" s="360"/>
      <c r="H694" s="360"/>
      <c r="I694" s="360"/>
      <c r="J694" s="360"/>
      <c r="K694" s="360"/>
      <c r="L694" s="360"/>
      <c r="M694" s="360"/>
      <c r="N694" s="360"/>
      <c r="O694" s="360"/>
      <c r="P694" s="360"/>
      <c r="Q694" s="360"/>
      <c r="R694" s="360"/>
      <c r="S694" s="360"/>
      <c r="T694" s="360"/>
      <c r="U694" s="360"/>
      <c r="V694" s="360"/>
      <c r="W694" s="360"/>
      <c r="X694" s="360"/>
      <c r="Y694" s="360"/>
      <c r="Z694" s="360"/>
    </row>
    <row r="695" spans="1:26" ht="14.25">
      <c r="A695" s="360"/>
      <c r="B695" s="360"/>
      <c r="C695" s="360"/>
      <c r="D695" s="360"/>
      <c r="E695" s="360"/>
      <c r="F695" s="360"/>
      <c r="G695" s="360"/>
      <c r="H695" s="360"/>
      <c r="I695" s="360"/>
      <c r="J695" s="360"/>
      <c r="K695" s="360"/>
      <c r="L695" s="360"/>
      <c r="M695" s="360"/>
      <c r="N695" s="360"/>
      <c r="O695" s="360"/>
      <c r="P695" s="360"/>
      <c r="Q695" s="360"/>
      <c r="R695" s="360"/>
      <c r="S695" s="360"/>
      <c r="T695" s="360"/>
      <c r="U695" s="360"/>
      <c r="V695" s="360"/>
      <c r="W695" s="360"/>
      <c r="X695" s="360"/>
      <c r="Y695" s="360"/>
      <c r="Z695" s="360"/>
    </row>
    <row r="696" spans="1:26" ht="14.25">
      <c r="A696" s="360"/>
      <c r="B696" s="360"/>
      <c r="C696" s="360"/>
      <c r="D696" s="360"/>
      <c r="E696" s="360"/>
      <c r="F696" s="360"/>
      <c r="G696" s="360"/>
      <c r="H696" s="360"/>
      <c r="I696" s="360"/>
      <c r="J696" s="360"/>
      <c r="K696" s="360"/>
      <c r="L696" s="360"/>
      <c r="M696" s="360"/>
      <c r="N696" s="360"/>
      <c r="O696" s="360"/>
      <c r="P696" s="360"/>
      <c r="Q696" s="360"/>
      <c r="R696" s="360"/>
      <c r="S696" s="360"/>
      <c r="T696" s="360"/>
      <c r="U696" s="360"/>
      <c r="V696" s="360"/>
      <c r="W696" s="360"/>
      <c r="X696" s="360"/>
      <c r="Y696" s="360"/>
      <c r="Z696" s="360"/>
    </row>
    <row r="697" spans="1:26" ht="14.25">
      <c r="A697" s="360"/>
      <c r="B697" s="360"/>
      <c r="C697" s="360"/>
      <c r="D697" s="360"/>
      <c r="E697" s="360"/>
      <c r="F697" s="360"/>
      <c r="G697" s="360"/>
      <c r="H697" s="360"/>
      <c r="I697" s="360"/>
      <c r="J697" s="360"/>
      <c r="K697" s="360"/>
      <c r="L697" s="360"/>
      <c r="M697" s="360"/>
      <c r="N697" s="360"/>
      <c r="O697" s="360"/>
      <c r="P697" s="360"/>
      <c r="Q697" s="360"/>
      <c r="R697" s="360"/>
      <c r="S697" s="360"/>
      <c r="T697" s="360"/>
      <c r="U697" s="360"/>
      <c r="V697" s="360"/>
      <c r="W697" s="360"/>
      <c r="X697" s="360"/>
      <c r="Y697" s="360"/>
      <c r="Z697" s="360"/>
    </row>
    <row r="698" spans="1:26" ht="14.25">
      <c r="A698" s="360"/>
      <c r="B698" s="360"/>
      <c r="C698" s="360"/>
      <c r="D698" s="360"/>
      <c r="E698" s="360"/>
      <c r="F698" s="360"/>
      <c r="G698" s="360"/>
      <c r="H698" s="360"/>
      <c r="I698" s="360"/>
      <c r="J698" s="360"/>
      <c r="K698" s="360"/>
      <c r="L698" s="360"/>
      <c r="M698" s="360"/>
      <c r="N698" s="360"/>
      <c r="O698" s="360"/>
      <c r="P698" s="360"/>
      <c r="Q698" s="360"/>
      <c r="R698" s="360"/>
      <c r="S698" s="360"/>
      <c r="T698" s="360"/>
      <c r="U698" s="360"/>
      <c r="V698" s="360"/>
      <c r="W698" s="360"/>
      <c r="X698" s="360"/>
      <c r="Y698" s="360"/>
      <c r="Z698" s="360"/>
    </row>
    <row r="699" spans="1:26" ht="14.25">
      <c r="A699" s="360"/>
      <c r="B699" s="360"/>
      <c r="C699" s="360"/>
      <c r="D699" s="360"/>
      <c r="E699" s="360"/>
      <c r="F699" s="360"/>
      <c r="G699" s="360"/>
      <c r="H699" s="360"/>
      <c r="I699" s="360"/>
      <c r="J699" s="360"/>
      <c r="K699" s="360"/>
      <c r="L699" s="360"/>
      <c r="M699" s="360"/>
      <c r="N699" s="360"/>
      <c r="O699" s="360"/>
      <c r="P699" s="360"/>
      <c r="Q699" s="360"/>
      <c r="R699" s="360"/>
      <c r="S699" s="360"/>
      <c r="T699" s="360"/>
      <c r="U699" s="360"/>
      <c r="V699" s="360"/>
      <c r="W699" s="360"/>
      <c r="X699" s="360"/>
      <c r="Y699" s="360"/>
      <c r="Z699" s="360"/>
    </row>
    <row r="700" spans="1:26" ht="14.25">
      <c r="A700" s="360"/>
      <c r="B700" s="360"/>
      <c r="C700" s="360"/>
      <c r="D700" s="360"/>
      <c r="E700" s="360"/>
      <c r="F700" s="360"/>
      <c r="G700" s="360"/>
      <c r="H700" s="360"/>
      <c r="I700" s="360"/>
      <c r="J700" s="360"/>
      <c r="K700" s="360"/>
      <c r="L700" s="360"/>
      <c r="M700" s="360"/>
      <c r="N700" s="360"/>
      <c r="O700" s="360"/>
      <c r="P700" s="360"/>
      <c r="Q700" s="360"/>
      <c r="R700" s="360"/>
      <c r="S700" s="360"/>
      <c r="T700" s="360"/>
      <c r="U700" s="360"/>
      <c r="V700" s="360"/>
      <c r="W700" s="360"/>
      <c r="X700" s="360"/>
      <c r="Y700" s="360"/>
      <c r="Z700" s="360"/>
    </row>
    <row r="701" spans="1:26" ht="14.25">
      <c r="A701" s="360"/>
      <c r="B701" s="360"/>
      <c r="C701" s="360"/>
      <c r="D701" s="360"/>
      <c r="E701" s="360"/>
      <c r="F701" s="360"/>
      <c r="G701" s="360"/>
      <c r="H701" s="360"/>
      <c r="I701" s="360"/>
      <c r="J701" s="360"/>
      <c r="K701" s="360"/>
      <c r="L701" s="360"/>
      <c r="M701" s="360"/>
      <c r="N701" s="360"/>
      <c r="O701" s="360"/>
      <c r="P701" s="360"/>
      <c r="Q701" s="360"/>
      <c r="R701" s="360"/>
      <c r="S701" s="360"/>
      <c r="T701" s="360"/>
      <c r="U701" s="360"/>
      <c r="V701" s="360"/>
      <c r="W701" s="360"/>
      <c r="X701" s="360"/>
      <c r="Y701" s="360"/>
      <c r="Z701" s="360"/>
    </row>
    <row r="702" spans="1:26" ht="14.25">
      <c r="A702" s="360"/>
      <c r="B702" s="360"/>
      <c r="C702" s="360"/>
      <c r="D702" s="360"/>
      <c r="E702" s="360"/>
      <c r="F702" s="360"/>
      <c r="G702" s="360"/>
      <c r="H702" s="360"/>
      <c r="I702" s="360"/>
      <c r="J702" s="360"/>
      <c r="K702" s="360"/>
      <c r="L702" s="360"/>
      <c r="M702" s="360"/>
      <c r="N702" s="360"/>
      <c r="O702" s="360"/>
      <c r="P702" s="360"/>
      <c r="Q702" s="360"/>
      <c r="R702" s="360"/>
      <c r="S702" s="360"/>
      <c r="T702" s="360"/>
      <c r="U702" s="360"/>
      <c r="V702" s="360"/>
      <c r="W702" s="360"/>
      <c r="X702" s="360"/>
      <c r="Y702" s="360"/>
      <c r="Z702" s="360"/>
    </row>
    <row r="703" spans="1:26" ht="14.25">
      <c r="A703" s="360"/>
      <c r="B703" s="360"/>
      <c r="C703" s="360"/>
      <c r="D703" s="360"/>
      <c r="E703" s="360"/>
      <c r="F703" s="360"/>
      <c r="G703" s="360"/>
      <c r="H703" s="360"/>
      <c r="I703" s="360"/>
      <c r="J703" s="360"/>
      <c r="K703" s="360"/>
      <c r="L703" s="360"/>
      <c r="M703" s="360"/>
      <c r="N703" s="360"/>
      <c r="O703" s="360"/>
      <c r="P703" s="360"/>
      <c r="Q703" s="360"/>
      <c r="R703" s="360"/>
      <c r="S703" s="360"/>
      <c r="T703" s="360"/>
      <c r="U703" s="360"/>
      <c r="V703" s="360"/>
      <c r="W703" s="360"/>
      <c r="X703" s="360"/>
      <c r="Y703" s="360"/>
      <c r="Z703" s="360"/>
    </row>
    <row r="704" spans="1:26" ht="14.25">
      <c r="A704" s="360"/>
      <c r="B704" s="360"/>
      <c r="C704" s="360"/>
      <c r="D704" s="360"/>
      <c r="E704" s="360"/>
      <c r="F704" s="360"/>
      <c r="G704" s="360"/>
      <c r="H704" s="360"/>
      <c r="I704" s="360"/>
      <c r="J704" s="360"/>
      <c r="K704" s="360"/>
      <c r="L704" s="360"/>
      <c r="M704" s="360"/>
      <c r="N704" s="360"/>
      <c r="O704" s="360"/>
      <c r="P704" s="360"/>
      <c r="Q704" s="360"/>
      <c r="R704" s="360"/>
      <c r="S704" s="360"/>
      <c r="T704" s="360"/>
      <c r="U704" s="360"/>
      <c r="V704" s="360"/>
      <c r="W704" s="360"/>
      <c r="X704" s="360"/>
      <c r="Y704" s="360"/>
      <c r="Z704" s="360"/>
    </row>
    <row r="705" spans="1:26" ht="14.25">
      <c r="A705" s="360"/>
      <c r="B705" s="360"/>
      <c r="C705" s="360"/>
      <c r="D705" s="360"/>
      <c r="E705" s="360"/>
      <c r="F705" s="360"/>
      <c r="G705" s="360"/>
      <c r="H705" s="360"/>
      <c r="I705" s="360"/>
      <c r="J705" s="360"/>
      <c r="K705" s="360"/>
      <c r="L705" s="360"/>
      <c r="M705" s="360"/>
      <c r="N705" s="360"/>
      <c r="O705" s="360"/>
      <c r="P705" s="360"/>
      <c r="Q705" s="360"/>
      <c r="R705" s="360"/>
      <c r="S705" s="360"/>
      <c r="T705" s="360"/>
      <c r="U705" s="360"/>
      <c r="V705" s="360"/>
      <c r="W705" s="360"/>
      <c r="X705" s="360"/>
      <c r="Y705" s="360"/>
      <c r="Z705" s="360"/>
    </row>
    <row r="706" spans="1:26" ht="14.25">
      <c r="A706" s="360"/>
      <c r="B706" s="360"/>
      <c r="C706" s="360"/>
      <c r="D706" s="360"/>
      <c r="E706" s="360"/>
      <c r="F706" s="360"/>
      <c r="G706" s="360"/>
      <c r="H706" s="360"/>
      <c r="I706" s="360"/>
      <c r="J706" s="360"/>
      <c r="K706" s="360"/>
      <c r="L706" s="360"/>
      <c r="M706" s="360"/>
      <c r="N706" s="360"/>
      <c r="O706" s="360"/>
      <c r="P706" s="360"/>
      <c r="Q706" s="360"/>
      <c r="R706" s="360"/>
      <c r="S706" s="360"/>
      <c r="T706" s="360"/>
      <c r="U706" s="360"/>
      <c r="V706" s="360"/>
      <c r="W706" s="360"/>
      <c r="X706" s="360"/>
      <c r="Y706" s="360"/>
      <c r="Z706" s="360"/>
    </row>
    <row r="707" spans="1:26" ht="14.25">
      <c r="A707" s="360"/>
      <c r="B707" s="360"/>
      <c r="C707" s="360"/>
      <c r="D707" s="360"/>
      <c r="E707" s="360"/>
      <c r="F707" s="360"/>
      <c r="G707" s="360"/>
      <c r="H707" s="360"/>
      <c r="I707" s="360"/>
      <c r="J707" s="360"/>
      <c r="K707" s="360"/>
      <c r="L707" s="360"/>
      <c r="M707" s="360"/>
      <c r="N707" s="360"/>
      <c r="O707" s="360"/>
      <c r="P707" s="360"/>
      <c r="Q707" s="360"/>
      <c r="R707" s="360"/>
      <c r="S707" s="360"/>
      <c r="T707" s="360"/>
      <c r="U707" s="360"/>
      <c r="V707" s="360"/>
      <c r="W707" s="360"/>
      <c r="X707" s="360"/>
      <c r="Y707" s="360"/>
      <c r="Z707" s="360"/>
    </row>
    <row r="708" spans="1:26" ht="14.25">
      <c r="A708" s="360"/>
      <c r="B708" s="360"/>
      <c r="C708" s="360"/>
      <c r="D708" s="360"/>
      <c r="E708" s="360"/>
      <c r="F708" s="360"/>
      <c r="G708" s="360"/>
      <c r="H708" s="360"/>
      <c r="I708" s="360"/>
      <c r="J708" s="360"/>
      <c r="K708" s="360"/>
      <c r="L708" s="360"/>
      <c r="M708" s="360"/>
      <c r="N708" s="360"/>
      <c r="O708" s="360"/>
      <c r="P708" s="360"/>
      <c r="Q708" s="360"/>
      <c r="R708" s="360"/>
      <c r="S708" s="360"/>
      <c r="T708" s="360"/>
      <c r="U708" s="360"/>
      <c r="V708" s="360"/>
      <c r="W708" s="360"/>
      <c r="X708" s="360"/>
      <c r="Y708" s="360"/>
      <c r="Z708" s="360"/>
    </row>
    <row r="709" spans="1:26" ht="14.25">
      <c r="A709" s="360"/>
      <c r="B709" s="360"/>
      <c r="C709" s="360"/>
      <c r="D709" s="360"/>
      <c r="E709" s="360"/>
      <c r="F709" s="360"/>
      <c r="G709" s="360"/>
      <c r="H709" s="360"/>
      <c r="I709" s="360"/>
      <c r="J709" s="360"/>
      <c r="K709" s="360"/>
      <c r="L709" s="360"/>
      <c r="M709" s="360"/>
      <c r="N709" s="360"/>
      <c r="O709" s="360"/>
      <c r="P709" s="360"/>
      <c r="Q709" s="360"/>
      <c r="R709" s="360"/>
      <c r="S709" s="360"/>
      <c r="T709" s="360"/>
      <c r="U709" s="360"/>
      <c r="V709" s="360"/>
      <c r="W709" s="360"/>
      <c r="X709" s="360"/>
      <c r="Y709" s="360"/>
      <c r="Z709" s="360"/>
    </row>
    <row r="710" spans="1:26" ht="14.25">
      <c r="A710" s="360"/>
      <c r="B710" s="360"/>
      <c r="C710" s="360"/>
      <c r="D710" s="360"/>
      <c r="E710" s="360"/>
      <c r="F710" s="360"/>
      <c r="G710" s="360"/>
      <c r="H710" s="360"/>
      <c r="I710" s="360"/>
      <c r="J710" s="360"/>
      <c r="K710" s="360"/>
      <c r="L710" s="360"/>
      <c r="M710" s="360"/>
      <c r="N710" s="360"/>
      <c r="O710" s="360"/>
      <c r="P710" s="360"/>
      <c r="Q710" s="360"/>
      <c r="R710" s="360"/>
      <c r="S710" s="360"/>
      <c r="T710" s="360"/>
      <c r="U710" s="360"/>
      <c r="V710" s="360"/>
      <c r="W710" s="360"/>
      <c r="X710" s="360"/>
      <c r="Y710" s="360"/>
      <c r="Z710" s="360"/>
    </row>
    <row r="711" spans="1:26" ht="14.25">
      <c r="A711" s="360"/>
      <c r="B711" s="360"/>
      <c r="C711" s="360"/>
      <c r="D711" s="360"/>
      <c r="E711" s="360"/>
      <c r="F711" s="360"/>
      <c r="G711" s="360"/>
      <c r="H711" s="360"/>
      <c r="I711" s="360"/>
      <c r="J711" s="360"/>
      <c r="K711" s="360"/>
      <c r="L711" s="360"/>
      <c r="M711" s="360"/>
      <c r="N711" s="360"/>
      <c r="O711" s="360"/>
      <c r="P711" s="360"/>
      <c r="Q711" s="360"/>
      <c r="R711" s="360"/>
      <c r="S711" s="360"/>
      <c r="T711" s="360"/>
      <c r="U711" s="360"/>
      <c r="V711" s="360"/>
      <c r="W711" s="360"/>
      <c r="X711" s="360"/>
      <c r="Y711" s="360"/>
      <c r="Z711" s="360"/>
    </row>
    <row r="712" spans="1:26" ht="14.25">
      <c r="A712" s="360"/>
      <c r="B712" s="360"/>
      <c r="C712" s="360"/>
      <c r="D712" s="360"/>
      <c r="E712" s="360"/>
      <c r="F712" s="360"/>
      <c r="G712" s="360"/>
      <c r="H712" s="360"/>
      <c r="I712" s="360"/>
      <c r="J712" s="360"/>
      <c r="K712" s="360"/>
      <c r="L712" s="360"/>
      <c r="M712" s="360"/>
      <c r="N712" s="360"/>
      <c r="O712" s="360"/>
      <c r="P712" s="360"/>
      <c r="Q712" s="360"/>
      <c r="R712" s="360"/>
      <c r="S712" s="360"/>
      <c r="T712" s="360"/>
      <c r="U712" s="360"/>
      <c r="V712" s="360"/>
      <c r="W712" s="360"/>
      <c r="X712" s="360"/>
      <c r="Y712" s="360"/>
      <c r="Z712" s="360"/>
    </row>
    <row r="713" spans="1:26" ht="14.25">
      <c r="A713" s="360"/>
      <c r="B713" s="360"/>
      <c r="C713" s="360"/>
      <c r="D713" s="360"/>
      <c r="E713" s="360"/>
      <c r="F713" s="360"/>
      <c r="G713" s="360"/>
      <c r="H713" s="360"/>
      <c r="I713" s="360"/>
      <c r="J713" s="360"/>
      <c r="K713" s="360"/>
      <c r="L713" s="360"/>
      <c r="M713" s="360"/>
      <c r="N713" s="360"/>
      <c r="O713" s="360"/>
      <c r="P713" s="360"/>
      <c r="Q713" s="360"/>
      <c r="R713" s="360"/>
      <c r="S713" s="360"/>
      <c r="T713" s="360"/>
      <c r="U713" s="360"/>
      <c r="V713" s="360"/>
      <c r="W713" s="360"/>
      <c r="X713" s="360"/>
      <c r="Y713" s="360"/>
      <c r="Z713" s="360"/>
    </row>
    <row r="714" spans="1:26" ht="14.25">
      <c r="A714" s="360"/>
      <c r="B714" s="360"/>
      <c r="C714" s="360"/>
      <c r="D714" s="360"/>
      <c r="E714" s="360"/>
      <c r="F714" s="360"/>
      <c r="G714" s="360"/>
      <c r="H714" s="360"/>
      <c r="I714" s="360"/>
      <c r="J714" s="360"/>
      <c r="K714" s="360"/>
      <c r="L714" s="360"/>
      <c r="M714" s="360"/>
      <c r="N714" s="360"/>
      <c r="O714" s="360"/>
      <c r="P714" s="360"/>
      <c r="Q714" s="360"/>
      <c r="R714" s="360"/>
      <c r="S714" s="360"/>
      <c r="T714" s="360"/>
      <c r="U714" s="360"/>
      <c r="V714" s="360"/>
      <c r="W714" s="360"/>
      <c r="X714" s="360"/>
      <c r="Y714" s="360"/>
      <c r="Z714" s="360"/>
    </row>
    <row r="715" spans="1:26" ht="14.25">
      <c r="A715" s="360"/>
      <c r="B715" s="360"/>
      <c r="C715" s="360"/>
      <c r="D715" s="360"/>
      <c r="E715" s="360"/>
      <c r="F715" s="360"/>
      <c r="G715" s="360"/>
      <c r="H715" s="360"/>
      <c r="I715" s="360"/>
      <c r="J715" s="360"/>
      <c r="K715" s="360"/>
      <c r="L715" s="360"/>
      <c r="M715" s="360"/>
      <c r="N715" s="360"/>
      <c r="O715" s="360"/>
      <c r="P715" s="360"/>
      <c r="Q715" s="360"/>
      <c r="R715" s="360"/>
      <c r="S715" s="360"/>
      <c r="T715" s="360"/>
      <c r="U715" s="360"/>
      <c r="V715" s="360"/>
      <c r="W715" s="360"/>
      <c r="X715" s="360"/>
      <c r="Y715" s="360"/>
      <c r="Z715" s="360"/>
    </row>
    <row r="716" spans="1:26" ht="14.25">
      <c r="A716" s="360"/>
      <c r="B716" s="360"/>
      <c r="C716" s="360"/>
      <c r="D716" s="360"/>
      <c r="E716" s="360"/>
      <c r="F716" s="360"/>
      <c r="G716" s="360"/>
      <c r="H716" s="360"/>
      <c r="I716" s="360"/>
      <c r="J716" s="360"/>
      <c r="K716" s="360"/>
      <c r="L716" s="360"/>
      <c r="M716" s="360"/>
      <c r="N716" s="360"/>
      <c r="O716" s="360"/>
      <c r="P716" s="360"/>
      <c r="Q716" s="360"/>
      <c r="R716" s="360"/>
      <c r="S716" s="360"/>
      <c r="T716" s="360"/>
      <c r="U716" s="360"/>
      <c r="V716" s="360"/>
      <c r="W716" s="360"/>
      <c r="X716" s="360"/>
      <c r="Y716" s="360"/>
      <c r="Z716" s="360"/>
    </row>
    <row r="717" spans="1:26" ht="14.25">
      <c r="A717" s="360"/>
      <c r="B717" s="360"/>
      <c r="C717" s="360"/>
      <c r="D717" s="360"/>
      <c r="E717" s="360"/>
      <c r="F717" s="360"/>
      <c r="G717" s="360"/>
      <c r="H717" s="360"/>
      <c r="I717" s="360"/>
      <c r="J717" s="360"/>
      <c r="K717" s="360"/>
      <c r="L717" s="360"/>
      <c r="M717" s="360"/>
      <c r="N717" s="360"/>
      <c r="O717" s="360"/>
      <c r="P717" s="360"/>
      <c r="Q717" s="360"/>
      <c r="R717" s="360"/>
      <c r="S717" s="360"/>
      <c r="T717" s="360"/>
      <c r="U717" s="360"/>
      <c r="V717" s="360"/>
      <c r="W717" s="360"/>
      <c r="X717" s="360"/>
      <c r="Y717" s="360"/>
      <c r="Z717" s="360"/>
    </row>
    <row r="718" spans="1:26" ht="14.25">
      <c r="A718" s="360"/>
      <c r="B718" s="360"/>
      <c r="C718" s="360"/>
      <c r="D718" s="360"/>
      <c r="E718" s="360"/>
      <c r="F718" s="360"/>
      <c r="G718" s="360"/>
      <c r="H718" s="360"/>
      <c r="I718" s="360"/>
      <c r="J718" s="360"/>
      <c r="K718" s="360"/>
      <c r="L718" s="360"/>
      <c r="M718" s="360"/>
      <c r="N718" s="360"/>
      <c r="O718" s="360"/>
      <c r="P718" s="360"/>
      <c r="Q718" s="360"/>
      <c r="R718" s="360"/>
      <c r="S718" s="360"/>
      <c r="T718" s="360"/>
      <c r="U718" s="360"/>
      <c r="V718" s="360"/>
      <c r="W718" s="360"/>
      <c r="X718" s="360"/>
      <c r="Y718" s="360"/>
      <c r="Z718" s="360"/>
    </row>
    <row r="719" spans="1:26" ht="14.25">
      <c r="A719" s="360"/>
      <c r="B719" s="360"/>
      <c r="C719" s="360"/>
      <c r="D719" s="360"/>
      <c r="E719" s="360"/>
      <c r="F719" s="360"/>
      <c r="G719" s="360"/>
      <c r="H719" s="360"/>
      <c r="I719" s="360"/>
      <c r="J719" s="360"/>
      <c r="K719" s="360"/>
      <c r="L719" s="360"/>
      <c r="M719" s="360"/>
      <c r="N719" s="360"/>
      <c r="O719" s="360"/>
      <c r="P719" s="360"/>
      <c r="Q719" s="360"/>
      <c r="R719" s="360"/>
      <c r="S719" s="360"/>
      <c r="T719" s="360"/>
      <c r="U719" s="360"/>
      <c r="V719" s="360"/>
      <c r="W719" s="360"/>
      <c r="X719" s="360"/>
      <c r="Y719" s="360"/>
      <c r="Z719" s="360"/>
    </row>
    <row r="720" spans="1:26" ht="14.25">
      <c r="A720" s="360"/>
      <c r="B720" s="360"/>
      <c r="C720" s="360"/>
      <c r="D720" s="360"/>
      <c r="E720" s="360"/>
      <c r="F720" s="360"/>
      <c r="G720" s="360"/>
      <c r="H720" s="360"/>
      <c r="I720" s="360"/>
      <c r="J720" s="360"/>
      <c r="K720" s="360"/>
      <c r="L720" s="360"/>
      <c r="M720" s="360"/>
      <c r="N720" s="360"/>
      <c r="O720" s="360"/>
      <c r="P720" s="360"/>
      <c r="Q720" s="360"/>
      <c r="R720" s="360"/>
      <c r="S720" s="360"/>
      <c r="T720" s="360"/>
      <c r="U720" s="360"/>
      <c r="V720" s="360"/>
      <c r="W720" s="360"/>
      <c r="X720" s="360"/>
      <c r="Y720" s="360"/>
      <c r="Z720" s="360"/>
    </row>
    <row r="721" spans="1:26" ht="14.25">
      <c r="A721" s="360"/>
      <c r="B721" s="360"/>
      <c r="C721" s="360"/>
      <c r="D721" s="360"/>
      <c r="E721" s="360"/>
      <c r="F721" s="360"/>
      <c r="G721" s="360"/>
      <c r="H721" s="360"/>
      <c r="I721" s="360"/>
      <c r="J721" s="360"/>
      <c r="K721" s="360"/>
      <c r="L721" s="360"/>
      <c r="M721" s="360"/>
      <c r="N721" s="360"/>
      <c r="O721" s="360"/>
      <c r="P721" s="360"/>
      <c r="Q721" s="360"/>
      <c r="R721" s="360"/>
      <c r="S721" s="360"/>
      <c r="T721" s="360"/>
      <c r="U721" s="360"/>
      <c r="V721" s="360"/>
      <c r="W721" s="360"/>
      <c r="X721" s="360"/>
      <c r="Y721" s="360"/>
      <c r="Z721" s="360"/>
    </row>
    <row r="722" spans="1:26" ht="14.25">
      <c r="A722" s="360"/>
      <c r="B722" s="360"/>
      <c r="C722" s="360"/>
      <c r="D722" s="360"/>
      <c r="E722" s="360"/>
      <c r="F722" s="360"/>
      <c r="G722" s="360"/>
      <c r="H722" s="360"/>
      <c r="I722" s="360"/>
      <c r="J722" s="360"/>
      <c r="K722" s="360"/>
      <c r="L722" s="360"/>
      <c r="M722" s="360"/>
      <c r="N722" s="360"/>
      <c r="O722" s="360"/>
      <c r="P722" s="360"/>
      <c r="Q722" s="360"/>
      <c r="R722" s="360"/>
      <c r="S722" s="360"/>
      <c r="T722" s="360"/>
      <c r="U722" s="360"/>
      <c r="V722" s="360"/>
      <c r="W722" s="360"/>
      <c r="X722" s="360"/>
      <c r="Y722" s="360"/>
      <c r="Z722" s="360"/>
    </row>
    <row r="723" spans="1:26" ht="14.25">
      <c r="A723" s="360"/>
      <c r="B723" s="360"/>
      <c r="C723" s="360"/>
      <c r="D723" s="360"/>
      <c r="E723" s="360"/>
      <c r="F723" s="360"/>
      <c r="G723" s="360"/>
      <c r="H723" s="360"/>
      <c r="I723" s="360"/>
      <c r="J723" s="360"/>
      <c r="K723" s="360"/>
      <c r="L723" s="360"/>
      <c r="M723" s="360"/>
      <c r="N723" s="360"/>
      <c r="O723" s="360"/>
      <c r="P723" s="360"/>
      <c r="Q723" s="360"/>
      <c r="R723" s="360"/>
      <c r="S723" s="360"/>
      <c r="T723" s="360"/>
      <c r="U723" s="360"/>
      <c r="V723" s="360"/>
      <c r="W723" s="360"/>
      <c r="X723" s="360"/>
      <c r="Y723" s="360"/>
      <c r="Z723" s="360"/>
    </row>
    <row r="724" spans="1:26" ht="14.25">
      <c r="A724" s="360"/>
      <c r="B724" s="360"/>
      <c r="C724" s="360"/>
      <c r="D724" s="360"/>
      <c r="E724" s="360"/>
      <c r="F724" s="360"/>
      <c r="G724" s="360"/>
      <c r="H724" s="360"/>
      <c r="I724" s="360"/>
      <c r="J724" s="360"/>
      <c r="K724" s="360"/>
      <c r="L724" s="360"/>
      <c r="M724" s="360"/>
      <c r="N724" s="360"/>
      <c r="O724" s="360"/>
      <c r="P724" s="360"/>
      <c r="Q724" s="360"/>
      <c r="R724" s="360"/>
      <c r="S724" s="360"/>
      <c r="T724" s="360"/>
      <c r="U724" s="360"/>
      <c r="V724" s="360"/>
      <c r="W724" s="360"/>
      <c r="X724" s="360"/>
      <c r="Y724" s="360"/>
      <c r="Z724" s="360"/>
    </row>
    <row r="725" spans="1:26" ht="14.25">
      <c r="A725" s="360"/>
      <c r="B725" s="360"/>
      <c r="C725" s="360"/>
      <c r="D725" s="360"/>
      <c r="E725" s="360"/>
      <c r="F725" s="360"/>
      <c r="G725" s="360"/>
      <c r="H725" s="360"/>
      <c r="I725" s="360"/>
      <c r="J725" s="360"/>
      <c r="K725" s="360"/>
      <c r="L725" s="360"/>
      <c r="M725" s="360"/>
      <c r="N725" s="360"/>
      <c r="O725" s="360"/>
      <c r="P725" s="360"/>
      <c r="Q725" s="360"/>
      <c r="R725" s="360"/>
      <c r="S725" s="360"/>
      <c r="T725" s="360"/>
      <c r="U725" s="360"/>
      <c r="V725" s="360"/>
      <c r="W725" s="360"/>
      <c r="X725" s="360"/>
      <c r="Y725" s="360"/>
      <c r="Z725" s="360"/>
    </row>
    <row r="726" spans="1:26" ht="14.25">
      <c r="A726" s="360"/>
      <c r="B726" s="360"/>
      <c r="C726" s="360"/>
      <c r="D726" s="360"/>
      <c r="E726" s="360"/>
      <c r="F726" s="360"/>
      <c r="G726" s="360"/>
      <c r="H726" s="360"/>
      <c r="I726" s="360"/>
      <c r="J726" s="360"/>
      <c r="K726" s="360"/>
      <c r="L726" s="360"/>
      <c r="M726" s="360"/>
      <c r="N726" s="360"/>
      <c r="O726" s="360"/>
      <c r="P726" s="360"/>
      <c r="Q726" s="360"/>
      <c r="R726" s="360"/>
      <c r="S726" s="360"/>
      <c r="T726" s="360"/>
      <c r="U726" s="360"/>
      <c r="V726" s="360"/>
      <c r="W726" s="360"/>
      <c r="X726" s="360"/>
      <c r="Y726" s="360"/>
      <c r="Z726" s="360"/>
    </row>
    <row r="727" spans="1:26" ht="14.25">
      <c r="A727" s="360"/>
      <c r="B727" s="360"/>
      <c r="C727" s="360"/>
      <c r="D727" s="360"/>
      <c r="E727" s="360"/>
      <c r="F727" s="360"/>
      <c r="G727" s="360"/>
      <c r="H727" s="360"/>
      <c r="I727" s="360"/>
      <c r="J727" s="360"/>
      <c r="K727" s="360"/>
      <c r="L727" s="360"/>
      <c r="M727" s="360"/>
      <c r="N727" s="360"/>
      <c r="O727" s="360"/>
      <c r="P727" s="360"/>
      <c r="Q727" s="360"/>
      <c r="R727" s="360"/>
      <c r="S727" s="360"/>
      <c r="T727" s="360"/>
      <c r="U727" s="360"/>
      <c r="V727" s="360"/>
      <c r="W727" s="360"/>
      <c r="X727" s="360"/>
      <c r="Y727" s="360"/>
      <c r="Z727" s="360"/>
    </row>
    <row r="728" spans="1:26" ht="14.25">
      <c r="A728" s="360"/>
      <c r="B728" s="360"/>
      <c r="C728" s="360"/>
      <c r="D728" s="360"/>
      <c r="E728" s="360"/>
      <c r="F728" s="360"/>
      <c r="G728" s="360"/>
      <c r="H728" s="360"/>
      <c r="I728" s="360"/>
      <c r="J728" s="360"/>
      <c r="K728" s="360"/>
      <c r="L728" s="360"/>
      <c r="M728" s="360"/>
      <c r="N728" s="360"/>
      <c r="O728" s="360"/>
      <c r="P728" s="360"/>
      <c r="Q728" s="360"/>
      <c r="R728" s="360"/>
      <c r="S728" s="360"/>
      <c r="T728" s="360"/>
      <c r="U728" s="360"/>
      <c r="V728" s="360"/>
      <c r="W728" s="360"/>
      <c r="X728" s="360"/>
      <c r="Y728" s="360"/>
      <c r="Z728" s="360"/>
    </row>
    <row r="729" spans="1:26" ht="14.25">
      <c r="A729" s="360"/>
      <c r="B729" s="360"/>
      <c r="C729" s="360"/>
      <c r="D729" s="360"/>
      <c r="E729" s="360"/>
      <c r="F729" s="360"/>
      <c r="G729" s="360"/>
      <c r="H729" s="360"/>
      <c r="I729" s="360"/>
      <c r="J729" s="360"/>
      <c r="K729" s="360"/>
      <c r="L729" s="360"/>
      <c r="M729" s="360"/>
      <c r="N729" s="360"/>
      <c r="O729" s="360"/>
      <c r="P729" s="360"/>
      <c r="Q729" s="360"/>
      <c r="R729" s="360"/>
      <c r="S729" s="360"/>
      <c r="T729" s="360"/>
      <c r="U729" s="360"/>
      <c r="V729" s="360"/>
      <c r="W729" s="360"/>
      <c r="X729" s="360"/>
      <c r="Y729" s="360"/>
      <c r="Z729" s="360"/>
    </row>
    <row r="730" spans="1:26" ht="14.25">
      <c r="A730" s="360"/>
      <c r="B730" s="360"/>
      <c r="C730" s="360"/>
      <c r="D730" s="360"/>
      <c r="E730" s="360"/>
      <c r="F730" s="360"/>
      <c r="G730" s="360"/>
      <c r="H730" s="360"/>
      <c r="I730" s="360"/>
      <c r="J730" s="360"/>
      <c r="K730" s="360"/>
      <c r="L730" s="360"/>
      <c r="M730" s="360"/>
      <c r="N730" s="360"/>
      <c r="O730" s="360"/>
      <c r="P730" s="360"/>
      <c r="Q730" s="360"/>
      <c r="R730" s="360"/>
      <c r="S730" s="360"/>
      <c r="T730" s="360"/>
      <c r="U730" s="360"/>
      <c r="V730" s="360"/>
      <c r="W730" s="360"/>
      <c r="X730" s="360"/>
      <c r="Y730" s="360"/>
      <c r="Z730" s="360"/>
    </row>
    <row r="731" spans="1:26" ht="14.25">
      <c r="A731" s="360"/>
      <c r="B731" s="360"/>
      <c r="C731" s="360"/>
      <c r="D731" s="360"/>
      <c r="E731" s="360"/>
      <c r="F731" s="360"/>
      <c r="G731" s="360"/>
      <c r="H731" s="360"/>
      <c r="I731" s="360"/>
      <c r="J731" s="360"/>
      <c r="K731" s="360"/>
      <c r="L731" s="360"/>
      <c r="M731" s="360"/>
      <c r="N731" s="360"/>
      <c r="O731" s="360"/>
      <c r="P731" s="360"/>
      <c r="Q731" s="360"/>
      <c r="R731" s="360"/>
      <c r="S731" s="360"/>
      <c r="T731" s="360"/>
      <c r="U731" s="360"/>
      <c r="V731" s="360"/>
      <c r="W731" s="360"/>
      <c r="X731" s="360"/>
      <c r="Y731" s="360"/>
      <c r="Z731" s="360"/>
    </row>
    <row r="732" spans="1:26" ht="14.25">
      <c r="A732" s="360"/>
      <c r="B732" s="360"/>
      <c r="C732" s="360"/>
      <c r="D732" s="360"/>
      <c r="E732" s="360"/>
      <c r="F732" s="360"/>
      <c r="G732" s="360"/>
      <c r="H732" s="360"/>
      <c r="I732" s="360"/>
      <c r="J732" s="360"/>
      <c r="K732" s="360"/>
      <c r="L732" s="360"/>
      <c r="M732" s="360"/>
      <c r="N732" s="360"/>
      <c r="O732" s="360"/>
      <c r="P732" s="360"/>
      <c r="Q732" s="360"/>
      <c r="R732" s="360"/>
      <c r="S732" s="360"/>
      <c r="T732" s="360"/>
      <c r="U732" s="360"/>
      <c r="V732" s="360"/>
      <c r="W732" s="360"/>
      <c r="X732" s="360"/>
      <c r="Y732" s="360"/>
      <c r="Z732" s="360"/>
    </row>
    <row r="733" spans="1:26" ht="14.25">
      <c r="A733" s="360"/>
      <c r="B733" s="360"/>
      <c r="C733" s="360"/>
      <c r="D733" s="360"/>
      <c r="E733" s="360"/>
      <c r="F733" s="360"/>
      <c r="G733" s="360"/>
      <c r="H733" s="360"/>
      <c r="I733" s="360"/>
      <c r="J733" s="360"/>
      <c r="K733" s="360"/>
      <c r="L733" s="360"/>
      <c r="M733" s="360"/>
      <c r="N733" s="360"/>
      <c r="O733" s="360"/>
      <c r="P733" s="360"/>
      <c r="Q733" s="360"/>
      <c r="R733" s="360"/>
      <c r="S733" s="360"/>
      <c r="T733" s="360"/>
      <c r="U733" s="360"/>
      <c r="V733" s="360"/>
      <c r="W733" s="360"/>
      <c r="X733" s="360"/>
      <c r="Y733" s="360"/>
      <c r="Z733" s="360"/>
    </row>
    <row r="734" spans="1:26" ht="14.25">
      <c r="A734" s="360"/>
      <c r="B734" s="360"/>
      <c r="C734" s="360"/>
      <c r="D734" s="360"/>
      <c r="E734" s="360"/>
      <c r="F734" s="360"/>
      <c r="G734" s="360"/>
      <c r="H734" s="360"/>
      <c r="I734" s="360"/>
      <c r="J734" s="360"/>
      <c r="K734" s="360"/>
      <c r="L734" s="360"/>
      <c r="M734" s="360"/>
      <c r="N734" s="360"/>
      <c r="O734" s="360"/>
      <c r="P734" s="360"/>
      <c r="Q734" s="360"/>
      <c r="R734" s="360"/>
      <c r="S734" s="360"/>
      <c r="T734" s="360"/>
      <c r="U734" s="360"/>
      <c r="V734" s="360"/>
      <c r="W734" s="360"/>
      <c r="X734" s="360"/>
      <c r="Y734" s="360"/>
      <c r="Z734" s="360"/>
    </row>
    <row r="735" spans="1:26" ht="14.25">
      <c r="A735" s="360"/>
      <c r="B735" s="360"/>
      <c r="C735" s="360"/>
      <c r="D735" s="360"/>
      <c r="E735" s="360"/>
      <c r="F735" s="360"/>
      <c r="G735" s="360"/>
      <c r="H735" s="360"/>
      <c r="I735" s="360"/>
      <c r="J735" s="360"/>
      <c r="K735" s="360"/>
      <c r="L735" s="360"/>
      <c r="M735" s="360"/>
      <c r="N735" s="360"/>
      <c r="O735" s="360"/>
      <c r="P735" s="360"/>
      <c r="Q735" s="360"/>
      <c r="R735" s="360"/>
      <c r="S735" s="360"/>
      <c r="T735" s="360"/>
      <c r="U735" s="360"/>
      <c r="V735" s="360"/>
      <c r="W735" s="360"/>
      <c r="X735" s="360"/>
      <c r="Y735" s="360"/>
      <c r="Z735" s="360"/>
    </row>
    <row r="736" spans="1:26" ht="14.25">
      <c r="A736" s="360"/>
      <c r="B736" s="360"/>
      <c r="C736" s="360"/>
      <c r="D736" s="360"/>
      <c r="E736" s="360"/>
      <c r="F736" s="360"/>
      <c r="G736" s="360"/>
      <c r="H736" s="360"/>
      <c r="I736" s="360"/>
      <c r="J736" s="360"/>
      <c r="K736" s="360"/>
      <c r="L736" s="360"/>
      <c r="M736" s="360"/>
      <c r="N736" s="360"/>
      <c r="O736" s="360"/>
      <c r="P736" s="360"/>
      <c r="Q736" s="360"/>
      <c r="R736" s="360"/>
      <c r="S736" s="360"/>
      <c r="T736" s="360"/>
      <c r="U736" s="360"/>
      <c r="V736" s="360"/>
      <c r="W736" s="360"/>
      <c r="X736" s="360"/>
      <c r="Y736" s="360"/>
      <c r="Z736" s="360"/>
    </row>
    <row r="737" spans="1:26" ht="14.25">
      <c r="A737" s="360"/>
      <c r="B737" s="360"/>
      <c r="C737" s="360"/>
      <c r="D737" s="360"/>
      <c r="E737" s="360"/>
      <c r="F737" s="360"/>
      <c r="G737" s="360"/>
      <c r="H737" s="360"/>
      <c r="I737" s="360"/>
      <c r="J737" s="360"/>
      <c r="K737" s="360"/>
      <c r="L737" s="360"/>
      <c r="M737" s="360"/>
      <c r="N737" s="360"/>
      <c r="O737" s="360"/>
      <c r="P737" s="360"/>
      <c r="Q737" s="360"/>
      <c r="R737" s="360"/>
      <c r="S737" s="360"/>
      <c r="T737" s="360"/>
      <c r="U737" s="360"/>
      <c r="V737" s="360"/>
      <c r="W737" s="360"/>
      <c r="X737" s="360"/>
      <c r="Y737" s="360"/>
      <c r="Z737" s="360"/>
    </row>
    <row r="738" spans="1:26" ht="14.25">
      <c r="A738" s="360"/>
      <c r="B738" s="360"/>
      <c r="C738" s="360"/>
      <c r="D738" s="360"/>
      <c r="E738" s="360"/>
      <c r="F738" s="360"/>
      <c r="G738" s="360"/>
      <c r="H738" s="360"/>
      <c r="I738" s="360"/>
      <c r="J738" s="360"/>
      <c r="K738" s="360"/>
      <c r="L738" s="360"/>
      <c r="M738" s="360"/>
      <c r="N738" s="360"/>
      <c r="O738" s="360"/>
      <c r="P738" s="360"/>
      <c r="Q738" s="360"/>
      <c r="R738" s="360"/>
      <c r="S738" s="360"/>
      <c r="T738" s="360"/>
      <c r="U738" s="360"/>
      <c r="V738" s="360"/>
      <c r="W738" s="360"/>
      <c r="X738" s="360"/>
      <c r="Y738" s="360"/>
      <c r="Z738" s="360"/>
    </row>
    <row r="739" spans="1:26" ht="14.25">
      <c r="A739" s="360"/>
      <c r="B739" s="360"/>
      <c r="C739" s="360"/>
      <c r="D739" s="360"/>
      <c r="E739" s="360"/>
      <c r="F739" s="360"/>
      <c r="G739" s="360"/>
      <c r="H739" s="360"/>
      <c r="I739" s="360"/>
      <c r="J739" s="360"/>
      <c r="K739" s="360"/>
      <c r="L739" s="360"/>
      <c r="M739" s="360"/>
      <c r="N739" s="360"/>
      <c r="O739" s="360"/>
      <c r="P739" s="360"/>
      <c r="Q739" s="360"/>
      <c r="R739" s="360"/>
      <c r="S739" s="360"/>
      <c r="T739" s="360"/>
      <c r="U739" s="360"/>
      <c r="V739" s="360"/>
      <c r="W739" s="360"/>
      <c r="X739" s="360"/>
      <c r="Y739" s="360"/>
      <c r="Z739" s="360"/>
    </row>
    <row r="740" spans="1:26" ht="14.25">
      <c r="A740" s="360"/>
      <c r="B740" s="360"/>
      <c r="C740" s="360"/>
      <c r="D740" s="360"/>
      <c r="E740" s="360"/>
      <c r="F740" s="360"/>
      <c r="G740" s="360"/>
      <c r="H740" s="360"/>
      <c r="I740" s="360"/>
      <c r="J740" s="360"/>
      <c r="K740" s="360"/>
      <c r="L740" s="360"/>
      <c r="M740" s="360"/>
      <c r="N740" s="360"/>
      <c r="O740" s="360"/>
      <c r="P740" s="360"/>
      <c r="Q740" s="360"/>
      <c r="R740" s="360"/>
      <c r="S740" s="360"/>
      <c r="T740" s="360"/>
      <c r="U740" s="360"/>
      <c r="V740" s="360"/>
      <c r="W740" s="360"/>
      <c r="X740" s="360"/>
      <c r="Y740" s="360"/>
      <c r="Z740" s="360"/>
    </row>
    <row r="741" spans="1:26" ht="14.25">
      <c r="A741" s="360"/>
      <c r="B741" s="360"/>
      <c r="C741" s="360"/>
      <c r="D741" s="360"/>
      <c r="E741" s="360"/>
      <c r="F741" s="360"/>
      <c r="G741" s="360"/>
      <c r="H741" s="360"/>
      <c r="I741" s="360"/>
      <c r="J741" s="360"/>
      <c r="K741" s="360"/>
      <c r="L741" s="360"/>
      <c r="M741" s="360"/>
      <c r="N741" s="360"/>
      <c r="O741" s="360"/>
      <c r="P741" s="360"/>
      <c r="Q741" s="360"/>
      <c r="R741" s="360"/>
      <c r="S741" s="360"/>
      <c r="T741" s="360"/>
      <c r="U741" s="360"/>
      <c r="V741" s="360"/>
      <c r="W741" s="360"/>
      <c r="X741" s="360"/>
      <c r="Y741" s="360"/>
      <c r="Z741" s="360"/>
    </row>
    <row r="742" spans="1:26" ht="14.25">
      <c r="A742" s="360"/>
      <c r="B742" s="360"/>
      <c r="C742" s="360"/>
      <c r="D742" s="360"/>
      <c r="E742" s="360"/>
      <c r="F742" s="360"/>
      <c r="G742" s="360"/>
      <c r="H742" s="360"/>
      <c r="I742" s="360"/>
      <c r="J742" s="360"/>
      <c r="K742" s="360"/>
      <c r="L742" s="360"/>
      <c r="M742" s="360"/>
      <c r="N742" s="360"/>
      <c r="O742" s="360"/>
      <c r="P742" s="360"/>
      <c r="Q742" s="360"/>
      <c r="R742" s="360"/>
      <c r="S742" s="360"/>
      <c r="T742" s="360"/>
      <c r="U742" s="360"/>
      <c r="V742" s="360"/>
      <c r="W742" s="360"/>
      <c r="X742" s="360"/>
      <c r="Y742" s="360"/>
      <c r="Z742" s="360"/>
    </row>
    <row r="743" spans="1:26" ht="14.25">
      <c r="A743" s="360"/>
      <c r="B743" s="360"/>
      <c r="C743" s="360"/>
      <c r="D743" s="360"/>
      <c r="E743" s="360"/>
      <c r="F743" s="360"/>
      <c r="G743" s="360"/>
      <c r="H743" s="360"/>
      <c r="I743" s="360"/>
      <c r="J743" s="360"/>
      <c r="K743" s="360"/>
      <c r="L743" s="360"/>
      <c r="M743" s="360"/>
      <c r="N743" s="360"/>
      <c r="O743" s="360"/>
      <c r="P743" s="360"/>
      <c r="Q743" s="360"/>
      <c r="R743" s="360"/>
      <c r="S743" s="360"/>
      <c r="T743" s="360"/>
      <c r="U743" s="360"/>
      <c r="V743" s="360"/>
      <c r="W743" s="360"/>
      <c r="X743" s="360"/>
      <c r="Y743" s="360"/>
      <c r="Z743" s="360"/>
    </row>
    <row r="744" spans="1:26" ht="14.25">
      <c r="A744" s="360"/>
      <c r="B744" s="360"/>
      <c r="C744" s="360"/>
      <c r="D744" s="360"/>
      <c r="E744" s="360"/>
      <c r="F744" s="360"/>
      <c r="G744" s="360"/>
      <c r="H744" s="360"/>
      <c r="I744" s="360"/>
      <c r="J744" s="360"/>
      <c r="K744" s="360"/>
      <c r="L744" s="360"/>
      <c r="M744" s="360"/>
      <c r="N744" s="360"/>
      <c r="O744" s="360"/>
      <c r="P744" s="360"/>
      <c r="Q744" s="360"/>
      <c r="R744" s="360"/>
      <c r="S744" s="360"/>
      <c r="T744" s="360"/>
      <c r="U744" s="360"/>
      <c r="V744" s="360"/>
      <c r="W744" s="360"/>
      <c r="X744" s="360"/>
      <c r="Y744" s="360"/>
      <c r="Z744" s="360"/>
    </row>
    <row r="745" spans="1:26" ht="14.25">
      <c r="A745" s="360"/>
      <c r="B745" s="360"/>
      <c r="C745" s="360"/>
      <c r="D745" s="360"/>
      <c r="E745" s="360"/>
      <c r="F745" s="360"/>
      <c r="G745" s="360"/>
      <c r="H745" s="360"/>
      <c r="I745" s="360"/>
      <c r="J745" s="360"/>
      <c r="K745" s="360"/>
      <c r="L745" s="360"/>
      <c r="M745" s="360"/>
      <c r="N745" s="360"/>
      <c r="O745" s="360"/>
      <c r="P745" s="360"/>
      <c r="Q745" s="360"/>
      <c r="R745" s="360"/>
      <c r="S745" s="360"/>
      <c r="T745" s="360"/>
      <c r="U745" s="360"/>
      <c r="V745" s="360"/>
      <c r="W745" s="360"/>
      <c r="X745" s="360"/>
      <c r="Y745" s="360"/>
      <c r="Z745" s="360"/>
    </row>
    <row r="746" spans="1:26" ht="14.25">
      <c r="A746" s="360"/>
      <c r="B746" s="360"/>
      <c r="C746" s="360"/>
      <c r="D746" s="360"/>
      <c r="E746" s="360"/>
      <c r="F746" s="360"/>
      <c r="G746" s="360"/>
      <c r="H746" s="360"/>
      <c r="I746" s="360"/>
      <c r="J746" s="360"/>
      <c r="K746" s="360"/>
      <c r="L746" s="360"/>
      <c r="M746" s="360"/>
      <c r="N746" s="360"/>
      <c r="O746" s="360"/>
      <c r="P746" s="360"/>
      <c r="Q746" s="360"/>
      <c r="R746" s="360"/>
      <c r="S746" s="360"/>
      <c r="T746" s="360"/>
      <c r="U746" s="360"/>
      <c r="V746" s="360"/>
      <c r="W746" s="360"/>
      <c r="X746" s="360"/>
      <c r="Y746" s="360"/>
      <c r="Z746" s="360"/>
    </row>
    <row r="747" spans="1:26" ht="14.25">
      <c r="A747" s="360"/>
      <c r="B747" s="360"/>
      <c r="C747" s="360"/>
      <c r="D747" s="360"/>
      <c r="E747" s="360"/>
      <c r="F747" s="360"/>
      <c r="G747" s="360"/>
      <c r="H747" s="360"/>
      <c r="I747" s="360"/>
      <c r="J747" s="360"/>
      <c r="K747" s="360"/>
      <c r="L747" s="360"/>
      <c r="M747" s="360"/>
      <c r="N747" s="360"/>
      <c r="O747" s="360"/>
      <c r="P747" s="360"/>
      <c r="Q747" s="360"/>
      <c r="R747" s="360"/>
      <c r="S747" s="360"/>
      <c r="T747" s="360"/>
      <c r="U747" s="360"/>
      <c r="V747" s="360"/>
      <c r="W747" s="360"/>
      <c r="X747" s="360"/>
      <c r="Y747" s="360"/>
      <c r="Z747" s="360"/>
    </row>
    <row r="748" spans="1:26" ht="14.25">
      <c r="A748" s="360"/>
      <c r="B748" s="360"/>
      <c r="C748" s="360"/>
      <c r="D748" s="360"/>
      <c r="E748" s="360"/>
      <c r="F748" s="360"/>
      <c r="G748" s="360"/>
      <c r="H748" s="360"/>
      <c r="I748" s="360"/>
      <c r="J748" s="360"/>
      <c r="K748" s="360"/>
      <c r="L748" s="360"/>
      <c r="M748" s="360"/>
      <c r="N748" s="360"/>
      <c r="O748" s="360"/>
      <c r="P748" s="360"/>
      <c r="Q748" s="360"/>
      <c r="R748" s="360"/>
      <c r="S748" s="360"/>
      <c r="T748" s="360"/>
      <c r="U748" s="360"/>
      <c r="V748" s="360"/>
      <c r="W748" s="360"/>
      <c r="X748" s="360"/>
      <c r="Y748" s="360"/>
      <c r="Z748" s="360"/>
    </row>
    <row r="749" spans="1:26" ht="14.25">
      <c r="A749" s="360"/>
      <c r="B749" s="360"/>
      <c r="C749" s="360"/>
      <c r="D749" s="360"/>
      <c r="E749" s="360"/>
      <c r="F749" s="360"/>
      <c r="G749" s="360"/>
      <c r="H749" s="360"/>
      <c r="I749" s="360"/>
      <c r="J749" s="360"/>
      <c r="K749" s="360"/>
      <c r="L749" s="360"/>
      <c r="M749" s="360"/>
      <c r="N749" s="360"/>
      <c r="O749" s="360"/>
      <c r="P749" s="360"/>
      <c r="Q749" s="360"/>
      <c r="R749" s="360"/>
      <c r="S749" s="360"/>
      <c r="T749" s="360"/>
      <c r="U749" s="360"/>
      <c r="V749" s="360"/>
      <c r="W749" s="360"/>
      <c r="X749" s="360"/>
      <c r="Y749" s="360"/>
      <c r="Z749" s="360"/>
    </row>
    <row r="750" spans="1:26" ht="14.25">
      <c r="A750" s="360"/>
      <c r="B750" s="360"/>
      <c r="C750" s="360"/>
      <c r="D750" s="360"/>
      <c r="E750" s="360"/>
      <c r="F750" s="360"/>
      <c r="G750" s="360"/>
      <c r="H750" s="360"/>
      <c r="I750" s="360"/>
      <c r="J750" s="360"/>
      <c r="K750" s="360"/>
      <c r="L750" s="360"/>
      <c r="M750" s="360"/>
      <c r="N750" s="360"/>
      <c r="O750" s="360"/>
      <c r="P750" s="360"/>
      <c r="Q750" s="360"/>
      <c r="R750" s="360"/>
      <c r="S750" s="360"/>
      <c r="T750" s="360"/>
      <c r="U750" s="360"/>
      <c r="V750" s="360"/>
      <c r="W750" s="360"/>
      <c r="X750" s="360"/>
      <c r="Y750" s="360"/>
      <c r="Z750" s="360"/>
    </row>
    <row r="751" spans="1:26" ht="14.25">
      <c r="A751" s="360"/>
      <c r="B751" s="360"/>
      <c r="C751" s="360"/>
      <c r="D751" s="360"/>
      <c r="E751" s="360"/>
      <c r="F751" s="360"/>
      <c r="G751" s="360"/>
      <c r="H751" s="360"/>
      <c r="I751" s="360"/>
      <c r="J751" s="360"/>
      <c r="K751" s="360"/>
      <c r="L751" s="360"/>
      <c r="M751" s="360"/>
      <c r="N751" s="360"/>
      <c r="O751" s="360"/>
      <c r="P751" s="360"/>
      <c r="Q751" s="360"/>
      <c r="R751" s="360"/>
      <c r="S751" s="360"/>
      <c r="T751" s="360"/>
      <c r="U751" s="360"/>
      <c r="V751" s="360"/>
      <c r="W751" s="360"/>
      <c r="X751" s="360"/>
      <c r="Y751" s="360"/>
      <c r="Z751" s="360"/>
    </row>
    <row r="752" spans="1:26" ht="14.25">
      <c r="A752" s="360"/>
      <c r="B752" s="360"/>
      <c r="C752" s="360"/>
      <c r="D752" s="360"/>
      <c r="E752" s="360"/>
      <c r="F752" s="360"/>
      <c r="G752" s="360"/>
      <c r="H752" s="360"/>
      <c r="I752" s="360"/>
      <c r="J752" s="360"/>
      <c r="K752" s="360"/>
      <c r="L752" s="360"/>
      <c r="M752" s="360"/>
      <c r="N752" s="360"/>
      <c r="O752" s="360"/>
      <c r="P752" s="360"/>
      <c r="Q752" s="360"/>
      <c r="R752" s="360"/>
      <c r="S752" s="360"/>
      <c r="T752" s="360"/>
      <c r="U752" s="360"/>
      <c r="V752" s="360"/>
      <c r="W752" s="360"/>
      <c r="X752" s="360"/>
      <c r="Y752" s="360"/>
      <c r="Z752" s="360"/>
    </row>
    <row r="753" spans="1:26" ht="14.25">
      <c r="A753" s="360"/>
      <c r="B753" s="360"/>
      <c r="C753" s="360"/>
      <c r="D753" s="360"/>
      <c r="E753" s="360"/>
      <c r="F753" s="360"/>
      <c r="G753" s="360"/>
      <c r="H753" s="360"/>
      <c r="I753" s="360"/>
      <c r="J753" s="360"/>
      <c r="K753" s="360"/>
      <c r="L753" s="360"/>
      <c r="M753" s="360"/>
      <c r="N753" s="360"/>
      <c r="O753" s="360"/>
      <c r="P753" s="360"/>
      <c r="Q753" s="360"/>
      <c r="R753" s="360"/>
      <c r="S753" s="360"/>
      <c r="T753" s="360"/>
      <c r="U753" s="360"/>
      <c r="V753" s="360"/>
      <c r="W753" s="360"/>
      <c r="X753" s="360"/>
      <c r="Y753" s="360"/>
      <c r="Z753" s="360"/>
    </row>
    <row r="754" spans="1:26" ht="14.25">
      <c r="A754" s="360"/>
      <c r="B754" s="360"/>
      <c r="C754" s="360"/>
      <c r="D754" s="360"/>
      <c r="E754" s="360"/>
      <c r="F754" s="360"/>
      <c r="G754" s="360"/>
      <c r="H754" s="360"/>
      <c r="I754" s="360"/>
      <c r="J754" s="360"/>
      <c r="K754" s="360"/>
      <c r="L754" s="360"/>
      <c r="M754" s="360"/>
      <c r="N754" s="360"/>
      <c r="O754" s="360"/>
      <c r="P754" s="360"/>
      <c r="Q754" s="360"/>
      <c r="R754" s="360"/>
      <c r="S754" s="360"/>
      <c r="T754" s="360"/>
      <c r="U754" s="360"/>
      <c r="V754" s="360"/>
      <c r="W754" s="360"/>
      <c r="X754" s="360"/>
      <c r="Y754" s="360"/>
      <c r="Z754" s="360"/>
    </row>
    <row r="755" spans="1:26" ht="14.25">
      <c r="A755" s="360"/>
      <c r="B755" s="360"/>
      <c r="C755" s="360"/>
      <c r="D755" s="360"/>
      <c r="E755" s="360"/>
      <c r="F755" s="360"/>
      <c r="G755" s="360"/>
      <c r="H755" s="360"/>
      <c r="I755" s="360"/>
      <c r="J755" s="360"/>
      <c r="K755" s="360"/>
      <c r="L755" s="360"/>
      <c r="M755" s="360"/>
      <c r="N755" s="360"/>
      <c r="O755" s="360"/>
      <c r="P755" s="360"/>
      <c r="Q755" s="360"/>
      <c r="R755" s="360"/>
      <c r="S755" s="360"/>
      <c r="T755" s="360"/>
      <c r="U755" s="360"/>
      <c r="V755" s="360"/>
      <c r="W755" s="360"/>
      <c r="X755" s="360"/>
      <c r="Y755" s="360"/>
      <c r="Z755" s="360"/>
    </row>
    <row r="756" spans="1:26" ht="14.25">
      <c r="A756" s="360"/>
      <c r="B756" s="360"/>
      <c r="C756" s="360"/>
      <c r="D756" s="360"/>
      <c r="E756" s="360"/>
      <c r="F756" s="360"/>
      <c r="G756" s="360"/>
      <c r="H756" s="360"/>
      <c r="I756" s="360"/>
      <c r="J756" s="360"/>
      <c r="K756" s="360"/>
      <c r="L756" s="360"/>
      <c r="M756" s="360"/>
      <c r="N756" s="360"/>
      <c r="O756" s="360"/>
      <c r="P756" s="360"/>
      <c r="Q756" s="360"/>
      <c r="R756" s="360"/>
      <c r="S756" s="360"/>
      <c r="T756" s="360"/>
      <c r="U756" s="360"/>
      <c r="V756" s="360"/>
      <c r="W756" s="360"/>
      <c r="X756" s="360"/>
      <c r="Y756" s="360"/>
      <c r="Z756" s="360"/>
    </row>
    <row r="757" spans="1:26" ht="14.25">
      <c r="A757" s="360"/>
      <c r="B757" s="360"/>
      <c r="C757" s="360"/>
      <c r="D757" s="360"/>
      <c r="E757" s="360"/>
      <c r="F757" s="360"/>
      <c r="G757" s="360"/>
      <c r="H757" s="360"/>
      <c r="I757" s="360"/>
      <c r="J757" s="360"/>
      <c r="K757" s="360"/>
      <c r="L757" s="360"/>
      <c r="M757" s="360"/>
      <c r="N757" s="360"/>
      <c r="O757" s="360"/>
      <c r="P757" s="360"/>
      <c r="Q757" s="360"/>
      <c r="R757" s="360"/>
      <c r="S757" s="360"/>
      <c r="T757" s="360"/>
      <c r="U757" s="360"/>
      <c r="V757" s="360"/>
      <c r="W757" s="360"/>
      <c r="X757" s="360"/>
      <c r="Y757" s="360"/>
      <c r="Z757" s="360"/>
    </row>
    <row r="758" spans="1:26" ht="14.25">
      <c r="A758" s="360"/>
      <c r="B758" s="360"/>
      <c r="C758" s="360"/>
      <c r="D758" s="360"/>
      <c r="E758" s="360"/>
      <c r="F758" s="360"/>
      <c r="G758" s="360"/>
      <c r="H758" s="360"/>
      <c r="I758" s="360"/>
      <c r="J758" s="360"/>
      <c r="K758" s="360"/>
      <c r="L758" s="360"/>
      <c r="M758" s="360"/>
      <c r="N758" s="360"/>
      <c r="O758" s="360"/>
      <c r="P758" s="360"/>
      <c r="Q758" s="360"/>
      <c r="R758" s="360"/>
      <c r="S758" s="360"/>
      <c r="T758" s="360"/>
      <c r="U758" s="360"/>
      <c r="V758" s="360"/>
      <c r="W758" s="360"/>
      <c r="X758" s="360"/>
      <c r="Y758" s="360"/>
      <c r="Z758" s="360"/>
    </row>
    <row r="759" spans="1:26" ht="14.25">
      <c r="A759" s="360"/>
      <c r="B759" s="360"/>
      <c r="C759" s="360"/>
      <c r="D759" s="360"/>
      <c r="E759" s="360"/>
      <c r="F759" s="360"/>
      <c r="G759" s="360"/>
      <c r="H759" s="360"/>
      <c r="I759" s="360"/>
      <c r="J759" s="360"/>
      <c r="K759" s="360"/>
      <c r="L759" s="360"/>
      <c r="M759" s="360"/>
      <c r="N759" s="360"/>
      <c r="O759" s="360"/>
      <c r="P759" s="360"/>
      <c r="Q759" s="360"/>
      <c r="R759" s="360"/>
      <c r="S759" s="360"/>
      <c r="T759" s="360"/>
      <c r="U759" s="360"/>
      <c r="V759" s="360"/>
      <c r="W759" s="360"/>
      <c r="X759" s="360"/>
      <c r="Y759" s="360"/>
      <c r="Z759" s="360"/>
    </row>
    <row r="760" spans="1:26" ht="14.25">
      <c r="A760" s="360"/>
      <c r="B760" s="360"/>
      <c r="C760" s="360"/>
      <c r="D760" s="360"/>
      <c r="E760" s="360"/>
      <c r="F760" s="360"/>
      <c r="G760" s="360"/>
      <c r="H760" s="360"/>
      <c r="I760" s="360"/>
      <c r="J760" s="360"/>
      <c r="K760" s="360"/>
      <c r="L760" s="360"/>
      <c r="M760" s="360"/>
      <c r="N760" s="360"/>
      <c r="O760" s="360"/>
      <c r="P760" s="360"/>
      <c r="Q760" s="360"/>
      <c r="R760" s="360"/>
      <c r="S760" s="360"/>
      <c r="T760" s="360"/>
      <c r="U760" s="360"/>
      <c r="V760" s="360"/>
      <c r="W760" s="360"/>
      <c r="X760" s="360"/>
      <c r="Y760" s="360"/>
      <c r="Z760" s="360"/>
    </row>
    <row r="761" spans="1:26" ht="14.25">
      <c r="A761" s="360"/>
      <c r="B761" s="360"/>
      <c r="C761" s="360"/>
      <c r="D761" s="360"/>
      <c r="E761" s="360"/>
      <c r="F761" s="360"/>
      <c r="G761" s="360"/>
      <c r="H761" s="360"/>
      <c r="I761" s="360"/>
      <c r="J761" s="360"/>
      <c r="K761" s="360"/>
      <c r="L761" s="360"/>
      <c r="M761" s="360"/>
      <c r="N761" s="360"/>
      <c r="O761" s="360"/>
      <c r="P761" s="360"/>
      <c r="Q761" s="360"/>
      <c r="R761" s="360"/>
      <c r="S761" s="360"/>
      <c r="T761" s="360"/>
      <c r="U761" s="360"/>
      <c r="V761" s="360"/>
      <c r="W761" s="360"/>
      <c r="X761" s="360"/>
      <c r="Y761" s="360"/>
      <c r="Z761" s="360"/>
    </row>
    <row r="762" spans="1:26" ht="14.25">
      <c r="A762" s="360"/>
      <c r="B762" s="360"/>
      <c r="C762" s="360"/>
      <c r="D762" s="360"/>
      <c r="E762" s="360"/>
      <c r="F762" s="360"/>
      <c r="G762" s="360"/>
      <c r="H762" s="360"/>
      <c r="I762" s="360"/>
      <c r="J762" s="360"/>
      <c r="K762" s="360"/>
      <c r="L762" s="360"/>
      <c r="M762" s="360"/>
      <c r="N762" s="360"/>
      <c r="O762" s="360"/>
      <c r="P762" s="360"/>
      <c r="Q762" s="360"/>
      <c r="R762" s="360"/>
      <c r="S762" s="360"/>
      <c r="T762" s="360"/>
      <c r="U762" s="360"/>
      <c r="V762" s="360"/>
      <c r="W762" s="360"/>
      <c r="X762" s="360"/>
      <c r="Y762" s="360"/>
      <c r="Z762" s="360"/>
    </row>
    <row r="763" spans="1:26" ht="14.25">
      <c r="A763" s="360"/>
      <c r="B763" s="360"/>
      <c r="C763" s="360"/>
      <c r="D763" s="360"/>
      <c r="E763" s="360"/>
      <c r="F763" s="360"/>
      <c r="G763" s="360"/>
      <c r="H763" s="360"/>
      <c r="I763" s="360"/>
      <c r="J763" s="360"/>
      <c r="K763" s="360"/>
      <c r="L763" s="360"/>
      <c r="M763" s="360"/>
      <c r="N763" s="360"/>
      <c r="O763" s="360"/>
      <c r="P763" s="360"/>
      <c r="Q763" s="360"/>
      <c r="R763" s="360"/>
      <c r="S763" s="360"/>
      <c r="T763" s="360"/>
      <c r="U763" s="360"/>
      <c r="V763" s="360"/>
      <c r="W763" s="360"/>
      <c r="X763" s="360"/>
      <c r="Y763" s="360"/>
      <c r="Z763" s="360"/>
    </row>
    <row r="764" spans="1:26" ht="14.25">
      <c r="A764" s="360"/>
      <c r="B764" s="360"/>
      <c r="C764" s="360"/>
      <c r="D764" s="360"/>
      <c r="E764" s="360"/>
      <c r="F764" s="360"/>
      <c r="G764" s="360"/>
      <c r="H764" s="360"/>
      <c r="I764" s="360"/>
      <c r="J764" s="360"/>
      <c r="K764" s="360"/>
      <c r="L764" s="360"/>
      <c r="M764" s="360"/>
      <c r="N764" s="360"/>
      <c r="O764" s="360"/>
      <c r="P764" s="360"/>
      <c r="Q764" s="360"/>
      <c r="R764" s="360"/>
      <c r="S764" s="360"/>
      <c r="T764" s="360"/>
      <c r="U764" s="360"/>
      <c r="V764" s="360"/>
      <c r="W764" s="360"/>
      <c r="X764" s="360"/>
      <c r="Y764" s="360"/>
      <c r="Z764" s="360"/>
    </row>
    <row r="765" spans="1:26" ht="14.25">
      <c r="A765" s="360"/>
      <c r="B765" s="360"/>
      <c r="C765" s="360"/>
      <c r="D765" s="360"/>
      <c r="E765" s="360"/>
      <c r="F765" s="360"/>
      <c r="G765" s="360"/>
      <c r="H765" s="360"/>
      <c r="I765" s="360"/>
      <c r="J765" s="360"/>
      <c r="K765" s="360"/>
      <c r="L765" s="360"/>
      <c r="M765" s="360"/>
      <c r="N765" s="360"/>
      <c r="O765" s="360"/>
      <c r="P765" s="360"/>
      <c r="Q765" s="360"/>
      <c r="R765" s="360"/>
      <c r="S765" s="360"/>
      <c r="T765" s="360"/>
      <c r="U765" s="360"/>
      <c r="V765" s="360"/>
      <c r="W765" s="360"/>
      <c r="X765" s="360"/>
      <c r="Y765" s="360"/>
      <c r="Z765" s="360"/>
    </row>
    <row r="766" spans="1:26" ht="14.25">
      <c r="A766" s="360"/>
      <c r="B766" s="360"/>
      <c r="C766" s="360"/>
      <c r="D766" s="360"/>
      <c r="E766" s="360"/>
      <c r="F766" s="360"/>
      <c r="G766" s="360"/>
      <c r="H766" s="360"/>
      <c r="I766" s="360"/>
      <c r="J766" s="360"/>
      <c r="K766" s="360"/>
      <c r="L766" s="360"/>
      <c r="M766" s="360"/>
      <c r="N766" s="360"/>
      <c r="O766" s="360"/>
      <c r="P766" s="360"/>
      <c r="Q766" s="360"/>
      <c r="R766" s="360"/>
      <c r="S766" s="360"/>
      <c r="T766" s="360"/>
      <c r="U766" s="360"/>
      <c r="V766" s="360"/>
      <c r="W766" s="360"/>
      <c r="X766" s="360"/>
      <c r="Y766" s="360"/>
      <c r="Z766" s="360"/>
    </row>
    <row r="767" spans="1:26" ht="14.25">
      <c r="A767" s="360"/>
      <c r="B767" s="360"/>
      <c r="C767" s="360"/>
      <c r="D767" s="360"/>
      <c r="E767" s="360"/>
      <c r="F767" s="360"/>
      <c r="G767" s="360"/>
      <c r="H767" s="360"/>
      <c r="I767" s="360"/>
      <c r="J767" s="360"/>
      <c r="K767" s="360"/>
      <c r="L767" s="360"/>
      <c r="M767" s="360"/>
      <c r="N767" s="360"/>
      <c r="O767" s="360"/>
      <c r="P767" s="360"/>
      <c r="Q767" s="360"/>
      <c r="R767" s="360"/>
      <c r="S767" s="360"/>
      <c r="T767" s="360"/>
      <c r="U767" s="360"/>
      <c r="V767" s="360"/>
      <c r="W767" s="360"/>
      <c r="X767" s="360"/>
      <c r="Y767" s="360"/>
      <c r="Z767" s="360"/>
    </row>
    <row r="768" spans="1:26" ht="14.25">
      <c r="A768" s="360"/>
      <c r="B768" s="360"/>
      <c r="C768" s="360"/>
      <c r="D768" s="360"/>
      <c r="E768" s="360"/>
      <c r="F768" s="360"/>
      <c r="G768" s="360"/>
      <c r="H768" s="360"/>
      <c r="I768" s="360"/>
      <c r="J768" s="360"/>
      <c r="K768" s="360"/>
      <c r="L768" s="360"/>
      <c r="M768" s="360"/>
      <c r="N768" s="360"/>
      <c r="O768" s="360"/>
      <c r="P768" s="360"/>
      <c r="Q768" s="360"/>
      <c r="R768" s="360"/>
      <c r="S768" s="360"/>
      <c r="T768" s="360"/>
      <c r="U768" s="360"/>
      <c r="V768" s="360"/>
      <c r="W768" s="360"/>
      <c r="X768" s="360"/>
      <c r="Y768" s="360"/>
      <c r="Z768" s="360"/>
    </row>
    <row r="769" spans="1:26" ht="14.25">
      <c r="A769" s="360"/>
      <c r="B769" s="360"/>
      <c r="C769" s="360"/>
      <c r="D769" s="360"/>
      <c r="E769" s="360"/>
      <c r="F769" s="360"/>
      <c r="G769" s="360"/>
      <c r="H769" s="360"/>
      <c r="I769" s="360"/>
      <c r="J769" s="360"/>
      <c r="K769" s="360"/>
      <c r="L769" s="360"/>
      <c r="M769" s="360"/>
      <c r="N769" s="360"/>
      <c r="O769" s="360"/>
      <c r="P769" s="360"/>
      <c r="Q769" s="360"/>
      <c r="R769" s="360"/>
      <c r="S769" s="360"/>
      <c r="T769" s="360"/>
      <c r="U769" s="360"/>
      <c r="V769" s="360"/>
      <c r="W769" s="360"/>
      <c r="X769" s="360"/>
      <c r="Y769" s="360"/>
      <c r="Z769" s="360"/>
    </row>
    <row r="770" spans="1:26" ht="14.25">
      <c r="A770" s="360"/>
      <c r="B770" s="360"/>
      <c r="C770" s="360"/>
      <c r="D770" s="360"/>
      <c r="E770" s="360"/>
      <c r="F770" s="360"/>
      <c r="G770" s="360"/>
      <c r="H770" s="360"/>
      <c r="I770" s="360"/>
      <c r="J770" s="360"/>
      <c r="K770" s="360"/>
      <c r="L770" s="360"/>
      <c r="M770" s="360"/>
      <c r="N770" s="360"/>
      <c r="O770" s="360"/>
      <c r="P770" s="360"/>
      <c r="Q770" s="360"/>
      <c r="R770" s="360"/>
      <c r="S770" s="360"/>
      <c r="T770" s="360"/>
      <c r="U770" s="360"/>
      <c r="V770" s="360"/>
      <c r="W770" s="360"/>
      <c r="X770" s="360"/>
      <c r="Y770" s="360"/>
      <c r="Z770" s="360"/>
    </row>
    <row r="771" spans="1:26" ht="14.25">
      <c r="A771" s="360"/>
      <c r="B771" s="360"/>
      <c r="C771" s="360"/>
      <c r="D771" s="360"/>
      <c r="E771" s="360"/>
      <c r="F771" s="360"/>
      <c r="G771" s="360"/>
      <c r="H771" s="360"/>
      <c r="I771" s="360"/>
      <c r="J771" s="360"/>
      <c r="K771" s="360"/>
      <c r="L771" s="360"/>
      <c r="M771" s="360"/>
      <c r="N771" s="360"/>
      <c r="O771" s="360"/>
      <c r="P771" s="360"/>
      <c r="Q771" s="360"/>
      <c r="R771" s="360"/>
      <c r="S771" s="360"/>
      <c r="T771" s="360"/>
      <c r="U771" s="360"/>
      <c r="V771" s="360"/>
      <c r="W771" s="360"/>
      <c r="X771" s="360"/>
      <c r="Y771" s="360"/>
      <c r="Z771" s="360"/>
    </row>
    <row r="772" spans="1:26" ht="14.25">
      <c r="A772" s="360"/>
      <c r="B772" s="360"/>
      <c r="C772" s="360"/>
      <c r="D772" s="360"/>
      <c r="E772" s="360"/>
      <c r="F772" s="360"/>
      <c r="G772" s="360"/>
      <c r="H772" s="360"/>
      <c r="I772" s="360"/>
      <c r="J772" s="360"/>
      <c r="K772" s="360"/>
      <c r="L772" s="360"/>
      <c r="M772" s="360"/>
      <c r="N772" s="360"/>
      <c r="O772" s="360"/>
      <c r="P772" s="360"/>
      <c r="Q772" s="360"/>
      <c r="R772" s="360"/>
      <c r="S772" s="360"/>
      <c r="T772" s="360"/>
      <c r="U772" s="360"/>
      <c r="V772" s="360"/>
      <c r="W772" s="360"/>
      <c r="X772" s="360"/>
      <c r="Y772" s="360"/>
      <c r="Z772" s="360"/>
    </row>
    <row r="773" spans="1:26" ht="14.25">
      <c r="A773" s="360"/>
      <c r="B773" s="360"/>
      <c r="C773" s="360"/>
      <c r="D773" s="360"/>
      <c r="E773" s="360"/>
      <c r="F773" s="360"/>
      <c r="G773" s="360"/>
      <c r="H773" s="360"/>
      <c r="I773" s="360"/>
      <c r="J773" s="360"/>
      <c r="K773" s="360"/>
      <c r="L773" s="360"/>
      <c r="M773" s="360"/>
      <c r="N773" s="360"/>
      <c r="O773" s="360"/>
      <c r="P773" s="360"/>
      <c r="Q773" s="360"/>
      <c r="R773" s="360"/>
      <c r="S773" s="360"/>
      <c r="T773" s="360"/>
      <c r="U773" s="360"/>
      <c r="V773" s="360"/>
      <c r="W773" s="360"/>
      <c r="X773" s="360"/>
      <c r="Y773" s="360"/>
      <c r="Z773" s="360"/>
    </row>
    <row r="774" spans="1:26" ht="14.25">
      <c r="A774" s="360"/>
      <c r="B774" s="360"/>
      <c r="C774" s="360"/>
      <c r="D774" s="360"/>
      <c r="E774" s="360"/>
      <c r="F774" s="360"/>
      <c r="G774" s="360"/>
      <c r="H774" s="360"/>
      <c r="I774" s="360"/>
      <c r="J774" s="360"/>
      <c r="K774" s="360"/>
      <c r="L774" s="360"/>
      <c r="M774" s="360"/>
      <c r="N774" s="360"/>
      <c r="O774" s="360"/>
      <c r="P774" s="360"/>
      <c r="Q774" s="360"/>
      <c r="R774" s="360"/>
      <c r="S774" s="360"/>
      <c r="T774" s="360"/>
      <c r="U774" s="360"/>
      <c r="V774" s="360"/>
      <c r="W774" s="360"/>
      <c r="X774" s="360"/>
      <c r="Y774" s="360"/>
      <c r="Z774" s="360"/>
    </row>
    <row r="775" spans="1:26" ht="14.25">
      <c r="A775" s="360"/>
      <c r="B775" s="360"/>
      <c r="C775" s="360"/>
      <c r="D775" s="360"/>
      <c r="E775" s="360"/>
      <c r="F775" s="360"/>
      <c r="G775" s="360"/>
      <c r="H775" s="360"/>
      <c r="I775" s="360"/>
      <c r="J775" s="360"/>
      <c r="K775" s="360"/>
      <c r="L775" s="360"/>
      <c r="M775" s="360"/>
      <c r="N775" s="360"/>
      <c r="O775" s="360"/>
      <c r="P775" s="360"/>
      <c r="Q775" s="360"/>
      <c r="R775" s="360"/>
      <c r="S775" s="360"/>
      <c r="T775" s="360"/>
      <c r="U775" s="360"/>
      <c r="V775" s="360"/>
      <c r="W775" s="360"/>
      <c r="X775" s="360"/>
      <c r="Y775" s="360"/>
      <c r="Z775" s="360"/>
    </row>
    <row r="776" spans="1:26" ht="14.25">
      <c r="A776" s="360"/>
      <c r="B776" s="360"/>
      <c r="C776" s="360"/>
      <c r="D776" s="360"/>
      <c r="E776" s="360"/>
      <c r="F776" s="360"/>
      <c r="G776" s="360"/>
      <c r="H776" s="360"/>
      <c r="I776" s="360"/>
      <c r="J776" s="360"/>
      <c r="K776" s="360"/>
      <c r="L776" s="360"/>
      <c r="M776" s="360"/>
      <c r="N776" s="360"/>
      <c r="O776" s="360"/>
      <c r="P776" s="360"/>
      <c r="Q776" s="360"/>
      <c r="R776" s="360"/>
      <c r="S776" s="360"/>
      <c r="T776" s="360"/>
      <c r="U776" s="360"/>
      <c r="V776" s="360"/>
      <c r="W776" s="360"/>
      <c r="X776" s="360"/>
      <c r="Y776" s="360"/>
      <c r="Z776" s="360"/>
    </row>
    <row r="777" spans="1:26" ht="14.25">
      <c r="A777" s="360"/>
      <c r="B777" s="360"/>
      <c r="C777" s="360"/>
      <c r="D777" s="360"/>
      <c r="E777" s="360"/>
      <c r="F777" s="360"/>
      <c r="G777" s="360"/>
      <c r="H777" s="360"/>
      <c r="I777" s="360"/>
      <c r="J777" s="360"/>
      <c r="K777" s="360"/>
      <c r="L777" s="360"/>
      <c r="M777" s="360"/>
      <c r="N777" s="360"/>
      <c r="O777" s="360"/>
      <c r="P777" s="360"/>
      <c r="Q777" s="360"/>
      <c r="R777" s="360"/>
      <c r="S777" s="360"/>
      <c r="T777" s="360"/>
      <c r="U777" s="360"/>
      <c r="V777" s="360"/>
      <c r="W777" s="360"/>
      <c r="X777" s="360"/>
      <c r="Y777" s="360"/>
      <c r="Z777" s="360"/>
    </row>
    <row r="778" spans="1:26" ht="14.25">
      <c r="A778" s="360"/>
      <c r="B778" s="360"/>
      <c r="C778" s="360"/>
      <c r="D778" s="360"/>
      <c r="E778" s="360"/>
      <c r="F778" s="360"/>
      <c r="G778" s="360"/>
      <c r="H778" s="360"/>
      <c r="I778" s="360"/>
      <c r="J778" s="360"/>
      <c r="K778" s="360"/>
      <c r="L778" s="360"/>
      <c r="M778" s="360"/>
      <c r="N778" s="360"/>
      <c r="O778" s="360"/>
      <c r="P778" s="360"/>
      <c r="Q778" s="360"/>
      <c r="R778" s="360"/>
      <c r="S778" s="360"/>
      <c r="T778" s="360"/>
      <c r="U778" s="360"/>
      <c r="V778" s="360"/>
      <c r="W778" s="360"/>
      <c r="X778" s="360"/>
      <c r="Y778" s="360"/>
      <c r="Z778" s="360"/>
    </row>
    <row r="779" spans="1:26" ht="14.25">
      <c r="A779" s="360"/>
      <c r="B779" s="360"/>
      <c r="C779" s="360"/>
      <c r="D779" s="360"/>
      <c r="E779" s="360"/>
      <c r="F779" s="360"/>
      <c r="G779" s="360"/>
      <c r="H779" s="360"/>
      <c r="I779" s="360"/>
      <c r="J779" s="360"/>
      <c r="K779" s="360"/>
      <c r="L779" s="360"/>
      <c r="M779" s="360"/>
      <c r="N779" s="360"/>
      <c r="O779" s="360"/>
      <c r="P779" s="360"/>
      <c r="Q779" s="360"/>
      <c r="R779" s="360"/>
      <c r="S779" s="360"/>
      <c r="T779" s="360"/>
      <c r="U779" s="360"/>
      <c r="V779" s="360"/>
      <c r="W779" s="360"/>
      <c r="X779" s="360"/>
      <c r="Y779" s="360"/>
      <c r="Z779" s="360"/>
    </row>
    <row r="780" spans="1:26" ht="14.25">
      <c r="A780" s="360"/>
      <c r="B780" s="360"/>
      <c r="C780" s="360"/>
      <c r="D780" s="360"/>
      <c r="E780" s="360"/>
      <c r="F780" s="360"/>
      <c r="G780" s="360"/>
      <c r="H780" s="360"/>
      <c r="I780" s="360"/>
      <c r="J780" s="360"/>
      <c r="K780" s="360"/>
      <c r="L780" s="360"/>
      <c r="M780" s="360"/>
      <c r="N780" s="360"/>
      <c r="O780" s="360"/>
      <c r="P780" s="360"/>
      <c r="Q780" s="360"/>
      <c r="R780" s="360"/>
      <c r="S780" s="360"/>
      <c r="T780" s="360"/>
      <c r="U780" s="360"/>
      <c r="V780" s="360"/>
      <c r="W780" s="360"/>
      <c r="X780" s="360"/>
      <c r="Y780" s="360"/>
      <c r="Z780" s="360"/>
    </row>
    <row r="781" spans="1:26" ht="14.25">
      <c r="A781" s="360"/>
      <c r="B781" s="360"/>
      <c r="C781" s="360"/>
      <c r="D781" s="360"/>
      <c r="E781" s="360"/>
      <c r="F781" s="360"/>
      <c r="G781" s="360"/>
      <c r="H781" s="360"/>
      <c r="I781" s="360"/>
      <c r="J781" s="360"/>
      <c r="K781" s="360"/>
      <c r="L781" s="360"/>
      <c r="M781" s="360"/>
      <c r="N781" s="360"/>
      <c r="O781" s="360"/>
      <c r="P781" s="360"/>
      <c r="Q781" s="360"/>
      <c r="R781" s="360"/>
      <c r="S781" s="360"/>
      <c r="T781" s="360"/>
      <c r="U781" s="360"/>
      <c r="V781" s="360"/>
      <c r="W781" s="360"/>
      <c r="X781" s="360"/>
      <c r="Y781" s="360"/>
      <c r="Z781" s="360"/>
    </row>
    <row r="782" spans="1:26" ht="14.25">
      <c r="A782" s="360"/>
      <c r="B782" s="360"/>
      <c r="C782" s="360"/>
      <c r="D782" s="360"/>
      <c r="E782" s="360"/>
      <c r="F782" s="360"/>
      <c r="G782" s="360"/>
      <c r="H782" s="360"/>
      <c r="I782" s="360"/>
      <c r="J782" s="360"/>
      <c r="K782" s="360"/>
      <c r="L782" s="360"/>
      <c r="M782" s="360"/>
      <c r="N782" s="360"/>
      <c r="O782" s="360"/>
      <c r="P782" s="360"/>
      <c r="Q782" s="360"/>
      <c r="R782" s="360"/>
      <c r="S782" s="360"/>
      <c r="T782" s="360"/>
      <c r="U782" s="360"/>
      <c r="V782" s="360"/>
      <c r="W782" s="360"/>
      <c r="X782" s="360"/>
      <c r="Y782" s="360"/>
      <c r="Z782" s="360"/>
    </row>
    <row r="783" spans="1:26" ht="14.25">
      <c r="A783" s="360"/>
      <c r="B783" s="360"/>
      <c r="C783" s="360"/>
      <c r="D783" s="360"/>
      <c r="E783" s="360"/>
      <c r="F783" s="360"/>
      <c r="G783" s="360"/>
      <c r="H783" s="360"/>
      <c r="I783" s="360"/>
      <c r="J783" s="360"/>
      <c r="K783" s="360"/>
      <c r="L783" s="360"/>
      <c r="M783" s="360"/>
      <c r="N783" s="360"/>
      <c r="O783" s="360"/>
      <c r="P783" s="360"/>
      <c r="Q783" s="360"/>
      <c r="R783" s="360"/>
      <c r="S783" s="360"/>
      <c r="T783" s="360"/>
      <c r="U783" s="360"/>
      <c r="V783" s="360"/>
      <c r="W783" s="360"/>
      <c r="X783" s="360"/>
      <c r="Y783" s="360"/>
      <c r="Z783" s="360"/>
    </row>
    <row r="784" spans="1:26" ht="14.25">
      <c r="A784" s="360"/>
      <c r="B784" s="360"/>
      <c r="C784" s="360"/>
      <c r="D784" s="360"/>
      <c r="E784" s="360"/>
      <c r="F784" s="360"/>
      <c r="G784" s="360"/>
      <c r="H784" s="360"/>
      <c r="I784" s="360"/>
      <c r="J784" s="360"/>
      <c r="K784" s="360"/>
      <c r="L784" s="360"/>
      <c r="M784" s="360"/>
      <c r="N784" s="360"/>
      <c r="O784" s="360"/>
      <c r="P784" s="360"/>
      <c r="Q784" s="360"/>
      <c r="R784" s="360"/>
      <c r="S784" s="360"/>
      <c r="T784" s="360"/>
      <c r="U784" s="360"/>
      <c r="V784" s="360"/>
      <c r="W784" s="360"/>
      <c r="X784" s="360"/>
      <c r="Y784" s="360"/>
      <c r="Z784" s="360"/>
    </row>
    <row r="785" spans="1:26" ht="14.25">
      <c r="A785" s="360"/>
      <c r="B785" s="360"/>
      <c r="C785" s="360"/>
      <c r="D785" s="360"/>
      <c r="E785" s="360"/>
      <c r="F785" s="360"/>
      <c r="G785" s="360"/>
      <c r="H785" s="360"/>
      <c r="I785" s="360"/>
      <c r="J785" s="360"/>
      <c r="K785" s="360"/>
      <c r="L785" s="360"/>
      <c r="M785" s="360"/>
      <c r="N785" s="360"/>
      <c r="O785" s="360"/>
      <c r="P785" s="360"/>
      <c r="Q785" s="360"/>
      <c r="R785" s="360"/>
      <c r="S785" s="360"/>
      <c r="T785" s="360"/>
      <c r="U785" s="360"/>
      <c r="V785" s="360"/>
      <c r="W785" s="360"/>
      <c r="X785" s="360"/>
      <c r="Y785" s="360"/>
      <c r="Z785" s="360"/>
    </row>
    <row r="786" spans="1:26" ht="14.25">
      <c r="A786" s="360"/>
      <c r="B786" s="360"/>
      <c r="C786" s="360"/>
      <c r="D786" s="360"/>
      <c r="E786" s="360"/>
      <c r="F786" s="360"/>
      <c r="G786" s="360"/>
      <c r="H786" s="360"/>
      <c r="I786" s="360"/>
      <c r="J786" s="360"/>
      <c r="K786" s="360"/>
      <c r="L786" s="360"/>
      <c r="M786" s="360"/>
      <c r="N786" s="360"/>
      <c r="O786" s="360"/>
      <c r="P786" s="360"/>
      <c r="Q786" s="360"/>
      <c r="R786" s="360"/>
      <c r="S786" s="360"/>
      <c r="T786" s="360"/>
      <c r="U786" s="360"/>
      <c r="V786" s="360"/>
      <c r="W786" s="360"/>
      <c r="X786" s="360"/>
      <c r="Y786" s="360"/>
      <c r="Z786" s="360"/>
    </row>
    <row r="787" spans="1:26" ht="14.25">
      <c r="A787" s="360"/>
      <c r="B787" s="360"/>
      <c r="C787" s="360"/>
      <c r="D787" s="360"/>
      <c r="E787" s="360"/>
      <c r="F787" s="360"/>
      <c r="G787" s="360"/>
      <c r="H787" s="360"/>
      <c r="I787" s="360"/>
      <c r="J787" s="360"/>
      <c r="K787" s="360"/>
      <c r="L787" s="360"/>
      <c r="M787" s="360"/>
      <c r="N787" s="360"/>
      <c r="O787" s="360"/>
      <c r="P787" s="360"/>
      <c r="Q787" s="360"/>
      <c r="R787" s="360"/>
      <c r="S787" s="360"/>
      <c r="T787" s="360"/>
      <c r="U787" s="360"/>
      <c r="V787" s="360"/>
      <c r="W787" s="360"/>
      <c r="X787" s="360"/>
      <c r="Y787" s="360"/>
      <c r="Z787" s="360"/>
    </row>
    <row r="788" spans="1:26" ht="14.25">
      <c r="A788" s="360"/>
      <c r="B788" s="360"/>
      <c r="C788" s="360"/>
      <c r="D788" s="360"/>
      <c r="E788" s="360"/>
      <c r="F788" s="360"/>
      <c r="G788" s="360"/>
      <c r="H788" s="360"/>
      <c r="I788" s="360"/>
      <c r="J788" s="360"/>
      <c r="K788" s="360"/>
      <c r="L788" s="360"/>
      <c r="M788" s="360"/>
      <c r="N788" s="360"/>
      <c r="O788" s="360"/>
      <c r="P788" s="360"/>
      <c r="Q788" s="360"/>
      <c r="R788" s="360"/>
      <c r="S788" s="360"/>
      <c r="T788" s="360"/>
      <c r="U788" s="360"/>
      <c r="V788" s="360"/>
      <c r="W788" s="360"/>
      <c r="X788" s="360"/>
      <c r="Y788" s="360"/>
      <c r="Z788" s="360"/>
    </row>
    <row r="789" spans="1:26" ht="14.25">
      <c r="A789" s="360"/>
      <c r="B789" s="360"/>
      <c r="C789" s="360"/>
      <c r="D789" s="360"/>
      <c r="E789" s="360"/>
      <c r="F789" s="360"/>
      <c r="G789" s="360"/>
      <c r="H789" s="360"/>
      <c r="I789" s="360"/>
      <c r="J789" s="360"/>
      <c r="K789" s="360"/>
      <c r="L789" s="360"/>
      <c r="M789" s="360"/>
      <c r="N789" s="360"/>
      <c r="O789" s="360"/>
      <c r="P789" s="360"/>
      <c r="Q789" s="360"/>
      <c r="R789" s="360"/>
      <c r="S789" s="360"/>
      <c r="T789" s="360"/>
      <c r="U789" s="360"/>
      <c r="V789" s="360"/>
      <c r="W789" s="360"/>
      <c r="X789" s="360"/>
      <c r="Y789" s="360"/>
      <c r="Z789" s="360"/>
    </row>
    <row r="790" spans="1:26" ht="14.25">
      <c r="A790" s="360"/>
      <c r="B790" s="360"/>
      <c r="C790" s="360"/>
      <c r="D790" s="360"/>
      <c r="E790" s="360"/>
      <c r="F790" s="360"/>
      <c r="G790" s="360"/>
      <c r="H790" s="360"/>
      <c r="I790" s="360"/>
      <c r="J790" s="360"/>
      <c r="K790" s="360"/>
      <c r="L790" s="360"/>
      <c r="M790" s="360"/>
      <c r="N790" s="360"/>
      <c r="O790" s="360"/>
      <c r="P790" s="360"/>
      <c r="Q790" s="360"/>
      <c r="R790" s="360"/>
      <c r="S790" s="360"/>
      <c r="T790" s="360"/>
      <c r="U790" s="360"/>
      <c r="V790" s="360"/>
      <c r="W790" s="360"/>
      <c r="X790" s="360"/>
      <c r="Y790" s="360"/>
      <c r="Z790" s="360"/>
    </row>
    <row r="791" spans="1:26" ht="14.25">
      <c r="A791" s="360"/>
      <c r="B791" s="360"/>
      <c r="C791" s="360"/>
      <c r="D791" s="360"/>
      <c r="E791" s="360"/>
      <c r="F791" s="360"/>
      <c r="G791" s="360"/>
      <c r="H791" s="360"/>
      <c r="I791" s="360"/>
      <c r="J791" s="360"/>
      <c r="K791" s="360"/>
      <c r="L791" s="360"/>
      <c r="M791" s="360"/>
      <c r="N791" s="360"/>
      <c r="O791" s="360"/>
      <c r="P791" s="360"/>
      <c r="Q791" s="360"/>
      <c r="R791" s="360"/>
      <c r="S791" s="360"/>
      <c r="T791" s="360"/>
      <c r="U791" s="360"/>
      <c r="V791" s="360"/>
      <c r="W791" s="360"/>
      <c r="X791" s="360"/>
      <c r="Y791" s="360"/>
      <c r="Z791" s="360"/>
    </row>
    <row r="792" spans="1:26" ht="14.25">
      <c r="A792" s="360"/>
      <c r="B792" s="360"/>
      <c r="C792" s="360"/>
      <c r="D792" s="360"/>
      <c r="E792" s="360"/>
      <c r="F792" s="360"/>
      <c r="G792" s="360"/>
      <c r="H792" s="360"/>
      <c r="I792" s="360"/>
      <c r="J792" s="360"/>
      <c r="K792" s="360"/>
      <c r="L792" s="360"/>
      <c r="M792" s="360"/>
      <c r="N792" s="360"/>
      <c r="O792" s="360"/>
      <c r="P792" s="360"/>
      <c r="Q792" s="360"/>
      <c r="R792" s="360"/>
      <c r="S792" s="360"/>
      <c r="T792" s="360"/>
      <c r="U792" s="360"/>
      <c r="V792" s="360"/>
      <c r="W792" s="360"/>
      <c r="X792" s="360"/>
      <c r="Y792" s="360"/>
      <c r="Z792" s="360"/>
    </row>
    <row r="793" spans="1:26" ht="14.25">
      <c r="A793" s="360"/>
      <c r="B793" s="360"/>
      <c r="C793" s="360"/>
      <c r="D793" s="360"/>
      <c r="E793" s="360"/>
      <c r="F793" s="360"/>
      <c r="G793" s="360"/>
      <c r="H793" s="360"/>
      <c r="I793" s="360"/>
      <c r="J793" s="360"/>
      <c r="K793" s="360"/>
      <c r="L793" s="360"/>
      <c r="M793" s="360"/>
      <c r="N793" s="360"/>
      <c r="O793" s="360"/>
      <c r="P793" s="360"/>
      <c r="Q793" s="360"/>
      <c r="R793" s="360"/>
      <c r="S793" s="360"/>
      <c r="T793" s="360"/>
      <c r="U793" s="360"/>
      <c r="V793" s="360"/>
      <c r="W793" s="360"/>
      <c r="X793" s="360"/>
      <c r="Y793" s="360"/>
      <c r="Z793" s="360"/>
    </row>
    <row r="794" spans="1:26" ht="14.25">
      <c r="A794" s="360"/>
      <c r="B794" s="360"/>
      <c r="C794" s="360"/>
      <c r="D794" s="360"/>
      <c r="E794" s="360"/>
      <c r="F794" s="360"/>
      <c r="G794" s="360"/>
      <c r="H794" s="360"/>
      <c r="I794" s="360"/>
      <c r="J794" s="360"/>
      <c r="K794" s="360"/>
      <c r="L794" s="360"/>
      <c r="M794" s="360"/>
      <c r="N794" s="360"/>
      <c r="O794" s="360"/>
      <c r="P794" s="360"/>
      <c r="Q794" s="360"/>
      <c r="R794" s="360"/>
      <c r="S794" s="360"/>
      <c r="T794" s="360"/>
      <c r="U794" s="360"/>
      <c r="V794" s="360"/>
      <c r="W794" s="360"/>
      <c r="X794" s="360"/>
      <c r="Y794" s="360"/>
      <c r="Z794" s="360"/>
    </row>
    <row r="795" spans="1:26" ht="14.25">
      <c r="A795" s="360"/>
      <c r="B795" s="360"/>
      <c r="C795" s="360"/>
      <c r="D795" s="360"/>
      <c r="E795" s="360"/>
      <c r="F795" s="360"/>
      <c r="G795" s="360"/>
      <c r="H795" s="360"/>
      <c r="I795" s="360"/>
      <c r="J795" s="360"/>
      <c r="K795" s="360"/>
      <c r="L795" s="360"/>
      <c r="M795" s="360"/>
      <c r="N795" s="360"/>
      <c r="O795" s="360"/>
      <c r="P795" s="360"/>
      <c r="Q795" s="360"/>
      <c r="R795" s="360"/>
      <c r="S795" s="360"/>
      <c r="T795" s="360"/>
      <c r="U795" s="360"/>
      <c r="V795" s="360"/>
      <c r="W795" s="360"/>
      <c r="X795" s="360"/>
      <c r="Y795" s="360"/>
      <c r="Z795" s="360"/>
    </row>
    <row r="796" spans="1:26" ht="14.25">
      <c r="A796" s="360"/>
      <c r="B796" s="360"/>
      <c r="C796" s="360"/>
      <c r="D796" s="360"/>
      <c r="E796" s="360"/>
      <c r="F796" s="360"/>
      <c r="G796" s="360"/>
      <c r="H796" s="360"/>
      <c r="I796" s="360"/>
      <c r="J796" s="360"/>
      <c r="K796" s="360"/>
      <c r="L796" s="360"/>
      <c r="M796" s="360"/>
      <c r="N796" s="360"/>
      <c r="O796" s="360"/>
      <c r="P796" s="360"/>
      <c r="Q796" s="360"/>
      <c r="R796" s="360"/>
      <c r="S796" s="360"/>
      <c r="T796" s="360"/>
      <c r="U796" s="360"/>
      <c r="V796" s="360"/>
      <c r="W796" s="360"/>
      <c r="X796" s="360"/>
      <c r="Y796" s="360"/>
      <c r="Z796" s="360"/>
    </row>
    <row r="797" spans="1:26" ht="14.25">
      <c r="A797" s="360"/>
      <c r="B797" s="360"/>
      <c r="C797" s="360"/>
      <c r="D797" s="360"/>
      <c r="E797" s="360"/>
      <c r="F797" s="360"/>
      <c r="G797" s="360"/>
      <c r="H797" s="360"/>
      <c r="I797" s="360"/>
      <c r="J797" s="360"/>
      <c r="K797" s="360"/>
      <c r="L797" s="360"/>
      <c r="M797" s="360"/>
      <c r="N797" s="360"/>
      <c r="O797" s="360"/>
      <c r="P797" s="360"/>
      <c r="Q797" s="360"/>
      <c r="R797" s="360"/>
      <c r="S797" s="360"/>
      <c r="T797" s="360"/>
      <c r="U797" s="360"/>
      <c r="V797" s="360"/>
      <c r="W797" s="360"/>
      <c r="X797" s="360"/>
      <c r="Y797" s="360"/>
      <c r="Z797" s="360"/>
    </row>
    <row r="798" spans="1:26" ht="14.25">
      <c r="A798" s="360"/>
      <c r="B798" s="360"/>
      <c r="C798" s="360"/>
      <c r="D798" s="360"/>
      <c r="E798" s="360"/>
      <c r="F798" s="360"/>
      <c r="G798" s="360"/>
      <c r="H798" s="360"/>
      <c r="I798" s="360"/>
      <c r="J798" s="360"/>
      <c r="K798" s="360"/>
      <c r="L798" s="360"/>
      <c r="M798" s="360"/>
      <c r="N798" s="360"/>
      <c r="O798" s="360"/>
      <c r="P798" s="360"/>
      <c r="Q798" s="360"/>
      <c r="R798" s="360"/>
      <c r="S798" s="360"/>
      <c r="T798" s="360"/>
      <c r="U798" s="360"/>
      <c r="V798" s="360"/>
      <c r="W798" s="360"/>
      <c r="X798" s="360"/>
      <c r="Y798" s="360"/>
      <c r="Z798" s="360"/>
    </row>
    <row r="799" spans="1:26" ht="14.25">
      <c r="A799" s="360"/>
      <c r="B799" s="360"/>
      <c r="C799" s="360"/>
      <c r="D799" s="360"/>
      <c r="E799" s="360"/>
      <c r="F799" s="360"/>
      <c r="G799" s="360"/>
      <c r="H799" s="360"/>
      <c r="I799" s="360"/>
      <c r="J799" s="360"/>
      <c r="K799" s="360"/>
      <c r="L799" s="360"/>
      <c r="M799" s="360"/>
      <c r="N799" s="360"/>
      <c r="O799" s="360"/>
      <c r="P799" s="360"/>
      <c r="Q799" s="360"/>
      <c r="R799" s="360"/>
      <c r="S799" s="360"/>
      <c r="T799" s="360"/>
      <c r="U799" s="360"/>
      <c r="V799" s="360"/>
      <c r="W799" s="360"/>
      <c r="X799" s="360"/>
      <c r="Y799" s="360"/>
      <c r="Z799" s="360"/>
    </row>
    <row r="800" spans="1:26" ht="14.25">
      <c r="A800" s="360"/>
      <c r="B800" s="360"/>
      <c r="C800" s="360"/>
      <c r="D800" s="360"/>
      <c r="E800" s="360"/>
      <c r="F800" s="360"/>
      <c r="G800" s="360"/>
      <c r="H800" s="360"/>
      <c r="I800" s="360"/>
      <c r="J800" s="360"/>
      <c r="K800" s="360"/>
      <c r="L800" s="360"/>
      <c r="M800" s="360"/>
      <c r="N800" s="360"/>
      <c r="O800" s="360"/>
      <c r="P800" s="360"/>
      <c r="Q800" s="360"/>
      <c r="R800" s="360"/>
      <c r="S800" s="360"/>
      <c r="T800" s="360"/>
      <c r="U800" s="360"/>
      <c r="V800" s="360"/>
      <c r="W800" s="360"/>
      <c r="X800" s="360"/>
      <c r="Y800" s="360"/>
      <c r="Z800" s="360"/>
    </row>
    <row r="801" spans="1:26" ht="14.25">
      <c r="A801" s="360"/>
      <c r="B801" s="360"/>
      <c r="C801" s="360"/>
      <c r="D801" s="360"/>
      <c r="E801" s="360"/>
      <c r="F801" s="360"/>
      <c r="G801" s="360"/>
      <c r="H801" s="360"/>
      <c r="I801" s="360"/>
      <c r="J801" s="360"/>
      <c r="K801" s="360"/>
      <c r="L801" s="360"/>
      <c r="M801" s="360"/>
      <c r="N801" s="360"/>
      <c r="O801" s="360"/>
      <c r="P801" s="360"/>
      <c r="Q801" s="360"/>
      <c r="R801" s="360"/>
      <c r="S801" s="360"/>
      <c r="T801" s="360"/>
      <c r="U801" s="360"/>
      <c r="V801" s="360"/>
      <c r="W801" s="360"/>
      <c r="X801" s="360"/>
      <c r="Y801" s="360"/>
      <c r="Z801" s="360"/>
    </row>
    <row r="802" spans="1:26" ht="14.25">
      <c r="A802" s="360"/>
      <c r="B802" s="360"/>
      <c r="C802" s="360"/>
      <c r="D802" s="360"/>
      <c r="E802" s="360"/>
      <c r="F802" s="360"/>
      <c r="G802" s="360"/>
      <c r="H802" s="360"/>
      <c r="I802" s="360"/>
      <c r="J802" s="360"/>
      <c r="K802" s="360"/>
      <c r="L802" s="360"/>
      <c r="M802" s="360"/>
      <c r="N802" s="360"/>
      <c r="O802" s="360"/>
      <c r="P802" s="360"/>
      <c r="Q802" s="360"/>
      <c r="R802" s="360"/>
      <c r="S802" s="360"/>
      <c r="T802" s="360"/>
      <c r="U802" s="360"/>
      <c r="V802" s="360"/>
      <c r="W802" s="360"/>
      <c r="X802" s="360"/>
      <c r="Y802" s="360"/>
      <c r="Z802" s="360"/>
    </row>
    <row r="803" spans="1:26" ht="14.25">
      <c r="A803" s="360"/>
      <c r="B803" s="360"/>
      <c r="C803" s="360"/>
      <c r="D803" s="360"/>
      <c r="E803" s="360"/>
      <c r="F803" s="360"/>
      <c r="G803" s="360"/>
      <c r="H803" s="360"/>
      <c r="I803" s="360"/>
      <c r="J803" s="360"/>
      <c r="K803" s="360"/>
      <c r="L803" s="360"/>
      <c r="M803" s="360"/>
      <c r="N803" s="360"/>
      <c r="O803" s="360"/>
      <c r="P803" s="360"/>
      <c r="Q803" s="360"/>
      <c r="R803" s="360"/>
      <c r="S803" s="360"/>
      <c r="T803" s="360"/>
      <c r="U803" s="360"/>
      <c r="V803" s="360"/>
      <c r="W803" s="360"/>
      <c r="X803" s="360"/>
      <c r="Y803" s="360"/>
      <c r="Z803" s="360"/>
    </row>
    <row r="804" spans="1:26" ht="14.25">
      <c r="A804" s="360"/>
      <c r="B804" s="360"/>
      <c r="C804" s="360"/>
      <c r="D804" s="360"/>
      <c r="E804" s="360"/>
      <c r="F804" s="360"/>
      <c r="G804" s="360"/>
      <c r="H804" s="360"/>
      <c r="I804" s="360"/>
      <c r="J804" s="360"/>
      <c r="K804" s="360"/>
      <c r="L804" s="360"/>
      <c r="M804" s="360"/>
      <c r="N804" s="360"/>
      <c r="O804" s="360"/>
      <c r="P804" s="360"/>
      <c r="Q804" s="360"/>
      <c r="R804" s="360"/>
      <c r="S804" s="360"/>
      <c r="T804" s="360"/>
      <c r="U804" s="360"/>
      <c r="V804" s="360"/>
      <c r="W804" s="360"/>
      <c r="X804" s="360"/>
      <c r="Y804" s="360"/>
      <c r="Z804" s="360"/>
    </row>
    <row r="805" spans="1:26" ht="14.25">
      <c r="A805" s="360"/>
      <c r="B805" s="360"/>
      <c r="C805" s="360"/>
      <c r="D805" s="360"/>
      <c r="E805" s="360"/>
      <c r="F805" s="360"/>
      <c r="G805" s="360"/>
      <c r="H805" s="360"/>
      <c r="I805" s="360"/>
      <c r="J805" s="360"/>
      <c r="K805" s="360"/>
      <c r="L805" s="360"/>
      <c r="M805" s="360"/>
      <c r="N805" s="360"/>
      <c r="O805" s="360"/>
      <c r="P805" s="360"/>
      <c r="Q805" s="360"/>
      <c r="R805" s="360"/>
      <c r="S805" s="360"/>
      <c r="T805" s="360"/>
      <c r="U805" s="360"/>
      <c r="V805" s="360"/>
      <c r="W805" s="360"/>
      <c r="X805" s="360"/>
      <c r="Y805" s="360"/>
      <c r="Z805" s="360"/>
    </row>
    <row r="806" spans="1:26" ht="14.25">
      <c r="A806" s="360"/>
      <c r="B806" s="360"/>
      <c r="C806" s="360"/>
      <c r="D806" s="360"/>
      <c r="E806" s="360"/>
      <c r="F806" s="360"/>
      <c r="G806" s="360"/>
      <c r="H806" s="360"/>
      <c r="I806" s="360"/>
      <c r="J806" s="360"/>
      <c r="K806" s="360"/>
      <c r="L806" s="360"/>
      <c r="M806" s="360"/>
      <c r="N806" s="360"/>
      <c r="O806" s="360"/>
      <c r="P806" s="360"/>
      <c r="Q806" s="360"/>
      <c r="R806" s="360"/>
      <c r="S806" s="360"/>
      <c r="T806" s="360"/>
      <c r="U806" s="360"/>
      <c r="V806" s="360"/>
      <c r="W806" s="360"/>
      <c r="X806" s="360"/>
      <c r="Y806" s="360"/>
      <c r="Z806" s="360"/>
    </row>
    <row r="807" spans="1:26" ht="14.25">
      <c r="A807" s="360"/>
      <c r="B807" s="360"/>
      <c r="C807" s="360"/>
      <c r="D807" s="360"/>
      <c r="E807" s="360"/>
      <c r="F807" s="360"/>
      <c r="G807" s="360"/>
      <c r="H807" s="360"/>
      <c r="I807" s="360"/>
      <c r="J807" s="360"/>
      <c r="K807" s="360"/>
      <c r="L807" s="360"/>
      <c r="M807" s="360"/>
      <c r="N807" s="360"/>
      <c r="O807" s="360"/>
      <c r="P807" s="360"/>
      <c r="Q807" s="360"/>
      <c r="R807" s="360"/>
      <c r="S807" s="360"/>
      <c r="T807" s="360"/>
      <c r="U807" s="360"/>
      <c r="V807" s="360"/>
      <c r="W807" s="360"/>
      <c r="X807" s="360"/>
      <c r="Y807" s="360"/>
      <c r="Z807" s="360"/>
    </row>
    <row r="808" spans="1:26" ht="14.25">
      <c r="A808" s="360"/>
      <c r="B808" s="360"/>
      <c r="C808" s="360"/>
      <c r="D808" s="360"/>
      <c r="E808" s="360"/>
      <c r="F808" s="360"/>
      <c r="G808" s="360"/>
      <c r="H808" s="360"/>
      <c r="I808" s="360"/>
      <c r="J808" s="360"/>
      <c r="K808" s="360"/>
      <c r="L808" s="360"/>
      <c r="M808" s="360"/>
      <c r="N808" s="360"/>
      <c r="O808" s="360"/>
      <c r="P808" s="360"/>
      <c r="Q808" s="360"/>
      <c r="R808" s="360"/>
      <c r="S808" s="360"/>
      <c r="T808" s="360"/>
      <c r="U808" s="360"/>
      <c r="V808" s="360"/>
      <c r="W808" s="360"/>
      <c r="X808" s="360"/>
      <c r="Y808" s="360"/>
      <c r="Z808" s="360"/>
    </row>
    <row r="809" spans="1:26" ht="14.25">
      <c r="A809" s="360"/>
      <c r="B809" s="360"/>
      <c r="C809" s="360"/>
      <c r="D809" s="360"/>
      <c r="E809" s="360"/>
      <c r="F809" s="360"/>
      <c r="G809" s="360"/>
      <c r="H809" s="360"/>
      <c r="I809" s="360"/>
      <c r="J809" s="360"/>
      <c r="K809" s="360"/>
      <c r="L809" s="360"/>
      <c r="M809" s="360"/>
      <c r="N809" s="360"/>
      <c r="O809" s="360"/>
      <c r="P809" s="360"/>
      <c r="Q809" s="360"/>
      <c r="R809" s="360"/>
      <c r="S809" s="360"/>
      <c r="T809" s="360"/>
      <c r="U809" s="360"/>
      <c r="V809" s="360"/>
      <c r="W809" s="360"/>
      <c r="X809" s="360"/>
      <c r="Y809" s="360"/>
      <c r="Z809" s="360"/>
    </row>
    <row r="810" spans="1:26" ht="14.25">
      <c r="A810" s="360"/>
      <c r="B810" s="360"/>
      <c r="C810" s="360"/>
      <c r="D810" s="360"/>
      <c r="E810" s="360"/>
      <c r="F810" s="360"/>
      <c r="G810" s="360"/>
      <c r="H810" s="360"/>
      <c r="I810" s="360"/>
      <c r="J810" s="360"/>
      <c r="K810" s="360"/>
      <c r="L810" s="360"/>
      <c r="M810" s="360"/>
      <c r="N810" s="360"/>
      <c r="O810" s="360"/>
      <c r="P810" s="360"/>
      <c r="Q810" s="360"/>
      <c r="R810" s="360"/>
      <c r="S810" s="360"/>
      <c r="T810" s="360"/>
      <c r="U810" s="360"/>
      <c r="V810" s="360"/>
      <c r="W810" s="360"/>
      <c r="X810" s="360"/>
      <c r="Y810" s="360"/>
      <c r="Z810" s="360"/>
    </row>
    <row r="811" spans="1:26" ht="14.25">
      <c r="A811" s="360"/>
      <c r="B811" s="360"/>
      <c r="C811" s="360"/>
      <c r="D811" s="360"/>
      <c r="E811" s="360"/>
      <c r="F811" s="360"/>
      <c r="G811" s="360"/>
      <c r="H811" s="360"/>
      <c r="I811" s="360"/>
      <c r="J811" s="360"/>
      <c r="K811" s="360"/>
      <c r="L811" s="360"/>
      <c r="M811" s="360"/>
      <c r="N811" s="360"/>
      <c r="O811" s="360"/>
      <c r="P811" s="360"/>
      <c r="Q811" s="360"/>
      <c r="R811" s="360"/>
      <c r="S811" s="360"/>
      <c r="T811" s="360"/>
      <c r="U811" s="360"/>
      <c r="V811" s="360"/>
      <c r="W811" s="360"/>
      <c r="X811" s="360"/>
      <c r="Y811" s="360"/>
      <c r="Z811" s="360"/>
    </row>
    <row r="812" spans="1:26" ht="14.25">
      <c r="A812" s="360"/>
      <c r="B812" s="360"/>
      <c r="C812" s="360"/>
      <c r="D812" s="360"/>
      <c r="E812" s="360"/>
      <c r="F812" s="360"/>
      <c r="G812" s="360"/>
      <c r="H812" s="360"/>
      <c r="I812" s="360"/>
      <c r="J812" s="360"/>
      <c r="K812" s="360"/>
      <c r="L812" s="360"/>
      <c r="M812" s="360"/>
      <c r="N812" s="360"/>
      <c r="O812" s="360"/>
      <c r="P812" s="360"/>
      <c r="Q812" s="360"/>
      <c r="R812" s="360"/>
      <c r="S812" s="360"/>
      <c r="T812" s="360"/>
      <c r="U812" s="360"/>
      <c r="V812" s="360"/>
      <c r="W812" s="360"/>
      <c r="X812" s="360"/>
      <c r="Y812" s="360"/>
      <c r="Z812" s="360"/>
    </row>
    <row r="813" spans="1:26" ht="14.25">
      <c r="A813" s="360"/>
      <c r="B813" s="360"/>
      <c r="C813" s="360"/>
      <c r="D813" s="360"/>
      <c r="E813" s="360"/>
      <c r="F813" s="360"/>
      <c r="G813" s="360"/>
      <c r="H813" s="360"/>
      <c r="I813" s="360"/>
      <c r="J813" s="360"/>
      <c r="K813" s="360"/>
      <c r="L813" s="360"/>
      <c r="M813" s="360"/>
      <c r="N813" s="360"/>
      <c r="O813" s="360"/>
      <c r="P813" s="360"/>
      <c r="Q813" s="360"/>
      <c r="R813" s="360"/>
      <c r="S813" s="360"/>
      <c r="T813" s="360"/>
      <c r="U813" s="360"/>
      <c r="V813" s="360"/>
      <c r="W813" s="360"/>
      <c r="X813" s="360"/>
      <c r="Y813" s="360"/>
      <c r="Z813" s="360"/>
    </row>
    <row r="814" spans="1:26" ht="14.25">
      <c r="A814" s="360"/>
      <c r="B814" s="360"/>
      <c r="C814" s="360"/>
      <c r="D814" s="360"/>
      <c r="E814" s="360"/>
      <c r="F814" s="360"/>
      <c r="G814" s="360"/>
      <c r="H814" s="360"/>
      <c r="I814" s="360"/>
      <c r="J814" s="360"/>
      <c r="K814" s="360"/>
      <c r="L814" s="360"/>
      <c r="M814" s="360"/>
      <c r="N814" s="360"/>
      <c r="O814" s="360"/>
      <c r="P814" s="360"/>
      <c r="Q814" s="360"/>
      <c r="R814" s="360"/>
      <c r="S814" s="360"/>
      <c r="T814" s="360"/>
      <c r="U814" s="360"/>
      <c r="V814" s="360"/>
      <c r="W814" s="360"/>
      <c r="X814" s="360"/>
      <c r="Y814" s="360"/>
      <c r="Z814" s="360"/>
    </row>
    <row r="815" spans="1:26" ht="14.25">
      <c r="A815" s="360"/>
      <c r="B815" s="360"/>
      <c r="C815" s="360"/>
      <c r="D815" s="360"/>
      <c r="E815" s="360"/>
      <c r="F815" s="360"/>
      <c r="G815" s="360"/>
      <c r="H815" s="360"/>
      <c r="I815" s="360"/>
      <c r="J815" s="360"/>
      <c r="K815" s="360"/>
      <c r="L815" s="360"/>
      <c r="M815" s="360"/>
      <c r="N815" s="360"/>
      <c r="O815" s="360"/>
      <c r="P815" s="360"/>
      <c r="Q815" s="360"/>
      <c r="R815" s="360"/>
      <c r="S815" s="360"/>
      <c r="T815" s="360"/>
      <c r="U815" s="360"/>
      <c r="V815" s="360"/>
      <c r="W815" s="360"/>
      <c r="X815" s="360"/>
      <c r="Y815" s="360"/>
      <c r="Z815" s="360"/>
    </row>
    <row r="816" spans="1:26" ht="14.25">
      <c r="A816" s="360"/>
      <c r="B816" s="360"/>
      <c r="C816" s="360"/>
      <c r="D816" s="360"/>
      <c r="E816" s="360"/>
      <c r="F816" s="360"/>
      <c r="G816" s="360"/>
      <c r="H816" s="360"/>
      <c r="I816" s="360"/>
      <c r="J816" s="360"/>
      <c r="K816" s="360"/>
      <c r="L816" s="360"/>
      <c r="M816" s="360"/>
      <c r="N816" s="360"/>
      <c r="O816" s="360"/>
      <c r="P816" s="360"/>
      <c r="Q816" s="360"/>
      <c r="R816" s="360"/>
      <c r="S816" s="360"/>
      <c r="T816" s="360"/>
      <c r="U816" s="360"/>
      <c r="V816" s="360"/>
      <c r="W816" s="360"/>
      <c r="X816" s="360"/>
      <c r="Y816" s="360"/>
      <c r="Z816" s="360"/>
    </row>
    <row r="817" spans="1:26" ht="14.25">
      <c r="A817" s="360"/>
      <c r="B817" s="360"/>
      <c r="C817" s="360"/>
      <c r="D817" s="360"/>
      <c r="E817" s="360"/>
      <c r="F817" s="360"/>
      <c r="G817" s="360"/>
      <c r="H817" s="360"/>
      <c r="I817" s="360"/>
      <c r="J817" s="360"/>
      <c r="K817" s="360"/>
      <c r="L817" s="360"/>
      <c r="M817" s="360"/>
      <c r="N817" s="360"/>
      <c r="O817" s="360"/>
      <c r="P817" s="360"/>
      <c r="Q817" s="360"/>
      <c r="R817" s="360"/>
      <c r="S817" s="360"/>
      <c r="T817" s="360"/>
      <c r="U817" s="360"/>
      <c r="V817" s="360"/>
      <c r="W817" s="360"/>
      <c r="X817" s="360"/>
      <c r="Y817" s="360"/>
      <c r="Z817" s="360"/>
    </row>
    <row r="818" spans="1:26" ht="14.25">
      <c r="A818" s="360"/>
      <c r="B818" s="360"/>
      <c r="C818" s="360"/>
      <c r="D818" s="360"/>
      <c r="E818" s="360"/>
      <c r="F818" s="360"/>
      <c r="G818" s="360"/>
      <c r="H818" s="360"/>
      <c r="I818" s="360"/>
      <c r="J818" s="360"/>
      <c r="K818" s="360"/>
      <c r="L818" s="360"/>
      <c r="M818" s="360"/>
      <c r="N818" s="360"/>
      <c r="O818" s="360"/>
      <c r="P818" s="360"/>
      <c r="Q818" s="360"/>
      <c r="R818" s="360"/>
      <c r="S818" s="360"/>
      <c r="T818" s="360"/>
      <c r="U818" s="360"/>
      <c r="V818" s="360"/>
      <c r="W818" s="360"/>
      <c r="X818" s="360"/>
      <c r="Y818" s="360"/>
      <c r="Z818" s="360"/>
    </row>
    <row r="819" spans="1:26" ht="14.25">
      <c r="A819" s="360"/>
      <c r="B819" s="360"/>
      <c r="C819" s="360"/>
      <c r="D819" s="360"/>
      <c r="E819" s="360"/>
      <c r="F819" s="360"/>
      <c r="G819" s="360"/>
      <c r="H819" s="360"/>
      <c r="I819" s="360"/>
      <c r="J819" s="360"/>
      <c r="K819" s="360"/>
      <c r="L819" s="360"/>
      <c r="M819" s="360"/>
      <c r="N819" s="360"/>
      <c r="O819" s="360"/>
      <c r="P819" s="360"/>
      <c r="Q819" s="360"/>
      <c r="R819" s="360"/>
      <c r="S819" s="360"/>
      <c r="T819" s="360"/>
      <c r="U819" s="360"/>
      <c r="V819" s="360"/>
      <c r="W819" s="360"/>
      <c r="X819" s="360"/>
      <c r="Y819" s="360"/>
      <c r="Z819" s="360"/>
    </row>
    <row r="820" spans="1:26" ht="14.25">
      <c r="A820" s="360"/>
      <c r="B820" s="360"/>
      <c r="C820" s="360"/>
      <c r="D820" s="360"/>
      <c r="E820" s="360"/>
      <c r="F820" s="360"/>
      <c r="G820" s="360"/>
      <c r="H820" s="360"/>
      <c r="I820" s="360"/>
      <c r="J820" s="360"/>
      <c r="K820" s="360"/>
      <c r="L820" s="360"/>
      <c r="M820" s="360"/>
      <c r="N820" s="360"/>
      <c r="O820" s="360"/>
      <c r="P820" s="360"/>
      <c r="Q820" s="360"/>
      <c r="R820" s="360"/>
      <c r="S820" s="360"/>
      <c r="T820" s="360"/>
      <c r="U820" s="360"/>
      <c r="V820" s="360"/>
      <c r="W820" s="360"/>
      <c r="X820" s="360"/>
      <c r="Y820" s="360"/>
      <c r="Z820" s="360"/>
    </row>
    <row r="821" spans="1:26" ht="14.25">
      <c r="A821" s="360"/>
      <c r="B821" s="360"/>
      <c r="C821" s="360"/>
      <c r="D821" s="360"/>
      <c r="E821" s="360"/>
      <c r="F821" s="360"/>
      <c r="G821" s="360"/>
      <c r="H821" s="360"/>
      <c r="I821" s="360"/>
      <c r="J821" s="360"/>
      <c r="K821" s="360"/>
      <c r="L821" s="360"/>
      <c r="M821" s="360"/>
      <c r="N821" s="360"/>
      <c r="O821" s="360"/>
      <c r="P821" s="360"/>
      <c r="Q821" s="360"/>
      <c r="R821" s="360"/>
      <c r="S821" s="360"/>
      <c r="T821" s="360"/>
      <c r="U821" s="360"/>
      <c r="V821" s="360"/>
      <c r="W821" s="360"/>
      <c r="X821" s="360"/>
      <c r="Y821" s="360"/>
      <c r="Z821" s="360"/>
    </row>
    <row r="822" spans="1:26" ht="14.25">
      <c r="A822" s="360"/>
      <c r="B822" s="360"/>
      <c r="C822" s="360"/>
      <c r="D822" s="360"/>
      <c r="E822" s="360"/>
      <c r="F822" s="360"/>
      <c r="G822" s="360"/>
      <c r="H822" s="360"/>
      <c r="I822" s="360"/>
      <c r="J822" s="360"/>
      <c r="K822" s="360"/>
      <c r="L822" s="360"/>
      <c r="M822" s="360"/>
      <c r="N822" s="360"/>
      <c r="O822" s="360"/>
      <c r="P822" s="360"/>
      <c r="Q822" s="360"/>
      <c r="R822" s="360"/>
      <c r="S822" s="360"/>
      <c r="T822" s="360"/>
      <c r="U822" s="360"/>
      <c r="V822" s="360"/>
      <c r="W822" s="360"/>
      <c r="X822" s="360"/>
      <c r="Y822" s="360"/>
      <c r="Z822" s="360"/>
    </row>
    <row r="823" spans="1:26" ht="14.25">
      <c r="A823" s="360"/>
      <c r="B823" s="360"/>
      <c r="C823" s="360"/>
      <c r="D823" s="360"/>
      <c r="E823" s="360"/>
      <c r="F823" s="360"/>
      <c r="G823" s="360"/>
      <c r="H823" s="360"/>
      <c r="I823" s="360"/>
      <c r="J823" s="360"/>
      <c r="K823" s="360"/>
      <c r="L823" s="360"/>
      <c r="M823" s="360"/>
      <c r="N823" s="360"/>
      <c r="O823" s="360"/>
      <c r="P823" s="360"/>
      <c r="Q823" s="360"/>
      <c r="R823" s="360"/>
      <c r="S823" s="360"/>
      <c r="T823" s="360"/>
      <c r="U823" s="360"/>
      <c r="V823" s="360"/>
      <c r="W823" s="360"/>
      <c r="X823" s="360"/>
      <c r="Y823" s="360"/>
      <c r="Z823" s="360"/>
    </row>
    <row r="824" spans="1:26" ht="14.25">
      <c r="A824" s="360"/>
      <c r="B824" s="360"/>
      <c r="C824" s="360"/>
      <c r="D824" s="360"/>
      <c r="E824" s="360"/>
      <c r="F824" s="360"/>
      <c r="G824" s="360"/>
      <c r="H824" s="360"/>
      <c r="I824" s="360"/>
      <c r="J824" s="360"/>
      <c r="K824" s="360"/>
      <c r="L824" s="360"/>
      <c r="M824" s="360"/>
      <c r="N824" s="360"/>
      <c r="O824" s="360"/>
      <c r="P824" s="360"/>
      <c r="Q824" s="360"/>
      <c r="R824" s="360"/>
      <c r="S824" s="360"/>
      <c r="T824" s="360"/>
      <c r="U824" s="360"/>
      <c r="V824" s="360"/>
      <c r="W824" s="360"/>
      <c r="X824" s="360"/>
      <c r="Y824" s="360"/>
      <c r="Z824" s="360"/>
    </row>
    <row r="825" spans="1:26" ht="14.25">
      <c r="A825" s="360"/>
      <c r="B825" s="360"/>
      <c r="C825" s="360"/>
      <c r="D825" s="360"/>
      <c r="E825" s="360"/>
      <c r="F825" s="360"/>
      <c r="G825" s="360"/>
      <c r="H825" s="360"/>
      <c r="I825" s="360"/>
      <c r="J825" s="360"/>
      <c r="K825" s="360"/>
      <c r="L825" s="360"/>
      <c r="M825" s="360"/>
      <c r="N825" s="360"/>
      <c r="O825" s="360"/>
      <c r="P825" s="360"/>
      <c r="Q825" s="360"/>
      <c r="R825" s="360"/>
      <c r="S825" s="360"/>
      <c r="T825" s="360"/>
      <c r="U825" s="360"/>
      <c r="V825" s="360"/>
      <c r="W825" s="360"/>
      <c r="X825" s="360"/>
      <c r="Y825" s="360"/>
      <c r="Z825" s="360"/>
    </row>
    <row r="826" spans="1:26" ht="14.25">
      <c r="A826" s="360"/>
      <c r="B826" s="360"/>
      <c r="C826" s="360"/>
      <c r="D826" s="360"/>
      <c r="E826" s="360"/>
      <c r="F826" s="360"/>
      <c r="G826" s="360"/>
      <c r="H826" s="360"/>
      <c r="I826" s="360"/>
      <c r="J826" s="360"/>
      <c r="K826" s="360"/>
      <c r="L826" s="360"/>
      <c r="M826" s="360"/>
      <c r="N826" s="360"/>
      <c r="O826" s="360"/>
      <c r="P826" s="360"/>
      <c r="Q826" s="360"/>
      <c r="R826" s="360"/>
      <c r="S826" s="360"/>
      <c r="T826" s="360"/>
      <c r="U826" s="360"/>
      <c r="V826" s="360"/>
      <c r="W826" s="360"/>
      <c r="X826" s="360"/>
      <c r="Y826" s="360"/>
      <c r="Z826" s="360"/>
    </row>
    <row r="827" spans="1:26" ht="14.25">
      <c r="A827" s="360"/>
      <c r="B827" s="360"/>
      <c r="C827" s="360"/>
      <c r="D827" s="360"/>
      <c r="E827" s="360"/>
      <c r="F827" s="360"/>
      <c r="G827" s="360"/>
      <c r="H827" s="360"/>
      <c r="I827" s="360"/>
      <c r="J827" s="360"/>
      <c r="K827" s="360"/>
      <c r="L827" s="360"/>
      <c r="M827" s="360"/>
      <c r="N827" s="360"/>
      <c r="O827" s="360"/>
      <c r="P827" s="360"/>
      <c r="Q827" s="360"/>
      <c r="R827" s="360"/>
      <c r="S827" s="360"/>
      <c r="T827" s="360"/>
      <c r="U827" s="360"/>
      <c r="V827" s="360"/>
      <c r="W827" s="360"/>
      <c r="X827" s="360"/>
      <c r="Y827" s="360"/>
      <c r="Z827" s="360"/>
    </row>
    <row r="828" spans="1:26" ht="14.25">
      <c r="A828" s="360"/>
      <c r="B828" s="360"/>
      <c r="C828" s="360"/>
      <c r="D828" s="360"/>
      <c r="E828" s="360"/>
      <c r="F828" s="360"/>
      <c r="G828" s="360"/>
      <c r="H828" s="360"/>
      <c r="I828" s="360"/>
      <c r="J828" s="360"/>
      <c r="K828" s="360"/>
      <c r="L828" s="360"/>
      <c r="M828" s="360"/>
      <c r="N828" s="360"/>
      <c r="O828" s="360"/>
      <c r="P828" s="360"/>
      <c r="Q828" s="360"/>
      <c r="R828" s="360"/>
      <c r="S828" s="360"/>
      <c r="T828" s="360"/>
      <c r="U828" s="360"/>
      <c r="V828" s="360"/>
      <c r="W828" s="360"/>
      <c r="X828" s="360"/>
      <c r="Y828" s="360"/>
      <c r="Z828" s="360"/>
    </row>
    <row r="829" spans="1:26" ht="14.25">
      <c r="A829" s="360"/>
      <c r="B829" s="360"/>
      <c r="C829" s="360"/>
      <c r="D829" s="360"/>
      <c r="E829" s="360"/>
      <c r="F829" s="360"/>
      <c r="G829" s="360"/>
      <c r="H829" s="360"/>
      <c r="I829" s="360"/>
      <c r="J829" s="360"/>
      <c r="K829" s="360"/>
      <c r="L829" s="360"/>
      <c r="M829" s="360"/>
      <c r="N829" s="360"/>
      <c r="O829" s="360"/>
      <c r="P829" s="360"/>
      <c r="Q829" s="360"/>
      <c r="R829" s="360"/>
      <c r="S829" s="360"/>
      <c r="T829" s="360"/>
      <c r="U829" s="360"/>
      <c r="V829" s="360"/>
      <c r="W829" s="360"/>
      <c r="X829" s="360"/>
      <c r="Y829" s="360"/>
      <c r="Z829" s="360"/>
    </row>
    <row r="830" spans="1:26" ht="14.25">
      <c r="A830" s="360"/>
      <c r="B830" s="360"/>
      <c r="C830" s="360"/>
      <c r="D830" s="360"/>
      <c r="E830" s="360"/>
      <c r="F830" s="360"/>
      <c r="G830" s="360"/>
      <c r="H830" s="360"/>
      <c r="I830" s="360"/>
      <c r="J830" s="360"/>
      <c r="K830" s="360"/>
      <c r="L830" s="360"/>
      <c r="M830" s="360"/>
      <c r="N830" s="360"/>
      <c r="O830" s="360"/>
      <c r="P830" s="360"/>
      <c r="Q830" s="360"/>
      <c r="R830" s="360"/>
      <c r="S830" s="360"/>
      <c r="T830" s="360"/>
      <c r="U830" s="360"/>
      <c r="V830" s="360"/>
      <c r="W830" s="360"/>
      <c r="X830" s="360"/>
      <c r="Y830" s="360"/>
      <c r="Z830" s="360"/>
    </row>
    <row r="831" spans="1:26" ht="14.25">
      <c r="A831" s="360"/>
      <c r="B831" s="360"/>
      <c r="C831" s="360"/>
      <c r="D831" s="360"/>
      <c r="E831" s="360"/>
      <c r="F831" s="360"/>
      <c r="G831" s="360"/>
      <c r="H831" s="360"/>
      <c r="I831" s="360"/>
      <c r="J831" s="360"/>
      <c r="K831" s="360"/>
      <c r="L831" s="360"/>
      <c r="M831" s="360"/>
      <c r="N831" s="360"/>
      <c r="O831" s="360"/>
      <c r="P831" s="360"/>
      <c r="Q831" s="360"/>
      <c r="R831" s="360"/>
      <c r="S831" s="360"/>
      <c r="T831" s="360"/>
      <c r="U831" s="360"/>
      <c r="V831" s="360"/>
      <c r="W831" s="360"/>
      <c r="X831" s="360"/>
      <c r="Y831" s="360"/>
      <c r="Z831" s="360"/>
    </row>
    <row r="832" spans="1:26" ht="14.25">
      <c r="A832" s="360"/>
      <c r="B832" s="360"/>
      <c r="C832" s="360"/>
      <c r="D832" s="360"/>
      <c r="E832" s="360"/>
      <c r="F832" s="360"/>
      <c r="G832" s="360"/>
      <c r="H832" s="360"/>
      <c r="I832" s="360"/>
      <c r="J832" s="360"/>
      <c r="K832" s="360"/>
      <c r="L832" s="360"/>
      <c r="M832" s="360"/>
      <c r="N832" s="360"/>
      <c r="O832" s="360"/>
      <c r="P832" s="360"/>
      <c r="Q832" s="360"/>
      <c r="R832" s="360"/>
      <c r="S832" s="360"/>
      <c r="T832" s="360"/>
      <c r="U832" s="360"/>
      <c r="V832" s="360"/>
      <c r="W832" s="360"/>
      <c r="X832" s="360"/>
      <c r="Y832" s="360"/>
      <c r="Z832" s="360"/>
    </row>
    <row r="833" spans="1:26" ht="14.25">
      <c r="A833" s="360"/>
      <c r="B833" s="360"/>
      <c r="C833" s="360"/>
      <c r="D833" s="360"/>
      <c r="E833" s="360"/>
      <c r="F833" s="360"/>
      <c r="G833" s="360"/>
      <c r="H833" s="360"/>
      <c r="I833" s="360"/>
      <c r="J833" s="360"/>
      <c r="K833" s="360"/>
      <c r="L833" s="360"/>
      <c r="M833" s="360"/>
      <c r="N833" s="360"/>
      <c r="O833" s="360"/>
      <c r="P833" s="360"/>
      <c r="Q833" s="360"/>
      <c r="R833" s="360"/>
      <c r="S833" s="360"/>
      <c r="T833" s="360"/>
      <c r="U833" s="360"/>
      <c r="V833" s="360"/>
      <c r="W833" s="360"/>
      <c r="X833" s="360"/>
      <c r="Y833" s="360"/>
      <c r="Z833" s="360"/>
    </row>
    <row r="834" spans="1:26" ht="14.25">
      <c r="A834" s="360"/>
      <c r="B834" s="360"/>
      <c r="C834" s="360"/>
      <c r="D834" s="360"/>
      <c r="E834" s="360"/>
      <c r="F834" s="360"/>
      <c r="G834" s="360"/>
      <c r="H834" s="360"/>
      <c r="I834" s="360"/>
      <c r="J834" s="360"/>
      <c r="K834" s="360"/>
      <c r="L834" s="360"/>
      <c r="M834" s="360"/>
      <c r="N834" s="360"/>
      <c r="O834" s="360"/>
      <c r="P834" s="360"/>
      <c r="Q834" s="360"/>
      <c r="R834" s="360"/>
      <c r="S834" s="360"/>
      <c r="T834" s="360"/>
      <c r="U834" s="360"/>
      <c r="V834" s="360"/>
      <c r="W834" s="360"/>
      <c r="X834" s="360"/>
      <c r="Y834" s="360"/>
      <c r="Z834" s="360"/>
    </row>
    <row r="835" spans="1:26" ht="14.25">
      <c r="A835" s="360"/>
      <c r="B835" s="360"/>
      <c r="C835" s="360"/>
      <c r="D835" s="360"/>
      <c r="E835" s="360"/>
      <c r="F835" s="360"/>
      <c r="G835" s="360"/>
      <c r="H835" s="360"/>
      <c r="I835" s="360"/>
      <c r="J835" s="360"/>
      <c r="K835" s="360"/>
      <c r="L835" s="360"/>
      <c r="M835" s="360"/>
      <c r="N835" s="360"/>
      <c r="O835" s="360"/>
      <c r="P835" s="360"/>
      <c r="Q835" s="360"/>
      <c r="R835" s="360"/>
      <c r="S835" s="360"/>
      <c r="T835" s="360"/>
      <c r="U835" s="360"/>
      <c r="V835" s="360"/>
      <c r="W835" s="360"/>
      <c r="X835" s="360"/>
      <c r="Y835" s="360"/>
      <c r="Z835" s="360"/>
    </row>
    <row r="836" spans="1:26" ht="14.25">
      <c r="A836" s="360"/>
      <c r="B836" s="360"/>
      <c r="C836" s="360"/>
      <c r="D836" s="360"/>
      <c r="E836" s="360"/>
      <c r="F836" s="360"/>
      <c r="G836" s="360"/>
      <c r="H836" s="360"/>
      <c r="I836" s="360"/>
      <c r="J836" s="360"/>
      <c r="K836" s="360"/>
      <c r="L836" s="360"/>
      <c r="M836" s="360"/>
      <c r="N836" s="360"/>
      <c r="O836" s="360"/>
      <c r="P836" s="360"/>
      <c r="Q836" s="360"/>
      <c r="R836" s="360"/>
      <c r="S836" s="360"/>
      <c r="T836" s="360"/>
      <c r="U836" s="360"/>
      <c r="V836" s="360"/>
      <c r="W836" s="360"/>
      <c r="X836" s="360"/>
      <c r="Y836" s="360"/>
      <c r="Z836" s="360"/>
    </row>
    <row r="837" spans="1:26" ht="14.25">
      <c r="A837" s="360"/>
      <c r="B837" s="360"/>
      <c r="C837" s="360"/>
      <c r="D837" s="360"/>
      <c r="E837" s="360"/>
      <c r="F837" s="360"/>
      <c r="G837" s="360"/>
      <c r="H837" s="360"/>
      <c r="I837" s="360"/>
      <c r="J837" s="360"/>
      <c r="K837" s="360"/>
      <c r="L837" s="360"/>
      <c r="M837" s="360"/>
      <c r="N837" s="360"/>
      <c r="O837" s="360"/>
      <c r="P837" s="360"/>
      <c r="Q837" s="360"/>
      <c r="R837" s="360"/>
      <c r="S837" s="360"/>
      <c r="T837" s="360"/>
      <c r="U837" s="360"/>
      <c r="V837" s="360"/>
      <c r="W837" s="360"/>
      <c r="X837" s="360"/>
      <c r="Y837" s="360"/>
      <c r="Z837" s="360"/>
    </row>
    <row r="838" spans="1:26" ht="14.25">
      <c r="A838" s="360"/>
      <c r="B838" s="360"/>
      <c r="C838" s="360"/>
      <c r="D838" s="360"/>
      <c r="E838" s="360"/>
      <c r="F838" s="360"/>
      <c r="G838" s="360"/>
      <c r="H838" s="360"/>
      <c r="I838" s="360"/>
      <c r="J838" s="360"/>
      <c r="K838" s="360"/>
      <c r="L838" s="360"/>
      <c r="M838" s="360"/>
      <c r="N838" s="360"/>
      <c r="O838" s="360"/>
      <c r="P838" s="360"/>
      <c r="Q838" s="360"/>
      <c r="R838" s="360"/>
      <c r="S838" s="360"/>
      <c r="T838" s="360"/>
      <c r="U838" s="360"/>
      <c r="V838" s="360"/>
      <c r="W838" s="360"/>
      <c r="X838" s="360"/>
      <c r="Y838" s="360"/>
      <c r="Z838" s="360"/>
    </row>
    <row r="839" spans="1:26" ht="14.25">
      <c r="A839" s="360"/>
      <c r="B839" s="360"/>
      <c r="C839" s="360"/>
      <c r="D839" s="360"/>
      <c r="E839" s="360"/>
      <c r="F839" s="360"/>
      <c r="G839" s="360"/>
      <c r="H839" s="360"/>
      <c r="I839" s="360"/>
      <c r="J839" s="360"/>
      <c r="K839" s="360"/>
      <c r="L839" s="360"/>
      <c r="M839" s="360"/>
      <c r="N839" s="360"/>
      <c r="O839" s="360"/>
      <c r="P839" s="360"/>
      <c r="Q839" s="360"/>
      <c r="R839" s="360"/>
      <c r="S839" s="360"/>
      <c r="T839" s="360"/>
      <c r="U839" s="360"/>
      <c r="V839" s="360"/>
      <c r="W839" s="360"/>
      <c r="X839" s="360"/>
      <c r="Y839" s="360"/>
      <c r="Z839" s="360"/>
    </row>
    <row r="840" spans="1:26" ht="14.25">
      <c r="A840" s="360"/>
      <c r="B840" s="360"/>
      <c r="C840" s="360"/>
      <c r="D840" s="360"/>
      <c r="E840" s="360"/>
      <c r="F840" s="360"/>
      <c r="G840" s="360"/>
      <c r="H840" s="360"/>
      <c r="I840" s="360"/>
      <c r="J840" s="360"/>
      <c r="K840" s="360"/>
      <c r="L840" s="360"/>
      <c r="M840" s="360"/>
      <c r="N840" s="360"/>
      <c r="O840" s="360"/>
      <c r="P840" s="360"/>
      <c r="Q840" s="360"/>
      <c r="R840" s="360"/>
      <c r="S840" s="360"/>
      <c r="T840" s="360"/>
      <c r="U840" s="360"/>
      <c r="V840" s="360"/>
      <c r="W840" s="360"/>
      <c r="X840" s="360"/>
      <c r="Y840" s="360"/>
      <c r="Z840" s="360"/>
    </row>
    <row r="841" spans="1:26" ht="14.25">
      <c r="A841" s="360"/>
      <c r="B841" s="360"/>
      <c r="C841" s="360"/>
      <c r="D841" s="360"/>
      <c r="E841" s="360"/>
      <c r="F841" s="360"/>
      <c r="G841" s="360"/>
      <c r="H841" s="360"/>
      <c r="I841" s="360"/>
      <c r="J841" s="360"/>
      <c r="K841" s="360"/>
      <c r="L841" s="360"/>
      <c r="M841" s="360"/>
      <c r="N841" s="360"/>
      <c r="O841" s="360"/>
      <c r="P841" s="360"/>
      <c r="Q841" s="360"/>
      <c r="R841" s="360"/>
      <c r="S841" s="360"/>
      <c r="T841" s="360"/>
      <c r="U841" s="360"/>
      <c r="V841" s="360"/>
      <c r="W841" s="360"/>
      <c r="X841" s="360"/>
      <c r="Y841" s="360"/>
      <c r="Z841" s="360"/>
    </row>
    <row r="842" spans="1:26" ht="14.25">
      <c r="A842" s="360"/>
      <c r="B842" s="360"/>
      <c r="C842" s="360"/>
      <c r="D842" s="360"/>
      <c r="E842" s="360"/>
      <c r="F842" s="360"/>
      <c r="G842" s="360"/>
      <c r="H842" s="360"/>
      <c r="I842" s="360"/>
      <c r="J842" s="360"/>
      <c r="K842" s="360"/>
      <c r="L842" s="360"/>
      <c r="M842" s="360"/>
      <c r="N842" s="360"/>
      <c r="O842" s="360"/>
      <c r="P842" s="360"/>
      <c r="Q842" s="360"/>
      <c r="R842" s="360"/>
      <c r="S842" s="360"/>
      <c r="T842" s="360"/>
      <c r="U842" s="360"/>
      <c r="V842" s="360"/>
      <c r="W842" s="360"/>
      <c r="X842" s="360"/>
      <c r="Y842" s="360"/>
      <c r="Z842" s="360"/>
    </row>
    <row r="843" spans="1:26" ht="14.25">
      <c r="A843" s="360"/>
      <c r="B843" s="360"/>
      <c r="C843" s="360"/>
      <c r="D843" s="360"/>
      <c r="E843" s="360"/>
      <c r="F843" s="360"/>
      <c r="G843" s="360"/>
      <c r="H843" s="360"/>
      <c r="I843" s="360"/>
      <c r="J843" s="360"/>
      <c r="K843" s="360"/>
      <c r="L843" s="360"/>
      <c r="M843" s="360"/>
      <c r="N843" s="360"/>
      <c r="O843" s="360"/>
      <c r="P843" s="360"/>
      <c r="Q843" s="360"/>
      <c r="R843" s="360"/>
      <c r="S843" s="360"/>
      <c r="T843" s="360"/>
      <c r="U843" s="360"/>
      <c r="V843" s="360"/>
      <c r="W843" s="360"/>
      <c r="X843" s="360"/>
      <c r="Y843" s="360"/>
      <c r="Z843" s="360"/>
    </row>
    <row r="844" spans="1:26" ht="14.25">
      <c r="A844" s="360"/>
      <c r="B844" s="360"/>
      <c r="C844" s="360"/>
      <c r="D844" s="360"/>
      <c r="E844" s="360"/>
      <c r="F844" s="360"/>
      <c r="G844" s="360"/>
      <c r="H844" s="360"/>
      <c r="I844" s="360"/>
      <c r="J844" s="360"/>
      <c r="K844" s="360"/>
      <c r="L844" s="360"/>
      <c r="M844" s="360"/>
      <c r="N844" s="360"/>
      <c r="O844" s="360"/>
      <c r="P844" s="360"/>
      <c r="Q844" s="360"/>
      <c r="R844" s="360"/>
      <c r="S844" s="360"/>
      <c r="T844" s="360"/>
      <c r="U844" s="360"/>
      <c r="V844" s="360"/>
      <c r="W844" s="360"/>
      <c r="X844" s="360"/>
      <c r="Y844" s="360"/>
      <c r="Z844" s="360"/>
    </row>
    <row r="845" spans="1:26" ht="14.25">
      <c r="A845" s="360"/>
      <c r="B845" s="360"/>
      <c r="C845" s="360"/>
      <c r="D845" s="360"/>
      <c r="E845" s="360"/>
      <c r="F845" s="360"/>
      <c r="G845" s="360"/>
      <c r="H845" s="360"/>
      <c r="I845" s="360"/>
      <c r="J845" s="360"/>
      <c r="K845" s="360"/>
      <c r="L845" s="360"/>
      <c r="M845" s="360"/>
      <c r="N845" s="360"/>
      <c r="O845" s="360"/>
      <c r="P845" s="360"/>
      <c r="Q845" s="360"/>
      <c r="R845" s="360"/>
      <c r="S845" s="360"/>
      <c r="T845" s="360"/>
      <c r="U845" s="360"/>
      <c r="V845" s="360"/>
      <c r="W845" s="360"/>
      <c r="X845" s="360"/>
      <c r="Y845" s="360"/>
      <c r="Z845" s="360"/>
    </row>
    <row r="846" spans="1:26" ht="14.25">
      <c r="A846" s="360"/>
      <c r="B846" s="360"/>
      <c r="C846" s="360"/>
      <c r="D846" s="360"/>
      <c r="E846" s="360"/>
      <c r="F846" s="360"/>
      <c r="G846" s="360"/>
      <c r="H846" s="360"/>
      <c r="I846" s="360"/>
      <c r="J846" s="360"/>
      <c r="K846" s="360"/>
      <c r="L846" s="360"/>
      <c r="M846" s="360"/>
      <c r="N846" s="360"/>
      <c r="O846" s="360"/>
      <c r="P846" s="360"/>
      <c r="Q846" s="360"/>
      <c r="R846" s="360"/>
      <c r="S846" s="360"/>
      <c r="T846" s="360"/>
      <c r="U846" s="360"/>
      <c r="V846" s="360"/>
      <c r="W846" s="360"/>
      <c r="X846" s="360"/>
      <c r="Y846" s="360"/>
      <c r="Z846" s="360"/>
    </row>
    <row r="847" spans="1:26" ht="14.25">
      <c r="A847" s="360"/>
      <c r="B847" s="360"/>
      <c r="C847" s="360"/>
      <c r="D847" s="360"/>
      <c r="E847" s="360"/>
      <c r="F847" s="360"/>
      <c r="G847" s="360"/>
      <c r="H847" s="360"/>
      <c r="I847" s="360"/>
      <c r="J847" s="360"/>
      <c r="K847" s="360"/>
      <c r="L847" s="360"/>
      <c r="M847" s="360"/>
      <c r="N847" s="360"/>
      <c r="O847" s="360"/>
      <c r="P847" s="360"/>
      <c r="Q847" s="360"/>
      <c r="R847" s="360"/>
      <c r="S847" s="360"/>
      <c r="T847" s="360"/>
      <c r="U847" s="360"/>
      <c r="V847" s="360"/>
      <c r="W847" s="360"/>
      <c r="X847" s="360"/>
      <c r="Y847" s="360"/>
      <c r="Z847" s="360"/>
    </row>
    <row r="848" spans="1:26" ht="14.25">
      <c r="A848" s="360"/>
      <c r="B848" s="360"/>
      <c r="C848" s="360"/>
      <c r="D848" s="360"/>
      <c r="E848" s="360"/>
      <c r="F848" s="360"/>
      <c r="G848" s="360"/>
      <c r="H848" s="360"/>
      <c r="I848" s="360"/>
      <c r="J848" s="360"/>
      <c r="K848" s="360"/>
      <c r="L848" s="360"/>
      <c r="M848" s="360"/>
      <c r="N848" s="360"/>
      <c r="O848" s="360"/>
      <c r="P848" s="360"/>
      <c r="Q848" s="360"/>
      <c r="R848" s="360"/>
      <c r="S848" s="360"/>
      <c r="T848" s="360"/>
      <c r="U848" s="360"/>
      <c r="V848" s="360"/>
      <c r="W848" s="360"/>
      <c r="X848" s="360"/>
      <c r="Y848" s="360"/>
      <c r="Z848" s="360"/>
    </row>
    <row r="849" spans="1:26" ht="14.25">
      <c r="A849" s="360"/>
      <c r="B849" s="360"/>
      <c r="C849" s="360"/>
      <c r="D849" s="360"/>
      <c r="E849" s="360"/>
      <c r="F849" s="360"/>
      <c r="G849" s="360"/>
      <c r="H849" s="360"/>
      <c r="I849" s="360"/>
      <c r="J849" s="360"/>
      <c r="K849" s="360"/>
      <c r="L849" s="360"/>
      <c r="M849" s="360"/>
      <c r="N849" s="360"/>
      <c r="O849" s="360"/>
      <c r="P849" s="360"/>
      <c r="Q849" s="360"/>
      <c r="R849" s="360"/>
      <c r="S849" s="360"/>
      <c r="T849" s="360"/>
      <c r="U849" s="360"/>
      <c r="V849" s="360"/>
      <c r="W849" s="360"/>
      <c r="X849" s="360"/>
      <c r="Y849" s="360"/>
      <c r="Z849" s="360"/>
    </row>
    <row r="850" spans="1:26" ht="14.25">
      <c r="A850" s="360"/>
      <c r="B850" s="360"/>
      <c r="C850" s="360"/>
      <c r="D850" s="360"/>
      <c r="E850" s="360"/>
      <c r="F850" s="360"/>
      <c r="G850" s="360"/>
      <c r="H850" s="360"/>
      <c r="I850" s="360"/>
      <c r="J850" s="360"/>
      <c r="K850" s="360"/>
      <c r="L850" s="360"/>
      <c r="M850" s="360"/>
      <c r="N850" s="360"/>
      <c r="O850" s="360"/>
      <c r="P850" s="360"/>
      <c r="Q850" s="360"/>
      <c r="R850" s="360"/>
      <c r="S850" s="360"/>
      <c r="T850" s="360"/>
      <c r="U850" s="360"/>
      <c r="V850" s="360"/>
      <c r="W850" s="360"/>
      <c r="X850" s="360"/>
      <c r="Y850" s="360"/>
      <c r="Z850" s="360"/>
    </row>
    <row r="851" spans="1:26" ht="14.25">
      <c r="A851" s="360"/>
      <c r="B851" s="360"/>
      <c r="C851" s="360"/>
      <c r="D851" s="360"/>
      <c r="E851" s="360"/>
      <c r="F851" s="360"/>
      <c r="G851" s="360"/>
      <c r="H851" s="360"/>
      <c r="I851" s="360"/>
      <c r="J851" s="360"/>
      <c r="K851" s="360"/>
      <c r="L851" s="360"/>
      <c r="M851" s="360"/>
      <c r="N851" s="360"/>
      <c r="O851" s="360"/>
      <c r="P851" s="360"/>
      <c r="Q851" s="360"/>
      <c r="R851" s="360"/>
      <c r="S851" s="360"/>
      <c r="T851" s="360"/>
      <c r="U851" s="360"/>
      <c r="V851" s="360"/>
      <c r="W851" s="360"/>
      <c r="X851" s="360"/>
      <c r="Y851" s="360"/>
      <c r="Z851" s="360"/>
    </row>
    <row r="852" spans="1:26" ht="14.25">
      <c r="A852" s="360"/>
      <c r="B852" s="360"/>
      <c r="C852" s="360"/>
      <c r="D852" s="360"/>
      <c r="E852" s="360"/>
      <c r="F852" s="360"/>
      <c r="G852" s="360"/>
      <c r="H852" s="360"/>
      <c r="I852" s="360"/>
      <c r="J852" s="360"/>
      <c r="K852" s="360"/>
      <c r="L852" s="360"/>
      <c r="M852" s="360"/>
      <c r="N852" s="360"/>
      <c r="O852" s="360"/>
      <c r="P852" s="360"/>
      <c r="Q852" s="360"/>
      <c r="R852" s="360"/>
      <c r="S852" s="360"/>
      <c r="T852" s="360"/>
      <c r="U852" s="360"/>
      <c r="V852" s="360"/>
      <c r="W852" s="360"/>
      <c r="X852" s="360"/>
      <c r="Y852" s="360"/>
      <c r="Z852" s="360"/>
    </row>
    <row r="853" spans="1:26" ht="14.25">
      <c r="A853" s="360"/>
      <c r="B853" s="360"/>
      <c r="C853" s="360"/>
      <c r="D853" s="360"/>
      <c r="E853" s="360"/>
      <c r="F853" s="360"/>
      <c r="G853" s="360"/>
      <c r="H853" s="360"/>
      <c r="I853" s="360"/>
      <c r="J853" s="360"/>
      <c r="K853" s="360"/>
      <c r="L853" s="360"/>
      <c r="M853" s="360"/>
      <c r="N853" s="360"/>
      <c r="O853" s="360"/>
      <c r="P853" s="360"/>
      <c r="Q853" s="360"/>
      <c r="R853" s="360"/>
      <c r="S853" s="360"/>
      <c r="T853" s="360"/>
      <c r="U853" s="360"/>
      <c r="V853" s="360"/>
      <c r="W853" s="360"/>
      <c r="X853" s="360"/>
      <c r="Y853" s="360"/>
      <c r="Z853" s="360"/>
    </row>
    <row r="854" spans="1:26" ht="14.25">
      <c r="A854" s="360"/>
      <c r="B854" s="360"/>
      <c r="C854" s="360"/>
      <c r="D854" s="360"/>
      <c r="E854" s="360"/>
      <c r="F854" s="360"/>
      <c r="G854" s="360"/>
      <c r="H854" s="360"/>
      <c r="I854" s="360"/>
      <c r="J854" s="360"/>
      <c r="K854" s="360"/>
      <c r="L854" s="360"/>
      <c r="M854" s="360"/>
      <c r="N854" s="360"/>
      <c r="O854" s="360"/>
      <c r="P854" s="360"/>
      <c r="Q854" s="360"/>
      <c r="R854" s="360"/>
      <c r="S854" s="360"/>
      <c r="T854" s="360"/>
      <c r="U854" s="360"/>
      <c r="V854" s="360"/>
      <c r="W854" s="360"/>
      <c r="X854" s="360"/>
      <c r="Y854" s="360"/>
      <c r="Z854" s="360"/>
    </row>
    <row r="855" spans="1:26" ht="14.25">
      <c r="A855" s="360"/>
      <c r="B855" s="360"/>
      <c r="C855" s="360"/>
      <c r="D855" s="360"/>
      <c r="E855" s="360"/>
      <c r="F855" s="360"/>
      <c r="G855" s="360"/>
      <c r="H855" s="360"/>
      <c r="I855" s="360"/>
      <c r="J855" s="360"/>
      <c r="K855" s="360"/>
      <c r="L855" s="360"/>
      <c r="M855" s="360"/>
      <c r="N855" s="360"/>
      <c r="O855" s="360"/>
      <c r="P855" s="360"/>
      <c r="Q855" s="360"/>
      <c r="R855" s="360"/>
      <c r="S855" s="360"/>
      <c r="T855" s="360"/>
      <c r="U855" s="360"/>
      <c r="V855" s="360"/>
      <c r="W855" s="360"/>
      <c r="X855" s="360"/>
      <c r="Y855" s="360"/>
      <c r="Z855" s="360"/>
    </row>
    <row r="856" spans="1:26" ht="14.25">
      <c r="A856" s="360"/>
      <c r="B856" s="360"/>
      <c r="C856" s="360"/>
      <c r="D856" s="360"/>
      <c r="E856" s="360"/>
      <c r="F856" s="360"/>
      <c r="G856" s="360"/>
      <c r="H856" s="360"/>
      <c r="I856" s="360"/>
      <c r="J856" s="360"/>
      <c r="K856" s="360"/>
      <c r="L856" s="360"/>
      <c r="M856" s="360"/>
      <c r="N856" s="360"/>
      <c r="O856" s="360"/>
      <c r="P856" s="360"/>
      <c r="Q856" s="360"/>
      <c r="R856" s="360"/>
      <c r="S856" s="360"/>
      <c r="T856" s="360"/>
      <c r="U856" s="360"/>
      <c r="V856" s="360"/>
      <c r="W856" s="360"/>
      <c r="X856" s="360"/>
      <c r="Y856" s="360"/>
      <c r="Z856" s="360"/>
    </row>
    <row r="857" spans="1:26" ht="14.25">
      <c r="A857" s="360"/>
      <c r="B857" s="360"/>
      <c r="C857" s="360"/>
      <c r="D857" s="360"/>
      <c r="E857" s="360"/>
      <c r="F857" s="360"/>
      <c r="G857" s="360"/>
      <c r="H857" s="360"/>
      <c r="I857" s="360"/>
      <c r="J857" s="360"/>
      <c r="K857" s="360"/>
      <c r="L857" s="360"/>
      <c r="M857" s="360"/>
      <c r="N857" s="360"/>
      <c r="O857" s="360"/>
      <c r="P857" s="360"/>
      <c r="Q857" s="360"/>
      <c r="R857" s="360"/>
      <c r="S857" s="360"/>
      <c r="T857" s="360"/>
      <c r="U857" s="360"/>
      <c r="V857" s="360"/>
      <c r="W857" s="360"/>
      <c r="X857" s="360"/>
      <c r="Y857" s="360"/>
      <c r="Z857" s="360"/>
    </row>
    <row r="858" spans="1:26" ht="14.25">
      <c r="A858" s="360"/>
      <c r="B858" s="360"/>
      <c r="C858" s="360"/>
      <c r="D858" s="360"/>
      <c r="E858" s="360"/>
      <c r="F858" s="360"/>
      <c r="G858" s="360"/>
      <c r="H858" s="360"/>
      <c r="I858" s="360"/>
      <c r="J858" s="360"/>
      <c r="K858" s="360"/>
      <c r="L858" s="360"/>
      <c r="M858" s="360"/>
      <c r="N858" s="360"/>
      <c r="O858" s="360"/>
      <c r="P858" s="360"/>
      <c r="Q858" s="360"/>
      <c r="R858" s="360"/>
      <c r="S858" s="360"/>
      <c r="T858" s="360"/>
      <c r="U858" s="360"/>
      <c r="V858" s="360"/>
      <c r="W858" s="360"/>
      <c r="X858" s="360"/>
      <c r="Y858" s="360"/>
      <c r="Z858" s="360"/>
    </row>
    <row r="859" spans="1:26" ht="14.25">
      <c r="A859" s="360"/>
      <c r="B859" s="360"/>
      <c r="C859" s="360"/>
      <c r="D859" s="360"/>
      <c r="E859" s="360"/>
      <c r="F859" s="360"/>
      <c r="G859" s="360"/>
      <c r="H859" s="360"/>
      <c r="I859" s="360"/>
      <c r="J859" s="360"/>
      <c r="K859" s="360"/>
      <c r="L859" s="360"/>
      <c r="M859" s="360"/>
      <c r="N859" s="360"/>
      <c r="O859" s="360"/>
      <c r="P859" s="360"/>
      <c r="Q859" s="360"/>
      <c r="R859" s="360"/>
      <c r="S859" s="360"/>
      <c r="T859" s="360"/>
      <c r="U859" s="360"/>
      <c r="V859" s="360"/>
      <c r="W859" s="360"/>
      <c r="X859" s="360"/>
      <c r="Y859" s="360"/>
      <c r="Z859" s="360"/>
    </row>
    <row r="860" spans="1:26" ht="14.25">
      <c r="A860" s="360"/>
      <c r="B860" s="360"/>
      <c r="C860" s="360"/>
      <c r="D860" s="360"/>
      <c r="E860" s="360"/>
      <c r="F860" s="360"/>
      <c r="G860" s="360"/>
      <c r="H860" s="360"/>
      <c r="I860" s="360"/>
      <c r="J860" s="360"/>
      <c r="K860" s="360"/>
      <c r="L860" s="360"/>
      <c r="M860" s="360"/>
      <c r="N860" s="360"/>
      <c r="O860" s="360"/>
      <c r="P860" s="360"/>
      <c r="Q860" s="360"/>
      <c r="R860" s="360"/>
      <c r="S860" s="360"/>
      <c r="T860" s="360"/>
      <c r="U860" s="360"/>
      <c r="V860" s="360"/>
      <c r="W860" s="360"/>
      <c r="X860" s="360"/>
      <c r="Y860" s="360"/>
      <c r="Z860" s="360"/>
    </row>
    <row r="861" spans="1:26" ht="14.25">
      <c r="A861" s="360"/>
      <c r="B861" s="360"/>
      <c r="C861" s="360"/>
      <c r="D861" s="360"/>
      <c r="E861" s="360"/>
      <c r="F861" s="360"/>
      <c r="G861" s="360"/>
      <c r="H861" s="360"/>
      <c r="I861" s="360"/>
      <c r="J861" s="360"/>
      <c r="K861" s="360"/>
      <c r="L861" s="360"/>
      <c r="M861" s="360"/>
      <c r="N861" s="360"/>
      <c r="O861" s="360"/>
      <c r="P861" s="360"/>
      <c r="Q861" s="360"/>
      <c r="R861" s="360"/>
      <c r="S861" s="360"/>
      <c r="T861" s="360"/>
      <c r="U861" s="360"/>
      <c r="V861" s="360"/>
      <c r="W861" s="360"/>
      <c r="X861" s="360"/>
      <c r="Y861" s="360"/>
      <c r="Z861" s="360"/>
    </row>
    <row r="862" spans="1:26" ht="14.25">
      <c r="A862" s="360"/>
      <c r="B862" s="360"/>
      <c r="C862" s="360"/>
      <c r="D862" s="360"/>
      <c r="E862" s="360"/>
      <c r="F862" s="360"/>
      <c r="G862" s="360"/>
      <c r="H862" s="360"/>
      <c r="I862" s="360"/>
      <c r="J862" s="360"/>
      <c r="K862" s="360"/>
      <c r="L862" s="360"/>
      <c r="M862" s="360"/>
      <c r="N862" s="360"/>
      <c r="O862" s="360"/>
      <c r="P862" s="360"/>
      <c r="Q862" s="360"/>
      <c r="R862" s="360"/>
      <c r="S862" s="360"/>
      <c r="T862" s="360"/>
      <c r="U862" s="360"/>
      <c r="V862" s="360"/>
      <c r="W862" s="360"/>
      <c r="X862" s="360"/>
      <c r="Y862" s="360"/>
      <c r="Z862" s="360"/>
    </row>
    <row r="863" spans="1:26" ht="14.25">
      <c r="A863" s="360"/>
      <c r="B863" s="360"/>
      <c r="C863" s="360"/>
      <c r="D863" s="360"/>
      <c r="E863" s="360"/>
      <c r="F863" s="360"/>
      <c r="G863" s="360"/>
      <c r="H863" s="360"/>
      <c r="I863" s="360"/>
      <c r="J863" s="360"/>
      <c r="K863" s="360"/>
      <c r="L863" s="360"/>
      <c r="M863" s="360"/>
      <c r="N863" s="360"/>
      <c r="O863" s="360"/>
      <c r="P863" s="360"/>
      <c r="Q863" s="360"/>
      <c r="R863" s="360"/>
      <c r="S863" s="360"/>
      <c r="T863" s="360"/>
      <c r="U863" s="360"/>
      <c r="V863" s="360"/>
      <c r="W863" s="360"/>
      <c r="X863" s="360"/>
      <c r="Y863" s="360"/>
      <c r="Z863" s="360"/>
    </row>
    <row r="864" spans="1:26" ht="14.25">
      <c r="A864" s="360"/>
      <c r="B864" s="360"/>
      <c r="C864" s="360"/>
      <c r="D864" s="360"/>
      <c r="E864" s="360"/>
      <c r="F864" s="360"/>
      <c r="G864" s="360"/>
      <c r="H864" s="360"/>
      <c r="I864" s="360"/>
      <c r="J864" s="360"/>
      <c r="K864" s="360"/>
      <c r="L864" s="360"/>
      <c r="M864" s="360"/>
      <c r="N864" s="360"/>
      <c r="O864" s="360"/>
      <c r="P864" s="360"/>
      <c r="Q864" s="360"/>
      <c r="R864" s="360"/>
      <c r="S864" s="360"/>
      <c r="T864" s="360"/>
      <c r="U864" s="360"/>
      <c r="V864" s="360"/>
      <c r="W864" s="360"/>
      <c r="X864" s="360"/>
      <c r="Y864" s="360"/>
      <c r="Z864" s="360"/>
    </row>
    <row r="865" spans="1:26" ht="14.25">
      <c r="A865" s="360"/>
      <c r="B865" s="360"/>
      <c r="C865" s="360"/>
      <c r="D865" s="360"/>
      <c r="E865" s="360"/>
      <c r="F865" s="360"/>
      <c r="G865" s="360"/>
      <c r="H865" s="360"/>
      <c r="I865" s="360"/>
      <c r="J865" s="360"/>
      <c r="K865" s="360"/>
      <c r="L865" s="360"/>
      <c r="M865" s="360"/>
      <c r="N865" s="360"/>
      <c r="O865" s="360"/>
      <c r="P865" s="360"/>
      <c r="Q865" s="360"/>
      <c r="R865" s="360"/>
      <c r="S865" s="360"/>
      <c r="T865" s="360"/>
      <c r="U865" s="360"/>
      <c r="V865" s="360"/>
      <c r="W865" s="360"/>
      <c r="X865" s="360"/>
      <c r="Y865" s="360"/>
      <c r="Z865" s="360"/>
    </row>
    <row r="866" spans="1:26" ht="14.25">
      <c r="A866" s="360"/>
      <c r="B866" s="360"/>
      <c r="C866" s="360"/>
      <c r="D866" s="360"/>
      <c r="E866" s="360"/>
      <c r="F866" s="360"/>
      <c r="G866" s="360"/>
      <c r="H866" s="360"/>
      <c r="I866" s="360"/>
      <c r="J866" s="360"/>
      <c r="K866" s="360"/>
      <c r="L866" s="360"/>
      <c r="M866" s="360"/>
      <c r="N866" s="360"/>
      <c r="O866" s="360"/>
      <c r="P866" s="360"/>
      <c r="Q866" s="360"/>
      <c r="R866" s="360"/>
      <c r="S866" s="360"/>
      <c r="T866" s="360"/>
      <c r="U866" s="360"/>
      <c r="V866" s="360"/>
      <c r="W866" s="360"/>
      <c r="X866" s="360"/>
      <c r="Y866" s="360"/>
      <c r="Z866" s="360"/>
    </row>
    <row r="867" spans="1:26" ht="14.25">
      <c r="A867" s="360"/>
      <c r="B867" s="360"/>
      <c r="C867" s="360"/>
      <c r="D867" s="360"/>
      <c r="E867" s="360"/>
      <c r="F867" s="360"/>
      <c r="G867" s="360"/>
      <c r="H867" s="360"/>
      <c r="I867" s="360"/>
      <c r="J867" s="360"/>
      <c r="K867" s="360"/>
      <c r="L867" s="360"/>
      <c r="M867" s="360"/>
      <c r="N867" s="360"/>
      <c r="O867" s="360"/>
      <c r="P867" s="360"/>
      <c r="Q867" s="360"/>
      <c r="R867" s="360"/>
      <c r="S867" s="360"/>
      <c r="T867" s="360"/>
      <c r="U867" s="360"/>
      <c r="V867" s="360"/>
      <c r="W867" s="360"/>
      <c r="X867" s="360"/>
      <c r="Y867" s="360"/>
      <c r="Z867" s="360"/>
    </row>
    <row r="868" spans="1:26" ht="14.25">
      <c r="A868" s="360"/>
      <c r="B868" s="360"/>
      <c r="C868" s="360"/>
      <c r="D868" s="360"/>
      <c r="E868" s="360"/>
      <c r="F868" s="360"/>
      <c r="G868" s="360"/>
      <c r="H868" s="360"/>
      <c r="I868" s="360"/>
      <c r="J868" s="360"/>
      <c r="K868" s="360"/>
      <c r="L868" s="360"/>
      <c r="M868" s="360"/>
      <c r="N868" s="360"/>
      <c r="O868" s="360"/>
      <c r="P868" s="360"/>
      <c r="Q868" s="360"/>
      <c r="R868" s="360"/>
      <c r="S868" s="360"/>
      <c r="T868" s="360"/>
      <c r="U868" s="360"/>
      <c r="V868" s="360"/>
      <c r="W868" s="360"/>
      <c r="X868" s="360"/>
      <c r="Y868" s="360"/>
      <c r="Z868" s="360"/>
    </row>
    <row r="869" spans="1:26" ht="14.25">
      <c r="A869" s="360"/>
      <c r="B869" s="360"/>
      <c r="C869" s="360"/>
      <c r="D869" s="360"/>
      <c r="E869" s="360"/>
      <c r="F869" s="360"/>
      <c r="G869" s="360"/>
      <c r="H869" s="360"/>
      <c r="I869" s="360"/>
      <c r="J869" s="360"/>
      <c r="K869" s="360"/>
      <c r="L869" s="360"/>
      <c r="M869" s="360"/>
      <c r="N869" s="360"/>
      <c r="O869" s="360"/>
      <c r="P869" s="360"/>
      <c r="Q869" s="360"/>
      <c r="R869" s="360"/>
      <c r="S869" s="360"/>
      <c r="T869" s="360"/>
      <c r="U869" s="360"/>
      <c r="V869" s="360"/>
      <c r="W869" s="360"/>
      <c r="X869" s="360"/>
      <c r="Y869" s="360"/>
      <c r="Z869" s="360"/>
    </row>
    <row r="870" spans="1:26" ht="14.25">
      <c r="A870" s="360"/>
      <c r="B870" s="360"/>
      <c r="C870" s="360"/>
      <c r="D870" s="360"/>
      <c r="E870" s="360"/>
      <c r="F870" s="360"/>
      <c r="G870" s="360"/>
      <c r="H870" s="360"/>
      <c r="I870" s="360"/>
      <c r="J870" s="360"/>
      <c r="K870" s="360"/>
      <c r="L870" s="360"/>
      <c r="M870" s="360"/>
      <c r="N870" s="360"/>
      <c r="O870" s="360"/>
      <c r="P870" s="360"/>
      <c r="Q870" s="360"/>
      <c r="R870" s="360"/>
      <c r="S870" s="360"/>
      <c r="T870" s="360"/>
      <c r="U870" s="360"/>
      <c r="V870" s="360"/>
      <c r="W870" s="360"/>
      <c r="X870" s="360"/>
      <c r="Y870" s="360"/>
      <c r="Z870" s="360"/>
    </row>
    <row r="871" spans="1:26" ht="14.25">
      <c r="A871" s="360"/>
      <c r="B871" s="360"/>
      <c r="C871" s="360"/>
      <c r="D871" s="360"/>
      <c r="E871" s="360"/>
      <c r="F871" s="360"/>
      <c r="G871" s="360"/>
      <c r="H871" s="360"/>
      <c r="I871" s="360"/>
      <c r="J871" s="360"/>
      <c r="K871" s="360"/>
      <c r="L871" s="360"/>
      <c r="M871" s="360"/>
      <c r="N871" s="360"/>
      <c r="O871" s="360"/>
      <c r="P871" s="360"/>
      <c r="Q871" s="360"/>
      <c r="R871" s="360"/>
      <c r="S871" s="360"/>
      <c r="T871" s="360"/>
      <c r="U871" s="360"/>
      <c r="V871" s="360"/>
      <c r="W871" s="360"/>
      <c r="X871" s="360"/>
      <c r="Y871" s="360"/>
      <c r="Z871" s="360"/>
    </row>
    <row r="872" spans="1:26" ht="14.25">
      <c r="A872" s="360"/>
      <c r="B872" s="360"/>
      <c r="C872" s="360"/>
      <c r="D872" s="360"/>
      <c r="E872" s="360"/>
      <c r="F872" s="360"/>
      <c r="G872" s="360"/>
      <c r="H872" s="360"/>
      <c r="I872" s="360"/>
      <c r="J872" s="360"/>
      <c r="K872" s="360"/>
      <c r="L872" s="360"/>
      <c r="M872" s="360"/>
      <c r="N872" s="360"/>
      <c r="O872" s="360"/>
      <c r="P872" s="360"/>
      <c r="Q872" s="360"/>
      <c r="R872" s="360"/>
      <c r="S872" s="360"/>
      <c r="T872" s="360"/>
      <c r="U872" s="360"/>
      <c r="V872" s="360"/>
      <c r="W872" s="360"/>
      <c r="X872" s="360"/>
      <c r="Y872" s="360"/>
      <c r="Z872" s="360"/>
    </row>
    <row r="873" spans="1:26" ht="14.25">
      <c r="A873" s="360"/>
      <c r="B873" s="360"/>
      <c r="C873" s="360"/>
      <c r="D873" s="360"/>
      <c r="E873" s="360"/>
      <c r="F873" s="360"/>
      <c r="G873" s="360"/>
      <c r="H873" s="360"/>
      <c r="I873" s="360"/>
      <c r="J873" s="360"/>
      <c r="K873" s="360"/>
      <c r="L873" s="360"/>
      <c r="M873" s="360"/>
      <c r="N873" s="360"/>
      <c r="O873" s="360"/>
      <c r="P873" s="360"/>
      <c r="Q873" s="360"/>
      <c r="R873" s="360"/>
      <c r="S873" s="360"/>
      <c r="T873" s="360"/>
      <c r="U873" s="360"/>
      <c r="V873" s="360"/>
      <c r="W873" s="360"/>
      <c r="X873" s="360"/>
      <c r="Y873" s="360"/>
      <c r="Z873" s="360"/>
    </row>
    <row r="874" spans="1:26" ht="14.25">
      <c r="A874" s="360"/>
      <c r="B874" s="360"/>
      <c r="C874" s="360"/>
      <c r="D874" s="360"/>
      <c r="E874" s="360"/>
      <c r="F874" s="360"/>
      <c r="G874" s="360"/>
      <c r="H874" s="360"/>
      <c r="I874" s="360"/>
      <c r="J874" s="360"/>
      <c r="K874" s="360"/>
      <c r="L874" s="360"/>
      <c r="M874" s="360"/>
      <c r="N874" s="360"/>
      <c r="O874" s="360"/>
      <c r="P874" s="360"/>
      <c r="Q874" s="360"/>
      <c r="R874" s="360"/>
      <c r="S874" s="360"/>
      <c r="T874" s="360"/>
      <c r="U874" s="360"/>
      <c r="V874" s="360"/>
      <c r="W874" s="360"/>
      <c r="X874" s="360"/>
      <c r="Y874" s="360"/>
      <c r="Z874" s="360"/>
    </row>
    <row r="875" spans="1:26" ht="14.25">
      <c r="A875" s="360"/>
      <c r="B875" s="360"/>
      <c r="C875" s="360"/>
      <c r="D875" s="360"/>
      <c r="E875" s="360"/>
      <c r="F875" s="360"/>
      <c r="G875" s="360"/>
      <c r="H875" s="360"/>
      <c r="I875" s="360"/>
      <c r="J875" s="360"/>
      <c r="K875" s="360"/>
      <c r="L875" s="360"/>
      <c r="M875" s="360"/>
      <c r="N875" s="360"/>
      <c r="O875" s="360"/>
      <c r="P875" s="360"/>
      <c r="Q875" s="360"/>
      <c r="R875" s="360"/>
      <c r="S875" s="360"/>
      <c r="T875" s="360"/>
      <c r="U875" s="360"/>
      <c r="V875" s="360"/>
      <c r="W875" s="360"/>
      <c r="X875" s="360"/>
      <c r="Y875" s="360"/>
      <c r="Z875" s="360"/>
    </row>
    <row r="876" spans="1:26" ht="14.25">
      <c r="A876" s="360"/>
      <c r="B876" s="360"/>
      <c r="C876" s="360"/>
      <c r="D876" s="360"/>
      <c r="E876" s="360"/>
      <c r="F876" s="360"/>
      <c r="G876" s="360"/>
      <c r="H876" s="360"/>
      <c r="I876" s="360"/>
      <c r="J876" s="360"/>
      <c r="K876" s="360"/>
      <c r="L876" s="360"/>
      <c r="M876" s="360"/>
      <c r="N876" s="360"/>
      <c r="O876" s="360"/>
      <c r="P876" s="360"/>
      <c r="Q876" s="360"/>
      <c r="R876" s="360"/>
      <c r="S876" s="360"/>
      <c r="T876" s="360"/>
      <c r="U876" s="360"/>
      <c r="V876" s="360"/>
      <c r="W876" s="360"/>
      <c r="X876" s="360"/>
      <c r="Y876" s="360"/>
      <c r="Z876" s="360"/>
    </row>
    <row r="877" spans="1:26" ht="14.25">
      <c r="A877" s="360"/>
      <c r="B877" s="360"/>
      <c r="C877" s="360"/>
      <c r="D877" s="360"/>
      <c r="E877" s="360"/>
      <c r="F877" s="360"/>
      <c r="G877" s="360"/>
      <c r="H877" s="360"/>
      <c r="I877" s="360"/>
      <c r="J877" s="360"/>
      <c r="K877" s="360"/>
      <c r="L877" s="360"/>
      <c r="M877" s="360"/>
      <c r="N877" s="360"/>
      <c r="O877" s="360"/>
      <c r="P877" s="360"/>
      <c r="Q877" s="360"/>
      <c r="R877" s="360"/>
      <c r="S877" s="360"/>
      <c r="T877" s="360"/>
      <c r="U877" s="360"/>
      <c r="V877" s="360"/>
      <c r="W877" s="360"/>
      <c r="X877" s="360"/>
      <c r="Y877" s="360"/>
      <c r="Z877" s="360"/>
    </row>
    <row r="878" spans="1:26" ht="14.25">
      <c r="A878" s="360"/>
      <c r="B878" s="360"/>
      <c r="C878" s="360"/>
      <c r="D878" s="360"/>
      <c r="E878" s="360"/>
      <c r="F878" s="360"/>
      <c r="G878" s="360"/>
      <c r="H878" s="360"/>
      <c r="I878" s="360"/>
      <c r="J878" s="360"/>
      <c r="K878" s="360"/>
      <c r="L878" s="360"/>
      <c r="M878" s="360"/>
      <c r="N878" s="360"/>
      <c r="O878" s="360"/>
      <c r="P878" s="360"/>
      <c r="Q878" s="360"/>
      <c r="R878" s="360"/>
      <c r="S878" s="360"/>
      <c r="T878" s="360"/>
      <c r="U878" s="360"/>
      <c r="V878" s="360"/>
      <c r="W878" s="360"/>
      <c r="X878" s="360"/>
      <c r="Y878" s="360"/>
      <c r="Z878" s="360"/>
    </row>
    <row r="879" spans="1:26" ht="14.25">
      <c r="A879" s="360"/>
      <c r="B879" s="360"/>
      <c r="C879" s="360"/>
      <c r="D879" s="360"/>
      <c r="E879" s="360"/>
      <c r="F879" s="360"/>
      <c r="G879" s="360"/>
      <c r="H879" s="360"/>
      <c r="I879" s="360"/>
      <c r="J879" s="360"/>
      <c r="K879" s="360"/>
      <c r="L879" s="360"/>
      <c r="M879" s="360"/>
      <c r="N879" s="360"/>
      <c r="O879" s="360"/>
      <c r="P879" s="360"/>
      <c r="Q879" s="360"/>
      <c r="R879" s="360"/>
      <c r="S879" s="360"/>
      <c r="T879" s="360"/>
      <c r="U879" s="360"/>
      <c r="V879" s="360"/>
      <c r="W879" s="360"/>
      <c r="X879" s="360"/>
      <c r="Y879" s="360"/>
      <c r="Z879" s="360"/>
    </row>
    <row r="880" spans="1:26" ht="14.25">
      <c r="A880" s="360"/>
      <c r="B880" s="360"/>
      <c r="C880" s="360"/>
      <c r="D880" s="360"/>
      <c r="E880" s="360"/>
      <c r="F880" s="360"/>
      <c r="G880" s="360"/>
      <c r="H880" s="360"/>
      <c r="I880" s="360"/>
      <c r="J880" s="360"/>
      <c r="K880" s="360"/>
      <c r="L880" s="360"/>
      <c r="M880" s="360"/>
      <c r="N880" s="360"/>
      <c r="O880" s="360"/>
      <c r="P880" s="360"/>
      <c r="Q880" s="360"/>
      <c r="R880" s="360"/>
      <c r="S880" s="360"/>
      <c r="T880" s="360"/>
      <c r="U880" s="360"/>
      <c r="V880" s="360"/>
      <c r="W880" s="360"/>
      <c r="X880" s="360"/>
      <c r="Y880" s="360"/>
      <c r="Z880" s="360"/>
    </row>
    <row r="881" spans="1:26" ht="14.25">
      <c r="A881" s="360"/>
      <c r="B881" s="360"/>
      <c r="C881" s="360"/>
      <c r="D881" s="360"/>
      <c r="E881" s="360"/>
      <c r="F881" s="360"/>
      <c r="G881" s="360"/>
      <c r="H881" s="360"/>
      <c r="I881" s="360"/>
      <c r="J881" s="360"/>
      <c r="K881" s="360"/>
      <c r="L881" s="360"/>
      <c r="M881" s="360"/>
      <c r="N881" s="360"/>
      <c r="O881" s="360"/>
      <c r="P881" s="360"/>
      <c r="Q881" s="360"/>
      <c r="R881" s="360"/>
      <c r="S881" s="360"/>
      <c r="T881" s="360"/>
      <c r="U881" s="360"/>
      <c r="V881" s="360"/>
      <c r="W881" s="360"/>
      <c r="X881" s="360"/>
      <c r="Y881" s="360"/>
      <c r="Z881" s="360"/>
    </row>
    <row r="882" spans="1:26" ht="14.25">
      <c r="A882" s="360"/>
      <c r="B882" s="360"/>
      <c r="C882" s="360"/>
      <c r="D882" s="360"/>
      <c r="E882" s="360"/>
      <c r="F882" s="360"/>
      <c r="G882" s="360"/>
      <c r="H882" s="360"/>
      <c r="I882" s="360"/>
      <c r="J882" s="360"/>
      <c r="K882" s="360"/>
      <c r="L882" s="360"/>
      <c r="M882" s="360"/>
      <c r="N882" s="360"/>
      <c r="O882" s="360"/>
      <c r="P882" s="360"/>
      <c r="Q882" s="360"/>
      <c r="R882" s="360"/>
      <c r="S882" s="360"/>
      <c r="T882" s="360"/>
      <c r="U882" s="360"/>
      <c r="V882" s="360"/>
      <c r="W882" s="360"/>
      <c r="X882" s="360"/>
      <c r="Y882" s="360"/>
      <c r="Z882" s="360"/>
    </row>
    <row r="883" spans="1:26" ht="14.25">
      <c r="A883" s="360"/>
      <c r="B883" s="360"/>
      <c r="C883" s="360"/>
      <c r="D883" s="360"/>
      <c r="E883" s="360"/>
      <c r="F883" s="360"/>
      <c r="G883" s="360"/>
      <c r="H883" s="360"/>
      <c r="I883" s="360"/>
      <c r="J883" s="360"/>
      <c r="K883" s="360"/>
      <c r="L883" s="360"/>
      <c r="M883" s="360"/>
      <c r="N883" s="360"/>
      <c r="O883" s="360"/>
      <c r="P883" s="360"/>
      <c r="Q883" s="360"/>
      <c r="R883" s="360"/>
      <c r="S883" s="360"/>
      <c r="T883" s="360"/>
      <c r="U883" s="360"/>
      <c r="V883" s="360"/>
      <c r="W883" s="360"/>
      <c r="X883" s="360"/>
      <c r="Y883" s="360"/>
      <c r="Z883" s="360"/>
    </row>
    <row r="884" spans="1:26" ht="14.25">
      <c r="A884" s="360"/>
      <c r="B884" s="360"/>
      <c r="C884" s="360"/>
      <c r="D884" s="360"/>
      <c r="E884" s="360"/>
      <c r="F884" s="360"/>
      <c r="G884" s="360"/>
      <c r="H884" s="360"/>
      <c r="I884" s="360"/>
      <c r="J884" s="360"/>
      <c r="K884" s="360"/>
      <c r="L884" s="360"/>
      <c r="M884" s="360"/>
      <c r="N884" s="360"/>
      <c r="O884" s="360"/>
      <c r="P884" s="360"/>
      <c r="Q884" s="360"/>
      <c r="R884" s="360"/>
      <c r="S884" s="360"/>
      <c r="T884" s="360"/>
      <c r="U884" s="360"/>
      <c r="V884" s="360"/>
      <c r="W884" s="360"/>
      <c r="X884" s="360"/>
      <c r="Y884" s="360"/>
      <c r="Z884" s="360"/>
    </row>
    <row r="885" spans="1:26" ht="14.25">
      <c r="A885" s="360"/>
      <c r="B885" s="360"/>
      <c r="C885" s="360"/>
      <c r="D885" s="360"/>
      <c r="E885" s="360"/>
      <c r="F885" s="360"/>
      <c r="G885" s="360"/>
      <c r="H885" s="360"/>
      <c r="I885" s="360"/>
      <c r="J885" s="360"/>
      <c r="K885" s="360"/>
      <c r="L885" s="360"/>
      <c r="M885" s="360"/>
      <c r="N885" s="360"/>
      <c r="O885" s="360"/>
      <c r="P885" s="360"/>
      <c r="Q885" s="360"/>
      <c r="R885" s="360"/>
      <c r="S885" s="360"/>
      <c r="T885" s="360"/>
      <c r="U885" s="360"/>
      <c r="V885" s="360"/>
      <c r="W885" s="360"/>
      <c r="X885" s="360"/>
      <c r="Y885" s="360"/>
      <c r="Z885" s="360"/>
    </row>
    <row r="886" spans="1:26" ht="14.25">
      <c r="A886" s="360"/>
      <c r="B886" s="360"/>
      <c r="C886" s="360"/>
      <c r="D886" s="360"/>
      <c r="E886" s="360"/>
      <c r="F886" s="360"/>
      <c r="G886" s="360"/>
      <c r="H886" s="360"/>
      <c r="I886" s="360"/>
      <c r="J886" s="360"/>
      <c r="K886" s="360"/>
      <c r="L886" s="360"/>
      <c r="M886" s="360"/>
      <c r="N886" s="360"/>
      <c r="O886" s="360"/>
      <c r="P886" s="360"/>
      <c r="Q886" s="360"/>
      <c r="R886" s="360"/>
      <c r="S886" s="360"/>
      <c r="T886" s="360"/>
      <c r="U886" s="360"/>
      <c r="V886" s="360"/>
      <c r="W886" s="360"/>
      <c r="X886" s="360"/>
      <c r="Y886" s="360"/>
      <c r="Z886" s="360"/>
    </row>
    <row r="887" spans="1:26" ht="14.25">
      <c r="A887" s="360"/>
      <c r="B887" s="360"/>
      <c r="C887" s="360"/>
      <c r="D887" s="360"/>
      <c r="E887" s="360"/>
      <c r="F887" s="360"/>
      <c r="G887" s="360"/>
      <c r="H887" s="360"/>
      <c r="I887" s="360"/>
      <c r="J887" s="360"/>
      <c r="K887" s="360"/>
      <c r="L887" s="360"/>
      <c r="M887" s="360"/>
      <c r="N887" s="360"/>
      <c r="O887" s="360"/>
      <c r="P887" s="360"/>
      <c r="Q887" s="360"/>
      <c r="R887" s="360"/>
      <c r="S887" s="360"/>
      <c r="T887" s="360"/>
      <c r="U887" s="360"/>
      <c r="V887" s="360"/>
      <c r="W887" s="360"/>
      <c r="X887" s="360"/>
      <c r="Y887" s="360"/>
      <c r="Z887" s="360"/>
    </row>
    <row r="888" spans="1:26" ht="14.25">
      <c r="A888" s="360"/>
      <c r="B888" s="360"/>
      <c r="C888" s="360"/>
      <c r="D888" s="360"/>
      <c r="E888" s="360"/>
      <c r="F888" s="360"/>
      <c r="G888" s="360"/>
      <c r="H888" s="360"/>
      <c r="I888" s="360"/>
      <c r="J888" s="360"/>
      <c r="K888" s="360"/>
      <c r="L888" s="360"/>
      <c r="M888" s="360"/>
      <c r="N888" s="360"/>
      <c r="O888" s="360"/>
      <c r="P888" s="360"/>
      <c r="Q888" s="360"/>
      <c r="R888" s="360"/>
      <c r="S888" s="360"/>
      <c r="T888" s="360"/>
      <c r="U888" s="360"/>
      <c r="V888" s="360"/>
      <c r="W888" s="360"/>
      <c r="X888" s="360"/>
      <c r="Y888" s="360"/>
      <c r="Z888" s="360"/>
    </row>
    <row r="889" spans="1:26" ht="14.25">
      <c r="A889" s="360"/>
      <c r="B889" s="360"/>
      <c r="C889" s="360"/>
      <c r="D889" s="360"/>
      <c r="E889" s="360"/>
      <c r="F889" s="360"/>
      <c r="G889" s="360"/>
      <c r="H889" s="360"/>
      <c r="I889" s="360"/>
      <c r="J889" s="360"/>
      <c r="K889" s="360"/>
      <c r="L889" s="360"/>
      <c r="M889" s="360"/>
      <c r="N889" s="360"/>
      <c r="O889" s="360"/>
      <c r="P889" s="360"/>
      <c r="Q889" s="360"/>
      <c r="R889" s="360"/>
      <c r="S889" s="360"/>
      <c r="T889" s="360"/>
      <c r="U889" s="360"/>
      <c r="V889" s="360"/>
      <c r="W889" s="360"/>
      <c r="X889" s="360"/>
      <c r="Y889" s="360"/>
      <c r="Z889" s="360"/>
    </row>
    <row r="890" spans="1:26" ht="14.25">
      <c r="A890" s="360"/>
      <c r="B890" s="360"/>
      <c r="C890" s="360"/>
      <c r="D890" s="360"/>
      <c r="E890" s="360"/>
      <c r="F890" s="360"/>
      <c r="G890" s="360"/>
      <c r="H890" s="360"/>
      <c r="I890" s="360"/>
      <c r="J890" s="360"/>
      <c r="K890" s="360"/>
      <c r="L890" s="360"/>
      <c r="M890" s="360"/>
      <c r="N890" s="360"/>
      <c r="O890" s="360"/>
      <c r="P890" s="360"/>
      <c r="Q890" s="360"/>
      <c r="R890" s="360"/>
      <c r="S890" s="360"/>
      <c r="T890" s="360"/>
      <c r="U890" s="360"/>
      <c r="V890" s="360"/>
      <c r="W890" s="360"/>
      <c r="X890" s="360"/>
      <c r="Y890" s="360"/>
      <c r="Z890" s="360"/>
    </row>
    <row r="891" spans="1:26" ht="14.25">
      <c r="A891" s="360"/>
      <c r="B891" s="360"/>
      <c r="C891" s="360"/>
      <c r="D891" s="360"/>
      <c r="E891" s="360"/>
      <c r="F891" s="360"/>
      <c r="G891" s="360"/>
      <c r="H891" s="360"/>
      <c r="I891" s="360"/>
      <c r="J891" s="360"/>
      <c r="K891" s="360"/>
      <c r="L891" s="360"/>
      <c r="M891" s="360"/>
      <c r="N891" s="360"/>
      <c r="O891" s="360"/>
      <c r="P891" s="360"/>
      <c r="Q891" s="360"/>
      <c r="R891" s="360"/>
      <c r="S891" s="360"/>
      <c r="T891" s="360"/>
      <c r="U891" s="360"/>
      <c r="V891" s="360"/>
      <c r="W891" s="360"/>
      <c r="X891" s="360"/>
      <c r="Y891" s="360"/>
      <c r="Z891" s="360"/>
    </row>
    <row r="892" spans="1:26" ht="14.25">
      <c r="A892" s="360"/>
      <c r="B892" s="360"/>
      <c r="C892" s="360"/>
      <c r="D892" s="360"/>
      <c r="E892" s="360"/>
      <c r="F892" s="360"/>
      <c r="G892" s="360"/>
      <c r="H892" s="360"/>
      <c r="I892" s="360"/>
      <c r="J892" s="360"/>
      <c r="K892" s="360"/>
      <c r="L892" s="360"/>
      <c r="M892" s="360"/>
      <c r="N892" s="360"/>
      <c r="O892" s="360"/>
      <c r="P892" s="360"/>
      <c r="Q892" s="360"/>
      <c r="R892" s="360"/>
      <c r="S892" s="360"/>
      <c r="T892" s="360"/>
      <c r="U892" s="360"/>
      <c r="V892" s="360"/>
      <c r="W892" s="360"/>
      <c r="X892" s="360"/>
      <c r="Y892" s="360"/>
      <c r="Z892" s="360"/>
    </row>
    <row r="893" spans="1:26" ht="14.25">
      <c r="A893" s="360"/>
      <c r="B893" s="360"/>
      <c r="C893" s="360"/>
      <c r="D893" s="360"/>
      <c r="E893" s="360"/>
      <c r="F893" s="360"/>
      <c r="G893" s="360"/>
      <c r="H893" s="360"/>
      <c r="I893" s="360"/>
      <c r="J893" s="360"/>
      <c r="K893" s="360"/>
      <c r="L893" s="360"/>
      <c r="M893" s="360"/>
      <c r="N893" s="360"/>
      <c r="O893" s="360"/>
      <c r="P893" s="360"/>
      <c r="Q893" s="360"/>
      <c r="R893" s="360"/>
      <c r="S893" s="360"/>
      <c r="T893" s="360"/>
      <c r="U893" s="360"/>
      <c r="V893" s="360"/>
      <c r="W893" s="360"/>
      <c r="X893" s="360"/>
      <c r="Y893" s="360"/>
      <c r="Z893" s="360"/>
    </row>
    <row r="894" spans="1:26" ht="14.25">
      <c r="A894" s="360"/>
      <c r="B894" s="360"/>
      <c r="C894" s="360"/>
      <c r="D894" s="360"/>
      <c r="E894" s="360"/>
      <c r="F894" s="360"/>
      <c r="G894" s="360"/>
      <c r="H894" s="360"/>
      <c r="I894" s="360"/>
      <c r="J894" s="360"/>
      <c r="K894" s="360"/>
      <c r="L894" s="360"/>
      <c r="M894" s="360"/>
      <c r="N894" s="360"/>
      <c r="O894" s="360"/>
      <c r="P894" s="360"/>
      <c r="Q894" s="360"/>
      <c r="R894" s="360"/>
      <c r="S894" s="360"/>
      <c r="T894" s="360"/>
      <c r="U894" s="360"/>
      <c r="V894" s="360"/>
      <c r="W894" s="360"/>
      <c r="X894" s="360"/>
      <c r="Y894" s="360"/>
      <c r="Z894" s="360"/>
    </row>
    <row r="895" spans="1:26" ht="14.25">
      <c r="A895" s="360"/>
      <c r="B895" s="360"/>
      <c r="C895" s="360"/>
      <c r="D895" s="360"/>
      <c r="E895" s="360"/>
      <c r="F895" s="360"/>
      <c r="G895" s="360"/>
      <c r="H895" s="360"/>
      <c r="I895" s="360"/>
      <c r="J895" s="360"/>
      <c r="K895" s="360"/>
      <c r="L895" s="360"/>
      <c r="M895" s="360"/>
      <c r="N895" s="360"/>
      <c r="O895" s="360"/>
      <c r="P895" s="360"/>
      <c r="Q895" s="360"/>
      <c r="R895" s="360"/>
      <c r="S895" s="360"/>
      <c r="T895" s="360"/>
      <c r="U895" s="360"/>
      <c r="V895" s="360"/>
      <c r="W895" s="360"/>
      <c r="X895" s="360"/>
      <c r="Y895" s="360"/>
      <c r="Z895" s="360"/>
    </row>
    <row r="896" spans="1:26" ht="14.25">
      <c r="A896" s="360"/>
      <c r="B896" s="360"/>
      <c r="C896" s="360"/>
      <c r="D896" s="360"/>
      <c r="E896" s="360"/>
      <c r="F896" s="360"/>
      <c r="G896" s="360"/>
      <c r="H896" s="360"/>
      <c r="I896" s="360"/>
      <c r="J896" s="360"/>
      <c r="K896" s="360"/>
      <c r="L896" s="360"/>
      <c r="M896" s="360"/>
      <c r="N896" s="360"/>
      <c r="O896" s="360"/>
      <c r="P896" s="360"/>
      <c r="Q896" s="360"/>
      <c r="R896" s="360"/>
      <c r="S896" s="360"/>
      <c r="T896" s="360"/>
      <c r="U896" s="360"/>
      <c r="V896" s="360"/>
      <c r="W896" s="360"/>
      <c r="X896" s="360"/>
      <c r="Y896" s="360"/>
      <c r="Z896" s="360"/>
    </row>
    <row r="897" spans="1:26" ht="14.25">
      <c r="A897" s="360"/>
      <c r="B897" s="360"/>
      <c r="C897" s="360"/>
      <c r="D897" s="360"/>
      <c r="E897" s="360"/>
      <c r="F897" s="360"/>
      <c r="G897" s="360"/>
      <c r="H897" s="360"/>
      <c r="I897" s="360"/>
      <c r="J897" s="360"/>
      <c r="K897" s="360"/>
      <c r="L897" s="360"/>
      <c r="M897" s="360"/>
      <c r="N897" s="360"/>
      <c r="O897" s="360"/>
      <c r="P897" s="360"/>
      <c r="Q897" s="360"/>
      <c r="R897" s="360"/>
      <c r="S897" s="360"/>
      <c r="T897" s="360"/>
      <c r="U897" s="360"/>
      <c r="V897" s="360"/>
      <c r="W897" s="360"/>
      <c r="X897" s="360"/>
      <c r="Y897" s="360"/>
      <c r="Z897" s="360"/>
    </row>
    <row r="898" spans="1:26" ht="14.25">
      <c r="A898" s="360"/>
      <c r="B898" s="360"/>
      <c r="C898" s="360"/>
      <c r="D898" s="360"/>
      <c r="E898" s="360"/>
      <c r="F898" s="360"/>
      <c r="G898" s="360"/>
      <c r="H898" s="360"/>
      <c r="I898" s="360"/>
      <c r="J898" s="360"/>
      <c r="K898" s="360"/>
      <c r="L898" s="360"/>
      <c r="M898" s="360"/>
      <c r="N898" s="360"/>
      <c r="O898" s="360"/>
      <c r="P898" s="360"/>
      <c r="Q898" s="360"/>
      <c r="R898" s="360"/>
      <c r="S898" s="360"/>
      <c r="T898" s="360"/>
      <c r="U898" s="360"/>
      <c r="V898" s="360"/>
      <c r="W898" s="360"/>
      <c r="X898" s="360"/>
      <c r="Y898" s="360"/>
      <c r="Z898" s="360"/>
    </row>
    <row r="899" spans="1:26" ht="14.25">
      <c r="A899" s="360"/>
      <c r="B899" s="360"/>
      <c r="C899" s="360"/>
      <c r="D899" s="360"/>
      <c r="E899" s="360"/>
      <c r="F899" s="360"/>
      <c r="G899" s="360"/>
      <c r="H899" s="360"/>
      <c r="I899" s="360"/>
      <c r="J899" s="360"/>
      <c r="K899" s="360"/>
      <c r="L899" s="360"/>
      <c r="M899" s="360"/>
      <c r="N899" s="360"/>
      <c r="O899" s="360"/>
      <c r="P899" s="360"/>
      <c r="Q899" s="360"/>
      <c r="R899" s="360"/>
      <c r="S899" s="360"/>
      <c r="T899" s="360"/>
      <c r="U899" s="360"/>
      <c r="V899" s="360"/>
      <c r="W899" s="360"/>
      <c r="X899" s="360"/>
      <c r="Y899" s="360"/>
      <c r="Z899" s="360"/>
    </row>
    <row r="900" spans="1:26" ht="14.25">
      <c r="A900" s="360"/>
      <c r="B900" s="360"/>
      <c r="C900" s="360"/>
      <c r="D900" s="360"/>
      <c r="E900" s="360"/>
      <c r="F900" s="360"/>
      <c r="G900" s="360"/>
      <c r="H900" s="360"/>
      <c r="I900" s="360"/>
      <c r="J900" s="360"/>
      <c r="K900" s="360"/>
      <c r="L900" s="360"/>
      <c r="M900" s="360"/>
      <c r="N900" s="360"/>
      <c r="O900" s="360"/>
      <c r="P900" s="360"/>
      <c r="Q900" s="360"/>
      <c r="R900" s="360"/>
      <c r="S900" s="360"/>
      <c r="T900" s="360"/>
      <c r="U900" s="360"/>
      <c r="V900" s="360"/>
      <c r="W900" s="360"/>
      <c r="X900" s="360"/>
      <c r="Y900" s="360"/>
      <c r="Z900" s="360"/>
    </row>
    <row r="901" spans="1:26" ht="14.25">
      <c r="A901" s="360"/>
      <c r="B901" s="360"/>
      <c r="C901" s="360"/>
      <c r="D901" s="360"/>
      <c r="E901" s="360"/>
      <c r="F901" s="360"/>
      <c r="G901" s="360"/>
      <c r="H901" s="360"/>
      <c r="I901" s="360"/>
      <c r="J901" s="360"/>
      <c r="K901" s="360"/>
      <c r="L901" s="360"/>
      <c r="M901" s="360"/>
      <c r="N901" s="360"/>
      <c r="O901" s="360"/>
      <c r="P901" s="360"/>
      <c r="Q901" s="360"/>
      <c r="R901" s="360"/>
      <c r="S901" s="360"/>
      <c r="T901" s="360"/>
      <c r="U901" s="360"/>
      <c r="V901" s="360"/>
      <c r="W901" s="360"/>
      <c r="X901" s="360"/>
      <c r="Y901" s="360"/>
      <c r="Z901" s="360"/>
    </row>
    <row r="902" spans="1:26" ht="14.25">
      <c r="A902" s="360"/>
      <c r="B902" s="360"/>
      <c r="C902" s="360"/>
      <c r="D902" s="360"/>
      <c r="E902" s="360"/>
      <c r="F902" s="360"/>
      <c r="G902" s="360"/>
      <c r="H902" s="360"/>
      <c r="I902" s="360"/>
      <c r="J902" s="360"/>
      <c r="K902" s="360"/>
      <c r="L902" s="360"/>
      <c r="M902" s="360"/>
      <c r="N902" s="360"/>
      <c r="O902" s="360"/>
      <c r="P902" s="360"/>
      <c r="Q902" s="360"/>
      <c r="R902" s="360"/>
      <c r="S902" s="360"/>
      <c r="T902" s="360"/>
      <c r="U902" s="360"/>
      <c r="V902" s="360"/>
      <c r="W902" s="360"/>
      <c r="X902" s="360"/>
      <c r="Y902" s="360"/>
      <c r="Z902" s="360"/>
    </row>
    <row r="903" spans="1:26" ht="14.25">
      <c r="A903" s="360"/>
      <c r="B903" s="360"/>
      <c r="C903" s="360"/>
      <c r="D903" s="360"/>
      <c r="E903" s="360"/>
      <c r="F903" s="360"/>
      <c r="G903" s="360"/>
      <c r="H903" s="360"/>
      <c r="I903" s="360"/>
      <c r="J903" s="360"/>
      <c r="K903" s="360"/>
      <c r="L903" s="360"/>
      <c r="M903" s="360"/>
      <c r="N903" s="360"/>
      <c r="O903" s="360"/>
      <c r="P903" s="360"/>
      <c r="Q903" s="360"/>
      <c r="R903" s="360"/>
      <c r="S903" s="360"/>
      <c r="T903" s="360"/>
      <c r="U903" s="360"/>
      <c r="V903" s="360"/>
      <c r="W903" s="360"/>
      <c r="X903" s="360"/>
      <c r="Y903" s="360"/>
      <c r="Z903" s="360"/>
    </row>
    <row r="904" spans="1:26" ht="14.25">
      <c r="A904" s="360"/>
      <c r="B904" s="360"/>
      <c r="C904" s="360"/>
      <c r="D904" s="360"/>
      <c r="E904" s="360"/>
      <c r="F904" s="360"/>
      <c r="G904" s="360"/>
      <c r="H904" s="360"/>
      <c r="I904" s="360"/>
      <c r="J904" s="360"/>
      <c r="K904" s="360"/>
      <c r="L904" s="360"/>
      <c r="M904" s="360"/>
      <c r="N904" s="360"/>
      <c r="O904" s="360"/>
      <c r="P904" s="360"/>
      <c r="Q904" s="360"/>
      <c r="R904" s="360"/>
      <c r="S904" s="360"/>
      <c r="T904" s="360"/>
      <c r="U904" s="360"/>
      <c r="V904" s="360"/>
      <c r="W904" s="360"/>
      <c r="X904" s="360"/>
      <c r="Y904" s="360"/>
      <c r="Z904" s="360"/>
    </row>
    <row r="905" spans="1:26" ht="14.25">
      <c r="A905" s="360"/>
      <c r="B905" s="360"/>
      <c r="C905" s="360"/>
      <c r="D905" s="360"/>
      <c r="E905" s="360"/>
      <c r="F905" s="360"/>
      <c r="G905" s="360"/>
      <c r="H905" s="360"/>
      <c r="I905" s="360"/>
      <c r="J905" s="360"/>
      <c r="K905" s="360"/>
      <c r="L905" s="360"/>
      <c r="M905" s="360"/>
      <c r="N905" s="360"/>
      <c r="O905" s="360"/>
      <c r="P905" s="360"/>
      <c r="Q905" s="360"/>
      <c r="R905" s="360"/>
      <c r="S905" s="360"/>
      <c r="T905" s="360"/>
      <c r="U905" s="360"/>
      <c r="V905" s="360"/>
      <c r="W905" s="360"/>
      <c r="X905" s="360"/>
      <c r="Y905" s="360"/>
      <c r="Z905" s="360"/>
    </row>
    <row r="906" spans="1:26" ht="14.25">
      <c r="A906" s="360"/>
      <c r="B906" s="360"/>
      <c r="C906" s="360"/>
      <c r="D906" s="360"/>
      <c r="E906" s="360"/>
      <c r="F906" s="360"/>
      <c r="G906" s="360"/>
      <c r="H906" s="360"/>
      <c r="I906" s="360"/>
      <c r="J906" s="360"/>
      <c r="K906" s="360"/>
      <c r="L906" s="360"/>
      <c r="M906" s="360"/>
      <c r="N906" s="360"/>
      <c r="O906" s="360"/>
      <c r="P906" s="360"/>
      <c r="Q906" s="360"/>
      <c r="R906" s="360"/>
      <c r="S906" s="360"/>
      <c r="T906" s="360"/>
      <c r="U906" s="360"/>
      <c r="V906" s="360"/>
      <c r="W906" s="360"/>
      <c r="X906" s="360"/>
      <c r="Y906" s="360"/>
      <c r="Z906" s="360"/>
    </row>
    <row r="907" spans="1:26" ht="14.25">
      <c r="A907" s="360"/>
      <c r="B907" s="360"/>
      <c r="C907" s="360"/>
      <c r="D907" s="360"/>
      <c r="E907" s="360"/>
      <c r="F907" s="360"/>
      <c r="G907" s="360"/>
      <c r="H907" s="360"/>
      <c r="I907" s="360"/>
      <c r="J907" s="360"/>
      <c r="K907" s="360"/>
      <c r="L907" s="360"/>
      <c r="M907" s="360"/>
      <c r="N907" s="360"/>
      <c r="O907" s="360"/>
      <c r="P907" s="360"/>
      <c r="Q907" s="360"/>
      <c r="R907" s="360"/>
      <c r="S907" s="360"/>
      <c r="T907" s="360"/>
      <c r="U907" s="360"/>
      <c r="V907" s="360"/>
      <c r="W907" s="360"/>
      <c r="X907" s="360"/>
      <c r="Y907" s="360"/>
      <c r="Z907" s="360"/>
    </row>
    <row r="908" spans="1:26" ht="14.25">
      <c r="A908" s="360"/>
      <c r="B908" s="360"/>
      <c r="C908" s="360"/>
      <c r="D908" s="360"/>
      <c r="E908" s="360"/>
      <c r="F908" s="360"/>
      <c r="G908" s="360"/>
      <c r="H908" s="360"/>
      <c r="I908" s="360"/>
      <c r="J908" s="360"/>
      <c r="K908" s="360"/>
      <c r="L908" s="360"/>
      <c r="M908" s="360"/>
      <c r="N908" s="360"/>
      <c r="O908" s="360"/>
      <c r="P908" s="360"/>
      <c r="Q908" s="360"/>
      <c r="R908" s="360"/>
      <c r="S908" s="360"/>
      <c r="T908" s="360"/>
      <c r="U908" s="360"/>
      <c r="V908" s="360"/>
      <c r="W908" s="360"/>
      <c r="X908" s="360"/>
      <c r="Y908" s="360"/>
      <c r="Z908" s="360"/>
    </row>
    <row r="909" spans="1:26" ht="14.25">
      <c r="A909" s="360"/>
      <c r="B909" s="360"/>
      <c r="C909" s="360"/>
      <c r="D909" s="360"/>
      <c r="E909" s="360"/>
      <c r="F909" s="360"/>
      <c r="G909" s="360"/>
      <c r="H909" s="360"/>
      <c r="I909" s="360"/>
      <c r="J909" s="360"/>
      <c r="K909" s="360"/>
      <c r="L909" s="360"/>
      <c r="M909" s="360"/>
      <c r="N909" s="360"/>
      <c r="O909" s="360"/>
      <c r="P909" s="360"/>
      <c r="Q909" s="360"/>
      <c r="R909" s="360"/>
      <c r="S909" s="360"/>
      <c r="T909" s="360"/>
      <c r="U909" s="360"/>
      <c r="V909" s="360"/>
      <c r="W909" s="360"/>
      <c r="X909" s="360"/>
      <c r="Y909" s="360"/>
      <c r="Z909" s="360"/>
    </row>
    <row r="910" spans="1:26" ht="14.25">
      <c r="A910" s="360"/>
      <c r="B910" s="360"/>
      <c r="C910" s="360"/>
      <c r="D910" s="360"/>
      <c r="E910" s="360"/>
      <c r="F910" s="360"/>
      <c r="G910" s="360"/>
      <c r="H910" s="360"/>
      <c r="I910" s="360"/>
      <c r="J910" s="360"/>
      <c r="K910" s="360"/>
      <c r="L910" s="360"/>
      <c r="M910" s="360"/>
      <c r="N910" s="360"/>
      <c r="O910" s="360"/>
      <c r="P910" s="360"/>
      <c r="Q910" s="360"/>
      <c r="R910" s="360"/>
      <c r="S910" s="360"/>
      <c r="T910" s="360"/>
      <c r="U910" s="360"/>
      <c r="V910" s="360"/>
      <c r="W910" s="360"/>
      <c r="X910" s="360"/>
      <c r="Y910" s="360"/>
      <c r="Z910" s="360"/>
    </row>
    <row r="911" spans="1:26" ht="14.25">
      <c r="A911" s="360"/>
      <c r="B911" s="360"/>
      <c r="C911" s="360"/>
      <c r="D911" s="360"/>
      <c r="E911" s="360"/>
      <c r="F911" s="360"/>
      <c r="G911" s="360"/>
      <c r="H911" s="360"/>
      <c r="I911" s="360"/>
      <c r="J911" s="360"/>
      <c r="K911" s="360"/>
      <c r="L911" s="360"/>
      <c r="M911" s="360"/>
      <c r="N911" s="360"/>
      <c r="O911" s="360"/>
      <c r="P911" s="360"/>
      <c r="Q911" s="360"/>
      <c r="R911" s="360"/>
      <c r="S911" s="360"/>
      <c r="T911" s="360"/>
      <c r="U911" s="360"/>
      <c r="V911" s="360"/>
      <c r="W911" s="360"/>
      <c r="X911" s="360"/>
      <c r="Y911" s="360"/>
      <c r="Z911" s="360"/>
    </row>
    <row r="912" spans="1:26" ht="14.25">
      <c r="A912" s="360"/>
      <c r="B912" s="360"/>
      <c r="C912" s="360"/>
      <c r="D912" s="360"/>
      <c r="E912" s="360"/>
      <c r="F912" s="360"/>
      <c r="G912" s="360"/>
      <c r="H912" s="360"/>
      <c r="I912" s="360"/>
      <c r="J912" s="360"/>
      <c r="K912" s="360"/>
      <c r="L912" s="360"/>
      <c r="M912" s="360"/>
      <c r="N912" s="360"/>
      <c r="O912" s="360"/>
      <c r="P912" s="360"/>
      <c r="Q912" s="360"/>
      <c r="R912" s="360"/>
      <c r="S912" s="360"/>
      <c r="T912" s="360"/>
      <c r="U912" s="360"/>
      <c r="V912" s="360"/>
      <c r="W912" s="360"/>
      <c r="X912" s="360"/>
      <c r="Y912" s="360"/>
      <c r="Z912" s="360"/>
    </row>
    <row r="913" spans="1:26" ht="14.25">
      <c r="A913" s="360"/>
      <c r="B913" s="360"/>
      <c r="C913" s="360"/>
      <c r="D913" s="360"/>
      <c r="E913" s="360"/>
      <c r="F913" s="360"/>
      <c r="G913" s="360"/>
      <c r="H913" s="360"/>
      <c r="I913" s="360"/>
      <c r="J913" s="360"/>
      <c r="K913" s="360"/>
      <c r="L913" s="360"/>
      <c r="M913" s="360"/>
      <c r="N913" s="360"/>
      <c r="O913" s="360"/>
      <c r="P913" s="360"/>
      <c r="Q913" s="360"/>
      <c r="R913" s="360"/>
      <c r="S913" s="360"/>
      <c r="T913" s="360"/>
      <c r="U913" s="360"/>
      <c r="V913" s="360"/>
      <c r="W913" s="360"/>
      <c r="X913" s="360"/>
      <c r="Y913" s="360"/>
      <c r="Z913" s="360"/>
    </row>
    <row r="914" spans="1:26" ht="14.25">
      <c r="A914" s="360"/>
      <c r="B914" s="360"/>
      <c r="C914" s="360"/>
      <c r="D914" s="360"/>
      <c r="E914" s="360"/>
      <c r="F914" s="360"/>
      <c r="G914" s="360"/>
      <c r="H914" s="360"/>
      <c r="I914" s="360"/>
      <c r="J914" s="360"/>
      <c r="K914" s="360"/>
      <c r="L914" s="360"/>
      <c r="M914" s="360"/>
      <c r="N914" s="360"/>
      <c r="O914" s="360"/>
      <c r="P914" s="360"/>
      <c r="Q914" s="360"/>
      <c r="R914" s="360"/>
      <c r="S914" s="360"/>
      <c r="T914" s="360"/>
      <c r="U914" s="360"/>
      <c r="V914" s="360"/>
      <c r="W914" s="360"/>
      <c r="X914" s="360"/>
      <c r="Y914" s="360"/>
      <c r="Z914" s="360"/>
    </row>
    <row r="915" spans="1:26" ht="14.25">
      <c r="A915" s="360"/>
      <c r="B915" s="360"/>
      <c r="C915" s="360"/>
      <c r="D915" s="360"/>
      <c r="E915" s="360"/>
      <c r="F915" s="360"/>
      <c r="G915" s="360"/>
      <c r="H915" s="360"/>
      <c r="I915" s="360"/>
      <c r="J915" s="360"/>
      <c r="K915" s="360"/>
      <c r="L915" s="360"/>
      <c r="M915" s="360"/>
      <c r="N915" s="360"/>
      <c r="O915" s="360"/>
      <c r="P915" s="360"/>
      <c r="Q915" s="360"/>
      <c r="R915" s="360"/>
      <c r="S915" s="360"/>
      <c r="T915" s="360"/>
      <c r="U915" s="360"/>
      <c r="V915" s="360"/>
      <c r="W915" s="360"/>
      <c r="X915" s="360"/>
      <c r="Y915" s="360"/>
      <c r="Z915" s="360"/>
    </row>
    <row r="916" spans="1:26" ht="14.25">
      <c r="A916" s="360"/>
      <c r="B916" s="360"/>
      <c r="C916" s="360"/>
      <c r="D916" s="360"/>
      <c r="E916" s="360"/>
      <c r="F916" s="360"/>
      <c r="G916" s="360"/>
      <c r="H916" s="360"/>
      <c r="I916" s="360"/>
      <c r="J916" s="360"/>
      <c r="K916" s="360"/>
      <c r="L916" s="360"/>
      <c r="M916" s="360"/>
      <c r="N916" s="360"/>
      <c r="O916" s="360"/>
      <c r="P916" s="360"/>
      <c r="Q916" s="360"/>
      <c r="R916" s="360"/>
      <c r="S916" s="360"/>
      <c r="T916" s="360"/>
      <c r="U916" s="360"/>
      <c r="V916" s="360"/>
      <c r="W916" s="360"/>
      <c r="X916" s="360"/>
      <c r="Y916" s="360"/>
      <c r="Z916" s="360"/>
    </row>
    <row r="917" spans="1:26" ht="14.25">
      <c r="A917" s="360"/>
      <c r="B917" s="360"/>
      <c r="C917" s="360"/>
      <c r="D917" s="360"/>
      <c r="E917" s="360"/>
      <c r="F917" s="360"/>
      <c r="G917" s="360"/>
      <c r="H917" s="360"/>
      <c r="I917" s="360"/>
      <c r="J917" s="360"/>
      <c r="K917" s="360"/>
      <c r="L917" s="360"/>
      <c r="M917" s="360"/>
      <c r="N917" s="360"/>
      <c r="O917" s="360"/>
      <c r="P917" s="360"/>
      <c r="Q917" s="360"/>
      <c r="R917" s="360"/>
      <c r="S917" s="360"/>
      <c r="T917" s="360"/>
      <c r="U917" s="360"/>
      <c r="V917" s="360"/>
      <c r="W917" s="360"/>
      <c r="X917" s="360"/>
      <c r="Y917" s="360"/>
      <c r="Z917" s="360"/>
    </row>
    <row r="918" spans="1:26" ht="14.25">
      <c r="A918" s="360"/>
      <c r="B918" s="360"/>
      <c r="C918" s="360"/>
      <c r="D918" s="360"/>
      <c r="E918" s="360"/>
      <c r="F918" s="360"/>
      <c r="G918" s="360"/>
      <c r="H918" s="360"/>
      <c r="I918" s="360"/>
      <c r="J918" s="360"/>
      <c r="K918" s="360"/>
      <c r="L918" s="360"/>
      <c r="M918" s="360"/>
      <c r="N918" s="360"/>
      <c r="O918" s="360"/>
      <c r="P918" s="360"/>
      <c r="Q918" s="360"/>
      <c r="R918" s="360"/>
      <c r="S918" s="360"/>
      <c r="T918" s="360"/>
      <c r="U918" s="360"/>
      <c r="V918" s="360"/>
      <c r="W918" s="360"/>
      <c r="X918" s="360"/>
      <c r="Y918" s="360"/>
      <c r="Z918" s="360"/>
    </row>
    <row r="919" spans="1:26" ht="14.25">
      <c r="A919" s="360"/>
      <c r="B919" s="360"/>
      <c r="C919" s="360"/>
      <c r="D919" s="360"/>
      <c r="E919" s="360"/>
      <c r="F919" s="360"/>
      <c r="G919" s="360"/>
      <c r="H919" s="360"/>
      <c r="I919" s="360"/>
      <c r="J919" s="360"/>
      <c r="K919" s="360"/>
      <c r="L919" s="360"/>
      <c r="M919" s="360"/>
      <c r="N919" s="360"/>
      <c r="O919" s="360"/>
      <c r="P919" s="360"/>
      <c r="Q919" s="360"/>
      <c r="R919" s="360"/>
      <c r="S919" s="360"/>
      <c r="T919" s="360"/>
      <c r="U919" s="360"/>
      <c r="V919" s="360"/>
      <c r="W919" s="360"/>
      <c r="X919" s="360"/>
      <c r="Y919" s="360"/>
      <c r="Z919" s="360"/>
    </row>
    <row r="920" spans="1:26" ht="14.25">
      <c r="A920" s="360"/>
      <c r="B920" s="360"/>
      <c r="C920" s="360"/>
      <c r="D920" s="360"/>
      <c r="E920" s="360"/>
      <c r="F920" s="360"/>
      <c r="G920" s="360"/>
      <c r="H920" s="360"/>
      <c r="I920" s="360"/>
      <c r="J920" s="360"/>
      <c r="K920" s="360"/>
      <c r="L920" s="360"/>
      <c r="M920" s="360"/>
      <c r="N920" s="360"/>
      <c r="O920" s="360"/>
      <c r="P920" s="360"/>
      <c r="Q920" s="360"/>
      <c r="R920" s="360"/>
      <c r="S920" s="360"/>
      <c r="T920" s="360"/>
      <c r="U920" s="360"/>
      <c r="V920" s="360"/>
      <c r="W920" s="360"/>
      <c r="X920" s="360"/>
      <c r="Y920" s="360"/>
      <c r="Z920" s="360"/>
    </row>
    <row r="921" spans="1:26" ht="14.25">
      <c r="A921" s="360"/>
      <c r="B921" s="360"/>
      <c r="C921" s="360"/>
      <c r="D921" s="360"/>
      <c r="E921" s="360"/>
      <c r="F921" s="360"/>
      <c r="G921" s="360"/>
      <c r="H921" s="360"/>
      <c r="I921" s="360"/>
      <c r="J921" s="360"/>
      <c r="K921" s="360"/>
      <c r="L921" s="360"/>
      <c r="M921" s="360"/>
      <c r="N921" s="360"/>
      <c r="O921" s="360"/>
      <c r="P921" s="360"/>
      <c r="Q921" s="360"/>
      <c r="R921" s="360"/>
      <c r="S921" s="360"/>
      <c r="T921" s="360"/>
      <c r="U921" s="360"/>
      <c r="V921" s="360"/>
      <c r="W921" s="360"/>
      <c r="X921" s="360"/>
      <c r="Y921" s="360"/>
      <c r="Z921" s="360"/>
    </row>
    <row r="922" spans="1:26" ht="14.25">
      <c r="A922" s="360"/>
      <c r="B922" s="360"/>
      <c r="C922" s="360"/>
      <c r="D922" s="360"/>
      <c r="E922" s="360"/>
      <c r="F922" s="360"/>
      <c r="G922" s="360"/>
      <c r="H922" s="360"/>
      <c r="I922" s="360"/>
      <c r="J922" s="360"/>
      <c r="K922" s="360"/>
      <c r="L922" s="360"/>
      <c r="M922" s="360"/>
      <c r="N922" s="360"/>
      <c r="O922" s="360"/>
      <c r="P922" s="360"/>
      <c r="Q922" s="360"/>
      <c r="R922" s="360"/>
      <c r="S922" s="360"/>
      <c r="T922" s="360"/>
      <c r="U922" s="360"/>
      <c r="V922" s="360"/>
      <c r="W922" s="360"/>
      <c r="X922" s="360"/>
      <c r="Y922" s="360"/>
      <c r="Z922" s="360"/>
    </row>
    <row r="923" spans="1:26" ht="14.25">
      <c r="A923" s="360"/>
      <c r="B923" s="360"/>
      <c r="C923" s="360"/>
      <c r="D923" s="360"/>
      <c r="E923" s="360"/>
      <c r="F923" s="360"/>
      <c r="G923" s="360"/>
      <c r="H923" s="360"/>
      <c r="I923" s="360"/>
      <c r="J923" s="360"/>
      <c r="K923" s="360"/>
      <c r="L923" s="360"/>
      <c r="M923" s="360"/>
      <c r="N923" s="360"/>
      <c r="O923" s="360"/>
      <c r="P923" s="360"/>
      <c r="Q923" s="360"/>
      <c r="R923" s="360"/>
      <c r="S923" s="360"/>
      <c r="T923" s="360"/>
      <c r="U923" s="360"/>
      <c r="V923" s="360"/>
      <c r="W923" s="360"/>
      <c r="X923" s="360"/>
      <c r="Y923" s="360"/>
      <c r="Z923" s="360"/>
    </row>
    <row r="924" spans="1:26" ht="14.25">
      <c r="A924" s="360"/>
      <c r="B924" s="360"/>
      <c r="C924" s="360"/>
      <c r="D924" s="360"/>
      <c r="E924" s="360"/>
      <c r="F924" s="360"/>
      <c r="G924" s="360"/>
      <c r="H924" s="360"/>
      <c r="I924" s="360"/>
      <c r="J924" s="360"/>
      <c r="K924" s="360"/>
      <c r="L924" s="360"/>
      <c r="M924" s="360"/>
      <c r="N924" s="360"/>
      <c r="O924" s="360"/>
      <c r="P924" s="360"/>
      <c r="Q924" s="360"/>
      <c r="R924" s="360"/>
      <c r="S924" s="360"/>
      <c r="T924" s="360"/>
      <c r="U924" s="360"/>
      <c r="V924" s="360"/>
      <c r="W924" s="360"/>
      <c r="X924" s="360"/>
      <c r="Y924" s="360"/>
      <c r="Z924" s="360"/>
    </row>
    <row r="925" spans="1:26" ht="14.25">
      <c r="A925" s="360"/>
      <c r="B925" s="360"/>
      <c r="C925" s="360"/>
      <c r="D925" s="360"/>
      <c r="E925" s="360"/>
      <c r="F925" s="360"/>
      <c r="G925" s="360"/>
      <c r="H925" s="360"/>
      <c r="I925" s="360"/>
      <c r="J925" s="360"/>
      <c r="K925" s="360"/>
      <c r="L925" s="360"/>
      <c r="M925" s="360"/>
      <c r="N925" s="360"/>
      <c r="O925" s="360"/>
      <c r="P925" s="360"/>
      <c r="Q925" s="360"/>
      <c r="R925" s="360"/>
      <c r="S925" s="360"/>
      <c r="T925" s="360"/>
      <c r="U925" s="360"/>
      <c r="V925" s="360"/>
      <c r="W925" s="360"/>
      <c r="X925" s="360"/>
      <c r="Y925" s="360"/>
      <c r="Z925" s="360"/>
    </row>
    <row r="926" spans="1:26" ht="14.25">
      <c r="A926" s="360"/>
      <c r="B926" s="360"/>
      <c r="C926" s="360"/>
      <c r="D926" s="360"/>
      <c r="E926" s="360"/>
      <c r="F926" s="360"/>
      <c r="G926" s="360"/>
      <c r="H926" s="360"/>
      <c r="I926" s="360"/>
      <c r="J926" s="360"/>
      <c r="K926" s="360"/>
      <c r="L926" s="360"/>
      <c r="M926" s="360"/>
      <c r="N926" s="360"/>
      <c r="O926" s="360"/>
      <c r="P926" s="360"/>
      <c r="Q926" s="360"/>
      <c r="R926" s="360"/>
      <c r="S926" s="360"/>
      <c r="T926" s="360"/>
      <c r="U926" s="360"/>
      <c r="V926" s="360"/>
      <c r="W926" s="360"/>
      <c r="X926" s="360"/>
      <c r="Y926" s="360"/>
      <c r="Z926" s="360"/>
    </row>
    <row r="927" spans="1:26" ht="14.25">
      <c r="A927" s="360"/>
      <c r="B927" s="360"/>
      <c r="C927" s="360"/>
      <c r="D927" s="360"/>
      <c r="E927" s="360"/>
      <c r="F927" s="360"/>
      <c r="G927" s="360"/>
      <c r="H927" s="360"/>
      <c r="I927" s="360"/>
      <c r="J927" s="360"/>
      <c r="K927" s="360"/>
      <c r="L927" s="360"/>
      <c r="M927" s="360"/>
      <c r="N927" s="360"/>
      <c r="O927" s="360"/>
      <c r="P927" s="360"/>
      <c r="Q927" s="360"/>
      <c r="R927" s="360"/>
      <c r="S927" s="360"/>
      <c r="T927" s="360"/>
      <c r="U927" s="360"/>
      <c r="V927" s="360"/>
      <c r="W927" s="360"/>
      <c r="X927" s="360"/>
      <c r="Y927" s="360"/>
      <c r="Z927" s="360"/>
    </row>
    <row r="928" spans="1:26" ht="14.25">
      <c r="A928" s="360"/>
      <c r="B928" s="360"/>
      <c r="C928" s="360"/>
      <c r="D928" s="360"/>
      <c r="E928" s="360"/>
      <c r="F928" s="360"/>
      <c r="G928" s="360"/>
      <c r="H928" s="360"/>
      <c r="I928" s="360"/>
      <c r="J928" s="360"/>
      <c r="K928" s="360"/>
      <c r="L928" s="360"/>
      <c r="M928" s="360"/>
      <c r="N928" s="360"/>
      <c r="O928" s="360"/>
      <c r="P928" s="360"/>
      <c r="Q928" s="360"/>
      <c r="R928" s="360"/>
      <c r="S928" s="360"/>
      <c r="T928" s="360"/>
      <c r="U928" s="360"/>
      <c r="V928" s="360"/>
      <c r="W928" s="360"/>
      <c r="X928" s="360"/>
      <c r="Y928" s="360"/>
      <c r="Z928" s="360"/>
    </row>
    <row r="929" spans="1:26" ht="14.25">
      <c r="A929" s="360"/>
      <c r="B929" s="360"/>
      <c r="C929" s="360"/>
      <c r="D929" s="360"/>
      <c r="E929" s="360"/>
      <c r="F929" s="360"/>
      <c r="G929" s="360"/>
      <c r="H929" s="360"/>
      <c r="I929" s="360"/>
      <c r="J929" s="360"/>
      <c r="K929" s="360"/>
      <c r="L929" s="360"/>
      <c r="M929" s="360"/>
      <c r="N929" s="360"/>
      <c r="O929" s="360"/>
      <c r="P929" s="360"/>
      <c r="Q929" s="360"/>
      <c r="R929" s="360"/>
      <c r="S929" s="360"/>
      <c r="T929" s="360"/>
      <c r="U929" s="360"/>
      <c r="V929" s="360"/>
      <c r="W929" s="360"/>
      <c r="X929" s="360"/>
      <c r="Y929" s="360"/>
      <c r="Z929" s="360"/>
    </row>
    <row r="930" spans="1:26" ht="14.25">
      <c r="A930" s="360"/>
      <c r="B930" s="360"/>
      <c r="C930" s="360"/>
      <c r="D930" s="360"/>
      <c r="E930" s="360"/>
      <c r="F930" s="360"/>
      <c r="G930" s="360"/>
      <c r="H930" s="360"/>
      <c r="I930" s="360"/>
      <c r="J930" s="360"/>
      <c r="K930" s="360"/>
      <c r="L930" s="360"/>
      <c r="M930" s="360"/>
      <c r="N930" s="360"/>
      <c r="O930" s="360"/>
      <c r="P930" s="360"/>
      <c r="Q930" s="360"/>
      <c r="R930" s="360"/>
      <c r="S930" s="360"/>
      <c r="T930" s="360"/>
      <c r="U930" s="360"/>
      <c r="V930" s="360"/>
      <c r="W930" s="360"/>
      <c r="X930" s="360"/>
      <c r="Y930" s="360"/>
      <c r="Z930" s="360"/>
    </row>
    <row r="931" spans="1:26" ht="14.25">
      <c r="A931" s="360"/>
      <c r="B931" s="360"/>
      <c r="C931" s="360"/>
      <c r="D931" s="360"/>
      <c r="E931" s="360"/>
      <c r="F931" s="360"/>
      <c r="G931" s="360"/>
      <c r="H931" s="360"/>
      <c r="I931" s="360"/>
      <c r="J931" s="360"/>
      <c r="K931" s="360"/>
      <c r="L931" s="360"/>
      <c r="M931" s="360"/>
      <c r="N931" s="360"/>
      <c r="O931" s="360"/>
      <c r="P931" s="360"/>
      <c r="Q931" s="360"/>
      <c r="R931" s="360"/>
      <c r="S931" s="360"/>
      <c r="T931" s="360"/>
      <c r="U931" s="360"/>
      <c r="V931" s="360"/>
      <c r="W931" s="360"/>
      <c r="X931" s="360"/>
      <c r="Y931" s="360"/>
      <c r="Z931" s="360"/>
    </row>
    <row r="932" spans="1:26" ht="14.25">
      <c r="A932" s="360"/>
      <c r="B932" s="360"/>
      <c r="C932" s="360"/>
      <c r="D932" s="360"/>
      <c r="E932" s="360"/>
      <c r="F932" s="360"/>
      <c r="G932" s="360"/>
      <c r="H932" s="360"/>
      <c r="I932" s="360"/>
      <c r="J932" s="360"/>
      <c r="K932" s="360"/>
      <c r="L932" s="360"/>
      <c r="M932" s="360"/>
      <c r="N932" s="360"/>
      <c r="O932" s="360"/>
      <c r="P932" s="360"/>
      <c r="Q932" s="360"/>
      <c r="R932" s="360"/>
      <c r="S932" s="360"/>
      <c r="T932" s="360"/>
      <c r="U932" s="360"/>
      <c r="V932" s="360"/>
      <c r="W932" s="360"/>
      <c r="X932" s="360"/>
      <c r="Y932" s="360"/>
      <c r="Z932" s="360"/>
    </row>
    <row r="933" spans="1:26" ht="14.25">
      <c r="A933" s="360"/>
      <c r="B933" s="360"/>
      <c r="C933" s="360"/>
      <c r="D933" s="360"/>
      <c r="E933" s="360"/>
      <c r="F933" s="360"/>
      <c r="G933" s="360"/>
      <c r="H933" s="360"/>
      <c r="I933" s="360"/>
      <c r="J933" s="360"/>
      <c r="K933" s="360"/>
      <c r="L933" s="360"/>
      <c r="M933" s="360"/>
      <c r="N933" s="360"/>
      <c r="O933" s="360"/>
      <c r="P933" s="360"/>
      <c r="Q933" s="360"/>
      <c r="R933" s="360"/>
      <c r="S933" s="360"/>
      <c r="T933" s="360"/>
      <c r="U933" s="360"/>
      <c r="V933" s="360"/>
      <c r="W933" s="360"/>
      <c r="X933" s="360"/>
      <c r="Y933" s="360"/>
      <c r="Z933" s="360"/>
    </row>
    <row r="934" spans="1:26" ht="14.25">
      <c r="A934" s="360"/>
      <c r="B934" s="360"/>
      <c r="C934" s="360"/>
      <c r="D934" s="360"/>
      <c r="E934" s="360"/>
      <c r="F934" s="360"/>
      <c r="G934" s="360"/>
      <c r="H934" s="360"/>
      <c r="I934" s="360"/>
      <c r="J934" s="360"/>
      <c r="K934" s="360"/>
      <c r="L934" s="360"/>
      <c r="M934" s="360"/>
      <c r="N934" s="360"/>
      <c r="O934" s="360"/>
      <c r="P934" s="360"/>
      <c r="Q934" s="360"/>
      <c r="R934" s="360"/>
      <c r="S934" s="360"/>
      <c r="T934" s="360"/>
      <c r="U934" s="360"/>
      <c r="V934" s="360"/>
      <c r="W934" s="360"/>
      <c r="X934" s="360"/>
      <c r="Y934" s="360"/>
      <c r="Z934" s="360"/>
    </row>
    <row r="935" spans="1:26" ht="14.25">
      <c r="A935" s="360"/>
      <c r="B935" s="360"/>
      <c r="C935" s="360"/>
      <c r="D935" s="360"/>
      <c r="E935" s="360"/>
      <c r="F935" s="360"/>
      <c r="G935" s="360"/>
      <c r="H935" s="360"/>
      <c r="I935" s="360"/>
      <c r="J935" s="360"/>
      <c r="K935" s="360"/>
      <c r="L935" s="360"/>
      <c r="M935" s="360"/>
      <c r="N935" s="360"/>
      <c r="O935" s="360"/>
      <c r="P935" s="360"/>
      <c r="Q935" s="360"/>
      <c r="R935" s="360"/>
      <c r="S935" s="360"/>
      <c r="T935" s="360"/>
      <c r="U935" s="360"/>
      <c r="V935" s="360"/>
      <c r="W935" s="360"/>
      <c r="X935" s="360"/>
      <c r="Y935" s="360"/>
      <c r="Z935" s="360"/>
    </row>
    <row r="936" spans="1:26" ht="14.25">
      <c r="A936" s="360"/>
      <c r="B936" s="360"/>
      <c r="C936" s="360"/>
      <c r="D936" s="360"/>
      <c r="E936" s="360"/>
      <c r="F936" s="360"/>
      <c r="G936" s="360"/>
      <c r="H936" s="360"/>
      <c r="I936" s="360"/>
      <c r="J936" s="360"/>
      <c r="K936" s="360"/>
      <c r="L936" s="360"/>
      <c r="M936" s="360"/>
      <c r="N936" s="360"/>
      <c r="O936" s="360"/>
      <c r="P936" s="360"/>
      <c r="Q936" s="360"/>
      <c r="R936" s="360"/>
      <c r="S936" s="360"/>
      <c r="T936" s="360"/>
      <c r="U936" s="360"/>
      <c r="V936" s="360"/>
      <c r="W936" s="360"/>
      <c r="X936" s="360"/>
      <c r="Y936" s="360"/>
      <c r="Z936" s="360"/>
    </row>
    <row r="937" spans="1:26" ht="14.25">
      <c r="A937" s="360"/>
      <c r="B937" s="360"/>
      <c r="C937" s="360"/>
      <c r="D937" s="360"/>
      <c r="E937" s="360"/>
      <c r="F937" s="360"/>
      <c r="G937" s="360"/>
      <c r="H937" s="360"/>
      <c r="I937" s="360"/>
      <c r="J937" s="360"/>
      <c r="K937" s="360"/>
      <c r="L937" s="360"/>
      <c r="M937" s="360"/>
      <c r="N937" s="360"/>
      <c r="O937" s="360"/>
      <c r="P937" s="360"/>
      <c r="Q937" s="360"/>
      <c r="R937" s="360"/>
      <c r="S937" s="360"/>
      <c r="T937" s="360"/>
      <c r="U937" s="360"/>
      <c r="V937" s="360"/>
      <c r="W937" s="360"/>
      <c r="X937" s="360"/>
      <c r="Y937" s="360"/>
      <c r="Z937" s="360"/>
    </row>
    <row r="938" spans="1:26" ht="14.25">
      <c r="A938" s="360"/>
      <c r="B938" s="360"/>
      <c r="C938" s="360"/>
      <c r="D938" s="360"/>
      <c r="E938" s="360"/>
      <c r="F938" s="360"/>
      <c r="G938" s="360"/>
      <c r="H938" s="360"/>
      <c r="I938" s="360"/>
      <c r="J938" s="360"/>
      <c r="K938" s="360"/>
      <c r="L938" s="360"/>
      <c r="M938" s="360"/>
      <c r="N938" s="360"/>
      <c r="O938" s="360"/>
      <c r="P938" s="360"/>
      <c r="Q938" s="360"/>
      <c r="R938" s="360"/>
      <c r="S938" s="360"/>
      <c r="T938" s="360"/>
      <c r="U938" s="360"/>
      <c r="V938" s="360"/>
      <c r="W938" s="360"/>
      <c r="X938" s="360"/>
      <c r="Y938" s="360"/>
      <c r="Z938" s="360"/>
    </row>
    <row r="939" spans="1:26" ht="14.25">
      <c r="A939" s="360"/>
      <c r="B939" s="360"/>
      <c r="C939" s="360"/>
      <c r="D939" s="360"/>
      <c r="E939" s="360"/>
      <c r="F939" s="360"/>
      <c r="G939" s="360"/>
      <c r="H939" s="360"/>
      <c r="I939" s="360"/>
      <c r="J939" s="360"/>
      <c r="K939" s="360"/>
      <c r="L939" s="360"/>
      <c r="M939" s="360"/>
      <c r="N939" s="360"/>
      <c r="O939" s="360"/>
      <c r="P939" s="360"/>
      <c r="Q939" s="360"/>
      <c r="R939" s="360"/>
      <c r="S939" s="360"/>
      <c r="T939" s="360"/>
      <c r="U939" s="360"/>
      <c r="V939" s="360"/>
      <c r="W939" s="360"/>
      <c r="X939" s="360"/>
      <c r="Y939" s="360"/>
      <c r="Z939" s="360"/>
    </row>
    <row r="940" spans="1:26" ht="14.25">
      <c r="A940" s="360"/>
      <c r="B940" s="360"/>
      <c r="C940" s="360"/>
      <c r="D940" s="360"/>
      <c r="E940" s="360"/>
      <c r="F940" s="360"/>
      <c r="G940" s="360"/>
      <c r="H940" s="360"/>
      <c r="I940" s="360"/>
      <c r="J940" s="360"/>
      <c r="K940" s="360"/>
      <c r="L940" s="360"/>
      <c r="M940" s="360"/>
      <c r="N940" s="360"/>
      <c r="O940" s="360"/>
      <c r="P940" s="360"/>
      <c r="Q940" s="360"/>
      <c r="R940" s="360"/>
      <c r="S940" s="360"/>
      <c r="T940" s="360"/>
      <c r="U940" s="360"/>
      <c r="V940" s="360"/>
      <c r="W940" s="360"/>
      <c r="X940" s="360"/>
      <c r="Y940" s="360"/>
      <c r="Z940" s="360"/>
    </row>
    <row r="941" spans="1:26" ht="14.25">
      <c r="A941" s="360"/>
      <c r="B941" s="360"/>
      <c r="C941" s="360"/>
      <c r="D941" s="360"/>
      <c r="E941" s="360"/>
      <c r="F941" s="360"/>
      <c r="G941" s="360"/>
      <c r="H941" s="360"/>
      <c r="I941" s="360"/>
      <c r="J941" s="360"/>
      <c r="K941" s="360"/>
      <c r="L941" s="360"/>
      <c r="M941" s="360"/>
      <c r="N941" s="360"/>
      <c r="O941" s="360"/>
      <c r="P941" s="360"/>
      <c r="Q941" s="360"/>
      <c r="R941" s="360"/>
      <c r="S941" s="360"/>
      <c r="T941" s="360"/>
      <c r="U941" s="360"/>
      <c r="V941" s="360"/>
      <c r="W941" s="360"/>
      <c r="X941" s="360"/>
      <c r="Y941" s="360"/>
      <c r="Z941" s="360"/>
    </row>
    <row r="942" spans="1:26" ht="14.25">
      <c r="A942" s="360"/>
      <c r="B942" s="360"/>
      <c r="C942" s="360"/>
      <c r="D942" s="360"/>
      <c r="E942" s="360"/>
      <c r="F942" s="360"/>
      <c r="G942" s="360"/>
      <c r="H942" s="360"/>
      <c r="I942" s="360"/>
      <c r="J942" s="360"/>
      <c r="K942" s="360"/>
      <c r="L942" s="360"/>
      <c r="M942" s="360"/>
      <c r="N942" s="360"/>
      <c r="O942" s="360"/>
      <c r="P942" s="360"/>
      <c r="Q942" s="360"/>
      <c r="R942" s="360"/>
      <c r="S942" s="360"/>
      <c r="T942" s="360"/>
      <c r="U942" s="360"/>
      <c r="V942" s="360"/>
      <c r="W942" s="360"/>
      <c r="X942" s="360"/>
      <c r="Y942" s="360"/>
      <c r="Z942" s="360"/>
    </row>
    <row r="943" spans="1:26" ht="14.25">
      <c r="A943" s="360"/>
      <c r="B943" s="360"/>
      <c r="C943" s="360"/>
      <c r="D943" s="360"/>
      <c r="E943" s="360"/>
      <c r="F943" s="360"/>
      <c r="G943" s="360"/>
      <c r="H943" s="360"/>
      <c r="I943" s="360"/>
      <c r="J943" s="360"/>
      <c r="K943" s="360"/>
      <c r="L943" s="360"/>
      <c r="M943" s="360"/>
      <c r="N943" s="360"/>
      <c r="O943" s="360"/>
      <c r="P943" s="360"/>
      <c r="Q943" s="360"/>
      <c r="R943" s="360"/>
      <c r="S943" s="360"/>
      <c r="T943" s="360"/>
      <c r="U943" s="360"/>
      <c r="V943" s="360"/>
      <c r="W943" s="360"/>
      <c r="X943" s="360"/>
      <c r="Y943" s="360"/>
      <c r="Z943" s="360"/>
    </row>
    <row r="944" spans="1:26" ht="14.25">
      <c r="A944" s="360"/>
      <c r="B944" s="360"/>
      <c r="C944" s="360"/>
      <c r="D944" s="360"/>
      <c r="E944" s="360"/>
      <c r="F944" s="360"/>
      <c r="G944" s="360"/>
      <c r="H944" s="360"/>
      <c r="I944" s="360"/>
      <c r="J944" s="360"/>
      <c r="K944" s="360"/>
      <c r="L944" s="360"/>
      <c r="M944" s="360"/>
      <c r="N944" s="360"/>
      <c r="O944" s="360"/>
      <c r="P944" s="360"/>
      <c r="Q944" s="360"/>
      <c r="R944" s="360"/>
      <c r="S944" s="360"/>
      <c r="T944" s="360"/>
      <c r="U944" s="360"/>
      <c r="V944" s="360"/>
      <c r="W944" s="360"/>
      <c r="X944" s="360"/>
      <c r="Y944" s="360"/>
      <c r="Z944" s="360"/>
    </row>
    <row r="945" spans="1:26" ht="14.25">
      <c r="A945" s="360"/>
      <c r="B945" s="360"/>
      <c r="C945" s="360"/>
      <c r="D945" s="360"/>
      <c r="E945" s="360"/>
      <c r="F945" s="360"/>
      <c r="G945" s="360"/>
      <c r="H945" s="360"/>
      <c r="I945" s="360"/>
      <c r="J945" s="360"/>
      <c r="K945" s="360"/>
      <c r="L945" s="360"/>
      <c r="M945" s="360"/>
      <c r="N945" s="360"/>
      <c r="O945" s="360"/>
      <c r="P945" s="360"/>
      <c r="Q945" s="360"/>
      <c r="R945" s="360"/>
      <c r="S945" s="360"/>
      <c r="T945" s="360"/>
      <c r="U945" s="360"/>
      <c r="V945" s="360"/>
      <c r="W945" s="360"/>
      <c r="X945" s="360"/>
      <c r="Y945" s="360"/>
      <c r="Z945" s="360"/>
    </row>
    <row r="946" spans="1:26" ht="14.25">
      <c r="A946" s="360"/>
      <c r="B946" s="360"/>
      <c r="C946" s="360"/>
      <c r="D946" s="360"/>
      <c r="E946" s="360"/>
      <c r="F946" s="360"/>
      <c r="G946" s="360"/>
      <c r="H946" s="360"/>
      <c r="I946" s="360"/>
      <c r="J946" s="360"/>
      <c r="K946" s="360"/>
      <c r="L946" s="360"/>
      <c r="M946" s="360"/>
      <c r="N946" s="360"/>
      <c r="O946" s="360"/>
      <c r="P946" s="360"/>
      <c r="Q946" s="360"/>
      <c r="R946" s="360"/>
      <c r="S946" s="360"/>
      <c r="T946" s="360"/>
      <c r="U946" s="360"/>
      <c r="V946" s="360"/>
      <c r="W946" s="360"/>
      <c r="X946" s="360"/>
      <c r="Y946" s="360"/>
      <c r="Z946" s="360"/>
    </row>
    <row r="947" spans="1:26" ht="14.25">
      <c r="A947" s="360"/>
      <c r="B947" s="360"/>
      <c r="C947" s="360"/>
      <c r="D947" s="360"/>
      <c r="E947" s="360"/>
      <c r="F947" s="360"/>
      <c r="G947" s="360"/>
      <c r="H947" s="360"/>
      <c r="I947" s="360"/>
      <c r="J947" s="360"/>
      <c r="K947" s="360"/>
      <c r="L947" s="360"/>
      <c r="M947" s="360"/>
      <c r="N947" s="360"/>
      <c r="O947" s="360"/>
      <c r="P947" s="360"/>
      <c r="Q947" s="360"/>
      <c r="R947" s="360"/>
      <c r="S947" s="360"/>
      <c r="T947" s="360"/>
      <c r="U947" s="360"/>
      <c r="V947" s="360"/>
      <c r="W947" s="360"/>
      <c r="X947" s="360"/>
      <c r="Y947" s="360"/>
      <c r="Z947" s="360"/>
    </row>
    <row r="948" spans="1:26" ht="14.25">
      <c r="A948" s="360"/>
      <c r="B948" s="360"/>
      <c r="C948" s="360"/>
      <c r="D948" s="360"/>
      <c r="E948" s="360"/>
      <c r="F948" s="360"/>
      <c r="G948" s="360"/>
      <c r="H948" s="360"/>
      <c r="I948" s="360"/>
      <c r="J948" s="360"/>
      <c r="K948" s="360"/>
      <c r="L948" s="360"/>
      <c r="M948" s="360"/>
      <c r="N948" s="360"/>
      <c r="O948" s="360"/>
      <c r="P948" s="360"/>
      <c r="Q948" s="360"/>
      <c r="R948" s="360"/>
      <c r="S948" s="360"/>
      <c r="T948" s="360"/>
      <c r="U948" s="360"/>
      <c r="V948" s="360"/>
      <c r="W948" s="360"/>
      <c r="X948" s="360"/>
      <c r="Y948" s="360"/>
      <c r="Z948" s="360"/>
    </row>
    <row r="949" spans="1:26" ht="14.25">
      <c r="A949" s="360"/>
      <c r="B949" s="360"/>
      <c r="C949" s="360"/>
      <c r="D949" s="360"/>
      <c r="E949" s="360"/>
      <c r="F949" s="360"/>
      <c r="G949" s="360"/>
      <c r="H949" s="360"/>
      <c r="I949" s="360"/>
      <c r="J949" s="360"/>
      <c r="K949" s="360"/>
      <c r="L949" s="360"/>
      <c r="M949" s="360"/>
      <c r="N949" s="360"/>
      <c r="O949" s="360"/>
      <c r="P949" s="360"/>
      <c r="Q949" s="360"/>
      <c r="R949" s="360"/>
      <c r="S949" s="360"/>
      <c r="T949" s="360"/>
      <c r="U949" s="360"/>
      <c r="V949" s="360"/>
      <c r="W949" s="360"/>
      <c r="X949" s="360"/>
      <c r="Y949" s="360"/>
      <c r="Z949" s="360"/>
    </row>
    <row r="950" spans="1:26" ht="14.25">
      <c r="A950" s="360"/>
      <c r="B950" s="360"/>
      <c r="C950" s="360"/>
      <c r="D950" s="360"/>
      <c r="E950" s="360"/>
      <c r="F950" s="360"/>
      <c r="G950" s="360"/>
      <c r="H950" s="360"/>
      <c r="I950" s="360"/>
      <c r="J950" s="360"/>
      <c r="K950" s="360"/>
      <c r="L950" s="360"/>
      <c r="M950" s="360"/>
      <c r="N950" s="360"/>
      <c r="O950" s="360"/>
      <c r="P950" s="360"/>
      <c r="Q950" s="360"/>
      <c r="R950" s="360"/>
      <c r="S950" s="360"/>
      <c r="T950" s="360"/>
      <c r="U950" s="360"/>
      <c r="V950" s="360"/>
      <c r="W950" s="360"/>
      <c r="X950" s="360"/>
      <c r="Y950" s="360"/>
      <c r="Z950" s="360"/>
    </row>
    <row r="951" spans="1:26" ht="14.25">
      <c r="A951" s="360"/>
      <c r="B951" s="360"/>
      <c r="C951" s="360"/>
      <c r="D951" s="360"/>
      <c r="E951" s="360"/>
      <c r="F951" s="360"/>
      <c r="G951" s="360"/>
      <c r="H951" s="360"/>
      <c r="I951" s="360"/>
      <c r="J951" s="360"/>
      <c r="K951" s="360"/>
      <c r="L951" s="360"/>
      <c r="M951" s="360"/>
      <c r="N951" s="360"/>
      <c r="O951" s="360"/>
      <c r="P951" s="360"/>
      <c r="Q951" s="360"/>
      <c r="R951" s="360"/>
      <c r="S951" s="360"/>
      <c r="T951" s="360"/>
      <c r="U951" s="360"/>
      <c r="V951" s="360"/>
      <c r="W951" s="360"/>
      <c r="X951" s="360"/>
      <c r="Y951" s="360"/>
      <c r="Z951" s="360"/>
    </row>
    <row r="952" spans="1:26" ht="14.25">
      <c r="A952" s="360"/>
      <c r="B952" s="360"/>
      <c r="C952" s="360"/>
      <c r="D952" s="360"/>
      <c r="E952" s="360"/>
      <c r="F952" s="360"/>
      <c r="G952" s="360"/>
      <c r="H952" s="360"/>
      <c r="I952" s="360"/>
      <c r="J952" s="360"/>
      <c r="K952" s="360"/>
      <c r="L952" s="360"/>
      <c r="M952" s="360"/>
      <c r="N952" s="360"/>
      <c r="O952" s="360"/>
      <c r="P952" s="360"/>
      <c r="Q952" s="360"/>
      <c r="R952" s="360"/>
      <c r="S952" s="360"/>
      <c r="T952" s="360"/>
      <c r="U952" s="360"/>
      <c r="V952" s="360"/>
      <c r="W952" s="360"/>
      <c r="X952" s="360"/>
      <c r="Y952" s="360"/>
      <c r="Z952" s="360"/>
    </row>
    <row r="953" spans="1:26" ht="14.25">
      <c r="A953" s="360"/>
      <c r="B953" s="360"/>
      <c r="C953" s="360"/>
      <c r="D953" s="360"/>
      <c r="E953" s="360"/>
      <c r="F953" s="360"/>
      <c r="G953" s="360"/>
      <c r="H953" s="360"/>
      <c r="I953" s="360"/>
      <c r="J953" s="360"/>
      <c r="K953" s="360"/>
      <c r="L953" s="360"/>
      <c r="M953" s="360"/>
      <c r="N953" s="360"/>
      <c r="O953" s="360"/>
      <c r="P953" s="360"/>
      <c r="Q953" s="360"/>
      <c r="R953" s="360"/>
      <c r="S953" s="360"/>
      <c r="T953" s="360"/>
      <c r="U953" s="360"/>
      <c r="V953" s="360"/>
      <c r="W953" s="360"/>
      <c r="X953" s="360"/>
      <c r="Y953" s="360"/>
      <c r="Z953" s="360"/>
    </row>
    <row r="954" spans="1:26" ht="14.25">
      <c r="A954" s="360"/>
      <c r="B954" s="360"/>
      <c r="C954" s="360"/>
      <c r="D954" s="360"/>
      <c r="E954" s="360"/>
      <c r="F954" s="360"/>
      <c r="G954" s="360"/>
      <c r="H954" s="360"/>
      <c r="I954" s="360"/>
      <c r="J954" s="360"/>
      <c r="K954" s="360"/>
      <c r="L954" s="360"/>
      <c r="M954" s="360"/>
      <c r="N954" s="360"/>
      <c r="O954" s="360"/>
      <c r="P954" s="360"/>
      <c r="Q954" s="360"/>
      <c r="R954" s="360"/>
      <c r="S954" s="360"/>
      <c r="T954" s="360"/>
      <c r="U954" s="360"/>
      <c r="V954" s="360"/>
      <c r="W954" s="360"/>
      <c r="X954" s="360"/>
      <c r="Y954" s="360"/>
      <c r="Z954" s="360"/>
    </row>
    <row r="955" spans="1:26" ht="14.25">
      <c r="A955" s="360"/>
      <c r="B955" s="360"/>
      <c r="C955" s="360"/>
      <c r="D955" s="360"/>
      <c r="E955" s="360"/>
      <c r="F955" s="360"/>
      <c r="G955" s="360"/>
      <c r="H955" s="360"/>
      <c r="I955" s="360"/>
      <c r="J955" s="360"/>
      <c r="K955" s="360"/>
      <c r="L955" s="360"/>
      <c r="M955" s="360"/>
      <c r="N955" s="360"/>
      <c r="O955" s="360"/>
      <c r="P955" s="360"/>
      <c r="Q955" s="360"/>
      <c r="R955" s="360"/>
      <c r="S955" s="360"/>
      <c r="T955" s="360"/>
      <c r="U955" s="360"/>
      <c r="V955" s="360"/>
      <c r="W955" s="360"/>
      <c r="X955" s="360"/>
      <c r="Y955" s="360"/>
      <c r="Z955" s="360"/>
    </row>
    <row r="956" spans="1:26" ht="14.25">
      <c r="A956" s="360"/>
      <c r="B956" s="360"/>
      <c r="C956" s="360"/>
      <c r="D956" s="360"/>
      <c r="E956" s="360"/>
      <c r="F956" s="360"/>
      <c r="G956" s="360"/>
      <c r="H956" s="360"/>
      <c r="I956" s="360"/>
      <c r="J956" s="360"/>
      <c r="K956" s="360"/>
      <c r="L956" s="360"/>
      <c r="M956" s="360"/>
      <c r="N956" s="360"/>
      <c r="O956" s="360"/>
      <c r="P956" s="360"/>
      <c r="Q956" s="360"/>
      <c r="R956" s="360"/>
      <c r="S956" s="360"/>
      <c r="T956" s="360"/>
      <c r="U956" s="360"/>
      <c r="V956" s="360"/>
      <c r="W956" s="360"/>
      <c r="X956" s="360"/>
      <c r="Y956" s="360"/>
      <c r="Z956" s="360"/>
    </row>
    <row r="957" spans="1:26" ht="14.25">
      <c r="A957" s="360"/>
      <c r="B957" s="360"/>
      <c r="C957" s="360"/>
      <c r="D957" s="360"/>
      <c r="E957" s="360"/>
      <c r="F957" s="360"/>
      <c r="G957" s="360"/>
      <c r="H957" s="360"/>
      <c r="I957" s="360"/>
      <c r="J957" s="360"/>
      <c r="K957" s="360"/>
      <c r="L957" s="360"/>
      <c r="M957" s="360"/>
      <c r="N957" s="360"/>
      <c r="O957" s="360"/>
      <c r="P957" s="360"/>
      <c r="Q957" s="360"/>
      <c r="R957" s="360"/>
      <c r="S957" s="360"/>
      <c r="T957" s="360"/>
      <c r="U957" s="360"/>
      <c r="V957" s="360"/>
      <c r="W957" s="360"/>
      <c r="X957" s="360"/>
      <c r="Y957" s="360"/>
      <c r="Z957" s="360"/>
    </row>
    <row r="958" spans="1:26" ht="14.25">
      <c r="A958" s="360"/>
      <c r="B958" s="360"/>
      <c r="C958" s="360"/>
      <c r="D958" s="360"/>
      <c r="E958" s="360"/>
      <c r="F958" s="360"/>
      <c r="G958" s="360"/>
      <c r="H958" s="360"/>
      <c r="I958" s="360"/>
      <c r="J958" s="360"/>
      <c r="K958" s="360"/>
      <c r="L958" s="360"/>
      <c r="M958" s="360"/>
      <c r="N958" s="360"/>
      <c r="O958" s="360"/>
      <c r="P958" s="360"/>
      <c r="Q958" s="360"/>
      <c r="R958" s="360"/>
      <c r="S958" s="360"/>
      <c r="T958" s="360"/>
      <c r="U958" s="360"/>
      <c r="V958" s="360"/>
      <c r="W958" s="360"/>
      <c r="X958" s="360"/>
      <c r="Y958" s="360"/>
      <c r="Z958" s="360"/>
    </row>
    <row r="959" spans="1:26" ht="14.25">
      <c r="A959" s="360"/>
      <c r="B959" s="360"/>
      <c r="C959" s="360"/>
      <c r="D959" s="360"/>
      <c r="E959" s="360"/>
      <c r="F959" s="360"/>
      <c r="G959" s="360"/>
      <c r="H959" s="360"/>
      <c r="I959" s="360"/>
      <c r="J959" s="360"/>
      <c r="K959" s="360"/>
      <c r="L959" s="360"/>
      <c r="M959" s="360"/>
      <c r="N959" s="360"/>
      <c r="O959" s="360"/>
      <c r="P959" s="360"/>
      <c r="Q959" s="360"/>
      <c r="R959" s="360"/>
      <c r="S959" s="360"/>
      <c r="T959" s="360"/>
      <c r="U959" s="360"/>
      <c r="V959" s="360"/>
      <c r="W959" s="360"/>
      <c r="X959" s="360"/>
      <c r="Y959" s="360"/>
      <c r="Z959" s="360"/>
    </row>
    <row r="960" spans="1:26" ht="14.25">
      <c r="A960" s="360"/>
      <c r="B960" s="360"/>
      <c r="C960" s="360"/>
      <c r="D960" s="360"/>
      <c r="E960" s="360"/>
      <c r="F960" s="360"/>
      <c r="G960" s="360"/>
      <c r="H960" s="360"/>
      <c r="I960" s="360"/>
      <c r="J960" s="360"/>
      <c r="K960" s="360"/>
      <c r="L960" s="360"/>
      <c r="M960" s="360"/>
      <c r="N960" s="360"/>
      <c r="O960" s="360"/>
      <c r="P960" s="360"/>
      <c r="Q960" s="360"/>
      <c r="R960" s="360"/>
      <c r="S960" s="360"/>
      <c r="T960" s="360"/>
      <c r="U960" s="360"/>
      <c r="V960" s="360"/>
      <c r="W960" s="360"/>
      <c r="X960" s="360"/>
      <c r="Y960" s="360"/>
      <c r="Z960" s="360"/>
    </row>
    <row r="961" spans="1:26" ht="14.25">
      <c r="A961" s="360"/>
      <c r="B961" s="360"/>
      <c r="C961" s="360"/>
      <c r="D961" s="360"/>
      <c r="E961" s="360"/>
      <c r="F961" s="360"/>
      <c r="G961" s="360"/>
      <c r="H961" s="360"/>
      <c r="I961" s="360"/>
      <c r="J961" s="360"/>
      <c r="K961" s="360"/>
      <c r="L961" s="360"/>
      <c r="M961" s="360"/>
      <c r="N961" s="360"/>
      <c r="O961" s="360"/>
      <c r="P961" s="360"/>
      <c r="Q961" s="360"/>
      <c r="R961" s="360"/>
      <c r="S961" s="360"/>
      <c r="T961" s="360"/>
      <c r="U961" s="360"/>
      <c r="V961" s="360"/>
      <c r="W961" s="360"/>
      <c r="X961" s="360"/>
      <c r="Y961" s="360"/>
      <c r="Z961" s="360"/>
    </row>
    <row r="962" spans="1:26" ht="14.25">
      <c r="A962" s="360"/>
      <c r="B962" s="360"/>
      <c r="C962" s="360"/>
      <c r="D962" s="360"/>
      <c r="E962" s="360"/>
      <c r="F962" s="360"/>
      <c r="G962" s="360"/>
      <c r="H962" s="360"/>
      <c r="I962" s="360"/>
      <c r="J962" s="360"/>
      <c r="K962" s="360"/>
      <c r="L962" s="360"/>
      <c r="M962" s="360"/>
      <c r="N962" s="360"/>
      <c r="O962" s="360"/>
      <c r="P962" s="360"/>
      <c r="Q962" s="360"/>
      <c r="R962" s="360"/>
      <c r="S962" s="360"/>
      <c r="T962" s="360"/>
      <c r="U962" s="360"/>
      <c r="V962" s="360"/>
      <c r="W962" s="360"/>
      <c r="X962" s="360"/>
      <c r="Y962" s="360"/>
      <c r="Z962" s="360"/>
    </row>
    <row r="963" spans="1:26" ht="14.25">
      <c r="A963" s="360"/>
      <c r="B963" s="360"/>
      <c r="C963" s="360"/>
      <c r="D963" s="360"/>
      <c r="E963" s="360"/>
      <c r="F963" s="360"/>
      <c r="G963" s="360"/>
      <c r="H963" s="360"/>
      <c r="I963" s="360"/>
      <c r="J963" s="360"/>
      <c r="K963" s="360"/>
      <c r="L963" s="360"/>
      <c r="M963" s="360"/>
      <c r="N963" s="360"/>
      <c r="O963" s="360"/>
      <c r="P963" s="360"/>
      <c r="Q963" s="360"/>
      <c r="R963" s="360"/>
      <c r="S963" s="360"/>
      <c r="T963" s="360"/>
      <c r="U963" s="360"/>
      <c r="V963" s="360"/>
      <c r="W963" s="360"/>
      <c r="X963" s="360"/>
      <c r="Y963" s="360"/>
      <c r="Z963" s="360"/>
    </row>
    <row r="964" spans="1:26" ht="14.25">
      <c r="A964" s="360"/>
      <c r="B964" s="360"/>
      <c r="C964" s="360"/>
      <c r="D964" s="360"/>
      <c r="E964" s="360"/>
      <c r="F964" s="360"/>
      <c r="G964" s="360"/>
      <c r="H964" s="360"/>
      <c r="I964" s="360"/>
      <c r="J964" s="360"/>
      <c r="K964" s="360"/>
      <c r="L964" s="360"/>
      <c r="M964" s="360"/>
      <c r="N964" s="360"/>
      <c r="O964" s="360"/>
      <c r="P964" s="360"/>
      <c r="Q964" s="360"/>
      <c r="R964" s="360"/>
      <c r="S964" s="360"/>
      <c r="T964" s="360"/>
      <c r="U964" s="360"/>
      <c r="V964" s="360"/>
      <c r="W964" s="360"/>
      <c r="X964" s="360"/>
      <c r="Y964" s="360"/>
      <c r="Z964" s="360"/>
    </row>
    <row r="965" spans="1:26" ht="14.25">
      <c r="A965" s="360"/>
      <c r="B965" s="360"/>
      <c r="C965" s="360"/>
      <c r="D965" s="360"/>
      <c r="E965" s="360"/>
      <c r="F965" s="360"/>
      <c r="G965" s="360"/>
      <c r="H965" s="360"/>
      <c r="I965" s="360"/>
      <c r="J965" s="360"/>
      <c r="K965" s="360"/>
      <c r="L965" s="360"/>
      <c r="M965" s="360"/>
      <c r="N965" s="360"/>
      <c r="O965" s="360"/>
      <c r="P965" s="360"/>
      <c r="Q965" s="360"/>
      <c r="R965" s="360"/>
      <c r="S965" s="360"/>
      <c r="T965" s="360"/>
      <c r="U965" s="360"/>
      <c r="V965" s="360"/>
      <c r="W965" s="360"/>
      <c r="X965" s="360"/>
      <c r="Y965" s="360"/>
      <c r="Z965" s="360"/>
    </row>
    <row r="966" spans="1:26" ht="14.25">
      <c r="A966" s="360"/>
      <c r="B966" s="360"/>
      <c r="C966" s="360"/>
      <c r="D966" s="360"/>
      <c r="E966" s="360"/>
      <c r="F966" s="360"/>
      <c r="G966" s="360"/>
      <c r="H966" s="360"/>
      <c r="I966" s="360"/>
      <c r="J966" s="360"/>
      <c r="K966" s="360"/>
      <c r="L966" s="360"/>
      <c r="M966" s="360"/>
      <c r="N966" s="360"/>
      <c r="O966" s="360"/>
      <c r="P966" s="360"/>
      <c r="Q966" s="360"/>
      <c r="R966" s="360"/>
      <c r="S966" s="360"/>
      <c r="T966" s="360"/>
      <c r="U966" s="360"/>
      <c r="V966" s="360"/>
      <c r="W966" s="360"/>
      <c r="X966" s="360"/>
      <c r="Y966" s="360"/>
      <c r="Z966" s="360"/>
    </row>
    <row r="967" spans="1:26" ht="14.25">
      <c r="A967" s="360"/>
      <c r="B967" s="360"/>
      <c r="C967" s="360"/>
      <c r="D967" s="360"/>
      <c r="E967" s="360"/>
      <c r="F967" s="360"/>
      <c r="G967" s="360"/>
      <c r="H967" s="360"/>
      <c r="I967" s="360"/>
      <c r="J967" s="360"/>
      <c r="K967" s="360"/>
      <c r="L967" s="360"/>
      <c r="M967" s="360"/>
      <c r="N967" s="360"/>
      <c r="O967" s="360"/>
      <c r="P967" s="360"/>
      <c r="Q967" s="360"/>
      <c r="R967" s="360"/>
      <c r="S967" s="360"/>
      <c r="T967" s="360"/>
      <c r="U967" s="360"/>
      <c r="V967" s="360"/>
      <c r="W967" s="360"/>
      <c r="X967" s="360"/>
      <c r="Y967" s="360"/>
      <c r="Z967" s="360"/>
    </row>
    <row r="968" spans="1:26" ht="14.25">
      <c r="A968" s="360"/>
      <c r="B968" s="360"/>
      <c r="C968" s="360"/>
      <c r="D968" s="360"/>
      <c r="E968" s="360"/>
      <c r="F968" s="360"/>
      <c r="G968" s="360"/>
      <c r="H968" s="360"/>
      <c r="I968" s="360"/>
      <c r="J968" s="360"/>
      <c r="K968" s="360"/>
      <c r="L968" s="360"/>
      <c r="M968" s="360"/>
      <c r="N968" s="360"/>
      <c r="O968" s="360"/>
      <c r="P968" s="360"/>
      <c r="Q968" s="360"/>
      <c r="R968" s="360"/>
      <c r="S968" s="360"/>
      <c r="T968" s="360"/>
      <c r="U968" s="360"/>
      <c r="V968" s="360"/>
      <c r="W968" s="360"/>
      <c r="X968" s="360"/>
      <c r="Y968" s="360"/>
      <c r="Z968" s="360"/>
    </row>
    <row r="969" spans="1:26" ht="14.25">
      <c r="A969" s="360"/>
      <c r="B969" s="360"/>
      <c r="C969" s="360"/>
      <c r="D969" s="360"/>
      <c r="E969" s="360"/>
      <c r="F969" s="360"/>
      <c r="G969" s="360"/>
      <c r="H969" s="360"/>
      <c r="I969" s="360"/>
      <c r="J969" s="360"/>
      <c r="K969" s="360"/>
      <c r="L969" s="360"/>
      <c r="M969" s="360"/>
      <c r="N969" s="360"/>
      <c r="O969" s="360"/>
      <c r="P969" s="360"/>
      <c r="Q969" s="360"/>
      <c r="R969" s="360"/>
      <c r="S969" s="360"/>
      <c r="T969" s="360"/>
      <c r="U969" s="360"/>
      <c r="V969" s="360"/>
      <c r="W969" s="360"/>
      <c r="X969" s="360"/>
      <c r="Y969" s="360"/>
      <c r="Z969" s="360"/>
    </row>
    <row r="970" spans="1:26" ht="14.25">
      <c r="A970" s="360"/>
      <c r="B970" s="360"/>
      <c r="C970" s="360"/>
      <c r="D970" s="360"/>
      <c r="E970" s="360"/>
      <c r="F970" s="360"/>
      <c r="G970" s="360"/>
      <c r="H970" s="360"/>
      <c r="I970" s="360"/>
      <c r="J970" s="360"/>
      <c r="K970" s="360"/>
      <c r="L970" s="360"/>
      <c r="M970" s="360"/>
      <c r="N970" s="360"/>
      <c r="O970" s="360"/>
      <c r="P970" s="360"/>
      <c r="Q970" s="360"/>
      <c r="R970" s="360"/>
      <c r="S970" s="360"/>
      <c r="T970" s="360"/>
      <c r="U970" s="360"/>
      <c r="V970" s="360"/>
      <c r="W970" s="360"/>
      <c r="X970" s="360"/>
      <c r="Y970" s="360"/>
      <c r="Z970" s="360"/>
    </row>
    <row r="971" spans="1:26" ht="14.25">
      <c r="A971" s="360"/>
      <c r="B971" s="360"/>
      <c r="C971" s="360"/>
      <c r="D971" s="360"/>
      <c r="E971" s="360"/>
      <c r="F971" s="360"/>
      <c r="G971" s="360"/>
      <c r="H971" s="360"/>
      <c r="I971" s="360"/>
      <c r="J971" s="360"/>
      <c r="K971" s="360"/>
      <c r="L971" s="360"/>
      <c r="M971" s="360"/>
      <c r="N971" s="360"/>
      <c r="O971" s="360"/>
      <c r="P971" s="360"/>
      <c r="Q971" s="360"/>
      <c r="R971" s="360"/>
      <c r="S971" s="360"/>
      <c r="T971" s="360"/>
      <c r="U971" s="360"/>
      <c r="V971" s="360"/>
      <c r="W971" s="360"/>
      <c r="X971" s="360"/>
      <c r="Y971" s="360"/>
      <c r="Z971" s="360"/>
    </row>
    <row r="972" spans="1:26" ht="14.25">
      <c r="A972" s="360"/>
      <c r="B972" s="360"/>
      <c r="C972" s="360"/>
      <c r="D972" s="360"/>
      <c r="E972" s="360"/>
      <c r="F972" s="360"/>
      <c r="G972" s="360"/>
      <c r="H972" s="360"/>
      <c r="I972" s="360"/>
      <c r="J972" s="360"/>
      <c r="K972" s="360"/>
      <c r="L972" s="360"/>
      <c r="M972" s="360"/>
      <c r="N972" s="360"/>
      <c r="O972" s="360"/>
      <c r="P972" s="360"/>
      <c r="Q972" s="360"/>
      <c r="R972" s="360"/>
      <c r="S972" s="360"/>
      <c r="T972" s="360"/>
      <c r="U972" s="360"/>
      <c r="V972" s="360"/>
      <c r="W972" s="360"/>
      <c r="X972" s="360"/>
      <c r="Y972" s="360"/>
      <c r="Z972" s="360"/>
    </row>
    <row r="973" spans="1:26" ht="14.25">
      <c r="A973" s="360"/>
      <c r="B973" s="360"/>
      <c r="C973" s="360"/>
      <c r="D973" s="360"/>
      <c r="E973" s="360"/>
      <c r="F973" s="360"/>
      <c r="G973" s="360"/>
      <c r="H973" s="360"/>
      <c r="I973" s="360"/>
      <c r="J973" s="360"/>
      <c r="K973" s="360"/>
      <c r="L973" s="360"/>
      <c r="M973" s="360"/>
      <c r="N973" s="360"/>
      <c r="O973" s="360"/>
      <c r="P973" s="360"/>
      <c r="Q973" s="360"/>
      <c r="R973" s="360"/>
      <c r="S973" s="360"/>
      <c r="T973" s="360"/>
      <c r="U973" s="360"/>
      <c r="V973" s="360"/>
      <c r="W973" s="360"/>
      <c r="X973" s="360"/>
      <c r="Y973" s="360"/>
      <c r="Z973" s="360"/>
    </row>
    <row r="974" spans="1:26" ht="14.25">
      <c r="A974" s="360"/>
      <c r="B974" s="360"/>
      <c r="C974" s="360"/>
      <c r="D974" s="360"/>
      <c r="E974" s="360"/>
      <c r="F974" s="360"/>
      <c r="G974" s="360"/>
      <c r="H974" s="360"/>
      <c r="I974" s="360"/>
      <c r="J974" s="360"/>
      <c r="K974" s="360"/>
      <c r="L974" s="360"/>
      <c r="M974" s="360"/>
      <c r="N974" s="360"/>
      <c r="O974" s="360"/>
      <c r="P974" s="360"/>
      <c r="Q974" s="360"/>
      <c r="R974" s="360"/>
      <c r="S974" s="360"/>
      <c r="T974" s="360"/>
      <c r="U974" s="360"/>
      <c r="V974" s="360"/>
      <c r="W974" s="360"/>
      <c r="X974" s="360"/>
      <c r="Y974" s="360"/>
      <c r="Z974" s="360"/>
    </row>
    <row r="975" spans="1:26" ht="14.25">
      <c r="A975" s="360"/>
      <c r="B975" s="360"/>
      <c r="C975" s="360"/>
      <c r="D975" s="360"/>
      <c r="E975" s="360"/>
      <c r="F975" s="360"/>
      <c r="G975" s="360"/>
      <c r="H975" s="360"/>
      <c r="I975" s="360"/>
      <c r="J975" s="360"/>
      <c r="K975" s="360"/>
      <c r="L975" s="360"/>
      <c r="M975" s="360"/>
      <c r="N975" s="360"/>
      <c r="O975" s="360"/>
      <c r="P975" s="360"/>
      <c r="Q975" s="360"/>
      <c r="R975" s="360"/>
      <c r="S975" s="360"/>
      <c r="T975" s="360"/>
      <c r="U975" s="360"/>
      <c r="V975" s="360"/>
      <c r="W975" s="360"/>
      <c r="X975" s="360"/>
      <c r="Y975" s="360"/>
      <c r="Z975" s="360"/>
    </row>
    <row r="976" spans="1:26" ht="14.25">
      <c r="A976" s="360"/>
      <c r="B976" s="360"/>
      <c r="C976" s="360"/>
      <c r="D976" s="360"/>
      <c r="E976" s="360"/>
      <c r="F976" s="360"/>
      <c r="G976" s="360"/>
      <c r="H976" s="360"/>
      <c r="I976" s="360"/>
      <c r="J976" s="360"/>
      <c r="K976" s="360"/>
      <c r="L976" s="360"/>
      <c r="M976" s="360"/>
      <c r="N976" s="360"/>
      <c r="O976" s="360"/>
      <c r="P976" s="360"/>
      <c r="Q976" s="360"/>
      <c r="R976" s="360"/>
      <c r="S976" s="360"/>
      <c r="T976" s="360"/>
      <c r="U976" s="360"/>
      <c r="V976" s="360"/>
      <c r="W976" s="360"/>
      <c r="X976" s="360"/>
      <c r="Y976" s="360"/>
      <c r="Z976" s="360"/>
    </row>
    <row r="977" spans="1:26" ht="14.25">
      <c r="A977" s="360"/>
      <c r="B977" s="360"/>
      <c r="C977" s="360"/>
      <c r="D977" s="360"/>
      <c r="E977" s="360"/>
      <c r="F977" s="360"/>
      <c r="G977" s="360"/>
      <c r="H977" s="360"/>
      <c r="I977" s="360"/>
      <c r="J977" s="360"/>
      <c r="K977" s="360"/>
      <c r="L977" s="360"/>
      <c r="M977" s="360"/>
      <c r="N977" s="360"/>
      <c r="O977" s="360"/>
      <c r="P977" s="360"/>
      <c r="Q977" s="360"/>
      <c r="R977" s="360"/>
      <c r="S977" s="360"/>
      <c r="T977" s="360"/>
      <c r="U977" s="360"/>
      <c r="V977" s="360"/>
      <c r="W977" s="360"/>
      <c r="X977" s="360"/>
      <c r="Y977" s="360"/>
      <c r="Z977" s="360"/>
    </row>
    <row r="978" spans="1:26" ht="14.25">
      <c r="A978" s="360"/>
      <c r="B978" s="360"/>
      <c r="C978" s="360"/>
      <c r="D978" s="360"/>
      <c r="E978" s="360"/>
      <c r="F978" s="360"/>
      <c r="G978" s="360"/>
      <c r="H978" s="360"/>
      <c r="I978" s="360"/>
      <c r="J978" s="360"/>
      <c r="K978" s="360"/>
      <c r="L978" s="360"/>
      <c r="M978" s="360"/>
      <c r="N978" s="360"/>
      <c r="O978" s="360"/>
      <c r="P978" s="360"/>
      <c r="Q978" s="360"/>
      <c r="R978" s="360"/>
      <c r="S978" s="360"/>
      <c r="T978" s="360"/>
      <c r="U978" s="360"/>
      <c r="V978" s="360"/>
      <c r="W978" s="360"/>
      <c r="X978" s="360"/>
      <c r="Y978" s="360"/>
      <c r="Z978" s="360"/>
    </row>
    <row r="979" spans="1:26" ht="14.25">
      <c r="A979" s="360"/>
      <c r="B979" s="360"/>
      <c r="C979" s="360"/>
      <c r="D979" s="360"/>
      <c r="E979" s="360"/>
      <c r="F979" s="360"/>
      <c r="G979" s="360"/>
      <c r="H979" s="360"/>
      <c r="I979" s="360"/>
      <c r="J979" s="360"/>
      <c r="K979" s="360"/>
      <c r="L979" s="360"/>
      <c r="M979" s="360"/>
      <c r="N979" s="360"/>
      <c r="O979" s="360"/>
      <c r="P979" s="360"/>
      <c r="Q979" s="360"/>
      <c r="R979" s="360"/>
      <c r="S979" s="360"/>
      <c r="T979" s="360"/>
      <c r="U979" s="360"/>
      <c r="V979" s="360"/>
      <c r="W979" s="360"/>
      <c r="X979" s="360"/>
      <c r="Y979" s="360"/>
      <c r="Z979" s="360"/>
    </row>
    <row r="980" spans="1:26" ht="14.25">
      <c r="A980" s="360"/>
      <c r="B980" s="360"/>
      <c r="C980" s="360"/>
      <c r="D980" s="360"/>
      <c r="E980" s="360"/>
      <c r="F980" s="360"/>
      <c r="G980" s="360"/>
      <c r="H980" s="360"/>
      <c r="I980" s="360"/>
      <c r="J980" s="360"/>
      <c r="K980" s="360"/>
      <c r="L980" s="360"/>
      <c r="M980" s="360"/>
      <c r="N980" s="360"/>
      <c r="O980" s="360"/>
      <c r="P980" s="360"/>
      <c r="Q980" s="360"/>
      <c r="R980" s="360"/>
      <c r="S980" s="360"/>
      <c r="T980" s="360"/>
      <c r="U980" s="360"/>
      <c r="V980" s="360"/>
      <c r="W980" s="360"/>
      <c r="X980" s="360"/>
      <c r="Y980" s="360"/>
      <c r="Z980" s="360"/>
    </row>
    <row r="981" spans="1:26" ht="14.25">
      <c r="A981" s="360"/>
      <c r="B981" s="360"/>
      <c r="C981" s="360"/>
      <c r="D981" s="360"/>
      <c r="E981" s="360"/>
      <c r="F981" s="360"/>
      <c r="G981" s="360"/>
      <c r="H981" s="360"/>
      <c r="I981" s="360"/>
      <c r="J981" s="360"/>
      <c r="K981" s="360"/>
      <c r="L981" s="360"/>
      <c r="M981" s="360"/>
      <c r="N981" s="360"/>
      <c r="O981" s="360"/>
      <c r="P981" s="360"/>
      <c r="Q981" s="360"/>
      <c r="R981" s="360"/>
      <c r="S981" s="360"/>
      <c r="T981" s="360"/>
      <c r="U981" s="360"/>
      <c r="V981" s="360"/>
      <c r="W981" s="360"/>
      <c r="X981" s="360"/>
      <c r="Y981" s="360"/>
      <c r="Z981" s="360"/>
    </row>
    <row r="982" spans="1:26" ht="14.25">
      <c r="A982" s="360"/>
      <c r="B982" s="360"/>
      <c r="C982" s="360"/>
      <c r="D982" s="360"/>
      <c r="E982" s="360"/>
      <c r="F982" s="360"/>
      <c r="G982" s="360"/>
      <c r="H982" s="360"/>
      <c r="I982" s="360"/>
      <c r="J982" s="360"/>
      <c r="K982" s="360"/>
      <c r="L982" s="360"/>
      <c r="M982" s="360"/>
      <c r="N982" s="360"/>
      <c r="O982" s="360"/>
      <c r="P982" s="360"/>
      <c r="Q982" s="360"/>
      <c r="R982" s="360"/>
      <c r="S982" s="360"/>
      <c r="T982" s="360"/>
      <c r="U982" s="360"/>
      <c r="V982" s="360"/>
      <c r="W982" s="360"/>
      <c r="X982" s="360"/>
      <c r="Y982" s="360"/>
      <c r="Z982" s="360"/>
    </row>
    <row r="983" spans="1:26" ht="14.25">
      <c r="A983" s="360"/>
      <c r="B983" s="360"/>
      <c r="C983" s="360"/>
      <c r="D983" s="360"/>
      <c r="E983" s="360"/>
      <c r="F983" s="360"/>
      <c r="G983" s="360"/>
      <c r="H983" s="360"/>
      <c r="I983" s="360"/>
      <c r="J983" s="360"/>
      <c r="K983" s="360"/>
      <c r="L983" s="360"/>
      <c r="M983" s="360"/>
      <c r="N983" s="360"/>
      <c r="O983" s="360"/>
      <c r="P983" s="360"/>
      <c r="Q983" s="360"/>
      <c r="R983" s="360"/>
      <c r="S983" s="360"/>
      <c r="T983" s="360"/>
      <c r="U983" s="360"/>
      <c r="V983" s="360"/>
      <c r="W983" s="360"/>
      <c r="X983" s="360"/>
      <c r="Y983" s="360"/>
      <c r="Z983" s="360"/>
    </row>
    <row r="984" spans="1:26" ht="14.25">
      <c r="A984" s="360"/>
      <c r="B984" s="360"/>
      <c r="C984" s="360"/>
      <c r="D984" s="360"/>
      <c r="E984" s="360"/>
      <c r="F984" s="360"/>
      <c r="G984" s="360"/>
      <c r="H984" s="360"/>
      <c r="I984" s="360"/>
      <c r="J984" s="360"/>
      <c r="K984" s="360"/>
      <c r="L984" s="360"/>
      <c r="M984" s="360"/>
      <c r="N984" s="360"/>
      <c r="O984" s="360"/>
      <c r="P984" s="360"/>
      <c r="Q984" s="360"/>
      <c r="R984" s="360"/>
      <c r="S984" s="360"/>
      <c r="T984" s="360"/>
      <c r="U984" s="360"/>
      <c r="V984" s="360"/>
      <c r="W984" s="360"/>
      <c r="X984" s="360"/>
      <c r="Y984" s="360"/>
      <c r="Z984" s="360"/>
    </row>
    <row r="985" spans="1:26" ht="14.25">
      <c r="A985" s="360"/>
      <c r="B985" s="360"/>
      <c r="C985" s="360"/>
      <c r="D985" s="360"/>
      <c r="E985" s="360"/>
      <c r="F985" s="360"/>
      <c r="G985" s="360"/>
      <c r="H985" s="360"/>
      <c r="I985" s="360"/>
      <c r="J985" s="360"/>
      <c r="K985" s="360"/>
      <c r="L985" s="360"/>
      <c r="M985" s="360"/>
      <c r="N985" s="360"/>
      <c r="O985" s="360"/>
      <c r="P985" s="360"/>
      <c r="Q985" s="360"/>
      <c r="R985" s="360"/>
      <c r="S985" s="360"/>
      <c r="T985" s="360"/>
      <c r="U985" s="360"/>
      <c r="V985" s="360"/>
      <c r="W985" s="360"/>
      <c r="X985" s="360"/>
      <c r="Y985" s="360"/>
      <c r="Z985" s="360"/>
    </row>
    <row r="986" spans="1:26" ht="14.25">
      <c r="A986" s="360"/>
      <c r="B986" s="360"/>
      <c r="C986" s="360"/>
      <c r="D986" s="360"/>
      <c r="E986" s="360"/>
      <c r="F986" s="360"/>
      <c r="G986" s="360"/>
      <c r="H986" s="360"/>
      <c r="I986" s="360"/>
      <c r="J986" s="360"/>
      <c r="K986" s="360"/>
      <c r="L986" s="360"/>
      <c r="M986" s="360"/>
      <c r="N986" s="360"/>
      <c r="O986" s="360"/>
      <c r="P986" s="360"/>
      <c r="Q986" s="360"/>
      <c r="R986" s="360"/>
      <c r="S986" s="360"/>
      <c r="T986" s="360"/>
      <c r="U986" s="360"/>
      <c r="V986" s="360"/>
      <c r="W986" s="360"/>
      <c r="X986" s="360"/>
      <c r="Y986" s="360"/>
      <c r="Z986" s="360"/>
    </row>
    <row r="987" spans="1:26" ht="14.25">
      <c r="A987" s="360"/>
      <c r="B987" s="360"/>
      <c r="C987" s="360"/>
      <c r="D987" s="360"/>
      <c r="E987" s="360"/>
      <c r="F987" s="360"/>
      <c r="G987" s="360"/>
      <c r="H987" s="360"/>
      <c r="I987" s="360"/>
      <c r="J987" s="360"/>
      <c r="K987" s="360"/>
      <c r="L987" s="360"/>
      <c r="M987" s="360"/>
      <c r="N987" s="360"/>
      <c r="O987" s="360"/>
      <c r="P987" s="360"/>
      <c r="Q987" s="360"/>
      <c r="R987" s="360"/>
      <c r="S987" s="360"/>
      <c r="T987" s="360"/>
      <c r="U987" s="360"/>
      <c r="V987" s="360"/>
      <c r="W987" s="360"/>
      <c r="X987" s="360"/>
      <c r="Y987" s="360"/>
      <c r="Z987" s="360"/>
    </row>
    <row r="988" spans="1:26" ht="14.25">
      <c r="A988" s="360"/>
      <c r="B988" s="360"/>
      <c r="C988" s="360"/>
      <c r="D988" s="360"/>
      <c r="E988" s="360"/>
      <c r="F988" s="360"/>
      <c r="G988" s="360"/>
      <c r="H988" s="360"/>
      <c r="I988" s="360"/>
      <c r="J988" s="360"/>
      <c r="K988" s="360"/>
      <c r="L988" s="360"/>
      <c r="M988" s="360"/>
      <c r="N988" s="360"/>
      <c r="O988" s="360"/>
      <c r="P988" s="360"/>
      <c r="Q988" s="360"/>
      <c r="R988" s="360"/>
      <c r="S988" s="360"/>
      <c r="T988" s="360"/>
      <c r="U988" s="360"/>
      <c r="V988" s="360"/>
      <c r="W988" s="360"/>
      <c r="X988" s="360"/>
      <c r="Y988" s="360"/>
      <c r="Z988" s="360"/>
    </row>
    <row r="989" spans="1:26" ht="14.25">
      <c r="A989" s="360"/>
      <c r="B989" s="360"/>
      <c r="C989" s="360"/>
      <c r="D989" s="360"/>
      <c r="E989" s="360"/>
      <c r="F989" s="360"/>
      <c r="G989" s="360"/>
      <c r="H989" s="360"/>
      <c r="I989" s="360"/>
      <c r="J989" s="360"/>
      <c r="K989" s="360"/>
      <c r="L989" s="360"/>
      <c r="M989" s="360"/>
      <c r="N989" s="360"/>
      <c r="O989" s="360"/>
      <c r="P989" s="360"/>
      <c r="Q989" s="360"/>
      <c r="R989" s="360"/>
      <c r="S989" s="360"/>
      <c r="T989" s="360"/>
      <c r="U989" s="360"/>
      <c r="V989" s="360"/>
      <c r="W989" s="360"/>
      <c r="X989" s="360"/>
      <c r="Y989" s="360"/>
      <c r="Z989" s="360"/>
    </row>
    <row r="990" spans="1:26" ht="14.25">
      <c r="A990" s="360"/>
      <c r="B990" s="360"/>
      <c r="C990" s="360"/>
      <c r="D990" s="360"/>
      <c r="E990" s="360"/>
      <c r="F990" s="360"/>
      <c r="G990" s="360"/>
      <c r="H990" s="360"/>
      <c r="I990" s="360"/>
      <c r="J990" s="360"/>
      <c r="K990" s="360"/>
      <c r="L990" s="360"/>
      <c r="M990" s="360"/>
      <c r="N990" s="360"/>
      <c r="O990" s="360"/>
      <c r="P990" s="360"/>
      <c r="Q990" s="360"/>
      <c r="R990" s="360"/>
      <c r="S990" s="360"/>
      <c r="T990" s="360"/>
      <c r="U990" s="360"/>
      <c r="V990" s="360"/>
      <c r="W990" s="360"/>
      <c r="X990" s="360"/>
      <c r="Y990" s="360"/>
      <c r="Z990" s="360"/>
    </row>
    <row r="991" spans="1:26" ht="14.25">
      <c r="A991" s="360"/>
      <c r="B991" s="360"/>
      <c r="C991" s="360"/>
      <c r="D991" s="360"/>
      <c r="E991" s="360"/>
      <c r="F991" s="360"/>
      <c r="G991" s="360"/>
      <c r="H991" s="360"/>
      <c r="I991" s="360"/>
      <c r="J991" s="360"/>
      <c r="K991" s="360"/>
      <c r="L991" s="360"/>
      <c r="M991" s="360"/>
      <c r="N991" s="360"/>
      <c r="O991" s="360"/>
      <c r="P991" s="360"/>
      <c r="Q991" s="360"/>
      <c r="R991" s="360"/>
      <c r="S991" s="360"/>
      <c r="T991" s="360"/>
      <c r="U991" s="360"/>
      <c r="V991" s="360"/>
      <c r="W991" s="360"/>
      <c r="X991" s="360"/>
      <c r="Y991" s="360"/>
      <c r="Z991" s="360"/>
    </row>
    <row r="992" spans="1:26" ht="14.25">
      <c r="A992" s="360"/>
      <c r="B992" s="360"/>
      <c r="C992" s="360"/>
      <c r="D992" s="360"/>
      <c r="E992" s="360"/>
      <c r="F992" s="360"/>
      <c r="G992" s="360"/>
      <c r="H992" s="360"/>
      <c r="I992" s="360"/>
      <c r="J992" s="360"/>
      <c r="K992" s="360"/>
      <c r="L992" s="360"/>
      <c r="M992" s="360"/>
      <c r="N992" s="360"/>
      <c r="O992" s="360"/>
      <c r="P992" s="360"/>
      <c r="Q992" s="360"/>
      <c r="R992" s="360"/>
      <c r="S992" s="360"/>
      <c r="T992" s="360"/>
      <c r="U992" s="360"/>
      <c r="V992" s="360"/>
      <c r="W992" s="360"/>
      <c r="X992" s="360"/>
      <c r="Y992" s="360"/>
      <c r="Z992" s="360"/>
    </row>
    <row r="993" spans="1:26" ht="14.25">
      <c r="A993" s="360"/>
      <c r="B993" s="360"/>
      <c r="C993" s="360"/>
      <c r="D993" s="360"/>
      <c r="E993" s="360"/>
      <c r="F993" s="360"/>
      <c r="G993" s="360"/>
      <c r="H993" s="360"/>
      <c r="I993" s="360"/>
      <c r="J993" s="360"/>
      <c r="K993" s="360"/>
      <c r="L993" s="360"/>
      <c r="M993" s="360"/>
      <c r="N993" s="360"/>
      <c r="O993" s="360"/>
      <c r="P993" s="360"/>
      <c r="Q993" s="360"/>
      <c r="R993" s="360"/>
      <c r="S993" s="360"/>
      <c r="T993" s="360"/>
      <c r="U993" s="360"/>
      <c r="V993" s="360"/>
      <c r="W993" s="360"/>
      <c r="X993" s="360"/>
      <c r="Y993" s="360"/>
      <c r="Z993" s="360"/>
    </row>
    <row r="994" spans="1:26" ht="14.25">
      <c r="A994" s="360"/>
      <c r="B994" s="360"/>
      <c r="C994" s="360"/>
      <c r="D994" s="360"/>
      <c r="E994" s="360"/>
      <c r="F994" s="360"/>
      <c r="G994" s="360"/>
      <c r="H994" s="360"/>
      <c r="I994" s="360"/>
      <c r="J994" s="360"/>
      <c r="K994" s="360"/>
      <c r="L994" s="360"/>
      <c r="M994" s="360"/>
      <c r="N994" s="360"/>
      <c r="O994" s="360"/>
      <c r="P994" s="360"/>
      <c r="Q994" s="360"/>
      <c r="R994" s="360"/>
      <c r="S994" s="360"/>
      <c r="T994" s="360"/>
      <c r="U994" s="360"/>
      <c r="V994" s="360"/>
      <c r="W994" s="360"/>
      <c r="X994" s="360"/>
      <c r="Y994" s="360"/>
      <c r="Z994" s="360"/>
    </row>
    <row r="995" spans="1:26" ht="14.25">
      <c r="A995" s="360"/>
      <c r="B995" s="360"/>
      <c r="C995" s="360"/>
      <c r="D995" s="360"/>
      <c r="E995" s="360"/>
      <c r="F995" s="360"/>
      <c r="G995" s="360"/>
      <c r="H995" s="360"/>
      <c r="I995" s="360"/>
      <c r="J995" s="360"/>
      <c r="K995" s="360"/>
      <c r="L995" s="360"/>
      <c r="M995" s="360"/>
      <c r="N995" s="360"/>
      <c r="O995" s="360"/>
      <c r="P995" s="360"/>
      <c r="Q995" s="360"/>
      <c r="R995" s="360"/>
      <c r="S995" s="360"/>
      <c r="T995" s="360"/>
      <c r="U995" s="360"/>
      <c r="V995" s="360"/>
      <c r="W995" s="360"/>
      <c r="X995" s="360"/>
      <c r="Y995" s="360"/>
      <c r="Z995" s="360"/>
    </row>
    <row r="996" spans="1:26" ht="14.25">
      <c r="A996" s="360"/>
      <c r="B996" s="360"/>
      <c r="C996" s="360"/>
      <c r="D996" s="360"/>
      <c r="E996" s="360"/>
      <c r="F996" s="360"/>
      <c r="G996" s="360"/>
      <c r="H996" s="360"/>
      <c r="I996" s="360"/>
      <c r="J996" s="360"/>
      <c r="K996" s="360"/>
      <c r="L996" s="360"/>
      <c r="M996" s="360"/>
      <c r="N996" s="360"/>
      <c r="O996" s="360"/>
      <c r="P996" s="360"/>
      <c r="Q996" s="360"/>
      <c r="R996" s="360"/>
      <c r="S996" s="360"/>
      <c r="T996" s="360"/>
      <c r="U996" s="360"/>
      <c r="V996" s="360"/>
      <c r="W996" s="360"/>
      <c r="X996" s="360"/>
      <c r="Y996" s="360"/>
      <c r="Z996" s="360"/>
    </row>
    <row r="997" spans="1:26" ht="14.25">
      <c r="A997" s="360"/>
      <c r="B997" s="360"/>
      <c r="C997" s="360"/>
      <c r="D997" s="360"/>
      <c r="E997" s="360"/>
      <c r="F997" s="360"/>
      <c r="G997" s="360"/>
      <c r="H997" s="360"/>
      <c r="I997" s="360"/>
      <c r="J997" s="360"/>
      <c r="K997" s="360"/>
      <c r="L997" s="360"/>
      <c r="M997" s="360"/>
      <c r="N997" s="360"/>
      <c r="O997" s="360"/>
      <c r="P997" s="360"/>
      <c r="Q997" s="360"/>
      <c r="R997" s="360"/>
      <c r="S997" s="360"/>
      <c r="T997" s="360"/>
      <c r="U997" s="360"/>
      <c r="V997" s="360"/>
      <c r="W997" s="360"/>
      <c r="X997" s="360"/>
      <c r="Y997" s="360"/>
      <c r="Z997" s="360"/>
    </row>
    <row r="998" spans="1:26" ht="14.25">
      <c r="A998" s="360"/>
      <c r="B998" s="360"/>
      <c r="C998" s="360"/>
      <c r="D998" s="360"/>
      <c r="E998" s="360"/>
      <c r="F998" s="360"/>
      <c r="G998" s="360"/>
      <c r="H998" s="360"/>
      <c r="I998" s="360"/>
      <c r="J998" s="360"/>
      <c r="K998" s="360"/>
      <c r="L998" s="360"/>
      <c r="M998" s="360"/>
      <c r="N998" s="360"/>
      <c r="O998" s="360"/>
      <c r="P998" s="360"/>
      <c r="Q998" s="360"/>
      <c r="R998" s="360"/>
      <c r="S998" s="360"/>
      <c r="T998" s="360"/>
      <c r="U998" s="360"/>
      <c r="V998" s="360"/>
      <c r="W998" s="360"/>
      <c r="X998" s="360"/>
      <c r="Y998" s="360"/>
      <c r="Z998" s="360"/>
    </row>
    <row r="999" spans="1:26" ht="14.25">
      <c r="A999" s="360"/>
      <c r="B999" s="360"/>
      <c r="C999" s="360"/>
      <c r="D999" s="360"/>
      <c r="E999" s="360"/>
      <c r="F999" s="360"/>
      <c r="G999" s="360"/>
      <c r="H999" s="360"/>
      <c r="I999" s="360"/>
      <c r="J999" s="360"/>
      <c r="K999" s="360"/>
      <c r="L999" s="360"/>
      <c r="M999" s="360"/>
      <c r="N999" s="360"/>
      <c r="O999" s="360"/>
      <c r="P999" s="360"/>
      <c r="Q999" s="360"/>
      <c r="R999" s="360"/>
      <c r="S999" s="360"/>
      <c r="T999" s="360"/>
      <c r="U999" s="360"/>
      <c r="V999" s="360"/>
      <c r="W999" s="360"/>
      <c r="X999" s="360"/>
      <c r="Y999" s="360"/>
      <c r="Z999" s="360"/>
    </row>
    <row r="1000" spans="1:26" ht="14.25">
      <c r="A1000" s="360"/>
      <c r="B1000" s="360"/>
      <c r="C1000" s="360"/>
      <c r="D1000" s="360"/>
      <c r="E1000" s="360"/>
      <c r="F1000" s="360"/>
      <c r="G1000" s="360"/>
      <c r="H1000" s="360"/>
      <c r="I1000" s="360"/>
      <c r="J1000" s="360"/>
      <c r="K1000" s="360"/>
      <c r="L1000" s="360"/>
      <c r="M1000" s="360"/>
      <c r="N1000" s="360"/>
      <c r="O1000" s="360"/>
      <c r="P1000" s="360"/>
      <c r="Q1000" s="360"/>
      <c r="R1000" s="360"/>
      <c r="S1000" s="360"/>
      <c r="T1000" s="360"/>
      <c r="U1000" s="360"/>
      <c r="V1000" s="360"/>
      <c r="W1000" s="360"/>
      <c r="X1000" s="360"/>
      <c r="Y1000" s="360"/>
      <c r="Z1000" s="360"/>
    </row>
    <row r="1001" spans="1:26" ht="14.25">
      <c r="A1001" s="360"/>
      <c r="B1001" s="360"/>
      <c r="C1001" s="360"/>
      <c r="D1001" s="360"/>
      <c r="E1001" s="360"/>
      <c r="F1001" s="360"/>
      <c r="G1001" s="360"/>
      <c r="H1001" s="360"/>
      <c r="I1001" s="360"/>
      <c r="J1001" s="360"/>
      <c r="K1001" s="360"/>
      <c r="L1001" s="360"/>
      <c r="M1001" s="360"/>
      <c r="N1001" s="360"/>
      <c r="O1001" s="360"/>
      <c r="P1001" s="360"/>
      <c r="Q1001" s="360"/>
      <c r="R1001" s="360"/>
      <c r="S1001" s="360"/>
      <c r="T1001" s="360"/>
      <c r="U1001" s="360"/>
      <c r="V1001" s="360"/>
      <c r="W1001" s="360"/>
      <c r="X1001" s="360"/>
      <c r="Y1001" s="360"/>
      <c r="Z1001" s="3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2.625" defaultRowHeight="15" customHeight="1"/>
  <cols>
    <col min="1" max="1" width="160.25" customWidth="1"/>
    <col min="2" max="2" width="19.75" customWidth="1"/>
    <col min="3" max="3" width="16.75" hidden="1" customWidth="1"/>
    <col min="4" max="4" width="23.125" hidden="1" customWidth="1"/>
    <col min="5" max="5" width="24.625" hidden="1" customWidth="1"/>
    <col min="6" max="6" width="14.75" hidden="1" customWidth="1"/>
    <col min="7" max="7" width="20.75" hidden="1" customWidth="1"/>
    <col min="8" max="8" width="20.625" hidden="1" customWidth="1"/>
    <col min="9" max="9" width="16.75" hidden="1" customWidth="1"/>
    <col min="10" max="10" width="12.375" hidden="1" customWidth="1"/>
    <col min="11" max="11" width="9" hidden="1" customWidth="1"/>
    <col min="12" max="12" width="14.875" hidden="1" customWidth="1"/>
    <col min="13" max="13" width="9" hidden="1" customWidth="1"/>
    <col min="14" max="14" width="14.25" hidden="1" customWidth="1"/>
    <col min="15" max="15" width="11.25" hidden="1" customWidth="1"/>
    <col min="16" max="16" width="9" hidden="1" customWidth="1"/>
    <col min="17" max="17" width="12.375" hidden="1" customWidth="1"/>
    <col min="18" max="18" width="14.625" hidden="1" customWidth="1"/>
    <col min="19" max="21" width="9" hidden="1" customWidth="1"/>
    <col min="22" max="26" width="9" customWidth="1"/>
  </cols>
  <sheetData>
    <row r="1" spans="1:26" ht="14.25" customHeight="1">
      <c r="A1" s="364" t="s">
        <v>3191</v>
      </c>
      <c r="B1" s="365" t="e">
        <f ca="1">_xludf.CONCAT(C1,D1,E1,F1,G1,H1,I1,J1,K1,L1,M1,N1,O1,P1,Q1,R1,S1,T1,U1)</f>
        <v>#NAME?</v>
      </c>
      <c r="C1" s="366" t="str">
        <f>KeggPlantTaxon!A1</f>
        <v>KEGG code</v>
      </c>
      <c r="D1" s="366" t="str">
        <f>KeggPlantTaxon!B1</f>
        <v>Common name</v>
      </c>
      <c r="E1" s="366" t="str">
        <f>KeggPlantTaxon!C1</f>
        <v>Scientific name</v>
      </c>
      <c r="F1" s="366" t="str">
        <f>KeggPlantTaxon!D1</f>
        <v>Kingdom</v>
      </c>
      <c r="G1" s="366" t="str">
        <f>KeggPlantTaxon!F1</f>
        <v>Subkingdom</v>
      </c>
      <c r="H1" s="366" t="str">
        <f>KeggPlantTaxon!H1</f>
        <v>Superdivision</v>
      </c>
      <c r="I1" s="366" t="str">
        <f>KeggPlantTaxon!I1</f>
        <v>Division</v>
      </c>
      <c r="J1" s="366" t="str">
        <f>KeggPlantTaxon!J1</f>
        <v>Subdivision</v>
      </c>
      <c r="K1" s="366" t="str">
        <f>KeggPlantTaxon!K1</f>
        <v>Class</v>
      </c>
      <c r="L1" s="366" t="str">
        <f>KeggPlantTaxon!L1</f>
        <v>Subclass</v>
      </c>
      <c r="M1" s="366" t="str">
        <f>KeggPlantTaxon!O1</f>
        <v>Order</v>
      </c>
      <c r="N1" s="366" t="str">
        <f>KeggPlantTaxon!P1</f>
        <v>Family</v>
      </c>
      <c r="O1" s="366" t="str">
        <f>KeggPlantTaxon!Q1</f>
        <v>Subfamily</v>
      </c>
      <c r="P1" s="366" t="str">
        <f>KeggPlantTaxon!R1</f>
        <v>Tribe</v>
      </c>
      <c r="Q1" s="366" t="str">
        <f>KeggPlantTaxon!S1</f>
        <v>Subtribe</v>
      </c>
      <c r="R1" s="366" t="str">
        <f>KeggPlantTaxon!T1</f>
        <v>Genus</v>
      </c>
      <c r="S1" s="366" t="e">
        <f>#REF!</f>
        <v>#REF!</v>
      </c>
      <c r="T1" s="366" t="str">
        <f>KeggPlantTaxon!U1</f>
        <v>Species</v>
      </c>
      <c r="U1" s="366" t="str">
        <f>KeggPlantTaxon!V1</f>
        <v>Variety or subspecies</v>
      </c>
      <c r="V1" s="367"/>
      <c r="W1" s="367"/>
      <c r="X1" s="367"/>
      <c r="Y1" s="367"/>
      <c r="Z1" s="367"/>
    </row>
    <row r="2" spans="1:26" ht="14.25" customHeight="1">
      <c r="A2" s="368" t="s">
        <v>3192</v>
      </c>
      <c r="B2" s="365" t="e">
        <f t="shared" ref="B2:B106" ca="1" si="0">_xludf.CONCAT("{",C2,D2,E2,F2,G2,H2,I2,J2,K2,L2,M2,N2,O2,P2,Q2,R2,S2,T2,U2,"},")</f>
        <v>#NAME?</v>
      </c>
      <c r="C2" s="366" t="e">
        <f ca="1">(_xludf.CONCAT("""","KeggCode", """:","""",KeggPlantTaxon!A2,""","))</f>
        <v>#NAME?</v>
      </c>
      <c r="D2" s="366" t="e">
        <f ca="1">(_xludf.CONCAT("""","CommonName",""":", """",KeggPlantTaxon!B2,""","))</f>
        <v>#NAME?</v>
      </c>
      <c r="E2" s="366" t="e">
        <f ca="1">(_xludf.CONCAT("""","ScientificName",""":", """",KeggPlantTaxon!C2,""","))</f>
        <v>#NAME?</v>
      </c>
      <c r="F2" s="366" t="e">
        <f ca="1">_xludf.CONCAT("""","Kingdom", """:","""",KeggPlantTaxon!D2,""",")</f>
        <v>#NAME?</v>
      </c>
      <c r="G2" s="366" t="e">
        <f ca="1">_xludf.CONCAT("""","Subkingdom",""":", """",KeggPlantTaxon!F2,""",")</f>
        <v>#NAME?</v>
      </c>
      <c r="H2" s="366" t="e">
        <f ca="1">_xludf.CONCAT("""","Superdivision",""":", """",KeggPlantTaxon!H2,""",")</f>
        <v>#NAME?</v>
      </c>
      <c r="I2" s="366" t="e">
        <f ca="1">_xludf.CONCAT("""","Phylum", """:","""",KeggPlantTaxon!I2,""",")</f>
        <v>#NAME?</v>
      </c>
      <c r="J2" s="366" t="e">
        <f ca="1">_xludf.CONCAT("""","Subphylum", """:","""",KeggPlantTaxon!J2,""",")</f>
        <v>#NAME?</v>
      </c>
      <c r="K2" s="366" t="e">
        <f ca="1">_xludf.CONCAT("""","Class", """:","""",KeggPlantTaxon!K2,""",")</f>
        <v>#NAME?</v>
      </c>
      <c r="L2" s="366" t="e">
        <f ca="1">_xludf.CONCAT("""","Subclass", """:","""",KeggPlantTaxon!L2,""",")</f>
        <v>#NAME?</v>
      </c>
      <c r="M2" s="366" t="e">
        <f ca="1">_xludf.CONCAT("""","Order",""":","""", KeggPlantTaxon!O2,""",")</f>
        <v>#NAME?</v>
      </c>
      <c r="N2" s="366" t="e">
        <f ca="1">_xludf.CONCAT("""","Family",""":","""", KeggPlantTaxon!P2,""",")</f>
        <v>#NAME?</v>
      </c>
      <c r="O2" s="366" t="e">
        <f ca="1">_xludf.CONCAT("""","Subfamily",""":","""", KeggPlantTaxon!Q2,""",")</f>
        <v>#NAME?</v>
      </c>
      <c r="P2" s="366" t="e">
        <f ca="1">_xludf.CONCAT("""","Tribe",""":","""", KeggPlantTaxon!R2,""",")</f>
        <v>#NAME?</v>
      </c>
      <c r="Q2" s="366" t="e">
        <f ca="1">_xludf.CONCAT("""","Subtribe",""":","""", KeggPlantTaxon!S2,""",")</f>
        <v>#NAME?</v>
      </c>
      <c r="R2" s="366" t="e">
        <f ca="1">_xludf.CONCAT("""","Genus",""":","""", KeggPlantTaxon!T2,""",")</f>
        <v>#NAME?</v>
      </c>
      <c r="S2" s="366" t="e">
        <f t="shared" ref="S2:S107" ca="1" si="1">_xludf.CONCAT("""","Subgenus",""":","""",#REF!, """,")</f>
        <v>#NAME?</v>
      </c>
      <c r="T2" s="366" t="e">
        <f ca="1">_xludf.CONCAT("""","Species",""":","""", KeggPlantTaxon!U2,""",")</f>
        <v>#NAME?</v>
      </c>
      <c r="U2" s="366" t="e">
        <f ca="1">_xludf.CONCAT("""","VarSubsp",""":","""", KeggPlantTaxon!V2,"""")</f>
        <v>#NAME?</v>
      </c>
      <c r="V2" s="367"/>
      <c r="W2" s="367"/>
      <c r="X2" s="367"/>
      <c r="Y2" s="367"/>
      <c r="Z2" s="367"/>
    </row>
    <row r="3" spans="1:26" ht="14.25" customHeight="1">
      <c r="A3" s="368" t="s">
        <v>3193</v>
      </c>
      <c r="B3" s="365" t="e">
        <f t="shared" ca="1" si="0"/>
        <v>#NAME?</v>
      </c>
      <c r="C3" s="366" t="e">
        <f ca="1">(_xludf.CONCAT("""","KeggCode", """:","""",KeggPlantTaxon!A3,""","))</f>
        <v>#NAME?</v>
      </c>
      <c r="D3" s="366" t="e">
        <f ca="1">(_xludf.CONCAT("""","CommonName",""":", """",KeggPlantTaxon!B3,""","))</f>
        <v>#NAME?</v>
      </c>
      <c r="E3" s="366" t="e">
        <f ca="1">(_xludf.CONCAT("""","ScientificName",""":", """",KeggPlantTaxon!C3,""","))</f>
        <v>#NAME?</v>
      </c>
      <c r="F3" s="366" t="e">
        <f ca="1">_xludf.CONCAT("""","Kingdom", """:","""",KeggPlantTaxon!D3,""",")</f>
        <v>#NAME?</v>
      </c>
      <c r="G3" s="366" t="e">
        <f ca="1">_xludf.CONCAT("""","Subkingdom",""":", """",KeggPlantTaxon!F3,""",")</f>
        <v>#NAME?</v>
      </c>
      <c r="H3" s="366" t="e">
        <f ca="1">_xludf.CONCAT("""","Superdivision",""":", """",KeggPlantTaxon!H3,""",")</f>
        <v>#NAME?</v>
      </c>
      <c r="I3" s="366" t="e">
        <f ca="1">_xludf.CONCAT("""","Phylum", """:","""",KeggPlantTaxon!I3,""",")</f>
        <v>#NAME?</v>
      </c>
      <c r="J3" s="366" t="e">
        <f ca="1">_xludf.CONCAT("""","Subphylum", """:","""",KeggPlantTaxon!J3,""",")</f>
        <v>#NAME?</v>
      </c>
      <c r="K3" s="366" t="e">
        <f ca="1">_xludf.CONCAT("""","Class", """:","""",KeggPlantTaxon!K3,""",")</f>
        <v>#NAME?</v>
      </c>
      <c r="L3" s="366" t="e">
        <f ca="1">_xludf.CONCAT("""","Subclass", """:","""",KeggPlantTaxon!L3,""",")</f>
        <v>#NAME?</v>
      </c>
      <c r="M3" s="366" t="e">
        <f ca="1">_xludf.CONCAT("""","Order",""":","""", KeggPlantTaxon!O3,""",")</f>
        <v>#NAME?</v>
      </c>
      <c r="N3" s="366" t="e">
        <f ca="1">_xludf.CONCAT("""","Family",""":","""", KeggPlantTaxon!P3,""",")</f>
        <v>#NAME?</v>
      </c>
      <c r="O3" s="366" t="e">
        <f ca="1">_xludf.CONCAT("""","Subfamily",""":","""", KeggPlantTaxon!Q3,""",")</f>
        <v>#NAME?</v>
      </c>
      <c r="P3" s="366" t="e">
        <f ca="1">_xludf.CONCAT("""","Tribe",""":","""", KeggPlantTaxon!R3,""",")</f>
        <v>#NAME?</v>
      </c>
      <c r="Q3" s="366" t="e">
        <f ca="1">_xludf.CONCAT("""","Subtribe",""":","""", KeggPlantTaxon!S3,""",")</f>
        <v>#NAME?</v>
      </c>
      <c r="R3" s="366" t="e">
        <f ca="1">_xludf.CONCAT("""","Genus",""":","""", KeggPlantTaxon!T3,""",")</f>
        <v>#NAME?</v>
      </c>
      <c r="S3" s="366" t="e">
        <f t="shared" ca="1" si="1"/>
        <v>#NAME?</v>
      </c>
      <c r="T3" s="366" t="e">
        <f ca="1">_xludf.CONCAT("""","Species",""":","""", KeggPlantTaxon!U3,""",")</f>
        <v>#NAME?</v>
      </c>
      <c r="U3" s="366" t="e">
        <f ca="1">_xludf.CONCAT("""","VarSubsp",""":","""", KeggPlantTaxon!V3,"""")</f>
        <v>#NAME?</v>
      </c>
      <c r="V3" s="367"/>
      <c r="W3" s="367"/>
      <c r="X3" s="367"/>
      <c r="Y3" s="367"/>
      <c r="Z3" s="367"/>
    </row>
    <row r="4" spans="1:26" ht="14.25" customHeight="1">
      <c r="A4" s="368" t="s">
        <v>3194</v>
      </c>
      <c r="B4" s="365" t="e">
        <f t="shared" ca="1" si="0"/>
        <v>#NAME?</v>
      </c>
      <c r="C4" s="366" t="e">
        <f ca="1">(_xludf.CONCAT("""","KeggCode", """:","""",KeggPlantTaxon!A4,""","))</f>
        <v>#NAME?</v>
      </c>
      <c r="D4" s="366" t="e">
        <f ca="1">(_xludf.CONCAT("""","CommonName",""":", """",KeggPlantTaxon!B4,""","))</f>
        <v>#NAME?</v>
      </c>
      <c r="E4" s="366" t="e">
        <f ca="1">(_xludf.CONCAT("""","ScientificName",""":", """",KeggPlantTaxon!C4,""","))</f>
        <v>#NAME?</v>
      </c>
      <c r="F4" s="366" t="e">
        <f ca="1">_xludf.CONCAT("""","Kingdom", """:","""",KeggPlantTaxon!D4,""",")</f>
        <v>#NAME?</v>
      </c>
      <c r="G4" s="366" t="e">
        <f ca="1">_xludf.CONCAT("""","Subkingdom",""":", """",KeggPlantTaxon!F4,""",")</f>
        <v>#NAME?</v>
      </c>
      <c r="H4" s="366" t="e">
        <f ca="1">_xludf.CONCAT("""","Superdivision",""":", """",KeggPlantTaxon!H4,""",")</f>
        <v>#NAME?</v>
      </c>
      <c r="I4" s="366" t="e">
        <f ca="1">_xludf.CONCAT("""","Phylum", """:","""",KeggPlantTaxon!I4,""",")</f>
        <v>#NAME?</v>
      </c>
      <c r="J4" s="366" t="e">
        <f ca="1">_xludf.CONCAT("""","Subphylum", """:","""",KeggPlantTaxon!J4,""",")</f>
        <v>#NAME?</v>
      </c>
      <c r="K4" s="366" t="e">
        <f ca="1">_xludf.CONCAT("""","Class", """:","""",KeggPlantTaxon!K4,""",")</f>
        <v>#NAME?</v>
      </c>
      <c r="L4" s="366" t="e">
        <f ca="1">_xludf.CONCAT("""","Subclass", """:","""",KeggPlantTaxon!L4,""",")</f>
        <v>#NAME?</v>
      </c>
      <c r="M4" s="366" t="e">
        <f ca="1">_xludf.CONCAT("""","Order",""":","""", KeggPlantTaxon!O4,""",")</f>
        <v>#NAME?</v>
      </c>
      <c r="N4" s="366" t="e">
        <f ca="1">_xludf.CONCAT("""","Family",""":","""", KeggPlantTaxon!P4,""",")</f>
        <v>#NAME?</v>
      </c>
      <c r="O4" s="366" t="e">
        <f ca="1">_xludf.CONCAT("""","Subfamily",""":","""", KeggPlantTaxon!Q4,""",")</f>
        <v>#NAME?</v>
      </c>
      <c r="P4" s="366" t="e">
        <f ca="1">_xludf.CONCAT("""","Tribe",""":","""", KeggPlantTaxon!R4,""",")</f>
        <v>#NAME?</v>
      </c>
      <c r="Q4" s="366" t="e">
        <f ca="1">_xludf.CONCAT("""","Subtribe",""":","""", KeggPlantTaxon!S4,""",")</f>
        <v>#NAME?</v>
      </c>
      <c r="R4" s="366" t="e">
        <f ca="1">_xludf.CONCAT("""","Genus",""":","""", KeggPlantTaxon!T4,""",")</f>
        <v>#NAME?</v>
      </c>
      <c r="S4" s="366" t="e">
        <f t="shared" ca="1" si="1"/>
        <v>#NAME?</v>
      </c>
      <c r="T4" s="366" t="e">
        <f ca="1">_xludf.CONCAT("""","Species",""":","""", KeggPlantTaxon!U4,""",")</f>
        <v>#NAME?</v>
      </c>
      <c r="U4" s="366" t="e">
        <f ca="1">_xludf.CONCAT("""","VarSubsp",""":","""", KeggPlantTaxon!V4,"""")</f>
        <v>#NAME?</v>
      </c>
      <c r="V4" s="367"/>
      <c r="W4" s="367"/>
      <c r="X4" s="367"/>
      <c r="Y4" s="367"/>
      <c r="Z4" s="367"/>
    </row>
    <row r="5" spans="1:26" ht="14.25" customHeight="1">
      <c r="A5" s="368" t="s">
        <v>3195</v>
      </c>
      <c r="B5" s="365" t="e">
        <f t="shared" ca="1" si="0"/>
        <v>#NAME?</v>
      </c>
      <c r="C5" s="366" t="e">
        <f ca="1">(_xludf.CONCAT("""","KeggCode", """:","""",KeggPlantTaxon!A5,""","))</f>
        <v>#NAME?</v>
      </c>
      <c r="D5" s="366" t="e">
        <f ca="1">(_xludf.CONCAT("""","CommonName",""":", """",KeggPlantTaxon!B5,""","))</f>
        <v>#NAME?</v>
      </c>
      <c r="E5" s="366" t="e">
        <f ca="1">(_xludf.CONCAT("""","ScientificName",""":", """",KeggPlantTaxon!C5,""","))</f>
        <v>#NAME?</v>
      </c>
      <c r="F5" s="366" t="e">
        <f ca="1">_xludf.CONCAT("""","Kingdom", """:","""",KeggPlantTaxon!D5,""",")</f>
        <v>#NAME?</v>
      </c>
      <c r="G5" s="366" t="e">
        <f ca="1">_xludf.CONCAT("""","Subkingdom",""":", """",KeggPlantTaxon!F5,""",")</f>
        <v>#NAME?</v>
      </c>
      <c r="H5" s="366" t="e">
        <f ca="1">_xludf.CONCAT("""","Superdivision",""":", """",KeggPlantTaxon!H5,""",")</f>
        <v>#NAME?</v>
      </c>
      <c r="I5" s="366" t="e">
        <f ca="1">_xludf.CONCAT("""","Phylum", """:","""",KeggPlantTaxon!I5,""",")</f>
        <v>#NAME?</v>
      </c>
      <c r="J5" s="366" t="e">
        <f ca="1">_xludf.CONCAT("""","Subphylum", """:","""",KeggPlantTaxon!J5,""",")</f>
        <v>#NAME?</v>
      </c>
      <c r="K5" s="366" t="e">
        <f ca="1">_xludf.CONCAT("""","Class", """:","""",KeggPlantTaxon!K5,""",")</f>
        <v>#NAME?</v>
      </c>
      <c r="L5" s="366" t="e">
        <f ca="1">_xludf.CONCAT("""","Subclass", """:","""",KeggPlantTaxon!L5,""",")</f>
        <v>#NAME?</v>
      </c>
      <c r="M5" s="366" t="e">
        <f ca="1">_xludf.CONCAT("""","Order",""":","""", KeggPlantTaxon!O5,""",")</f>
        <v>#NAME?</v>
      </c>
      <c r="N5" s="366" t="e">
        <f ca="1">_xludf.CONCAT("""","Family",""":","""", KeggPlantTaxon!P5,""",")</f>
        <v>#NAME?</v>
      </c>
      <c r="O5" s="366" t="e">
        <f ca="1">_xludf.CONCAT("""","Subfamily",""":","""", KeggPlantTaxon!Q5,""",")</f>
        <v>#NAME?</v>
      </c>
      <c r="P5" s="366" t="e">
        <f ca="1">_xludf.CONCAT("""","Tribe",""":","""", KeggPlantTaxon!R5,""",")</f>
        <v>#NAME?</v>
      </c>
      <c r="Q5" s="366" t="e">
        <f ca="1">_xludf.CONCAT("""","Subtribe",""":","""", KeggPlantTaxon!S5,""",")</f>
        <v>#NAME?</v>
      </c>
      <c r="R5" s="366" t="e">
        <f ca="1">_xludf.CONCAT("""","Genus",""":","""", KeggPlantTaxon!T5,""",")</f>
        <v>#NAME?</v>
      </c>
      <c r="S5" s="366" t="e">
        <f t="shared" ca="1" si="1"/>
        <v>#NAME?</v>
      </c>
      <c r="T5" s="366" t="e">
        <f ca="1">_xludf.CONCAT("""","Species",""":","""", KeggPlantTaxon!U5,""",")</f>
        <v>#NAME?</v>
      </c>
      <c r="U5" s="366" t="e">
        <f ca="1">_xludf.CONCAT("""","VarSubsp",""":","""", KeggPlantTaxon!V5,"""")</f>
        <v>#NAME?</v>
      </c>
      <c r="V5" s="367"/>
      <c r="W5" s="367"/>
      <c r="X5" s="367"/>
      <c r="Y5" s="367"/>
      <c r="Z5" s="367"/>
    </row>
    <row r="6" spans="1:26" ht="14.25" customHeight="1">
      <c r="A6" s="368" t="s">
        <v>3196</v>
      </c>
      <c r="B6" s="365" t="e">
        <f t="shared" ca="1" si="0"/>
        <v>#NAME?</v>
      </c>
      <c r="C6" s="366" t="e">
        <f ca="1">(_xludf.CONCAT("""","KeggCode", """:","""",KeggPlantTaxon!A6,""","))</f>
        <v>#NAME?</v>
      </c>
      <c r="D6" s="366" t="e">
        <f ca="1">(_xludf.CONCAT("""","CommonName",""":", """",KeggPlantTaxon!B6,""","))</f>
        <v>#NAME?</v>
      </c>
      <c r="E6" s="366" t="e">
        <f ca="1">(_xludf.CONCAT("""","ScientificName",""":", """",KeggPlantTaxon!C6,""","))</f>
        <v>#NAME?</v>
      </c>
      <c r="F6" s="366" t="e">
        <f ca="1">_xludf.CONCAT("""","Kingdom", """:","""",KeggPlantTaxon!D6,""",")</f>
        <v>#NAME?</v>
      </c>
      <c r="G6" s="366" t="e">
        <f ca="1">_xludf.CONCAT("""","Subkingdom",""":", """",KeggPlantTaxon!F6,""",")</f>
        <v>#NAME?</v>
      </c>
      <c r="H6" s="366" t="e">
        <f ca="1">_xludf.CONCAT("""","Superdivision",""":", """",KeggPlantTaxon!H6,""",")</f>
        <v>#NAME?</v>
      </c>
      <c r="I6" s="366" t="e">
        <f ca="1">_xludf.CONCAT("""","Phylum", """:","""",KeggPlantTaxon!I6,""",")</f>
        <v>#NAME?</v>
      </c>
      <c r="J6" s="366" t="e">
        <f ca="1">_xludf.CONCAT("""","Subphylum", """:","""",KeggPlantTaxon!J6,""",")</f>
        <v>#NAME?</v>
      </c>
      <c r="K6" s="366" t="e">
        <f ca="1">_xludf.CONCAT("""","Class", """:","""",KeggPlantTaxon!K6,""",")</f>
        <v>#NAME?</v>
      </c>
      <c r="L6" s="366" t="e">
        <f ca="1">_xludf.CONCAT("""","Subclass", """:","""",KeggPlantTaxon!L6,""",")</f>
        <v>#NAME?</v>
      </c>
      <c r="M6" s="366" t="e">
        <f ca="1">_xludf.CONCAT("""","Order",""":","""", KeggPlantTaxon!O6,""",")</f>
        <v>#NAME?</v>
      </c>
      <c r="N6" s="366" t="e">
        <f ca="1">_xludf.CONCAT("""","Family",""":","""", KeggPlantTaxon!P6,""",")</f>
        <v>#NAME?</v>
      </c>
      <c r="O6" s="366" t="e">
        <f ca="1">_xludf.CONCAT("""","Subfamily",""":","""", KeggPlantTaxon!Q6,""",")</f>
        <v>#NAME?</v>
      </c>
      <c r="P6" s="366" t="e">
        <f ca="1">_xludf.CONCAT("""","Tribe",""":","""", KeggPlantTaxon!R6,""",")</f>
        <v>#NAME?</v>
      </c>
      <c r="Q6" s="366" t="e">
        <f ca="1">_xludf.CONCAT("""","Subtribe",""":","""", KeggPlantTaxon!S6,""",")</f>
        <v>#NAME?</v>
      </c>
      <c r="R6" s="366" t="e">
        <f ca="1">_xludf.CONCAT("""","Genus",""":","""", KeggPlantTaxon!T6,""",")</f>
        <v>#NAME?</v>
      </c>
      <c r="S6" s="366" t="e">
        <f t="shared" ca="1" si="1"/>
        <v>#NAME?</v>
      </c>
      <c r="T6" s="366" t="e">
        <f ca="1">_xludf.CONCAT("""","Species",""":","""", KeggPlantTaxon!U6,""",")</f>
        <v>#NAME?</v>
      </c>
      <c r="U6" s="366" t="e">
        <f ca="1">_xludf.CONCAT("""","VarSubsp",""":","""", KeggPlantTaxon!V6,"""")</f>
        <v>#NAME?</v>
      </c>
      <c r="V6" s="367"/>
      <c r="W6" s="367"/>
      <c r="X6" s="367"/>
      <c r="Y6" s="367"/>
      <c r="Z6" s="367"/>
    </row>
    <row r="7" spans="1:26" ht="14.25" customHeight="1">
      <c r="A7" s="368" t="s">
        <v>3197</v>
      </c>
      <c r="B7" s="365" t="e">
        <f t="shared" ca="1" si="0"/>
        <v>#NAME?</v>
      </c>
      <c r="C7" s="366" t="e">
        <f ca="1">(_xludf.CONCAT("""","KeggCode", """:","""",KeggPlantTaxon!A7,""","))</f>
        <v>#NAME?</v>
      </c>
      <c r="D7" s="366" t="e">
        <f ca="1">(_xludf.CONCAT("""","CommonName",""":", """",KeggPlantTaxon!B7,""","))</f>
        <v>#NAME?</v>
      </c>
      <c r="E7" s="366" t="e">
        <f ca="1">(_xludf.CONCAT("""","ScientificName",""":", """",KeggPlantTaxon!C7,""","))</f>
        <v>#NAME?</v>
      </c>
      <c r="F7" s="366" t="e">
        <f ca="1">_xludf.CONCAT("""","Kingdom", """:","""",KeggPlantTaxon!D7,""",")</f>
        <v>#NAME?</v>
      </c>
      <c r="G7" s="366" t="e">
        <f ca="1">_xludf.CONCAT("""","Subkingdom",""":", """",KeggPlantTaxon!F7,""",")</f>
        <v>#NAME?</v>
      </c>
      <c r="H7" s="366" t="e">
        <f ca="1">_xludf.CONCAT("""","Superdivision",""":", """",KeggPlantTaxon!H7,""",")</f>
        <v>#NAME?</v>
      </c>
      <c r="I7" s="366" t="e">
        <f ca="1">_xludf.CONCAT("""","Phylum", """:","""",KeggPlantTaxon!I7,""",")</f>
        <v>#NAME?</v>
      </c>
      <c r="J7" s="366" t="e">
        <f ca="1">_xludf.CONCAT("""","Subphylum", """:","""",KeggPlantTaxon!J7,""",")</f>
        <v>#NAME?</v>
      </c>
      <c r="K7" s="366" t="e">
        <f ca="1">_xludf.CONCAT("""","Class", """:","""",KeggPlantTaxon!K7,""",")</f>
        <v>#NAME?</v>
      </c>
      <c r="L7" s="366" t="e">
        <f ca="1">_xludf.CONCAT("""","Subclass", """:","""",KeggPlantTaxon!L7,""",")</f>
        <v>#NAME?</v>
      </c>
      <c r="M7" s="366" t="e">
        <f ca="1">_xludf.CONCAT("""","Order",""":","""", KeggPlantTaxon!O7,""",")</f>
        <v>#NAME?</v>
      </c>
      <c r="N7" s="366" t="e">
        <f ca="1">_xludf.CONCAT("""","Family",""":","""", KeggPlantTaxon!P7,""",")</f>
        <v>#NAME?</v>
      </c>
      <c r="O7" s="366" t="e">
        <f ca="1">_xludf.CONCAT("""","Subfamily",""":","""", KeggPlantTaxon!Q7,""",")</f>
        <v>#NAME?</v>
      </c>
      <c r="P7" s="366" t="e">
        <f ca="1">_xludf.CONCAT("""","Tribe",""":","""", KeggPlantTaxon!R7,""",")</f>
        <v>#NAME?</v>
      </c>
      <c r="Q7" s="366" t="e">
        <f ca="1">_xludf.CONCAT("""","Subtribe",""":","""", KeggPlantTaxon!S7,""",")</f>
        <v>#NAME?</v>
      </c>
      <c r="R7" s="366" t="e">
        <f ca="1">_xludf.CONCAT("""","Genus",""":","""", KeggPlantTaxon!T7,""",")</f>
        <v>#NAME?</v>
      </c>
      <c r="S7" s="366" t="e">
        <f t="shared" ca="1" si="1"/>
        <v>#NAME?</v>
      </c>
      <c r="T7" s="366" t="e">
        <f ca="1">_xludf.CONCAT("""","Species",""":","""", KeggPlantTaxon!U7,""",")</f>
        <v>#NAME?</v>
      </c>
      <c r="U7" s="366" t="e">
        <f ca="1">_xludf.CONCAT("""","VarSubsp",""":","""", KeggPlantTaxon!V7,"""")</f>
        <v>#NAME?</v>
      </c>
      <c r="V7" s="367"/>
      <c r="W7" s="367"/>
      <c r="X7" s="367"/>
      <c r="Y7" s="367"/>
      <c r="Z7" s="367"/>
    </row>
    <row r="8" spans="1:26" ht="14.25" customHeight="1">
      <c r="A8" s="368" t="s">
        <v>3198</v>
      </c>
      <c r="B8" s="365" t="e">
        <f t="shared" ca="1" si="0"/>
        <v>#NAME?</v>
      </c>
      <c r="C8" s="366" t="e">
        <f ca="1">(_xludf.CONCAT("""","KeggCode", """:","""",KeggPlantTaxon!A8,""","))</f>
        <v>#NAME?</v>
      </c>
      <c r="D8" s="366" t="e">
        <f ca="1">(_xludf.CONCAT("""","CommonName",""":", """",KeggPlantTaxon!B8,""","))</f>
        <v>#NAME?</v>
      </c>
      <c r="E8" s="366" t="e">
        <f ca="1">(_xludf.CONCAT("""","ScientificName",""":", """",KeggPlantTaxon!C8,""","))</f>
        <v>#NAME?</v>
      </c>
      <c r="F8" s="366" t="e">
        <f ca="1">_xludf.CONCAT("""","Kingdom", """:","""",KeggPlantTaxon!D8,""",")</f>
        <v>#NAME?</v>
      </c>
      <c r="G8" s="366" t="e">
        <f ca="1">_xludf.CONCAT("""","Subkingdom",""":", """",KeggPlantTaxon!F8,""",")</f>
        <v>#NAME?</v>
      </c>
      <c r="H8" s="366" t="e">
        <f ca="1">_xludf.CONCAT("""","Superdivision",""":", """",KeggPlantTaxon!H8,""",")</f>
        <v>#NAME?</v>
      </c>
      <c r="I8" s="366" t="e">
        <f ca="1">_xludf.CONCAT("""","Phylum", """:","""",KeggPlantTaxon!I8,""",")</f>
        <v>#NAME?</v>
      </c>
      <c r="J8" s="366" t="e">
        <f ca="1">_xludf.CONCAT("""","Subphylum", """:","""",KeggPlantTaxon!J8,""",")</f>
        <v>#NAME?</v>
      </c>
      <c r="K8" s="366" t="e">
        <f ca="1">_xludf.CONCAT("""","Class", """:","""",KeggPlantTaxon!K8,""",")</f>
        <v>#NAME?</v>
      </c>
      <c r="L8" s="366" t="e">
        <f ca="1">_xludf.CONCAT("""","Subclass", """:","""",KeggPlantTaxon!L8,""",")</f>
        <v>#NAME?</v>
      </c>
      <c r="M8" s="366" t="e">
        <f ca="1">_xludf.CONCAT("""","Order",""":","""", KeggPlantTaxon!O8,""",")</f>
        <v>#NAME?</v>
      </c>
      <c r="N8" s="366" t="e">
        <f ca="1">_xludf.CONCAT("""","Family",""":","""", KeggPlantTaxon!P8,""",")</f>
        <v>#NAME?</v>
      </c>
      <c r="O8" s="366" t="e">
        <f ca="1">_xludf.CONCAT("""","Subfamily",""":","""", KeggPlantTaxon!Q8,""",")</f>
        <v>#NAME?</v>
      </c>
      <c r="P8" s="366" t="e">
        <f ca="1">_xludf.CONCAT("""","Tribe",""":","""", KeggPlantTaxon!R8,""",")</f>
        <v>#NAME?</v>
      </c>
      <c r="Q8" s="366" t="e">
        <f ca="1">_xludf.CONCAT("""","Subtribe",""":","""", KeggPlantTaxon!S8,""",")</f>
        <v>#NAME?</v>
      </c>
      <c r="R8" s="366" t="e">
        <f ca="1">_xludf.CONCAT("""","Genus",""":","""", KeggPlantTaxon!T8,""",")</f>
        <v>#NAME?</v>
      </c>
      <c r="S8" s="366" t="e">
        <f t="shared" ca="1" si="1"/>
        <v>#NAME?</v>
      </c>
      <c r="T8" s="366" t="e">
        <f ca="1">_xludf.CONCAT("""","Species",""":","""", KeggPlantTaxon!U8,""",")</f>
        <v>#NAME?</v>
      </c>
      <c r="U8" s="366" t="e">
        <f ca="1">_xludf.CONCAT("""","VarSubsp",""":","""", KeggPlantTaxon!V8,"""")</f>
        <v>#NAME?</v>
      </c>
      <c r="V8" s="367"/>
      <c r="W8" s="367"/>
      <c r="X8" s="367"/>
      <c r="Y8" s="367"/>
      <c r="Z8" s="367"/>
    </row>
    <row r="9" spans="1:26" ht="14.25" customHeight="1">
      <c r="A9" s="368" t="s">
        <v>3199</v>
      </c>
      <c r="B9" s="365" t="e">
        <f t="shared" ca="1" si="0"/>
        <v>#NAME?</v>
      </c>
      <c r="C9" s="366" t="e">
        <f ca="1">(_xludf.CONCAT("""","KeggCode", """:","""",KeggPlantTaxon!A9,""","))</f>
        <v>#NAME?</v>
      </c>
      <c r="D9" s="366" t="e">
        <f ca="1">(_xludf.CONCAT("""","CommonName",""":", """",KeggPlantTaxon!B9,""","))</f>
        <v>#NAME?</v>
      </c>
      <c r="E9" s="366" t="e">
        <f ca="1">(_xludf.CONCAT("""","ScientificName",""":", """",KeggPlantTaxon!C9,""","))</f>
        <v>#NAME?</v>
      </c>
      <c r="F9" s="366" t="e">
        <f ca="1">_xludf.CONCAT("""","Kingdom", """:","""",KeggPlantTaxon!D9,""",")</f>
        <v>#NAME?</v>
      </c>
      <c r="G9" s="366" t="e">
        <f ca="1">_xludf.CONCAT("""","Subkingdom",""":", """",KeggPlantTaxon!F9,""",")</f>
        <v>#NAME?</v>
      </c>
      <c r="H9" s="366" t="e">
        <f ca="1">_xludf.CONCAT("""","Superdivision",""":", """",KeggPlantTaxon!H9,""",")</f>
        <v>#NAME?</v>
      </c>
      <c r="I9" s="366" t="e">
        <f ca="1">_xludf.CONCAT("""","Phylum", """:","""",KeggPlantTaxon!I9,""",")</f>
        <v>#NAME?</v>
      </c>
      <c r="J9" s="366" t="e">
        <f ca="1">_xludf.CONCAT("""","Subphylum", """:","""",KeggPlantTaxon!J9,""",")</f>
        <v>#NAME?</v>
      </c>
      <c r="K9" s="366" t="e">
        <f ca="1">_xludf.CONCAT("""","Class", """:","""",KeggPlantTaxon!K9,""",")</f>
        <v>#NAME?</v>
      </c>
      <c r="L9" s="366" t="e">
        <f ca="1">_xludf.CONCAT("""","Subclass", """:","""",KeggPlantTaxon!L9,""",")</f>
        <v>#NAME?</v>
      </c>
      <c r="M9" s="366" t="e">
        <f ca="1">_xludf.CONCAT("""","Order",""":","""", KeggPlantTaxon!O9,""",")</f>
        <v>#NAME?</v>
      </c>
      <c r="N9" s="366" t="e">
        <f ca="1">_xludf.CONCAT("""","Family",""":","""", KeggPlantTaxon!P9,""",")</f>
        <v>#NAME?</v>
      </c>
      <c r="O9" s="366" t="e">
        <f ca="1">_xludf.CONCAT("""","Subfamily",""":","""", KeggPlantTaxon!Q9,""",")</f>
        <v>#NAME?</v>
      </c>
      <c r="P9" s="366" t="e">
        <f ca="1">_xludf.CONCAT("""","Tribe",""":","""", KeggPlantTaxon!R9,""",")</f>
        <v>#NAME?</v>
      </c>
      <c r="Q9" s="366" t="e">
        <f ca="1">_xludf.CONCAT("""","Subtribe",""":","""", KeggPlantTaxon!S9,""",")</f>
        <v>#NAME?</v>
      </c>
      <c r="R9" s="366" t="e">
        <f ca="1">_xludf.CONCAT("""","Genus",""":","""", KeggPlantTaxon!T9,""",")</f>
        <v>#NAME?</v>
      </c>
      <c r="S9" s="366" t="e">
        <f t="shared" ca="1" si="1"/>
        <v>#NAME?</v>
      </c>
      <c r="T9" s="366" t="e">
        <f ca="1">_xludf.CONCAT("""","Species",""":","""", KeggPlantTaxon!U9,""",")</f>
        <v>#NAME?</v>
      </c>
      <c r="U9" s="366" t="e">
        <f ca="1">_xludf.CONCAT("""","VarSubsp",""":","""", KeggPlantTaxon!V9,"""")</f>
        <v>#NAME?</v>
      </c>
      <c r="V9" s="367"/>
      <c r="W9" s="367"/>
      <c r="X9" s="367"/>
      <c r="Y9" s="367"/>
      <c r="Z9" s="367"/>
    </row>
    <row r="10" spans="1:26" ht="14.25" customHeight="1">
      <c r="A10" s="368" t="s">
        <v>3200</v>
      </c>
      <c r="B10" s="365" t="e">
        <f t="shared" ca="1" si="0"/>
        <v>#NAME?</v>
      </c>
      <c r="C10" s="366" t="e">
        <f ca="1">(_xludf.CONCAT("""","KeggCode", """:","""",KeggPlantTaxon!A10,""","))</f>
        <v>#NAME?</v>
      </c>
      <c r="D10" s="366" t="e">
        <f ca="1">(_xludf.CONCAT("""","CommonName",""":", """",KeggPlantTaxon!B10,""","))</f>
        <v>#NAME?</v>
      </c>
      <c r="E10" s="366" t="e">
        <f ca="1">(_xludf.CONCAT("""","ScientificName",""":", """",KeggPlantTaxon!C10,""","))</f>
        <v>#NAME?</v>
      </c>
      <c r="F10" s="366" t="e">
        <f ca="1">_xludf.CONCAT("""","Kingdom", """:","""",KeggPlantTaxon!D10,""",")</f>
        <v>#NAME?</v>
      </c>
      <c r="G10" s="366" t="e">
        <f ca="1">_xludf.CONCAT("""","Subkingdom",""":", """",KeggPlantTaxon!F10,""",")</f>
        <v>#NAME?</v>
      </c>
      <c r="H10" s="366" t="e">
        <f ca="1">_xludf.CONCAT("""","Superdivision",""":", """",KeggPlantTaxon!H10,""",")</f>
        <v>#NAME?</v>
      </c>
      <c r="I10" s="366" t="e">
        <f ca="1">_xludf.CONCAT("""","Phylum", """:","""",KeggPlantTaxon!I10,""",")</f>
        <v>#NAME?</v>
      </c>
      <c r="J10" s="366" t="e">
        <f ca="1">_xludf.CONCAT("""","Subphylum", """:","""",KeggPlantTaxon!J10,""",")</f>
        <v>#NAME?</v>
      </c>
      <c r="K10" s="366" t="e">
        <f ca="1">_xludf.CONCAT("""","Class", """:","""",KeggPlantTaxon!K10,""",")</f>
        <v>#NAME?</v>
      </c>
      <c r="L10" s="366" t="e">
        <f ca="1">_xludf.CONCAT("""","Subclass", """:","""",KeggPlantTaxon!L10,""",")</f>
        <v>#NAME?</v>
      </c>
      <c r="M10" s="366" t="e">
        <f ca="1">_xludf.CONCAT("""","Order",""":","""", KeggPlantTaxon!O10,""",")</f>
        <v>#NAME?</v>
      </c>
      <c r="N10" s="366" t="e">
        <f ca="1">_xludf.CONCAT("""","Family",""":","""", KeggPlantTaxon!P10,""",")</f>
        <v>#NAME?</v>
      </c>
      <c r="O10" s="366" t="e">
        <f ca="1">_xludf.CONCAT("""","Subfamily",""":","""", KeggPlantTaxon!Q10,""",")</f>
        <v>#NAME?</v>
      </c>
      <c r="P10" s="366" t="e">
        <f ca="1">_xludf.CONCAT("""","Tribe",""":","""", KeggPlantTaxon!R10,""",")</f>
        <v>#NAME?</v>
      </c>
      <c r="Q10" s="366" t="e">
        <f ca="1">_xludf.CONCAT("""","Subtribe",""":","""", KeggPlantTaxon!S10,""",")</f>
        <v>#NAME?</v>
      </c>
      <c r="R10" s="366" t="e">
        <f ca="1">_xludf.CONCAT("""","Genus",""":","""", KeggPlantTaxon!T10,""",")</f>
        <v>#NAME?</v>
      </c>
      <c r="S10" s="366" t="e">
        <f t="shared" ca="1" si="1"/>
        <v>#NAME?</v>
      </c>
      <c r="T10" s="366" t="e">
        <f ca="1">_xludf.CONCAT("""","Species",""":","""", KeggPlantTaxon!U10,""",")</f>
        <v>#NAME?</v>
      </c>
      <c r="U10" s="366" t="e">
        <f ca="1">_xludf.CONCAT("""","VarSubsp",""":","""", KeggPlantTaxon!V10,"""")</f>
        <v>#NAME?</v>
      </c>
      <c r="V10" s="367"/>
      <c r="W10" s="367"/>
      <c r="X10" s="367"/>
      <c r="Y10" s="367"/>
      <c r="Z10" s="367"/>
    </row>
    <row r="11" spans="1:26" ht="14.25" customHeight="1">
      <c r="A11" s="368" t="s">
        <v>3201</v>
      </c>
      <c r="B11" s="365" t="e">
        <f t="shared" ca="1" si="0"/>
        <v>#NAME?</v>
      </c>
      <c r="C11" s="366" t="e">
        <f ca="1">(_xludf.CONCAT("""","KeggCode", """:","""",KeggPlantTaxon!A11,""","))</f>
        <v>#NAME?</v>
      </c>
      <c r="D11" s="366" t="e">
        <f ca="1">(_xludf.CONCAT("""","CommonName",""":", """",KeggPlantTaxon!B11,""","))</f>
        <v>#NAME?</v>
      </c>
      <c r="E11" s="366" t="e">
        <f ca="1">(_xludf.CONCAT("""","ScientificName",""":", """",KeggPlantTaxon!C11,""","))</f>
        <v>#NAME?</v>
      </c>
      <c r="F11" s="366" t="e">
        <f ca="1">_xludf.CONCAT("""","Kingdom", """:","""",KeggPlantTaxon!D11,""",")</f>
        <v>#NAME?</v>
      </c>
      <c r="G11" s="366" t="e">
        <f ca="1">_xludf.CONCAT("""","Subkingdom",""":", """",KeggPlantTaxon!F11,""",")</f>
        <v>#NAME?</v>
      </c>
      <c r="H11" s="366" t="e">
        <f ca="1">_xludf.CONCAT("""","Superdivision",""":", """",KeggPlantTaxon!H11,""",")</f>
        <v>#NAME?</v>
      </c>
      <c r="I11" s="366" t="e">
        <f ca="1">_xludf.CONCAT("""","Phylum", """:","""",KeggPlantTaxon!I11,""",")</f>
        <v>#NAME?</v>
      </c>
      <c r="J11" s="366" t="e">
        <f ca="1">_xludf.CONCAT("""","Subphylum", """:","""",KeggPlantTaxon!J11,""",")</f>
        <v>#NAME?</v>
      </c>
      <c r="K11" s="366" t="e">
        <f ca="1">_xludf.CONCAT("""","Class", """:","""",KeggPlantTaxon!K11,""",")</f>
        <v>#NAME?</v>
      </c>
      <c r="L11" s="366" t="e">
        <f ca="1">_xludf.CONCAT("""","Subclass", """:","""",KeggPlantTaxon!L11,""",")</f>
        <v>#NAME?</v>
      </c>
      <c r="M11" s="366" t="e">
        <f ca="1">_xludf.CONCAT("""","Order",""":","""", KeggPlantTaxon!O11,""",")</f>
        <v>#NAME?</v>
      </c>
      <c r="N11" s="366" t="e">
        <f ca="1">_xludf.CONCAT("""","Family",""":","""", KeggPlantTaxon!P11,""",")</f>
        <v>#NAME?</v>
      </c>
      <c r="O11" s="366" t="e">
        <f ca="1">_xludf.CONCAT("""","Subfamily",""":","""", KeggPlantTaxon!Q11,""",")</f>
        <v>#NAME?</v>
      </c>
      <c r="P11" s="366" t="e">
        <f ca="1">_xludf.CONCAT("""","Tribe",""":","""", KeggPlantTaxon!R11,""",")</f>
        <v>#NAME?</v>
      </c>
      <c r="Q11" s="366" t="e">
        <f ca="1">_xludf.CONCAT("""","Subtribe",""":","""", KeggPlantTaxon!S11,""",")</f>
        <v>#NAME?</v>
      </c>
      <c r="R11" s="366" t="e">
        <f ca="1">_xludf.CONCAT("""","Genus",""":","""", KeggPlantTaxon!T11,""",")</f>
        <v>#NAME?</v>
      </c>
      <c r="S11" s="366" t="e">
        <f t="shared" ca="1" si="1"/>
        <v>#NAME?</v>
      </c>
      <c r="T11" s="366" t="e">
        <f ca="1">_xludf.CONCAT("""","Species",""":","""", KeggPlantTaxon!U11,""",")</f>
        <v>#NAME?</v>
      </c>
      <c r="U11" s="366" t="e">
        <f ca="1">_xludf.CONCAT("""","VarSubsp",""":","""", KeggPlantTaxon!V11,"""")</f>
        <v>#NAME?</v>
      </c>
      <c r="V11" s="367"/>
      <c r="W11" s="367"/>
      <c r="X11" s="367"/>
      <c r="Y11" s="367"/>
      <c r="Z11" s="367"/>
    </row>
    <row r="12" spans="1:26" ht="14.25" customHeight="1">
      <c r="A12" s="368" t="s">
        <v>3202</v>
      </c>
      <c r="B12" s="365" t="e">
        <f t="shared" ca="1" si="0"/>
        <v>#NAME?</v>
      </c>
      <c r="C12" s="366" t="e">
        <f ca="1">(_xludf.CONCAT("""","KeggCode", """:","""",KeggPlantTaxon!A12,""","))</f>
        <v>#NAME?</v>
      </c>
      <c r="D12" s="366" t="e">
        <f ca="1">(_xludf.CONCAT("""","CommonName",""":", """",KeggPlantTaxon!B12,""","))</f>
        <v>#NAME?</v>
      </c>
      <c r="E12" s="366" t="e">
        <f ca="1">(_xludf.CONCAT("""","ScientificName",""":", """",KeggPlantTaxon!C12,""","))</f>
        <v>#NAME?</v>
      </c>
      <c r="F12" s="366" t="e">
        <f ca="1">_xludf.CONCAT("""","Kingdom", """:","""",KeggPlantTaxon!D12,""",")</f>
        <v>#NAME?</v>
      </c>
      <c r="G12" s="366" t="e">
        <f ca="1">_xludf.CONCAT("""","Subkingdom",""":", """",KeggPlantTaxon!F12,""",")</f>
        <v>#NAME?</v>
      </c>
      <c r="H12" s="366" t="e">
        <f ca="1">_xludf.CONCAT("""","Superdivision",""":", """",KeggPlantTaxon!H12,""",")</f>
        <v>#NAME?</v>
      </c>
      <c r="I12" s="366" t="e">
        <f ca="1">_xludf.CONCAT("""","Phylum", """:","""",KeggPlantTaxon!I12,""",")</f>
        <v>#NAME?</v>
      </c>
      <c r="J12" s="366" t="e">
        <f ca="1">_xludf.CONCAT("""","Subphylum", """:","""",KeggPlantTaxon!J12,""",")</f>
        <v>#NAME?</v>
      </c>
      <c r="K12" s="366" t="e">
        <f ca="1">_xludf.CONCAT("""","Class", """:","""",KeggPlantTaxon!K12,""",")</f>
        <v>#NAME?</v>
      </c>
      <c r="L12" s="366" t="e">
        <f ca="1">_xludf.CONCAT("""","Subclass", """:","""",KeggPlantTaxon!L12,""",")</f>
        <v>#NAME?</v>
      </c>
      <c r="M12" s="366" t="e">
        <f ca="1">_xludf.CONCAT("""","Order",""":","""", KeggPlantTaxon!O12,""",")</f>
        <v>#NAME?</v>
      </c>
      <c r="N12" s="366" t="e">
        <f ca="1">_xludf.CONCAT("""","Family",""":","""", KeggPlantTaxon!P12,""",")</f>
        <v>#NAME?</v>
      </c>
      <c r="O12" s="366" t="e">
        <f ca="1">_xludf.CONCAT("""","Subfamily",""":","""", KeggPlantTaxon!Q12,""",")</f>
        <v>#NAME?</v>
      </c>
      <c r="P12" s="366" t="e">
        <f ca="1">_xludf.CONCAT("""","Tribe",""":","""", KeggPlantTaxon!R12,""",")</f>
        <v>#NAME?</v>
      </c>
      <c r="Q12" s="366" t="e">
        <f ca="1">_xludf.CONCAT("""","Subtribe",""":","""", KeggPlantTaxon!S12,""",")</f>
        <v>#NAME?</v>
      </c>
      <c r="R12" s="366" t="e">
        <f ca="1">_xludf.CONCAT("""","Genus",""":","""", KeggPlantTaxon!T12,""",")</f>
        <v>#NAME?</v>
      </c>
      <c r="S12" s="366" t="e">
        <f t="shared" ca="1" si="1"/>
        <v>#NAME?</v>
      </c>
      <c r="T12" s="366" t="e">
        <f ca="1">_xludf.CONCAT("""","Species",""":","""", KeggPlantTaxon!U12,""",")</f>
        <v>#NAME?</v>
      </c>
      <c r="U12" s="366" t="e">
        <f ca="1">_xludf.CONCAT("""","VarSubsp",""":","""", KeggPlantTaxon!V12,"""")</f>
        <v>#NAME?</v>
      </c>
      <c r="V12" s="367"/>
      <c r="W12" s="367"/>
      <c r="X12" s="367"/>
      <c r="Y12" s="367"/>
      <c r="Z12" s="367"/>
    </row>
    <row r="13" spans="1:26" ht="14.25" customHeight="1">
      <c r="A13" s="368" t="s">
        <v>3203</v>
      </c>
      <c r="B13" s="365" t="e">
        <f t="shared" ca="1" si="0"/>
        <v>#NAME?</v>
      </c>
      <c r="C13" s="366" t="e">
        <f ca="1">(_xludf.CONCAT("""","KeggCode", """:","""",KeggPlantTaxon!A13,""","))</f>
        <v>#NAME?</v>
      </c>
      <c r="D13" s="366" t="e">
        <f ca="1">(_xludf.CONCAT("""","CommonName",""":", """",KeggPlantTaxon!B13,""","))</f>
        <v>#NAME?</v>
      </c>
      <c r="E13" s="366" t="e">
        <f ca="1">(_xludf.CONCAT("""","ScientificName",""":", """",KeggPlantTaxon!C13,""","))</f>
        <v>#NAME?</v>
      </c>
      <c r="F13" s="366" t="e">
        <f ca="1">_xludf.CONCAT("""","Kingdom", """:","""",KeggPlantTaxon!D13,""",")</f>
        <v>#NAME?</v>
      </c>
      <c r="G13" s="366" t="e">
        <f ca="1">_xludf.CONCAT("""","Subkingdom",""":", """",KeggPlantTaxon!F13,""",")</f>
        <v>#NAME?</v>
      </c>
      <c r="H13" s="366" t="e">
        <f ca="1">_xludf.CONCAT("""","Superdivision",""":", """",KeggPlantTaxon!H13,""",")</f>
        <v>#NAME?</v>
      </c>
      <c r="I13" s="366" t="e">
        <f ca="1">_xludf.CONCAT("""","Phylum", """:","""",KeggPlantTaxon!I13,""",")</f>
        <v>#NAME?</v>
      </c>
      <c r="J13" s="366" t="e">
        <f ca="1">_xludf.CONCAT("""","Subphylum", """:","""",KeggPlantTaxon!J13,""",")</f>
        <v>#NAME?</v>
      </c>
      <c r="K13" s="366" t="e">
        <f ca="1">_xludf.CONCAT("""","Class", """:","""",KeggPlantTaxon!K13,""",")</f>
        <v>#NAME?</v>
      </c>
      <c r="L13" s="366" t="e">
        <f ca="1">_xludf.CONCAT("""","Subclass", """:","""",KeggPlantTaxon!L13,""",")</f>
        <v>#NAME?</v>
      </c>
      <c r="M13" s="366" t="e">
        <f ca="1">_xludf.CONCAT("""","Order",""":","""", KeggPlantTaxon!O13,""",")</f>
        <v>#NAME?</v>
      </c>
      <c r="N13" s="366" t="e">
        <f ca="1">_xludf.CONCAT("""","Family",""":","""", KeggPlantTaxon!P13,""",")</f>
        <v>#NAME?</v>
      </c>
      <c r="O13" s="366" t="e">
        <f ca="1">_xludf.CONCAT("""","Subfamily",""":","""", KeggPlantTaxon!Q13,""",")</f>
        <v>#NAME?</v>
      </c>
      <c r="P13" s="366" t="e">
        <f ca="1">_xludf.CONCAT("""","Tribe",""":","""", KeggPlantTaxon!R13,""",")</f>
        <v>#NAME?</v>
      </c>
      <c r="Q13" s="366" t="e">
        <f ca="1">_xludf.CONCAT("""","Subtribe",""":","""", KeggPlantTaxon!S13,""",")</f>
        <v>#NAME?</v>
      </c>
      <c r="R13" s="366" t="e">
        <f ca="1">_xludf.CONCAT("""","Genus",""":","""", KeggPlantTaxon!T13,""",")</f>
        <v>#NAME?</v>
      </c>
      <c r="S13" s="366" t="e">
        <f t="shared" ca="1" si="1"/>
        <v>#NAME?</v>
      </c>
      <c r="T13" s="366" t="e">
        <f ca="1">_xludf.CONCAT("""","Species",""":","""", KeggPlantTaxon!U13,""",")</f>
        <v>#NAME?</v>
      </c>
      <c r="U13" s="366" t="e">
        <f ca="1">_xludf.CONCAT("""","VarSubsp",""":","""", KeggPlantTaxon!V13,"""")</f>
        <v>#NAME?</v>
      </c>
      <c r="V13" s="367"/>
      <c r="W13" s="367"/>
      <c r="X13" s="367"/>
      <c r="Y13" s="367"/>
      <c r="Z13" s="367"/>
    </row>
    <row r="14" spans="1:26" ht="14.25" customHeight="1">
      <c r="A14" s="368" t="s">
        <v>3204</v>
      </c>
      <c r="B14" s="365" t="e">
        <f t="shared" ca="1" si="0"/>
        <v>#NAME?</v>
      </c>
      <c r="C14" s="366" t="e">
        <f ca="1">(_xludf.CONCAT("""","KeggCode", """:","""",KeggPlantTaxon!A14,""","))</f>
        <v>#NAME?</v>
      </c>
      <c r="D14" s="366" t="e">
        <f ca="1">(_xludf.CONCAT("""","CommonName",""":", """",KeggPlantTaxon!B14,""","))</f>
        <v>#NAME?</v>
      </c>
      <c r="E14" s="366" t="e">
        <f ca="1">(_xludf.CONCAT("""","ScientificName",""":", """",KeggPlantTaxon!C14,""","))</f>
        <v>#NAME?</v>
      </c>
      <c r="F14" s="366" t="e">
        <f ca="1">_xludf.CONCAT("""","Kingdom", """:","""",KeggPlantTaxon!D14,""",")</f>
        <v>#NAME?</v>
      </c>
      <c r="G14" s="366" t="e">
        <f ca="1">_xludf.CONCAT("""","Subkingdom",""":", """",KeggPlantTaxon!F14,""",")</f>
        <v>#NAME?</v>
      </c>
      <c r="H14" s="366" t="e">
        <f ca="1">_xludf.CONCAT("""","Superdivision",""":", """",KeggPlantTaxon!H14,""",")</f>
        <v>#NAME?</v>
      </c>
      <c r="I14" s="366" t="e">
        <f ca="1">_xludf.CONCAT("""","Phylum", """:","""",KeggPlantTaxon!I14,""",")</f>
        <v>#NAME?</v>
      </c>
      <c r="J14" s="366" t="e">
        <f ca="1">_xludf.CONCAT("""","Subphylum", """:","""",KeggPlantTaxon!J14,""",")</f>
        <v>#NAME?</v>
      </c>
      <c r="K14" s="366" t="e">
        <f ca="1">_xludf.CONCAT("""","Class", """:","""",KeggPlantTaxon!K14,""",")</f>
        <v>#NAME?</v>
      </c>
      <c r="L14" s="366" t="e">
        <f ca="1">_xludf.CONCAT("""","Subclass", """:","""",KeggPlantTaxon!L14,""",")</f>
        <v>#NAME?</v>
      </c>
      <c r="M14" s="366" t="e">
        <f ca="1">_xludf.CONCAT("""","Order",""":","""", KeggPlantTaxon!O14,""",")</f>
        <v>#NAME?</v>
      </c>
      <c r="N14" s="366" t="e">
        <f ca="1">_xludf.CONCAT("""","Family",""":","""", KeggPlantTaxon!P14,""",")</f>
        <v>#NAME?</v>
      </c>
      <c r="O14" s="366" t="e">
        <f ca="1">_xludf.CONCAT("""","Subfamily",""":","""", KeggPlantTaxon!Q14,""",")</f>
        <v>#NAME?</v>
      </c>
      <c r="P14" s="366" t="e">
        <f ca="1">_xludf.CONCAT("""","Tribe",""":","""", KeggPlantTaxon!R14,""",")</f>
        <v>#NAME?</v>
      </c>
      <c r="Q14" s="366" t="e">
        <f ca="1">_xludf.CONCAT("""","Subtribe",""":","""", KeggPlantTaxon!S14,""",")</f>
        <v>#NAME?</v>
      </c>
      <c r="R14" s="366" t="e">
        <f ca="1">_xludf.CONCAT("""","Genus",""":","""", KeggPlantTaxon!T14,""",")</f>
        <v>#NAME?</v>
      </c>
      <c r="S14" s="366" t="e">
        <f t="shared" ca="1" si="1"/>
        <v>#NAME?</v>
      </c>
      <c r="T14" s="366" t="e">
        <f ca="1">_xludf.CONCAT("""","Species",""":","""", KeggPlantTaxon!U14,""",")</f>
        <v>#NAME?</v>
      </c>
      <c r="U14" s="366" t="e">
        <f ca="1">_xludf.CONCAT("""","VarSubsp",""":","""", KeggPlantTaxon!V14,"""")</f>
        <v>#NAME?</v>
      </c>
      <c r="V14" s="367"/>
      <c r="W14" s="367"/>
      <c r="X14" s="367"/>
      <c r="Y14" s="367"/>
      <c r="Z14" s="367"/>
    </row>
    <row r="15" spans="1:26" ht="14.25" customHeight="1">
      <c r="A15" s="368" t="s">
        <v>3205</v>
      </c>
      <c r="B15" s="365" t="e">
        <f t="shared" ca="1" si="0"/>
        <v>#NAME?</v>
      </c>
      <c r="C15" s="366" t="e">
        <f ca="1">(_xludf.CONCAT("""","KeggCode", """:","""",KeggPlantTaxon!A15,""","))</f>
        <v>#NAME?</v>
      </c>
      <c r="D15" s="366" t="e">
        <f ca="1">(_xludf.CONCAT("""","CommonName",""":", """",KeggPlantTaxon!B15,""","))</f>
        <v>#NAME?</v>
      </c>
      <c r="E15" s="366" t="e">
        <f ca="1">(_xludf.CONCAT("""","ScientificName",""":", """",KeggPlantTaxon!C15,""","))</f>
        <v>#NAME?</v>
      </c>
      <c r="F15" s="366" t="e">
        <f ca="1">_xludf.CONCAT("""","Kingdom", """:","""",KeggPlantTaxon!D15,""",")</f>
        <v>#NAME?</v>
      </c>
      <c r="G15" s="366" t="e">
        <f ca="1">_xludf.CONCAT("""","Subkingdom",""":", """",KeggPlantTaxon!F15,""",")</f>
        <v>#NAME?</v>
      </c>
      <c r="H15" s="366" t="e">
        <f ca="1">_xludf.CONCAT("""","Superdivision",""":", """",KeggPlantTaxon!H15,""",")</f>
        <v>#NAME?</v>
      </c>
      <c r="I15" s="366" t="e">
        <f ca="1">_xludf.CONCAT("""","Phylum", """:","""",KeggPlantTaxon!I15,""",")</f>
        <v>#NAME?</v>
      </c>
      <c r="J15" s="366" t="e">
        <f ca="1">_xludf.CONCAT("""","Subphylum", """:","""",KeggPlantTaxon!J15,""",")</f>
        <v>#NAME?</v>
      </c>
      <c r="K15" s="366" t="e">
        <f ca="1">_xludf.CONCAT("""","Class", """:","""",KeggPlantTaxon!K15,""",")</f>
        <v>#NAME?</v>
      </c>
      <c r="L15" s="366" t="e">
        <f ca="1">_xludf.CONCAT("""","Subclass", """:","""",KeggPlantTaxon!L15,""",")</f>
        <v>#NAME?</v>
      </c>
      <c r="M15" s="366" t="e">
        <f ca="1">_xludf.CONCAT("""","Order",""":","""", KeggPlantTaxon!O15,""",")</f>
        <v>#NAME?</v>
      </c>
      <c r="N15" s="366" t="e">
        <f ca="1">_xludf.CONCAT("""","Family",""":","""", KeggPlantTaxon!P15,""",")</f>
        <v>#NAME?</v>
      </c>
      <c r="O15" s="366" t="e">
        <f ca="1">_xludf.CONCAT("""","Subfamily",""":","""", KeggPlantTaxon!Q15,""",")</f>
        <v>#NAME?</v>
      </c>
      <c r="P15" s="366" t="e">
        <f ca="1">_xludf.CONCAT("""","Tribe",""":","""", KeggPlantTaxon!R15,""",")</f>
        <v>#NAME?</v>
      </c>
      <c r="Q15" s="366" t="e">
        <f ca="1">_xludf.CONCAT("""","Subtribe",""":","""", KeggPlantTaxon!S15,""",")</f>
        <v>#NAME?</v>
      </c>
      <c r="R15" s="366" t="e">
        <f ca="1">_xludf.CONCAT("""","Genus",""":","""", KeggPlantTaxon!T15,""",")</f>
        <v>#NAME?</v>
      </c>
      <c r="S15" s="366" t="e">
        <f t="shared" ca="1" si="1"/>
        <v>#NAME?</v>
      </c>
      <c r="T15" s="366" t="e">
        <f ca="1">_xludf.CONCAT("""","Species",""":","""", KeggPlantTaxon!U15,""",")</f>
        <v>#NAME?</v>
      </c>
      <c r="U15" s="366" t="e">
        <f ca="1">_xludf.CONCAT("""","VarSubsp",""":","""", KeggPlantTaxon!V15,"""")</f>
        <v>#NAME?</v>
      </c>
      <c r="V15" s="367"/>
      <c r="W15" s="367"/>
      <c r="X15" s="367"/>
      <c r="Y15" s="367"/>
      <c r="Z15" s="367"/>
    </row>
    <row r="16" spans="1:26" ht="14.25" customHeight="1">
      <c r="A16" s="368" t="s">
        <v>3206</v>
      </c>
      <c r="B16" s="365" t="e">
        <f t="shared" ca="1" si="0"/>
        <v>#NAME?</v>
      </c>
      <c r="C16" s="366" t="e">
        <f ca="1">(_xludf.CONCAT("""","KeggCode", """:","""",KeggPlantTaxon!A16,""","))</f>
        <v>#NAME?</v>
      </c>
      <c r="D16" s="366" t="e">
        <f ca="1">(_xludf.CONCAT("""","CommonName",""":", """",KeggPlantTaxon!B16,""","))</f>
        <v>#NAME?</v>
      </c>
      <c r="E16" s="366" t="e">
        <f ca="1">(_xludf.CONCAT("""","ScientificName",""":", """",KeggPlantTaxon!C16,""","))</f>
        <v>#NAME?</v>
      </c>
      <c r="F16" s="366" t="e">
        <f ca="1">_xludf.CONCAT("""","Kingdom", """:","""",KeggPlantTaxon!D16,""",")</f>
        <v>#NAME?</v>
      </c>
      <c r="G16" s="366" t="e">
        <f ca="1">_xludf.CONCAT("""","Subkingdom",""":", """",KeggPlantTaxon!F16,""",")</f>
        <v>#NAME?</v>
      </c>
      <c r="H16" s="366" t="e">
        <f ca="1">_xludf.CONCAT("""","Superdivision",""":", """",KeggPlantTaxon!H16,""",")</f>
        <v>#NAME?</v>
      </c>
      <c r="I16" s="366" t="e">
        <f ca="1">_xludf.CONCAT("""","Phylum", """:","""",KeggPlantTaxon!I16,""",")</f>
        <v>#NAME?</v>
      </c>
      <c r="J16" s="366" t="e">
        <f ca="1">_xludf.CONCAT("""","Subphylum", """:","""",KeggPlantTaxon!J16,""",")</f>
        <v>#NAME?</v>
      </c>
      <c r="K16" s="366" t="e">
        <f ca="1">_xludf.CONCAT("""","Class", """:","""",KeggPlantTaxon!K16,""",")</f>
        <v>#NAME?</v>
      </c>
      <c r="L16" s="366" t="e">
        <f ca="1">_xludf.CONCAT("""","Subclass", """:","""",KeggPlantTaxon!L16,""",")</f>
        <v>#NAME?</v>
      </c>
      <c r="M16" s="366" t="e">
        <f ca="1">_xludf.CONCAT("""","Order",""":","""", KeggPlantTaxon!O16,""",")</f>
        <v>#NAME?</v>
      </c>
      <c r="N16" s="366" t="e">
        <f ca="1">_xludf.CONCAT("""","Family",""":","""", KeggPlantTaxon!P16,""",")</f>
        <v>#NAME?</v>
      </c>
      <c r="O16" s="366" t="e">
        <f ca="1">_xludf.CONCAT("""","Subfamily",""":","""", KeggPlantTaxon!Q16,""",")</f>
        <v>#NAME?</v>
      </c>
      <c r="P16" s="366" t="e">
        <f ca="1">_xludf.CONCAT("""","Tribe",""":","""", KeggPlantTaxon!R16,""",")</f>
        <v>#NAME?</v>
      </c>
      <c r="Q16" s="366" t="e">
        <f ca="1">_xludf.CONCAT("""","Subtribe",""":","""", KeggPlantTaxon!S16,""",")</f>
        <v>#NAME?</v>
      </c>
      <c r="R16" s="366" t="e">
        <f ca="1">_xludf.CONCAT("""","Genus",""":","""", KeggPlantTaxon!T16,""",")</f>
        <v>#NAME?</v>
      </c>
      <c r="S16" s="366" t="e">
        <f t="shared" ca="1" si="1"/>
        <v>#NAME?</v>
      </c>
      <c r="T16" s="366" t="e">
        <f ca="1">_xludf.CONCAT("""","Species",""":","""", KeggPlantTaxon!U16,""",")</f>
        <v>#NAME?</v>
      </c>
      <c r="U16" s="366" t="e">
        <f ca="1">_xludf.CONCAT("""","VarSubsp",""":","""", KeggPlantTaxon!V16,"""")</f>
        <v>#NAME?</v>
      </c>
      <c r="V16" s="367"/>
      <c r="W16" s="367"/>
      <c r="X16" s="367"/>
      <c r="Y16" s="367"/>
      <c r="Z16" s="367"/>
    </row>
    <row r="17" spans="1:26" ht="14.25" customHeight="1">
      <c r="A17" s="368" t="s">
        <v>3207</v>
      </c>
      <c r="B17" s="365" t="e">
        <f t="shared" ca="1" si="0"/>
        <v>#NAME?</v>
      </c>
      <c r="C17" s="366" t="e">
        <f ca="1">(_xludf.CONCAT("""","KeggCode", """:","""",KeggPlantTaxon!A17,""","))</f>
        <v>#NAME?</v>
      </c>
      <c r="D17" s="366" t="e">
        <f ca="1">(_xludf.CONCAT("""","CommonName",""":", """",KeggPlantTaxon!B17,""","))</f>
        <v>#NAME?</v>
      </c>
      <c r="E17" s="366" t="e">
        <f ca="1">(_xludf.CONCAT("""","ScientificName",""":", """",KeggPlantTaxon!C17,""","))</f>
        <v>#NAME?</v>
      </c>
      <c r="F17" s="366" t="e">
        <f ca="1">_xludf.CONCAT("""","Kingdom", """:","""",KeggPlantTaxon!D17,""",")</f>
        <v>#NAME?</v>
      </c>
      <c r="G17" s="366" t="e">
        <f ca="1">_xludf.CONCAT("""","Subkingdom",""":", """",KeggPlantTaxon!F17,""",")</f>
        <v>#NAME?</v>
      </c>
      <c r="H17" s="366" t="e">
        <f ca="1">_xludf.CONCAT("""","Superdivision",""":", """",KeggPlantTaxon!H17,""",")</f>
        <v>#NAME?</v>
      </c>
      <c r="I17" s="366" t="e">
        <f ca="1">_xludf.CONCAT("""","Phylum", """:","""",KeggPlantTaxon!I17,""",")</f>
        <v>#NAME?</v>
      </c>
      <c r="J17" s="366" t="e">
        <f ca="1">_xludf.CONCAT("""","Subphylum", """:","""",KeggPlantTaxon!J17,""",")</f>
        <v>#NAME?</v>
      </c>
      <c r="K17" s="366" t="e">
        <f ca="1">_xludf.CONCAT("""","Class", """:","""",KeggPlantTaxon!K17,""",")</f>
        <v>#NAME?</v>
      </c>
      <c r="L17" s="366" t="e">
        <f ca="1">_xludf.CONCAT("""","Subclass", """:","""",KeggPlantTaxon!L17,""",")</f>
        <v>#NAME?</v>
      </c>
      <c r="M17" s="366" t="e">
        <f ca="1">_xludf.CONCAT("""","Order",""":","""", KeggPlantTaxon!O17,""",")</f>
        <v>#NAME?</v>
      </c>
      <c r="N17" s="366" t="e">
        <f ca="1">_xludf.CONCAT("""","Family",""":","""", KeggPlantTaxon!P17,""",")</f>
        <v>#NAME?</v>
      </c>
      <c r="O17" s="366" t="e">
        <f ca="1">_xludf.CONCAT("""","Subfamily",""":","""", KeggPlantTaxon!Q17,""",")</f>
        <v>#NAME?</v>
      </c>
      <c r="P17" s="366" t="e">
        <f ca="1">_xludf.CONCAT("""","Tribe",""":","""", KeggPlantTaxon!R17,""",")</f>
        <v>#NAME?</v>
      </c>
      <c r="Q17" s="366" t="e">
        <f ca="1">_xludf.CONCAT("""","Subtribe",""":","""", KeggPlantTaxon!S17,""",")</f>
        <v>#NAME?</v>
      </c>
      <c r="R17" s="366" t="e">
        <f ca="1">_xludf.CONCAT("""","Genus",""":","""", KeggPlantTaxon!T17,""",")</f>
        <v>#NAME?</v>
      </c>
      <c r="S17" s="366" t="e">
        <f t="shared" ca="1" si="1"/>
        <v>#NAME?</v>
      </c>
      <c r="T17" s="366" t="e">
        <f ca="1">_xludf.CONCAT("""","Species",""":","""", KeggPlantTaxon!U17,""",")</f>
        <v>#NAME?</v>
      </c>
      <c r="U17" s="366" t="e">
        <f ca="1">_xludf.CONCAT("""","VarSubsp",""":","""", KeggPlantTaxon!V17,"""")</f>
        <v>#NAME?</v>
      </c>
      <c r="V17" s="367"/>
      <c r="W17" s="367"/>
      <c r="X17" s="367"/>
      <c r="Y17" s="367"/>
      <c r="Z17" s="367"/>
    </row>
    <row r="18" spans="1:26" ht="14.25" customHeight="1">
      <c r="A18" s="368" t="s">
        <v>3208</v>
      </c>
      <c r="B18" s="365" t="e">
        <f t="shared" ca="1" si="0"/>
        <v>#NAME?</v>
      </c>
      <c r="C18" s="366" t="e">
        <f ca="1">(_xludf.CONCAT("""","KeggCode", """:","""",KeggPlantTaxon!A18,""","))</f>
        <v>#NAME?</v>
      </c>
      <c r="D18" s="366" t="e">
        <f ca="1">(_xludf.CONCAT("""","CommonName",""":", """",KeggPlantTaxon!B18,""","))</f>
        <v>#NAME?</v>
      </c>
      <c r="E18" s="366" t="e">
        <f ca="1">(_xludf.CONCAT("""","ScientificName",""":", """",KeggPlantTaxon!C18,""","))</f>
        <v>#NAME?</v>
      </c>
      <c r="F18" s="366" t="e">
        <f ca="1">_xludf.CONCAT("""","Kingdom", """:","""",KeggPlantTaxon!D18,""",")</f>
        <v>#NAME?</v>
      </c>
      <c r="G18" s="366" t="e">
        <f ca="1">_xludf.CONCAT("""","Subkingdom",""":", """",KeggPlantTaxon!F18,""",")</f>
        <v>#NAME?</v>
      </c>
      <c r="H18" s="366" t="e">
        <f ca="1">_xludf.CONCAT("""","Superdivision",""":", """",KeggPlantTaxon!H18,""",")</f>
        <v>#NAME?</v>
      </c>
      <c r="I18" s="366" t="e">
        <f ca="1">_xludf.CONCAT("""","Phylum", """:","""",KeggPlantTaxon!I18,""",")</f>
        <v>#NAME?</v>
      </c>
      <c r="J18" s="366" t="e">
        <f ca="1">_xludf.CONCAT("""","Subphylum", """:","""",KeggPlantTaxon!J18,""",")</f>
        <v>#NAME?</v>
      </c>
      <c r="K18" s="366" t="e">
        <f ca="1">_xludf.CONCAT("""","Class", """:","""",KeggPlantTaxon!K18,""",")</f>
        <v>#NAME?</v>
      </c>
      <c r="L18" s="366" t="e">
        <f ca="1">_xludf.CONCAT("""","Subclass", """:","""",KeggPlantTaxon!L18,""",")</f>
        <v>#NAME?</v>
      </c>
      <c r="M18" s="366" t="e">
        <f ca="1">_xludf.CONCAT("""","Order",""":","""", KeggPlantTaxon!O18,""",")</f>
        <v>#NAME?</v>
      </c>
      <c r="N18" s="366" t="e">
        <f ca="1">_xludf.CONCAT("""","Family",""":","""", KeggPlantTaxon!P18,""",")</f>
        <v>#NAME?</v>
      </c>
      <c r="O18" s="366" t="e">
        <f ca="1">_xludf.CONCAT("""","Subfamily",""":","""", KeggPlantTaxon!Q18,""",")</f>
        <v>#NAME?</v>
      </c>
      <c r="P18" s="366" t="e">
        <f ca="1">_xludf.CONCAT("""","Tribe",""":","""", KeggPlantTaxon!R18,""",")</f>
        <v>#NAME?</v>
      </c>
      <c r="Q18" s="366" t="e">
        <f ca="1">_xludf.CONCAT("""","Subtribe",""":","""", KeggPlantTaxon!S18,""",")</f>
        <v>#NAME?</v>
      </c>
      <c r="R18" s="366" t="e">
        <f ca="1">_xludf.CONCAT("""","Genus",""":","""", KeggPlantTaxon!T18,""",")</f>
        <v>#NAME?</v>
      </c>
      <c r="S18" s="366" t="e">
        <f t="shared" ca="1" si="1"/>
        <v>#NAME?</v>
      </c>
      <c r="T18" s="366" t="e">
        <f ca="1">_xludf.CONCAT("""","Species",""":","""", KeggPlantTaxon!U18,""",")</f>
        <v>#NAME?</v>
      </c>
      <c r="U18" s="366" t="e">
        <f ca="1">_xludf.CONCAT("""","VarSubsp",""":","""", KeggPlantTaxon!V18,"""")</f>
        <v>#NAME?</v>
      </c>
      <c r="V18" s="367"/>
      <c r="W18" s="367"/>
      <c r="X18" s="367"/>
      <c r="Y18" s="367"/>
      <c r="Z18" s="367"/>
    </row>
    <row r="19" spans="1:26" ht="14.25" customHeight="1">
      <c r="A19" s="368" t="s">
        <v>3209</v>
      </c>
      <c r="B19" s="365" t="e">
        <f t="shared" ca="1" si="0"/>
        <v>#NAME?</v>
      </c>
      <c r="C19" s="366" t="e">
        <f ca="1">(_xludf.CONCAT("""","KeggCode", """:","""",KeggPlantTaxon!A19,""","))</f>
        <v>#NAME?</v>
      </c>
      <c r="D19" s="366" t="e">
        <f ca="1">(_xludf.CONCAT("""","CommonName",""":", """",KeggPlantTaxon!B19,""","))</f>
        <v>#NAME?</v>
      </c>
      <c r="E19" s="366" t="e">
        <f ca="1">(_xludf.CONCAT("""","ScientificName",""":", """",KeggPlantTaxon!C19,""","))</f>
        <v>#NAME?</v>
      </c>
      <c r="F19" s="366" t="e">
        <f ca="1">_xludf.CONCAT("""","Kingdom", """:","""",KeggPlantTaxon!D19,""",")</f>
        <v>#NAME?</v>
      </c>
      <c r="G19" s="366" t="e">
        <f ca="1">_xludf.CONCAT("""","Subkingdom",""":", """",KeggPlantTaxon!F19,""",")</f>
        <v>#NAME?</v>
      </c>
      <c r="H19" s="366" t="e">
        <f ca="1">_xludf.CONCAT("""","Superdivision",""":", """",KeggPlantTaxon!H19,""",")</f>
        <v>#NAME?</v>
      </c>
      <c r="I19" s="366" t="e">
        <f ca="1">_xludf.CONCAT("""","Phylum", """:","""",KeggPlantTaxon!I19,""",")</f>
        <v>#NAME?</v>
      </c>
      <c r="J19" s="366" t="e">
        <f ca="1">_xludf.CONCAT("""","Subphylum", """:","""",KeggPlantTaxon!J19,""",")</f>
        <v>#NAME?</v>
      </c>
      <c r="K19" s="366" t="e">
        <f ca="1">_xludf.CONCAT("""","Class", """:","""",KeggPlantTaxon!K19,""",")</f>
        <v>#NAME?</v>
      </c>
      <c r="L19" s="366" t="e">
        <f ca="1">_xludf.CONCAT("""","Subclass", """:","""",KeggPlantTaxon!L19,""",")</f>
        <v>#NAME?</v>
      </c>
      <c r="M19" s="366" t="e">
        <f ca="1">_xludf.CONCAT("""","Order",""":","""", KeggPlantTaxon!O19,""",")</f>
        <v>#NAME?</v>
      </c>
      <c r="N19" s="366" t="e">
        <f ca="1">_xludf.CONCAT("""","Family",""":","""", KeggPlantTaxon!P19,""",")</f>
        <v>#NAME?</v>
      </c>
      <c r="O19" s="366" t="e">
        <f ca="1">_xludf.CONCAT("""","Subfamily",""":","""", KeggPlantTaxon!Q19,""",")</f>
        <v>#NAME?</v>
      </c>
      <c r="P19" s="366" t="e">
        <f ca="1">_xludf.CONCAT("""","Tribe",""":","""", KeggPlantTaxon!R19,""",")</f>
        <v>#NAME?</v>
      </c>
      <c r="Q19" s="366" t="e">
        <f ca="1">_xludf.CONCAT("""","Subtribe",""":","""", KeggPlantTaxon!S19,""",")</f>
        <v>#NAME?</v>
      </c>
      <c r="R19" s="366" t="e">
        <f ca="1">_xludf.CONCAT("""","Genus",""":","""", KeggPlantTaxon!T19,""",")</f>
        <v>#NAME?</v>
      </c>
      <c r="S19" s="366" t="e">
        <f t="shared" ca="1" si="1"/>
        <v>#NAME?</v>
      </c>
      <c r="T19" s="366" t="e">
        <f ca="1">_xludf.CONCAT("""","Species",""":","""", KeggPlantTaxon!U19,""",")</f>
        <v>#NAME?</v>
      </c>
      <c r="U19" s="366" t="e">
        <f ca="1">_xludf.CONCAT("""","VarSubsp",""":","""", KeggPlantTaxon!V19,"""")</f>
        <v>#NAME?</v>
      </c>
      <c r="V19" s="367"/>
      <c r="W19" s="367"/>
      <c r="X19" s="367"/>
      <c r="Y19" s="367"/>
      <c r="Z19" s="367"/>
    </row>
    <row r="20" spans="1:26" ht="14.25" customHeight="1">
      <c r="A20" s="368" t="s">
        <v>3210</v>
      </c>
      <c r="B20" s="365" t="e">
        <f t="shared" ca="1" si="0"/>
        <v>#NAME?</v>
      </c>
      <c r="C20" s="366" t="e">
        <f ca="1">(_xludf.CONCAT("""","KeggCode", """:","""",KeggPlantTaxon!A20,""","))</f>
        <v>#NAME?</v>
      </c>
      <c r="D20" s="366" t="e">
        <f ca="1">(_xludf.CONCAT("""","CommonName",""":", """",KeggPlantTaxon!B20,""","))</f>
        <v>#NAME?</v>
      </c>
      <c r="E20" s="366" t="e">
        <f ca="1">(_xludf.CONCAT("""","ScientificName",""":", """",KeggPlantTaxon!C20,""","))</f>
        <v>#NAME?</v>
      </c>
      <c r="F20" s="366" t="e">
        <f ca="1">_xludf.CONCAT("""","Kingdom", """:","""",KeggPlantTaxon!D20,""",")</f>
        <v>#NAME?</v>
      </c>
      <c r="G20" s="366" t="e">
        <f ca="1">_xludf.CONCAT("""","Subkingdom",""":", """",KeggPlantTaxon!F20,""",")</f>
        <v>#NAME?</v>
      </c>
      <c r="H20" s="366" t="e">
        <f ca="1">_xludf.CONCAT("""","Superdivision",""":", """",KeggPlantTaxon!H20,""",")</f>
        <v>#NAME?</v>
      </c>
      <c r="I20" s="366" t="e">
        <f ca="1">_xludf.CONCAT("""","Phylum", """:","""",KeggPlantTaxon!I20,""",")</f>
        <v>#NAME?</v>
      </c>
      <c r="J20" s="366" t="e">
        <f ca="1">_xludf.CONCAT("""","Subphylum", """:","""",KeggPlantTaxon!J20,""",")</f>
        <v>#NAME?</v>
      </c>
      <c r="K20" s="366" t="e">
        <f ca="1">_xludf.CONCAT("""","Class", """:","""",KeggPlantTaxon!K20,""",")</f>
        <v>#NAME?</v>
      </c>
      <c r="L20" s="366" t="e">
        <f ca="1">_xludf.CONCAT("""","Subclass", """:","""",KeggPlantTaxon!L20,""",")</f>
        <v>#NAME?</v>
      </c>
      <c r="M20" s="366" t="e">
        <f ca="1">_xludf.CONCAT("""","Order",""":","""", KeggPlantTaxon!O20,""",")</f>
        <v>#NAME?</v>
      </c>
      <c r="N20" s="366" t="e">
        <f ca="1">_xludf.CONCAT("""","Family",""":","""", KeggPlantTaxon!P20,""",")</f>
        <v>#NAME?</v>
      </c>
      <c r="O20" s="366" t="e">
        <f ca="1">_xludf.CONCAT("""","Subfamily",""":","""", KeggPlantTaxon!Q20,""",")</f>
        <v>#NAME?</v>
      </c>
      <c r="P20" s="366" t="e">
        <f ca="1">_xludf.CONCAT("""","Tribe",""":","""", KeggPlantTaxon!R20,""",")</f>
        <v>#NAME?</v>
      </c>
      <c r="Q20" s="366" t="e">
        <f ca="1">_xludf.CONCAT("""","Subtribe",""":","""", KeggPlantTaxon!S20,""",")</f>
        <v>#NAME?</v>
      </c>
      <c r="R20" s="366" t="e">
        <f ca="1">_xludf.CONCAT("""","Genus",""":","""", KeggPlantTaxon!T20,""",")</f>
        <v>#NAME?</v>
      </c>
      <c r="S20" s="366" t="e">
        <f t="shared" ca="1" si="1"/>
        <v>#NAME?</v>
      </c>
      <c r="T20" s="366" t="e">
        <f ca="1">_xludf.CONCAT("""","Species",""":","""", KeggPlantTaxon!U20,""",")</f>
        <v>#NAME?</v>
      </c>
      <c r="U20" s="366" t="e">
        <f ca="1">_xludf.CONCAT("""","VarSubsp",""":","""", KeggPlantTaxon!V20,"""")</f>
        <v>#NAME?</v>
      </c>
      <c r="V20" s="367"/>
      <c r="W20" s="367"/>
      <c r="X20" s="367"/>
      <c r="Y20" s="367"/>
      <c r="Z20" s="367"/>
    </row>
    <row r="21" spans="1:26" ht="14.25" customHeight="1">
      <c r="A21" s="368" t="s">
        <v>3211</v>
      </c>
      <c r="B21" s="365" t="e">
        <f t="shared" ca="1" si="0"/>
        <v>#NAME?</v>
      </c>
      <c r="C21" s="366" t="e">
        <f ca="1">(_xludf.CONCAT("""","KeggCode", """:","""",KeggPlantTaxon!A21,""","))</f>
        <v>#NAME?</v>
      </c>
      <c r="D21" s="366" t="e">
        <f ca="1">(_xludf.CONCAT("""","CommonName",""":", """",KeggPlantTaxon!B21,""","))</f>
        <v>#NAME?</v>
      </c>
      <c r="E21" s="366" t="e">
        <f ca="1">(_xludf.CONCAT("""","ScientificName",""":", """",KeggPlantTaxon!C21,""","))</f>
        <v>#NAME?</v>
      </c>
      <c r="F21" s="366" t="e">
        <f ca="1">_xludf.CONCAT("""","Kingdom", """:","""",KeggPlantTaxon!D21,""",")</f>
        <v>#NAME?</v>
      </c>
      <c r="G21" s="366" t="e">
        <f ca="1">_xludf.CONCAT("""","Subkingdom",""":", """",KeggPlantTaxon!F21,""",")</f>
        <v>#NAME?</v>
      </c>
      <c r="H21" s="366" t="e">
        <f ca="1">_xludf.CONCAT("""","Superdivision",""":", """",KeggPlantTaxon!H21,""",")</f>
        <v>#NAME?</v>
      </c>
      <c r="I21" s="366" t="e">
        <f ca="1">_xludf.CONCAT("""","Phylum", """:","""",KeggPlantTaxon!I21,""",")</f>
        <v>#NAME?</v>
      </c>
      <c r="J21" s="366" t="e">
        <f ca="1">_xludf.CONCAT("""","Subphylum", """:","""",KeggPlantTaxon!J21,""",")</f>
        <v>#NAME?</v>
      </c>
      <c r="K21" s="366" t="e">
        <f ca="1">_xludf.CONCAT("""","Class", """:","""",KeggPlantTaxon!K21,""",")</f>
        <v>#NAME?</v>
      </c>
      <c r="L21" s="366" t="e">
        <f ca="1">_xludf.CONCAT("""","Subclass", """:","""",KeggPlantTaxon!L21,""",")</f>
        <v>#NAME?</v>
      </c>
      <c r="M21" s="366" t="e">
        <f ca="1">_xludf.CONCAT("""","Order",""":","""", KeggPlantTaxon!O21,""",")</f>
        <v>#NAME?</v>
      </c>
      <c r="N21" s="366" t="e">
        <f ca="1">_xludf.CONCAT("""","Family",""":","""", KeggPlantTaxon!P21,""",")</f>
        <v>#NAME?</v>
      </c>
      <c r="O21" s="366" t="e">
        <f ca="1">_xludf.CONCAT("""","Subfamily",""":","""", KeggPlantTaxon!Q21,""",")</f>
        <v>#NAME?</v>
      </c>
      <c r="P21" s="366" t="e">
        <f ca="1">_xludf.CONCAT("""","Tribe",""":","""", KeggPlantTaxon!R21,""",")</f>
        <v>#NAME?</v>
      </c>
      <c r="Q21" s="366" t="e">
        <f ca="1">_xludf.CONCAT("""","Subtribe",""":","""", KeggPlantTaxon!S21,""",")</f>
        <v>#NAME?</v>
      </c>
      <c r="R21" s="366" t="e">
        <f ca="1">_xludf.CONCAT("""","Genus",""":","""", KeggPlantTaxon!T21,""",")</f>
        <v>#NAME?</v>
      </c>
      <c r="S21" s="366" t="e">
        <f t="shared" ca="1" si="1"/>
        <v>#NAME?</v>
      </c>
      <c r="T21" s="366" t="e">
        <f ca="1">_xludf.CONCAT("""","Species",""":","""", KeggPlantTaxon!U21,""",")</f>
        <v>#NAME?</v>
      </c>
      <c r="U21" s="366" t="e">
        <f ca="1">_xludf.CONCAT("""","VarSubsp",""":","""", KeggPlantTaxon!V21,"""")</f>
        <v>#NAME?</v>
      </c>
      <c r="V21" s="367"/>
      <c r="W21" s="367"/>
      <c r="X21" s="367"/>
      <c r="Y21" s="367"/>
      <c r="Z21" s="367"/>
    </row>
    <row r="22" spans="1:26" ht="14.25" customHeight="1">
      <c r="A22" s="368" t="s">
        <v>3212</v>
      </c>
      <c r="B22" s="365" t="e">
        <f t="shared" ca="1" si="0"/>
        <v>#NAME?</v>
      </c>
      <c r="C22" s="366" t="e">
        <f ca="1">(_xludf.CONCAT("""","KeggCode", """:","""",KeggPlantTaxon!A22,""","))</f>
        <v>#NAME?</v>
      </c>
      <c r="D22" s="366" t="e">
        <f ca="1">(_xludf.CONCAT("""","CommonName",""":", """",KeggPlantTaxon!B22,""","))</f>
        <v>#NAME?</v>
      </c>
      <c r="E22" s="366" t="e">
        <f ca="1">(_xludf.CONCAT("""","ScientificName",""":", """",KeggPlantTaxon!C22,""","))</f>
        <v>#NAME?</v>
      </c>
      <c r="F22" s="366" t="e">
        <f ca="1">_xludf.CONCAT("""","Kingdom", """:","""",KeggPlantTaxon!D22,""",")</f>
        <v>#NAME?</v>
      </c>
      <c r="G22" s="366" t="e">
        <f ca="1">_xludf.CONCAT("""","Subkingdom",""":", """",KeggPlantTaxon!F22,""",")</f>
        <v>#NAME?</v>
      </c>
      <c r="H22" s="366" t="e">
        <f ca="1">_xludf.CONCAT("""","Superdivision",""":", """",KeggPlantTaxon!H22,""",")</f>
        <v>#NAME?</v>
      </c>
      <c r="I22" s="366" t="e">
        <f ca="1">_xludf.CONCAT("""","Phylum", """:","""",KeggPlantTaxon!I22,""",")</f>
        <v>#NAME?</v>
      </c>
      <c r="J22" s="366" t="e">
        <f ca="1">_xludf.CONCAT("""","Subphylum", """:","""",KeggPlantTaxon!J22,""",")</f>
        <v>#NAME?</v>
      </c>
      <c r="K22" s="366" t="e">
        <f ca="1">_xludf.CONCAT("""","Class", """:","""",KeggPlantTaxon!K22,""",")</f>
        <v>#NAME?</v>
      </c>
      <c r="L22" s="366" t="e">
        <f ca="1">_xludf.CONCAT("""","Subclass", """:","""",KeggPlantTaxon!L22,""",")</f>
        <v>#NAME?</v>
      </c>
      <c r="M22" s="366" t="e">
        <f ca="1">_xludf.CONCAT("""","Order",""":","""", KeggPlantTaxon!O22,""",")</f>
        <v>#NAME?</v>
      </c>
      <c r="N22" s="366" t="e">
        <f ca="1">_xludf.CONCAT("""","Family",""":","""", KeggPlantTaxon!P22,""",")</f>
        <v>#NAME?</v>
      </c>
      <c r="O22" s="366" t="e">
        <f ca="1">_xludf.CONCAT("""","Subfamily",""":","""", KeggPlantTaxon!Q22,""",")</f>
        <v>#NAME?</v>
      </c>
      <c r="P22" s="366" t="e">
        <f ca="1">_xludf.CONCAT("""","Tribe",""":","""", KeggPlantTaxon!R22,""",")</f>
        <v>#NAME?</v>
      </c>
      <c r="Q22" s="366" t="e">
        <f ca="1">_xludf.CONCAT("""","Subtribe",""":","""", KeggPlantTaxon!S22,""",")</f>
        <v>#NAME?</v>
      </c>
      <c r="R22" s="366" t="e">
        <f ca="1">_xludf.CONCAT("""","Genus",""":","""", KeggPlantTaxon!T22,""",")</f>
        <v>#NAME?</v>
      </c>
      <c r="S22" s="366" t="e">
        <f t="shared" ca="1" si="1"/>
        <v>#NAME?</v>
      </c>
      <c r="T22" s="366" t="e">
        <f ca="1">_xludf.CONCAT("""","Species",""":","""", KeggPlantTaxon!U22,""",")</f>
        <v>#NAME?</v>
      </c>
      <c r="U22" s="366" t="e">
        <f ca="1">_xludf.CONCAT("""","VarSubsp",""":","""", KeggPlantTaxon!V22,"""")</f>
        <v>#NAME?</v>
      </c>
      <c r="V22" s="367"/>
      <c r="W22" s="367"/>
      <c r="X22" s="367"/>
      <c r="Y22" s="367"/>
      <c r="Z22" s="367"/>
    </row>
    <row r="23" spans="1:26" ht="14.25" customHeight="1">
      <c r="A23" s="368" t="s">
        <v>3213</v>
      </c>
      <c r="B23" s="365" t="e">
        <f t="shared" ca="1" si="0"/>
        <v>#NAME?</v>
      </c>
      <c r="C23" s="366" t="e">
        <f ca="1">(_xludf.CONCAT("""","KeggCode", """:","""",KeggPlantTaxon!A23,""","))</f>
        <v>#NAME?</v>
      </c>
      <c r="D23" s="366" t="e">
        <f ca="1">(_xludf.CONCAT("""","CommonName",""":", """",KeggPlantTaxon!B23,""","))</f>
        <v>#NAME?</v>
      </c>
      <c r="E23" s="366" t="e">
        <f ca="1">(_xludf.CONCAT("""","ScientificName",""":", """",KeggPlantTaxon!C23,""","))</f>
        <v>#NAME?</v>
      </c>
      <c r="F23" s="366" t="e">
        <f ca="1">_xludf.CONCAT("""","Kingdom", """:","""",KeggPlantTaxon!D23,""",")</f>
        <v>#NAME?</v>
      </c>
      <c r="G23" s="366" t="e">
        <f ca="1">_xludf.CONCAT("""","Subkingdom",""":", """",KeggPlantTaxon!F23,""",")</f>
        <v>#NAME?</v>
      </c>
      <c r="H23" s="366" t="e">
        <f ca="1">_xludf.CONCAT("""","Superdivision",""":", """",KeggPlantTaxon!H23,""",")</f>
        <v>#NAME?</v>
      </c>
      <c r="I23" s="366" t="e">
        <f ca="1">_xludf.CONCAT("""","Phylum", """:","""",KeggPlantTaxon!I23,""",")</f>
        <v>#NAME?</v>
      </c>
      <c r="J23" s="366" t="e">
        <f ca="1">_xludf.CONCAT("""","Subphylum", """:","""",KeggPlantTaxon!J23,""",")</f>
        <v>#NAME?</v>
      </c>
      <c r="K23" s="366" t="e">
        <f ca="1">_xludf.CONCAT("""","Class", """:","""",KeggPlantTaxon!K23,""",")</f>
        <v>#NAME?</v>
      </c>
      <c r="L23" s="366" t="e">
        <f ca="1">_xludf.CONCAT("""","Subclass", """:","""",KeggPlantTaxon!L23,""",")</f>
        <v>#NAME?</v>
      </c>
      <c r="M23" s="366" t="e">
        <f ca="1">_xludf.CONCAT("""","Order",""":","""", KeggPlantTaxon!O23,""",")</f>
        <v>#NAME?</v>
      </c>
      <c r="N23" s="366" t="e">
        <f ca="1">_xludf.CONCAT("""","Family",""":","""", KeggPlantTaxon!P23,""",")</f>
        <v>#NAME?</v>
      </c>
      <c r="O23" s="366" t="e">
        <f ca="1">_xludf.CONCAT("""","Subfamily",""":","""", KeggPlantTaxon!Q23,""",")</f>
        <v>#NAME?</v>
      </c>
      <c r="P23" s="366" t="e">
        <f ca="1">_xludf.CONCAT("""","Tribe",""":","""", KeggPlantTaxon!R23,""",")</f>
        <v>#NAME?</v>
      </c>
      <c r="Q23" s="366" t="e">
        <f ca="1">_xludf.CONCAT("""","Subtribe",""":","""", KeggPlantTaxon!S23,""",")</f>
        <v>#NAME?</v>
      </c>
      <c r="R23" s="366" t="e">
        <f ca="1">_xludf.CONCAT("""","Genus",""":","""", KeggPlantTaxon!T23,""",")</f>
        <v>#NAME?</v>
      </c>
      <c r="S23" s="366" t="e">
        <f t="shared" ca="1" si="1"/>
        <v>#NAME?</v>
      </c>
      <c r="T23" s="366" t="e">
        <f ca="1">_xludf.CONCAT("""","Species",""":","""", KeggPlantTaxon!U23,""",")</f>
        <v>#NAME?</v>
      </c>
      <c r="U23" s="366" t="e">
        <f ca="1">_xludf.CONCAT("""","VarSubsp",""":","""", KeggPlantTaxon!V23,"""")</f>
        <v>#NAME?</v>
      </c>
      <c r="V23" s="367"/>
      <c r="W23" s="367"/>
      <c r="X23" s="367"/>
      <c r="Y23" s="367"/>
      <c r="Z23" s="367"/>
    </row>
    <row r="24" spans="1:26" ht="14.25" customHeight="1">
      <c r="A24" s="368" t="s">
        <v>3214</v>
      </c>
      <c r="B24" s="365" t="e">
        <f t="shared" ca="1" si="0"/>
        <v>#NAME?</v>
      </c>
      <c r="C24" s="366" t="e">
        <f ca="1">(_xludf.CONCAT("""","KeggCode", """:","""",KeggPlantTaxon!A24,""","))</f>
        <v>#NAME?</v>
      </c>
      <c r="D24" s="366" t="e">
        <f ca="1">(_xludf.CONCAT("""","CommonName",""":", """",KeggPlantTaxon!B24,""","))</f>
        <v>#NAME?</v>
      </c>
      <c r="E24" s="366" t="e">
        <f ca="1">(_xludf.CONCAT("""","ScientificName",""":", """",KeggPlantTaxon!C24,""","))</f>
        <v>#NAME?</v>
      </c>
      <c r="F24" s="366" t="e">
        <f ca="1">_xludf.CONCAT("""","Kingdom", """:","""",KeggPlantTaxon!D24,""",")</f>
        <v>#NAME?</v>
      </c>
      <c r="G24" s="366" t="e">
        <f ca="1">_xludf.CONCAT("""","Subkingdom",""":", """",KeggPlantTaxon!F24,""",")</f>
        <v>#NAME?</v>
      </c>
      <c r="H24" s="366" t="e">
        <f ca="1">_xludf.CONCAT("""","Superdivision",""":", """",KeggPlantTaxon!H24,""",")</f>
        <v>#NAME?</v>
      </c>
      <c r="I24" s="366" t="e">
        <f ca="1">_xludf.CONCAT("""","Phylum", """:","""",KeggPlantTaxon!I24,""",")</f>
        <v>#NAME?</v>
      </c>
      <c r="J24" s="366" t="e">
        <f ca="1">_xludf.CONCAT("""","Subphylum", """:","""",KeggPlantTaxon!J24,""",")</f>
        <v>#NAME?</v>
      </c>
      <c r="K24" s="366" t="e">
        <f ca="1">_xludf.CONCAT("""","Class", """:","""",KeggPlantTaxon!K24,""",")</f>
        <v>#NAME?</v>
      </c>
      <c r="L24" s="366" t="e">
        <f ca="1">_xludf.CONCAT("""","Subclass", """:","""",KeggPlantTaxon!L24,""",")</f>
        <v>#NAME?</v>
      </c>
      <c r="M24" s="366" t="e">
        <f ca="1">_xludf.CONCAT("""","Order",""":","""", KeggPlantTaxon!O24,""",")</f>
        <v>#NAME?</v>
      </c>
      <c r="N24" s="366" t="e">
        <f ca="1">_xludf.CONCAT("""","Family",""":","""", KeggPlantTaxon!P24,""",")</f>
        <v>#NAME?</v>
      </c>
      <c r="O24" s="366" t="e">
        <f ca="1">_xludf.CONCAT("""","Subfamily",""":","""", KeggPlantTaxon!Q24,""",")</f>
        <v>#NAME?</v>
      </c>
      <c r="P24" s="366" t="e">
        <f ca="1">_xludf.CONCAT("""","Tribe",""":","""", KeggPlantTaxon!R24,""",")</f>
        <v>#NAME?</v>
      </c>
      <c r="Q24" s="366" t="e">
        <f ca="1">_xludf.CONCAT("""","Subtribe",""":","""", KeggPlantTaxon!S24,""",")</f>
        <v>#NAME?</v>
      </c>
      <c r="R24" s="366" t="e">
        <f ca="1">_xludf.CONCAT("""","Genus",""":","""", KeggPlantTaxon!T24,""",")</f>
        <v>#NAME?</v>
      </c>
      <c r="S24" s="366" t="e">
        <f t="shared" ca="1" si="1"/>
        <v>#NAME?</v>
      </c>
      <c r="T24" s="366" t="e">
        <f ca="1">_xludf.CONCAT("""","Species",""":","""", KeggPlantTaxon!U24,""",")</f>
        <v>#NAME?</v>
      </c>
      <c r="U24" s="366" t="e">
        <f ca="1">_xludf.CONCAT("""","VarSubsp",""":","""", KeggPlantTaxon!V24,"""")</f>
        <v>#NAME?</v>
      </c>
      <c r="V24" s="367"/>
      <c r="W24" s="367"/>
      <c r="X24" s="367"/>
      <c r="Y24" s="367"/>
      <c r="Z24" s="367"/>
    </row>
    <row r="25" spans="1:26" ht="14.25" customHeight="1">
      <c r="A25" s="368" t="s">
        <v>3215</v>
      </c>
      <c r="B25" s="365" t="e">
        <f t="shared" ca="1" si="0"/>
        <v>#NAME?</v>
      </c>
      <c r="C25" s="366" t="e">
        <f ca="1">(_xludf.CONCAT("""","KeggCode", """:","""",KeggPlantTaxon!A25,""","))</f>
        <v>#NAME?</v>
      </c>
      <c r="D25" s="366" t="e">
        <f ca="1">(_xludf.CONCAT("""","CommonName",""":", """",KeggPlantTaxon!B25,""","))</f>
        <v>#NAME?</v>
      </c>
      <c r="E25" s="366" t="e">
        <f ca="1">(_xludf.CONCAT("""","ScientificName",""":", """",KeggPlantTaxon!C25,""","))</f>
        <v>#NAME?</v>
      </c>
      <c r="F25" s="366" t="e">
        <f ca="1">_xludf.CONCAT("""","Kingdom", """:","""",KeggPlantTaxon!D25,""",")</f>
        <v>#NAME?</v>
      </c>
      <c r="G25" s="366" t="e">
        <f ca="1">_xludf.CONCAT("""","Subkingdom",""":", """",KeggPlantTaxon!F25,""",")</f>
        <v>#NAME?</v>
      </c>
      <c r="H25" s="366" t="e">
        <f ca="1">_xludf.CONCAT("""","Superdivision",""":", """",KeggPlantTaxon!H25,""",")</f>
        <v>#NAME?</v>
      </c>
      <c r="I25" s="366" t="e">
        <f ca="1">_xludf.CONCAT("""","Phylum", """:","""",KeggPlantTaxon!I25,""",")</f>
        <v>#NAME?</v>
      </c>
      <c r="J25" s="366" t="e">
        <f ca="1">_xludf.CONCAT("""","Subphylum", """:","""",KeggPlantTaxon!J25,""",")</f>
        <v>#NAME?</v>
      </c>
      <c r="K25" s="366" t="e">
        <f ca="1">_xludf.CONCAT("""","Class", """:","""",KeggPlantTaxon!K25,""",")</f>
        <v>#NAME?</v>
      </c>
      <c r="L25" s="366" t="e">
        <f ca="1">_xludf.CONCAT("""","Subclass", """:","""",KeggPlantTaxon!L25,""",")</f>
        <v>#NAME?</v>
      </c>
      <c r="M25" s="366" t="e">
        <f ca="1">_xludf.CONCAT("""","Order",""":","""", KeggPlantTaxon!O25,""",")</f>
        <v>#NAME?</v>
      </c>
      <c r="N25" s="366" t="e">
        <f ca="1">_xludf.CONCAT("""","Family",""":","""", KeggPlantTaxon!P25,""",")</f>
        <v>#NAME?</v>
      </c>
      <c r="O25" s="366" t="e">
        <f ca="1">_xludf.CONCAT("""","Subfamily",""":","""", KeggPlantTaxon!Q25,""",")</f>
        <v>#NAME?</v>
      </c>
      <c r="P25" s="366" t="e">
        <f ca="1">_xludf.CONCAT("""","Tribe",""":","""", KeggPlantTaxon!R25,""",")</f>
        <v>#NAME?</v>
      </c>
      <c r="Q25" s="366" t="e">
        <f ca="1">_xludf.CONCAT("""","Subtribe",""":","""", KeggPlantTaxon!S25,""",")</f>
        <v>#NAME?</v>
      </c>
      <c r="R25" s="366" t="e">
        <f ca="1">_xludf.CONCAT("""","Genus",""":","""", KeggPlantTaxon!T25,""",")</f>
        <v>#NAME?</v>
      </c>
      <c r="S25" s="366" t="e">
        <f t="shared" ca="1" si="1"/>
        <v>#NAME?</v>
      </c>
      <c r="T25" s="366" t="e">
        <f ca="1">_xludf.CONCAT("""","Species",""":","""", KeggPlantTaxon!U25,""",")</f>
        <v>#NAME?</v>
      </c>
      <c r="U25" s="366" t="e">
        <f ca="1">_xludf.CONCAT("""","VarSubsp",""":","""", KeggPlantTaxon!V25,"""")</f>
        <v>#NAME?</v>
      </c>
      <c r="V25" s="367"/>
      <c r="W25" s="367"/>
      <c r="X25" s="367"/>
      <c r="Y25" s="367"/>
      <c r="Z25" s="367"/>
    </row>
    <row r="26" spans="1:26" ht="14.25" customHeight="1">
      <c r="A26" s="368" t="s">
        <v>3216</v>
      </c>
      <c r="B26" s="365" t="e">
        <f t="shared" ca="1" si="0"/>
        <v>#NAME?</v>
      </c>
      <c r="C26" s="366" t="e">
        <f ca="1">(_xludf.CONCAT("""","KeggCode", """:","""",KeggPlantTaxon!A26,""","))</f>
        <v>#NAME?</v>
      </c>
      <c r="D26" s="366" t="e">
        <f ca="1">(_xludf.CONCAT("""","CommonName",""":", """",KeggPlantTaxon!B26,""","))</f>
        <v>#NAME?</v>
      </c>
      <c r="E26" s="366" t="e">
        <f ca="1">(_xludf.CONCAT("""","ScientificName",""":", """",KeggPlantTaxon!C26,""","))</f>
        <v>#NAME?</v>
      </c>
      <c r="F26" s="366" t="e">
        <f ca="1">_xludf.CONCAT("""","Kingdom", """:","""",KeggPlantTaxon!D26,""",")</f>
        <v>#NAME?</v>
      </c>
      <c r="G26" s="366" t="e">
        <f ca="1">_xludf.CONCAT("""","Subkingdom",""":", """",KeggPlantTaxon!F26,""",")</f>
        <v>#NAME?</v>
      </c>
      <c r="H26" s="366" t="e">
        <f ca="1">_xludf.CONCAT("""","Superdivision",""":", """",KeggPlantTaxon!H26,""",")</f>
        <v>#NAME?</v>
      </c>
      <c r="I26" s="366" t="e">
        <f ca="1">_xludf.CONCAT("""","Phylum", """:","""",KeggPlantTaxon!I26,""",")</f>
        <v>#NAME?</v>
      </c>
      <c r="J26" s="366" t="e">
        <f ca="1">_xludf.CONCAT("""","Subphylum", """:","""",KeggPlantTaxon!J26,""",")</f>
        <v>#NAME?</v>
      </c>
      <c r="K26" s="366" t="e">
        <f ca="1">_xludf.CONCAT("""","Class", """:","""",KeggPlantTaxon!K26,""",")</f>
        <v>#NAME?</v>
      </c>
      <c r="L26" s="366" t="e">
        <f ca="1">_xludf.CONCAT("""","Subclass", """:","""",KeggPlantTaxon!L26,""",")</f>
        <v>#NAME?</v>
      </c>
      <c r="M26" s="366" t="e">
        <f ca="1">_xludf.CONCAT("""","Order",""":","""", KeggPlantTaxon!O26,""",")</f>
        <v>#NAME?</v>
      </c>
      <c r="N26" s="366" t="e">
        <f ca="1">_xludf.CONCAT("""","Family",""":","""", KeggPlantTaxon!P26,""",")</f>
        <v>#NAME?</v>
      </c>
      <c r="O26" s="366" t="e">
        <f ca="1">_xludf.CONCAT("""","Subfamily",""":","""", KeggPlantTaxon!Q26,""",")</f>
        <v>#NAME?</v>
      </c>
      <c r="P26" s="366" t="e">
        <f ca="1">_xludf.CONCAT("""","Tribe",""":","""", KeggPlantTaxon!R26,""",")</f>
        <v>#NAME?</v>
      </c>
      <c r="Q26" s="366" t="e">
        <f ca="1">_xludf.CONCAT("""","Subtribe",""":","""", KeggPlantTaxon!S26,""",")</f>
        <v>#NAME?</v>
      </c>
      <c r="R26" s="366" t="e">
        <f ca="1">_xludf.CONCAT("""","Genus",""":","""", KeggPlantTaxon!T26,""",")</f>
        <v>#NAME?</v>
      </c>
      <c r="S26" s="366" t="e">
        <f t="shared" ca="1" si="1"/>
        <v>#NAME?</v>
      </c>
      <c r="T26" s="366" t="e">
        <f ca="1">_xludf.CONCAT("""","Species",""":","""", KeggPlantTaxon!U26,""",")</f>
        <v>#NAME?</v>
      </c>
      <c r="U26" s="366" t="e">
        <f ca="1">_xludf.CONCAT("""","VarSubsp",""":","""", KeggPlantTaxon!V26,"""")</f>
        <v>#NAME?</v>
      </c>
      <c r="V26" s="367"/>
      <c r="W26" s="367"/>
      <c r="X26" s="367"/>
      <c r="Y26" s="367"/>
      <c r="Z26" s="367"/>
    </row>
    <row r="27" spans="1:26" ht="14.25" customHeight="1">
      <c r="A27" s="368" t="s">
        <v>3217</v>
      </c>
      <c r="B27" s="365" t="e">
        <f t="shared" ca="1" si="0"/>
        <v>#NAME?</v>
      </c>
      <c r="C27" s="366" t="e">
        <f ca="1">(_xludf.CONCAT("""","KeggCode", """:","""",KeggPlantTaxon!A27,""","))</f>
        <v>#NAME?</v>
      </c>
      <c r="D27" s="366" t="e">
        <f ca="1">(_xludf.CONCAT("""","CommonName",""":", """",KeggPlantTaxon!B27,""","))</f>
        <v>#NAME?</v>
      </c>
      <c r="E27" s="366" t="e">
        <f ca="1">(_xludf.CONCAT("""","ScientificName",""":", """",KeggPlantTaxon!C27,""","))</f>
        <v>#NAME?</v>
      </c>
      <c r="F27" s="366" t="e">
        <f ca="1">_xludf.CONCAT("""","Kingdom", """:","""",KeggPlantTaxon!D27,""",")</f>
        <v>#NAME?</v>
      </c>
      <c r="G27" s="366" t="e">
        <f ca="1">_xludf.CONCAT("""","Subkingdom",""":", """",KeggPlantTaxon!F27,""",")</f>
        <v>#NAME?</v>
      </c>
      <c r="H27" s="366" t="e">
        <f ca="1">_xludf.CONCAT("""","Superdivision",""":", """",KeggPlantTaxon!H27,""",")</f>
        <v>#NAME?</v>
      </c>
      <c r="I27" s="366" t="e">
        <f ca="1">_xludf.CONCAT("""","Phylum", """:","""",KeggPlantTaxon!I27,""",")</f>
        <v>#NAME?</v>
      </c>
      <c r="J27" s="366" t="e">
        <f ca="1">_xludf.CONCAT("""","Subphylum", """:","""",KeggPlantTaxon!J27,""",")</f>
        <v>#NAME?</v>
      </c>
      <c r="K27" s="366" t="e">
        <f ca="1">_xludf.CONCAT("""","Class", """:","""",KeggPlantTaxon!K27,""",")</f>
        <v>#NAME?</v>
      </c>
      <c r="L27" s="366" t="e">
        <f ca="1">_xludf.CONCAT("""","Subclass", """:","""",KeggPlantTaxon!L27,""",")</f>
        <v>#NAME?</v>
      </c>
      <c r="M27" s="366" t="e">
        <f ca="1">_xludf.CONCAT("""","Order",""":","""", KeggPlantTaxon!O27,""",")</f>
        <v>#NAME?</v>
      </c>
      <c r="N27" s="366" t="e">
        <f ca="1">_xludf.CONCAT("""","Family",""":","""", KeggPlantTaxon!P27,""",")</f>
        <v>#NAME?</v>
      </c>
      <c r="O27" s="366" t="e">
        <f ca="1">_xludf.CONCAT("""","Subfamily",""":","""", KeggPlantTaxon!Q27,""",")</f>
        <v>#NAME?</v>
      </c>
      <c r="P27" s="366" t="e">
        <f ca="1">_xludf.CONCAT("""","Tribe",""":","""", KeggPlantTaxon!R27,""",")</f>
        <v>#NAME?</v>
      </c>
      <c r="Q27" s="366" t="e">
        <f ca="1">_xludf.CONCAT("""","Subtribe",""":","""", KeggPlantTaxon!S27,""",")</f>
        <v>#NAME?</v>
      </c>
      <c r="R27" s="366" t="e">
        <f ca="1">_xludf.CONCAT("""","Genus",""":","""", KeggPlantTaxon!T27,""",")</f>
        <v>#NAME?</v>
      </c>
      <c r="S27" s="366" t="e">
        <f t="shared" ca="1" si="1"/>
        <v>#NAME?</v>
      </c>
      <c r="T27" s="366" t="e">
        <f ca="1">_xludf.CONCAT("""","Species",""":","""", KeggPlantTaxon!U27,""",")</f>
        <v>#NAME?</v>
      </c>
      <c r="U27" s="366" t="e">
        <f ca="1">_xludf.CONCAT("""","VarSubsp",""":","""", KeggPlantTaxon!V27,"""")</f>
        <v>#NAME?</v>
      </c>
      <c r="V27" s="367"/>
      <c r="W27" s="367"/>
      <c r="X27" s="367"/>
      <c r="Y27" s="367"/>
      <c r="Z27" s="367"/>
    </row>
    <row r="28" spans="1:26" ht="14.25" customHeight="1">
      <c r="A28" s="368" t="s">
        <v>3218</v>
      </c>
      <c r="B28" s="365" t="e">
        <f t="shared" ca="1" si="0"/>
        <v>#NAME?</v>
      </c>
      <c r="C28" s="366" t="e">
        <f ca="1">(_xludf.CONCAT("""","KeggCode", """:","""",KeggPlantTaxon!A28,""","))</f>
        <v>#NAME?</v>
      </c>
      <c r="D28" s="366" t="e">
        <f ca="1">(_xludf.CONCAT("""","CommonName",""":", """",KeggPlantTaxon!B28,""","))</f>
        <v>#NAME?</v>
      </c>
      <c r="E28" s="366" t="e">
        <f ca="1">(_xludf.CONCAT("""","ScientificName",""":", """",KeggPlantTaxon!C28,""","))</f>
        <v>#NAME?</v>
      </c>
      <c r="F28" s="366" t="e">
        <f ca="1">_xludf.CONCAT("""","Kingdom", """:","""",KeggPlantTaxon!D28,""",")</f>
        <v>#NAME?</v>
      </c>
      <c r="G28" s="366" t="e">
        <f ca="1">_xludf.CONCAT("""","Subkingdom",""":", """",KeggPlantTaxon!F28,""",")</f>
        <v>#NAME?</v>
      </c>
      <c r="H28" s="366" t="e">
        <f ca="1">_xludf.CONCAT("""","Superdivision",""":", """",KeggPlantTaxon!H28,""",")</f>
        <v>#NAME?</v>
      </c>
      <c r="I28" s="366" t="e">
        <f ca="1">_xludf.CONCAT("""","Phylum", """:","""",KeggPlantTaxon!I28,""",")</f>
        <v>#NAME?</v>
      </c>
      <c r="J28" s="366" t="e">
        <f ca="1">_xludf.CONCAT("""","Subphylum", """:","""",KeggPlantTaxon!J28,""",")</f>
        <v>#NAME?</v>
      </c>
      <c r="K28" s="366" t="e">
        <f ca="1">_xludf.CONCAT("""","Class", """:","""",KeggPlantTaxon!K28,""",")</f>
        <v>#NAME?</v>
      </c>
      <c r="L28" s="366" t="e">
        <f ca="1">_xludf.CONCAT("""","Subclass", """:","""",KeggPlantTaxon!L28,""",")</f>
        <v>#NAME?</v>
      </c>
      <c r="M28" s="366" t="e">
        <f ca="1">_xludf.CONCAT("""","Order",""":","""", KeggPlantTaxon!O28,""",")</f>
        <v>#NAME?</v>
      </c>
      <c r="N28" s="366" t="e">
        <f ca="1">_xludf.CONCAT("""","Family",""":","""", KeggPlantTaxon!P28,""",")</f>
        <v>#NAME?</v>
      </c>
      <c r="O28" s="366" t="e">
        <f ca="1">_xludf.CONCAT("""","Subfamily",""":","""", KeggPlantTaxon!Q28,""",")</f>
        <v>#NAME?</v>
      </c>
      <c r="P28" s="366" t="e">
        <f ca="1">_xludf.CONCAT("""","Tribe",""":","""", KeggPlantTaxon!R28,""",")</f>
        <v>#NAME?</v>
      </c>
      <c r="Q28" s="366" t="e">
        <f ca="1">_xludf.CONCAT("""","Subtribe",""":","""", KeggPlantTaxon!S28,""",")</f>
        <v>#NAME?</v>
      </c>
      <c r="R28" s="366" t="e">
        <f ca="1">_xludf.CONCAT("""","Genus",""":","""", KeggPlantTaxon!T28,""",")</f>
        <v>#NAME?</v>
      </c>
      <c r="S28" s="366" t="e">
        <f t="shared" ca="1" si="1"/>
        <v>#NAME?</v>
      </c>
      <c r="T28" s="366" t="e">
        <f ca="1">_xludf.CONCAT("""","Species",""":","""", KeggPlantTaxon!U28,""",")</f>
        <v>#NAME?</v>
      </c>
      <c r="U28" s="366" t="e">
        <f ca="1">_xludf.CONCAT("""","VarSubsp",""":","""", KeggPlantTaxon!V28,"""")</f>
        <v>#NAME?</v>
      </c>
      <c r="V28" s="367"/>
      <c r="W28" s="367"/>
      <c r="X28" s="367"/>
      <c r="Y28" s="367"/>
      <c r="Z28" s="367"/>
    </row>
    <row r="29" spans="1:26" ht="14.25" customHeight="1">
      <c r="A29" s="368" t="s">
        <v>3219</v>
      </c>
      <c r="B29" s="365" t="e">
        <f t="shared" ca="1" si="0"/>
        <v>#NAME?</v>
      </c>
      <c r="C29" s="366" t="e">
        <f ca="1">(_xludf.CONCAT("""","KeggCode", """:","""",KeggPlantTaxon!A29,""","))</f>
        <v>#NAME?</v>
      </c>
      <c r="D29" s="366" t="e">
        <f ca="1">(_xludf.CONCAT("""","CommonName",""":", """",KeggPlantTaxon!B29,""","))</f>
        <v>#NAME?</v>
      </c>
      <c r="E29" s="366" t="e">
        <f ca="1">(_xludf.CONCAT("""","ScientificName",""":", """",KeggPlantTaxon!C29,""","))</f>
        <v>#NAME?</v>
      </c>
      <c r="F29" s="366" t="e">
        <f ca="1">_xludf.CONCAT("""","Kingdom", """:","""",KeggPlantTaxon!D29,""",")</f>
        <v>#NAME?</v>
      </c>
      <c r="G29" s="366" t="e">
        <f ca="1">_xludf.CONCAT("""","Subkingdom",""":", """",KeggPlantTaxon!F29,""",")</f>
        <v>#NAME?</v>
      </c>
      <c r="H29" s="366" t="e">
        <f ca="1">_xludf.CONCAT("""","Superdivision",""":", """",KeggPlantTaxon!H29,""",")</f>
        <v>#NAME?</v>
      </c>
      <c r="I29" s="366" t="e">
        <f ca="1">_xludf.CONCAT("""","Phylum", """:","""",KeggPlantTaxon!I29,""",")</f>
        <v>#NAME?</v>
      </c>
      <c r="J29" s="366" t="e">
        <f ca="1">_xludf.CONCAT("""","Subphylum", """:","""",KeggPlantTaxon!J29,""",")</f>
        <v>#NAME?</v>
      </c>
      <c r="K29" s="366" t="e">
        <f ca="1">_xludf.CONCAT("""","Class", """:","""",KeggPlantTaxon!K29,""",")</f>
        <v>#NAME?</v>
      </c>
      <c r="L29" s="366" t="e">
        <f ca="1">_xludf.CONCAT("""","Subclass", """:","""",KeggPlantTaxon!L29,""",")</f>
        <v>#NAME?</v>
      </c>
      <c r="M29" s="366" t="e">
        <f ca="1">_xludf.CONCAT("""","Order",""":","""", KeggPlantTaxon!O29,""",")</f>
        <v>#NAME?</v>
      </c>
      <c r="N29" s="366" t="e">
        <f ca="1">_xludf.CONCAT("""","Family",""":","""", KeggPlantTaxon!P29,""",")</f>
        <v>#NAME?</v>
      </c>
      <c r="O29" s="366" t="e">
        <f ca="1">_xludf.CONCAT("""","Subfamily",""":","""", KeggPlantTaxon!Q29,""",")</f>
        <v>#NAME?</v>
      </c>
      <c r="P29" s="366" t="e">
        <f ca="1">_xludf.CONCAT("""","Tribe",""":","""", KeggPlantTaxon!R29,""",")</f>
        <v>#NAME?</v>
      </c>
      <c r="Q29" s="366" t="e">
        <f ca="1">_xludf.CONCAT("""","Subtribe",""":","""", KeggPlantTaxon!S29,""",")</f>
        <v>#NAME?</v>
      </c>
      <c r="R29" s="366" t="e">
        <f ca="1">_xludf.CONCAT("""","Genus",""":","""", KeggPlantTaxon!T29,""",")</f>
        <v>#NAME?</v>
      </c>
      <c r="S29" s="366" t="e">
        <f t="shared" ca="1" si="1"/>
        <v>#NAME?</v>
      </c>
      <c r="T29" s="366" t="e">
        <f ca="1">_xludf.CONCAT("""","Species",""":","""", KeggPlantTaxon!U29,""",")</f>
        <v>#NAME?</v>
      </c>
      <c r="U29" s="366" t="e">
        <f ca="1">_xludf.CONCAT("""","VarSubsp",""":","""", KeggPlantTaxon!V29,"""")</f>
        <v>#NAME?</v>
      </c>
      <c r="V29" s="367"/>
      <c r="W29" s="367"/>
      <c r="X29" s="367"/>
      <c r="Y29" s="367"/>
      <c r="Z29" s="367"/>
    </row>
    <row r="30" spans="1:26" ht="14.25" customHeight="1">
      <c r="A30" s="368" t="s">
        <v>3220</v>
      </c>
      <c r="B30" s="365" t="e">
        <f t="shared" ca="1" si="0"/>
        <v>#NAME?</v>
      </c>
      <c r="C30" s="366" t="e">
        <f ca="1">(_xludf.CONCAT("""","KeggCode", """:","""",KeggPlantTaxon!A30,""","))</f>
        <v>#NAME?</v>
      </c>
      <c r="D30" s="366" t="e">
        <f ca="1">(_xludf.CONCAT("""","CommonName",""":", """",KeggPlantTaxon!B30,""","))</f>
        <v>#NAME?</v>
      </c>
      <c r="E30" s="366" t="e">
        <f ca="1">(_xludf.CONCAT("""","ScientificName",""":", """",KeggPlantTaxon!C30,""","))</f>
        <v>#NAME?</v>
      </c>
      <c r="F30" s="366" t="e">
        <f ca="1">_xludf.CONCAT("""","Kingdom", """:","""",KeggPlantTaxon!D30,""",")</f>
        <v>#NAME?</v>
      </c>
      <c r="G30" s="366" t="e">
        <f ca="1">_xludf.CONCAT("""","Subkingdom",""":", """",KeggPlantTaxon!F30,""",")</f>
        <v>#NAME?</v>
      </c>
      <c r="H30" s="366" t="e">
        <f ca="1">_xludf.CONCAT("""","Superdivision",""":", """",KeggPlantTaxon!H30,""",")</f>
        <v>#NAME?</v>
      </c>
      <c r="I30" s="366" t="e">
        <f ca="1">_xludf.CONCAT("""","Phylum", """:","""",KeggPlantTaxon!I30,""",")</f>
        <v>#NAME?</v>
      </c>
      <c r="J30" s="366" t="e">
        <f ca="1">_xludf.CONCAT("""","Subphylum", """:","""",KeggPlantTaxon!J30,""",")</f>
        <v>#NAME?</v>
      </c>
      <c r="K30" s="366" t="e">
        <f ca="1">_xludf.CONCAT("""","Class", """:","""",KeggPlantTaxon!K30,""",")</f>
        <v>#NAME?</v>
      </c>
      <c r="L30" s="366" t="e">
        <f ca="1">_xludf.CONCAT("""","Subclass", """:","""",KeggPlantTaxon!L30,""",")</f>
        <v>#NAME?</v>
      </c>
      <c r="M30" s="366" t="e">
        <f ca="1">_xludf.CONCAT("""","Order",""":","""", KeggPlantTaxon!O30,""",")</f>
        <v>#NAME?</v>
      </c>
      <c r="N30" s="366" t="e">
        <f ca="1">_xludf.CONCAT("""","Family",""":","""", KeggPlantTaxon!P30,""",")</f>
        <v>#NAME?</v>
      </c>
      <c r="O30" s="366" t="e">
        <f ca="1">_xludf.CONCAT("""","Subfamily",""":","""", KeggPlantTaxon!Q30,""",")</f>
        <v>#NAME?</v>
      </c>
      <c r="P30" s="366" t="e">
        <f ca="1">_xludf.CONCAT("""","Tribe",""":","""", KeggPlantTaxon!R30,""",")</f>
        <v>#NAME?</v>
      </c>
      <c r="Q30" s="366" t="e">
        <f ca="1">_xludf.CONCAT("""","Subtribe",""":","""", KeggPlantTaxon!S30,""",")</f>
        <v>#NAME?</v>
      </c>
      <c r="R30" s="366" t="e">
        <f ca="1">_xludf.CONCAT("""","Genus",""":","""", KeggPlantTaxon!T30,""",")</f>
        <v>#NAME?</v>
      </c>
      <c r="S30" s="366" t="e">
        <f t="shared" ca="1" si="1"/>
        <v>#NAME?</v>
      </c>
      <c r="T30" s="366" t="e">
        <f ca="1">_xludf.CONCAT("""","Species",""":","""", KeggPlantTaxon!U30,""",")</f>
        <v>#NAME?</v>
      </c>
      <c r="U30" s="366" t="e">
        <f ca="1">_xludf.CONCAT("""","VarSubsp",""":","""", KeggPlantTaxon!V30,"""")</f>
        <v>#NAME?</v>
      </c>
      <c r="V30" s="367"/>
      <c r="W30" s="367"/>
      <c r="X30" s="367"/>
      <c r="Y30" s="367"/>
      <c r="Z30" s="367"/>
    </row>
    <row r="31" spans="1:26" ht="14.25" customHeight="1">
      <c r="A31" s="368" t="s">
        <v>3221</v>
      </c>
      <c r="B31" s="365" t="e">
        <f t="shared" ca="1" si="0"/>
        <v>#NAME?</v>
      </c>
      <c r="C31" s="366" t="e">
        <f ca="1">(_xludf.CONCAT("""","KeggCode", """:","""",KeggPlantTaxon!A31,""","))</f>
        <v>#NAME?</v>
      </c>
      <c r="D31" s="366" t="e">
        <f ca="1">(_xludf.CONCAT("""","CommonName",""":", """",KeggPlantTaxon!B31,""","))</f>
        <v>#NAME?</v>
      </c>
      <c r="E31" s="366" t="e">
        <f ca="1">(_xludf.CONCAT("""","ScientificName",""":", """",KeggPlantTaxon!C31,""","))</f>
        <v>#NAME?</v>
      </c>
      <c r="F31" s="366" t="e">
        <f ca="1">_xludf.CONCAT("""","Kingdom", """:","""",KeggPlantTaxon!D31,""",")</f>
        <v>#NAME?</v>
      </c>
      <c r="G31" s="366" t="e">
        <f ca="1">_xludf.CONCAT("""","Subkingdom",""":", """",KeggPlantTaxon!F31,""",")</f>
        <v>#NAME?</v>
      </c>
      <c r="H31" s="366" t="e">
        <f ca="1">_xludf.CONCAT("""","Superdivision",""":", """",KeggPlantTaxon!H31,""",")</f>
        <v>#NAME?</v>
      </c>
      <c r="I31" s="366" t="e">
        <f ca="1">_xludf.CONCAT("""","Phylum", """:","""",KeggPlantTaxon!I31,""",")</f>
        <v>#NAME?</v>
      </c>
      <c r="J31" s="366" t="e">
        <f ca="1">_xludf.CONCAT("""","Subphylum", """:","""",KeggPlantTaxon!J31,""",")</f>
        <v>#NAME?</v>
      </c>
      <c r="K31" s="366" t="e">
        <f ca="1">_xludf.CONCAT("""","Class", """:","""",KeggPlantTaxon!K31,""",")</f>
        <v>#NAME?</v>
      </c>
      <c r="L31" s="366" t="e">
        <f ca="1">_xludf.CONCAT("""","Subclass", """:","""",KeggPlantTaxon!L31,""",")</f>
        <v>#NAME?</v>
      </c>
      <c r="M31" s="366" t="e">
        <f ca="1">_xludf.CONCAT("""","Order",""":","""", KeggPlantTaxon!O31,""",")</f>
        <v>#NAME?</v>
      </c>
      <c r="N31" s="366" t="e">
        <f ca="1">_xludf.CONCAT("""","Family",""":","""", KeggPlantTaxon!P31,""",")</f>
        <v>#NAME?</v>
      </c>
      <c r="O31" s="366" t="e">
        <f ca="1">_xludf.CONCAT("""","Subfamily",""":","""", KeggPlantTaxon!Q31,""",")</f>
        <v>#NAME?</v>
      </c>
      <c r="P31" s="366" t="e">
        <f ca="1">_xludf.CONCAT("""","Tribe",""":","""", KeggPlantTaxon!R31,""",")</f>
        <v>#NAME?</v>
      </c>
      <c r="Q31" s="366" t="e">
        <f ca="1">_xludf.CONCAT("""","Subtribe",""":","""", KeggPlantTaxon!S31,""",")</f>
        <v>#NAME?</v>
      </c>
      <c r="R31" s="366" t="e">
        <f ca="1">_xludf.CONCAT("""","Genus",""":","""", KeggPlantTaxon!T31,""",")</f>
        <v>#NAME?</v>
      </c>
      <c r="S31" s="366" t="e">
        <f t="shared" ca="1" si="1"/>
        <v>#NAME?</v>
      </c>
      <c r="T31" s="366" t="e">
        <f ca="1">_xludf.CONCAT("""","Species",""":","""", KeggPlantTaxon!U31,""",")</f>
        <v>#NAME?</v>
      </c>
      <c r="U31" s="366" t="e">
        <f ca="1">_xludf.CONCAT("""","VarSubsp",""":","""", KeggPlantTaxon!V31,"""")</f>
        <v>#NAME?</v>
      </c>
      <c r="V31" s="367"/>
      <c r="W31" s="367"/>
      <c r="X31" s="367"/>
      <c r="Y31" s="367"/>
      <c r="Z31" s="367"/>
    </row>
    <row r="32" spans="1:26" ht="14.25" customHeight="1">
      <c r="A32" s="368" t="s">
        <v>3222</v>
      </c>
      <c r="B32" s="365" t="e">
        <f t="shared" ca="1" si="0"/>
        <v>#NAME?</v>
      </c>
      <c r="C32" s="366" t="e">
        <f ca="1">(_xludf.CONCAT("""","KeggCode", """:","""",KeggPlantTaxon!A32,""","))</f>
        <v>#NAME?</v>
      </c>
      <c r="D32" s="366" t="e">
        <f ca="1">(_xludf.CONCAT("""","CommonName",""":", """",KeggPlantTaxon!B32,""","))</f>
        <v>#NAME?</v>
      </c>
      <c r="E32" s="366" t="e">
        <f ca="1">(_xludf.CONCAT("""","ScientificName",""":", """",KeggPlantTaxon!C32,""","))</f>
        <v>#NAME?</v>
      </c>
      <c r="F32" s="366" t="e">
        <f ca="1">_xludf.CONCAT("""","Kingdom", """:","""",KeggPlantTaxon!D32,""",")</f>
        <v>#NAME?</v>
      </c>
      <c r="G32" s="366" t="e">
        <f ca="1">_xludf.CONCAT("""","Subkingdom",""":", """",KeggPlantTaxon!F32,""",")</f>
        <v>#NAME?</v>
      </c>
      <c r="H32" s="366" t="e">
        <f ca="1">_xludf.CONCAT("""","Superdivision",""":", """",KeggPlantTaxon!H32,""",")</f>
        <v>#NAME?</v>
      </c>
      <c r="I32" s="366" t="e">
        <f ca="1">_xludf.CONCAT("""","Phylum", """:","""",KeggPlantTaxon!I32,""",")</f>
        <v>#NAME?</v>
      </c>
      <c r="J32" s="366" t="e">
        <f ca="1">_xludf.CONCAT("""","Subphylum", """:","""",KeggPlantTaxon!J32,""",")</f>
        <v>#NAME?</v>
      </c>
      <c r="K32" s="366" t="e">
        <f ca="1">_xludf.CONCAT("""","Class", """:","""",KeggPlantTaxon!K32,""",")</f>
        <v>#NAME?</v>
      </c>
      <c r="L32" s="366" t="e">
        <f ca="1">_xludf.CONCAT("""","Subclass", """:","""",KeggPlantTaxon!L32,""",")</f>
        <v>#NAME?</v>
      </c>
      <c r="M32" s="366" t="e">
        <f ca="1">_xludf.CONCAT("""","Order",""":","""", KeggPlantTaxon!O32,""",")</f>
        <v>#NAME?</v>
      </c>
      <c r="N32" s="366" t="e">
        <f ca="1">_xludf.CONCAT("""","Family",""":","""", KeggPlantTaxon!P32,""",")</f>
        <v>#NAME?</v>
      </c>
      <c r="O32" s="366" t="e">
        <f ca="1">_xludf.CONCAT("""","Subfamily",""":","""", KeggPlantTaxon!Q32,""",")</f>
        <v>#NAME?</v>
      </c>
      <c r="P32" s="366" t="e">
        <f ca="1">_xludf.CONCAT("""","Tribe",""":","""", KeggPlantTaxon!R32,""",")</f>
        <v>#NAME?</v>
      </c>
      <c r="Q32" s="366" t="e">
        <f ca="1">_xludf.CONCAT("""","Subtribe",""":","""", KeggPlantTaxon!S32,""",")</f>
        <v>#NAME?</v>
      </c>
      <c r="R32" s="366" t="e">
        <f ca="1">_xludf.CONCAT("""","Genus",""":","""", KeggPlantTaxon!T32,""",")</f>
        <v>#NAME?</v>
      </c>
      <c r="S32" s="366" t="e">
        <f t="shared" ca="1" si="1"/>
        <v>#NAME?</v>
      </c>
      <c r="T32" s="366" t="e">
        <f ca="1">_xludf.CONCAT("""","Species",""":","""", KeggPlantTaxon!U32,""",")</f>
        <v>#NAME?</v>
      </c>
      <c r="U32" s="366" t="e">
        <f ca="1">_xludf.CONCAT("""","VarSubsp",""":","""", KeggPlantTaxon!V32,"""")</f>
        <v>#NAME?</v>
      </c>
      <c r="V32" s="367"/>
      <c r="W32" s="367"/>
      <c r="X32" s="367"/>
      <c r="Y32" s="367"/>
      <c r="Z32" s="367"/>
    </row>
    <row r="33" spans="1:26" ht="14.25" customHeight="1">
      <c r="A33" s="368" t="s">
        <v>3223</v>
      </c>
      <c r="B33" s="365" t="e">
        <f t="shared" ca="1" si="0"/>
        <v>#NAME?</v>
      </c>
      <c r="C33" s="366" t="e">
        <f ca="1">(_xludf.CONCAT("""","KeggCode", """:","""",KeggPlantTaxon!A33,""","))</f>
        <v>#NAME?</v>
      </c>
      <c r="D33" s="366" t="e">
        <f ca="1">(_xludf.CONCAT("""","CommonName",""":", """",KeggPlantTaxon!B33,""","))</f>
        <v>#NAME?</v>
      </c>
      <c r="E33" s="366" t="e">
        <f ca="1">(_xludf.CONCAT("""","ScientificName",""":", """",KeggPlantTaxon!C33,""","))</f>
        <v>#NAME?</v>
      </c>
      <c r="F33" s="366" t="e">
        <f ca="1">_xludf.CONCAT("""","Kingdom", """:","""",KeggPlantTaxon!D33,""",")</f>
        <v>#NAME?</v>
      </c>
      <c r="G33" s="366" t="e">
        <f ca="1">_xludf.CONCAT("""","Subkingdom",""":", """",KeggPlantTaxon!F33,""",")</f>
        <v>#NAME?</v>
      </c>
      <c r="H33" s="366" t="e">
        <f ca="1">_xludf.CONCAT("""","Superdivision",""":", """",KeggPlantTaxon!H33,""",")</f>
        <v>#NAME?</v>
      </c>
      <c r="I33" s="366" t="e">
        <f ca="1">_xludf.CONCAT("""","Phylum", """:","""",KeggPlantTaxon!I33,""",")</f>
        <v>#NAME?</v>
      </c>
      <c r="J33" s="366" t="e">
        <f ca="1">_xludf.CONCAT("""","Subphylum", """:","""",KeggPlantTaxon!J33,""",")</f>
        <v>#NAME?</v>
      </c>
      <c r="K33" s="366" t="e">
        <f ca="1">_xludf.CONCAT("""","Class", """:","""",KeggPlantTaxon!K33,""",")</f>
        <v>#NAME?</v>
      </c>
      <c r="L33" s="366" t="e">
        <f ca="1">_xludf.CONCAT("""","Subclass", """:","""",KeggPlantTaxon!L33,""",")</f>
        <v>#NAME?</v>
      </c>
      <c r="M33" s="366" t="e">
        <f ca="1">_xludf.CONCAT("""","Order",""":","""", KeggPlantTaxon!O33,""",")</f>
        <v>#NAME?</v>
      </c>
      <c r="N33" s="366" t="e">
        <f ca="1">_xludf.CONCAT("""","Family",""":","""", KeggPlantTaxon!P33,""",")</f>
        <v>#NAME?</v>
      </c>
      <c r="O33" s="366" t="e">
        <f ca="1">_xludf.CONCAT("""","Subfamily",""":","""", KeggPlantTaxon!Q33,""",")</f>
        <v>#NAME?</v>
      </c>
      <c r="P33" s="366" t="e">
        <f ca="1">_xludf.CONCAT("""","Tribe",""":","""", KeggPlantTaxon!R33,""",")</f>
        <v>#NAME?</v>
      </c>
      <c r="Q33" s="366" t="e">
        <f ca="1">_xludf.CONCAT("""","Subtribe",""":","""", KeggPlantTaxon!S33,""",")</f>
        <v>#NAME?</v>
      </c>
      <c r="R33" s="366" t="e">
        <f ca="1">_xludf.CONCAT("""","Genus",""":","""", KeggPlantTaxon!T33,""",")</f>
        <v>#NAME?</v>
      </c>
      <c r="S33" s="366" t="e">
        <f t="shared" ca="1" si="1"/>
        <v>#NAME?</v>
      </c>
      <c r="T33" s="366" t="e">
        <f ca="1">_xludf.CONCAT("""","Species",""":","""", KeggPlantTaxon!U33,""",")</f>
        <v>#NAME?</v>
      </c>
      <c r="U33" s="366" t="e">
        <f ca="1">_xludf.CONCAT("""","VarSubsp",""":","""", KeggPlantTaxon!V33,"""")</f>
        <v>#NAME?</v>
      </c>
      <c r="V33" s="367"/>
      <c r="W33" s="367"/>
      <c r="X33" s="367"/>
      <c r="Y33" s="367"/>
      <c r="Z33" s="367"/>
    </row>
    <row r="34" spans="1:26" ht="14.25" customHeight="1">
      <c r="A34" s="368" t="s">
        <v>3224</v>
      </c>
      <c r="B34" s="365" t="e">
        <f t="shared" ca="1" si="0"/>
        <v>#NAME?</v>
      </c>
      <c r="C34" s="366" t="e">
        <f ca="1">(_xludf.CONCAT("""","KeggCode", """:","""",KeggPlantTaxon!A34,""","))</f>
        <v>#NAME?</v>
      </c>
      <c r="D34" s="366" t="e">
        <f ca="1">(_xludf.CONCAT("""","CommonName",""":", """",KeggPlantTaxon!B34,""","))</f>
        <v>#NAME?</v>
      </c>
      <c r="E34" s="366" t="e">
        <f ca="1">(_xludf.CONCAT("""","ScientificName",""":", """",KeggPlantTaxon!C34,""","))</f>
        <v>#NAME?</v>
      </c>
      <c r="F34" s="366" t="e">
        <f ca="1">_xludf.CONCAT("""","Kingdom", """:","""",KeggPlantTaxon!D34,""",")</f>
        <v>#NAME?</v>
      </c>
      <c r="G34" s="366" t="e">
        <f ca="1">_xludf.CONCAT("""","Subkingdom",""":", """",KeggPlantTaxon!F34,""",")</f>
        <v>#NAME?</v>
      </c>
      <c r="H34" s="366" t="e">
        <f ca="1">_xludf.CONCAT("""","Superdivision",""":", """",KeggPlantTaxon!H34,""",")</f>
        <v>#NAME?</v>
      </c>
      <c r="I34" s="366" t="e">
        <f ca="1">_xludf.CONCAT("""","Phylum", """:","""",KeggPlantTaxon!I34,""",")</f>
        <v>#NAME?</v>
      </c>
      <c r="J34" s="366" t="e">
        <f ca="1">_xludf.CONCAT("""","Subphylum", """:","""",KeggPlantTaxon!J34,""",")</f>
        <v>#NAME?</v>
      </c>
      <c r="K34" s="366" t="e">
        <f ca="1">_xludf.CONCAT("""","Class", """:","""",KeggPlantTaxon!K34,""",")</f>
        <v>#NAME?</v>
      </c>
      <c r="L34" s="366" t="e">
        <f ca="1">_xludf.CONCAT("""","Subclass", """:","""",KeggPlantTaxon!L34,""",")</f>
        <v>#NAME?</v>
      </c>
      <c r="M34" s="366" t="e">
        <f ca="1">_xludf.CONCAT("""","Order",""":","""", KeggPlantTaxon!O34,""",")</f>
        <v>#NAME?</v>
      </c>
      <c r="N34" s="366" t="e">
        <f ca="1">_xludf.CONCAT("""","Family",""":","""", KeggPlantTaxon!P34,""",")</f>
        <v>#NAME?</v>
      </c>
      <c r="O34" s="366" t="e">
        <f ca="1">_xludf.CONCAT("""","Subfamily",""":","""", KeggPlantTaxon!Q34,""",")</f>
        <v>#NAME?</v>
      </c>
      <c r="P34" s="366" t="e">
        <f ca="1">_xludf.CONCAT("""","Tribe",""":","""", KeggPlantTaxon!R34,""",")</f>
        <v>#NAME?</v>
      </c>
      <c r="Q34" s="366" t="e">
        <f ca="1">_xludf.CONCAT("""","Subtribe",""":","""", KeggPlantTaxon!S34,""",")</f>
        <v>#NAME?</v>
      </c>
      <c r="R34" s="366" t="e">
        <f ca="1">_xludf.CONCAT("""","Genus",""":","""", KeggPlantTaxon!T34,""",")</f>
        <v>#NAME?</v>
      </c>
      <c r="S34" s="366" t="e">
        <f t="shared" ca="1" si="1"/>
        <v>#NAME?</v>
      </c>
      <c r="T34" s="366" t="e">
        <f ca="1">_xludf.CONCAT("""","Species",""":","""", KeggPlantTaxon!U34,""",")</f>
        <v>#NAME?</v>
      </c>
      <c r="U34" s="366" t="e">
        <f ca="1">_xludf.CONCAT("""","VarSubsp",""":","""", KeggPlantTaxon!V34,"""")</f>
        <v>#NAME?</v>
      </c>
      <c r="V34" s="367"/>
      <c r="W34" s="367"/>
      <c r="X34" s="367"/>
      <c r="Y34" s="367"/>
      <c r="Z34" s="367"/>
    </row>
    <row r="35" spans="1:26" ht="14.25" customHeight="1">
      <c r="A35" s="368" t="s">
        <v>3225</v>
      </c>
      <c r="B35" s="365" t="e">
        <f t="shared" ca="1" si="0"/>
        <v>#NAME?</v>
      </c>
      <c r="C35" s="366" t="e">
        <f ca="1">(_xludf.CONCAT("""","KeggCode", """:","""",KeggPlantTaxon!A35,""","))</f>
        <v>#NAME?</v>
      </c>
      <c r="D35" s="366" t="e">
        <f ca="1">(_xludf.CONCAT("""","CommonName",""":", """",KeggPlantTaxon!B35,""","))</f>
        <v>#NAME?</v>
      </c>
      <c r="E35" s="366" t="e">
        <f ca="1">(_xludf.CONCAT("""","ScientificName",""":", """",KeggPlantTaxon!C35,""","))</f>
        <v>#NAME?</v>
      </c>
      <c r="F35" s="366" t="e">
        <f ca="1">_xludf.CONCAT("""","Kingdom", """:","""",KeggPlantTaxon!D35,""",")</f>
        <v>#NAME?</v>
      </c>
      <c r="G35" s="366" t="e">
        <f ca="1">_xludf.CONCAT("""","Subkingdom",""":", """",KeggPlantTaxon!F35,""",")</f>
        <v>#NAME?</v>
      </c>
      <c r="H35" s="366" t="e">
        <f ca="1">_xludf.CONCAT("""","Superdivision",""":", """",KeggPlantTaxon!H35,""",")</f>
        <v>#NAME?</v>
      </c>
      <c r="I35" s="366" t="e">
        <f ca="1">_xludf.CONCAT("""","Phylum", """:","""",KeggPlantTaxon!I35,""",")</f>
        <v>#NAME?</v>
      </c>
      <c r="J35" s="366" t="e">
        <f ca="1">_xludf.CONCAT("""","Subphylum", """:","""",KeggPlantTaxon!J35,""",")</f>
        <v>#NAME?</v>
      </c>
      <c r="K35" s="366" t="e">
        <f ca="1">_xludf.CONCAT("""","Class", """:","""",KeggPlantTaxon!K35,""",")</f>
        <v>#NAME?</v>
      </c>
      <c r="L35" s="366" t="e">
        <f ca="1">_xludf.CONCAT("""","Subclass", """:","""",KeggPlantTaxon!L35,""",")</f>
        <v>#NAME?</v>
      </c>
      <c r="M35" s="366" t="e">
        <f ca="1">_xludf.CONCAT("""","Order",""":","""", KeggPlantTaxon!O35,""",")</f>
        <v>#NAME?</v>
      </c>
      <c r="N35" s="366" t="e">
        <f ca="1">_xludf.CONCAT("""","Family",""":","""", KeggPlantTaxon!P35,""",")</f>
        <v>#NAME?</v>
      </c>
      <c r="O35" s="366" t="e">
        <f ca="1">_xludf.CONCAT("""","Subfamily",""":","""", KeggPlantTaxon!Q35,""",")</f>
        <v>#NAME?</v>
      </c>
      <c r="P35" s="366" t="e">
        <f ca="1">_xludf.CONCAT("""","Tribe",""":","""", KeggPlantTaxon!R35,""",")</f>
        <v>#NAME?</v>
      </c>
      <c r="Q35" s="366" t="e">
        <f ca="1">_xludf.CONCAT("""","Subtribe",""":","""", KeggPlantTaxon!S35,""",")</f>
        <v>#NAME?</v>
      </c>
      <c r="R35" s="366" t="e">
        <f ca="1">_xludf.CONCAT("""","Genus",""":","""", KeggPlantTaxon!T35,""",")</f>
        <v>#NAME?</v>
      </c>
      <c r="S35" s="366" t="e">
        <f t="shared" ca="1" si="1"/>
        <v>#NAME?</v>
      </c>
      <c r="T35" s="366" t="e">
        <f ca="1">_xludf.CONCAT("""","Species",""":","""", KeggPlantTaxon!U35,""",")</f>
        <v>#NAME?</v>
      </c>
      <c r="U35" s="366" t="e">
        <f ca="1">_xludf.CONCAT("""","VarSubsp",""":","""", KeggPlantTaxon!V35,"""")</f>
        <v>#NAME?</v>
      </c>
      <c r="V35" s="367"/>
      <c r="W35" s="367"/>
      <c r="X35" s="367"/>
      <c r="Y35" s="367"/>
      <c r="Z35" s="367"/>
    </row>
    <row r="36" spans="1:26" ht="14.25" customHeight="1">
      <c r="A36" s="368" t="s">
        <v>3226</v>
      </c>
      <c r="B36" s="365" t="e">
        <f t="shared" ca="1" si="0"/>
        <v>#NAME?</v>
      </c>
      <c r="C36" s="366" t="e">
        <f ca="1">(_xludf.CONCAT("""","KeggCode", """:","""",KeggPlantTaxon!A36,""","))</f>
        <v>#NAME?</v>
      </c>
      <c r="D36" s="366" t="e">
        <f ca="1">(_xludf.CONCAT("""","CommonName",""":", """",KeggPlantTaxon!B36,""","))</f>
        <v>#NAME?</v>
      </c>
      <c r="E36" s="366" t="e">
        <f ca="1">(_xludf.CONCAT("""","ScientificName",""":", """",KeggPlantTaxon!C36,""","))</f>
        <v>#NAME?</v>
      </c>
      <c r="F36" s="366" t="e">
        <f ca="1">_xludf.CONCAT("""","Kingdom", """:","""",KeggPlantTaxon!D36,""",")</f>
        <v>#NAME?</v>
      </c>
      <c r="G36" s="366" t="e">
        <f ca="1">_xludf.CONCAT("""","Subkingdom",""":", """",KeggPlantTaxon!F36,""",")</f>
        <v>#NAME?</v>
      </c>
      <c r="H36" s="366" t="e">
        <f ca="1">_xludf.CONCAT("""","Superdivision",""":", """",KeggPlantTaxon!H36,""",")</f>
        <v>#NAME?</v>
      </c>
      <c r="I36" s="366" t="e">
        <f ca="1">_xludf.CONCAT("""","Phylum", """:","""",KeggPlantTaxon!I36,""",")</f>
        <v>#NAME?</v>
      </c>
      <c r="J36" s="366" t="e">
        <f ca="1">_xludf.CONCAT("""","Subphylum", """:","""",KeggPlantTaxon!J36,""",")</f>
        <v>#NAME?</v>
      </c>
      <c r="K36" s="366" t="e">
        <f ca="1">_xludf.CONCAT("""","Class", """:","""",KeggPlantTaxon!K36,""",")</f>
        <v>#NAME?</v>
      </c>
      <c r="L36" s="366" t="e">
        <f ca="1">_xludf.CONCAT("""","Subclass", """:","""",KeggPlantTaxon!L36,""",")</f>
        <v>#NAME?</v>
      </c>
      <c r="M36" s="366" t="e">
        <f ca="1">_xludf.CONCAT("""","Order",""":","""", KeggPlantTaxon!O36,""",")</f>
        <v>#NAME?</v>
      </c>
      <c r="N36" s="366" t="e">
        <f ca="1">_xludf.CONCAT("""","Family",""":","""", KeggPlantTaxon!P36,""",")</f>
        <v>#NAME?</v>
      </c>
      <c r="O36" s="366" t="e">
        <f ca="1">_xludf.CONCAT("""","Subfamily",""":","""", KeggPlantTaxon!Q36,""",")</f>
        <v>#NAME?</v>
      </c>
      <c r="P36" s="366" t="e">
        <f ca="1">_xludf.CONCAT("""","Tribe",""":","""", KeggPlantTaxon!R36,""",")</f>
        <v>#NAME?</v>
      </c>
      <c r="Q36" s="366" t="e">
        <f ca="1">_xludf.CONCAT("""","Subtribe",""":","""", KeggPlantTaxon!S36,""",")</f>
        <v>#NAME?</v>
      </c>
      <c r="R36" s="366" t="e">
        <f ca="1">_xludf.CONCAT("""","Genus",""":","""", KeggPlantTaxon!T36,""",")</f>
        <v>#NAME?</v>
      </c>
      <c r="S36" s="366" t="e">
        <f t="shared" ca="1" si="1"/>
        <v>#NAME?</v>
      </c>
      <c r="T36" s="366" t="e">
        <f ca="1">_xludf.CONCAT("""","Species",""":","""", KeggPlantTaxon!U36,""",")</f>
        <v>#NAME?</v>
      </c>
      <c r="U36" s="366" t="e">
        <f ca="1">_xludf.CONCAT("""","VarSubsp",""":","""", KeggPlantTaxon!V36,"""")</f>
        <v>#NAME?</v>
      </c>
      <c r="V36" s="367"/>
      <c r="W36" s="367"/>
      <c r="X36" s="367"/>
      <c r="Y36" s="367"/>
      <c r="Z36" s="367"/>
    </row>
    <row r="37" spans="1:26" ht="14.25" customHeight="1">
      <c r="A37" s="368" t="s">
        <v>3227</v>
      </c>
      <c r="B37" s="365" t="e">
        <f t="shared" ca="1" si="0"/>
        <v>#NAME?</v>
      </c>
      <c r="C37" s="366" t="e">
        <f ca="1">(_xludf.CONCAT("""","KeggCode", """:","""",KeggPlantTaxon!A37,""","))</f>
        <v>#NAME?</v>
      </c>
      <c r="D37" s="366" t="e">
        <f ca="1">(_xludf.CONCAT("""","CommonName",""":", """",KeggPlantTaxon!B37,""","))</f>
        <v>#NAME?</v>
      </c>
      <c r="E37" s="366" t="e">
        <f ca="1">(_xludf.CONCAT("""","ScientificName",""":", """",KeggPlantTaxon!C37,""","))</f>
        <v>#NAME?</v>
      </c>
      <c r="F37" s="366" t="e">
        <f ca="1">_xludf.CONCAT("""","Kingdom", """:","""",KeggPlantTaxon!D37,""",")</f>
        <v>#NAME?</v>
      </c>
      <c r="G37" s="366" t="e">
        <f ca="1">_xludf.CONCAT("""","Subkingdom",""":", """",KeggPlantTaxon!F37,""",")</f>
        <v>#NAME?</v>
      </c>
      <c r="H37" s="366" t="e">
        <f ca="1">_xludf.CONCAT("""","Superdivision",""":", """",KeggPlantTaxon!H37,""",")</f>
        <v>#NAME?</v>
      </c>
      <c r="I37" s="366" t="e">
        <f ca="1">_xludf.CONCAT("""","Phylum", """:","""",KeggPlantTaxon!I37,""",")</f>
        <v>#NAME?</v>
      </c>
      <c r="J37" s="366" t="e">
        <f ca="1">_xludf.CONCAT("""","Subphylum", """:","""",KeggPlantTaxon!J37,""",")</f>
        <v>#NAME?</v>
      </c>
      <c r="K37" s="366" t="e">
        <f ca="1">_xludf.CONCAT("""","Class", """:","""",KeggPlantTaxon!K37,""",")</f>
        <v>#NAME?</v>
      </c>
      <c r="L37" s="366" t="e">
        <f ca="1">_xludf.CONCAT("""","Subclass", """:","""",KeggPlantTaxon!L37,""",")</f>
        <v>#NAME?</v>
      </c>
      <c r="M37" s="366" t="e">
        <f ca="1">_xludf.CONCAT("""","Order",""":","""", KeggPlantTaxon!O37,""",")</f>
        <v>#NAME?</v>
      </c>
      <c r="N37" s="366" t="e">
        <f ca="1">_xludf.CONCAT("""","Family",""":","""", KeggPlantTaxon!P37,""",")</f>
        <v>#NAME?</v>
      </c>
      <c r="O37" s="366" t="e">
        <f ca="1">_xludf.CONCAT("""","Subfamily",""":","""", KeggPlantTaxon!Q37,""",")</f>
        <v>#NAME?</v>
      </c>
      <c r="P37" s="366" t="e">
        <f ca="1">_xludf.CONCAT("""","Tribe",""":","""", KeggPlantTaxon!R37,""",")</f>
        <v>#NAME?</v>
      </c>
      <c r="Q37" s="366" t="e">
        <f ca="1">_xludf.CONCAT("""","Subtribe",""":","""", KeggPlantTaxon!S37,""",")</f>
        <v>#NAME?</v>
      </c>
      <c r="R37" s="366" t="e">
        <f ca="1">_xludf.CONCAT("""","Genus",""":","""", KeggPlantTaxon!T37,""",")</f>
        <v>#NAME?</v>
      </c>
      <c r="S37" s="366" t="e">
        <f t="shared" ca="1" si="1"/>
        <v>#NAME?</v>
      </c>
      <c r="T37" s="366" t="e">
        <f ca="1">_xludf.CONCAT("""","Species",""":","""", KeggPlantTaxon!U37,""",")</f>
        <v>#NAME?</v>
      </c>
      <c r="U37" s="366" t="e">
        <f ca="1">_xludf.CONCAT("""","VarSubsp",""":","""", KeggPlantTaxon!V37,"""")</f>
        <v>#NAME?</v>
      </c>
      <c r="V37" s="367"/>
      <c r="W37" s="367"/>
      <c r="X37" s="367"/>
      <c r="Y37" s="367"/>
      <c r="Z37" s="367"/>
    </row>
    <row r="38" spans="1:26" ht="14.25" customHeight="1">
      <c r="A38" s="368" t="s">
        <v>3228</v>
      </c>
      <c r="B38" s="365" t="e">
        <f t="shared" ca="1" si="0"/>
        <v>#NAME?</v>
      </c>
      <c r="C38" s="366" t="e">
        <f ca="1">(_xludf.CONCAT("""","KeggCode", """:","""",KeggPlantTaxon!A38,""","))</f>
        <v>#NAME?</v>
      </c>
      <c r="D38" s="366" t="e">
        <f ca="1">(_xludf.CONCAT("""","CommonName",""":", """",KeggPlantTaxon!B38,""","))</f>
        <v>#NAME?</v>
      </c>
      <c r="E38" s="366" t="e">
        <f ca="1">(_xludf.CONCAT("""","ScientificName",""":", """",KeggPlantTaxon!C38,""","))</f>
        <v>#NAME?</v>
      </c>
      <c r="F38" s="366" t="e">
        <f ca="1">_xludf.CONCAT("""","Kingdom", """:","""",KeggPlantTaxon!D38,""",")</f>
        <v>#NAME?</v>
      </c>
      <c r="G38" s="366" t="e">
        <f ca="1">_xludf.CONCAT("""","Subkingdom",""":", """",KeggPlantTaxon!F38,""",")</f>
        <v>#NAME?</v>
      </c>
      <c r="H38" s="366" t="e">
        <f ca="1">_xludf.CONCAT("""","Superdivision",""":", """",KeggPlantTaxon!H38,""",")</f>
        <v>#NAME?</v>
      </c>
      <c r="I38" s="366" t="e">
        <f ca="1">_xludf.CONCAT("""","Phylum", """:","""",KeggPlantTaxon!I38,""",")</f>
        <v>#NAME?</v>
      </c>
      <c r="J38" s="366" t="e">
        <f ca="1">_xludf.CONCAT("""","Subphylum", """:","""",KeggPlantTaxon!J38,""",")</f>
        <v>#NAME?</v>
      </c>
      <c r="K38" s="366" t="e">
        <f ca="1">_xludf.CONCAT("""","Class", """:","""",KeggPlantTaxon!K38,""",")</f>
        <v>#NAME?</v>
      </c>
      <c r="L38" s="366" t="e">
        <f ca="1">_xludf.CONCAT("""","Subclass", """:","""",KeggPlantTaxon!L38,""",")</f>
        <v>#NAME?</v>
      </c>
      <c r="M38" s="366" t="e">
        <f ca="1">_xludf.CONCAT("""","Order",""":","""", KeggPlantTaxon!O38,""",")</f>
        <v>#NAME?</v>
      </c>
      <c r="N38" s="366" t="e">
        <f ca="1">_xludf.CONCAT("""","Family",""":","""", KeggPlantTaxon!P38,""",")</f>
        <v>#NAME?</v>
      </c>
      <c r="O38" s="366" t="e">
        <f ca="1">_xludf.CONCAT("""","Subfamily",""":","""", KeggPlantTaxon!Q38,""",")</f>
        <v>#NAME?</v>
      </c>
      <c r="P38" s="366" t="e">
        <f ca="1">_xludf.CONCAT("""","Tribe",""":","""", KeggPlantTaxon!R38,""",")</f>
        <v>#NAME?</v>
      </c>
      <c r="Q38" s="366" t="e">
        <f ca="1">_xludf.CONCAT("""","Subtribe",""":","""", KeggPlantTaxon!S38,""",")</f>
        <v>#NAME?</v>
      </c>
      <c r="R38" s="366" t="e">
        <f ca="1">_xludf.CONCAT("""","Genus",""":","""", KeggPlantTaxon!T38,""",")</f>
        <v>#NAME?</v>
      </c>
      <c r="S38" s="366" t="e">
        <f t="shared" ca="1" si="1"/>
        <v>#NAME?</v>
      </c>
      <c r="T38" s="366" t="e">
        <f ca="1">_xludf.CONCAT("""","Species",""":","""", KeggPlantTaxon!U38,""",")</f>
        <v>#NAME?</v>
      </c>
      <c r="U38" s="366" t="e">
        <f ca="1">_xludf.CONCAT("""","VarSubsp",""":","""", KeggPlantTaxon!V38,"""")</f>
        <v>#NAME?</v>
      </c>
      <c r="V38" s="367"/>
      <c r="W38" s="367"/>
      <c r="X38" s="367"/>
      <c r="Y38" s="367"/>
      <c r="Z38" s="367"/>
    </row>
    <row r="39" spans="1:26" ht="14.25" customHeight="1">
      <c r="A39" s="368" t="s">
        <v>3229</v>
      </c>
      <c r="B39" s="365" t="e">
        <f t="shared" ca="1" si="0"/>
        <v>#NAME?</v>
      </c>
      <c r="C39" s="366" t="e">
        <f ca="1">(_xludf.CONCAT("""","KeggCode", """:","""",KeggPlantTaxon!A39,""","))</f>
        <v>#NAME?</v>
      </c>
      <c r="D39" s="366" t="e">
        <f ca="1">(_xludf.CONCAT("""","CommonName",""":", """",KeggPlantTaxon!B39,""","))</f>
        <v>#NAME?</v>
      </c>
      <c r="E39" s="366" t="e">
        <f ca="1">(_xludf.CONCAT("""","ScientificName",""":", """",KeggPlantTaxon!C39,""","))</f>
        <v>#NAME?</v>
      </c>
      <c r="F39" s="366" t="e">
        <f ca="1">_xludf.CONCAT("""","Kingdom", """:","""",KeggPlantTaxon!D39,""",")</f>
        <v>#NAME?</v>
      </c>
      <c r="G39" s="366" t="e">
        <f ca="1">_xludf.CONCAT("""","Subkingdom",""":", """",KeggPlantTaxon!F39,""",")</f>
        <v>#NAME?</v>
      </c>
      <c r="H39" s="366" t="e">
        <f ca="1">_xludf.CONCAT("""","Superdivision",""":", """",KeggPlantTaxon!H39,""",")</f>
        <v>#NAME?</v>
      </c>
      <c r="I39" s="366" t="e">
        <f ca="1">_xludf.CONCAT("""","Phylum", """:","""",KeggPlantTaxon!I39,""",")</f>
        <v>#NAME?</v>
      </c>
      <c r="J39" s="366" t="e">
        <f ca="1">_xludf.CONCAT("""","Subphylum", """:","""",KeggPlantTaxon!J39,""",")</f>
        <v>#NAME?</v>
      </c>
      <c r="K39" s="366" t="e">
        <f ca="1">_xludf.CONCAT("""","Class", """:","""",KeggPlantTaxon!K39,""",")</f>
        <v>#NAME?</v>
      </c>
      <c r="L39" s="366" t="e">
        <f ca="1">_xludf.CONCAT("""","Subclass", """:","""",KeggPlantTaxon!L39,""",")</f>
        <v>#NAME?</v>
      </c>
      <c r="M39" s="366" t="e">
        <f ca="1">_xludf.CONCAT("""","Order",""":","""", KeggPlantTaxon!O39,""",")</f>
        <v>#NAME?</v>
      </c>
      <c r="N39" s="366" t="e">
        <f ca="1">_xludf.CONCAT("""","Family",""":","""", KeggPlantTaxon!P39,""",")</f>
        <v>#NAME?</v>
      </c>
      <c r="O39" s="366" t="e">
        <f ca="1">_xludf.CONCAT("""","Subfamily",""":","""", KeggPlantTaxon!Q39,""",")</f>
        <v>#NAME?</v>
      </c>
      <c r="P39" s="366" t="e">
        <f ca="1">_xludf.CONCAT("""","Tribe",""":","""", KeggPlantTaxon!R39,""",")</f>
        <v>#NAME?</v>
      </c>
      <c r="Q39" s="366" t="e">
        <f ca="1">_xludf.CONCAT("""","Subtribe",""":","""", KeggPlantTaxon!S39,""",")</f>
        <v>#NAME?</v>
      </c>
      <c r="R39" s="366" t="e">
        <f ca="1">_xludf.CONCAT("""","Genus",""":","""", KeggPlantTaxon!T39,""",")</f>
        <v>#NAME?</v>
      </c>
      <c r="S39" s="366" t="e">
        <f t="shared" ca="1" si="1"/>
        <v>#NAME?</v>
      </c>
      <c r="T39" s="366" t="e">
        <f ca="1">_xludf.CONCAT("""","Species",""":","""", KeggPlantTaxon!U39,""",")</f>
        <v>#NAME?</v>
      </c>
      <c r="U39" s="366" t="e">
        <f ca="1">_xludf.CONCAT("""","VarSubsp",""":","""", KeggPlantTaxon!V39,"""")</f>
        <v>#NAME?</v>
      </c>
      <c r="V39" s="367"/>
      <c r="W39" s="367"/>
      <c r="X39" s="367"/>
      <c r="Y39" s="367"/>
      <c r="Z39" s="367"/>
    </row>
    <row r="40" spans="1:26" ht="14.25" customHeight="1">
      <c r="A40" s="368" t="s">
        <v>3230</v>
      </c>
      <c r="B40" s="365" t="e">
        <f t="shared" ca="1" si="0"/>
        <v>#NAME?</v>
      </c>
      <c r="C40" s="366" t="e">
        <f ca="1">(_xludf.CONCAT("""","KeggCode", """:","""",KeggPlantTaxon!A40,""","))</f>
        <v>#NAME?</v>
      </c>
      <c r="D40" s="366" t="e">
        <f ca="1">(_xludf.CONCAT("""","CommonName",""":", """",KeggPlantTaxon!B40,""","))</f>
        <v>#NAME?</v>
      </c>
      <c r="E40" s="366" t="e">
        <f ca="1">(_xludf.CONCAT("""","ScientificName",""":", """",KeggPlantTaxon!C40,""","))</f>
        <v>#NAME?</v>
      </c>
      <c r="F40" s="366" t="e">
        <f ca="1">_xludf.CONCAT("""","Kingdom", """:","""",KeggPlantTaxon!D40,""",")</f>
        <v>#NAME?</v>
      </c>
      <c r="G40" s="366" t="e">
        <f ca="1">_xludf.CONCAT("""","Subkingdom",""":", """",KeggPlantTaxon!F40,""",")</f>
        <v>#NAME?</v>
      </c>
      <c r="H40" s="366" t="e">
        <f ca="1">_xludf.CONCAT("""","Superdivision",""":", """",KeggPlantTaxon!H40,""",")</f>
        <v>#NAME?</v>
      </c>
      <c r="I40" s="366" t="e">
        <f ca="1">_xludf.CONCAT("""","Phylum", """:","""",KeggPlantTaxon!I40,""",")</f>
        <v>#NAME?</v>
      </c>
      <c r="J40" s="366" t="e">
        <f ca="1">_xludf.CONCAT("""","Subphylum", """:","""",KeggPlantTaxon!J40,""",")</f>
        <v>#NAME?</v>
      </c>
      <c r="K40" s="366" t="e">
        <f ca="1">_xludf.CONCAT("""","Class", """:","""",KeggPlantTaxon!K40,""",")</f>
        <v>#NAME?</v>
      </c>
      <c r="L40" s="366" t="e">
        <f ca="1">_xludf.CONCAT("""","Subclass", """:","""",KeggPlantTaxon!L40,""",")</f>
        <v>#NAME?</v>
      </c>
      <c r="M40" s="366" t="e">
        <f ca="1">_xludf.CONCAT("""","Order",""":","""", KeggPlantTaxon!O40,""",")</f>
        <v>#NAME?</v>
      </c>
      <c r="N40" s="366" t="e">
        <f ca="1">_xludf.CONCAT("""","Family",""":","""", KeggPlantTaxon!P40,""",")</f>
        <v>#NAME?</v>
      </c>
      <c r="O40" s="366" t="e">
        <f ca="1">_xludf.CONCAT("""","Subfamily",""":","""", KeggPlantTaxon!Q40,""",")</f>
        <v>#NAME?</v>
      </c>
      <c r="P40" s="366" t="e">
        <f ca="1">_xludf.CONCAT("""","Tribe",""":","""", KeggPlantTaxon!R40,""",")</f>
        <v>#NAME?</v>
      </c>
      <c r="Q40" s="366" t="e">
        <f ca="1">_xludf.CONCAT("""","Subtribe",""":","""", KeggPlantTaxon!S40,""",")</f>
        <v>#NAME?</v>
      </c>
      <c r="R40" s="366" t="e">
        <f ca="1">_xludf.CONCAT("""","Genus",""":","""", KeggPlantTaxon!T40,""",")</f>
        <v>#NAME?</v>
      </c>
      <c r="S40" s="366" t="e">
        <f t="shared" ca="1" si="1"/>
        <v>#NAME?</v>
      </c>
      <c r="T40" s="366" t="e">
        <f ca="1">_xludf.CONCAT("""","Species",""":","""", KeggPlantTaxon!U40,""",")</f>
        <v>#NAME?</v>
      </c>
      <c r="U40" s="366" t="e">
        <f ca="1">_xludf.CONCAT("""","VarSubsp",""":","""", KeggPlantTaxon!V40,"""")</f>
        <v>#NAME?</v>
      </c>
      <c r="V40" s="367"/>
      <c r="W40" s="367"/>
      <c r="X40" s="367"/>
      <c r="Y40" s="367"/>
      <c r="Z40" s="367"/>
    </row>
    <row r="41" spans="1:26" ht="14.25" customHeight="1">
      <c r="A41" s="368" t="s">
        <v>3231</v>
      </c>
      <c r="B41" s="365" t="e">
        <f t="shared" ca="1" si="0"/>
        <v>#NAME?</v>
      </c>
      <c r="C41" s="366" t="e">
        <f ca="1">(_xludf.CONCAT("""","KeggCode", """:","""",KeggPlantTaxon!A41,""","))</f>
        <v>#NAME?</v>
      </c>
      <c r="D41" s="366" t="e">
        <f ca="1">(_xludf.CONCAT("""","CommonName",""":", """",KeggPlantTaxon!B41,""","))</f>
        <v>#NAME?</v>
      </c>
      <c r="E41" s="366" t="e">
        <f ca="1">(_xludf.CONCAT("""","ScientificName",""":", """",KeggPlantTaxon!C41,""","))</f>
        <v>#NAME?</v>
      </c>
      <c r="F41" s="366" t="e">
        <f ca="1">_xludf.CONCAT("""","Kingdom", """:","""",KeggPlantTaxon!D41,""",")</f>
        <v>#NAME?</v>
      </c>
      <c r="G41" s="366" t="e">
        <f ca="1">_xludf.CONCAT("""","Subkingdom",""":", """",KeggPlantTaxon!F41,""",")</f>
        <v>#NAME?</v>
      </c>
      <c r="H41" s="366" t="e">
        <f ca="1">_xludf.CONCAT("""","Superdivision",""":", """",KeggPlantTaxon!H41,""",")</f>
        <v>#NAME?</v>
      </c>
      <c r="I41" s="366" t="e">
        <f ca="1">_xludf.CONCAT("""","Phylum", """:","""",KeggPlantTaxon!I41,""",")</f>
        <v>#NAME?</v>
      </c>
      <c r="J41" s="366" t="e">
        <f ca="1">_xludf.CONCAT("""","Subphylum", """:","""",KeggPlantTaxon!J41,""",")</f>
        <v>#NAME?</v>
      </c>
      <c r="K41" s="366" t="e">
        <f ca="1">_xludf.CONCAT("""","Class", """:","""",KeggPlantTaxon!K41,""",")</f>
        <v>#NAME?</v>
      </c>
      <c r="L41" s="366" t="e">
        <f ca="1">_xludf.CONCAT("""","Subclass", """:","""",KeggPlantTaxon!L41,""",")</f>
        <v>#NAME?</v>
      </c>
      <c r="M41" s="366" t="e">
        <f ca="1">_xludf.CONCAT("""","Order",""":","""", KeggPlantTaxon!O41,""",")</f>
        <v>#NAME?</v>
      </c>
      <c r="N41" s="366" t="e">
        <f ca="1">_xludf.CONCAT("""","Family",""":","""", KeggPlantTaxon!P41,""",")</f>
        <v>#NAME?</v>
      </c>
      <c r="O41" s="366" t="e">
        <f ca="1">_xludf.CONCAT("""","Subfamily",""":","""", KeggPlantTaxon!Q41,""",")</f>
        <v>#NAME?</v>
      </c>
      <c r="P41" s="366" t="e">
        <f ca="1">_xludf.CONCAT("""","Tribe",""":","""", KeggPlantTaxon!R41,""",")</f>
        <v>#NAME?</v>
      </c>
      <c r="Q41" s="366" t="e">
        <f ca="1">_xludf.CONCAT("""","Subtribe",""":","""", KeggPlantTaxon!S41,""",")</f>
        <v>#NAME?</v>
      </c>
      <c r="R41" s="366" t="e">
        <f ca="1">_xludf.CONCAT("""","Genus",""":","""", KeggPlantTaxon!T41,""",")</f>
        <v>#NAME?</v>
      </c>
      <c r="S41" s="366" t="e">
        <f t="shared" ca="1" si="1"/>
        <v>#NAME?</v>
      </c>
      <c r="T41" s="366" t="e">
        <f ca="1">_xludf.CONCAT("""","Species",""":","""", KeggPlantTaxon!U41,""",")</f>
        <v>#NAME?</v>
      </c>
      <c r="U41" s="366" t="e">
        <f ca="1">_xludf.CONCAT("""","VarSubsp",""":","""", KeggPlantTaxon!V41,"""")</f>
        <v>#NAME?</v>
      </c>
      <c r="V41" s="367"/>
      <c r="W41" s="367"/>
      <c r="X41" s="367"/>
      <c r="Y41" s="367"/>
      <c r="Z41" s="367"/>
    </row>
    <row r="42" spans="1:26" ht="14.25" customHeight="1">
      <c r="A42" s="368" t="s">
        <v>3232</v>
      </c>
      <c r="B42" s="365" t="e">
        <f t="shared" ca="1" si="0"/>
        <v>#NAME?</v>
      </c>
      <c r="C42" s="366" t="e">
        <f ca="1">(_xludf.CONCAT("""","KeggCode", """:","""",KeggPlantTaxon!A42,""","))</f>
        <v>#NAME?</v>
      </c>
      <c r="D42" s="366" t="e">
        <f ca="1">(_xludf.CONCAT("""","CommonName",""":", """",KeggPlantTaxon!B42,""","))</f>
        <v>#NAME?</v>
      </c>
      <c r="E42" s="366" t="e">
        <f ca="1">(_xludf.CONCAT("""","ScientificName",""":", """",KeggPlantTaxon!C42,""","))</f>
        <v>#NAME?</v>
      </c>
      <c r="F42" s="366" t="e">
        <f ca="1">_xludf.CONCAT("""","Kingdom", """:","""",KeggPlantTaxon!D42,""",")</f>
        <v>#NAME?</v>
      </c>
      <c r="G42" s="366" t="e">
        <f ca="1">_xludf.CONCAT("""","Subkingdom",""":", """",KeggPlantTaxon!F42,""",")</f>
        <v>#NAME?</v>
      </c>
      <c r="H42" s="366" t="e">
        <f ca="1">_xludf.CONCAT("""","Superdivision",""":", """",KeggPlantTaxon!H42,""",")</f>
        <v>#NAME?</v>
      </c>
      <c r="I42" s="366" t="e">
        <f ca="1">_xludf.CONCAT("""","Phylum", """:","""",KeggPlantTaxon!I42,""",")</f>
        <v>#NAME?</v>
      </c>
      <c r="J42" s="366" t="e">
        <f ca="1">_xludf.CONCAT("""","Subphylum", """:","""",KeggPlantTaxon!J42,""",")</f>
        <v>#NAME?</v>
      </c>
      <c r="K42" s="366" t="e">
        <f ca="1">_xludf.CONCAT("""","Class", """:","""",KeggPlantTaxon!K42,""",")</f>
        <v>#NAME?</v>
      </c>
      <c r="L42" s="366" t="e">
        <f ca="1">_xludf.CONCAT("""","Subclass", """:","""",KeggPlantTaxon!L42,""",")</f>
        <v>#NAME?</v>
      </c>
      <c r="M42" s="366" t="e">
        <f ca="1">_xludf.CONCAT("""","Order",""":","""", KeggPlantTaxon!O42,""",")</f>
        <v>#NAME?</v>
      </c>
      <c r="N42" s="366" t="e">
        <f ca="1">_xludf.CONCAT("""","Family",""":","""", KeggPlantTaxon!P42,""",")</f>
        <v>#NAME?</v>
      </c>
      <c r="O42" s="366" t="e">
        <f ca="1">_xludf.CONCAT("""","Subfamily",""":","""", KeggPlantTaxon!Q42,""",")</f>
        <v>#NAME?</v>
      </c>
      <c r="P42" s="366" t="e">
        <f ca="1">_xludf.CONCAT("""","Tribe",""":","""", KeggPlantTaxon!R42,""",")</f>
        <v>#NAME?</v>
      </c>
      <c r="Q42" s="366" t="e">
        <f ca="1">_xludf.CONCAT("""","Subtribe",""":","""", KeggPlantTaxon!S42,""",")</f>
        <v>#NAME?</v>
      </c>
      <c r="R42" s="366" t="e">
        <f ca="1">_xludf.CONCAT("""","Genus",""":","""", KeggPlantTaxon!T42,""",")</f>
        <v>#NAME?</v>
      </c>
      <c r="S42" s="366" t="e">
        <f t="shared" ca="1" si="1"/>
        <v>#NAME?</v>
      </c>
      <c r="T42" s="366" t="e">
        <f ca="1">_xludf.CONCAT("""","Species",""":","""", KeggPlantTaxon!U42,""",")</f>
        <v>#NAME?</v>
      </c>
      <c r="U42" s="366" t="e">
        <f ca="1">_xludf.CONCAT("""","VarSubsp",""":","""", KeggPlantTaxon!V42,"""")</f>
        <v>#NAME?</v>
      </c>
      <c r="V42" s="367"/>
      <c r="W42" s="367"/>
      <c r="X42" s="367"/>
      <c r="Y42" s="367"/>
      <c r="Z42" s="367"/>
    </row>
    <row r="43" spans="1:26" ht="14.25" customHeight="1">
      <c r="A43" s="368" t="s">
        <v>3233</v>
      </c>
      <c r="B43" s="365" t="e">
        <f t="shared" ca="1" si="0"/>
        <v>#NAME?</v>
      </c>
      <c r="C43" s="366" t="e">
        <f ca="1">(_xludf.CONCAT("""","KeggCode", """:","""",KeggPlantTaxon!A43,""","))</f>
        <v>#NAME?</v>
      </c>
      <c r="D43" s="366" t="e">
        <f ca="1">(_xludf.CONCAT("""","CommonName",""":", """",KeggPlantTaxon!B43,""","))</f>
        <v>#NAME?</v>
      </c>
      <c r="E43" s="366" t="e">
        <f ca="1">(_xludf.CONCAT("""","ScientificName",""":", """",KeggPlantTaxon!C43,""","))</f>
        <v>#NAME?</v>
      </c>
      <c r="F43" s="366" t="e">
        <f ca="1">_xludf.CONCAT("""","Kingdom", """:","""",KeggPlantTaxon!D43,""",")</f>
        <v>#NAME?</v>
      </c>
      <c r="G43" s="366" t="e">
        <f ca="1">_xludf.CONCAT("""","Subkingdom",""":", """",KeggPlantTaxon!F43,""",")</f>
        <v>#NAME?</v>
      </c>
      <c r="H43" s="366" t="e">
        <f ca="1">_xludf.CONCAT("""","Superdivision",""":", """",KeggPlantTaxon!H43,""",")</f>
        <v>#NAME?</v>
      </c>
      <c r="I43" s="366" t="e">
        <f ca="1">_xludf.CONCAT("""","Phylum", """:","""",KeggPlantTaxon!I43,""",")</f>
        <v>#NAME?</v>
      </c>
      <c r="J43" s="366" t="e">
        <f ca="1">_xludf.CONCAT("""","Subphylum", """:","""",KeggPlantTaxon!J43,""",")</f>
        <v>#NAME?</v>
      </c>
      <c r="K43" s="366" t="e">
        <f ca="1">_xludf.CONCAT("""","Class", """:","""",KeggPlantTaxon!K43,""",")</f>
        <v>#NAME?</v>
      </c>
      <c r="L43" s="366" t="e">
        <f ca="1">_xludf.CONCAT("""","Subclass", """:","""",KeggPlantTaxon!L43,""",")</f>
        <v>#NAME?</v>
      </c>
      <c r="M43" s="366" t="e">
        <f ca="1">_xludf.CONCAT("""","Order",""":","""", KeggPlantTaxon!O43,""",")</f>
        <v>#NAME?</v>
      </c>
      <c r="N43" s="366" t="e">
        <f ca="1">_xludf.CONCAT("""","Family",""":","""", KeggPlantTaxon!P43,""",")</f>
        <v>#NAME?</v>
      </c>
      <c r="O43" s="366" t="e">
        <f ca="1">_xludf.CONCAT("""","Subfamily",""":","""", KeggPlantTaxon!Q43,""",")</f>
        <v>#NAME?</v>
      </c>
      <c r="P43" s="366" t="e">
        <f ca="1">_xludf.CONCAT("""","Tribe",""":","""", KeggPlantTaxon!R43,""",")</f>
        <v>#NAME?</v>
      </c>
      <c r="Q43" s="366" t="e">
        <f ca="1">_xludf.CONCAT("""","Subtribe",""":","""", KeggPlantTaxon!S43,""",")</f>
        <v>#NAME?</v>
      </c>
      <c r="R43" s="366" t="e">
        <f ca="1">_xludf.CONCAT("""","Genus",""":","""", KeggPlantTaxon!T43,""",")</f>
        <v>#NAME?</v>
      </c>
      <c r="S43" s="366" t="e">
        <f t="shared" ca="1" si="1"/>
        <v>#NAME?</v>
      </c>
      <c r="T43" s="366" t="e">
        <f ca="1">_xludf.CONCAT("""","Species",""":","""", KeggPlantTaxon!U43,""",")</f>
        <v>#NAME?</v>
      </c>
      <c r="U43" s="366" t="e">
        <f ca="1">_xludf.CONCAT("""","VarSubsp",""":","""", KeggPlantTaxon!V43,"""")</f>
        <v>#NAME?</v>
      </c>
      <c r="V43" s="367"/>
      <c r="W43" s="367"/>
      <c r="X43" s="367"/>
      <c r="Y43" s="367"/>
      <c r="Z43" s="367"/>
    </row>
    <row r="44" spans="1:26" ht="14.25" customHeight="1">
      <c r="A44" s="368" t="s">
        <v>3234</v>
      </c>
      <c r="B44" s="365" t="e">
        <f t="shared" ca="1" si="0"/>
        <v>#NAME?</v>
      </c>
      <c r="C44" s="366" t="e">
        <f ca="1">(_xludf.CONCAT("""","KeggCode", """:","""",KeggPlantTaxon!A44,""","))</f>
        <v>#NAME?</v>
      </c>
      <c r="D44" s="366" t="e">
        <f ca="1">(_xludf.CONCAT("""","CommonName",""":", """",KeggPlantTaxon!B44,""","))</f>
        <v>#NAME?</v>
      </c>
      <c r="E44" s="366" t="e">
        <f ca="1">(_xludf.CONCAT("""","ScientificName",""":", """",KeggPlantTaxon!C44,""","))</f>
        <v>#NAME?</v>
      </c>
      <c r="F44" s="366" t="e">
        <f ca="1">_xludf.CONCAT("""","Kingdom", """:","""",KeggPlantTaxon!D44,""",")</f>
        <v>#NAME?</v>
      </c>
      <c r="G44" s="366" t="e">
        <f ca="1">_xludf.CONCAT("""","Subkingdom",""":", """",KeggPlantTaxon!F44,""",")</f>
        <v>#NAME?</v>
      </c>
      <c r="H44" s="366" t="e">
        <f ca="1">_xludf.CONCAT("""","Superdivision",""":", """",KeggPlantTaxon!H44,""",")</f>
        <v>#NAME?</v>
      </c>
      <c r="I44" s="366" t="e">
        <f ca="1">_xludf.CONCAT("""","Phylum", """:","""",KeggPlantTaxon!I44,""",")</f>
        <v>#NAME?</v>
      </c>
      <c r="J44" s="366" t="e">
        <f ca="1">_xludf.CONCAT("""","Subphylum", """:","""",KeggPlantTaxon!J44,""",")</f>
        <v>#NAME?</v>
      </c>
      <c r="K44" s="366" t="e">
        <f ca="1">_xludf.CONCAT("""","Class", """:","""",KeggPlantTaxon!K44,""",")</f>
        <v>#NAME?</v>
      </c>
      <c r="L44" s="366" t="e">
        <f ca="1">_xludf.CONCAT("""","Subclass", """:","""",KeggPlantTaxon!L44,""",")</f>
        <v>#NAME?</v>
      </c>
      <c r="M44" s="366" t="e">
        <f ca="1">_xludf.CONCAT("""","Order",""":","""", KeggPlantTaxon!O44,""",")</f>
        <v>#NAME?</v>
      </c>
      <c r="N44" s="366" t="e">
        <f ca="1">_xludf.CONCAT("""","Family",""":","""", KeggPlantTaxon!P44,""",")</f>
        <v>#NAME?</v>
      </c>
      <c r="O44" s="366" t="e">
        <f ca="1">_xludf.CONCAT("""","Subfamily",""":","""", KeggPlantTaxon!Q44,""",")</f>
        <v>#NAME?</v>
      </c>
      <c r="P44" s="366" t="e">
        <f ca="1">_xludf.CONCAT("""","Tribe",""":","""", KeggPlantTaxon!R44,""",")</f>
        <v>#NAME?</v>
      </c>
      <c r="Q44" s="366" t="e">
        <f ca="1">_xludf.CONCAT("""","Subtribe",""":","""", KeggPlantTaxon!S44,""",")</f>
        <v>#NAME?</v>
      </c>
      <c r="R44" s="366" t="e">
        <f ca="1">_xludf.CONCAT("""","Genus",""":","""", KeggPlantTaxon!T44,""",")</f>
        <v>#NAME?</v>
      </c>
      <c r="S44" s="366" t="e">
        <f t="shared" ca="1" si="1"/>
        <v>#NAME?</v>
      </c>
      <c r="T44" s="366" t="e">
        <f ca="1">_xludf.CONCAT("""","Species",""":","""", KeggPlantTaxon!U44,""",")</f>
        <v>#NAME?</v>
      </c>
      <c r="U44" s="366" t="e">
        <f ca="1">_xludf.CONCAT("""","VarSubsp",""":","""", KeggPlantTaxon!V44,"""")</f>
        <v>#NAME?</v>
      </c>
      <c r="V44" s="367"/>
      <c r="W44" s="367"/>
      <c r="X44" s="367"/>
      <c r="Y44" s="367"/>
      <c r="Z44" s="367"/>
    </row>
    <row r="45" spans="1:26" ht="14.25" customHeight="1">
      <c r="A45" s="368" t="s">
        <v>3235</v>
      </c>
      <c r="B45" s="365" t="e">
        <f t="shared" ca="1" si="0"/>
        <v>#NAME?</v>
      </c>
      <c r="C45" s="366" t="e">
        <f ca="1">(_xludf.CONCAT("""","KeggCode", """:","""",KeggPlantTaxon!A45,""","))</f>
        <v>#NAME?</v>
      </c>
      <c r="D45" s="366" t="e">
        <f ca="1">(_xludf.CONCAT("""","CommonName",""":", """",KeggPlantTaxon!B45,""","))</f>
        <v>#NAME?</v>
      </c>
      <c r="E45" s="366" t="e">
        <f ca="1">(_xludf.CONCAT("""","ScientificName",""":", """",KeggPlantTaxon!C45,""","))</f>
        <v>#NAME?</v>
      </c>
      <c r="F45" s="366" t="e">
        <f ca="1">_xludf.CONCAT("""","Kingdom", """:","""",KeggPlantTaxon!D45,""",")</f>
        <v>#NAME?</v>
      </c>
      <c r="G45" s="366" t="e">
        <f ca="1">_xludf.CONCAT("""","Subkingdom",""":", """",KeggPlantTaxon!F45,""",")</f>
        <v>#NAME?</v>
      </c>
      <c r="H45" s="366" t="e">
        <f ca="1">_xludf.CONCAT("""","Superdivision",""":", """",KeggPlantTaxon!H45,""",")</f>
        <v>#NAME?</v>
      </c>
      <c r="I45" s="366" t="e">
        <f ca="1">_xludf.CONCAT("""","Phylum", """:","""",KeggPlantTaxon!I45,""",")</f>
        <v>#NAME?</v>
      </c>
      <c r="J45" s="366" t="e">
        <f ca="1">_xludf.CONCAT("""","Subphylum", """:","""",KeggPlantTaxon!J45,""",")</f>
        <v>#NAME?</v>
      </c>
      <c r="K45" s="366" t="e">
        <f ca="1">_xludf.CONCAT("""","Class", """:","""",KeggPlantTaxon!K45,""",")</f>
        <v>#NAME?</v>
      </c>
      <c r="L45" s="366" t="e">
        <f ca="1">_xludf.CONCAT("""","Subclass", """:","""",KeggPlantTaxon!L45,""",")</f>
        <v>#NAME?</v>
      </c>
      <c r="M45" s="366" t="e">
        <f ca="1">_xludf.CONCAT("""","Order",""":","""", KeggPlantTaxon!O45,""",")</f>
        <v>#NAME?</v>
      </c>
      <c r="N45" s="366" t="e">
        <f ca="1">_xludf.CONCAT("""","Family",""":","""", KeggPlantTaxon!P45,""",")</f>
        <v>#NAME?</v>
      </c>
      <c r="O45" s="366" t="e">
        <f ca="1">_xludf.CONCAT("""","Subfamily",""":","""", KeggPlantTaxon!Q45,""",")</f>
        <v>#NAME?</v>
      </c>
      <c r="P45" s="366" t="e">
        <f ca="1">_xludf.CONCAT("""","Tribe",""":","""", KeggPlantTaxon!R45,""",")</f>
        <v>#NAME?</v>
      </c>
      <c r="Q45" s="366" t="e">
        <f ca="1">_xludf.CONCAT("""","Subtribe",""":","""", KeggPlantTaxon!S45,""",")</f>
        <v>#NAME?</v>
      </c>
      <c r="R45" s="366" t="e">
        <f ca="1">_xludf.CONCAT("""","Genus",""":","""", KeggPlantTaxon!T45,""",")</f>
        <v>#NAME?</v>
      </c>
      <c r="S45" s="366" t="e">
        <f t="shared" ca="1" si="1"/>
        <v>#NAME?</v>
      </c>
      <c r="T45" s="366" t="e">
        <f ca="1">_xludf.CONCAT("""","Species",""":","""", KeggPlantTaxon!U45,""",")</f>
        <v>#NAME?</v>
      </c>
      <c r="U45" s="366" t="e">
        <f ca="1">_xludf.CONCAT("""","VarSubsp",""":","""", KeggPlantTaxon!V45,"""")</f>
        <v>#NAME?</v>
      </c>
      <c r="V45" s="367"/>
      <c r="W45" s="367"/>
      <c r="X45" s="367"/>
      <c r="Y45" s="367"/>
      <c r="Z45" s="367"/>
    </row>
    <row r="46" spans="1:26" ht="14.25" customHeight="1">
      <c r="A46" s="368" t="s">
        <v>3236</v>
      </c>
      <c r="B46" s="365" t="e">
        <f t="shared" ca="1" si="0"/>
        <v>#NAME?</v>
      </c>
      <c r="C46" s="366" t="e">
        <f ca="1">(_xludf.CONCAT("""","KeggCode", """:","""",KeggPlantTaxon!A46,""","))</f>
        <v>#NAME?</v>
      </c>
      <c r="D46" s="366" t="e">
        <f ca="1">(_xludf.CONCAT("""","CommonName",""":", """",KeggPlantTaxon!B46,""","))</f>
        <v>#NAME?</v>
      </c>
      <c r="E46" s="366" t="e">
        <f ca="1">(_xludf.CONCAT("""","ScientificName",""":", """",KeggPlantTaxon!C46,""","))</f>
        <v>#NAME?</v>
      </c>
      <c r="F46" s="366" t="e">
        <f ca="1">_xludf.CONCAT("""","Kingdom", """:","""",KeggPlantTaxon!D46,""",")</f>
        <v>#NAME?</v>
      </c>
      <c r="G46" s="366" t="e">
        <f ca="1">_xludf.CONCAT("""","Subkingdom",""":", """",KeggPlantTaxon!F46,""",")</f>
        <v>#NAME?</v>
      </c>
      <c r="H46" s="366" t="e">
        <f ca="1">_xludf.CONCAT("""","Superdivision",""":", """",KeggPlantTaxon!H46,""",")</f>
        <v>#NAME?</v>
      </c>
      <c r="I46" s="366" t="e">
        <f ca="1">_xludf.CONCAT("""","Phylum", """:","""",KeggPlantTaxon!I46,""",")</f>
        <v>#NAME?</v>
      </c>
      <c r="J46" s="366" t="e">
        <f ca="1">_xludf.CONCAT("""","Subphylum", """:","""",KeggPlantTaxon!J46,""",")</f>
        <v>#NAME?</v>
      </c>
      <c r="K46" s="366" t="e">
        <f ca="1">_xludf.CONCAT("""","Class", """:","""",KeggPlantTaxon!K46,""",")</f>
        <v>#NAME?</v>
      </c>
      <c r="L46" s="366" t="e">
        <f ca="1">_xludf.CONCAT("""","Subclass", """:","""",KeggPlantTaxon!L46,""",")</f>
        <v>#NAME?</v>
      </c>
      <c r="M46" s="366" t="e">
        <f ca="1">_xludf.CONCAT("""","Order",""":","""", KeggPlantTaxon!O46,""",")</f>
        <v>#NAME?</v>
      </c>
      <c r="N46" s="366" t="e">
        <f ca="1">_xludf.CONCAT("""","Family",""":","""", KeggPlantTaxon!P46,""",")</f>
        <v>#NAME?</v>
      </c>
      <c r="O46" s="366" t="e">
        <f ca="1">_xludf.CONCAT("""","Subfamily",""":","""", KeggPlantTaxon!Q46,""",")</f>
        <v>#NAME?</v>
      </c>
      <c r="P46" s="366" t="e">
        <f ca="1">_xludf.CONCAT("""","Tribe",""":","""", KeggPlantTaxon!R46,""",")</f>
        <v>#NAME?</v>
      </c>
      <c r="Q46" s="366" t="e">
        <f ca="1">_xludf.CONCAT("""","Subtribe",""":","""", KeggPlantTaxon!S46,""",")</f>
        <v>#NAME?</v>
      </c>
      <c r="R46" s="366" t="e">
        <f ca="1">_xludf.CONCAT("""","Genus",""":","""", KeggPlantTaxon!T46,""",")</f>
        <v>#NAME?</v>
      </c>
      <c r="S46" s="366" t="e">
        <f t="shared" ca="1" si="1"/>
        <v>#NAME?</v>
      </c>
      <c r="T46" s="366" t="e">
        <f ca="1">_xludf.CONCAT("""","Species",""":","""", KeggPlantTaxon!U46,""",")</f>
        <v>#NAME?</v>
      </c>
      <c r="U46" s="366" t="e">
        <f ca="1">_xludf.CONCAT("""","VarSubsp",""":","""", KeggPlantTaxon!V46,"""")</f>
        <v>#NAME?</v>
      </c>
      <c r="V46" s="367"/>
      <c r="W46" s="367"/>
      <c r="X46" s="367"/>
      <c r="Y46" s="367"/>
      <c r="Z46" s="367"/>
    </row>
    <row r="47" spans="1:26" ht="14.25" customHeight="1">
      <c r="A47" s="368" t="s">
        <v>3237</v>
      </c>
      <c r="B47" s="365" t="e">
        <f t="shared" ca="1" si="0"/>
        <v>#NAME?</v>
      </c>
      <c r="C47" s="366" t="e">
        <f ca="1">(_xludf.CONCAT("""","KeggCode", """:","""",KeggPlantTaxon!A47,""","))</f>
        <v>#NAME?</v>
      </c>
      <c r="D47" s="366" t="e">
        <f ca="1">(_xludf.CONCAT("""","CommonName",""":", """",KeggPlantTaxon!B47,""","))</f>
        <v>#NAME?</v>
      </c>
      <c r="E47" s="366" t="e">
        <f ca="1">(_xludf.CONCAT("""","ScientificName",""":", """",KeggPlantTaxon!C47,""","))</f>
        <v>#NAME?</v>
      </c>
      <c r="F47" s="366" t="e">
        <f ca="1">_xludf.CONCAT("""","Kingdom", """:","""",KeggPlantTaxon!D47,""",")</f>
        <v>#NAME?</v>
      </c>
      <c r="G47" s="366" t="e">
        <f ca="1">_xludf.CONCAT("""","Subkingdom",""":", """",KeggPlantTaxon!F47,""",")</f>
        <v>#NAME?</v>
      </c>
      <c r="H47" s="366" t="e">
        <f ca="1">_xludf.CONCAT("""","Superdivision",""":", """",KeggPlantTaxon!H47,""",")</f>
        <v>#NAME?</v>
      </c>
      <c r="I47" s="366" t="e">
        <f ca="1">_xludf.CONCAT("""","Phylum", """:","""",KeggPlantTaxon!I47,""",")</f>
        <v>#NAME?</v>
      </c>
      <c r="J47" s="366" t="e">
        <f ca="1">_xludf.CONCAT("""","Subphylum", """:","""",KeggPlantTaxon!J47,""",")</f>
        <v>#NAME?</v>
      </c>
      <c r="K47" s="366" t="e">
        <f ca="1">_xludf.CONCAT("""","Class", """:","""",KeggPlantTaxon!K47,""",")</f>
        <v>#NAME?</v>
      </c>
      <c r="L47" s="366" t="e">
        <f ca="1">_xludf.CONCAT("""","Subclass", """:","""",KeggPlantTaxon!L47,""",")</f>
        <v>#NAME?</v>
      </c>
      <c r="M47" s="366" t="e">
        <f ca="1">_xludf.CONCAT("""","Order",""":","""", KeggPlantTaxon!O47,""",")</f>
        <v>#NAME?</v>
      </c>
      <c r="N47" s="366" t="e">
        <f ca="1">_xludf.CONCAT("""","Family",""":","""", KeggPlantTaxon!P47,""",")</f>
        <v>#NAME?</v>
      </c>
      <c r="O47" s="366" t="e">
        <f ca="1">_xludf.CONCAT("""","Subfamily",""":","""", KeggPlantTaxon!Q47,""",")</f>
        <v>#NAME?</v>
      </c>
      <c r="P47" s="366" t="e">
        <f ca="1">_xludf.CONCAT("""","Tribe",""":","""", KeggPlantTaxon!R47,""",")</f>
        <v>#NAME?</v>
      </c>
      <c r="Q47" s="366" t="e">
        <f ca="1">_xludf.CONCAT("""","Subtribe",""":","""", KeggPlantTaxon!S47,""",")</f>
        <v>#NAME?</v>
      </c>
      <c r="R47" s="366" t="e">
        <f ca="1">_xludf.CONCAT("""","Genus",""":","""", KeggPlantTaxon!T47,""",")</f>
        <v>#NAME?</v>
      </c>
      <c r="S47" s="366" t="e">
        <f t="shared" ca="1" si="1"/>
        <v>#NAME?</v>
      </c>
      <c r="T47" s="366" t="e">
        <f ca="1">_xludf.CONCAT("""","Species",""":","""", KeggPlantTaxon!U47,""",")</f>
        <v>#NAME?</v>
      </c>
      <c r="U47" s="366" t="e">
        <f ca="1">_xludf.CONCAT("""","VarSubsp",""":","""", KeggPlantTaxon!V47,"""")</f>
        <v>#NAME?</v>
      </c>
      <c r="V47" s="367"/>
      <c r="W47" s="367"/>
      <c r="X47" s="367"/>
      <c r="Y47" s="367"/>
      <c r="Z47" s="367"/>
    </row>
    <row r="48" spans="1:26" ht="14.25" customHeight="1">
      <c r="A48" s="368" t="s">
        <v>3238</v>
      </c>
      <c r="B48" s="365" t="e">
        <f t="shared" ca="1" si="0"/>
        <v>#NAME?</v>
      </c>
      <c r="C48" s="366" t="e">
        <f ca="1">(_xludf.CONCAT("""","KeggCode", """:","""",KeggPlantTaxon!A48,""","))</f>
        <v>#NAME?</v>
      </c>
      <c r="D48" s="366" t="e">
        <f ca="1">(_xludf.CONCAT("""","CommonName",""":", """",KeggPlantTaxon!B48,""","))</f>
        <v>#NAME?</v>
      </c>
      <c r="E48" s="366" t="e">
        <f ca="1">(_xludf.CONCAT("""","ScientificName",""":", """",KeggPlantTaxon!C48,""","))</f>
        <v>#NAME?</v>
      </c>
      <c r="F48" s="366" t="e">
        <f ca="1">_xludf.CONCAT("""","Kingdom", """:","""",KeggPlantTaxon!D48,""",")</f>
        <v>#NAME?</v>
      </c>
      <c r="G48" s="366" t="e">
        <f ca="1">_xludf.CONCAT("""","Subkingdom",""":", """",KeggPlantTaxon!F48,""",")</f>
        <v>#NAME?</v>
      </c>
      <c r="H48" s="366" t="e">
        <f ca="1">_xludf.CONCAT("""","Superdivision",""":", """",KeggPlantTaxon!H48,""",")</f>
        <v>#NAME?</v>
      </c>
      <c r="I48" s="366" t="e">
        <f ca="1">_xludf.CONCAT("""","Phylum", """:","""",KeggPlantTaxon!I48,""",")</f>
        <v>#NAME?</v>
      </c>
      <c r="J48" s="366" t="e">
        <f ca="1">_xludf.CONCAT("""","Subphylum", """:","""",KeggPlantTaxon!J48,""",")</f>
        <v>#NAME?</v>
      </c>
      <c r="K48" s="366" t="e">
        <f ca="1">_xludf.CONCAT("""","Class", """:","""",KeggPlantTaxon!K48,""",")</f>
        <v>#NAME?</v>
      </c>
      <c r="L48" s="366" t="e">
        <f ca="1">_xludf.CONCAT("""","Subclass", """:","""",KeggPlantTaxon!L48,""",")</f>
        <v>#NAME?</v>
      </c>
      <c r="M48" s="366" t="e">
        <f ca="1">_xludf.CONCAT("""","Order",""":","""", KeggPlantTaxon!O48,""",")</f>
        <v>#NAME?</v>
      </c>
      <c r="N48" s="366" t="e">
        <f ca="1">_xludf.CONCAT("""","Family",""":","""", KeggPlantTaxon!P48,""",")</f>
        <v>#NAME?</v>
      </c>
      <c r="O48" s="366" t="e">
        <f ca="1">_xludf.CONCAT("""","Subfamily",""":","""", KeggPlantTaxon!Q48,""",")</f>
        <v>#NAME?</v>
      </c>
      <c r="P48" s="366" t="e">
        <f ca="1">_xludf.CONCAT("""","Tribe",""":","""", KeggPlantTaxon!R48,""",")</f>
        <v>#NAME?</v>
      </c>
      <c r="Q48" s="366" t="e">
        <f ca="1">_xludf.CONCAT("""","Subtribe",""":","""", KeggPlantTaxon!S48,""",")</f>
        <v>#NAME?</v>
      </c>
      <c r="R48" s="366" t="e">
        <f ca="1">_xludf.CONCAT("""","Genus",""":","""", KeggPlantTaxon!T48,""",")</f>
        <v>#NAME?</v>
      </c>
      <c r="S48" s="366" t="e">
        <f t="shared" ca="1" si="1"/>
        <v>#NAME?</v>
      </c>
      <c r="T48" s="366" t="e">
        <f ca="1">_xludf.CONCAT("""","Species",""":","""", KeggPlantTaxon!U48,""",")</f>
        <v>#NAME?</v>
      </c>
      <c r="U48" s="366" t="e">
        <f ca="1">_xludf.CONCAT("""","VarSubsp",""":","""", KeggPlantTaxon!V48,"""")</f>
        <v>#NAME?</v>
      </c>
      <c r="V48" s="367"/>
      <c r="W48" s="367"/>
      <c r="X48" s="367"/>
      <c r="Y48" s="367"/>
      <c r="Z48" s="367"/>
    </row>
    <row r="49" spans="1:26" ht="14.25" customHeight="1">
      <c r="A49" s="368" t="s">
        <v>3239</v>
      </c>
      <c r="B49" s="365" t="e">
        <f t="shared" ca="1" si="0"/>
        <v>#NAME?</v>
      </c>
      <c r="C49" s="366" t="e">
        <f ca="1">(_xludf.CONCAT("""","KeggCode", """:","""",KeggPlantTaxon!A49,""","))</f>
        <v>#NAME?</v>
      </c>
      <c r="D49" s="366" t="e">
        <f ca="1">(_xludf.CONCAT("""","CommonName",""":", """",KeggPlantTaxon!B49,""","))</f>
        <v>#NAME?</v>
      </c>
      <c r="E49" s="366" t="e">
        <f ca="1">(_xludf.CONCAT("""","ScientificName",""":", """",KeggPlantTaxon!C49,""","))</f>
        <v>#NAME?</v>
      </c>
      <c r="F49" s="366" t="e">
        <f ca="1">_xludf.CONCAT("""","Kingdom", """:","""",KeggPlantTaxon!D49,""",")</f>
        <v>#NAME?</v>
      </c>
      <c r="G49" s="366" t="e">
        <f ca="1">_xludf.CONCAT("""","Subkingdom",""":", """",KeggPlantTaxon!F49,""",")</f>
        <v>#NAME?</v>
      </c>
      <c r="H49" s="366" t="e">
        <f ca="1">_xludf.CONCAT("""","Superdivision",""":", """",KeggPlantTaxon!H49,""",")</f>
        <v>#NAME?</v>
      </c>
      <c r="I49" s="366" t="e">
        <f ca="1">_xludf.CONCAT("""","Phylum", """:","""",KeggPlantTaxon!I49,""",")</f>
        <v>#NAME?</v>
      </c>
      <c r="J49" s="366" t="e">
        <f ca="1">_xludf.CONCAT("""","Subphylum", """:","""",KeggPlantTaxon!J49,""",")</f>
        <v>#NAME?</v>
      </c>
      <c r="K49" s="366" t="e">
        <f ca="1">_xludf.CONCAT("""","Class", """:","""",KeggPlantTaxon!K49,""",")</f>
        <v>#NAME?</v>
      </c>
      <c r="L49" s="366" t="e">
        <f ca="1">_xludf.CONCAT("""","Subclass", """:","""",KeggPlantTaxon!L49,""",")</f>
        <v>#NAME?</v>
      </c>
      <c r="M49" s="366" t="e">
        <f ca="1">_xludf.CONCAT("""","Order",""":","""", KeggPlantTaxon!O49,""",")</f>
        <v>#NAME?</v>
      </c>
      <c r="N49" s="366" t="e">
        <f ca="1">_xludf.CONCAT("""","Family",""":","""", KeggPlantTaxon!P49,""",")</f>
        <v>#NAME?</v>
      </c>
      <c r="O49" s="366" t="e">
        <f ca="1">_xludf.CONCAT("""","Subfamily",""":","""", KeggPlantTaxon!Q49,""",")</f>
        <v>#NAME?</v>
      </c>
      <c r="P49" s="366" t="e">
        <f ca="1">_xludf.CONCAT("""","Tribe",""":","""", KeggPlantTaxon!R49,""",")</f>
        <v>#NAME?</v>
      </c>
      <c r="Q49" s="366" t="e">
        <f ca="1">_xludf.CONCAT("""","Subtribe",""":","""", KeggPlantTaxon!S49,""",")</f>
        <v>#NAME?</v>
      </c>
      <c r="R49" s="366" t="e">
        <f ca="1">_xludf.CONCAT("""","Genus",""":","""", KeggPlantTaxon!T49,""",")</f>
        <v>#NAME?</v>
      </c>
      <c r="S49" s="366" t="e">
        <f t="shared" ca="1" si="1"/>
        <v>#NAME?</v>
      </c>
      <c r="T49" s="366" t="e">
        <f ca="1">_xludf.CONCAT("""","Species",""":","""", KeggPlantTaxon!U49,""",")</f>
        <v>#NAME?</v>
      </c>
      <c r="U49" s="366" t="e">
        <f ca="1">_xludf.CONCAT("""","VarSubsp",""":","""", KeggPlantTaxon!V49,"""")</f>
        <v>#NAME?</v>
      </c>
      <c r="V49" s="367"/>
      <c r="W49" s="367"/>
      <c r="X49" s="367"/>
      <c r="Y49" s="367"/>
      <c r="Z49" s="367"/>
    </row>
    <row r="50" spans="1:26" ht="14.25" customHeight="1">
      <c r="A50" s="368" t="s">
        <v>3240</v>
      </c>
      <c r="B50" s="365" t="e">
        <f t="shared" ca="1" si="0"/>
        <v>#NAME?</v>
      </c>
      <c r="C50" s="366" t="e">
        <f ca="1">(_xludf.CONCAT("""","KeggCode", """:","""",KeggPlantTaxon!A50,""","))</f>
        <v>#NAME?</v>
      </c>
      <c r="D50" s="366" t="e">
        <f ca="1">(_xludf.CONCAT("""","CommonName",""":", """",KeggPlantTaxon!B50,""","))</f>
        <v>#NAME?</v>
      </c>
      <c r="E50" s="366" t="e">
        <f ca="1">(_xludf.CONCAT("""","ScientificName",""":", """",KeggPlantTaxon!C50,""","))</f>
        <v>#NAME?</v>
      </c>
      <c r="F50" s="366" t="e">
        <f ca="1">_xludf.CONCAT("""","Kingdom", """:","""",KeggPlantTaxon!D50,""",")</f>
        <v>#NAME?</v>
      </c>
      <c r="G50" s="366" t="e">
        <f ca="1">_xludf.CONCAT("""","Subkingdom",""":", """",KeggPlantTaxon!F50,""",")</f>
        <v>#NAME?</v>
      </c>
      <c r="H50" s="366" t="e">
        <f ca="1">_xludf.CONCAT("""","Superdivision",""":", """",KeggPlantTaxon!H50,""",")</f>
        <v>#NAME?</v>
      </c>
      <c r="I50" s="366" t="e">
        <f ca="1">_xludf.CONCAT("""","Phylum", """:","""",KeggPlantTaxon!I50,""",")</f>
        <v>#NAME?</v>
      </c>
      <c r="J50" s="366" t="e">
        <f ca="1">_xludf.CONCAT("""","Subphylum", """:","""",KeggPlantTaxon!J50,""",")</f>
        <v>#NAME?</v>
      </c>
      <c r="K50" s="366" t="e">
        <f ca="1">_xludf.CONCAT("""","Class", """:","""",KeggPlantTaxon!K50,""",")</f>
        <v>#NAME?</v>
      </c>
      <c r="L50" s="366" t="e">
        <f ca="1">_xludf.CONCAT("""","Subclass", """:","""",KeggPlantTaxon!L50,""",")</f>
        <v>#NAME?</v>
      </c>
      <c r="M50" s="366" t="e">
        <f ca="1">_xludf.CONCAT("""","Order",""":","""", KeggPlantTaxon!O50,""",")</f>
        <v>#NAME?</v>
      </c>
      <c r="N50" s="366" t="e">
        <f ca="1">_xludf.CONCAT("""","Family",""":","""", KeggPlantTaxon!P50,""",")</f>
        <v>#NAME?</v>
      </c>
      <c r="O50" s="366" t="e">
        <f ca="1">_xludf.CONCAT("""","Subfamily",""":","""", KeggPlantTaxon!Q50,""",")</f>
        <v>#NAME?</v>
      </c>
      <c r="P50" s="366" t="e">
        <f ca="1">_xludf.CONCAT("""","Tribe",""":","""", KeggPlantTaxon!R50,""",")</f>
        <v>#NAME?</v>
      </c>
      <c r="Q50" s="366" t="e">
        <f ca="1">_xludf.CONCAT("""","Subtribe",""":","""", KeggPlantTaxon!S50,""",")</f>
        <v>#NAME?</v>
      </c>
      <c r="R50" s="366" t="e">
        <f ca="1">_xludf.CONCAT("""","Genus",""":","""", KeggPlantTaxon!T50,""",")</f>
        <v>#NAME?</v>
      </c>
      <c r="S50" s="366" t="e">
        <f t="shared" ca="1" si="1"/>
        <v>#NAME?</v>
      </c>
      <c r="T50" s="366" t="e">
        <f ca="1">_xludf.CONCAT("""","Species",""":","""", KeggPlantTaxon!U50,""",")</f>
        <v>#NAME?</v>
      </c>
      <c r="U50" s="366" t="e">
        <f ca="1">_xludf.CONCAT("""","VarSubsp",""":","""", KeggPlantTaxon!V50,"""")</f>
        <v>#NAME?</v>
      </c>
      <c r="V50" s="367"/>
      <c r="W50" s="367"/>
      <c r="X50" s="367"/>
      <c r="Y50" s="367"/>
      <c r="Z50" s="367"/>
    </row>
    <row r="51" spans="1:26" ht="14.25" customHeight="1">
      <c r="A51" s="368" t="s">
        <v>3241</v>
      </c>
      <c r="B51" s="365" t="e">
        <f t="shared" ca="1" si="0"/>
        <v>#NAME?</v>
      </c>
      <c r="C51" s="366" t="e">
        <f ca="1">(_xludf.CONCAT("""","KeggCode", """:","""",KeggPlantTaxon!A51,""","))</f>
        <v>#NAME?</v>
      </c>
      <c r="D51" s="366" t="e">
        <f ca="1">(_xludf.CONCAT("""","CommonName",""":", """",KeggPlantTaxon!B51,""","))</f>
        <v>#NAME?</v>
      </c>
      <c r="E51" s="366" t="e">
        <f ca="1">(_xludf.CONCAT("""","ScientificName",""":", """",KeggPlantTaxon!C51,""","))</f>
        <v>#NAME?</v>
      </c>
      <c r="F51" s="366" t="e">
        <f ca="1">_xludf.CONCAT("""","Kingdom", """:","""",KeggPlantTaxon!D51,""",")</f>
        <v>#NAME?</v>
      </c>
      <c r="G51" s="366" t="e">
        <f ca="1">_xludf.CONCAT("""","Subkingdom",""":", """",KeggPlantTaxon!F51,""",")</f>
        <v>#NAME?</v>
      </c>
      <c r="H51" s="366" t="e">
        <f ca="1">_xludf.CONCAT("""","Superdivision",""":", """",KeggPlantTaxon!H51,""",")</f>
        <v>#NAME?</v>
      </c>
      <c r="I51" s="366" t="e">
        <f ca="1">_xludf.CONCAT("""","Phylum", """:","""",KeggPlantTaxon!I51,""",")</f>
        <v>#NAME?</v>
      </c>
      <c r="J51" s="366" t="e">
        <f ca="1">_xludf.CONCAT("""","Subphylum", """:","""",KeggPlantTaxon!J51,""",")</f>
        <v>#NAME?</v>
      </c>
      <c r="K51" s="366" t="e">
        <f ca="1">_xludf.CONCAT("""","Class", """:","""",KeggPlantTaxon!K51,""",")</f>
        <v>#NAME?</v>
      </c>
      <c r="L51" s="366" t="e">
        <f ca="1">_xludf.CONCAT("""","Subclass", """:","""",KeggPlantTaxon!L51,""",")</f>
        <v>#NAME?</v>
      </c>
      <c r="M51" s="366" t="e">
        <f ca="1">_xludf.CONCAT("""","Order",""":","""", KeggPlantTaxon!O51,""",")</f>
        <v>#NAME?</v>
      </c>
      <c r="N51" s="366" t="e">
        <f ca="1">_xludf.CONCAT("""","Family",""":","""", KeggPlantTaxon!P51,""",")</f>
        <v>#NAME?</v>
      </c>
      <c r="O51" s="366" t="e">
        <f ca="1">_xludf.CONCAT("""","Subfamily",""":","""", KeggPlantTaxon!Q51,""",")</f>
        <v>#NAME?</v>
      </c>
      <c r="P51" s="366" t="e">
        <f ca="1">_xludf.CONCAT("""","Tribe",""":","""", KeggPlantTaxon!R51,""",")</f>
        <v>#NAME?</v>
      </c>
      <c r="Q51" s="366" t="e">
        <f ca="1">_xludf.CONCAT("""","Subtribe",""":","""", KeggPlantTaxon!S51,""",")</f>
        <v>#NAME?</v>
      </c>
      <c r="R51" s="366" t="e">
        <f ca="1">_xludf.CONCAT("""","Genus",""":","""", KeggPlantTaxon!T51,""",")</f>
        <v>#NAME?</v>
      </c>
      <c r="S51" s="366" t="e">
        <f t="shared" ca="1" si="1"/>
        <v>#NAME?</v>
      </c>
      <c r="T51" s="366" t="e">
        <f ca="1">_xludf.CONCAT("""","Species",""":","""", KeggPlantTaxon!U51,""",")</f>
        <v>#NAME?</v>
      </c>
      <c r="U51" s="366" t="e">
        <f ca="1">_xludf.CONCAT("""","VarSubsp",""":","""", KeggPlantTaxon!V51,"""")</f>
        <v>#NAME?</v>
      </c>
      <c r="V51" s="367"/>
      <c r="W51" s="367"/>
      <c r="X51" s="367"/>
      <c r="Y51" s="367"/>
      <c r="Z51" s="367"/>
    </row>
    <row r="52" spans="1:26" ht="14.25" customHeight="1">
      <c r="A52" s="368" t="s">
        <v>3242</v>
      </c>
      <c r="B52" s="365" t="e">
        <f t="shared" ca="1" si="0"/>
        <v>#NAME?</v>
      </c>
      <c r="C52" s="366" t="e">
        <f ca="1">(_xludf.CONCAT("""","KeggCode", """:","""",KeggPlantTaxon!A52,""","))</f>
        <v>#NAME?</v>
      </c>
      <c r="D52" s="366" t="e">
        <f ca="1">(_xludf.CONCAT("""","CommonName",""":", """",KeggPlantTaxon!B52,""","))</f>
        <v>#NAME?</v>
      </c>
      <c r="E52" s="366" t="e">
        <f ca="1">(_xludf.CONCAT("""","ScientificName",""":", """",KeggPlantTaxon!C52,""","))</f>
        <v>#NAME?</v>
      </c>
      <c r="F52" s="366" t="e">
        <f ca="1">_xludf.CONCAT("""","Kingdom", """:","""",KeggPlantTaxon!D52,""",")</f>
        <v>#NAME?</v>
      </c>
      <c r="G52" s="366" t="e">
        <f ca="1">_xludf.CONCAT("""","Subkingdom",""":", """",KeggPlantTaxon!F52,""",")</f>
        <v>#NAME?</v>
      </c>
      <c r="H52" s="366" t="e">
        <f ca="1">_xludf.CONCAT("""","Superdivision",""":", """",KeggPlantTaxon!H52,""",")</f>
        <v>#NAME?</v>
      </c>
      <c r="I52" s="366" t="e">
        <f ca="1">_xludf.CONCAT("""","Phylum", """:","""",KeggPlantTaxon!I52,""",")</f>
        <v>#NAME?</v>
      </c>
      <c r="J52" s="366" t="e">
        <f ca="1">_xludf.CONCAT("""","Subphylum", """:","""",KeggPlantTaxon!J52,""",")</f>
        <v>#NAME?</v>
      </c>
      <c r="K52" s="366" t="e">
        <f ca="1">_xludf.CONCAT("""","Class", """:","""",KeggPlantTaxon!K52,""",")</f>
        <v>#NAME?</v>
      </c>
      <c r="L52" s="366" t="e">
        <f ca="1">_xludf.CONCAT("""","Subclass", """:","""",KeggPlantTaxon!L52,""",")</f>
        <v>#NAME?</v>
      </c>
      <c r="M52" s="366" t="e">
        <f ca="1">_xludf.CONCAT("""","Order",""":","""", KeggPlantTaxon!O52,""",")</f>
        <v>#NAME?</v>
      </c>
      <c r="N52" s="366" t="e">
        <f ca="1">_xludf.CONCAT("""","Family",""":","""", KeggPlantTaxon!P52,""",")</f>
        <v>#NAME?</v>
      </c>
      <c r="O52" s="366" t="e">
        <f ca="1">_xludf.CONCAT("""","Subfamily",""":","""", KeggPlantTaxon!Q52,""",")</f>
        <v>#NAME?</v>
      </c>
      <c r="P52" s="366" t="e">
        <f ca="1">_xludf.CONCAT("""","Tribe",""":","""", KeggPlantTaxon!R52,""",")</f>
        <v>#NAME?</v>
      </c>
      <c r="Q52" s="366" t="e">
        <f ca="1">_xludf.CONCAT("""","Subtribe",""":","""", KeggPlantTaxon!S52,""",")</f>
        <v>#NAME?</v>
      </c>
      <c r="R52" s="366" t="e">
        <f ca="1">_xludf.CONCAT("""","Genus",""":","""", KeggPlantTaxon!T52,""",")</f>
        <v>#NAME?</v>
      </c>
      <c r="S52" s="366" t="e">
        <f t="shared" ca="1" si="1"/>
        <v>#NAME?</v>
      </c>
      <c r="T52" s="366" t="e">
        <f ca="1">_xludf.CONCAT("""","Species",""":","""", KeggPlantTaxon!U52,""",")</f>
        <v>#NAME?</v>
      </c>
      <c r="U52" s="366" t="e">
        <f ca="1">_xludf.CONCAT("""","VarSubsp",""":","""", KeggPlantTaxon!V52,"""")</f>
        <v>#NAME?</v>
      </c>
      <c r="V52" s="367"/>
      <c r="W52" s="367"/>
      <c r="X52" s="367"/>
      <c r="Y52" s="367"/>
      <c r="Z52" s="367"/>
    </row>
    <row r="53" spans="1:26" ht="14.25" customHeight="1">
      <c r="A53" s="368" t="s">
        <v>3243</v>
      </c>
      <c r="B53" s="365" t="e">
        <f t="shared" ca="1" si="0"/>
        <v>#NAME?</v>
      </c>
      <c r="C53" s="366" t="e">
        <f ca="1">(_xludf.CONCAT("""","KeggCode", """:","""",KeggPlantTaxon!A53,""","))</f>
        <v>#NAME?</v>
      </c>
      <c r="D53" s="366" t="e">
        <f ca="1">(_xludf.CONCAT("""","CommonName",""":", """",KeggPlantTaxon!B53,""","))</f>
        <v>#NAME?</v>
      </c>
      <c r="E53" s="366" t="e">
        <f ca="1">(_xludf.CONCAT("""","ScientificName",""":", """",KeggPlantTaxon!C53,""","))</f>
        <v>#NAME?</v>
      </c>
      <c r="F53" s="366" t="e">
        <f ca="1">_xludf.CONCAT("""","Kingdom", """:","""",KeggPlantTaxon!D53,""",")</f>
        <v>#NAME?</v>
      </c>
      <c r="G53" s="366" t="e">
        <f ca="1">_xludf.CONCAT("""","Subkingdom",""":", """",KeggPlantTaxon!F53,""",")</f>
        <v>#NAME?</v>
      </c>
      <c r="H53" s="366" t="e">
        <f ca="1">_xludf.CONCAT("""","Superdivision",""":", """",KeggPlantTaxon!H53,""",")</f>
        <v>#NAME?</v>
      </c>
      <c r="I53" s="366" t="e">
        <f ca="1">_xludf.CONCAT("""","Phylum", """:","""",KeggPlantTaxon!I53,""",")</f>
        <v>#NAME?</v>
      </c>
      <c r="J53" s="366" t="e">
        <f ca="1">_xludf.CONCAT("""","Subphylum", """:","""",KeggPlantTaxon!J53,""",")</f>
        <v>#NAME?</v>
      </c>
      <c r="K53" s="366" t="e">
        <f ca="1">_xludf.CONCAT("""","Class", """:","""",KeggPlantTaxon!K53,""",")</f>
        <v>#NAME?</v>
      </c>
      <c r="L53" s="366" t="e">
        <f ca="1">_xludf.CONCAT("""","Subclass", """:","""",KeggPlantTaxon!L53,""",")</f>
        <v>#NAME?</v>
      </c>
      <c r="M53" s="366" t="e">
        <f ca="1">_xludf.CONCAT("""","Order",""":","""", KeggPlantTaxon!O53,""",")</f>
        <v>#NAME?</v>
      </c>
      <c r="N53" s="366" t="e">
        <f ca="1">_xludf.CONCAT("""","Family",""":","""", KeggPlantTaxon!P53,""",")</f>
        <v>#NAME?</v>
      </c>
      <c r="O53" s="366" t="e">
        <f ca="1">_xludf.CONCAT("""","Subfamily",""":","""", KeggPlantTaxon!Q53,""",")</f>
        <v>#NAME?</v>
      </c>
      <c r="P53" s="366" t="e">
        <f ca="1">_xludf.CONCAT("""","Tribe",""":","""", KeggPlantTaxon!R53,""",")</f>
        <v>#NAME?</v>
      </c>
      <c r="Q53" s="366" t="e">
        <f ca="1">_xludf.CONCAT("""","Subtribe",""":","""", KeggPlantTaxon!S53,""",")</f>
        <v>#NAME?</v>
      </c>
      <c r="R53" s="366" t="e">
        <f ca="1">_xludf.CONCAT("""","Genus",""":","""", KeggPlantTaxon!T53,""",")</f>
        <v>#NAME?</v>
      </c>
      <c r="S53" s="366" t="e">
        <f t="shared" ca="1" si="1"/>
        <v>#NAME?</v>
      </c>
      <c r="T53" s="366" t="e">
        <f ca="1">_xludf.CONCAT("""","Species",""":","""", KeggPlantTaxon!U53,""",")</f>
        <v>#NAME?</v>
      </c>
      <c r="U53" s="366" t="e">
        <f ca="1">_xludf.CONCAT("""","VarSubsp",""":","""", KeggPlantTaxon!V53,"""")</f>
        <v>#NAME?</v>
      </c>
      <c r="V53" s="367"/>
      <c r="W53" s="367"/>
      <c r="X53" s="367"/>
      <c r="Y53" s="367"/>
      <c r="Z53" s="367"/>
    </row>
    <row r="54" spans="1:26" ht="14.25" customHeight="1">
      <c r="A54" s="368" t="s">
        <v>3244</v>
      </c>
      <c r="B54" s="365" t="e">
        <f t="shared" ca="1" si="0"/>
        <v>#NAME?</v>
      </c>
      <c r="C54" s="366" t="e">
        <f ca="1">(_xludf.CONCAT("""","KeggCode", """:","""",KeggPlantTaxon!A54,""","))</f>
        <v>#NAME?</v>
      </c>
      <c r="D54" s="366" t="e">
        <f ca="1">(_xludf.CONCAT("""","CommonName",""":", """",KeggPlantTaxon!B54,""","))</f>
        <v>#NAME?</v>
      </c>
      <c r="E54" s="366" t="e">
        <f ca="1">(_xludf.CONCAT("""","ScientificName",""":", """",KeggPlantTaxon!C54,""","))</f>
        <v>#NAME?</v>
      </c>
      <c r="F54" s="366" t="e">
        <f ca="1">_xludf.CONCAT("""","Kingdom", """:","""",KeggPlantTaxon!D54,""",")</f>
        <v>#NAME?</v>
      </c>
      <c r="G54" s="366" t="e">
        <f ca="1">_xludf.CONCAT("""","Subkingdom",""":", """",KeggPlantTaxon!F54,""",")</f>
        <v>#NAME?</v>
      </c>
      <c r="H54" s="366" t="e">
        <f ca="1">_xludf.CONCAT("""","Superdivision",""":", """",KeggPlantTaxon!H54,""",")</f>
        <v>#NAME?</v>
      </c>
      <c r="I54" s="366" t="e">
        <f ca="1">_xludf.CONCAT("""","Phylum", """:","""",KeggPlantTaxon!I54,""",")</f>
        <v>#NAME?</v>
      </c>
      <c r="J54" s="366" t="e">
        <f ca="1">_xludf.CONCAT("""","Subphylum", """:","""",KeggPlantTaxon!J54,""",")</f>
        <v>#NAME?</v>
      </c>
      <c r="K54" s="366" t="e">
        <f ca="1">_xludf.CONCAT("""","Class", """:","""",KeggPlantTaxon!K54,""",")</f>
        <v>#NAME?</v>
      </c>
      <c r="L54" s="366" t="e">
        <f ca="1">_xludf.CONCAT("""","Subclass", """:","""",KeggPlantTaxon!L54,""",")</f>
        <v>#NAME?</v>
      </c>
      <c r="M54" s="366" t="e">
        <f ca="1">_xludf.CONCAT("""","Order",""":","""", KeggPlantTaxon!O54,""",")</f>
        <v>#NAME?</v>
      </c>
      <c r="N54" s="366" t="e">
        <f ca="1">_xludf.CONCAT("""","Family",""":","""", KeggPlantTaxon!P54,""",")</f>
        <v>#NAME?</v>
      </c>
      <c r="O54" s="366" t="e">
        <f ca="1">_xludf.CONCAT("""","Subfamily",""":","""", KeggPlantTaxon!Q54,""",")</f>
        <v>#NAME?</v>
      </c>
      <c r="P54" s="366" t="e">
        <f ca="1">_xludf.CONCAT("""","Tribe",""":","""", KeggPlantTaxon!R54,""",")</f>
        <v>#NAME?</v>
      </c>
      <c r="Q54" s="366" t="e">
        <f ca="1">_xludf.CONCAT("""","Subtribe",""":","""", KeggPlantTaxon!S54,""",")</f>
        <v>#NAME?</v>
      </c>
      <c r="R54" s="366" t="e">
        <f ca="1">_xludf.CONCAT("""","Genus",""":","""", KeggPlantTaxon!T54,""",")</f>
        <v>#NAME?</v>
      </c>
      <c r="S54" s="366" t="e">
        <f t="shared" ca="1" si="1"/>
        <v>#NAME?</v>
      </c>
      <c r="T54" s="366" t="e">
        <f ca="1">_xludf.CONCAT("""","Species",""":","""", KeggPlantTaxon!U54,""",")</f>
        <v>#NAME?</v>
      </c>
      <c r="U54" s="366" t="e">
        <f ca="1">_xludf.CONCAT("""","VarSubsp",""":","""", KeggPlantTaxon!V54,"""")</f>
        <v>#NAME?</v>
      </c>
      <c r="V54" s="367"/>
      <c r="W54" s="367"/>
      <c r="X54" s="367"/>
      <c r="Y54" s="367"/>
      <c r="Z54" s="367"/>
    </row>
    <row r="55" spans="1:26" ht="14.25" customHeight="1">
      <c r="A55" s="368" t="s">
        <v>3245</v>
      </c>
      <c r="B55" s="365" t="e">
        <f t="shared" ca="1" si="0"/>
        <v>#NAME?</v>
      </c>
      <c r="C55" s="366" t="e">
        <f ca="1">(_xludf.CONCAT("""","KeggCode", """:","""",KeggPlantTaxon!A55,""","))</f>
        <v>#NAME?</v>
      </c>
      <c r="D55" s="366" t="e">
        <f ca="1">(_xludf.CONCAT("""","CommonName",""":", """",KeggPlantTaxon!B55,""","))</f>
        <v>#NAME?</v>
      </c>
      <c r="E55" s="366" t="e">
        <f ca="1">(_xludf.CONCAT("""","ScientificName",""":", """",KeggPlantTaxon!C55,""","))</f>
        <v>#NAME?</v>
      </c>
      <c r="F55" s="366" t="e">
        <f ca="1">_xludf.CONCAT("""","Kingdom", """:","""",KeggPlantTaxon!D55,""",")</f>
        <v>#NAME?</v>
      </c>
      <c r="G55" s="366" t="e">
        <f ca="1">_xludf.CONCAT("""","Subkingdom",""":", """",KeggPlantTaxon!F55,""",")</f>
        <v>#NAME?</v>
      </c>
      <c r="H55" s="366" t="e">
        <f ca="1">_xludf.CONCAT("""","Superdivision",""":", """",KeggPlantTaxon!H55,""",")</f>
        <v>#NAME?</v>
      </c>
      <c r="I55" s="366" t="e">
        <f ca="1">_xludf.CONCAT("""","Phylum", """:","""",KeggPlantTaxon!I55,""",")</f>
        <v>#NAME?</v>
      </c>
      <c r="J55" s="366" t="e">
        <f ca="1">_xludf.CONCAT("""","Subphylum", """:","""",KeggPlantTaxon!J55,""",")</f>
        <v>#NAME?</v>
      </c>
      <c r="K55" s="366" t="e">
        <f ca="1">_xludf.CONCAT("""","Class", """:","""",KeggPlantTaxon!K55,""",")</f>
        <v>#NAME?</v>
      </c>
      <c r="L55" s="366" t="e">
        <f ca="1">_xludf.CONCAT("""","Subclass", """:","""",KeggPlantTaxon!L55,""",")</f>
        <v>#NAME?</v>
      </c>
      <c r="M55" s="366" t="e">
        <f ca="1">_xludf.CONCAT("""","Order",""":","""", KeggPlantTaxon!O55,""",")</f>
        <v>#NAME?</v>
      </c>
      <c r="N55" s="366" t="e">
        <f ca="1">_xludf.CONCAT("""","Family",""":","""", KeggPlantTaxon!P55,""",")</f>
        <v>#NAME?</v>
      </c>
      <c r="O55" s="366" t="e">
        <f ca="1">_xludf.CONCAT("""","Subfamily",""":","""", KeggPlantTaxon!Q55,""",")</f>
        <v>#NAME?</v>
      </c>
      <c r="P55" s="366" t="e">
        <f ca="1">_xludf.CONCAT("""","Tribe",""":","""", KeggPlantTaxon!R55,""",")</f>
        <v>#NAME?</v>
      </c>
      <c r="Q55" s="366" t="e">
        <f ca="1">_xludf.CONCAT("""","Subtribe",""":","""", KeggPlantTaxon!S55,""",")</f>
        <v>#NAME?</v>
      </c>
      <c r="R55" s="366" t="e">
        <f ca="1">_xludf.CONCAT("""","Genus",""":","""", KeggPlantTaxon!T55,""",")</f>
        <v>#NAME?</v>
      </c>
      <c r="S55" s="366" t="e">
        <f t="shared" ca="1" si="1"/>
        <v>#NAME?</v>
      </c>
      <c r="T55" s="366" t="e">
        <f ca="1">_xludf.CONCAT("""","Species",""":","""", KeggPlantTaxon!U55,""",")</f>
        <v>#NAME?</v>
      </c>
      <c r="U55" s="366" t="e">
        <f ca="1">_xludf.CONCAT("""","VarSubsp",""":","""", KeggPlantTaxon!V55,"""")</f>
        <v>#NAME?</v>
      </c>
      <c r="V55" s="367"/>
      <c r="W55" s="367"/>
      <c r="X55" s="367"/>
      <c r="Y55" s="367"/>
      <c r="Z55" s="367"/>
    </row>
    <row r="56" spans="1:26" ht="14.25" customHeight="1">
      <c r="A56" s="368" t="s">
        <v>3246</v>
      </c>
      <c r="B56" s="365" t="e">
        <f t="shared" ca="1" si="0"/>
        <v>#NAME?</v>
      </c>
      <c r="C56" s="366" t="e">
        <f ca="1">(_xludf.CONCAT("""","KeggCode", """:","""",KeggPlantTaxon!A56,""","))</f>
        <v>#NAME?</v>
      </c>
      <c r="D56" s="366" t="e">
        <f ca="1">(_xludf.CONCAT("""","CommonName",""":", """",KeggPlantTaxon!B56,""","))</f>
        <v>#NAME?</v>
      </c>
      <c r="E56" s="366" t="e">
        <f ca="1">(_xludf.CONCAT("""","ScientificName",""":", """",KeggPlantTaxon!C56,""","))</f>
        <v>#NAME?</v>
      </c>
      <c r="F56" s="366" t="e">
        <f ca="1">_xludf.CONCAT("""","Kingdom", """:","""",KeggPlantTaxon!D56,""",")</f>
        <v>#NAME?</v>
      </c>
      <c r="G56" s="366" t="e">
        <f ca="1">_xludf.CONCAT("""","Subkingdom",""":", """",KeggPlantTaxon!F56,""",")</f>
        <v>#NAME?</v>
      </c>
      <c r="H56" s="366" t="e">
        <f ca="1">_xludf.CONCAT("""","Superdivision",""":", """",KeggPlantTaxon!H56,""",")</f>
        <v>#NAME?</v>
      </c>
      <c r="I56" s="366" t="e">
        <f ca="1">_xludf.CONCAT("""","Phylum", """:","""",KeggPlantTaxon!I56,""",")</f>
        <v>#NAME?</v>
      </c>
      <c r="J56" s="366" t="e">
        <f ca="1">_xludf.CONCAT("""","Subphylum", """:","""",KeggPlantTaxon!J56,""",")</f>
        <v>#NAME?</v>
      </c>
      <c r="K56" s="366" t="e">
        <f ca="1">_xludf.CONCAT("""","Class", """:","""",KeggPlantTaxon!K56,""",")</f>
        <v>#NAME?</v>
      </c>
      <c r="L56" s="366" t="e">
        <f ca="1">_xludf.CONCAT("""","Subclass", """:","""",KeggPlantTaxon!L56,""",")</f>
        <v>#NAME?</v>
      </c>
      <c r="M56" s="366" t="e">
        <f ca="1">_xludf.CONCAT("""","Order",""":","""", KeggPlantTaxon!O56,""",")</f>
        <v>#NAME?</v>
      </c>
      <c r="N56" s="366" t="e">
        <f ca="1">_xludf.CONCAT("""","Family",""":","""", KeggPlantTaxon!P56,""",")</f>
        <v>#NAME?</v>
      </c>
      <c r="O56" s="366" t="e">
        <f ca="1">_xludf.CONCAT("""","Subfamily",""":","""", KeggPlantTaxon!Q56,""",")</f>
        <v>#NAME?</v>
      </c>
      <c r="P56" s="366" t="e">
        <f ca="1">_xludf.CONCAT("""","Tribe",""":","""", KeggPlantTaxon!R56,""",")</f>
        <v>#NAME?</v>
      </c>
      <c r="Q56" s="366" t="e">
        <f ca="1">_xludf.CONCAT("""","Subtribe",""":","""", KeggPlantTaxon!S56,""",")</f>
        <v>#NAME?</v>
      </c>
      <c r="R56" s="366" t="e">
        <f ca="1">_xludf.CONCAT("""","Genus",""":","""", KeggPlantTaxon!T56,""",")</f>
        <v>#NAME?</v>
      </c>
      <c r="S56" s="366" t="e">
        <f t="shared" ca="1" si="1"/>
        <v>#NAME?</v>
      </c>
      <c r="T56" s="366" t="e">
        <f ca="1">_xludf.CONCAT("""","Species",""":","""", KeggPlantTaxon!U56,""",")</f>
        <v>#NAME?</v>
      </c>
      <c r="U56" s="366" t="e">
        <f ca="1">_xludf.CONCAT("""","VarSubsp",""":","""", KeggPlantTaxon!V56,"""")</f>
        <v>#NAME?</v>
      </c>
      <c r="V56" s="367"/>
      <c r="W56" s="367"/>
      <c r="X56" s="367"/>
      <c r="Y56" s="367"/>
      <c r="Z56" s="367"/>
    </row>
    <row r="57" spans="1:26" ht="14.25" customHeight="1">
      <c r="A57" s="368" t="s">
        <v>3247</v>
      </c>
      <c r="B57" s="365" t="e">
        <f t="shared" ca="1" si="0"/>
        <v>#NAME?</v>
      </c>
      <c r="C57" s="366" t="e">
        <f ca="1">(_xludf.CONCAT("""","KeggCode", """:","""",KeggPlantTaxon!A57,""","))</f>
        <v>#NAME?</v>
      </c>
      <c r="D57" s="366" t="e">
        <f ca="1">(_xludf.CONCAT("""","CommonName",""":", """",KeggPlantTaxon!B57,""","))</f>
        <v>#NAME?</v>
      </c>
      <c r="E57" s="366" t="e">
        <f ca="1">(_xludf.CONCAT("""","ScientificName",""":", """",KeggPlantTaxon!C57,""","))</f>
        <v>#NAME?</v>
      </c>
      <c r="F57" s="366" t="e">
        <f ca="1">_xludf.CONCAT("""","Kingdom", """:","""",KeggPlantTaxon!D57,""",")</f>
        <v>#NAME?</v>
      </c>
      <c r="G57" s="366" t="e">
        <f ca="1">_xludf.CONCAT("""","Subkingdom",""":", """",KeggPlantTaxon!F57,""",")</f>
        <v>#NAME?</v>
      </c>
      <c r="H57" s="366" t="e">
        <f ca="1">_xludf.CONCAT("""","Superdivision",""":", """",KeggPlantTaxon!H57,""",")</f>
        <v>#NAME?</v>
      </c>
      <c r="I57" s="366" t="e">
        <f ca="1">_xludf.CONCAT("""","Phylum", """:","""",KeggPlantTaxon!I57,""",")</f>
        <v>#NAME?</v>
      </c>
      <c r="J57" s="366" t="e">
        <f ca="1">_xludf.CONCAT("""","Subphylum", """:","""",KeggPlantTaxon!J57,""",")</f>
        <v>#NAME?</v>
      </c>
      <c r="K57" s="366" t="e">
        <f ca="1">_xludf.CONCAT("""","Class", """:","""",KeggPlantTaxon!K57,""",")</f>
        <v>#NAME?</v>
      </c>
      <c r="L57" s="366" t="e">
        <f ca="1">_xludf.CONCAT("""","Subclass", """:","""",KeggPlantTaxon!L57,""",")</f>
        <v>#NAME?</v>
      </c>
      <c r="M57" s="366" t="e">
        <f ca="1">_xludf.CONCAT("""","Order",""":","""", KeggPlantTaxon!O57,""",")</f>
        <v>#NAME?</v>
      </c>
      <c r="N57" s="366" t="e">
        <f ca="1">_xludf.CONCAT("""","Family",""":","""", KeggPlantTaxon!P57,""",")</f>
        <v>#NAME?</v>
      </c>
      <c r="O57" s="366" t="e">
        <f ca="1">_xludf.CONCAT("""","Subfamily",""":","""", KeggPlantTaxon!Q57,""",")</f>
        <v>#NAME?</v>
      </c>
      <c r="P57" s="366" t="e">
        <f ca="1">_xludf.CONCAT("""","Tribe",""":","""", KeggPlantTaxon!R57,""",")</f>
        <v>#NAME?</v>
      </c>
      <c r="Q57" s="366" t="e">
        <f ca="1">_xludf.CONCAT("""","Subtribe",""":","""", KeggPlantTaxon!S57,""",")</f>
        <v>#NAME?</v>
      </c>
      <c r="R57" s="366" t="e">
        <f ca="1">_xludf.CONCAT("""","Genus",""":","""", KeggPlantTaxon!T57,""",")</f>
        <v>#NAME?</v>
      </c>
      <c r="S57" s="366" t="e">
        <f t="shared" ca="1" si="1"/>
        <v>#NAME?</v>
      </c>
      <c r="T57" s="366" t="e">
        <f ca="1">_xludf.CONCAT("""","Species",""":","""", KeggPlantTaxon!U57,""",")</f>
        <v>#NAME?</v>
      </c>
      <c r="U57" s="366" t="e">
        <f ca="1">_xludf.CONCAT("""","VarSubsp",""":","""", KeggPlantTaxon!V57,"""")</f>
        <v>#NAME?</v>
      </c>
      <c r="V57" s="367"/>
      <c r="W57" s="367"/>
      <c r="X57" s="367"/>
      <c r="Y57" s="367"/>
      <c r="Z57" s="367"/>
    </row>
    <row r="58" spans="1:26" ht="14.25" customHeight="1">
      <c r="A58" s="368" t="s">
        <v>3248</v>
      </c>
      <c r="B58" s="365" t="e">
        <f t="shared" ca="1" si="0"/>
        <v>#NAME?</v>
      </c>
      <c r="C58" s="366" t="e">
        <f ca="1">(_xludf.CONCAT("""","KeggCode", """:","""",KeggPlantTaxon!A58,""","))</f>
        <v>#NAME?</v>
      </c>
      <c r="D58" s="366" t="e">
        <f ca="1">(_xludf.CONCAT("""","CommonName",""":", """",KeggPlantTaxon!B58,""","))</f>
        <v>#NAME?</v>
      </c>
      <c r="E58" s="366" t="e">
        <f ca="1">(_xludf.CONCAT("""","ScientificName",""":", """",KeggPlantTaxon!C58,""","))</f>
        <v>#NAME?</v>
      </c>
      <c r="F58" s="366" t="e">
        <f ca="1">_xludf.CONCAT("""","Kingdom", """:","""",KeggPlantTaxon!D58,""",")</f>
        <v>#NAME?</v>
      </c>
      <c r="G58" s="366" t="e">
        <f ca="1">_xludf.CONCAT("""","Subkingdom",""":", """",KeggPlantTaxon!F58,""",")</f>
        <v>#NAME?</v>
      </c>
      <c r="H58" s="366" t="e">
        <f ca="1">_xludf.CONCAT("""","Superdivision",""":", """",KeggPlantTaxon!H58,""",")</f>
        <v>#NAME?</v>
      </c>
      <c r="I58" s="366" t="e">
        <f ca="1">_xludf.CONCAT("""","Phylum", """:","""",KeggPlantTaxon!I58,""",")</f>
        <v>#NAME?</v>
      </c>
      <c r="J58" s="366" t="e">
        <f ca="1">_xludf.CONCAT("""","Subphylum", """:","""",KeggPlantTaxon!J58,""",")</f>
        <v>#NAME?</v>
      </c>
      <c r="K58" s="366" t="e">
        <f ca="1">_xludf.CONCAT("""","Class", """:","""",KeggPlantTaxon!K58,""",")</f>
        <v>#NAME?</v>
      </c>
      <c r="L58" s="366" t="e">
        <f ca="1">_xludf.CONCAT("""","Subclass", """:","""",KeggPlantTaxon!L58,""",")</f>
        <v>#NAME?</v>
      </c>
      <c r="M58" s="366" t="e">
        <f ca="1">_xludf.CONCAT("""","Order",""":","""", KeggPlantTaxon!O58,""",")</f>
        <v>#NAME?</v>
      </c>
      <c r="N58" s="366" t="e">
        <f ca="1">_xludf.CONCAT("""","Family",""":","""", KeggPlantTaxon!P58,""",")</f>
        <v>#NAME?</v>
      </c>
      <c r="O58" s="366" t="e">
        <f ca="1">_xludf.CONCAT("""","Subfamily",""":","""", KeggPlantTaxon!Q58,""",")</f>
        <v>#NAME?</v>
      </c>
      <c r="P58" s="366" t="e">
        <f ca="1">_xludf.CONCAT("""","Tribe",""":","""", KeggPlantTaxon!R58,""",")</f>
        <v>#NAME?</v>
      </c>
      <c r="Q58" s="366" t="e">
        <f ca="1">_xludf.CONCAT("""","Subtribe",""":","""", KeggPlantTaxon!S58,""",")</f>
        <v>#NAME?</v>
      </c>
      <c r="R58" s="366" t="e">
        <f ca="1">_xludf.CONCAT("""","Genus",""":","""", KeggPlantTaxon!T58,""",")</f>
        <v>#NAME?</v>
      </c>
      <c r="S58" s="366" t="e">
        <f t="shared" ca="1" si="1"/>
        <v>#NAME?</v>
      </c>
      <c r="T58" s="366" t="e">
        <f ca="1">_xludf.CONCAT("""","Species",""":","""", KeggPlantTaxon!U58,""",")</f>
        <v>#NAME?</v>
      </c>
      <c r="U58" s="366" t="e">
        <f ca="1">_xludf.CONCAT("""","VarSubsp",""":","""", KeggPlantTaxon!V58,"""")</f>
        <v>#NAME?</v>
      </c>
      <c r="V58" s="367"/>
      <c r="W58" s="367"/>
      <c r="X58" s="367"/>
      <c r="Y58" s="367"/>
      <c r="Z58" s="367"/>
    </row>
    <row r="59" spans="1:26" ht="14.25" customHeight="1">
      <c r="A59" s="368" t="s">
        <v>3249</v>
      </c>
      <c r="B59" s="365" t="e">
        <f t="shared" ca="1" si="0"/>
        <v>#NAME?</v>
      </c>
      <c r="C59" s="366" t="e">
        <f ca="1">(_xludf.CONCAT("""","KeggCode", """:","""",KeggPlantTaxon!A59,""","))</f>
        <v>#NAME?</v>
      </c>
      <c r="D59" s="366" t="e">
        <f ca="1">(_xludf.CONCAT("""","CommonName",""":", """",KeggPlantTaxon!B59,""","))</f>
        <v>#NAME?</v>
      </c>
      <c r="E59" s="366" t="e">
        <f ca="1">(_xludf.CONCAT("""","ScientificName",""":", """",KeggPlantTaxon!C59,""","))</f>
        <v>#NAME?</v>
      </c>
      <c r="F59" s="366" t="e">
        <f ca="1">_xludf.CONCAT("""","Kingdom", """:","""",KeggPlantTaxon!D59,""",")</f>
        <v>#NAME?</v>
      </c>
      <c r="G59" s="366" t="e">
        <f ca="1">_xludf.CONCAT("""","Subkingdom",""":", """",KeggPlantTaxon!F59,""",")</f>
        <v>#NAME?</v>
      </c>
      <c r="H59" s="366" t="e">
        <f ca="1">_xludf.CONCAT("""","Superdivision",""":", """",KeggPlantTaxon!H59,""",")</f>
        <v>#NAME?</v>
      </c>
      <c r="I59" s="366" t="e">
        <f ca="1">_xludf.CONCAT("""","Phylum", """:","""",KeggPlantTaxon!I59,""",")</f>
        <v>#NAME?</v>
      </c>
      <c r="J59" s="366" t="e">
        <f ca="1">_xludf.CONCAT("""","Subphylum", """:","""",KeggPlantTaxon!J59,""",")</f>
        <v>#NAME?</v>
      </c>
      <c r="K59" s="366" t="e">
        <f ca="1">_xludf.CONCAT("""","Class", """:","""",KeggPlantTaxon!K59,""",")</f>
        <v>#NAME?</v>
      </c>
      <c r="L59" s="366" t="e">
        <f ca="1">_xludf.CONCAT("""","Subclass", """:","""",KeggPlantTaxon!L59,""",")</f>
        <v>#NAME?</v>
      </c>
      <c r="M59" s="366" t="e">
        <f ca="1">_xludf.CONCAT("""","Order",""":","""", KeggPlantTaxon!O59,""",")</f>
        <v>#NAME?</v>
      </c>
      <c r="N59" s="366" t="e">
        <f ca="1">_xludf.CONCAT("""","Family",""":","""", KeggPlantTaxon!P59,""",")</f>
        <v>#NAME?</v>
      </c>
      <c r="O59" s="366" t="e">
        <f ca="1">_xludf.CONCAT("""","Subfamily",""":","""", KeggPlantTaxon!Q59,""",")</f>
        <v>#NAME?</v>
      </c>
      <c r="P59" s="366" t="e">
        <f ca="1">_xludf.CONCAT("""","Tribe",""":","""", KeggPlantTaxon!R59,""",")</f>
        <v>#NAME?</v>
      </c>
      <c r="Q59" s="366" t="e">
        <f ca="1">_xludf.CONCAT("""","Subtribe",""":","""", KeggPlantTaxon!S59,""",")</f>
        <v>#NAME?</v>
      </c>
      <c r="R59" s="366" t="e">
        <f ca="1">_xludf.CONCAT("""","Genus",""":","""", KeggPlantTaxon!T59,""",")</f>
        <v>#NAME?</v>
      </c>
      <c r="S59" s="366" t="e">
        <f t="shared" ca="1" si="1"/>
        <v>#NAME?</v>
      </c>
      <c r="T59" s="366" t="e">
        <f ca="1">_xludf.CONCAT("""","Species",""":","""", KeggPlantTaxon!U59,""",")</f>
        <v>#NAME?</v>
      </c>
      <c r="U59" s="366" t="e">
        <f ca="1">_xludf.CONCAT("""","VarSubsp",""":","""", KeggPlantTaxon!V59,"""")</f>
        <v>#NAME?</v>
      </c>
      <c r="V59" s="367"/>
      <c r="W59" s="367"/>
      <c r="X59" s="367"/>
      <c r="Y59" s="367"/>
      <c r="Z59" s="367"/>
    </row>
    <row r="60" spans="1:26" ht="14.25" customHeight="1">
      <c r="A60" s="368" t="s">
        <v>3250</v>
      </c>
      <c r="B60" s="365" t="e">
        <f t="shared" ca="1" si="0"/>
        <v>#NAME?</v>
      </c>
      <c r="C60" s="366" t="e">
        <f ca="1">(_xludf.CONCAT("""","KeggCode", """:","""",KeggPlantTaxon!A60,""","))</f>
        <v>#NAME?</v>
      </c>
      <c r="D60" s="366" t="e">
        <f ca="1">(_xludf.CONCAT("""","CommonName",""":", """",KeggPlantTaxon!B60,""","))</f>
        <v>#NAME?</v>
      </c>
      <c r="E60" s="366" t="e">
        <f ca="1">(_xludf.CONCAT("""","ScientificName",""":", """",KeggPlantTaxon!C60,""","))</f>
        <v>#NAME?</v>
      </c>
      <c r="F60" s="366" t="e">
        <f ca="1">_xludf.CONCAT("""","Kingdom", """:","""",KeggPlantTaxon!D60,""",")</f>
        <v>#NAME?</v>
      </c>
      <c r="G60" s="366" t="e">
        <f ca="1">_xludf.CONCAT("""","Subkingdom",""":", """",KeggPlantTaxon!F60,""",")</f>
        <v>#NAME?</v>
      </c>
      <c r="H60" s="366" t="e">
        <f ca="1">_xludf.CONCAT("""","Superdivision",""":", """",KeggPlantTaxon!H60,""",")</f>
        <v>#NAME?</v>
      </c>
      <c r="I60" s="366" t="e">
        <f ca="1">_xludf.CONCAT("""","Phylum", """:","""",KeggPlantTaxon!I60,""",")</f>
        <v>#NAME?</v>
      </c>
      <c r="J60" s="366" t="e">
        <f ca="1">_xludf.CONCAT("""","Subphylum", """:","""",KeggPlantTaxon!J60,""",")</f>
        <v>#NAME?</v>
      </c>
      <c r="K60" s="366" t="e">
        <f ca="1">_xludf.CONCAT("""","Class", """:","""",KeggPlantTaxon!K60,""",")</f>
        <v>#NAME?</v>
      </c>
      <c r="L60" s="366" t="e">
        <f ca="1">_xludf.CONCAT("""","Subclass", """:","""",KeggPlantTaxon!L60,""",")</f>
        <v>#NAME?</v>
      </c>
      <c r="M60" s="366" t="e">
        <f ca="1">_xludf.CONCAT("""","Order",""":","""", KeggPlantTaxon!O60,""",")</f>
        <v>#NAME?</v>
      </c>
      <c r="N60" s="366" t="e">
        <f ca="1">_xludf.CONCAT("""","Family",""":","""", KeggPlantTaxon!P60,""",")</f>
        <v>#NAME?</v>
      </c>
      <c r="O60" s="366" t="e">
        <f ca="1">_xludf.CONCAT("""","Subfamily",""":","""", KeggPlantTaxon!Q60,""",")</f>
        <v>#NAME?</v>
      </c>
      <c r="P60" s="366" t="e">
        <f ca="1">_xludf.CONCAT("""","Tribe",""":","""", KeggPlantTaxon!R60,""",")</f>
        <v>#NAME?</v>
      </c>
      <c r="Q60" s="366" t="e">
        <f ca="1">_xludf.CONCAT("""","Subtribe",""":","""", KeggPlantTaxon!S60,""",")</f>
        <v>#NAME?</v>
      </c>
      <c r="R60" s="366" t="e">
        <f ca="1">_xludf.CONCAT("""","Genus",""":","""", KeggPlantTaxon!T60,""",")</f>
        <v>#NAME?</v>
      </c>
      <c r="S60" s="366" t="e">
        <f t="shared" ca="1" si="1"/>
        <v>#NAME?</v>
      </c>
      <c r="T60" s="366" t="e">
        <f ca="1">_xludf.CONCAT("""","Species",""":","""", KeggPlantTaxon!U60,""",")</f>
        <v>#NAME?</v>
      </c>
      <c r="U60" s="366" t="e">
        <f ca="1">_xludf.CONCAT("""","VarSubsp",""":","""", KeggPlantTaxon!V60,"""")</f>
        <v>#NAME?</v>
      </c>
      <c r="V60" s="367"/>
      <c r="W60" s="367"/>
      <c r="X60" s="367"/>
      <c r="Y60" s="367"/>
      <c r="Z60" s="367"/>
    </row>
    <row r="61" spans="1:26" ht="14.25" customHeight="1">
      <c r="A61" s="368" t="s">
        <v>3251</v>
      </c>
      <c r="B61" s="365" t="e">
        <f t="shared" ca="1" si="0"/>
        <v>#NAME?</v>
      </c>
      <c r="C61" s="366" t="e">
        <f ca="1">(_xludf.CONCAT("""","KeggCode", """:","""",KeggPlantTaxon!A61,""","))</f>
        <v>#NAME?</v>
      </c>
      <c r="D61" s="366" t="e">
        <f ca="1">(_xludf.CONCAT("""","CommonName",""":", """",KeggPlantTaxon!B61,""","))</f>
        <v>#NAME?</v>
      </c>
      <c r="E61" s="366" t="e">
        <f ca="1">(_xludf.CONCAT("""","ScientificName",""":", """",KeggPlantTaxon!C61,""","))</f>
        <v>#NAME?</v>
      </c>
      <c r="F61" s="366" t="e">
        <f ca="1">_xludf.CONCAT("""","Kingdom", """:","""",KeggPlantTaxon!D61,""",")</f>
        <v>#NAME?</v>
      </c>
      <c r="G61" s="366" t="e">
        <f ca="1">_xludf.CONCAT("""","Subkingdom",""":", """",KeggPlantTaxon!F61,""",")</f>
        <v>#NAME?</v>
      </c>
      <c r="H61" s="366" t="e">
        <f ca="1">_xludf.CONCAT("""","Superdivision",""":", """",KeggPlantTaxon!H61,""",")</f>
        <v>#NAME?</v>
      </c>
      <c r="I61" s="366" t="e">
        <f ca="1">_xludf.CONCAT("""","Phylum", """:","""",KeggPlantTaxon!I61,""",")</f>
        <v>#NAME?</v>
      </c>
      <c r="J61" s="366" t="e">
        <f ca="1">_xludf.CONCAT("""","Subphylum", """:","""",KeggPlantTaxon!J61,""",")</f>
        <v>#NAME?</v>
      </c>
      <c r="K61" s="366" t="e">
        <f ca="1">_xludf.CONCAT("""","Class", """:","""",KeggPlantTaxon!K61,""",")</f>
        <v>#NAME?</v>
      </c>
      <c r="L61" s="366" t="e">
        <f ca="1">_xludf.CONCAT("""","Subclass", """:","""",KeggPlantTaxon!L61,""",")</f>
        <v>#NAME?</v>
      </c>
      <c r="M61" s="366" t="e">
        <f ca="1">_xludf.CONCAT("""","Order",""":","""", KeggPlantTaxon!O61,""",")</f>
        <v>#NAME?</v>
      </c>
      <c r="N61" s="366" t="e">
        <f ca="1">_xludf.CONCAT("""","Family",""":","""", KeggPlantTaxon!P61,""",")</f>
        <v>#NAME?</v>
      </c>
      <c r="O61" s="366" t="e">
        <f ca="1">_xludf.CONCAT("""","Subfamily",""":","""", KeggPlantTaxon!Q61,""",")</f>
        <v>#NAME?</v>
      </c>
      <c r="P61" s="366" t="e">
        <f ca="1">_xludf.CONCAT("""","Tribe",""":","""", KeggPlantTaxon!R61,""",")</f>
        <v>#NAME?</v>
      </c>
      <c r="Q61" s="366" t="e">
        <f ca="1">_xludf.CONCAT("""","Subtribe",""":","""", KeggPlantTaxon!S61,""",")</f>
        <v>#NAME?</v>
      </c>
      <c r="R61" s="366" t="e">
        <f ca="1">_xludf.CONCAT("""","Genus",""":","""", KeggPlantTaxon!T61,""",")</f>
        <v>#NAME?</v>
      </c>
      <c r="S61" s="366" t="e">
        <f t="shared" ca="1" si="1"/>
        <v>#NAME?</v>
      </c>
      <c r="T61" s="366" t="e">
        <f ca="1">_xludf.CONCAT("""","Species",""":","""", KeggPlantTaxon!U61,""",")</f>
        <v>#NAME?</v>
      </c>
      <c r="U61" s="366" t="e">
        <f ca="1">_xludf.CONCAT("""","VarSubsp",""":","""", KeggPlantTaxon!V61,"""")</f>
        <v>#NAME?</v>
      </c>
      <c r="V61" s="367"/>
      <c r="W61" s="367"/>
      <c r="X61" s="367"/>
      <c r="Y61" s="367"/>
      <c r="Z61" s="367"/>
    </row>
    <row r="62" spans="1:26" ht="14.25" customHeight="1">
      <c r="A62" s="368" t="s">
        <v>3252</v>
      </c>
      <c r="B62" s="365" t="e">
        <f t="shared" ca="1" si="0"/>
        <v>#NAME?</v>
      </c>
      <c r="C62" s="366" t="e">
        <f ca="1">(_xludf.CONCAT("""","KeggCode", """:","""",KeggPlantTaxon!A62,""","))</f>
        <v>#NAME?</v>
      </c>
      <c r="D62" s="366" t="e">
        <f ca="1">(_xludf.CONCAT("""","CommonName",""":", """",KeggPlantTaxon!B62,""","))</f>
        <v>#NAME?</v>
      </c>
      <c r="E62" s="366" t="e">
        <f ca="1">(_xludf.CONCAT("""","ScientificName",""":", """",KeggPlantTaxon!C62,""","))</f>
        <v>#NAME?</v>
      </c>
      <c r="F62" s="366" t="e">
        <f ca="1">_xludf.CONCAT("""","Kingdom", """:","""",KeggPlantTaxon!D62,""",")</f>
        <v>#NAME?</v>
      </c>
      <c r="G62" s="366" t="e">
        <f ca="1">_xludf.CONCAT("""","Subkingdom",""":", """",KeggPlantTaxon!F62,""",")</f>
        <v>#NAME?</v>
      </c>
      <c r="H62" s="366" t="e">
        <f ca="1">_xludf.CONCAT("""","Superdivision",""":", """",KeggPlantTaxon!H62,""",")</f>
        <v>#NAME?</v>
      </c>
      <c r="I62" s="366" t="e">
        <f ca="1">_xludf.CONCAT("""","Phylum", """:","""",KeggPlantTaxon!I62,""",")</f>
        <v>#NAME?</v>
      </c>
      <c r="J62" s="366" t="e">
        <f ca="1">_xludf.CONCAT("""","Subphylum", """:","""",KeggPlantTaxon!J62,""",")</f>
        <v>#NAME?</v>
      </c>
      <c r="K62" s="366" t="e">
        <f ca="1">_xludf.CONCAT("""","Class", """:","""",KeggPlantTaxon!K62,""",")</f>
        <v>#NAME?</v>
      </c>
      <c r="L62" s="366" t="e">
        <f ca="1">_xludf.CONCAT("""","Subclass", """:","""",KeggPlantTaxon!L62,""",")</f>
        <v>#NAME?</v>
      </c>
      <c r="M62" s="366" t="e">
        <f ca="1">_xludf.CONCAT("""","Order",""":","""", KeggPlantTaxon!O62,""",")</f>
        <v>#NAME?</v>
      </c>
      <c r="N62" s="366" t="e">
        <f ca="1">_xludf.CONCAT("""","Family",""":","""", KeggPlantTaxon!P62,""",")</f>
        <v>#NAME?</v>
      </c>
      <c r="O62" s="366" t="e">
        <f ca="1">_xludf.CONCAT("""","Subfamily",""":","""", KeggPlantTaxon!Q62,""",")</f>
        <v>#NAME?</v>
      </c>
      <c r="P62" s="366" t="e">
        <f ca="1">_xludf.CONCAT("""","Tribe",""":","""", KeggPlantTaxon!R62,""",")</f>
        <v>#NAME?</v>
      </c>
      <c r="Q62" s="366" t="e">
        <f ca="1">_xludf.CONCAT("""","Subtribe",""":","""", KeggPlantTaxon!S62,""",")</f>
        <v>#NAME?</v>
      </c>
      <c r="R62" s="366" t="e">
        <f ca="1">_xludf.CONCAT("""","Genus",""":","""", KeggPlantTaxon!T62,""",")</f>
        <v>#NAME?</v>
      </c>
      <c r="S62" s="366" t="e">
        <f t="shared" ca="1" si="1"/>
        <v>#NAME?</v>
      </c>
      <c r="T62" s="366" t="e">
        <f ca="1">_xludf.CONCAT("""","Species",""":","""", KeggPlantTaxon!U62,""",")</f>
        <v>#NAME?</v>
      </c>
      <c r="U62" s="366" t="e">
        <f ca="1">_xludf.CONCAT("""","VarSubsp",""":","""", KeggPlantTaxon!V62,"""")</f>
        <v>#NAME?</v>
      </c>
      <c r="V62" s="367"/>
      <c r="W62" s="367"/>
      <c r="X62" s="367"/>
      <c r="Y62" s="367"/>
      <c r="Z62" s="367"/>
    </row>
    <row r="63" spans="1:26" ht="14.25" customHeight="1">
      <c r="A63" s="368" t="s">
        <v>3253</v>
      </c>
      <c r="B63" s="365" t="e">
        <f t="shared" ca="1" si="0"/>
        <v>#NAME?</v>
      </c>
      <c r="C63" s="366" t="e">
        <f ca="1">(_xludf.CONCAT("""","KeggCode", """:","""",KeggPlantTaxon!A63,""","))</f>
        <v>#NAME?</v>
      </c>
      <c r="D63" s="366" t="e">
        <f ca="1">(_xludf.CONCAT("""","CommonName",""":", """",KeggPlantTaxon!B63,""","))</f>
        <v>#NAME?</v>
      </c>
      <c r="E63" s="366" t="e">
        <f ca="1">(_xludf.CONCAT("""","ScientificName",""":", """",KeggPlantTaxon!C63,""","))</f>
        <v>#NAME?</v>
      </c>
      <c r="F63" s="366" t="e">
        <f ca="1">_xludf.CONCAT("""","Kingdom", """:","""",KeggPlantTaxon!D63,""",")</f>
        <v>#NAME?</v>
      </c>
      <c r="G63" s="366" t="e">
        <f ca="1">_xludf.CONCAT("""","Subkingdom",""":", """",KeggPlantTaxon!F63,""",")</f>
        <v>#NAME?</v>
      </c>
      <c r="H63" s="366" t="e">
        <f ca="1">_xludf.CONCAT("""","Superdivision",""":", """",KeggPlantTaxon!H63,""",")</f>
        <v>#NAME?</v>
      </c>
      <c r="I63" s="366" t="e">
        <f ca="1">_xludf.CONCAT("""","Phylum", """:","""",KeggPlantTaxon!I63,""",")</f>
        <v>#NAME?</v>
      </c>
      <c r="J63" s="366" t="e">
        <f ca="1">_xludf.CONCAT("""","Subphylum", """:","""",KeggPlantTaxon!J63,""",")</f>
        <v>#NAME?</v>
      </c>
      <c r="K63" s="366" t="e">
        <f ca="1">_xludf.CONCAT("""","Class", """:","""",KeggPlantTaxon!K63,""",")</f>
        <v>#NAME?</v>
      </c>
      <c r="L63" s="366" t="e">
        <f ca="1">_xludf.CONCAT("""","Subclass", """:","""",KeggPlantTaxon!L63,""",")</f>
        <v>#NAME?</v>
      </c>
      <c r="M63" s="366" t="e">
        <f ca="1">_xludf.CONCAT("""","Order",""":","""", KeggPlantTaxon!O63,""",")</f>
        <v>#NAME?</v>
      </c>
      <c r="N63" s="366" t="e">
        <f ca="1">_xludf.CONCAT("""","Family",""":","""", KeggPlantTaxon!P63,""",")</f>
        <v>#NAME?</v>
      </c>
      <c r="O63" s="366" t="e">
        <f ca="1">_xludf.CONCAT("""","Subfamily",""":","""", KeggPlantTaxon!Q63,""",")</f>
        <v>#NAME?</v>
      </c>
      <c r="P63" s="366" t="e">
        <f ca="1">_xludf.CONCAT("""","Tribe",""":","""", KeggPlantTaxon!R63,""",")</f>
        <v>#NAME?</v>
      </c>
      <c r="Q63" s="366" t="e">
        <f ca="1">_xludf.CONCAT("""","Subtribe",""":","""", KeggPlantTaxon!S63,""",")</f>
        <v>#NAME?</v>
      </c>
      <c r="R63" s="366" t="e">
        <f ca="1">_xludf.CONCAT("""","Genus",""":","""", KeggPlantTaxon!T63,""",")</f>
        <v>#NAME?</v>
      </c>
      <c r="S63" s="366" t="e">
        <f t="shared" ca="1" si="1"/>
        <v>#NAME?</v>
      </c>
      <c r="T63" s="366" t="e">
        <f ca="1">_xludf.CONCAT("""","Species",""":","""", KeggPlantTaxon!U63,""",")</f>
        <v>#NAME?</v>
      </c>
      <c r="U63" s="366" t="e">
        <f ca="1">_xludf.CONCAT("""","VarSubsp",""":","""", KeggPlantTaxon!V63,"""")</f>
        <v>#NAME?</v>
      </c>
      <c r="V63" s="367"/>
      <c r="W63" s="367"/>
      <c r="X63" s="367"/>
      <c r="Y63" s="367"/>
      <c r="Z63" s="367"/>
    </row>
    <row r="64" spans="1:26" ht="14.25" customHeight="1">
      <c r="A64" s="368" t="s">
        <v>3254</v>
      </c>
      <c r="B64" s="365" t="e">
        <f t="shared" ca="1" si="0"/>
        <v>#NAME?</v>
      </c>
      <c r="C64" s="366" t="e">
        <f ca="1">(_xludf.CONCAT("""","KeggCode", """:","""",KeggPlantTaxon!A64,""","))</f>
        <v>#NAME?</v>
      </c>
      <c r="D64" s="366" t="e">
        <f ca="1">(_xludf.CONCAT("""","CommonName",""":", """",KeggPlantTaxon!B64,""","))</f>
        <v>#NAME?</v>
      </c>
      <c r="E64" s="366" t="e">
        <f ca="1">(_xludf.CONCAT("""","ScientificName",""":", """",KeggPlantTaxon!C64,""","))</f>
        <v>#NAME?</v>
      </c>
      <c r="F64" s="366" t="e">
        <f ca="1">_xludf.CONCAT("""","Kingdom", """:","""",KeggPlantTaxon!D64,""",")</f>
        <v>#NAME?</v>
      </c>
      <c r="G64" s="366" t="e">
        <f ca="1">_xludf.CONCAT("""","Subkingdom",""":", """",KeggPlantTaxon!F64,""",")</f>
        <v>#NAME?</v>
      </c>
      <c r="H64" s="366" t="e">
        <f ca="1">_xludf.CONCAT("""","Superdivision",""":", """",KeggPlantTaxon!H64,""",")</f>
        <v>#NAME?</v>
      </c>
      <c r="I64" s="366" t="e">
        <f ca="1">_xludf.CONCAT("""","Phylum", """:","""",KeggPlantTaxon!I64,""",")</f>
        <v>#NAME?</v>
      </c>
      <c r="J64" s="366" t="e">
        <f ca="1">_xludf.CONCAT("""","Subphylum", """:","""",KeggPlantTaxon!J64,""",")</f>
        <v>#NAME?</v>
      </c>
      <c r="K64" s="366" t="e">
        <f ca="1">_xludf.CONCAT("""","Class", """:","""",KeggPlantTaxon!K64,""",")</f>
        <v>#NAME?</v>
      </c>
      <c r="L64" s="366" t="e">
        <f ca="1">_xludf.CONCAT("""","Subclass", """:","""",KeggPlantTaxon!L64,""",")</f>
        <v>#NAME?</v>
      </c>
      <c r="M64" s="366" t="e">
        <f ca="1">_xludf.CONCAT("""","Order",""":","""", KeggPlantTaxon!O64,""",")</f>
        <v>#NAME?</v>
      </c>
      <c r="N64" s="366" t="e">
        <f ca="1">_xludf.CONCAT("""","Family",""":","""", KeggPlantTaxon!P64,""",")</f>
        <v>#NAME?</v>
      </c>
      <c r="O64" s="366" t="e">
        <f ca="1">_xludf.CONCAT("""","Subfamily",""":","""", KeggPlantTaxon!Q64,""",")</f>
        <v>#NAME?</v>
      </c>
      <c r="P64" s="366" t="e">
        <f ca="1">_xludf.CONCAT("""","Tribe",""":","""", KeggPlantTaxon!R64,""",")</f>
        <v>#NAME?</v>
      </c>
      <c r="Q64" s="366" t="e">
        <f ca="1">_xludf.CONCAT("""","Subtribe",""":","""", KeggPlantTaxon!S64,""",")</f>
        <v>#NAME?</v>
      </c>
      <c r="R64" s="366" t="e">
        <f ca="1">_xludf.CONCAT("""","Genus",""":","""", KeggPlantTaxon!T64,""",")</f>
        <v>#NAME?</v>
      </c>
      <c r="S64" s="366" t="e">
        <f t="shared" ca="1" si="1"/>
        <v>#NAME?</v>
      </c>
      <c r="T64" s="366" t="e">
        <f ca="1">_xludf.CONCAT("""","Species",""":","""", KeggPlantTaxon!U64,""",")</f>
        <v>#NAME?</v>
      </c>
      <c r="U64" s="366" t="e">
        <f ca="1">_xludf.CONCAT("""","VarSubsp",""":","""", KeggPlantTaxon!V64,"""")</f>
        <v>#NAME?</v>
      </c>
      <c r="V64" s="367"/>
      <c r="W64" s="367"/>
      <c r="X64" s="367"/>
      <c r="Y64" s="367"/>
      <c r="Z64" s="367"/>
    </row>
    <row r="65" spans="1:26" ht="14.25" customHeight="1">
      <c r="A65" s="368" t="s">
        <v>3255</v>
      </c>
      <c r="B65" s="365" t="e">
        <f t="shared" ca="1" si="0"/>
        <v>#NAME?</v>
      </c>
      <c r="C65" s="366" t="e">
        <f ca="1">(_xludf.CONCAT("""","KeggCode", """:","""",KeggPlantTaxon!A65,""","))</f>
        <v>#NAME?</v>
      </c>
      <c r="D65" s="366" t="e">
        <f ca="1">(_xludf.CONCAT("""","CommonName",""":", """",KeggPlantTaxon!B65,""","))</f>
        <v>#NAME?</v>
      </c>
      <c r="E65" s="366" t="e">
        <f ca="1">(_xludf.CONCAT("""","ScientificName",""":", """",KeggPlantTaxon!C65,""","))</f>
        <v>#NAME?</v>
      </c>
      <c r="F65" s="366" t="e">
        <f ca="1">_xludf.CONCAT("""","Kingdom", """:","""",KeggPlantTaxon!D65,""",")</f>
        <v>#NAME?</v>
      </c>
      <c r="G65" s="366" t="e">
        <f ca="1">_xludf.CONCAT("""","Subkingdom",""":", """",KeggPlantTaxon!F65,""",")</f>
        <v>#NAME?</v>
      </c>
      <c r="H65" s="366" t="e">
        <f ca="1">_xludf.CONCAT("""","Superdivision",""":", """",KeggPlantTaxon!H65,""",")</f>
        <v>#NAME?</v>
      </c>
      <c r="I65" s="366" t="e">
        <f ca="1">_xludf.CONCAT("""","Phylum", """:","""",KeggPlantTaxon!I65,""",")</f>
        <v>#NAME?</v>
      </c>
      <c r="J65" s="366" t="e">
        <f ca="1">_xludf.CONCAT("""","Subphylum", """:","""",KeggPlantTaxon!J65,""",")</f>
        <v>#NAME?</v>
      </c>
      <c r="K65" s="366" t="e">
        <f ca="1">_xludf.CONCAT("""","Class", """:","""",KeggPlantTaxon!K65,""",")</f>
        <v>#NAME?</v>
      </c>
      <c r="L65" s="366" t="e">
        <f ca="1">_xludf.CONCAT("""","Subclass", """:","""",KeggPlantTaxon!L65,""",")</f>
        <v>#NAME?</v>
      </c>
      <c r="M65" s="366" t="e">
        <f ca="1">_xludf.CONCAT("""","Order",""":","""", KeggPlantTaxon!O65,""",")</f>
        <v>#NAME?</v>
      </c>
      <c r="N65" s="366" t="e">
        <f ca="1">_xludf.CONCAT("""","Family",""":","""", KeggPlantTaxon!P65,""",")</f>
        <v>#NAME?</v>
      </c>
      <c r="O65" s="366" t="e">
        <f ca="1">_xludf.CONCAT("""","Subfamily",""":","""", KeggPlantTaxon!Q65,""",")</f>
        <v>#NAME?</v>
      </c>
      <c r="P65" s="366" t="e">
        <f ca="1">_xludf.CONCAT("""","Tribe",""":","""", KeggPlantTaxon!R65,""",")</f>
        <v>#NAME?</v>
      </c>
      <c r="Q65" s="366" t="e">
        <f ca="1">_xludf.CONCAT("""","Subtribe",""":","""", KeggPlantTaxon!S65,""",")</f>
        <v>#NAME?</v>
      </c>
      <c r="R65" s="366" t="e">
        <f ca="1">_xludf.CONCAT("""","Genus",""":","""", KeggPlantTaxon!T65,""",")</f>
        <v>#NAME?</v>
      </c>
      <c r="S65" s="366" t="e">
        <f t="shared" ca="1" si="1"/>
        <v>#NAME?</v>
      </c>
      <c r="T65" s="366" t="e">
        <f ca="1">_xludf.CONCAT("""","Species",""":","""", KeggPlantTaxon!U65,""",")</f>
        <v>#NAME?</v>
      </c>
      <c r="U65" s="366" t="e">
        <f ca="1">_xludf.CONCAT("""","VarSubsp",""":","""", KeggPlantTaxon!V65,"""")</f>
        <v>#NAME?</v>
      </c>
      <c r="V65" s="367"/>
      <c r="W65" s="367"/>
      <c r="X65" s="367"/>
      <c r="Y65" s="367"/>
      <c r="Z65" s="367"/>
    </row>
    <row r="66" spans="1:26" ht="14.25" customHeight="1">
      <c r="A66" s="368" t="s">
        <v>3256</v>
      </c>
      <c r="B66" s="365" t="e">
        <f t="shared" ca="1" si="0"/>
        <v>#NAME?</v>
      </c>
      <c r="C66" s="366" t="e">
        <f ca="1">(_xludf.CONCAT("""","KeggCode", """:","""",KeggPlantTaxon!A66,""","))</f>
        <v>#NAME?</v>
      </c>
      <c r="D66" s="366" t="e">
        <f ca="1">(_xludf.CONCAT("""","CommonName",""":", """",KeggPlantTaxon!B66,""","))</f>
        <v>#NAME?</v>
      </c>
      <c r="E66" s="366" t="e">
        <f ca="1">(_xludf.CONCAT("""","ScientificName",""":", """",KeggPlantTaxon!C66,""","))</f>
        <v>#NAME?</v>
      </c>
      <c r="F66" s="366" t="e">
        <f ca="1">_xludf.CONCAT("""","Kingdom", """:","""",KeggPlantTaxon!D66,""",")</f>
        <v>#NAME?</v>
      </c>
      <c r="G66" s="366" t="e">
        <f ca="1">_xludf.CONCAT("""","Subkingdom",""":", """",KeggPlantTaxon!F66,""",")</f>
        <v>#NAME?</v>
      </c>
      <c r="H66" s="366" t="e">
        <f ca="1">_xludf.CONCAT("""","Superdivision",""":", """",KeggPlantTaxon!H66,""",")</f>
        <v>#NAME?</v>
      </c>
      <c r="I66" s="366" t="e">
        <f ca="1">_xludf.CONCAT("""","Phylum", """:","""",KeggPlantTaxon!I66,""",")</f>
        <v>#NAME?</v>
      </c>
      <c r="J66" s="366" t="e">
        <f ca="1">_xludf.CONCAT("""","Subphylum", """:","""",KeggPlantTaxon!J66,""",")</f>
        <v>#NAME?</v>
      </c>
      <c r="K66" s="366" t="e">
        <f ca="1">_xludf.CONCAT("""","Class", """:","""",KeggPlantTaxon!K66,""",")</f>
        <v>#NAME?</v>
      </c>
      <c r="L66" s="366" t="e">
        <f ca="1">_xludf.CONCAT("""","Subclass", """:","""",KeggPlantTaxon!L66,""",")</f>
        <v>#NAME?</v>
      </c>
      <c r="M66" s="366" t="e">
        <f ca="1">_xludf.CONCAT("""","Order",""":","""", KeggPlantTaxon!O66,""",")</f>
        <v>#NAME?</v>
      </c>
      <c r="N66" s="366" t="e">
        <f ca="1">_xludf.CONCAT("""","Family",""":","""", KeggPlantTaxon!P66,""",")</f>
        <v>#NAME?</v>
      </c>
      <c r="O66" s="366" t="e">
        <f ca="1">_xludf.CONCAT("""","Subfamily",""":","""", KeggPlantTaxon!Q66,""",")</f>
        <v>#NAME?</v>
      </c>
      <c r="P66" s="366" t="e">
        <f ca="1">_xludf.CONCAT("""","Tribe",""":","""", KeggPlantTaxon!R66,""",")</f>
        <v>#NAME?</v>
      </c>
      <c r="Q66" s="366" t="e">
        <f ca="1">_xludf.CONCAT("""","Subtribe",""":","""", KeggPlantTaxon!S66,""",")</f>
        <v>#NAME?</v>
      </c>
      <c r="R66" s="366" t="e">
        <f ca="1">_xludf.CONCAT("""","Genus",""":","""", KeggPlantTaxon!T66,""",")</f>
        <v>#NAME?</v>
      </c>
      <c r="S66" s="366" t="e">
        <f t="shared" ca="1" si="1"/>
        <v>#NAME?</v>
      </c>
      <c r="T66" s="366" t="e">
        <f ca="1">_xludf.CONCAT("""","Species",""":","""", KeggPlantTaxon!U66,""",")</f>
        <v>#NAME?</v>
      </c>
      <c r="U66" s="366" t="e">
        <f ca="1">_xludf.CONCAT("""","VarSubsp",""":","""", KeggPlantTaxon!V66,"""")</f>
        <v>#NAME?</v>
      </c>
      <c r="V66" s="367"/>
      <c r="W66" s="367"/>
      <c r="X66" s="367"/>
      <c r="Y66" s="367"/>
      <c r="Z66" s="367"/>
    </row>
    <row r="67" spans="1:26" ht="14.25" customHeight="1">
      <c r="A67" s="368" t="s">
        <v>3257</v>
      </c>
      <c r="B67" s="365" t="e">
        <f t="shared" ca="1" si="0"/>
        <v>#NAME?</v>
      </c>
      <c r="C67" s="366" t="e">
        <f ca="1">(_xludf.CONCAT("""","KeggCode", """:","""",KeggPlantTaxon!A67,""","))</f>
        <v>#NAME?</v>
      </c>
      <c r="D67" s="366" t="e">
        <f ca="1">(_xludf.CONCAT("""","CommonName",""":", """",KeggPlantTaxon!B67,""","))</f>
        <v>#NAME?</v>
      </c>
      <c r="E67" s="366" t="e">
        <f ca="1">(_xludf.CONCAT("""","ScientificName",""":", """",KeggPlantTaxon!C67,""","))</f>
        <v>#NAME?</v>
      </c>
      <c r="F67" s="366" t="e">
        <f ca="1">_xludf.CONCAT("""","Kingdom", """:","""",KeggPlantTaxon!D67,""",")</f>
        <v>#NAME?</v>
      </c>
      <c r="G67" s="366" t="e">
        <f ca="1">_xludf.CONCAT("""","Subkingdom",""":", """",KeggPlantTaxon!F67,""",")</f>
        <v>#NAME?</v>
      </c>
      <c r="H67" s="366" t="e">
        <f ca="1">_xludf.CONCAT("""","Superdivision",""":", """",KeggPlantTaxon!H67,""",")</f>
        <v>#NAME?</v>
      </c>
      <c r="I67" s="366" t="e">
        <f ca="1">_xludf.CONCAT("""","Phylum", """:","""",KeggPlantTaxon!I67,""",")</f>
        <v>#NAME?</v>
      </c>
      <c r="J67" s="366" t="e">
        <f ca="1">_xludf.CONCAT("""","Subphylum", """:","""",KeggPlantTaxon!J67,""",")</f>
        <v>#NAME?</v>
      </c>
      <c r="K67" s="366" t="e">
        <f ca="1">_xludf.CONCAT("""","Class", """:","""",KeggPlantTaxon!K67,""",")</f>
        <v>#NAME?</v>
      </c>
      <c r="L67" s="366" t="e">
        <f ca="1">_xludf.CONCAT("""","Subclass", """:","""",KeggPlantTaxon!L67,""",")</f>
        <v>#NAME?</v>
      </c>
      <c r="M67" s="366" t="e">
        <f ca="1">_xludf.CONCAT("""","Order",""":","""", KeggPlantTaxon!O67,""",")</f>
        <v>#NAME?</v>
      </c>
      <c r="N67" s="366" t="e">
        <f ca="1">_xludf.CONCAT("""","Family",""":","""", KeggPlantTaxon!P67,""",")</f>
        <v>#NAME?</v>
      </c>
      <c r="O67" s="366" t="e">
        <f ca="1">_xludf.CONCAT("""","Subfamily",""":","""", KeggPlantTaxon!Q67,""",")</f>
        <v>#NAME?</v>
      </c>
      <c r="P67" s="366" t="e">
        <f ca="1">_xludf.CONCAT("""","Tribe",""":","""", KeggPlantTaxon!R67,""",")</f>
        <v>#NAME?</v>
      </c>
      <c r="Q67" s="366" t="e">
        <f ca="1">_xludf.CONCAT("""","Subtribe",""":","""", KeggPlantTaxon!S67,""",")</f>
        <v>#NAME?</v>
      </c>
      <c r="R67" s="366" t="e">
        <f ca="1">_xludf.CONCAT("""","Genus",""":","""", KeggPlantTaxon!T67,""",")</f>
        <v>#NAME?</v>
      </c>
      <c r="S67" s="366" t="e">
        <f t="shared" ca="1" si="1"/>
        <v>#NAME?</v>
      </c>
      <c r="T67" s="366" t="e">
        <f ca="1">_xludf.CONCAT("""","Species",""":","""", KeggPlantTaxon!U67,""",")</f>
        <v>#NAME?</v>
      </c>
      <c r="U67" s="366" t="e">
        <f ca="1">_xludf.CONCAT("""","VarSubsp",""":","""", KeggPlantTaxon!V67,"""")</f>
        <v>#NAME?</v>
      </c>
      <c r="V67" s="367"/>
      <c r="W67" s="367"/>
      <c r="X67" s="367"/>
      <c r="Y67" s="367"/>
      <c r="Z67" s="367"/>
    </row>
    <row r="68" spans="1:26" ht="14.25" customHeight="1">
      <c r="A68" s="368" t="s">
        <v>3258</v>
      </c>
      <c r="B68" s="365" t="e">
        <f t="shared" ca="1" si="0"/>
        <v>#NAME?</v>
      </c>
      <c r="C68" s="366" t="e">
        <f ca="1">(_xludf.CONCAT("""","KeggCode", """:","""",KeggPlantTaxon!A68,""","))</f>
        <v>#NAME?</v>
      </c>
      <c r="D68" s="366" t="e">
        <f ca="1">(_xludf.CONCAT("""","CommonName",""":", """",KeggPlantTaxon!B68,""","))</f>
        <v>#NAME?</v>
      </c>
      <c r="E68" s="366" t="e">
        <f ca="1">(_xludf.CONCAT("""","ScientificName",""":", """",KeggPlantTaxon!C68,""","))</f>
        <v>#NAME?</v>
      </c>
      <c r="F68" s="366" t="e">
        <f ca="1">_xludf.CONCAT("""","Kingdom", """:","""",KeggPlantTaxon!D68,""",")</f>
        <v>#NAME?</v>
      </c>
      <c r="G68" s="366" t="e">
        <f ca="1">_xludf.CONCAT("""","Subkingdom",""":", """",KeggPlantTaxon!F68,""",")</f>
        <v>#NAME?</v>
      </c>
      <c r="H68" s="366" t="e">
        <f ca="1">_xludf.CONCAT("""","Superdivision",""":", """",KeggPlantTaxon!H68,""",")</f>
        <v>#NAME?</v>
      </c>
      <c r="I68" s="366" t="e">
        <f ca="1">_xludf.CONCAT("""","Phylum", """:","""",KeggPlantTaxon!I68,""",")</f>
        <v>#NAME?</v>
      </c>
      <c r="J68" s="366" t="e">
        <f ca="1">_xludf.CONCAT("""","Subphylum", """:","""",KeggPlantTaxon!J68,""",")</f>
        <v>#NAME?</v>
      </c>
      <c r="K68" s="366" t="e">
        <f ca="1">_xludf.CONCAT("""","Class", """:","""",KeggPlantTaxon!K68,""",")</f>
        <v>#NAME?</v>
      </c>
      <c r="L68" s="366" t="e">
        <f ca="1">_xludf.CONCAT("""","Subclass", """:","""",KeggPlantTaxon!L68,""",")</f>
        <v>#NAME?</v>
      </c>
      <c r="M68" s="366" t="e">
        <f ca="1">_xludf.CONCAT("""","Order",""":","""", KeggPlantTaxon!O68,""",")</f>
        <v>#NAME?</v>
      </c>
      <c r="N68" s="366" t="e">
        <f ca="1">_xludf.CONCAT("""","Family",""":","""", KeggPlantTaxon!P68,""",")</f>
        <v>#NAME?</v>
      </c>
      <c r="O68" s="366" t="e">
        <f ca="1">_xludf.CONCAT("""","Subfamily",""":","""", KeggPlantTaxon!Q68,""",")</f>
        <v>#NAME?</v>
      </c>
      <c r="P68" s="366" t="e">
        <f ca="1">_xludf.CONCAT("""","Tribe",""":","""", KeggPlantTaxon!R68,""",")</f>
        <v>#NAME?</v>
      </c>
      <c r="Q68" s="366" t="e">
        <f ca="1">_xludf.CONCAT("""","Subtribe",""":","""", KeggPlantTaxon!S68,""",")</f>
        <v>#NAME?</v>
      </c>
      <c r="R68" s="366" t="e">
        <f ca="1">_xludf.CONCAT("""","Genus",""":","""", KeggPlantTaxon!T68,""",")</f>
        <v>#NAME?</v>
      </c>
      <c r="S68" s="366" t="e">
        <f t="shared" ca="1" si="1"/>
        <v>#NAME?</v>
      </c>
      <c r="T68" s="366" t="e">
        <f ca="1">_xludf.CONCAT("""","Species",""":","""", KeggPlantTaxon!U68,""",")</f>
        <v>#NAME?</v>
      </c>
      <c r="U68" s="366" t="e">
        <f ca="1">_xludf.CONCAT("""","VarSubsp",""":","""", KeggPlantTaxon!V68,"""")</f>
        <v>#NAME?</v>
      </c>
      <c r="V68" s="367"/>
      <c r="W68" s="367"/>
      <c r="X68" s="367"/>
      <c r="Y68" s="367"/>
      <c r="Z68" s="367"/>
    </row>
    <row r="69" spans="1:26" ht="14.25" customHeight="1">
      <c r="A69" s="368" t="s">
        <v>3259</v>
      </c>
      <c r="B69" s="365" t="e">
        <f t="shared" ca="1" si="0"/>
        <v>#NAME?</v>
      </c>
      <c r="C69" s="366" t="e">
        <f ca="1">(_xludf.CONCAT("""","KeggCode", """:","""",KeggPlantTaxon!A69,""","))</f>
        <v>#NAME?</v>
      </c>
      <c r="D69" s="366" t="e">
        <f ca="1">(_xludf.CONCAT("""","CommonName",""":", """",KeggPlantTaxon!B69,""","))</f>
        <v>#NAME?</v>
      </c>
      <c r="E69" s="366" t="e">
        <f ca="1">(_xludf.CONCAT("""","ScientificName",""":", """",KeggPlantTaxon!C69,""","))</f>
        <v>#NAME?</v>
      </c>
      <c r="F69" s="366" t="e">
        <f ca="1">_xludf.CONCAT("""","Kingdom", """:","""",KeggPlantTaxon!D69,""",")</f>
        <v>#NAME?</v>
      </c>
      <c r="G69" s="366" t="e">
        <f ca="1">_xludf.CONCAT("""","Subkingdom",""":", """",KeggPlantTaxon!F69,""",")</f>
        <v>#NAME?</v>
      </c>
      <c r="H69" s="366" t="e">
        <f ca="1">_xludf.CONCAT("""","Superdivision",""":", """",KeggPlantTaxon!H69,""",")</f>
        <v>#NAME?</v>
      </c>
      <c r="I69" s="366" t="e">
        <f ca="1">_xludf.CONCAT("""","Phylum", """:","""",KeggPlantTaxon!I69,""",")</f>
        <v>#NAME?</v>
      </c>
      <c r="J69" s="366" t="e">
        <f ca="1">_xludf.CONCAT("""","Subphylum", """:","""",KeggPlantTaxon!J69,""",")</f>
        <v>#NAME?</v>
      </c>
      <c r="K69" s="366" t="e">
        <f ca="1">_xludf.CONCAT("""","Class", """:","""",KeggPlantTaxon!K69,""",")</f>
        <v>#NAME?</v>
      </c>
      <c r="L69" s="366" t="e">
        <f ca="1">_xludf.CONCAT("""","Subclass", """:","""",KeggPlantTaxon!L69,""",")</f>
        <v>#NAME?</v>
      </c>
      <c r="M69" s="366" t="e">
        <f ca="1">_xludf.CONCAT("""","Order",""":","""", KeggPlantTaxon!O69,""",")</f>
        <v>#NAME?</v>
      </c>
      <c r="N69" s="366" t="e">
        <f ca="1">_xludf.CONCAT("""","Family",""":","""", KeggPlantTaxon!P69,""",")</f>
        <v>#NAME?</v>
      </c>
      <c r="O69" s="366" t="e">
        <f ca="1">_xludf.CONCAT("""","Subfamily",""":","""", KeggPlantTaxon!Q69,""",")</f>
        <v>#NAME?</v>
      </c>
      <c r="P69" s="366" t="e">
        <f ca="1">_xludf.CONCAT("""","Tribe",""":","""", KeggPlantTaxon!R69,""",")</f>
        <v>#NAME?</v>
      </c>
      <c r="Q69" s="366" t="e">
        <f ca="1">_xludf.CONCAT("""","Subtribe",""":","""", KeggPlantTaxon!S69,""",")</f>
        <v>#NAME?</v>
      </c>
      <c r="R69" s="366" t="e">
        <f ca="1">_xludf.CONCAT("""","Genus",""":","""", KeggPlantTaxon!T69,""",")</f>
        <v>#NAME?</v>
      </c>
      <c r="S69" s="366" t="e">
        <f t="shared" ca="1" si="1"/>
        <v>#NAME?</v>
      </c>
      <c r="T69" s="366" t="e">
        <f ca="1">_xludf.CONCAT("""","Species",""":","""", KeggPlantTaxon!U69,""",")</f>
        <v>#NAME?</v>
      </c>
      <c r="U69" s="366" t="e">
        <f ca="1">_xludf.CONCAT("""","VarSubsp",""":","""", KeggPlantTaxon!V69,"""")</f>
        <v>#NAME?</v>
      </c>
      <c r="V69" s="367"/>
      <c r="W69" s="367"/>
      <c r="X69" s="367"/>
      <c r="Y69" s="367"/>
      <c r="Z69" s="367"/>
    </row>
    <row r="70" spans="1:26" ht="14.25" customHeight="1">
      <c r="A70" s="368" t="s">
        <v>3260</v>
      </c>
      <c r="B70" s="365" t="e">
        <f t="shared" ca="1" si="0"/>
        <v>#NAME?</v>
      </c>
      <c r="C70" s="366" t="e">
        <f ca="1">(_xludf.CONCAT("""","KeggCode", """:","""",KeggPlantTaxon!A70,""","))</f>
        <v>#NAME?</v>
      </c>
      <c r="D70" s="366" t="e">
        <f ca="1">(_xludf.CONCAT("""","CommonName",""":", """",KeggPlantTaxon!B70,""","))</f>
        <v>#NAME?</v>
      </c>
      <c r="E70" s="366" t="e">
        <f ca="1">(_xludf.CONCAT("""","ScientificName",""":", """",KeggPlantTaxon!C70,""","))</f>
        <v>#NAME?</v>
      </c>
      <c r="F70" s="366" t="e">
        <f ca="1">_xludf.CONCAT("""","Kingdom", """:","""",KeggPlantTaxon!D70,""",")</f>
        <v>#NAME?</v>
      </c>
      <c r="G70" s="366" t="e">
        <f ca="1">_xludf.CONCAT("""","Subkingdom",""":", """",KeggPlantTaxon!F70,""",")</f>
        <v>#NAME?</v>
      </c>
      <c r="H70" s="366" t="e">
        <f ca="1">_xludf.CONCAT("""","Superdivision",""":", """",KeggPlantTaxon!H70,""",")</f>
        <v>#NAME?</v>
      </c>
      <c r="I70" s="366" t="e">
        <f ca="1">_xludf.CONCAT("""","Phylum", """:","""",KeggPlantTaxon!I70,""",")</f>
        <v>#NAME?</v>
      </c>
      <c r="J70" s="366" t="e">
        <f ca="1">_xludf.CONCAT("""","Subphylum", """:","""",KeggPlantTaxon!J70,""",")</f>
        <v>#NAME?</v>
      </c>
      <c r="K70" s="366" t="e">
        <f ca="1">_xludf.CONCAT("""","Class", """:","""",KeggPlantTaxon!K70,""",")</f>
        <v>#NAME?</v>
      </c>
      <c r="L70" s="366" t="e">
        <f ca="1">_xludf.CONCAT("""","Subclass", """:","""",KeggPlantTaxon!L70,""",")</f>
        <v>#NAME?</v>
      </c>
      <c r="M70" s="366" t="e">
        <f ca="1">_xludf.CONCAT("""","Order",""":","""", KeggPlantTaxon!O70,""",")</f>
        <v>#NAME?</v>
      </c>
      <c r="N70" s="366" t="e">
        <f ca="1">_xludf.CONCAT("""","Family",""":","""", KeggPlantTaxon!P70,""",")</f>
        <v>#NAME?</v>
      </c>
      <c r="O70" s="366" t="e">
        <f ca="1">_xludf.CONCAT("""","Subfamily",""":","""", KeggPlantTaxon!Q70,""",")</f>
        <v>#NAME?</v>
      </c>
      <c r="P70" s="366" t="e">
        <f ca="1">_xludf.CONCAT("""","Tribe",""":","""", KeggPlantTaxon!R70,""",")</f>
        <v>#NAME?</v>
      </c>
      <c r="Q70" s="366" t="e">
        <f ca="1">_xludf.CONCAT("""","Subtribe",""":","""", KeggPlantTaxon!S70,""",")</f>
        <v>#NAME?</v>
      </c>
      <c r="R70" s="366" t="e">
        <f ca="1">_xludf.CONCAT("""","Genus",""":","""", KeggPlantTaxon!T70,""",")</f>
        <v>#NAME?</v>
      </c>
      <c r="S70" s="366" t="e">
        <f t="shared" ca="1" si="1"/>
        <v>#NAME?</v>
      </c>
      <c r="T70" s="366" t="e">
        <f ca="1">_xludf.CONCAT("""","Species",""":","""", KeggPlantTaxon!U70,""",")</f>
        <v>#NAME?</v>
      </c>
      <c r="U70" s="366" t="e">
        <f ca="1">_xludf.CONCAT("""","VarSubsp",""":","""", KeggPlantTaxon!V70,"""")</f>
        <v>#NAME?</v>
      </c>
      <c r="V70" s="367"/>
      <c r="W70" s="367"/>
      <c r="X70" s="367"/>
      <c r="Y70" s="367"/>
      <c r="Z70" s="367"/>
    </row>
    <row r="71" spans="1:26" ht="14.25" customHeight="1">
      <c r="A71" s="368" t="s">
        <v>3261</v>
      </c>
      <c r="B71" s="365" t="e">
        <f t="shared" ca="1" si="0"/>
        <v>#NAME?</v>
      </c>
      <c r="C71" s="366" t="e">
        <f ca="1">(_xludf.CONCAT("""","KeggCode", """:","""",KeggPlantTaxon!A71,""","))</f>
        <v>#NAME?</v>
      </c>
      <c r="D71" s="366" t="e">
        <f ca="1">(_xludf.CONCAT("""","CommonName",""":", """",KeggPlantTaxon!B71,""","))</f>
        <v>#NAME?</v>
      </c>
      <c r="E71" s="366" t="e">
        <f ca="1">(_xludf.CONCAT("""","ScientificName",""":", """",KeggPlantTaxon!C71,""","))</f>
        <v>#NAME?</v>
      </c>
      <c r="F71" s="366" t="e">
        <f ca="1">_xludf.CONCAT("""","Kingdom", """:","""",KeggPlantTaxon!D71,""",")</f>
        <v>#NAME?</v>
      </c>
      <c r="G71" s="366" t="e">
        <f ca="1">_xludf.CONCAT("""","Subkingdom",""":", """",KeggPlantTaxon!F71,""",")</f>
        <v>#NAME?</v>
      </c>
      <c r="H71" s="366" t="e">
        <f ca="1">_xludf.CONCAT("""","Superdivision",""":", """",KeggPlantTaxon!H71,""",")</f>
        <v>#NAME?</v>
      </c>
      <c r="I71" s="366" t="e">
        <f ca="1">_xludf.CONCAT("""","Phylum", """:","""",KeggPlantTaxon!I71,""",")</f>
        <v>#NAME?</v>
      </c>
      <c r="J71" s="366" t="e">
        <f ca="1">_xludf.CONCAT("""","Subphylum", """:","""",KeggPlantTaxon!J71,""",")</f>
        <v>#NAME?</v>
      </c>
      <c r="K71" s="366" t="e">
        <f ca="1">_xludf.CONCAT("""","Class", """:","""",KeggPlantTaxon!K71,""",")</f>
        <v>#NAME?</v>
      </c>
      <c r="L71" s="366" t="e">
        <f ca="1">_xludf.CONCAT("""","Subclass", """:","""",KeggPlantTaxon!L71,""",")</f>
        <v>#NAME?</v>
      </c>
      <c r="M71" s="366" t="e">
        <f ca="1">_xludf.CONCAT("""","Order",""":","""", KeggPlantTaxon!O71,""",")</f>
        <v>#NAME?</v>
      </c>
      <c r="N71" s="366" t="e">
        <f ca="1">_xludf.CONCAT("""","Family",""":","""", KeggPlantTaxon!P71,""",")</f>
        <v>#NAME?</v>
      </c>
      <c r="O71" s="366" t="e">
        <f ca="1">_xludf.CONCAT("""","Subfamily",""":","""", KeggPlantTaxon!Q71,""",")</f>
        <v>#NAME?</v>
      </c>
      <c r="P71" s="366" t="e">
        <f ca="1">_xludf.CONCAT("""","Tribe",""":","""", KeggPlantTaxon!R71,""",")</f>
        <v>#NAME?</v>
      </c>
      <c r="Q71" s="366" t="e">
        <f ca="1">_xludf.CONCAT("""","Subtribe",""":","""", KeggPlantTaxon!S71,""",")</f>
        <v>#NAME?</v>
      </c>
      <c r="R71" s="366" t="e">
        <f ca="1">_xludf.CONCAT("""","Genus",""":","""", KeggPlantTaxon!T71,""",")</f>
        <v>#NAME?</v>
      </c>
      <c r="S71" s="366" t="e">
        <f t="shared" ca="1" si="1"/>
        <v>#NAME?</v>
      </c>
      <c r="T71" s="366" t="e">
        <f ca="1">_xludf.CONCAT("""","Species",""":","""", KeggPlantTaxon!U71,""",")</f>
        <v>#NAME?</v>
      </c>
      <c r="U71" s="366" t="e">
        <f ca="1">_xludf.CONCAT("""","VarSubsp",""":","""", KeggPlantTaxon!V71,"""")</f>
        <v>#NAME?</v>
      </c>
      <c r="V71" s="367"/>
      <c r="W71" s="367"/>
      <c r="X71" s="367"/>
      <c r="Y71" s="367"/>
      <c r="Z71" s="367"/>
    </row>
    <row r="72" spans="1:26" ht="14.25" customHeight="1">
      <c r="A72" s="368" t="s">
        <v>3262</v>
      </c>
      <c r="B72" s="365" t="e">
        <f t="shared" ca="1" si="0"/>
        <v>#NAME?</v>
      </c>
      <c r="C72" s="366" t="e">
        <f ca="1">(_xludf.CONCAT("""","KeggCode", """:","""",KeggPlantTaxon!A72,""","))</f>
        <v>#NAME?</v>
      </c>
      <c r="D72" s="366" t="e">
        <f ca="1">(_xludf.CONCAT("""","CommonName",""":", """",KeggPlantTaxon!B72,""","))</f>
        <v>#NAME?</v>
      </c>
      <c r="E72" s="366" t="e">
        <f ca="1">(_xludf.CONCAT("""","ScientificName",""":", """",KeggPlantTaxon!C72,""","))</f>
        <v>#NAME?</v>
      </c>
      <c r="F72" s="366" t="e">
        <f ca="1">_xludf.CONCAT("""","Kingdom", """:","""",KeggPlantTaxon!D72,""",")</f>
        <v>#NAME?</v>
      </c>
      <c r="G72" s="366" t="e">
        <f ca="1">_xludf.CONCAT("""","Subkingdom",""":", """",KeggPlantTaxon!F72,""",")</f>
        <v>#NAME?</v>
      </c>
      <c r="H72" s="366" t="e">
        <f ca="1">_xludf.CONCAT("""","Superdivision",""":", """",KeggPlantTaxon!H72,""",")</f>
        <v>#NAME?</v>
      </c>
      <c r="I72" s="366" t="e">
        <f ca="1">_xludf.CONCAT("""","Phylum", """:","""",KeggPlantTaxon!I72,""",")</f>
        <v>#NAME?</v>
      </c>
      <c r="J72" s="366" t="e">
        <f ca="1">_xludf.CONCAT("""","Subphylum", """:","""",KeggPlantTaxon!J72,""",")</f>
        <v>#NAME?</v>
      </c>
      <c r="K72" s="366" t="e">
        <f ca="1">_xludf.CONCAT("""","Class", """:","""",KeggPlantTaxon!K72,""",")</f>
        <v>#NAME?</v>
      </c>
      <c r="L72" s="366" t="e">
        <f ca="1">_xludf.CONCAT("""","Subclass", """:","""",KeggPlantTaxon!L72,""",")</f>
        <v>#NAME?</v>
      </c>
      <c r="M72" s="366" t="e">
        <f ca="1">_xludf.CONCAT("""","Order",""":","""", KeggPlantTaxon!O72,""",")</f>
        <v>#NAME?</v>
      </c>
      <c r="N72" s="366" t="e">
        <f ca="1">_xludf.CONCAT("""","Family",""":","""", KeggPlantTaxon!P72,""",")</f>
        <v>#NAME?</v>
      </c>
      <c r="O72" s="366" t="e">
        <f ca="1">_xludf.CONCAT("""","Subfamily",""":","""", KeggPlantTaxon!Q72,""",")</f>
        <v>#NAME?</v>
      </c>
      <c r="P72" s="366" t="e">
        <f ca="1">_xludf.CONCAT("""","Tribe",""":","""", KeggPlantTaxon!R72,""",")</f>
        <v>#NAME?</v>
      </c>
      <c r="Q72" s="366" t="e">
        <f ca="1">_xludf.CONCAT("""","Subtribe",""":","""", KeggPlantTaxon!S72,""",")</f>
        <v>#NAME?</v>
      </c>
      <c r="R72" s="366" t="e">
        <f ca="1">_xludf.CONCAT("""","Genus",""":","""", KeggPlantTaxon!T72,""",")</f>
        <v>#NAME?</v>
      </c>
      <c r="S72" s="366" t="e">
        <f t="shared" ca="1" si="1"/>
        <v>#NAME?</v>
      </c>
      <c r="T72" s="366" t="e">
        <f ca="1">_xludf.CONCAT("""","Species",""":","""", KeggPlantTaxon!U72,""",")</f>
        <v>#NAME?</v>
      </c>
      <c r="U72" s="366" t="e">
        <f ca="1">_xludf.CONCAT("""","VarSubsp",""":","""", KeggPlantTaxon!V72,"""")</f>
        <v>#NAME?</v>
      </c>
      <c r="V72" s="367"/>
      <c r="W72" s="367"/>
      <c r="X72" s="367"/>
      <c r="Y72" s="367"/>
      <c r="Z72" s="367"/>
    </row>
    <row r="73" spans="1:26" ht="14.25" customHeight="1">
      <c r="A73" s="368" t="s">
        <v>3263</v>
      </c>
      <c r="B73" s="365" t="e">
        <f t="shared" ca="1" si="0"/>
        <v>#NAME?</v>
      </c>
      <c r="C73" s="366" t="e">
        <f ca="1">(_xludf.CONCAT("""","KeggCode", """:","""",KeggPlantTaxon!A73,""","))</f>
        <v>#NAME?</v>
      </c>
      <c r="D73" s="366" t="e">
        <f ca="1">(_xludf.CONCAT("""","CommonName",""":", """",KeggPlantTaxon!B73,""","))</f>
        <v>#NAME?</v>
      </c>
      <c r="E73" s="366" t="e">
        <f ca="1">(_xludf.CONCAT("""","ScientificName",""":", """",KeggPlantTaxon!C73,""","))</f>
        <v>#NAME?</v>
      </c>
      <c r="F73" s="366" t="e">
        <f ca="1">_xludf.CONCAT("""","Kingdom", """:","""",KeggPlantTaxon!D73,""",")</f>
        <v>#NAME?</v>
      </c>
      <c r="G73" s="366" t="e">
        <f ca="1">_xludf.CONCAT("""","Subkingdom",""":", """",KeggPlantTaxon!F73,""",")</f>
        <v>#NAME?</v>
      </c>
      <c r="H73" s="366" t="e">
        <f ca="1">_xludf.CONCAT("""","Superdivision",""":", """",KeggPlantTaxon!H73,""",")</f>
        <v>#NAME?</v>
      </c>
      <c r="I73" s="366" t="e">
        <f ca="1">_xludf.CONCAT("""","Phylum", """:","""",KeggPlantTaxon!I73,""",")</f>
        <v>#NAME?</v>
      </c>
      <c r="J73" s="366" t="e">
        <f ca="1">_xludf.CONCAT("""","Subphylum", """:","""",KeggPlantTaxon!J73,""",")</f>
        <v>#NAME?</v>
      </c>
      <c r="K73" s="366" t="e">
        <f ca="1">_xludf.CONCAT("""","Class", """:","""",KeggPlantTaxon!K73,""",")</f>
        <v>#NAME?</v>
      </c>
      <c r="L73" s="366" t="e">
        <f ca="1">_xludf.CONCAT("""","Subclass", """:","""",KeggPlantTaxon!L73,""",")</f>
        <v>#NAME?</v>
      </c>
      <c r="M73" s="366" t="e">
        <f ca="1">_xludf.CONCAT("""","Order",""":","""", KeggPlantTaxon!O73,""",")</f>
        <v>#NAME?</v>
      </c>
      <c r="N73" s="366" t="e">
        <f ca="1">_xludf.CONCAT("""","Family",""":","""", KeggPlantTaxon!P73,""",")</f>
        <v>#NAME?</v>
      </c>
      <c r="O73" s="366" t="e">
        <f ca="1">_xludf.CONCAT("""","Subfamily",""":","""", KeggPlantTaxon!Q73,""",")</f>
        <v>#NAME?</v>
      </c>
      <c r="P73" s="366" t="e">
        <f ca="1">_xludf.CONCAT("""","Tribe",""":","""", KeggPlantTaxon!R73,""",")</f>
        <v>#NAME?</v>
      </c>
      <c r="Q73" s="366" t="e">
        <f ca="1">_xludf.CONCAT("""","Subtribe",""":","""", KeggPlantTaxon!S73,""",")</f>
        <v>#NAME?</v>
      </c>
      <c r="R73" s="366" t="e">
        <f ca="1">_xludf.CONCAT("""","Genus",""":","""", KeggPlantTaxon!T73,""",")</f>
        <v>#NAME?</v>
      </c>
      <c r="S73" s="366" t="e">
        <f t="shared" ca="1" si="1"/>
        <v>#NAME?</v>
      </c>
      <c r="T73" s="366" t="e">
        <f ca="1">_xludf.CONCAT("""","Species",""":","""", KeggPlantTaxon!U73,""",")</f>
        <v>#NAME?</v>
      </c>
      <c r="U73" s="366" t="e">
        <f ca="1">_xludf.CONCAT("""","VarSubsp",""":","""", KeggPlantTaxon!V73,"""")</f>
        <v>#NAME?</v>
      </c>
      <c r="V73" s="367"/>
      <c r="W73" s="367"/>
      <c r="X73" s="367"/>
      <c r="Y73" s="367"/>
      <c r="Z73" s="367"/>
    </row>
    <row r="74" spans="1:26" ht="14.25" customHeight="1">
      <c r="A74" s="368" t="s">
        <v>3264</v>
      </c>
      <c r="B74" s="365" t="e">
        <f t="shared" ca="1" si="0"/>
        <v>#NAME?</v>
      </c>
      <c r="C74" s="366" t="e">
        <f ca="1">(_xludf.CONCAT("""","KeggCode", """:","""",KeggPlantTaxon!A74,""","))</f>
        <v>#NAME?</v>
      </c>
      <c r="D74" s="366" t="e">
        <f ca="1">(_xludf.CONCAT("""","CommonName",""":", """",KeggPlantTaxon!B74,""","))</f>
        <v>#NAME?</v>
      </c>
      <c r="E74" s="366" t="e">
        <f ca="1">(_xludf.CONCAT("""","ScientificName",""":", """",KeggPlantTaxon!C74,""","))</f>
        <v>#NAME?</v>
      </c>
      <c r="F74" s="366" t="e">
        <f ca="1">_xludf.CONCAT("""","Kingdom", """:","""",KeggPlantTaxon!D74,""",")</f>
        <v>#NAME?</v>
      </c>
      <c r="G74" s="366" t="e">
        <f ca="1">_xludf.CONCAT("""","Subkingdom",""":", """",KeggPlantTaxon!F74,""",")</f>
        <v>#NAME?</v>
      </c>
      <c r="H74" s="366" t="e">
        <f ca="1">_xludf.CONCAT("""","Superdivision",""":", """",KeggPlantTaxon!H74,""",")</f>
        <v>#NAME?</v>
      </c>
      <c r="I74" s="366" t="e">
        <f ca="1">_xludf.CONCAT("""","Phylum", """:","""",KeggPlantTaxon!I74,""",")</f>
        <v>#NAME?</v>
      </c>
      <c r="J74" s="366" t="e">
        <f ca="1">_xludf.CONCAT("""","Subphylum", """:","""",KeggPlantTaxon!J74,""",")</f>
        <v>#NAME?</v>
      </c>
      <c r="K74" s="366" t="e">
        <f ca="1">_xludf.CONCAT("""","Class", """:","""",KeggPlantTaxon!K74,""",")</f>
        <v>#NAME?</v>
      </c>
      <c r="L74" s="366" t="e">
        <f ca="1">_xludf.CONCAT("""","Subclass", """:","""",KeggPlantTaxon!L74,""",")</f>
        <v>#NAME?</v>
      </c>
      <c r="M74" s="366" t="e">
        <f ca="1">_xludf.CONCAT("""","Order",""":","""", KeggPlantTaxon!O74,""",")</f>
        <v>#NAME?</v>
      </c>
      <c r="N74" s="366" t="e">
        <f ca="1">_xludf.CONCAT("""","Family",""":","""", KeggPlantTaxon!P74,""",")</f>
        <v>#NAME?</v>
      </c>
      <c r="O74" s="366" t="e">
        <f ca="1">_xludf.CONCAT("""","Subfamily",""":","""", KeggPlantTaxon!Q74,""",")</f>
        <v>#NAME?</v>
      </c>
      <c r="P74" s="366" t="e">
        <f ca="1">_xludf.CONCAT("""","Tribe",""":","""", KeggPlantTaxon!R74,""",")</f>
        <v>#NAME?</v>
      </c>
      <c r="Q74" s="366" t="e">
        <f ca="1">_xludf.CONCAT("""","Subtribe",""":","""", KeggPlantTaxon!S74,""",")</f>
        <v>#NAME?</v>
      </c>
      <c r="R74" s="366" t="e">
        <f ca="1">_xludf.CONCAT("""","Genus",""":","""", KeggPlantTaxon!T74,""",")</f>
        <v>#NAME?</v>
      </c>
      <c r="S74" s="366" t="e">
        <f t="shared" ca="1" si="1"/>
        <v>#NAME?</v>
      </c>
      <c r="T74" s="366" t="e">
        <f ca="1">_xludf.CONCAT("""","Species",""":","""", KeggPlantTaxon!U74,""",")</f>
        <v>#NAME?</v>
      </c>
      <c r="U74" s="366" t="e">
        <f ca="1">_xludf.CONCAT("""","VarSubsp",""":","""", KeggPlantTaxon!V74,"""")</f>
        <v>#NAME?</v>
      </c>
      <c r="V74" s="367"/>
      <c r="W74" s="367"/>
      <c r="X74" s="367"/>
      <c r="Y74" s="367"/>
      <c r="Z74" s="367"/>
    </row>
    <row r="75" spans="1:26" ht="14.25" customHeight="1">
      <c r="A75" s="368" t="s">
        <v>3265</v>
      </c>
      <c r="B75" s="365" t="e">
        <f t="shared" ca="1" si="0"/>
        <v>#NAME?</v>
      </c>
      <c r="C75" s="366" t="e">
        <f ca="1">(_xludf.CONCAT("""","KeggCode", """:","""",KeggPlantTaxon!A75,""","))</f>
        <v>#NAME?</v>
      </c>
      <c r="D75" s="366" t="e">
        <f ca="1">(_xludf.CONCAT("""","CommonName",""":", """",KeggPlantTaxon!B75,""","))</f>
        <v>#NAME?</v>
      </c>
      <c r="E75" s="366" t="e">
        <f ca="1">(_xludf.CONCAT("""","ScientificName",""":", """",KeggPlantTaxon!C75,""","))</f>
        <v>#NAME?</v>
      </c>
      <c r="F75" s="366" t="e">
        <f ca="1">_xludf.CONCAT("""","Kingdom", """:","""",KeggPlantTaxon!D75,""",")</f>
        <v>#NAME?</v>
      </c>
      <c r="G75" s="366" t="e">
        <f ca="1">_xludf.CONCAT("""","Subkingdom",""":", """",KeggPlantTaxon!F75,""",")</f>
        <v>#NAME?</v>
      </c>
      <c r="H75" s="366" t="e">
        <f ca="1">_xludf.CONCAT("""","Superdivision",""":", """",KeggPlantTaxon!H75,""",")</f>
        <v>#NAME?</v>
      </c>
      <c r="I75" s="366" t="e">
        <f ca="1">_xludf.CONCAT("""","Phylum", """:","""",KeggPlantTaxon!I75,""",")</f>
        <v>#NAME?</v>
      </c>
      <c r="J75" s="366" t="e">
        <f ca="1">_xludf.CONCAT("""","Subphylum", """:","""",KeggPlantTaxon!J75,""",")</f>
        <v>#NAME?</v>
      </c>
      <c r="K75" s="366" t="e">
        <f ca="1">_xludf.CONCAT("""","Class", """:","""",KeggPlantTaxon!K75,""",")</f>
        <v>#NAME?</v>
      </c>
      <c r="L75" s="366" t="e">
        <f ca="1">_xludf.CONCAT("""","Subclass", """:","""",KeggPlantTaxon!L75,""",")</f>
        <v>#NAME?</v>
      </c>
      <c r="M75" s="366" t="e">
        <f ca="1">_xludf.CONCAT("""","Order",""":","""", KeggPlantTaxon!O75,""",")</f>
        <v>#NAME?</v>
      </c>
      <c r="N75" s="366" t="e">
        <f ca="1">_xludf.CONCAT("""","Family",""":","""", KeggPlantTaxon!P75,""",")</f>
        <v>#NAME?</v>
      </c>
      <c r="O75" s="366" t="e">
        <f ca="1">_xludf.CONCAT("""","Subfamily",""":","""", KeggPlantTaxon!Q75,""",")</f>
        <v>#NAME?</v>
      </c>
      <c r="P75" s="366" t="e">
        <f ca="1">_xludf.CONCAT("""","Tribe",""":","""", KeggPlantTaxon!R75,""",")</f>
        <v>#NAME?</v>
      </c>
      <c r="Q75" s="366" t="e">
        <f ca="1">_xludf.CONCAT("""","Subtribe",""":","""", KeggPlantTaxon!S75,""",")</f>
        <v>#NAME?</v>
      </c>
      <c r="R75" s="366" t="e">
        <f ca="1">_xludf.CONCAT("""","Genus",""":","""", KeggPlantTaxon!T75,""",")</f>
        <v>#NAME?</v>
      </c>
      <c r="S75" s="366" t="e">
        <f t="shared" ca="1" si="1"/>
        <v>#NAME?</v>
      </c>
      <c r="T75" s="366" t="e">
        <f ca="1">_xludf.CONCAT("""","Species",""":","""", KeggPlantTaxon!U75,""",")</f>
        <v>#NAME?</v>
      </c>
      <c r="U75" s="366" t="e">
        <f ca="1">_xludf.CONCAT("""","VarSubsp",""":","""", KeggPlantTaxon!V75,"""")</f>
        <v>#NAME?</v>
      </c>
      <c r="V75" s="367"/>
      <c r="W75" s="367"/>
      <c r="X75" s="367"/>
      <c r="Y75" s="367"/>
      <c r="Z75" s="367"/>
    </row>
    <row r="76" spans="1:26" ht="14.25" customHeight="1">
      <c r="A76" s="368" t="s">
        <v>3266</v>
      </c>
      <c r="B76" s="365" t="e">
        <f t="shared" ca="1" si="0"/>
        <v>#NAME?</v>
      </c>
      <c r="C76" s="366" t="e">
        <f ca="1">(_xludf.CONCAT("""","KeggCode", """:","""",KeggPlantTaxon!A76,""","))</f>
        <v>#NAME?</v>
      </c>
      <c r="D76" s="366" t="e">
        <f ca="1">(_xludf.CONCAT("""","CommonName",""":", """",KeggPlantTaxon!B76,""","))</f>
        <v>#NAME?</v>
      </c>
      <c r="E76" s="366" t="e">
        <f ca="1">(_xludf.CONCAT("""","ScientificName",""":", """",KeggPlantTaxon!C76,""","))</f>
        <v>#NAME?</v>
      </c>
      <c r="F76" s="366" t="e">
        <f ca="1">_xludf.CONCAT("""","Kingdom", """:","""",KeggPlantTaxon!D76,""",")</f>
        <v>#NAME?</v>
      </c>
      <c r="G76" s="366" t="e">
        <f ca="1">_xludf.CONCAT("""","Subkingdom",""":", """",KeggPlantTaxon!F76,""",")</f>
        <v>#NAME?</v>
      </c>
      <c r="H76" s="366" t="e">
        <f ca="1">_xludf.CONCAT("""","Superdivision",""":", """",KeggPlantTaxon!H76,""",")</f>
        <v>#NAME?</v>
      </c>
      <c r="I76" s="366" t="e">
        <f ca="1">_xludf.CONCAT("""","Phylum", """:","""",KeggPlantTaxon!I76,""",")</f>
        <v>#NAME?</v>
      </c>
      <c r="J76" s="366" t="e">
        <f ca="1">_xludf.CONCAT("""","Subphylum", """:","""",KeggPlantTaxon!J76,""",")</f>
        <v>#NAME?</v>
      </c>
      <c r="K76" s="366" t="e">
        <f ca="1">_xludf.CONCAT("""","Class", """:","""",KeggPlantTaxon!K76,""",")</f>
        <v>#NAME?</v>
      </c>
      <c r="L76" s="366" t="e">
        <f ca="1">_xludf.CONCAT("""","Subclass", """:","""",KeggPlantTaxon!L76,""",")</f>
        <v>#NAME?</v>
      </c>
      <c r="M76" s="366" t="e">
        <f ca="1">_xludf.CONCAT("""","Order",""":","""", KeggPlantTaxon!O76,""",")</f>
        <v>#NAME?</v>
      </c>
      <c r="N76" s="366" t="e">
        <f ca="1">_xludf.CONCAT("""","Family",""":","""", KeggPlantTaxon!P76,""",")</f>
        <v>#NAME?</v>
      </c>
      <c r="O76" s="366" t="e">
        <f ca="1">_xludf.CONCAT("""","Subfamily",""":","""", KeggPlantTaxon!Q76,""",")</f>
        <v>#NAME?</v>
      </c>
      <c r="P76" s="366" t="e">
        <f ca="1">_xludf.CONCAT("""","Tribe",""":","""", KeggPlantTaxon!R76,""",")</f>
        <v>#NAME?</v>
      </c>
      <c r="Q76" s="366" t="e">
        <f ca="1">_xludf.CONCAT("""","Subtribe",""":","""", KeggPlantTaxon!S76,""",")</f>
        <v>#NAME?</v>
      </c>
      <c r="R76" s="366" t="e">
        <f ca="1">_xludf.CONCAT("""","Genus",""":","""", KeggPlantTaxon!T76,""",")</f>
        <v>#NAME?</v>
      </c>
      <c r="S76" s="366" t="e">
        <f t="shared" ca="1" si="1"/>
        <v>#NAME?</v>
      </c>
      <c r="T76" s="366" t="e">
        <f ca="1">_xludf.CONCAT("""","Species",""":","""", KeggPlantTaxon!U76,""",")</f>
        <v>#NAME?</v>
      </c>
      <c r="U76" s="366" t="e">
        <f ca="1">_xludf.CONCAT("""","VarSubsp",""":","""", KeggPlantTaxon!V76,"""")</f>
        <v>#NAME?</v>
      </c>
      <c r="V76" s="367"/>
      <c r="W76" s="367"/>
      <c r="X76" s="367"/>
      <c r="Y76" s="367"/>
      <c r="Z76" s="367"/>
    </row>
    <row r="77" spans="1:26" ht="14.25" customHeight="1">
      <c r="A77" s="368" t="s">
        <v>3267</v>
      </c>
      <c r="B77" s="365" t="e">
        <f t="shared" ca="1" si="0"/>
        <v>#NAME?</v>
      </c>
      <c r="C77" s="366" t="e">
        <f ca="1">(_xludf.CONCAT("""","KeggCode", """:","""",KeggPlantTaxon!A77,""","))</f>
        <v>#NAME?</v>
      </c>
      <c r="D77" s="366" t="e">
        <f ca="1">(_xludf.CONCAT("""","CommonName",""":", """",KeggPlantTaxon!B77,""","))</f>
        <v>#NAME?</v>
      </c>
      <c r="E77" s="366" t="e">
        <f ca="1">(_xludf.CONCAT("""","ScientificName",""":", """",KeggPlantTaxon!C77,""","))</f>
        <v>#NAME?</v>
      </c>
      <c r="F77" s="366" t="e">
        <f ca="1">_xludf.CONCAT("""","Kingdom", """:","""",KeggPlantTaxon!D77,""",")</f>
        <v>#NAME?</v>
      </c>
      <c r="G77" s="366" t="e">
        <f ca="1">_xludf.CONCAT("""","Subkingdom",""":", """",KeggPlantTaxon!F77,""",")</f>
        <v>#NAME?</v>
      </c>
      <c r="H77" s="366" t="e">
        <f ca="1">_xludf.CONCAT("""","Superdivision",""":", """",KeggPlantTaxon!H77,""",")</f>
        <v>#NAME?</v>
      </c>
      <c r="I77" s="366" t="e">
        <f ca="1">_xludf.CONCAT("""","Phylum", """:","""",KeggPlantTaxon!I77,""",")</f>
        <v>#NAME?</v>
      </c>
      <c r="J77" s="366" t="e">
        <f ca="1">_xludf.CONCAT("""","Subphylum", """:","""",KeggPlantTaxon!J77,""",")</f>
        <v>#NAME?</v>
      </c>
      <c r="K77" s="366" t="e">
        <f ca="1">_xludf.CONCAT("""","Class", """:","""",KeggPlantTaxon!K77,""",")</f>
        <v>#NAME?</v>
      </c>
      <c r="L77" s="366" t="e">
        <f ca="1">_xludf.CONCAT("""","Subclass", """:","""",KeggPlantTaxon!L77,""",")</f>
        <v>#NAME?</v>
      </c>
      <c r="M77" s="366" t="e">
        <f ca="1">_xludf.CONCAT("""","Order",""":","""", KeggPlantTaxon!O77,""",")</f>
        <v>#NAME?</v>
      </c>
      <c r="N77" s="366" t="e">
        <f ca="1">_xludf.CONCAT("""","Family",""":","""", KeggPlantTaxon!P77,""",")</f>
        <v>#NAME?</v>
      </c>
      <c r="O77" s="366" t="e">
        <f ca="1">_xludf.CONCAT("""","Subfamily",""":","""", KeggPlantTaxon!Q77,""",")</f>
        <v>#NAME?</v>
      </c>
      <c r="P77" s="366" t="e">
        <f ca="1">_xludf.CONCAT("""","Tribe",""":","""", KeggPlantTaxon!R77,""",")</f>
        <v>#NAME?</v>
      </c>
      <c r="Q77" s="366" t="e">
        <f ca="1">_xludf.CONCAT("""","Subtribe",""":","""", KeggPlantTaxon!S77,""",")</f>
        <v>#NAME?</v>
      </c>
      <c r="R77" s="366" t="e">
        <f ca="1">_xludf.CONCAT("""","Genus",""":","""", KeggPlantTaxon!T77,""",")</f>
        <v>#NAME?</v>
      </c>
      <c r="S77" s="366" t="e">
        <f t="shared" ca="1" si="1"/>
        <v>#NAME?</v>
      </c>
      <c r="T77" s="366" t="e">
        <f ca="1">_xludf.CONCAT("""","Species",""":","""", KeggPlantTaxon!U77,""",")</f>
        <v>#NAME?</v>
      </c>
      <c r="U77" s="366" t="e">
        <f ca="1">_xludf.CONCAT("""","VarSubsp",""":","""", KeggPlantTaxon!V77,"""")</f>
        <v>#NAME?</v>
      </c>
      <c r="V77" s="367"/>
      <c r="W77" s="367"/>
      <c r="X77" s="367"/>
      <c r="Y77" s="367"/>
      <c r="Z77" s="367"/>
    </row>
    <row r="78" spans="1:26" ht="14.25" customHeight="1">
      <c r="A78" s="368" t="s">
        <v>3268</v>
      </c>
      <c r="B78" s="365" t="e">
        <f t="shared" ca="1" si="0"/>
        <v>#NAME?</v>
      </c>
      <c r="C78" s="366" t="e">
        <f ca="1">(_xludf.CONCAT("""","KeggCode", """:","""",KeggPlantTaxon!A78,""","))</f>
        <v>#NAME?</v>
      </c>
      <c r="D78" s="366" t="e">
        <f ca="1">(_xludf.CONCAT("""","CommonName",""":", """",KeggPlantTaxon!B78,""","))</f>
        <v>#NAME?</v>
      </c>
      <c r="E78" s="366" t="e">
        <f ca="1">(_xludf.CONCAT("""","ScientificName",""":", """",KeggPlantTaxon!C78,""","))</f>
        <v>#NAME?</v>
      </c>
      <c r="F78" s="366" t="e">
        <f ca="1">_xludf.CONCAT("""","Kingdom", """:","""",KeggPlantTaxon!D78,""",")</f>
        <v>#NAME?</v>
      </c>
      <c r="G78" s="366" t="e">
        <f ca="1">_xludf.CONCAT("""","Subkingdom",""":", """",KeggPlantTaxon!F78,""",")</f>
        <v>#NAME?</v>
      </c>
      <c r="H78" s="366" t="e">
        <f ca="1">_xludf.CONCAT("""","Superdivision",""":", """",KeggPlantTaxon!H78,""",")</f>
        <v>#NAME?</v>
      </c>
      <c r="I78" s="366" t="e">
        <f ca="1">_xludf.CONCAT("""","Phylum", """:","""",KeggPlantTaxon!I78,""",")</f>
        <v>#NAME?</v>
      </c>
      <c r="J78" s="366" t="e">
        <f ca="1">_xludf.CONCAT("""","Subphylum", """:","""",KeggPlantTaxon!J78,""",")</f>
        <v>#NAME?</v>
      </c>
      <c r="K78" s="366" t="e">
        <f ca="1">_xludf.CONCAT("""","Class", """:","""",KeggPlantTaxon!K78,""",")</f>
        <v>#NAME?</v>
      </c>
      <c r="L78" s="366" t="e">
        <f ca="1">_xludf.CONCAT("""","Subclass", """:","""",KeggPlantTaxon!L78,""",")</f>
        <v>#NAME?</v>
      </c>
      <c r="M78" s="366" t="e">
        <f ca="1">_xludf.CONCAT("""","Order",""":","""", KeggPlantTaxon!O78,""",")</f>
        <v>#NAME?</v>
      </c>
      <c r="N78" s="366" t="e">
        <f ca="1">_xludf.CONCAT("""","Family",""":","""", KeggPlantTaxon!P78,""",")</f>
        <v>#NAME?</v>
      </c>
      <c r="O78" s="366" t="e">
        <f ca="1">_xludf.CONCAT("""","Subfamily",""":","""", KeggPlantTaxon!Q78,""",")</f>
        <v>#NAME?</v>
      </c>
      <c r="P78" s="366" t="e">
        <f ca="1">_xludf.CONCAT("""","Tribe",""":","""", KeggPlantTaxon!R78,""",")</f>
        <v>#NAME?</v>
      </c>
      <c r="Q78" s="366" t="e">
        <f ca="1">_xludf.CONCAT("""","Subtribe",""":","""", KeggPlantTaxon!S78,""",")</f>
        <v>#NAME?</v>
      </c>
      <c r="R78" s="366" t="e">
        <f ca="1">_xludf.CONCAT("""","Genus",""":","""", KeggPlantTaxon!T78,""",")</f>
        <v>#NAME?</v>
      </c>
      <c r="S78" s="366" t="e">
        <f t="shared" ca="1" si="1"/>
        <v>#NAME?</v>
      </c>
      <c r="T78" s="366" t="e">
        <f ca="1">_xludf.CONCAT("""","Species",""":","""", KeggPlantTaxon!U78,""",")</f>
        <v>#NAME?</v>
      </c>
      <c r="U78" s="366" t="e">
        <f ca="1">_xludf.CONCAT("""","VarSubsp",""":","""", KeggPlantTaxon!V78,"""")</f>
        <v>#NAME?</v>
      </c>
      <c r="V78" s="367"/>
      <c r="W78" s="367"/>
      <c r="X78" s="367"/>
      <c r="Y78" s="367"/>
      <c r="Z78" s="367"/>
    </row>
    <row r="79" spans="1:26" ht="14.25" customHeight="1">
      <c r="A79" s="368" t="s">
        <v>3269</v>
      </c>
      <c r="B79" s="365" t="e">
        <f t="shared" ca="1" si="0"/>
        <v>#NAME?</v>
      </c>
      <c r="C79" s="366" t="e">
        <f ca="1">(_xludf.CONCAT("""","KeggCode", """:","""",KeggPlantTaxon!A79,""","))</f>
        <v>#NAME?</v>
      </c>
      <c r="D79" s="366" t="e">
        <f ca="1">(_xludf.CONCAT("""","CommonName",""":", """",KeggPlantTaxon!B79,""","))</f>
        <v>#NAME?</v>
      </c>
      <c r="E79" s="366" t="e">
        <f ca="1">(_xludf.CONCAT("""","ScientificName",""":", """",KeggPlantTaxon!C79,""","))</f>
        <v>#NAME?</v>
      </c>
      <c r="F79" s="366" t="e">
        <f ca="1">_xludf.CONCAT("""","Kingdom", """:","""",KeggPlantTaxon!D79,""",")</f>
        <v>#NAME?</v>
      </c>
      <c r="G79" s="366" t="e">
        <f ca="1">_xludf.CONCAT("""","Subkingdom",""":", """",KeggPlantTaxon!F79,""",")</f>
        <v>#NAME?</v>
      </c>
      <c r="H79" s="366" t="e">
        <f ca="1">_xludf.CONCAT("""","Superdivision",""":", """",KeggPlantTaxon!H79,""",")</f>
        <v>#NAME?</v>
      </c>
      <c r="I79" s="366" t="e">
        <f ca="1">_xludf.CONCAT("""","Phylum", """:","""",KeggPlantTaxon!I79,""",")</f>
        <v>#NAME?</v>
      </c>
      <c r="J79" s="366" t="e">
        <f ca="1">_xludf.CONCAT("""","Subphylum", """:","""",KeggPlantTaxon!J79,""",")</f>
        <v>#NAME?</v>
      </c>
      <c r="K79" s="366" t="e">
        <f ca="1">_xludf.CONCAT("""","Class", """:","""",KeggPlantTaxon!K79,""",")</f>
        <v>#NAME?</v>
      </c>
      <c r="L79" s="366" t="e">
        <f ca="1">_xludf.CONCAT("""","Subclass", """:","""",KeggPlantTaxon!L79,""",")</f>
        <v>#NAME?</v>
      </c>
      <c r="M79" s="366" t="e">
        <f ca="1">_xludf.CONCAT("""","Order",""":","""", KeggPlantTaxon!O79,""",")</f>
        <v>#NAME?</v>
      </c>
      <c r="N79" s="366" t="e">
        <f ca="1">_xludf.CONCAT("""","Family",""":","""", KeggPlantTaxon!P79,""",")</f>
        <v>#NAME?</v>
      </c>
      <c r="O79" s="366" t="e">
        <f ca="1">_xludf.CONCAT("""","Subfamily",""":","""", KeggPlantTaxon!Q79,""",")</f>
        <v>#NAME?</v>
      </c>
      <c r="P79" s="366" t="e">
        <f ca="1">_xludf.CONCAT("""","Tribe",""":","""", KeggPlantTaxon!R79,""",")</f>
        <v>#NAME?</v>
      </c>
      <c r="Q79" s="366" t="e">
        <f ca="1">_xludf.CONCAT("""","Subtribe",""":","""", KeggPlantTaxon!S79,""",")</f>
        <v>#NAME?</v>
      </c>
      <c r="R79" s="366" t="e">
        <f ca="1">_xludf.CONCAT("""","Genus",""":","""", KeggPlantTaxon!T79,""",")</f>
        <v>#NAME?</v>
      </c>
      <c r="S79" s="366" t="e">
        <f t="shared" ca="1" si="1"/>
        <v>#NAME?</v>
      </c>
      <c r="T79" s="366" t="e">
        <f ca="1">_xludf.CONCAT("""","Species",""":","""", KeggPlantTaxon!U79,""",")</f>
        <v>#NAME?</v>
      </c>
      <c r="U79" s="366" t="e">
        <f ca="1">_xludf.CONCAT("""","VarSubsp",""":","""", KeggPlantTaxon!V79,"""")</f>
        <v>#NAME?</v>
      </c>
      <c r="V79" s="367"/>
      <c r="W79" s="367"/>
      <c r="X79" s="367"/>
      <c r="Y79" s="367"/>
      <c r="Z79" s="367"/>
    </row>
    <row r="80" spans="1:26" ht="14.25" customHeight="1">
      <c r="A80" s="368" t="s">
        <v>3270</v>
      </c>
      <c r="B80" s="365" t="e">
        <f t="shared" ca="1" si="0"/>
        <v>#NAME?</v>
      </c>
      <c r="C80" s="366" t="e">
        <f ca="1">(_xludf.CONCAT("""","KeggCode", """:","""",KeggPlantTaxon!A80,""","))</f>
        <v>#NAME?</v>
      </c>
      <c r="D80" s="366" t="e">
        <f ca="1">(_xludf.CONCAT("""","CommonName",""":", """",KeggPlantTaxon!B80,""","))</f>
        <v>#NAME?</v>
      </c>
      <c r="E80" s="366" t="e">
        <f ca="1">(_xludf.CONCAT("""","ScientificName",""":", """",KeggPlantTaxon!C80,""","))</f>
        <v>#NAME?</v>
      </c>
      <c r="F80" s="366" t="e">
        <f ca="1">_xludf.CONCAT("""","Kingdom", """:","""",KeggPlantTaxon!D80,""",")</f>
        <v>#NAME?</v>
      </c>
      <c r="G80" s="366" t="e">
        <f ca="1">_xludf.CONCAT("""","Subkingdom",""":", """",KeggPlantTaxon!F80,""",")</f>
        <v>#NAME?</v>
      </c>
      <c r="H80" s="366" t="e">
        <f ca="1">_xludf.CONCAT("""","Superdivision",""":", """",KeggPlantTaxon!H80,""",")</f>
        <v>#NAME?</v>
      </c>
      <c r="I80" s="366" t="e">
        <f ca="1">_xludf.CONCAT("""","Phylum", """:","""",KeggPlantTaxon!I80,""",")</f>
        <v>#NAME?</v>
      </c>
      <c r="J80" s="366" t="e">
        <f ca="1">_xludf.CONCAT("""","Subphylum", """:","""",KeggPlantTaxon!J80,""",")</f>
        <v>#NAME?</v>
      </c>
      <c r="K80" s="366" t="e">
        <f ca="1">_xludf.CONCAT("""","Class", """:","""",KeggPlantTaxon!K80,""",")</f>
        <v>#NAME?</v>
      </c>
      <c r="L80" s="366" t="e">
        <f ca="1">_xludf.CONCAT("""","Subclass", """:","""",KeggPlantTaxon!L80,""",")</f>
        <v>#NAME?</v>
      </c>
      <c r="M80" s="366" t="e">
        <f ca="1">_xludf.CONCAT("""","Order",""":","""", KeggPlantTaxon!O80,""",")</f>
        <v>#NAME?</v>
      </c>
      <c r="N80" s="366" t="e">
        <f ca="1">_xludf.CONCAT("""","Family",""":","""", KeggPlantTaxon!P80,""",")</f>
        <v>#NAME?</v>
      </c>
      <c r="O80" s="366" t="e">
        <f ca="1">_xludf.CONCAT("""","Subfamily",""":","""", KeggPlantTaxon!Q80,""",")</f>
        <v>#NAME?</v>
      </c>
      <c r="P80" s="366" t="e">
        <f ca="1">_xludf.CONCAT("""","Tribe",""":","""", KeggPlantTaxon!R80,""",")</f>
        <v>#NAME?</v>
      </c>
      <c r="Q80" s="366" t="e">
        <f ca="1">_xludf.CONCAT("""","Subtribe",""":","""", KeggPlantTaxon!S80,""",")</f>
        <v>#NAME?</v>
      </c>
      <c r="R80" s="366" t="e">
        <f ca="1">_xludf.CONCAT("""","Genus",""":","""", KeggPlantTaxon!T80,""",")</f>
        <v>#NAME?</v>
      </c>
      <c r="S80" s="366" t="e">
        <f t="shared" ca="1" si="1"/>
        <v>#NAME?</v>
      </c>
      <c r="T80" s="366" t="e">
        <f ca="1">_xludf.CONCAT("""","Species",""":","""", KeggPlantTaxon!U80,""",")</f>
        <v>#NAME?</v>
      </c>
      <c r="U80" s="366" t="e">
        <f ca="1">_xludf.CONCAT("""","VarSubsp",""":","""", KeggPlantTaxon!V80,"""")</f>
        <v>#NAME?</v>
      </c>
      <c r="V80" s="367"/>
      <c r="W80" s="367"/>
      <c r="X80" s="367"/>
      <c r="Y80" s="367"/>
      <c r="Z80" s="367"/>
    </row>
    <row r="81" spans="1:26" ht="14.25" customHeight="1">
      <c r="A81" s="368" t="s">
        <v>3271</v>
      </c>
      <c r="B81" s="365" t="e">
        <f t="shared" ca="1" si="0"/>
        <v>#NAME?</v>
      </c>
      <c r="C81" s="366" t="e">
        <f ca="1">(_xludf.CONCAT("""","KeggCode", """:","""",KeggPlantTaxon!A81,""","))</f>
        <v>#NAME?</v>
      </c>
      <c r="D81" s="366" t="e">
        <f ca="1">(_xludf.CONCAT("""","CommonName",""":", """",KeggPlantTaxon!B81,""","))</f>
        <v>#NAME?</v>
      </c>
      <c r="E81" s="366" t="e">
        <f ca="1">(_xludf.CONCAT("""","ScientificName",""":", """",KeggPlantTaxon!C81,""","))</f>
        <v>#NAME?</v>
      </c>
      <c r="F81" s="366" t="e">
        <f ca="1">_xludf.CONCAT("""","Kingdom", """:","""",KeggPlantTaxon!D81,""",")</f>
        <v>#NAME?</v>
      </c>
      <c r="G81" s="366" t="e">
        <f ca="1">_xludf.CONCAT("""","Subkingdom",""":", """",KeggPlantTaxon!F81,""",")</f>
        <v>#NAME?</v>
      </c>
      <c r="H81" s="366" t="e">
        <f ca="1">_xludf.CONCAT("""","Superdivision",""":", """",KeggPlantTaxon!H81,""",")</f>
        <v>#NAME?</v>
      </c>
      <c r="I81" s="366" t="e">
        <f ca="1">_xludf.CONCAT("""","Phylum", """:","""",KeggPlantTaxon!I81,""",")</f>
        <v>#NAME?</v>
      </c>
      <c r="J81" s="366" t="e">
        <f ca="1">_xludf.CONCAT("""","Subphylum", """:","""",KeggPlantTaxon!J81,""",")</f>
        <v>#NAME?</v>
      </c>
      <c r="K81" s="366" t="e">
        <f ca="1">_xludf.CONCAT("""","Class", """:","""",KeggPlantTaxon!K81,""",")</f>
        <v>#NAME?</v>
      </c>
      <c r="L81" s="366" t="e">
        <f ca="1">_xludf.CONCAT("""","Subclass", """:","""",KeggPlantTaxon!L81,""",")</f>
        <v>#NAME?</v>
      </c>
      <c r="M81" s="366" t="e">
        <f ca="1">_xludf.CONCAT("""","Order",""":","""", KeggPlantTaxon!O81,""",")</f>
        <v>#NAME?</v>
      </c>
      <c r="N81" s="366" t="e">
        <f ca="1">_xludf.CONCAT("""","Family",""":","""", KeggPlantTaxon!P81,""",")</f>
        <v>#NAME?</v>
      </c>
      <c r="O81" s="366" t="e">
        <f ca="1">_xludf.CONCAT("""","Subfamily",""":","""", KeggPlantTaxon!Q81,""",")</f>
        <v>#NAME?</v>
      </c>
      <c r="P81" s="366" t="e">
        <f ca="1">_xludf.CONCAT("""","Tribe",""":","""", KeggPlantTaxon!R81,""",")</f>
        <v>#NAME?</v>
      </c>
      <c r="Q81" s="366" t="e">
        <f ca="1">_xludf.CONCAT("""","Subtribe",""":","""", KeggPlantTaxon!S81,""",")</f>
        <v>#NAME?</v>
      </c>
      <c r="R81" s="366" t="e">
        <f ca="1">_xludf.CONCAT("""","Genus",""":","""", KeggPlantTaxon!T81,""",")</f>
        <v>#NAME?</v>
      </c>
      <c r="S81" s="366" t="e">
        <f t="shared" ca="1" si="1"/>
        <v>#NAME?</v>
      </c>
      <c r="T81" s="366" t="e">
        <f ca="1">_xludf.CONCAT("""","Species",""":","""", KeggPlantTaxon!U81,""",")</f>
        <v>#NAME?</v>
      </c>
      <c r="U81" s="366" t="e">
        <f ca="1">_xludf.CONCAT("""","VarSubsp",""":","""", KeggPlantTaxon!V81,"""")</f>
        <v>#NAME?</v>
      </c>
      <c r="V81" s="367"/>
      <c r="W81" s="367"/>
      <c r="X81" s="367"/>
      <c r="Y81" s="367"/>
      <c r="Z81" s="367"/>
    </row>
    <row r="82" spans="1:26" ht="14.25" customHeight="1">
      <c r="A82" s="368" t="s">
        <v>3272</v>
      </c>
      <c r="B82" s="365" t="e">
        <f t="shared" ca="1" si="0"/>
        <v>#NAME?</v>
      </c>
      <c r="C82" s="366" t="e">
        <f ca="1">(_xludf.CONCAT("""","KeggCode", """:","""",KeggPlantTaxon!A82,""","))</f>
        <v>#NAME?</v>
      </c>
      <c r="D82" s="366" t="e">
        <f ca="1">(_xludf.CONCAT("""","CommonName",""":", """",KeggPlantTaxon!B82,""","))</f>
        <v>#NAME?</v>
      </c>
      <c r="E82" s="366" t="e">
        <f ca="1">(_xludf.CONCAT("""","ScientificName",""":", """",KeggPlantTaxon!C82,""","))</f>
        <v>#NAME?</v>
      </c>
      <c r="F82" s="366" t="e">
        <f ca="1">_xludf.CONCAT("""","Kingdom", """:","""",KeggPlantTaxon!D82,""",")</f>
        <v>#NAME?</v>
      </c>
      <c r="G82" s="366" t="e">
        <f ca="1">_xludf.CONCAT("""","Subkingdom",""":", """",KeggPlantTaxon!F82,""",")</f>
        <v>#NAME?</v>
      </c>
      <c r="H82" s="366" t="e">
        <f ca="1">_xludf.CONCAT("""","Superdivision",""":", """",KeggPlantTaxon!H82,""",")</f>
        <v>#NAME?</v>
      </c>
      <c r="I82" s="366" t="e">
        <f ca="1">_xludf.CONCAT("""","Phylum", """:","""",KeggPlantTaxon!I82,""",")</f>
        <v>#NAME?</v>
      </c>
      <c r="J82" s="366" t="e">
        <f ca="1">_xludf.CONCAT("""","Subphylum", """:","""",KeggPlantTaxon!J82,""",")</f>
        <v>#NAME?</v>
      </c>
      <c r="K82" s="366" t="e">
        <f ca="1">_xludf.CONCAT("""","Class", """:","""",KeggPlantTaxon!K82,""",")</f>
        <v>#NAME?</v>
      </c>
      <c r="L82" s="366" t="e">
        <f ca="1">_xludf.CONCAT("""","Subclass", """:","""",KeggPlantTaxon!L82,""",")</f>
        <v>#NAME?</v>
      </c>
      <c r="M82" s="366" t="e">
        <f ca="1">_xludf.CONCAT("""","Order",""":","""", KeggPlantTaxon!O82,""",")</f>
        <v>#NAME?</v>
      </c>
      <c r="N82" s="366" t="e">
        <f ca="1">_xludf.CONCAT("""","Family",""":","""", KeggPlantTaxon!P82,""",")</f>
        <v>#NAME?</v>
      </c>
      <c r="O82" s="366" t="e">
        <f ca="1">_xludf.CONCAT("""","Subfamily",""":","""", KeggPlantTaxon!Q82,""",")</f>
        <v>#NAME?</v>
      </c>
      <c r="P82" s="366" t="e">
        <f ca="1">_xludf.CONCAT("""","Tribe",""":","""", KeggPlantTaxon!R82,""",")</f>
        <v>#NAME?</v>
      </c>
      <c r="Q82" s="366" t="e">
        <f ca="1">_xludf.CONCAT("""","Subtribe",""":","""", KeggPlantTaxon!S82,""",")</f>
        <v>#NAME?</v>
      </c>
      <c r="R82" s="366" t="e">
        <f ca="1">_xludf.CONCAT("""","Genus",""":","""", KeggPlantTaxon!T82,""",")</f>
        <v>#NAME?</v>
      </c>
      <c r="S82" s="366" t="e">
        <f t="shared" ca="1" si="1"/>
        <v>#NAME?</v>
      </c>
      <c r="T82" s="366" t="e">
        <f ca="1">_xludf.CONCAT("""","Species",""":","""", KeggPlantTaxon!U82,""",")</f>
        <v>#NAME?</v>
      </c>
      <c r="U82" s="366" t="e">
        <f ca="1">_xludf.CONCAT("""","VarSubsp",""":","""", KeggPlantTaxon!V82,"""")</f>
        <v>#NAME?</v>
      </c>
      <c r="V82" s="367"/>
      <c r="W82" s="367"/>
      <c r="X82" s="367"/>
      <c r="Y82" s="367"/>
      <c r="Z82" s="367"/>
    </row>
    <row r="83" spans="1:26" ht="14.25" customHeight="1">
      <c r="A83" s="368" t="s">
        <v>3273</v>
      </c>
      <c r="B83" s="365" t="e">
        <f t="shared" ca="1" si="0"/>
        <v>#NAME?</v>
      </c>
      <c r="C83" s="366" t="e">
        <f ca="1">(_xludf.CONCAT("""","KeggCode", """:","""",KeggPlantTaxon!A83,""","))</f>
        <v>#NAME?</v>
      </c>
      <c r="D83" s="366" t="e">
        <f ca="1">(_xludf.CONCAT("""","CommonName",""":", """",KeggPlantTaxon!B83,""","))</f>
        <v>#NAME?</v>
      </c>
      <c r="E83" s="366" t="e">
        <f ca="1">(_xludf.CONCAT("""","ScientificName",""":", """",KeggPlantTaxon!C83,""","))</f>
        <v>#NAME?</v>
      </c>
      <c r="F83" s="366" t="e">
        <f ca="1">_xludf.CONCAT("""","Kingdom", """:","""",KeggPlantTaxon!D83,""",")</f>
        <v>#NAME?</v>
      </c>
      <c r="G83" s="366" t="e">
        <f ca="1">_xludf.CONCAT("""","Subkingdom",""":", """",KeggPlantTaxon!F83,""",")</f>
        <v>#NAME?</v>
      </c>
      <c r="H83" s="366" t="e">
        <f ca="1">_xludf.CONCAT("""","Superdivision",""":", """",KeggPlantTaxon!H83,""",")</f>
        <v>#NAME?</v>
      </c>
      <c r="I83" s="366" t="e">
        <f ca="1">_xludf.CONCAT("""","Phylum", """:","""",KeggPlantTaxon!I83,""",")</f>
        <v>#NAME?</v>
      </c>
      <c r="J83" s="366" t="e">
        <f ca="1">_xludf.CONCAT("""","Subphylum", """:","""",KeggPlantTaxon!J83,""",")</f>
        <v>#NAME?</v>
      </c>
      <c r="K83" s="366" t="e">
        <f ca="1">_xludf.CONCAT("""","Class", """:","""",KeggPlantTaxon!K83,""",")</f>
        <v>#NAME?</v>
      </c>
      <c r="L83" s="366" t="e">
        <f ca="1">_xludf.CONCAT("""","Subclass", """:","""",KeggPlantTaxon!L83,""",")</f>
        <v>#NAME?</v>
      </c>
      <c r="M83" s="366" t="e">
        <f ca="1">_xludf.CONCAT("""","Order",""":","""", KeggPlantTaxon!O83,""",")</f>
        <v>#NAME?</v>
      </c>
      <c r="N83" s="366" t="e">
        <f ca="1">_xludf.CONCAT("""","Family",""":","""", KeggPlantTaxon!P83,""",")</f>
        <v>#NAME?</v>
      </c>
      <c r="O83" s="366" t="e">
        <f ca="1">_xludf.CONCAT("""","Subfamily",""":","""", KeggPlantTaxon!Q83,""",")</f>
        <v>#NAME?</v>
      </c>
      <c r="P83" s="366" t="e">
        <f ca="1">_xludf.CONCAT("""","Tribe",""":","""", KeggPlantTaxon!R83,""",")</f>
        <v>#NAME?</v>
      </c>
      <c r="Q83" s="366" t="e">
        <f ca="1">_xludf.CONCAT("""","Subtribe",""":","""", KeggPlantTaxon!S83,""",")</f>
        <v>#NAME?</v>
      </c>
      <c r="R83" s="366" t="e">
        <f ca="1">_xludf.CONCAT("""","Genus",""":","""", KeggPlantTaxon!T83,""",")</f>
        <v>#NAME?</v>
      </c>
      <c r="S83" s="366" t="e">
        <f t="shared" ca="1" si="1"/>
        <v>#NAME?</v>
      </c>
      <c r="T83" s="366" t="e">
        <f ca="1">_xludf.CONCAT("""","Species",""":","""", KeggPlantTaxon!U83,""",")</f>
        <v>#NAME?</v>
      </c>
      <c r="U83" s="366" t="e">
        <f ca="1">_xludf.CONCAT("""","VarSubsp",""":","""", KeggPlantTaxon!V83,"""")</f>
        <v>#NAME?</v>
      </c>
      <c r="V83" s="367"/>
      <c r="W83" s="367"/>
      <c r="X83" s="367"/>
      <c r="Y83" s="367"/>
      <c r="Z83" s="367"/>
    </row>
    <row r="84" spans="1:26" ht="14.25" customHeight="1">
      <c r="A84" s="368" t="s">
        <v>3274</v>
      </c>
      <c r="B84" s="365" t="e">
        <f t="shared" ca="1" si="0"/>
        <v>#NAME?</v>
      </c>
      <c r="C84" s="366" t="e">
        <f ca="1">(_xludf.CONCAT("""","KeggCode", """:","""",KeggPlantTaxon!A84,""","))</f>
        <v>#NAME?</v>
      </c>
      <c r="D84" s="366" t="e">
        <f ca="1">(_xludf.CONCAT("""","CommonName",""":", """",KeggPlantTaxon!B84,""","))</f>
        <v>#NAME?</v>
      </c>
      <c r="E84" s="366" t="e">
        <f ca="1">(_xludf.CONCAT("""","ScientificName",""":", """",KeggPlantTaxon!C84,""","))</f>
        <v>#NAME?</v>
      </c>
      <c r="F84" s="366" t="e">
        <f ca="1">_xludf.CONCAT("""","Kingdom", """:","""",KeggPlantTaxon!D84,""",")</f>
        <v>#NAME?</v>
      </c>
      <c r="G84" s="366" t="e">
        <f ca="1">_xludf.CONCAT("""","Subkingdom",""":", """",KeggPlantTaxon!F84,""",")</f>
        <v>#NAME?</v>
      </c>
      <c r="H84" s="366" t="e">
        <f ca="1">_xludf.CONCAT("""","Superdivision",""":", """",KeggPlantTaxon!H84,""",")</f>
        <v>#NAME?</v>
      </c>
      <c r="I84" s="366" t="e">
        <f ca="1">_xludf.CONCAT("""","Phylum", """:","""",KeggPlantTaxon!I84,""",")</f>
        <v>#NAME?</v>
      </c>
      <c r="J84" s="366" t="e">
        <f ca="1">_xludf.CONCAT("""","Subphylum", """:","""",KeggPlantTaxon!J84,""",")</f>
        <v>#NAME?</v>
      </c>
      <c r="K84" s="366" t="e">
        <f ca="1">_xludf.CONCAT("""","Class", """:","""",KeggPlantTaxon!K84,""",")</f>
        <v>#NAME?</v>
      </c>
      <c r="L84" s="366" t="e">
        <f ca="1">_xludf.CONCAT("""","Subclass", """:","""",KeggPlantTaxon!L84,""",")</f>
        <v>#NAME?</v>
      </c>
      <c r="M84" s="366" t="e">
        <f ca="1">_xludf.CONCAT("""","Order",""":","""", KeggPlantTaxon!O84,""",")</f>
        <v>#NAME?</v>
      </c>
      <c r="N84" s="366" t="e">
        <f ca="1">_xludf.CONCAT("""","Family",""":","""", KeggPlantTaxon!P84,""",")</f>
        <v>#NAME?</v>
      </c>
      <c r="O84" s="366" t="e">
        <f ca="1">_xludf.CONCAT("""","Subfamily",""":","""", KeggPlantTaxon!Q84,""",")</f>
        <v>#NAME?</v>
      </c>
      <c r="P84" s="366" t="e">
        <f ca="1">_xludf.CONCAT("""","Tribe",""":","""", KeggPlantTaxon!R84,""",")</f>
        <v>#NAME?</v>
      </c>
      <c r="Q84" s="366" t="e">
        <f ca="1">_xludf.CONCAT("""","Subtribe",""":","""", KeggPlantTaxon!S84,""",")</f>
        <v>#NAME?</v>
      </c>
      <c r="R84" s="366" t="e">
        <f ca="1">_xludf.CONCAT("""","Genus",""":","""", KeggPlantTaxon!T84,""",")</f>
        <v>#NAME?</v>
      </c>
      <c r="S84" s="366" t="e">
        <f t="shared" ca="1" si="1"/>
        <v>#NAME?</v>
      </c>
      <c r="T84" s="366" t="e">
        <f ca="1">_xludf.CONCAT("""","Species",""":","""", KeggPlantTaxon!U84,""",")</f>
        <v>#NAME?</v>
      </c>
      <c r="U84" s="366" t="e">
        <f ca="1">_xludf.CONCAT("""","VarSubsp",""":","""", KeggPlantTaxon!V84,"""")</f>
        <v>#NAME?</v>
      </c>
      <c r="V84" s="367"/>
      <c r="W84" s="367"/>
      <c r="X84" s="367"/>
      <c r="Y84" s="367"/>
      <c r="Z84" s="367"/>
    </row>
    <row r="85" spans="1:26" ht="14.25" customHeight="1">
      <c r="A85" s="368" t="s">
        <v>3275</v>
      </c>
      <c r="B85" s="365" t="e">
        <f t="shared" ca="1" si="0"/>
        <v>#NAME?</v>
      </c>
      <c r="C85" s="366" t="e">
        <f ca="1">(_xludf.CONCAT("""","KeggCode", """:","""",KeggPlantTaxon!A85,""","))</f>
        <v>#NAME?</v>
      </c>
      <c r="D85" s="366" t="e">
        <f ca="1">(_xludf.CONCAT("""","CommonName",""":", """",KeggPlantTaxon!B85,""","))</f>
        <v>#NAME?</v>
      </c>
      <c r="E85" s="366" t="e">
        <f ca="1">(_xludf.CONCAT("""","ScientificName",""":", """",KeggPlantTaxon!C85,""","))</f>
        <v>#NAME?</v>
      </c>
      <c r="F85" s="366" t="e">
        <f ca="1">_xludf.CONCAT("""","Kingdom", """:","""",KeggPlantTaxon!D85,""",")</f>
        <v>#NAME?</v>
      </c>
      <c r="G85" s="366" t="e">
        <f ca="1">_xludf.CONCAT("""","Subkingdom",""":", """",KeggPlantTaxon!F85,""",")</f>
        <v>#NAME?</v>
      </c>
      <c r="H85" s="366" t="e">
        <f ca="1">_xludf.CONCAT("""","Superdivision",""":", """",KeggPlantTaxon!H85,""",")</f>
        <v>#NAME?</v>
      </c>
      <c r="I85" s="366" t="e">
        <f ca="1">_xludf.CONCAT("""","Phylum", """:","""",KeggPlantTaxon!I85,""",")</f>
        <v>#NAME?</v>
      </c>
      <c r="J85" s="366" t="e">
        <f ca="1">_xludf.CONCAT("""","Subphylum", """:","""",KeggPlantTaxon!J85,""",")</f>
        <v>#NAME?</v>
      </c>
      <c r="K85" s="366" t="e">
        <f ca="1">_xludf.CONCAT("""","Class", """:","""",KeggPlantTaxon!K85,""",")</f>
        <v>#NAME?</v>
      </c>
      <c r="L85" s="366" t="e">
        <f ca="1">_xludf.CONCAT("""","Subclass", """:","""",KeggPlantTaxon!L85,""",")</f>
        <v>#NAME?</v>
      </c>
      <c r="M85" s="366" t="e">
        <f ca="1">_xludf.CONCAT("""","Order",""":","""", KeggPlantTaxon!O85,""",")</f>
        <v>#NAME?</v>
      </c>
      <c r="N85" s="366" t="e">
        <f ca="1">_xludf.CONCAT("""","Family",""":","""", KeggPlantTaxon!P85,""",")</f>
        <v>#NAME?</v>
      </c>
      <c r="O85" s="366" t="e">
        <f ca="1">_xludf.CONCAT("""","Subfamily",""":","""", KeggPlantTaxon!Q85,""",")</f>
        <v>#NAME?</v>
      </c>
      <c r="P85" s="366" t="e">
        <f ca="1">_xludf.CONCAT("""","Tribe",""":","""", KeggPlantTaxon!R85,""",")</f>
        <v>#NAME?</v>
      </c>
      <c r="Q85" s="366" t="e">
        <f ca="1">_xludf.CONCAT("""","Subtribe",""":","""", KeggPlantTaxon!S85,""",")</f>
        <v>#NAME?</v>
      </c>
      <c r="R85" s="366" t="e">
        <f ca="1">_xludf.CONCAT("""","Genus",""":","""", KeggPlantTaxon!T85,""",")</f>
        <v>#NAME?</v>
      </c>
      <c r="S85" s="366" t="e">
        <f t="shared" ca="1" si="1"/>
        <v>#NAME?</v>
      </c>
      <c r="T85" s="366" t="e">
        <f ca="1">_xludf.CONCAT("""","Species",""":","""", KeggPlantTaxon!U85,""",")</f>
        <v>#NAME?</v>
      </c>
      <c r="U85" s="366" t="e">
        <f ca="1">_xludf.CONCAT("""","VarSubsp",""":","""", KeggPlantTaxon!V85,"""")</f>
        <v>#NAME?</v>
      </c>
      <c r="V85" s="367"/>
      <c r="W85" s="367"/>
      <c r="X85" s="367"/>
      <c r="Y85" s="367"/>
      <c r="Z85" s="367"/>
    </row>
    <row r="86" spans="1:26" ht="14.25" customHeight="1">
      <c r="A86" s="368" t="s">
        <v>3276</v>
      </c>
      <c r="B86" s="365" t="e">
        <f t="shared" ca="1" si="0"/>
        <v>#NAME?</v>
      </c>
      <c r="C86" s="366" t="e">
        <f ca="1">(_xludf.CONCAT("""","KeggCode", """:","""",KeggPlantTaxon!A86,""","))</f>
        <v>#NAME?</v>
      </c>
      <c r="D86" s="366" t="e">
        <f ca="1">(_xludf.CONCAT("""","CommonName",""":", """",KeggPlantTaxon!B86,""","))</f>
        <v>#NAME?</v>
      </c>
      <c r="E86" s="366" t="e">
        <f ca="1">(_xludf.CONCAT("""","ScientificName",""":", """",KeggPlantTaxon!C86,""","))</f>
        <v>#NAME?</v>
      </c>
      <c r="F86" s="366" t="e">
        <f ca="1">_xludf.CONCAT("""","Kingdom", """:","""",KeggPlantTaxon!D86,""",")</f>
        <v>#NAME?</v>
      </c>
      <c r="G86" s="366" t="e">
        <f ca="1">_xludf.CONCAT("""","Subkingdom",""":", """",KeggPlantTaxon!F86,""",")</f>
        <v>#NAME?</v>
      </c>
      <c r="H86" s="366" t="e">
        <f ca="1">_xludf.CONCAT("""","Superdivision",""":", """",KeggPlantTaxon!H86,""",")</f>
        <v>#NAME?</v>
      </c>
      <c r="I86" s="366" t="e">
        <f ca="1">_xludf.CONCAT("""","Phylum", """:","""",KeggPlantTaxon!I86,""",")</f>
        <v>#NAME?</v>
      </c>
      <c r="J86" s="366" t="e">
        <f ca="1">_xludf.CONCAT("""","Subphylum", """:","""",KeggPlantTaxon!J86,""",")</f>
        <v>#NAME?</v>
      </c>
      <c r="K86" s="366" t="e">
        <f ca="1">_xludf.CONCAT("""","Class", """:","""",KeggPlantTaxon!K86,""",")</f>
        <v>#NAME?</v>
      </c>
      <c r="L86" s="366" t="e">
        <f ca="1">_xludf.CONCAT("""","Subclass", """:","""",KeggPlantTaxon!L86,""",")</f>
        <v>#NAME?</v>
      </c>
      <c r="M86" s="366" t="e">
        <f ca="1">_xludf.CONCAT("""","Order",""":","""", KeggPlantTaxon!O86,""",")</f>
        <v>#NAME?</v>
      </c>
      <c r="N86" s="366" t="e">
        <f ca="1">_xludf.CONCAT("""","Family",""":","""", KeggPlantTaxon!P86,""",")</f>
        <v>#NAME?</v>
      </c>
      <c r="O86" s="366" t="e">
        <f ca="1">_xludf.CONCAT("""","Subfamily",""":","""", KeggPlantTaxon!Q86,""",")</f>
        <v>#NAME?</v>
      </c>
      <c r="P86" s="366" t="e">
        <f ca="1">_xludf.CONCAT("""","Tribe",""":","""", KeggPlantTaxon!R86,""",")</f>
        <v>#NAME?</v>
      </c>
      <c r="Q86" s="366" t="e">
        <f ca="1">_xludf.CONCAT("""","Subtribe",""":","""", KeggPlantTaxon!S86,""",")</f>
        <v>#NAME?</v>
      </c>
      <c r="R86" s="366" t="e">
        <f ca="1">_xludf.CONCAT("""","Genus",""":","""", KeggPlantTaxon!T86,""",")</f>
        <v>#NAME?</v>
      </c>
      <c r="S86" s="366" t="e">
        <f t="shared" ca="1" si="1"/>
        <v>#NAME?</v>
      </c>
      <c r="T86" s="366" t="e">
        <f ca="1">_xludf.CONCAT("""","Species",""":","""", KeggPlantTaxon!U86,""",")</f>
        <v>#NAME?</v>
      </c>
      <c r="U86" s="366" t="e">
        <f ca="1">_xludf.CONCAT("""","VarSubsp",""":","""", KeggPlantTaxon!V86,"""")</f>
        <v>#NAME?</v>
      </c>
      <c r="V86" s="367"/>
      <c r="W86" s="367"/>
      <c r="X86" s="367"/>
      <c r="Y86" s="367"/>
      <c r="Z86" s="367"/>
    </row>
    <row r="87" spans="1:26" ht="14.25" customHeight="1">
      <c r="A87" s="368" t="s">
        <v>3277</v>
      </c>
      <c r="B87" s="365" t="e">
        <f t="shared" ca="1" si="0"/>
        <v>#NAME?</v>
      </c>
      <c r="C87" s="366" t="e">
        <f ca="1">(_xludf.CONCAT("""","KeggCode", """:","""",KeggPlantTaxon!A87,""","))</f>
        <v>#NAME?</v>
      </c>
      <c r="D87" s="366" t="e">
        <f ca="1">(_xludf.CONCAT("""","CommonName",""":", """",KeggPlantTaxon!B87,""","))</f>
        <v>#NAME?</v>
      </c>
      <c r="E87" s="366" t="e">
        <f ca="1">(_xludf.CONCAT("""","ScientificName",""":", """",KeggPlantTaxon!C87,""","))</f>
        <v>#NAME?</v>
      </c>
      <c r="F87" s="366" t="e">
        <f ca="1">_xludf.CONCAT("""","Kingdom", """:","""",KeggPlantTaxon!D87,""",")</f>
        <v>#NAME?</v>
      </c>
      <c r="G87" s="366" t="e">
        <f ca="1">_xludf.CONCAT("""","Subkingdom",""":", """",KeggPlantTaxon!F87,""",")</f>
        <v>#NAME?</v>
      </c>
      <c r="H87" s="366" t="e">
        <f ca="1">_xludf.CONCAT("""","Superdivision",""":", """",KeggPlantTaxon!H87,""",")</f>
        <v>#NAME?</v>
      </c>
      <c r="I87" s="366" t="e">
        <f ca="1">_xludf.CONCAT("""","Phylum", """:","""",KeggPlantTaxon!I87,""",")</f>
        <v>#NAME?</v>
      </c>
      <c r="J87" s="366" t="e">
        <f ca="1">_xludf.CONCAT("""","Subphylum", """:","""",KeggPlantTaxon!J87,""",")</f>
        <v>#NAME?</v>
      </c>
      <c r="K87" s="366" t="e">
        <f ca="1">_xludf.CONCAT("""","Class", """:","""",KeggPlantTaxon!K87,""",")</f>
        <v>#NAME?</v>
      </c>
      <c r="L87" s="366" t="e">
        <f ca="1">_xludf.CONCAT("""","Subclass", """:","""",KeggPlantTaxon!L87,""",")</f>
        <v>#NAME?</v>
      </c>
      <c r="M87" s="366" t="e">
        <f ca="1">_xludf.CONCAT("""","Order",""":","""", KeggPlantTaxon!O87,""",")</f>
        <v>#NAME?</v>
      </c>
      <c r="N87" s="366" t="e">
        <f ca="1">_xludf.CONCAT("""","Family",""":","""", KeggPlantTaxon!P87,""",")</f>
        <v>#NAME?</v>
      </c>
      <c r="O87" s="366" t="e">
        <f ca="1">_xludf.CONCAT("""","Subfamily",""":","""", KeggPlantTaxon!Q87,""",")</f>
        <v>#NAME?</v>
      </c>
      <c r="P87" s="366" t="e">
        <f ca="1">_xludf.CONCAT("""","Tribe",""":","""", KeggPlantTaxon!R87,""",")</f>
        <v>#NAME?</v>
      </c>
      <c r="Q87" s="366" t="e">
        <f ca="1">_xludf.CONCAT("""","Subtribe",""":","""", KeggPlantTaxon!S87,""",")</f>
        <v>#NAME?</v>
      </c>
      <c r="R87" s="366" t="e">
        <f ca="1">_xludf.CONCAT("""","Genus",""":","""", KeggPlantTaxon!T87,""",")</f>
        <v>#NAME?</v>
      </c>
      <c r="S87" s="366" t="e">
        <f t="shared" ca="1" si="1"/>
        <v>#NAME?</v>
      </c>
      <c r="T87" s="366" t="e">
        <f ca="1">_xludf.CONCAT("""","Species",""":","""", KeggPlantTaxon!U87,""",")</f>
        <v>#NAME?</v>
      </c>
      <c r="U87" s="366" t="e">
        <f ca="1">_xludf.CONCAT("""","VarSubsp",""":","""", KeggPlantTaxon!V87,"""")</f>
        <v>#NAME?</v>
      </c>
      <c r="V87" s="367"/>
      <c r="W87" s="367"/>
      <c r="X87" s="367"/>
      <c r="Y87" s="367"/>
      <c r="Z87" s="367"/>
    </row>
    <row r="88" spans="1:26" ht="14.25" customHeight="1">
      <c r="A88" s="368" t="s">
        <v>3278</v>
      </c>
      <c r="B88" s="365" t="e">
        <f t="shared" ca="1" si="0"/>
        <v>#NAME?</v>
      </c>
      <c r="C88" s="366" t="e">
        <f ca="1">(_xludf.CONCAT("""","KeggCode", """:","""",KeggPlantTaxon!A88,""","))</f>
        <v>#NAME?</v>
      </c>
      <c r="D88" s="366" t="e">
        <f ca="1">(_xludf.CONCAT("""","CommonName",""":", """",KeggPlantTaxon!B88,""","))</f>
        <v>#NAME?</v>
      </c>
      <c r="E88" s="366" t="e">
        <f ca="1">(_xludf.CONCAT("""","ScientificName",""":", """",KeggPlantTaxon!C88,""","))</f>
        <v>#NAME?</v>
      </c>
      <c r="F88" s="366" t="e">
        <f ca="1">_xludf.CONCAT("""","Kingdom", """:","""",KeggPlantTaxon!D88,""",")</f>
        <v>#NAME?</v>
      </c>
      <c r="G88" s="366" t="e">
        <f ca="1">_xludf.CONCAT("""","Subkingdom",""":", """",KeggPlantTaxon!F88,""",")</f>
        <v>#NAME?</v>
      </c>
      <c r="H88" s="366" t="e">
        <f ca="1">_xludf.CONCAT("""","Superdivision",""":", """",KeggPlantTaxon!H88,""",")</f>
        <v>#NAME?</v>
      </c>
      <c r="I88" s="366" t="e">
        <f ca="1">_xludf.CONCAT("""","Phylum", """:","""",KeggPlantTaxon!I88,""",")</f>
        <v>#NAME?</v>
      </c>
      <c r="J88" s="366" t="e">
        <f ca="1">_xludf.CONCAT("""","Subphylum", """:","""",KeggPlantTaxon!J88,""",")</f>
        <v>#NAME?</v>
      </c>
      <c r="K88" s="366" t="e">
        <f ca="1">_xludf.CONCAT("""","Class", """:","""",KeggPlantTaxon!K88,""",")</f>
        <v>#NAME?</v>
      </c>
      <c r="L88" s="366" t="e">
        <f ca="1">_xludf.CONCAT("""","Subclass", """:","""",KeggPlantTaxon!L88,""",")</f>
        <v>#NAME?</v>
      </c>
      <c r="M88" s="366" t="e">
        <f ca="1">_xludf.CONCAT("""","Order",""":","""", KeggPlantTaxon!O88,""",")</f>
        <v>#NAME?</v>
      </c>
      <c r="N88" s="366" t="e">
        <f ca="1">_xludf.CONCAT("""","Family",""":","""", KeggPlantTaxon!P88,""",")</f>
        <v>#NAME?</v>
      </c>
      <c r="O88" s="366" t="e">
        <f ca="1">_xludf.CONCAT("""","Subfamily",""":","""", KeggPlantTaxon!Q88,""",")</f>
        <v>#NAME?</v>
      </c>
      <c r="P88" s="366" t="e">
        <f ca="1">_xludf.CONCAT("""","Tribe",""":","""", KeggPlantTaxon!R88,""",")</f>
        <v>#NAME?</v>
      </c>
      <c r="Q88" s="366" t="e">
        <f ca="1">_xludf.CONCAT("""","Subtribe",""":","""", KeggPlantTaxon!S88,""",")</f>
        <v>#NAME?</v>
      </c>
      <c r="R88" s="366" t="e">
        <f ca="1">_xludf.CONCAT("""","Genus",""":","""", KeggPlantTaxon!T88,""",")</f>
        <v>#NAME?</v>
      </c>
      <c r="S88" s="366" t="e">
        <f t="shared" ca="1" si="1"/>
        <v>#NAME?</v>
      </c>
      <c r="T88" s="366" t="e">
        <f ca="1">_xludf.CONCAT("""","Species",""":","""", KeggPlantTaxon!U88,""",")</f>
        <v>#NAME?</v>
      </c>
      <c r="U88" s="366" t="e">
        <f ca="1">_xludf.CONCAT("""","VarSubsp",""":","""", KeggPlantTaxon!V88,"""")</f>
        <v>#NAME?</v>
      </c>
      <c r="V88" s="367"/>
      <c r="W88" s="367"/>
      <c r="X88" s="367"/>
      <c r="Y88" s="367"/>
      <c r="Z88" s="367"/>
    </row>
    <row r="89" spans="1:26" ht="14.25" customHeight="1">
      <c r="A89" s="368" t="s">
        <v>3279</v>
      </c>
      <c r="B89" s="365" t="e">
        <f t="shared" ca="1" si="0"/>
        <v>#NAME?</v>
      </c>
      <c r="C89" s="366" t="e">
        <f ca="1">(_xludf.CONCAT("""","KeggCode", """:","""",KeggPlantTaxon!A89,""","))</f>
        <v>#NAME?</v>
      </c>
      <c r="D89" s="366" t="e">
        <f ca="1">(_xludf.CONCAT("""","CommonName",""":", """",KeggPlantTaxon!B89,""","))</f>
        <v>#NAME?</v>
      </c>
      <c r="E89" s="366" t="e">
        <f ca="1">(_xludf.CONCAT("""","ScientificName",""":", """",KeggPlantTaxon!C89,""","))</f>
        <v>#NAME?</v>
      </c>
      <c r="F89" s="366" t="e">
        <f ca="1">_xludf.CONCAT("""","Kingdom", """:","""",KeggPlantTaxon!D89,""",")</f>
        <v>#NAME?</v>
      </c>
      <c r="G89" s="366" t="e">
        <f ca="1">_xludf.CONCAT("""","Subkingdom",""":", """",KeggPlantTaxon!F89,""",")</f>
        <v>#NAME?</v>
      </c>
      <c r="H89" s="366" t="e">
        <f ca="1">_xludf.CONCAT("""","Superdivision",""":", """",KeggPlantTaxon!H89,""",")</f>
        <v>#NAME?</v>
      </c>
      <c r="I89" s="366" t="e">
        <f ca="1">_xludf.CONCAT("""","Phylum", """:","""",KeggPlantTaxon!I89,""",")</f>
        <v>#NAME?</v>
      </c>
      <c r="J89" s="366" t="e">
        <f ca="1">_xludf.CONCAT("""","Subphylum", """:","""",KeggPlantTaxon!J89,""",")</f>
        <v>#NAME?</v>
      </c>
      <c r="K89" s="366" t="e">
        <f ca="1">_xludf.CONCAT("""","Class", """:","""",KeggPlantTaxon!K89,""",")</f>
        <v>#NAME?</v>
      </c>
      <c r="L89" s="366" t="e">
        <f ca="1">_xludf.CONCAT("""","Subclass", """:","""",KeggPlantTaxon!L89,""",")</f>
        <v>#NAME?</v>
      </c>
      <c r="M89" s="366" t="e">
        <f ca="1">_xludf.CONCAT("""","Order",""":","""", KeggPlantTaxon!O89,""",")</f>
        <v>#NAME?</v>
      </c>
      <c r="N89" s="366" t="e">
        <f ca="1">_xludf.CONCAT("""","Family",""":","""", KeggPlantTaxon!P89,""",")</f>
        <v>#NAME?</v>
      </c>
      <c r="O89" s="366" t="e">
        <f ca="1">_xludf.CONCAT("""","Subfamily",""":","""", KeggPlantTaxon!Q89,""",")</f>
        <v>#NAME?</v>
      </c>
      <c r="P89" s="366" t="e">
        <f ca="1">_xludf.CONCAT("""","Tribe",""":","""", KeggPlantTaxon!R89,""",")</f>
        <v>#NAME?</v>
      </c>
      <c r="Q89" s="366" t="e">
        <f ca="1">_xludf.CONCAT("""","Subtribe",""":","""", KeggPlantTaxon!S89,""",")</f>
        <v>#NAME?</v>
      </c>
      <c r="R89" s="366" t="e">
        <f ca="1">_xludf.CONCAT("""","Genus",""":","""", KeggPlantTaxon!T89,""",")</f>
        <v>#NAME?</v>
      </c>
      <c r="S89" s="366" t="e">
        <f t="shared" ca="1" si="1"/>
        <v>#NAME?</v>
      </c>
      <c r="T89" s="366" t="e">
        <f ca="1">_xludf.CONCAT("""","Species",""":","""", KeggPlantTaxon!U89,""",")</f>
        <v>#NAME?</v>
      </c>
      <c r="U89" s="366" t="e">
        <f ca="1">_xludf.CONCAT("""","VarSubsp",""":","""", KeggPlantTaxon!V89,"""")</f>
        <v>#NAME?</v>
      </c>
      <c r="V89" s="367"/>
      <c r="W89" s="367"/>
      <c r="X89" s="367"/>
      <c r="Y89" s="367"/>
      <c r="Z89" s="367"/>
    </row>
    <row r="90" spans="1:26" ht="14.25" customHeight="1">
      <c r="A90" s="368" t="s">
        <v>3280</v>
      </c>
      <c r="B90" s="365" t="e">
        <f t="shared" ca="1" si="0"/>
        <v>#NAME?</v>
      </c>
      <c r="C90" s="366" t="e">
        <f ca="1">(_xludf.CONCAT("""","KeggCode", """:","""",KeggPlantTaxon!A90,""","))</f>
        <v>#NAME?</v>
      </c>
      <c r="D90" s="366" t="e">
        <f ca="1">(_xludf.CONCAT("""","CommonName",""":", """",KeggPlantTaxon!B90,""","))</f>
        <v>#NAME?</v>
      </c>
      <c r="E90" s="366" t="e">
        <f ca="1">(_xludf.CONCAT("""","ScientificName",""":", """",KeggPlantTaxon!C90,""","))</f>
        <v>#NAME?</v>
      </c>
      <c r="F90" s="366" t="e">
        <f ca="1">_xludf.CONCAT("""","Kingdom", """:","""",KeggPlantTaxon!D90,""",")</f>
        <v>#NAME?</v>
      </c>
      <c r="G90" s="366" t="e">
        <f ca="1">_xludf.CONCAT("""","Subkingdom",""":", """",KeggPlantTaxon!F90,""",")</f>
        <v>#NAME?</v>
      </c>
      <c r="H90" s="366" t="e">
        <f ca="1">_xludf.CONCAT("""","Superdivision",""":", """",KeggPlantTaxon!H90,""",")</f>
        <v>#NAME?</v>
      </c>
      <c r="I90" s="366" t="e">
        <f ca="1">_xludf.CONCAT("""","Phylum", """:","""",KeggPlantTaxon!I90,""",")</f>
        <v>#NAME?</v>
      </c>
      <c r="J90" s="366" t="e">
        <f ca="1">_xludf.CONCAT("""","Subphylum", """:","""",KeggPlantTaxon!J90,""",")</f>
        <v>#NAME?</v>
      </c>
      <c r="K90" s="366" t="e">
        <f ca="1">_xludf.CONCAT("""","Class", """:","""",KeggPlantTaxon!K90,""",")</f>
        <v>#NAME?</v>
      </c>
      <c r="L90" s="366" t="e">
        <f ca="1">_xludf.CONCAT("""","Subclass", """:","""",KeggPlantTaxon!L90,""",")</f>
        <v>#NAME?</v>
      </c>
      <c r="M90" s="366" t="e">
        <f ca="1">_xludf.CONCAT("""","Order",""":","""", KeggPlantTaxon!O90,""",")</f>
        <v>#NAME?</v>
      </c>
      <c r="N90" s="366" t="e">
        <f ca="1">_xludf.CONCAT("""","Family",""":","""", KeggPlantTaxon!P90,""",")</f>
        <v>#NAME?</v>
      </c>
      <c r="O90" s="366" t="e">
        <f ca="1">_xludf.CONCAT("""","Subfamily",""":","""", KeggPlantTaxon!Q90,""",")</f>
        <v>#NAME?</v>
      </c>
      <c r="P90" s="366" t="e">
        <f ca="1">_xludf.CONCAT("""","Tribe",""":","""", KeggPlantTaxon!R90,""",")</f>
        <v>#NAME?</v>
      </c>
      <c r="Q90" s="366" t="e">
        <f ca="1">_xludf.CONCAT("""","Subtribe",""":","""", KeggPlantTaxon!S90,""",")</f>
        <v>#NAME?</v>
      </c>
      <c r="R90" s="366" t="e">
        <f ca="1">_xludf.CONCAT("""","Genus",""":","""", KeggPlantTaxon!T90,""",")</f>
        <v>#NAME?</v>
      </c>
      <c r="S90" s="366" t="e">
        <f t="shared" ca="1" si="1"/>
        <v>#NAME?</v>
      </c>
      <c r="T90" s="366" t="e">
        <f ca="1">_xludf.CONCAT("""","Species",""":","""", KeggPlantTaxon!U90,""",")</f>
        <v>#NAME?</v>
      </c>
      <c r="U90" s="366" t="e">
        <f ca="1">_xludf.CONCAT("""","VarSubsp",""":","""", KeggPlantTaxon!V90,"""")</f>
        <v>#NAME?</v>
      </c>
      <c r="V90" s="367"/>
      <c r="W90" s="367"/>
      <c r="X90" s="367"/>
      <c r="Y90" s="367"/>
      <c r="Z90" s="367"/>
    </row>
    <row r="91" spans="1:26" ht="14.25" customHeight="1">
      <c r="A91" s="368" t="s">
        <v>3281</v>
      </c>
      <c r="B91" s="365" t="e">
        <f t="shared" ca="1" si="0"/>
        <v>#NAME?</v>
      </c>
      <c r="C91" s="366" t="e">
        <f ca="1">(_xludf.CONCAT("""","KeggCode", """:","""",KeggPlantTaxon!A91,""","))</f>
        <v>#NAME?</v>
      </c>
      <c r="D91" s="366" t="e">
        <f ca="1">(_xludf.CONCAT("""","CommonName",""":", """",KeggPlantTaxon!B91,""","))</f>
        <v>#NAME?</v>
      </c>
      <c r="E91" s="366" t="e">
        <f ca="1">(_xludf.CONCAT("""","ScientificName",""":", """",KeggPlantTaxon!C91,""","))</f>
        <v>#NAME?</v>
      </c>
      <c r="F91" s="366" t="e">
        <f ca="1">_xludf.CONCAT("""","Kingdom", """:","""",KeggPlantTaxon!D91,""",")</f>
        <v>#NAME?</v>
      </c>
      <c r="G91" s="366" t="e">
        <f ca="1">_xludf.CONCAT("""","Subkingdom",""":", """",KeggPlantTaxon!F91,""",")</f>
        <v>#NAME?</v>
      </c>
      <c r="H91" s="366" t="e">
        <f ca="1">_xludf.CONCAT("""","Superdivision",""":", """",KeggPlantTaxon!H91,""",")</f>
        <v>#NAME?</v>
      </c>
      <c r="I91" s="366" t="e">
        <f ca="1">_xludf.CONCAT("""","Phylum", """:","""",KeggPlantTaxon!I91,""",")</f>
        <v>#NAME?</v>
      </c>
      <c r="J91" s="366" t="e">
        <f ca="1">_xludf.CONCAT("""","Subphylum", """:","""",KeggPlantTaxon!J91,""",")</f>
        <v>#NAME?</v>
      </c>
      <c r="K91" s="366" t="e">
        <f ca="1">_xludf.CONCAT("""","Class", """:","""",KeggPlantTaxon!K91,""",")</f>
        <v>#NAME?</v>
      </c>
      <c r="L91" s="366" t="e">
        <f ca="1">_xludf.CONCAT("""","Subclass", """:","""",KeggPlantTaxon!L91,""",")</f>
        <v>#NAME?</v>
      </c>
      <c r="M91" s="366" t="e">
        <f ca="1">_xludf.CONCAT("""","Order",""":","""", KeggPlantTaxon!O91,""",")</f>
        <v>#NAME?</v>
      </c>
      <c r="N91" s="366" t="e">
        <f ca="1">_xludf.CONCAT("""","Family",""":","""", KeggPlantTaxon!P91,""",")</f>
        <v>#NAME?</v>
      </c>
      <c r="O91" s="366" t="e">
        <f ca="1">_xludf.CONCAT("""","Subfamily",""":","""", KeggPlantTaxon!Q91,""",")</f>
        <v>#NAME?</v>
      </c>
      <c r="P91" s="366" t="e">
        <f ca="1">_xludf.CONCAT("""","Tribe",""":","""", KeggPlantTaxon!R91,""",")</f>
        <v>#NAME?</v>
      </c>
      <c r="Q91" s="366" t="e">
        <f ca="1">_xludf.CONCAT("""","Subtribe",""":","""", KeggPlantTaxon!S91,""",")</f>
        <v>#NAME?</v>
      </c>
      <c r="R91" s="366" t="e">
        <f ca="1">_xludf.CONCAT("""","Genus",""":","""", KeggPlantTaxon!T91,""",")</f>
        <v>#NAME?</v>
      </c>
      <c r="S91" s="366" t="e">
        <f t="shared" ca="1" si="1"/>
        <v>#NAME?</v>
      </c>
      <c r="T91" s="366" t="e">
        <f ca="1">_xludf.CONCAT("""","Species",""":","""", KeggPlantTaxon!U91,""",")</f>
        <v>#NAME?</v>
      </c>
      <c r="U91" s="366" t="e">
        <f ca="1">_xludf.CONCAT("""","VarSubsp",""":","""", KeggPlantTaxon!V91,"""")</f>
        <v>#NAME?</v>
      </c>
      <c r="V91" s="367"/>
      <c r="W91" s="367"/>
      <c r="X91" s="367"/>
      <c r="Y91" s="367"/>
      <c r="Z91" s="367"/>
    </row>
    <row r="92" spans="1:26" ht="14.25" customHeight="1">
      <c r="A92" s="368" t="s">
        <v>3282</v>
      </c>
      <c r="B92" s="365" t="e">
        <f t="shared" ca="1" si="0"/>
        <v>#NAME?</v>
      </c>
      <c r="C92" s="366" t="e">
        <f ca="1">(_xludf.CONCAT("""","KeggCode", """:","""",KeggPlantTaxon!A92,""","))</f>
        <v>#NAME?</v>
      </c>
      <c r="D92" s="366" t="e">
        <f ca="1">(_xludf.CONCAT("""","CommonName",""":", """",KeggPlantTaxon!B92,""","))</f>
        <v>#NAME?</v>
      </c>
      <c r="E92" s="366" t="e">
        <f ca="1">(_xludf.CONCAT("""","ScientificName",""":", """",KeggPlantTaxon!C92,""","))</f>
        <v>#NAME?</v>
      </c>
      <c r="F92" s="366" t="e">
        <f ca="1">_xludf.CONCAT("""","Kingdom", """:","""",KeggPlantTaxon!D92,""",")</f>
        <v>#NAME?</v>
      </c>
      <c r="G92" s="366" t="e">
        <f ca="1">_xludf.CONCAT("""","Subkingdom",""":", """",KeggPlantTaxon!F92,""",")</f>
        <v>#NAME?</v>
      </c>
      <c r="H92" s="366" t="e">
        <f ca="1">_xludf.CONCAT("""","Superdivision",""":", """",KeggPlantTaxon!H92,""",")</f>
        <v>#NAME?</v>
      </c>
      <c r="I92" s="366" t="e">
        <f ca="1">_xludf.CONCAT("""","Phylum", """:","""",KeggPlantTaxon!I92,""",")</f>
        <v>#NAME?</v>
      </c>
      <c r="J92" s="366" t="e">
        <f ca="1">_xludf.CONCAT("""","Subphylum", """:","""",KeggPlantTaxon!J92,""",")</f>
        <v>#NAME?</v>
      </c>
      <c r="K92" s="366" t="e">
        <f ca="1">_xludf.CONCAT("""","Class", """:","""",KeggPlantTaxon!K92,""",")</f>
        <v>#NAME?</v>
      </c>
      <c r="L92" s="366" t="e">
        <f ca="1">_xludf.CONCAT("""","Subclass", """:","""",KeggPlantTaxon!L92,""",")</f>
        <v>#NAME?</v>
      </c>
      <c r="M92" s="366" t="e">
        <f ca="1">_xludf.CONCAT("""","Order",""":","""", KeggPlantTaxon!O92,""",")</f>
        <v>#NAME?</v>
      </c>
      <c r="N92" s="366" t="e">
        <f ca="1">_xludf.CONCAT("""","Family",""":","""", KeggPlantTaxon!P92,""",")</f>
        <v>#NAME?</v>
      </c>
      <c r="O92" s="366" t="e">
        <f ca="1">_xludf.CONCAT("""","Subfamily",""":","""", KeggPlantTaxon!Q92,""",")</f>
        <v>#NAME?</v>
      </c>
      <c r="P92" s="366" t="e">
        <f ca="1">_xludf.CONCAT("""","Tribe",""":","""", KeggPlantTaxon!R92,""",")</f>
        <v>#NAME?</v>
      </c>
      <c r="Q92" s="366" t="e">
        <f ca="1">_xludf.CONCAT("""","Subtribe",""":","""", KeggPlantTaxon!S92,""",")</f>
        <v>#NAME?</v>
      </c>
      <c r="R92" s="366" t="e">
        <f ca="1">_xludf.CONCAT("""","Genus",""":","""", KeggPlantTaxon!T92,""",")</f>
        <v>#NAME?</v>
      </c>
      <c r="S92" s="366" t="e">
        <f t="shared" ca="1" si="1"/>
        <v>#NAME?</v>
      </c>
      <c r="T92" s="366" t="e">
        <f ca="1">_xludf.CONCAT("""","Species",""":","""", KeggPlantTaxon!U92,""",")</f>
        <v>#NAME?</v>
      </c>
      <c r="U92" s="366" t="e">
        <f ca="1">_xludf.CONCAT("""","VarSubsp",""":","""", KeggPlantTaxon!V92,"""")</f>
        <v>#NAME?</v>
      </c>
      <c r="V92" s="367"/>
      <c r="W92" s="367"/>
      <c r="X92" s="367"/>
      <c r="Y92" s="367"/>
      <c r="Z92" s="367"/>
    </row>
    <row r="93" spans="1:26" ht="14.25" customHeight="1">
      <c r="A93" s="368" t="s">
        <v>3283</v>
      </c>
      <c r="B93" s="365" t="e">
        <f t="shared" ca="1" si="0"/>
        <v>#NAME?</v>
      </c>
      <c r="C93" s="366" t="e">
        <f ca="1">(_xludf.CONCAT("""","KeggCode", """:","""",KeggPlantTaxon!A93,""","))</f>
        <v>#NAME?</v>
      </c>
      <c r="D93" s="366" t="e">
        <f ca="1">(_xludf.CONCAT("""","CommonName",""":", """",KeggPlantTaxon!B93,""","))</f>
        <v>#NAME?</v>
      </c>
      <c r="E93" s="366" t="e">
        <f ca="1">(_xludf.CONCAT("""","ScientificName",""":", """",KeggPlantTaxon!C93,""","))</f>
        <v>#NAME?</v>
      </c>
      <c r="F93" s="366" t="e">
        <f ca="1">_xludf.CONCAT("""","Kingdom", """:","""",KeggPlantTaxon!D93,""",")</f>
        <v>#NAME?</v>
      </c>
      <c r="G93" s="366" t="e">
        <f ca="1">_xludf.CONCAT("""","Subkingdom",""":", """",KeggPlantTaxon!F93,""",")</f>
        <v>#NAME?</v>
      </c>
      <c r="H93" s="366" t="e">
        <f ca="1">_xludf.CONCAT("""","Superdivision",""":", """",KeggPlantTaxon!H93,""",")</f>
        <v>#NAME?</v>
      </c>
      <c r="I93" s="366" t="e">
        <f ca="1">_xludf.CONCAT("""","Phylum", """:","""",KeggPlantTaxon!I93,""",")</f>
        <v>#NAME?</v>
      </c>
      <c r="J93" s="366" t="e">
        <f ca="1">_xludf.CONCAT("""","Subphylum", """:","""",KeggPlantTaxon!J93,""",")</f>
        <v>#NAME?</v>
      </c>
      <c r="K93" s="366" t="e">
        <f ca="1">_xludf.CONCAT("""","Class", """:","""",KeggPlantTaxon!K93,""",")</f>
        <v>#NAME?</v>
      </c>
      <c r="L93" s="366" t="e">
        <f ca="1">_xludf.CONCAT("""","Subclass", """:","""",KeggPlantTaxon!L93,""",")</f>
        <v>#NAME?</v>
      </c>
      <c r="M93" s="366" t="e">
        <f ca="1">_xludf.CONCAT("""","Order",""":","""", KeggPlantTaxon!O93,""",")</f>
        <v>#NAME?</v>
      </c>
      <c r="N93" s="366" t="e">
        <f ca="1">_xludf.CONCAT("""","Family",""":","""", KeggPlantTaxon!P93,""",")</f>
        <v>#NAME?</v>
      </c>
      <c r="O93" s="366" t="e">
        <f ca="1">_xludf.CONCAT("""","Subfamily",""":","""", KeggPlantTaxon!Q93,""",")</f>
        <v>#NAME?</v>
      </c>
      <c r="P93" s="366" t="e">
        <f ca="1">_xludf.CONCAT("""","Tribe",""":","""", KeggPlantTaxon!R93,""",")</f>
        <v>#NAME?</v>
      </c>
      <c r="Q93" s="366" t="e">
        <f ca="1">_xludf.CONCAT("""","Subtribe",""":","""", KeggPlantTaxon!S93,""",")</f>
        <v>#NAME?</v>
      </c>
      <c r="R93" s="366" t="e">
        <f ca="1">_xludf.CONCAT("""","Genus",""":","""", KeggPlantTaxon!T93,""",")</f>
        <v>#NAME?</v>
      </c>
      <c r="S93" s="366" t="e">
        <f t="shared" ca="1" si="1"/>
        <v>#NAME?</v>
      </c>
      <c r="T93" s="366" t="e">
        <f ca="1">_xludf.CONCAT("""","Species",""":","""", KeggPlantTaxon!U93,""",")</f>
        <v>#NAME?</v>
      </c>
      <c r="U93" s="366" t="e">
        <f ca="1">_xludf.CONCAT("""","VarSubsp",""":","""", KeggPlantTaxon!V93,"""")</f>
        <v>#NAME?</v>
      </c>
      <c r="V93" s="367"/>
      <c r="W93" s="367"/>
      <c r="X93" s="367"/>
      <c r="Y93" s="367"/>
      <c r="Z93" s="367"/>
    </row>
    <row r="94" spans="1:26" ht="14.25" customHeight="1">
      <c r="A94" s="364" t="s">
        <v>3284</v>
      </c>
      <c r="B94" s="365" t="e">
        <f t="shared" ca="1" si="0"/>
        <v>#NAME?</v>
      </c>
      <c r="C94" s="366" t="e">
        <f ca="1">(_xludf.CONCAT("""","KeggCode", """:","""",KeggPlantTaxon!A94,""","))</f>
        <v>#NAME?</v>
      </c>
      <c r="D94" s="366" t="e">
        <f ca="1">(_xludf.CONCAT("""","CommonName",""":", """",KeggPlantTaxon!B94,""","))</f>
        <v>#NAME?</v>
      </c>
      <c r="E94" s="366" t="e">
        <f ca="1">(_xludf.CONCAT("""","ScientificName",""":", """",KeggPlantTaxon!C94,""","))</f>
        <v>#NAME?</v>
      </c>
      <c r="F94" s="366" t="e">
        <f ca="1">_xludf.CONCAT("""","Kingdom", """:","""",KeggPlantTaxon!D94,""",")</f>
        <v>#NAME?</v>
      </c>
      <c r="G94" s="366" t="e">
        <f ca="1">_xludf.CONCAT("""","Subkingdom",""":", """",KeggPlantTaxon!F94,""",")</f>
        <v>#NAME?</v>
      </c>
      <c r="H94" s="366" t="e">
        <f ca="1">_xludf.CONCAT("""","Superdivision",""":", """",KeggPlantTaxon!H94,""",")</f>
        <v>#NAME?</v>
      </c>
      <c r="I94" s="366" t="e">
        <f ca="1">_xludf.CONCAT("""","Phylum", """:","""",KeggPlantTaxon!I94,""",")</f>
        <v>#NAME?</v>
      </c>
      <c r="J94" s="366" t="e">
        <f ca="1">_xludf.CONCAT("""","Subphylum", """:","""",KeggPlantTaxon!J94,""",")</f>
        <v>#NAME?</v>
      </c>
      <c r="K94" s="366" t="e">
        <f ca="1">_xludf.CONCAT("""","Class", """:","""",KeggPlantTaxon!K94,""",")</f>
        <v>#NAME?</v>
      </c>
      <c r="L94" s="366" t="e">
        <f ca="1">_xludf.CONCAT("""","Subclass", """:","""",KeggPlantTaxon!L94,""",")</f>
        <v>#NAME?</v>
      </c>
      <c r="M94" s="366" t="e">
        <f ca="1">_xludf.CONCAT("""","Order",""":","""", KeggPlantTaxon!O94,""",")</f>
        <v>#NAME?</v>
      </c>
      <c r="N94" s="366" t="e">
        <f ca="1">_xludf.CONCAT("""","Family",""":","""", KeggPlantTaxon!P94,""",")</f>
        <v>#NAME?</v>
      </c>
      <c r="O94" s="366" t="e">
        <f ca="1">_xludf.CONCAT("""","Subfamily",""":","""", KeggPlantTaxon!Q94,""",")</f>
        <v>#NAME?</v>
      </c>
      <c r="P94" s="366" t="e">
        <f ca="1">_xludf.CONCAT("""","Tribe",""":","""", KeggPlantTaxon!R94,""",")</f>
        <v>#NAME?</v>
      </c>
      <c r="Q94" s="366" t="e">
        <f ca="1">_xludf.CONCAT("""","Subtribe",""":","""", KeggPlantTaxon!S94,""",")</f>
        <v>#NAME?</v>
      </c>
      <c r="R94" s="366" t="e">
        <f ca="1">_xludf.CONCAT("""","Genus",""":","""", KeggPlantTaxon!T94,""",")</f>
        <v>#NAME?</v>
      </c>
      <c r="S94" s="366" t="e">
        <f t="shared" ca="1" si="1"/>
        <v>#NAME?</v>
      </c>
      <c r="T94" s="366" t="e">
        <f ca="1">_xludf.CONCAT("""","Species",""":","""", KeggPlantTaxon!U94,""",")</f>
        <v>#NAME?</v>
      </c>
      <c r="U94" s="366" t="e">
        <f ca="1">_xludf.CONCAT("""","VarSubsp",""":","""", KeggPlantTaxon!V94,"""")</f>
        <v>#NAME?</v>
      </c>
      <c r="V94" s="367"/>
      <c r="W94" s="367"/>
      <c r="X94" s="367"/>
      <c r="Y94" s="367"/>
      <c r="Z94" s="367"/>
    </row>
    <row r="95" spans="1:26" ht="14.25" customHeight="1">
      <c r="A95" s="364" t="s">
        <v>3285</v>
      </c>
      <c r="B95" s="365" t="e">
        <f t="shared" ca="1" si="0"/>
        <v>#NAME?</v>
      </c>
      <c r="C95" s="366" t="e">
        <f ca="1">(_xludf.CONCAT("""","KeggCode", """:","""",KeggPlantTaxon!A95,""","))</f>
        <v>#NAME?</v>
      </c>
      <c r="D95" s="366" t="e">
        <f ca="1">(_xludf.CONCAT("""","CommonName",""":", """",KeggPlantTaxon!B95,""","))</f>
        <v>#NAME?</v>
      </c>
      <c r="E95" s="366" t="e">
        <f ca="1">(_xludf.CONCAT("""","ScientificName",""":", """",KeggPlantTaxon!C95,""","))</f>
        <v>#NAME?</v>
      </c>
      <c r="F95" s="366" t="e">
        <f ca="1">_xludf.CONCAT("""","Kingdom", """:","""",KeggPlantTaxon!D95,""",")</f>
        <v>#NAME?</v>
      </c>
      <c r="G95" s="366" t="e">
        <f ca="1">_xludf.CONCAT("""","Subkingdom",""":", """",KeggPlantTaxon!F95,""",")</f>
        <v>#NAME?</v>
      </c>
      <c r="H95" s="366" t="e">
        <f ca="1">_xludf.CONCAT("""","Superdivision",""":", """",KeggPlantTaxon!H95,""",")</f>
        <v>#NAME?</v>
      </c>
      <c r="I95" s="366" t="e">
        <f ca="1">_xludf.CONCAT("""","Phylum", """:","""",KeggPlantTaxon!I95,""",")</f>
        <v>#NAME?</v>
      </c>
      <c r="J95" s="366" t="e">
        <f ca="1">_xludf.CONCAT("""","Subphylum", """:","""",KeggPlantTaxon!J95,""",")</f>
        <v>#NAME?</v>
      </c>
      <c r="K95" s="366" t="e">
        <f ca="1">_xludf.CONCAT("""","Class", """:","""",KeggPlantTaxon!K95,""",")</f>
        <v>#NAME?</v>
      </c>
      <c r="L95" s="366" t="e">
        <f ca="1">_xludf.CONCAT("""","Subclass", """:","""",KeggPlantTaxon!L95,""",")</f>
        <v>#NAME?</v>
      </c>
      <c r="M95" s="366" t="e">
        <f ca="1">_xludf.CONCAT("""","Order",""":","""", KeggPlantTaxon!O95,""",")</f>
        <v>#NAME?</v>
      </c>
      <c r="N95" s="366" t="e">
        <f ca="1">_xludf.CONCAT("""","Family",""":","""", KeggPlantTaxon!P95,""",")</f>
        <v>#NAME?</v>
      </c>
      <c r="O95" s="366" t="e">
        <f ca="1">_xludf.CONCAT("""","Subfamily",""":","""", KeggPlantTaxon!Q95,""",")</f>
        <v>#NAME?</v>
      </c>
      <c r="P95" s="366" t="e">
        <f ca="1">_xludf.CONCAT("""","Tribe",""":","""", KeggPlantTaxon!R95,""",")</f>
        <v>#NAME?</v>
      </c>
      <c r="Q95" s="366" t="e">
        <f ca="1">_xludf.CONCAT("""","Subtribe",""":","""", KeggPlantTaxon!S95,""",")</f>
        <v>#NAME?</v>
      </c>
      <c r="R95" s="366" t="e">
        <f ca="1">_xludf.CONCAT("""","Genus",""":","""", KeggPlantTaxon!T95,""",")</f>
        <v>#NAME?</v>
      </c>
      <c r="S95" s="366" t="e">
        <f t="shared" ca="1" si="1"/>
        <v>#NAME?</v>
      </c>
      <c r="T95" s="366" t="e">
        <f ca="1">_xludf.CONCAT("""","Species",""":","""", KeggPlantTaxon!U95,""",")</f>
        <v>#NAME?</v>
      </c>
      <c r="U95" s="366" t="e">
        <f ca="1">_xludf.CONCAT("""","VarSubsp",""":","""", KeggPlantTaxon!V95,"""")</f>
        <v>#NAME?</v>
      </c>
      <c r="V95" s="367"/>
      <c r="W95" s="367"/>
      <c r="X95" s="367"/>
      <c r="Y95" s="367"/>
      <c r="Z95" s="367"/>
    </row>
    <row r="96" spans="1:26" ht="14.25" customHeight="1">
      <c r="A96" s="364" t="s">
        <v>3286</v>
      </c>
      <c r="B96" s="365" t="e">
        <f t="shared" ca="1" si="0"/>
        <v>#NAME?</v>
      </c>
      <c r="C96" s="366" t="e">
        <f ca="1">(_xludf.CONCAT("""","KeggCode", """:","""",KeggPlantTaxon!A96,""","))</f>
        <v>#NAME?</v>
      </c>
      <c r="D96" s="366" t="e">
        <f ca="1">(_xludf.CONCAT("""","CommonName",""":", """",KeggPlantTaxon!B96,""","))</f>
        <v>#NAME?</v>
      </c>
      <c r="E96" s="366" t="e">
        <f ca="1">(_xludf.CONCAT("""","ScientificName",""":", """",KeggPlantTaxon!C96,""","))</f>
        <v>#NAME?</v>
      </c>
      <c r="F96" s="366" t="e">
        <f ca="1">_xludf.CONCAT("""","Kingdom", """:","""",KeggPlantTaxon!D96,""",")</f>
        <v>#NAME?</v>
      </c>
      <c r="G96" s="366" t="e">
        <f ca="1">_xludf.CONCAT("""","Subkingdom",""":", """",KeggPlantTaxon!F96,""",")</f>
        <v>#NAME?</v>
      </c>
      <c r="H96" s="366" t="e">
        <f ca="1">_xludf.CONCAT("""","Superdivision",""":", """",KeggPlantTaxon!H96,""",")</f>
        <v>#NAME?</v>
      </c>
      <c r="I96" s="366" t="e">
        <f ca="1">_xludf.CONCAT("""","Phylum", """:","""",KeggPlantTaxon!I96,""",")</f>
        <v>#NAME?</v>
      </c>
      <c r="J96" s="366" t="e">
        <f ca="1">_xludf.CONCAT("""","Subphylum", """:","""",KeggPlantTaxon!J96,""",")</f>
        <v>#NAME?</v>
      </c>
      <c r="K96" s="366" t="e">
        <f ca="1">_xludf.CONCAT("""","Class", """:","""",KeggPlantTaxon!K96,""",")</f>
        <v>#NAME?</v>
      </c>
      <c r="L96" s="366" t="e">
        <f ca="1">_xludf.CONCAT("""","Subclass", """:","""",KeggPlantTaxon!L96,""",")</f>
        <v>#NAME?</v>
      </c>
      <c r="M96" s="366" t="e">
        <f ca="1">_xludf.CONCAT("""","Order",""":","""", KeggPlantTaxon!O96,""",")</f>
        <v>#NAME?</v>
      </c>
      <c r="N96" s="366" t="e">
        <f ca="1">_xludf.CONCAT("""","Family",""":","""", KeggPlantTaxon!P96,""",")</f>
        <v>#NAME?</v>
      </c>
      <c r="O96" s="366" t="e">
        <f ca="1">_xludf.CONCAT("""","Subfamily",""":","""", KeggPlantTaxon!Q96,""",")</f>
        <v>#NAME?</v>
      </c>
      <c r="P96" s="366" t="e">
        <f ca="1">_xludf.CONCAT("""","Tribe",""":","""", KeggPlantTaxon!R96,""",")</f>
        <v>#NAME?</v>
      </c>
      <c r="Q96" s="366" t="e">
        <f ca="1">_xludf.CONCAT("""","Subtribe",""":","""", KeggPlantTaxon!S96,""",")</f>
        <v>#NAME?</v>
      </c>
      <c r="R96" s="366" t="e">
        <f ca="1">_xludf.CONCAT("""","Genus",""":","""", KeggPlantTaxon!T96,""",")</f>
        <v>#NAME?</v>
      </c>
      <c r="S96" s="366" t="e">
        <f t="shared" ca="1" si="1"/>
        <v>#NAME?</v>
      </c>
      <c r="T96" s="366" t="e">
        <f ca="1">_xludf.CONCAT("""","Species",""":","""", KeggPlantTaxon!U96,""",")</f>
        <v>#NAME?</v>
      </c>
      <c r="U96" s="366" t="e">
        <f ca="1">_xludf.CONCAT("""","VarSubsp",""":","""", KeggPlantTaxon!V96,"""")</f>
        <v>#NAME?</v>
      </c>
      <c r="V96" s="367"/>
      <c r="W96" s="367"/>
      <c r="X96" s="367"/>
      <c r="Y96" s="367"/>
      <c r="Z96" s="367"/>
    </row>
    <row r="97" spans="1:26" ht="14.25" customHeight="1">
      <c r="A97" s="364" t="s">
        <v>3287</v>
      </c>
      <c r="B97" s="365" t="e">
        <f t="shared" ca="1" si="0"/>
        <v>#NAME?</v>
      </c>
      <c r="C97" s="366" t="e">
        <f ca="1">(_xludf.CONCAT("""","KeggCode", """:","""",KeggPlantTaxon!A97,""","))</f>
        <v>#NAME?</v>
      </c>
      <c r="D97" s="366" t="e">
        <f ca="1">(_xludf.CONCAT("""","CommonName",""":", """",KeggPlantTaxon!B97,""","))</f>
        <v>#NAME?</v>
      </c>
      <c r="E97" s="366" t="e">
        <f ca="1">(_xludf.CONCAT("""","ScientificName",""":", """",KeggPlantTaxon!C97,""","))</f>
        <v>#NAME?</v>
      </c>
      <c r="F97" s="366" t="e">
        <f ca="1">_xludf.CONCAT("""","Kingdom", """:","""",KeggPlantTaxon!D97,""",")</f>
        <v>#NAME?</v>
      </c>
      <c r="G97" s="366" t="e">
        <f ca="1">_xludf.CONCAT("""","Subkingdom",""":", """",KeggPlantTaxon!F97,""",")</f>
        <v>#NAME?</v>
      </c>
      <c r="H97" s="366" t="e">
        <f ca="1">_xludf.CONCAT("""","Superdivision",""":", """",KeggPlantTaxon!H97,""",")</f>
        <v>#NAME?</v>
      </c>
      <c r="I97" s="366" t="e">
        <f ca="1">_xludf.CONCAT("""","Phylum", """:","""",KeggPlantTaxon!I97,""",")</f>
        <v>#NAME?</v>
      </c>
      <c r="J97" s="366" t="e">
        <f ca="1">_xludf.CONCAT("""","Subphylum", """:","""",KeggPlantTaxon!J97,""",")</f>
        <v>#NAME?</v>
      </c>
      <c r="K97" s="366" t="e">
        <f ca="1">_xludf.CONCAT("""","Class", """:","""",KeggPlantTaxon!K97,""",")</f>
        <v>#NAME?</v>
      </c>
      <c r="L97" s="366" t="e">
        <f ca="1">_xludf.CONCAT("""","Subclass", """:","""",KeggPlantTaxon!L97,""",")</f>
        <v>#NAME?</v>
      </c>
      <c r="M97" s="366" t="e">
        <f ca="1">_xludf.CONCAT("""","Order",""":","""", KeggPlantTaxon!O97,""",")</f>
        <v>#NAME?</v>
      </c>
      <c r="N97" s="366" t="e">
        <f ca="1">_xludf.CONCAT("""","Family",""":","""", KeggPlantTaxon!P97,""",")</f>
        <v>#NAME?</v>
      </c>
      <c r="O97" s="366" t="e">
        <f ca="1">_xludf.CONCAT("""","Subfamily",""":","""", KeggPlantTaxon!Q97,""",")</f>
        <v>#NAME?</v>
      </c>
      <c r="P97" s="366" t="e">
        <f ca="1">_xludf.CONCAT("""","Tribe",""":","""", KeggPlantTaxon!R97,""",")</f>
        <v>#NAME?</v>
      </c>
      <c r="Q97" s="366" t="e">
        <f ca="1">_xludf.CONCAT("""","Subtribe",""":","""", KeggPlantTaxon!S97,""",")</f>
        <v>#NAME?</v>
      </c>
      <c r="R97" s="366" t="e">
        <f ca="1">_xludf.CONCAT("""","Genus",""":","""", KeggPlantTaxon!T97,""",")</f>
        <v>#NAME?</v>
      </c>
      <c r="S97" s="366" t="e">
        <f t="shared" ca="1" si="1"/>
        <v>#NAME?</v>
      </c>
      <c r="T97" s="366" t="e">
        <f ca="1">_xludf.CONCAT("""","Species",""":","""", KeggPlantTaxon!U97,""",")</f>
        <v>#NAME?</v>
      </c>
      <c r="U97" s="366" t="e">
        <f ca="1">_xludf.CONCAT("""","VarSubsp",""":","""", KeggPlantTaxon!V97,"""")</f>
        <v>#NAME?</v>
      </c>
      <c r="V97" s="367"/>
      <c r="W97" s="367"/>
      <c r="X97" s="367"/>
      <c r="Y97" s="367"/>
      <c r="Z97" s="367"/>
    </row>
    <row r="98" spans="1:26" ht="14.25" customHeight="1">
      <c r="A98" s="364" t="s">
        <v>3288</v>
      </c>
      <c r="B98" s="365" t="e">
        <f t="shared" ca="1" si="0"/>
        <v>#NAME?</v>
      </c>
      <c r="C98" s="366" t="e">
        <f ca="1">(_xludf.CONCAT("""","KeggCode", """:","""",KeggPlantTaxon!A98,""","))</f>
        <v>#NAME?</v>
      </c>
      <c r="D98" s="366" t="e">
        <f ca="1">(_xludf.CONCAT("""","CommonName",""":", """",KeggPlantTaxon!B98,""","))</f>
        <v>#NAME?</v>
      </c>
      <c r="E98" s="366" t="e">
        <f ca="1">(_xludf.CONCAT("""","ScientificName",""":", """",KeggPlantTaxon!C98,""","))</f>
        <v>#NAME?</v>
      </c>
      <c r="F98" s="366" t="e">
        <f ca="1">_xludf.CONCAT("""","Kingdom", """:","""",KeggPlantTaxon!D98,""",")</f>
        <v>#NAME?</v>
      </c>
      <c r="G98" s="366" t="e">
        <f ca="1">_xludf.CONCAT("""","Subkingdom",""":", """",KeggPlantTaxon!F98,""",")</f>
        <v>#NAME?</v>
      </c>
      <c r="H98" s="366" t="e">
        <f ca="1">_xludf.CONCAT("""","Superdivision",""":", """",KeggPlantTaxon!H98,""",")</f>
        <v>#NAME?</v>
      </c>
      <c r="I98" s="366" t="e">
        <f ca="1">_xludf.CONCAT("""","Phylum", """:","""",KeggPlantTaxon!I98,""",")</f>
        <v>#NAME?</v>
      </c>
      <c r="J98" s="366" t="e">
        <f ca="1">_xludf.CONCAT("""","Subphylum", """:","""",KeggPlantTaxon!J98,""",")</f>
        <v>#NAME?</v>
      </c>
      <c r="K98" s="366" t="e">
        <f ca="1">_xludf.CONCAT("""","Class", """:","""",KeggPlantTaxon!K98,""",")</f>
        <v>#NAME?</v>
      </c>
      <c r="L98" s="366" t="e">
        <f ca="1">_xludf.CONCAT("""","Subclass", """:","""",KeggPlantTaxon!L98,""",")</f>
        <v>#NAME?</v>
      </c>
      <c r="M98" s="366" t="e">
        <f ca="1">_xludf.CONCAT("""","Order",""":","""", KeggPlantTaxon!O98,""",")</f>
        <v>#NAME?</v>
      </c>
      <c r="N98" s="366" t="e">
        <f ca="1">_xludf.CONCAT("""","Family",""":","""", KeggPlantTaxon!P98,""",")</f>
        <v>#NAME?</v>
      </c>
      <c r="O98" s="366" t="e">
        <f ca="1">_xludf.CONCAT("""","Subfamily",""":","""", KeggPlantTaxon!Q98,""",")</f>
        <v>#NAME?</v>
      </c>
      <c r="P98" s="366" t="e">
        <f ca="1">_xludf.CONCAT("""","Tribe",""":","""", KeggPlantTaxon!R98,""",")</f>
        <v>#NAME?</v>
      </c>
      <c r="Q98" s="366" t="e">
        <f ca="1">_xludf.CONCAT("""","Subtribe",""":","""", KeggPlantTaxon!S98,""",")</f>
        <v>#NAME?</v>
      </c>
      <c r="R98" s="366" t="e">
        <f ca="1">_xludf.CONCAT("""","Genus",""":","""", KeggPlantTaxon!T98,""",")</f>
        <v>#NAME?</v>
      </c>
      <c r="S98" s="366" t="e">
        <f t="shared" ca="1" si="1"/>
        <v>#NAME?</v>
      </c>
      <c r="T98" s="366" t="e">
        <f ca="1">_xludf.CONCAT("""","Species",""":","""", KeggPlantTaxon!U98,""",")</f>
        <v>#NAME?</v>
      </c>
      <c r="U98" s="366" t="e">
        <f ca="1">_xludf.CONCAT("""","VarSubsp",""":","""", KeggPlantTaxon!V98,"""")</f>
        <v>#NAME?</v>
      </c>
      <c r="V98" s="367"/>
      <c r="W98" s="367"/>
      <c r="X98" s="367"/>
      <c r="Y98" s="367"/>
      <c r="Z98" s="367"/>
    </row>
    <row r="99" spans="1:26" ht="14.25" customHeight="1">
      <c r="A99" s="364" t="s">
        <v>3289</v>
      </c>
      <c r="B99" s="365" t="e">
        <f t="shared" ca="1" si="0"/>
        <v>#NAME?</v>
      </c>
      <c r="C99" s="366" t="e">
        <f ca="1">(_xludf.CONCAT("""","KeggCode", """:","""",KeggPlantTaxon!A99,""","))</f>
        <v>#NAME?</v>
      </c>
      <c r="D99" s="366" t="e">
        <f ca="1">(_xludf.CONCAT("""","CommonName",""":", """",KeggPlantTaxon!B99,""","))</f>
        <v>#NAME?</v>
      </c>
      <c r="E99" s="366" t="e">
        <f ca="1">(_xludf.CONCAT("""","ScientificName",""":", """",KeggPlantTaxon!C99,""","))</f>
        <v>#NAME?</v>
      </c>
      <c r="F99" s="366" t="e">
        <f ca="1">_xludf.CONCAT("""","Kingdom", """:","""",KeggPlantTaxon!D99,""",")</f>
        <v>#NAME?</v>
      </c>
      <c r="G99" s="366" t="e">
        <f ca="1">_xludf.CONCAT("""","Subkingdom",""":", """",KeggPlantTaxon!F99,""",")</f>
        <v>#NAME?</v>
      </c>
      <c r="H99" s="366" t="e">
        <f ca="1">_xludf.CONCAT("""","Superdivision",""":", """",KeggPlantTaxon!H99,""",")</f>
        <v>#NAME?</v>
      </c>
      <c r="I99" s="366" t="e">
        <f ca="1">_xludf.CONCAT("""","Phylum", """:","""",KeggPlantTaxon!I99,""",")</f>
        <v>#NAME?</v>
      </c>
      <c r="J99" s="366" t="e">
        <f ca="1">_xludf.CONCAT("""","Subphylum", """:","""",KeggPlantTaxon!J99,""",")</f>
        <v>#NAME?</v>
      </c>
      <c r="K99" s="366" t="e">
        <f ca="1">_xludf.CONCAT("""","Class", """:","""",KeggPlantTaxon!K99,""",")</f>
        <v>#NAME?</v>
      </c>
      <c r="L99" s="366" t="e">
        <f ca="1">_xludf.CONCAT("""","Subclass", """:","""",KeggPlantTaxon!L99,""",")</f>
        <v>#NAME?</v>
      </c>
      <c r="M99" s="366" t="e">
        <f ca="1">_xludf.CONCAT("""","Order",""":","""", KeggPlantTaxon!O99,""",")</f>
        <v>#NAME?</v>
      </c>
      <c r="N99" s="366" t="e">
        <f ca="1">_xludf.CONCAT("""","Family",""":","""", KeggPlantTaxon!P99,""",")</f>
        <v>#NAME?</v>
      </c>
      <c r="O99" s="366" t="e">
        <f ca="1">_xludf.CONCAT("""","Subfamily",""":","""", KeggPlantTaxon!Q99,""",")</f>
        <v>#NAME?</v>
      </c>
      <c r="P99" s="366" t="e">
        <f ca="1">_xludf.CONCAT("""","Tribe",""":","""", KeggPlantTaxon!R99,""",")</f>
        <v>#NAME?</v>
      </c>
      <c r="Q99" s="366" t="e">
        <f ca="1">_xludf.CONCAT("""","Subtribe",""":","""", KeggPlantTaxon!S99,""",")</f>
        <v>#NAME?</v>
      </c>
      <c r="R99" s="366" t="e">
        <f ca="1">_xludf.CONCAT("""","Genus",""":","""", KeggPlantTaxon!T99,""",")</f>
        <v>#NAME?</v>
      </c>
      <c r="S99" s="366" t="e">
        <f t="shared" ca="1" si="1"/>
        <v>#NAME?</v>
      </c>
      <c r="T99" s="366" t="e">
        <f ca="1">_xludf.CONCAT("""","Species",""":","""", KeggPlantTaxon!U99,""",")</f>
        <v>#NAME?</v>
      </c>
      <c r="U99" s="366" t="e">
        <f ca="1">_xludf.CONCAT("""","VarSubsp",""":","""", KeggPlantTaxon!V99,"""")</f>
        <v>#NAME?</v>
      </c>
      <c r="V99" s="367"/>
      <c r="W99" s="367"/>
      <c r="X99" s="367"/>
      <c r="Y99" s="367"/>
      <c r="Z99" s="367"/>
    </row>
    <row r="100" spans="1:26" ht="14.25" customHeight="1">
      <c r="A100" s="364" t="s">
        <v>3290</v>
      </c>
      <c r="B100" s="365" t="e">
        <f t="shared" ca="1" si="0"/>
        <v>#NAME?</v>
      </c>
      <c r="C100" s="366" t="e">
        <f ca="1">(_xludf.CONCAT("""","KeggCode", """:","""",KeggPlantTaxon!A100,""","))</f>
        <v>#NAME?</v>
      </c>
      <c r="D100" s="366" t="e">
        <f ca="1">(_xludf.CONCAT("""","CommonName",""":", """",KeggPlantTaxon!B100,""","))</f>
        <v>#NAME?</v>
      </c>
      <c r="E100" s="366" t="e">
        <f ca="1">(_xludf.CONCAT("""","ScientificName",""":", """",KeggPlantTaxon!C100,""","))</f>
        <v>#NAME?</v>
      </c>
      <c r="F100" s="366" t="e">
        <f ca="1">_xludf.CONCAT("""","Kingdom", """:","""",KeggPlantTaxon!D100,""",")</f>
        <v>#NAME?</v>
      </c>
      <c r="G100" s="366" t="e">
        <f ca="1">_xludf.CONCAT("""","Subkingdom",""":", """",KeggPlantTaxon!F100,""",")</f>
        <v>#NAME?</v>
      </c>
      <c r="H100" s="366" t="e">
        <f ca="1">_xludf.CONCAT("""","Superdivision",""":", """",KeggPlantTaxon!H100,""",")</f>
        <v>#NAME?</v>
      </c>
      <c r="I100" s="366" t="e">
        <f ca="1">_xludf.CONCAT("""","Phylum", """:","""",KeggPlantTaxon!I100,""",")</f>
        <v>#NAME?</v>
      </c>
      <c r="J100" s="366" t="e">
        <f ca="1">_xludf.CONCAT("""","Subphylum", """:","""",KeggPlantTaxon!J100,""",")</f>
        <v>#NAME?</v>
      </c>
      <c r="K100" s="366" t="e">
        <f ca="1">_xludf.CONCAT("""","Class", """:","""",KeggPlantTaxon!K100,""",")</f>
        <v>#NAME?</v>
      </c>
      <c r="L100" s="366" t="e">
        <f ca="1">_xludf.CONCAT("""","Subclass", """:","""",KeggPlantTaxon!L100,""",")</f>
        <v>#NAME?</v>
      </c>
      <c r="M100" s="366" t="e">
        <f ca="1">_xludf.CONCAT("""","Order",""":","""", KeggPlantTaxon!O100,""",")</f>
        <v>#NAME?</v>
      </c>
      <c r="N100" s="366" t="e">
        <f ca="1">_xludf.CONCAT("""","Family",""":","""", KeggPlantTaxon!P100,""",")</f>
        <v>#NAME?</v>
      </c>
      <c r="O100" s="366" t="e">
        <f ca="1">_xludf.CONCAT("""","Subfamily",""":","""", KeggPlantTaxon!Q100,""",")</f>
        <v>#NAME?</v>
      </c>
      <c r="P100" s="366" t="e">
        <f ca="1">_xludf.CONCAT("""","Tribe",""":","""", KeggPlantTaxon!R100,""",")</f>
        <v>#NAME?</v>
      </c>
      <c r="Q100" s="366" t="e">
        <f ca="1">_xludf.CONCAT("""","Subtribe",""":","""", KeggPlantTaxon!S100,""",")</f>
        <v>#NAME?</v>
      </c>
      <c r="R100" s="366" t="e">
        <f ca="1">_xludf.CONCAT("""","Genus",""":","""", KeggPlantTaxon!T100,""",")</f>
        <v>#NAME?</v>
      </c>
      <c r="S100" s="366" t="e">
        <f t="shared" ca="1" si="1"/>
        <v>#NAME?</v>
      </c>
      <c r="T100" s="366" t="e">
        <f ca="1">_xludf.CONCAT("""","Species",""":","""", KeggPlantTaxon!U100,""",")</f>
        <v>#NAME?</v>
      </c>
      <c r="U100" s="366" t="e">
        <f ca="1">_xludf.CONCAT("""","VarSubsp",""":","""", KeggPlantTaxon!V100,"""")</f>
        <v>#NAME?</v>
      </c>
      <c r="V100" s="367"/>
      <c r="W100" s="367"/>
      <c r="X100" s="367"/>
      <c r="Y100" s="367"/>
      <c r="Z100" s="367"/>
    </row>
    <row r="101" spans="1:26" ht="14.25" customHeight="1">
      <c r="A101" s="364" t="s">
        <v>3291</v>
      </c>
      <c r="B101" s="365" t="e">
        <f t="shared" ca="1" si="0"/>
        <v>#NAME?</v>
      </c>
      <c r="C101" s="366" t="e">
        <f ca="1">(_xludf.CONCAT("""","KeggCode", """:","""",KeggPlantTaxon!A101,""","))</f>
        <v>#NAME?</v>
      </c>
      <c r="D101" s="366" t="e">
        <f ca="1">(_xludf.CONCAT("""","CommonName",""":", """",KeggPlantTaxon!B101,""","))</f>
        <v>#NAME?</v>
      </c>
      <c r="E101" s="366" t="e">
        <f ca="1">(_xludf.CONCAT("""","ScientificName",""":", """",KeggPlantTaxon!C101,""","))</f>
        <v>#NAME?</v>
      </c>
      <c r="F101" s="366" t="e">
        <f ca="1">_xludf.CONCAT("""","Kingdom", """:","""",KeggPlantTaxon!D101,""",")</f>
        <v>#NAME?</v>
      </c>
      <c r="G101" s="366" t="e">
        <f ca="1">_xludf.CONCAT("""","Subkingdom",""":", """",KeggPlantTaxon!F101,""",")</f>
        <v>#NAME?</v>
      </c>
      <c r="H101" s="366" t="e">
        <f ca="1">_xludf.CONCAT("""","Superdivision",""":", """",KeggPlantTaxon!H101,""",")</f>
        <v>#NAME?</v>
      </c>
      <c r="I101" s="366" t="e">
        <f ca="1">_xludf.CONCAT("""","Phylum", """:","""",KeggPlantTaxon!I101,""",")</f>
        <v>#NAME?</v>
      </c>
      <c r="J101" s="366" t="e">
        <f ca="1">_xludf.CONCAT("""","Subphylum", """:","""",KeggPlantTaxon!J101,""",")</f>
        <v>#NAME?</v>
      </c>
      <c r="K101" s="366" t="e">
        <f ca="1">_xludf.CONCAT("""","Class", """:","""",KeggPlantTaxon!K101,""",")</f>
        <v>#NAME?</v>
      </c>
      <c r="L101" s="366" t="e">
        <f ca="1">_xludf.CONCAT("""","Subclass", """:","""",KeggPlantTaxon!L101,""",")</f>
        <v>#NAME?</v>
      </c>
      <c r="M101" s="366" t="e">
        <f ca="1">_xludf.CONCAT("""","Order",""":","""", KeggPlantTaxon!O101,""",")</f>
        <v>#NAME?</v>
      </c>
      <c r="N101" s="366" t="e">
        <f ca="1">_xludf.CONCAT("""","Family",""":","""", KeggPlantTaxon!P101,""",")</f>
        <v>#NAME?</v>
      </c>
      <c r="O101" s="366" t="e">
        <f ca="1">_xludf.CONCAT("""","Subfamily",""":","""", KeggPlantTaxon!Q101,""",")</f>
        <v>#NAME?</v>
      </c>
      <c r="P101" s="366" t="e">
        <f ca="1">_xludf.CONCAT("""","Tribe",""":","""", KeggPlantTaxon!R101,""",")</f>
        <v>#NAME?</v>
      </c>
      <c r="Q101" s="366" t="e">
        <f ca="1">_xludf.CONCAT("""","Subtribe",""":","""", KeggPlantTaxon!S101,""",")</f>
        <v>#NAME?</v>
      </c>
      <c r="R101" s="366" t="e">
        <f ca="1">_xludf.CONCAT("""","Genus",""":","""", KeggPlantTaxon!T101,""",")</f>
        <v>#NAME?</v>
      </c>
      <c r="S101" s="366" t="e">
        <f t="shared" ca="1" si="1"/>
        <v>#NAME?</v>
      </c>
      <c r="T101" s="366" t="e">
        <f ca="1">_xludf.CONCAT("""","Species",""":","""", KeggPlantTaxon!U101,""",")</f>
        <v>#NAME?</v>
      </c>
      <c r="U101" s="366" t="e">
        <f ca="1">_xludf.CONCAT("""","VarSubsp",""":","""", KeggPlantTaxon!V101,"""")</f>
        <v>#NAME?</v>
      </c>
      <c r="V101" s="367"/>
      <c r="W101" s="367"/>
      <c r="X101" s="367"/>
      <c r="Y101" s="367"/>
      <c r="Z101" s="367"/>
    </row>
    <row r="102" spans="1:26" ht="14.25" customHeight="1">
      <c r="A102" s="364" t="s">
        <v>3292</v>
      </c>
      <c r="B102" s="365" t="e">
        <f t="shared" ca="1" si="0"/>
        <v>#NAME?</v>
      </c>
      <c r="C102" s="366" t="e">
        <f ca="1">(_xludf.CONCAT("""","KeggCode", """:","""",KeggPlantTaxon!A102,""","))</f>
        <v>#NAME?</v>
      </c>
      <c r="D102" s="366" t="e">
        <f ca="1">(_xludf.CONCAT("""","CommonName",""":", """",KeggPlantTaxon!B102,""","))</f>
        <v>#NAME?</v>
      </c>
      <c r="E102" s="366" t="e">
        <f ca="1">(_xludf.CONCAT("""","ScientificName",""":", """",KeggPlantTaxon!C102,""","))</f>
        <v>#NAME?</v>
      </c>
      <c r="F102" s="366" t="e">
        <f ca="1">_xludf.CONCAT("""","Kingdom", """:","""",KeggPlantTaxon!D102,""",")</f>
        <v>#NAME?</v>
      </c>
      <c r="G102" s="366" t="e">
        <f ca="1">_xludf.CONCAT("""","Subkingdom",""":", """",KeggPlantTaxon!F102,""",")</f>
        <v>#NAME?</v>
      </c>
      <c r="H102" s="366" t="e">
        <f ca="1">_xludf.CONCAT("""","Superdivision",""":", """",KeggPlantTaxon!H102,""",")</f>
        <v>#NAME?</v>
      </c>
      <c r="I102" s="366" t="e">
        <f ca="1">_xludf.CONCAT("""","Phylum", """:","""",KeggPlantTaxon!I102,""",")</f>
        <v>#NAME?</v>
      </c>
      <c r="J102" s="366" t="e">
        <f ca="1">_xludf.CONCAT("""","Subphylum", """:","""",KeggPlantTaxon!J102,""",")</f>
        <v>#NAME?</v>
      </c>
      <c r="K102" s="366" t="e">
        <f ca="1">_xludf.CONCAT("""","Class", """:","""",KeggPlantTaxon!K102,""",")</f>
        <v>#NAME?</v>
      </c>
      <c r="L102" s="366" t="e">
        <f ca="1">_xludf.CONCAT("""","Subclass", """:","""",KeggPlantTaxon!L102,""",")</f>
        <v>#NAME?</v>
      </c>
      <c r="M102" s="366" t="e">
        <f ca="1">_xludf.CONCAT("""","Order",""":","""", KeggPlantTaxon!O102,""",")</f>
        <v>#NAME?</v>
      </c>
      <c r="N102" s="366" t="e">
        <f ca="1">_xludf.CONCAT("""","Family",""":","""", KeggPlantTaxon!P102,""",")</f>
        <v>#NAME?</v>
      </c>
      <c r="O102" s="366" t="e">
        <f ca="1">_xludf.CONCAT("""","Subfamily",""":","""", KeggPlantTaxon!Q102,""",")</f>
        <v>#NAME?</v>
      </c>
      <c r="P102" s="366" t="e">
        <f ca="1">_xludf.CONCAT("""","Tribe",""":","""", KeggPlantTaxon!R102,""",")</f>
        <v>#NAME?</v>
      </c>
      <c r="Q102" s="366" t="e">
        <f ca="1">_xludf.CONCAT("""","Subtribe",""":","""", KeggPlantTaxon!S102,""",")</f>
        <v>#NAME?</v>
      </c>
      <c r="R102" s="366" t="e">
        <f ca="1">_xludf.CONCAT("""","Genus",""":","""", KeggPlantTaxon!T102,""",")</f>
        <v>#NAME?</v>
      </c>
      <c r="S102" s="366" t="e">
        <f t="shared" ca="1" si="1"/>
        <v>#NAME?</v>
      </c>
      <c r="T102" s="366" t="e">
        <f ca="1">_xludf.CONCAT("""","Species",""":","""", KeggPlantTaxon!U102,""",")</f>
        <v>#NAME?</v>
      </c>
      <c r="U102" s="366" t="e">
        <f ca="1">_xludf.CONCAT("""","VarSubsp",""":","""", KeggPlantTaxon!V102,"""")</f>
        <v>#NAME?</v>
      </c>
      <c r="V102" s="367"/>
      <c r="W102" s="367"/>
      <c r="X102" s="367"/>
      <c r="Y102" s="367"/>
      <c r="Z102" s="367"/>
    </row>
    <row r="103" spans="1:26" ht="14.25" customHeight="1">
      <c r="A103" s="364" t="s">
        <v>3293</v>
      </c>
      <c r="B103" s="365" t="e">
        <f t="shared" ca="1" si="0"/>
        <v>#NAME?</v>
      </c>
      <c r="C103" s="366" t="e">
        <f ca="1">(_xludf.CONCAT("""","KeggCode", """:","""",KeggPlantTaxon!A103,""","))</f>
        <v>#NAME?</v>
      </c>
      <c r="D103" s="366" t="e">
        <f ca="1">(_xludf.CONCAT("""","CommonName",""":", """",KeggPlantTaxon!B103,""","))</f>
        <v>#NAME?</v>
      </c>
      <c r="E103" s="366" t="e">
        <f ca="1">(_xludf.CONCAT("""","ScientificName",""":", """",KeggPlantTaxon!C103,""","))</f>
        <v>#NAME?</v>
      </c>
      <c r="F103" s="366" t="e">
        <f ca="1">_xludf.CONCAT("""","Kingdom", """:","""",KeggPlantTaxon!D103,""",")</f>
        <v>#NAME?</v>
      </c>
      <c r="G103" s="366" t="e">
        <f ca="1">_xludf.CONCAT("""","Subkingdom",""":", """",KeggPlantTaxon!F103,""",")</f>
        <v>#NAME?</v>
      </c>
      <c r="H103" s="366" t="e">
        <f ca="1">_xludf.CONCAT("""","Superdivision",""":", """",KeggPlantTaxon!H103,""",")</f>
        <v>#NAME?</v>
      </c>
      <c r="I103" s="366" t="e">
        <f ca="1">_xludf.CONCAT("""","Phylum", """:","""",KeggPlantTaxon!I103,""",")</f>
        <v>#NAME?</v>
      </c>
      <c r="J103" s="366" t="e">
        <f ca="1">_xludf.CONCAT("""","Subphylum", """:","""",KeggPlantTaxon!J103,""",")</f>
        <v>#NAME?</v>
      </c>
      <c r="K103" s="366" t="e">
        <f ca="1">_xludf.CONCAT("""","Class", """:","""",KeggPlantTaxon!K103,""",")</f>
        <v>#NAME?</v>
      </c>
      <c r="L103" s="366" t="e">
        <f ca="1">_xludf.CONCAT("""","Subclass", """:","""",KeggPlantTaxon!L103,""",")</f>
        <v>#NAME?</v>
      </c>
      <c r="M103" s="366" t="e">
        <f ca="1">_xludf.CONCAT("""","Order",""":","""", KeggPlantTaxon!O103,""",")</f>
        <v>#NAME?</v>
      </c>
      <c r="N103" s="366" t="e">
        <f ca="1">_xludf.CONCAT("""","Family",""":","""", KeggPlantTaxon!P103,""",")</f>
        <v>#NAME?</v>
      </c>
      <c r="O103" s="366" t="e">
        <f ca="1">_xludf.CONCAT("""","Subfamily",""":","""", KeggPlantTaxon!Q103,""",")</f>
        <v>#NAME?</v>
      </c>
      <c r="P103" s="366" t="e">
        <f ca="1">_xludf.CONCAT("""","Tribe",""":","""", KeggPlantTaxon!R103,""",")</f>
        <v>#NAME?</v>
      </c>
      <c r="Q103" s="366" t="e">
        <f ca="1">_xludf.CONCAT("""","Subtribe",""":","""", KeggPlantTaxon!S103,""",")</f>
        <v>#NAME?</v>
      </c>
      <c r="R103" s="366" t="e">
        <f ca="1">_xludf.CONCAT("""","Genus",""":","""", KeggPlantTaxon!T103,""",")</f>
        <v>#NAME?</v>
      </c>
      <c r="S103" s="366" t="e">
        <f t="shared" ca="1" si="1"/>
        <v>#NAME?</v>
      </c>
      <c r="T103" s="366" t="e">
        <f ca="1">_xludf.CONCAT("""","Species",""":","""", KeggPlantTaxon!U103,""",")</f>
        <v>#NAME?</v>
      </c>
      <c r="U103" s="366" t="e">
        <f ca="1">_xludf.CONCAT("""","VarSubsp",""":","""", KeggPlantTaxon!V103,"""")</f>
        <v>#NAME?</v>
      </c>
      <c r="V103" s="367"/>
      <c r="W103" s="367"/>
      <c r="X103" s="367"/>
      <c r="Y103" s="367"/>
      <c r="Z103" s="367"/>
    </row>
    <row r="104" spans="1:26" ht="14.25" customHeight="1">
      <c r="A104" s="364" t="s">
        <v>3294</v>
      </c>
      <c r="B104" s="365" t="e">
        <f t="shared" ca="1" si="0"/>
        <v>#NAME?</v>
      </c>
      <c r="C104" s="366" t="e">
        <f ca="1">(_xludf.CONCAT("""","KeggCode", """:","""",KeggPlantTaxon!A104,""","))</f>
        <v>#NAME?</v>
      </c>
      <c r="D104" s="366" t="e">
        <f ca="1">(_xludf.CONCAT("""","CommonName",""":", """",KeggPlantTaxon!B104,""","))</f>
        <v>#NAME?</v>
      </c>
      <c r="E104" s="366" t="e">
        <f ca="1">(_xludf.CONCAT("""","ScientificName",""":", """",KeggPlantTaxon!C104,""","))</f>
        <v>#NAME?</v>
      </c>
      <c r="F104" s="366" t="e">
        <f ca="1">_xludf.CONCAT("""","Kingdom", """:","""",KeggPlantTaxon!D104,""",")</f>
        <v>#NAME?</v>
      </c>
      <c r="G104" s="366" t="e">
        <f ca="1">_xludf.CONCAT("""","Subkingdom",""":", """",KeggPlantTaxon!F104,""",")</f>
        <v>#NAME?</v>
      </c>
      <c r="H104" s="366" t="e">
        <f ca="1">_xludf.CONCAT("""","Superdivision",""":", """",KeggPlantTaxon!H104,""",")</f>
        <v>#NAME?</v>
      </c>
      <c r="I104" s="366" t="e">
        <f ca="1">_xludf.CONCAT("""","Phylum", """:","""",KeggPlantTaxon!I104,""",")</f>
        <v>#NAME?</v>
      </c>
      <c r="J104" s="366" t="e">
        <f ca="1">_xludf.CONCAT("""","Subphylum", """:","""",KeggPlantTaxon!J104,""",")</f>
        <v>#NAME?</v>
      </c>
      <c r="K104" s="366" t="e">
        <f ca="1">_xludf.CONCAT("""","Class", """:","""",KeggPlantTaxon!K104,""",")</f>
        <v>#NAME?</v>
      </c>
      <c r="L104" s="366" t="e">
        <f ca="1">_xludf.CONCAT("""","Subclass", """:","""",KeggPlantTaxon!L104,""",")</f>
        <v>#NAME?</v>
      </c>
      <c r="M104" s="366" t="e">
        <f ca="1">_xludf.CONCAT("""","Order",""":","""", KeggPlantTaxon!O104,""",")</f>
        <v>#NAME?</v>
      </c>
      <c r="N104" s="366" t="e">
        <f ca="1">_xludf.CONCAT("""","Family",""":","""", KeggPlantTaxon!P104,""",")</f>
        <v>#NAME?</v>
      </c>
      <c r="O104" s="366" t="e">
        <f ca="1">_xludf.CONCAT("""","Subfamily",""":","""", KeggPlantTaxon!Q104,""",")</f>
        <v>#NAME?</v>
      </c>
      <c r="P104" s="366" t="e">
        <f ca="1">_xludf.CONCAT("""","Tribe",""":","""", KeggPlantTaxon!R104,""",")</f>
        <v>#NAME?</v>
      </c>
      <c r="Q104" s="366" t="e">
        <f ca="1">_xludf.CONCAT("""","Subtribe",""":","""", KeggPlantTaxon!S104,""",")</f>
        <v>#NAME?</v>
      </c>
      <c r="R104" s="366" t="e">
        <f ca="1">_xludf.CONCAT("""","Genus",""":","""", KeggPlantTaxon!T104,""",")</f>
        <v>#NAME?</v>
      </c>
      <c r="S104" s="366" t="e">
        <f t="shared" ca="1" si="1"/>
        <v>#NAME?</v>
      </c>
      <c r="T104" s="366" t="e">
        <f ca="1">_xludf.CONCAT("""","Species",""":","""", KeggPlantTaxon!U104,""",")</f>
        <v>#NAME?</v>
      </c>
      <c r="U104" s="366" t="e">
        <f ca="1">_xludf.CONCAT("""","VarSubsp",""":","""", KeggPlantTaxon!V104,"""")</f>
        <v>#NAME?</v>
      </c>
      <c r="V104" s="367"/>
      <c r="W104" s="367"/>
      <c r="X104" s="367"/>
      <c r="Y104" s="367"/>
      <c r="Z104" s="367"/>
    </row>
    <row r="105" spans="1:26" ht="14.25" customHeight="1">
      <c r="A105" s="364" t="s">
        <v>3295</v>
      </c>
      <c r="B105" s="365" t="e">
        <f t="shared" ca="1" si="0"/>
        <v>#NAME?</v>
      </c>
      <c r="C105" s="366" t="e">
        <f ca="1">(_xludf.CONCAT("""","KeggCode", """:","""",KeggPlantTaxon!A105,""","))</f>
        <v>#NAME?</v>
      </c>
      <c r="D105" s="366" t="e">
        <f ca="1">(_xludf.CONCAT("""","CommonName",""":", """",KeggPlantTaxon!B105,""","))</f>
        <v>#NAME?</v>
      </c>
      <c r="E105" s="366" t="e">
        <f ca="1">(_xludf.CONCAT("""","ScientificName",""":", """",KeggPlantTaxon!C105,""","))</f>
        <v>#NAME?</v>
      </c>
      <c r="F105" s="366" t="e">
        <f ca="1">_xludf.CONCAT("""","Kingdom", """:","""",KeggPlantTaxon!D105,""",")</f>
        <v>#NAME?</v>
      </c>
      <c r="G105" s="366" t="e">
        <f ca="1">_xludf.CONCAT("""","Subkingdom",""":", """",KeggPlantTaxon!F105,""",")</f>
        <v>#NAME?</v>
      </c>
      <c r="H105" s="366" t="e">
        <f ca="1">_xludf.CONCAT("""","Superdivision",""":", """",KeggPlantTaxon!H105,""",")</f>
        <v>#NAME?</v>
      </c>
      <c r="I105" s="366" t="e">
        <f ca="1">_xludf.CONCAT("""","Phylum", """:","""",KeggPlantTaxon!I105,""",")</f>
        <v>#NAME?</v>
      </c>
      <c r="J105" s="366" t="e">
        <f ca="1">_xludf.CONCAT("""","Subphylum", """:","""",KeggPlantTaxon!J105,""",")</f>
        <v>#NAME?</v>
      </c>
      <c r="K105" s="366" t="e">
        <f ca="1">_xludf.CONCAT("""","Class", """:","""",KeggPlantTaxon!K105,""",")</f>
        <v>#NAME?</v>
      </c>
      <c r="L105" s="366" t="e">
        <f ca="1">_xludf.CONCAT("""","Subclass", """:","""",KeggPlantTaxon!L105,""",")</f>
        <v>#NAME?</v>
      </c>
      <c r="M105" s="366" t="e">
        <f ca="1">_xludf.CONCAT("""","Order",""":","""", KeggPlantTaxon!O105,""",")</f>
        <v>#NAME?</v>
      </c>
      <c r="N105" s="366" t="e">
        <f ca="1">_xludf.CONCAT("""","Family",""":","""", KeggPlantTaxon!P105,""",")</f>
        <v>#NAME?</v>
      </c>
      <c r="O105" s="366" t="e">
        <f ca="1">_xludf.CONCAT("""","Subfamily",""":","""", KeggPlantTaxon!Q105,""",")</f>
        <v>#NAME?</v>
      </c>
      <c r="P105" s="366" t="e">
        <f ca="1">_xludf.CONCAT("""","Tribe",""":","""", KeggPlantTaxon!R105,""",")</f>
        <v>#NAME?</v>
      </c>
      <c r="Q105" s="366" t="e">
        <f ca="1">_xludf.CONCAT("""","Subtribe",""":","""", KeggPlantTaxon!S105,""",")</f>
        <v>#NAME?</v>
      </c>
      <c r="R105" s="366" t="e">
        <f ca="1">_xludf.CONCAT("""","Genus",""":","""", KeggPlantTaxon!T105,""",")</f>
        <v>#NAME?</v>
      </c>
      <c r="S105" s="366" t="e">
        <f t="shared" ca="1" si="1"/>
        <v>#NAME?</v>
      </c>
      <c r="T105" s="366" t="e">
        <f ca="1">_xludf.CONCAT("""","Species",""":","""", KeggPlantTaxon!U105,""",")</f>
        <v>#NAME?</v>
      </c>
      <c r="U105" s="366" t="e">
        <f ca="1">_xludf.CONCAT("""","VarSubsp",""":","""", KeggPlantTaxon!V105,"""")</f>
        <v>#NAME?</v>
      </c>
      <c r="V105" s="367"/>
      <c r="W105" s="367"/>
      <c r="X105" s="367"/>
      <c r="Y105" s="367"/>
      <c r="Z105" s="367"/>
    </row>
    <row r="106" spans="1:26" ht="14.25" customHeight="1">
      <c r="A106" s="364" t="s">
        <v>3296</v>
      </c>
      <c r="B106" s="365" t="e">
        <f t="shared" ca="1" si="0"/>
        <v>#NAME?</v>
      </c>
      <c r="C106" s="366" t="e">
        <f ca="1">(_xludf.CONCAT("""","KeggCode", """:","""",KeggPlantTaxon!A106,""","))</f>
        <v>#NAME?</v>
      </c>
      <c r="D106" s="366" t="e">
        <f ca="1">(_xludf.CONCAT("""","CommonName",""":", """",KeggPlantTaxon!B106,""","))</f>
        <v>#NAME?</v>
      </c>
      <c r="E106" s="366" t="e">
        <f ca="1">(_xludf.CONCAT("""","ScientificName",""":", """",KeggPlantTaxon!C106,""","))</f>
        <v>#NAME?</v>
      </c>
      <c r="F106" s="366" t="e">
        <f ca="1">_xludf.CONCAT("""","Kingdom", """:","""",KeggPlantTaxon!D106,""",")</f>
        <v>#NAME?</v>
      </c>
      <c r="G106" s="366" t="e">
        <f ca="1">_xludf.CONCAT("""","Subkingdom",""":", """",KeggPlantTaxon!F106,""",")</f>
        <v>#NAME?</v>
      </c>
      <c r="H106" s="366" t="e">
        <f ca="1">_xludf.CONCAT("""","Superdivision",""":", """",KeggPlantTaxon!H106,""",")</f>
        <v>#NAME?</v>
      </c>
      <c r="I106" s="366" t="e">
        <f ca="1">_xludf.CONCAT("""","Phylum", """:","""",KeggPlantTaxon!I106,""",")</f>
        <v>#NAME?</v>
      </c>
      <c r="J106" s="366" t="e">
        <f ca="1">_xludf.CONCAT("""","Subphylum", """:","""",KeggPlantTaxon!J106,""",")</f>
        <v>#NAME?</v>
      </c>
      <c r="K106" s="366" t="e">
        <f ca="1">_xludf.CONCAT("""","Class", """:","""",KeggPlantTaxon!K106,""",")</f>
        <v>#NAME?</v>
      </c>
      <c r="L106" s="366" t="e">
        <f ca="1">_xludf.CONCAT("""","Subclass", """:","""",KeggPlantTaxon!L106,""",")</f>
        <v>#NAME?</v>
      </c>
      <c r="M106" s="366" t="e">
        <f ca="1">_xludf.CONCAT("""","Order",""":","""", KeggPlantTaxon!O106,""",")</f>
        <v>#NAME?</v>
      </c>
      <c r="N106" s="366" t="e">
        <f ca="1">_xludf.CONCAT("""","Family",""":","""", KeggPlantTaxon!P106,""",")</f>
        <v>#NAME?</v>
      </c>
      <c r="O106" s="366" t="e">
        <f ca="1">_xludf.CONCAT("""","Subfamily",""":","""", KeggPlantTaxon!Q106,""",")</f>
        <v>#NAME?</v>
      </c>
      <c r="P106" s="366" t="e">
        <f ca="1">_xludf.CONCAT("""","Tribe",""":","""", KeggPlantTaxon!R106,""",")</f>
        <v>#NAME?</v>
      </c>
      <c r="Q106" s="366" t="e">
        <f ca="1">_xludf.CONCAT("""","Subtribe",""":","""", KeggPlantTaxon!S106,""",")</f>
        <v>#NAME?</v>
      </c>
      <c r="R106" s="366" t="e">
        <f ca="1">_xludf.CONCAT("""","Genus",""":","""", KeggPlantTaxon!T106,""",")</f>
        <v>#NAME?</v>
      </c>
      <c r="S106" s="366" t="e">
        <f t="shared" ca="1" si="1"/>
        <v>#NAME?</v>
      </c>
      <c r="T106" s="366" t="e">
        <f ca="1">_xludf.CONCAT("""","Species",""":","""", KeggPlantTaxon!U106,""",")</f>
        <v>#NAME?</v>
      </c>
      <c r="U106" s="366" t="e">
        <f ca="1">_xludf.CONCAT("""","VarSubsp",""":","""", KeggPlantTaxon!V106,"""")</f>
        <v>#NAME?</v>
      </c>
      <c r="V106" s="367"/>
      <c r="W106" s="367"/>
      <c r="X106" s="367"/>
      <c r="Y106" s="367"/>
      <c r="Z106" s="367"/>
    </row>
    <row r="107" spans="1:26" ht="14.25" customHeight="1">
      <c r="A107" s="364" t="s">
        <v>3297</v>
      </c>
      <c r="B107" s="365" t="e">
        <f ca="1">_xludf.CONCAT("{",C107,D107,E107,F107,G107,H107,I107,J107,K107,L107,M107,N107,O107,P107,Q107,R107,S107,T107,U107,"}")</f>
        <v>#NAME?</v>
      </c>
      <c r="C107" s="366" t="e">
        <f ca="1">(_xludf.CONCAT("""","KeggCode", """:","""",KeggPlantTaxon!A107,""","))</f>
        <v>#NAME?</v>
      </c>
      <c r="D107" s="366" t="e">
        <f ca="1">(_xludf.CONCAT("""","CommonName",""":", """",KeggPlantTaxon!B107,""","))</f>
        <v>#NAME?</v>
      </c>
      <c r="E107" s="366" t="e">
        <f ca="1">(_xludf.CONCAT("""","ScientificName",""":", """",KeggPlantTaxon!C107,""","))</f>
        <v>#NAME?</v>
      </c>
      <c r="F107" s="366" t="e">
        <f ca="1">_xludf.CONCAT("""","Kingdom", """:","""",KeggPlantTaxon!D107,""",")</f>
        <v>#NAME?</v>
      </c>
      <c r="G107" s="366" t="e">
        <f ca="1">_xludf.CONCAT("""","Subkingdom",""":", """",KeggPlantTaxon!F107,""",")</f>
        <v>#NAME?</v>
      </c>
      <c r="H107" s="366" t="e">
        <f ca="1">_xludf.CONCAT("""","Superdivision",""":", """",KeggPlantTaxon!H107,""",")</f>
        <v>#NAME?</v>
      </c>
      <c r="I107" s="366" t="e">
        <f ca="1">_xludf.CONCAT("""","Phylum", """:","""",KeggPlantTaxon!I107,""",")</f>
        <v>#NAME?</v>
      </c>
      <c r="J107" s="366" t="e">
        <f ca="1">_xludf.CONCAT("""","Subphylum", """:","""",KeggPlantTaxon!J107,""",")</f>
        <v>#NAME?</v>
      </c>
      <c r="K107" s="366" t="e">
        <f ca="1">_xludf.CONCAT("""","Class", """:","""",KeggPlantTaxon!K107,""",")</f>
        <v>#NAME?</v>
      </c>
      <c r="L107" s="366" t="e">
        <f ca="1">_xludf.CONCAT("""","Subclass", """:","""",KeggPlantTaxon!L107,""",")</f>
        <v>#NAME?</v>
      </c>
      <c r="M107" s="366" t="e">
        <f ca="1">_xludf.CONCAT("""","Order",""":","""", KeggPlantTaxon!O107,""",")</f>
        <v>#NAME?</v>
      </c>
      <c r="N107" s="366" t="e">
        <f ca="1">_xludf.CONCAT("""","Family",""":","""", KeggPlantTaxon!P107,""",")</f>
        <v>#NAME?</v>
      </c>
      <c r="O107" s="366" t="e">
        <f ca="1">_xludf.CONCAT("""","Subfamily",""":","""", KeggPlantTaxon!Q107,""",")</f>
        <v>#NAME?</v>
      </c>
      <c r="P107" s="366" t="e">
        <f ca="1">_xludf.CONCAT("""","Tribe",""":","""", KeggPlantTaxon!R107,""",")</f>
        <v>#NAME?</v>
      </c>
      <c r="Q107" s="366" t="e">
        <f ca="1">_xludf.CONCAT("""","Subtribe",""":","""", KeggPlantTaxon!S107,""",")</f>
        <v>#NAME?</v>
      </c>
      <c r="R107" s="366" t="e">
        <f ca="1">_xludf.CONCAT("""","Genus",""":","""", KeggPlantTaxon!T107,""",")</f>
        <v>#NAME?</v>
      </c>
      <c r="S107" s="366" t="e">
        <f t="shared" ca="1" si="1"/>
        <v>#NAME?</v>
      </c>
      <c r="T107" s="366" t="e">
        <f ca="1">_xludf.CONCAT("""","Species",""":","""", KeggPlantTaxon!U107,""",")</f>
        <v>#NAME?</v>
      </c>
      <c r="U107" s="366" t="e">
        <f ca="1">_xludf.CONCAT("""","VarSubsp",""":","""", KeggPlantTaxon!V107,"""")</f>
        <v>#NAME?</v>
      </c>
      <c r="V107" s="367"/>
      <c r="W107" s="367"/>
      <c r="X107" s="367"/>
      <c r="Y107" s="367"/>
      <c r="Z107" s="367"/>
    </row>
    <row r="108" spans="1:26" ht="14.25" customHeight="1">
      <c r="A108" s="367"/>
      <c r="B108" s="365"/>
      <c r="C108" s="366"/>
      <c r="D108" s="366"/>
      <c r="E108" s="366"/>
      <c r="F108" s="366"/>
      <c r="G108" s="366"/>
      <c r="H108" s="366"/>
      <c r="I108" s="366"/>
      <c r="J108" s="366"/>
      <c r="K108" s="366"/>
      <c r="L108" s="366"/>
      <c r="M108" s="366"/>
      <c r="N108" s="366"/>
      <c r="O108" s="366"/>
      <c r="P108" s="366"/>
      <c r="Q108" s="366"/>
      <c r="R108" s="366"/>
      <c r="S108" s="366"/>
      <c r="T108" s="366"/>
      <c r="U108" s="366"/>
      <c r="V108" s="367"/>
      <c r="W108" s="367"/>
      <c r="X108" s="367"/>
      <c r="Y108" s="367"/>
      <c r="Z108" s="367"/>
    </row>
    <row r="109" spans="1:26" ht="14.25" customHeight="1">
      <c r="A109" s="367"/>
      <c r="B109" s="365"/>
      <c r="C109" s="366"/>
      <c r="D109" s="366"/>
      <c r="E109" s="366"/>
      <c r="F109" s="366"/>
      <c r="G109" s="366"/>
      <c r="H109" s="366"/>
      <c r="I109" s="366"/>
      <c r="J109" s="366"/>
      <c r="K109" s="366"/>
      <c r="L109" s="366"/>
      <c r="M109" s="366"/>
      <c r="N109" s="366"/>
      <c r="O109" s="366"/>
      <c r="P109" s="366"/>
      <c r="Q109" s="366"/>
      <c r="R109" s="366"/>
      <c r="S109" s="366"/>
      <c r="T109" s="366"/>
      <c r="U109" s="366"/>
      <c r="V109" s="367"/>
      <c r="W109" s="367"/>
      <c r="X109" s="367"/>
      <c r="Y109" s="367"/>
      <c r="Z109" s="367"/>
    </row>
    <row r="110" spans="1:26" ht="14.25" customHeight="1">
      <c r="A110" s="367"/>
      <c r="B110" s="365"/>
      <c r="C110" s="366"/>
      <c r="D110" s="366"/>
      <c r="E110" s="366"/>
      <c r="F110" s="366"/>
      <c r="G110" s="366"/>
      <c r="H110" s="366"/>
      <c r="I110" s="366"/>
      <c r="J110" s="366"/>
      <c r="K110" s="366"/>
      <c r="L110" s="366"/>
      <c r="M110" s="366"/>
      <c r="N110" s="366"/>
      <c r="O110" s="366"/>
      <c r="P110" s="366"/>
      <c r="Q110" s="366"/>
      <c r="R110" s="366"/>
      <c r="S110" s="366"/>
      <c r="T110" s="366"/>
      <c r="U110" s="366"/>
      <c r="V110" s="367"/>
      <c r="W110" s="367"/>
      <c r="X110" s="367"/>
      <c r="Y110" s="367"/>
      <c r="Z110" s="367"/>
    </row>
    <row r="111" spans="1:26" ht="14.25" customHeight="1">
      <c r="A111" s="367"/>
      <c r="B111" s="365"/>
      <c r="C111" s="366"/>
      <c r="D111" s="366"/>
      <c r="E111" s="366"/>
      <c r="F111" s="366"/>
      <c r="G111" s="366"/>
      <c r="H111" s="366"/>
      <c r="I111" s="366"/>
      <c r="J111" s="366"/>
      <c r="K111" s="366"/>
      <c r="L111" s="366"/>
      <c r="M111" s="366"/>
      <c r="N111" s="366"/>
      <c r="O111" s="366"/>
      <c r="P111" s="366"/>
      <c r="Q111" s="366"/>
      <c r="R111" s="366"/>
      <c r="S111" s="366"/>
      <c r="T111" s="366"/>
      <c r="U111" s="366"/>
      <c r="V111" s="367"/>
      <c r="W111" s="367"/>
      <c r="X111" s="367"/>
      <c r="Y111" s="367"/>
      <c r="Z111" s="367"/>
    </row>
    <row r="112" spans="1:26" ht="14.25" customHeight="1">
      <c r="A112" s="367"/>
      <c r="B112" s="365"/>
      <c r="C112" s="366"/>
      <c r="D112" s="366"/>
      <c r="E112" s="366"/>
      <c r="F112" s="366"/>
      <c r="G112" s="366"/>
      <c r="H112" s="366"/>
      <c r="I112" s="366"/>
      <c r="J112" s="366"/>
      <c r="K112" s="366"/>
      <c r="L112" s="366"/>
      <c r="M112" s="366"/>
      <c r="N112" s="366"/>
      <c r="O112" s="366"/>
      <c r="P112" s="366"/>
      <c r="Q112" s="366"/>
      <c r="R112" s="366"/>
      <c r="S112" s="366"/>
      <c r="T112" s="366"/>
      <c r="U112" s="366"/>
      <c r="V112" s="367"/>
      <c r="W112" s="367"/>
      <c r="X112" s="367"/>
      <c r="Y112" s="367"/>
      <c r="Z112" s="367"/>
    </row>
    <row r="113" spans="1:26" ht="14.25" customHeight="1">
      <c r="A113" s="367"/>
      <c r="B113" s="365"/>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row>
    <row r="114" spans="1:26" ht="14.25" customHeight="1">
      <c r="A114" s="367"/>
      <c r="B114" s="365"/>
      <c r="C114" s="367"/>
      <c r="D114" s="367"/>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row>
    <row r="115" spans="1:26" ht="14.25" customHeight="1">
      <c r="A115" s="367"/>
      <c r="B115" s="365"/>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row>
    <row r="116" spans="1:26" ht="14.25" customHeight="1">
      <c r="A116" s="367"/>
      <c r="B116" s="365"/>
      <c r="C116" s="367"/>
      <c r="D116" s="367"/>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row>
    <row r="117" spans="1:26" ht="14.25" customHeight="1">
      <c r="A117" s="367"/>
      <c r="B117" s="365"/>
      <c r="C117" s="367"/>
      <c r="D117" s="367"/>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row>
    <row r="118" spans="1:26" ht="14.25" customHeight="1">
      <c r="A118" s="367"/>
      <c r="B118" s="365"/>
      <c r="C118" s="367"/>
      <c r="D118" s="367"/>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row>
    <row r="119" spans="1:26" ht="14.25" customHeight="1">
      <c r="A119" s="367"/>
      <c r="B119" s="365"/>
      <c r="C119" s="367"/>
      <c r="D119" s="367"/>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row>
    <row r="120" spans="1:26" ht="14.25" customHeight="1">
      <c r="A120" s="367"/>
      <c r="B120" s="365"/>
      <c r="C120" s="367"/>
      <c r="D120" s="367"/>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row>
    <row r="121" spans="1:26" ht="14.25" customHeight="1">
      <c r="A121" s="367"/>
      <c r="B121" s="365"/>
      <c r="C121" s="367"/>
      <c r="D121" s="367"/>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row>
    <row r="122" spans="1:26" ht="14.25" customHeight="1">
      <c r="A122" s="367"/>
      <c r="B122" s="365"/>
      <c r="C122" s="367"/>
      <c r="D122" s="367"/>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row>
    <row r="123" spans="1:26" ht="14.25" customHeight="1">
      <c r="A123" s="367"/>
      <c r="B123" s="365"/>
      <c r="C123" s="367"/>
      <c r="D123" s="367"/>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row>
    <row r="124" spans="1:26" ht="14.25" customHeight="1">
      <c r="A124" s="367"/>
      <c r="B124" s="365"/>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row>
    <row r="125" spans="1:26" ht="14.25" customHeight="1">
      <c r="A125" s="367"/>
      <c r="B125" s="365"/>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row>
    <row r="126" spans="1:26" ht="14.25" customHeight="1">
      <c r="A126" s="367"/>
      <c r="B126" s="365"/>
      <c r="C126" s="367"/>
      <c r="D126" s="367"/>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row>
    <row r="127" spans="1:26" ht="14.25" customHeight="1">
      <c r="A127" s="367"/>
      <c r="B127" s="365"/>
      <c r="C127" s="367"/>
      <c r="D127" s="367"/>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row>
    <row r="128" spans="1:26" ht="14.25" customHeight="1">
      <c r="A128" s="367"/>
      <c r="B128" s="365"/>
      <c r="C128" s="367"/>
      <c r="D128" s="367"/>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row>
    <row r="129" spans="1:26" ht="14.25" customHeight="1">
      <c r="A129" s="367"/>
      <c r="B129" s="365"/>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row>
    <row r="130" spans="1:26" ht="14.25" customHeight="1">
      <c r="A130" s="367"/>
      <c r="B130" s="365"/>
      <c r="C130" s="367"/>
      <c r="D130" s="367"/>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row>
    <row r="131" spans="1:26" ht="14.25" customHeight="1">
      <c r="A131" s="367"/>
      <c r="B131" s="365"/>
      <c r="C131" s="367"/>
      <c r="D131" s="367"/>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row>
    <row r="132" spans="1:26" ht="14.25" customHeight="1">
      <c r="A132" s="367"/>
      <c r="B132" s="365"/>
      <c r="C132" s="367"/>
      <c r="D132" s="367"/>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row>
    <row r="133" spans="1:26" ht="14.25" customHeight="1">
      <c r="A133" s="367"/>
      <c r="B133" s="365"/>
      <c r="C133" s="367"/>
      <c r="D133" s="367"/>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row>
    <row r="134" spans="1:26" ht="14.25" customHeight="1">
      <c r="A134" s="367"/>
      <c r="B134" s="365"/>
      <c r="C134" s="367"/>
      <c r="D134" s="367"/>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row>
    <row r="135" spans="1:26" ht="14.25" customHeight="1">
      <c r="A135" s="367"/>
      <c r="B135" s="365"/>
      <c r="C135" s="367"/>
      <c r="D135" s="367"/>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row>
    <row r="136" spans="1:26" ht="14.25" customHeight="1">
      <c r="A136" s="367"/>
      <c r="B136" s="365"/>
      <c r="C136" s="367"/>
      <c r="D136" s="367"/>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row>
    <row r="137" spans="1:26" ht="14.25" customHeight="1">
      <c r="A137" s="367"/>
      <c r="B137" s="365"/>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row>
    <row r="138" spans="1:26" ht="14.25" customHeight="1">
      <c r="A138" s="367"/>
      <c r="B138" s="365"/>
      <c r="C138" s="367"/>
      <c r="D138" s="367"/>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row>
    <row r="139" spans="1:26" ht="14.25" customHeight="1">
      <c r="A139" s="367"/>
      <c r="B139" s="365"/>
      <c r="C139" s="367"/>
      <c r="D139" s="367"/>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row>
    <row r="140" spans="1:26" ht="14.25" customHeight="1">
      <c r="A140" s="367"/>
      <c r="B140" s="365"/>
      <c r="C140" s="367"/>
      <c r="D140" s="367"/>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row>
    <row r="141" spans="1:26" ht="14.25" customHeight="1">
      <c r="A141" s="367"/>
      <c r="B141" s="365"/>
      <c r="C141" s="367"/>
      <c r="D141" s="367"/>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row>
    <row r="142" spans="1:26" ht="14.25" customHeight="1">
      <c r="A142" s="367"/>
      <c r="B142" s="365"/>
      <c r="C142" s="367"/>
      <c r="D142" s="367"/>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row>
    <row r="143" spans="1:26" ht="14.25" customHeight="1">
      <c r="A143" s="367"/>
      <c r="B143" s="365"/>
      <c r="C143" s="367"/>
      <c r="D143" s="367"/>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row>
    <row r="144" spans="1:26" ht="14.25" customHeight="1">
      <c r="A144" s="367"/>
      <c r="B144" s="365"/>
      <c r="C144" s="367"/>
      <c r="D144" s="367"/>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row>
    <row r="145" spans="1:26" ht="14.25" customHeight="1">
      <c r="A145" s="367"/>
      <c r="B145" s="365"/>
      <c r="C145" s="367"/>
      <c r="D145" s="367"/>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row>
    <row r="146" spans="1:26" ht="14.25" customHeight="1">
      <c r="A146" s="367"/>
      <c r="B146" s="365"/>
      <c r="C146" s="367"/>
      <c r="D146" s="367"/>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row>
    <row r="147" spans="1:26" ht="14.25" customHeight="1">
      <c r="A147" s="367"/>
      <c r="B147" s="365"/>
      <c r="C147" s="367"/>
      <c r="D147" s="367"/>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row>
    <row r="148" spans="1:26" ht="14.25" customHeight="1">
      <c r="A148" s="367"/>
      <c r="B148" s="365"/>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row>
    <row r="149" spans="1:26" ht="14.25" customHeight="1">
      <c r="A149" s="367"/>
      <c r="B149" s="365"/>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row>
    <row r="150" spans="1:26" ht="14.25" customHeight="1">
      <c r="A150" s="367"/>
      <c r="B150" s="365"/>
      <c r="C150" s="367"/>
      <c r="D150" s="367"/>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row>
    <row r="151" spans="1:26" ht="14.25" customHeight="1">
      <c r="A151" s="367"/>
      <c r="B151" s="365"/>
      <c r="C151" s="367"/>
      <c r="D151" s="367"/>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row>
    <row r="152" spans="1:26" ht="14.25" customHeight="1">
      <c r="A152" s="367"/>
      <c r="B152" s="365"/>
      <c r="C152" s="367"/>
      <c r="D152" s="367"/>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row>
    <row r="153" spans="1:26" ht="14.25" customHeight="1">
      <c r="A153" s="367"/>
      <c r="B153" s="365"/>
      <c r="C153" s="367"/>
      <c r="D153" s="367"/>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row>
    <row r="154" spans="1:26" ht="14.25" customHeight="1">
      <c r="A154" s="367"/>
      <c r="B154" s="365"/>
      <c r="C154" s="367"/>
      <c r="D154" s="367"/>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row>
    <row r="155" spans="1:26" ht="14.25" customHeight="1">
      <c r="A155" s="367"/>
      <c r="B155" s="365"/>
      <c r="C155" s="367"/>
      <c r="D155" s="367"/>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row>
    <row r="156" spans="1:26" ht="14.25" customHeight="1">
      <c r="A156" s="367"/>
      <c r="B156" s="365"/>
      <c r="C156" s="367"/>
      <c r="D156" s="367"/>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row>
    <row r="157" spans="1:26" ht="14.25" customHeight="1">
      <c r="A157" s="367"/>
      <c r="B157" s="365"/>
      <c r="C157" s="367"/>
      <c r="D157" s="367"/>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row>
    <row r="158" spans="1:26" ht="14.25" customHeight="1">
      <c r="A158" s="367"/>
      <c r="B158" s="365"/>
      <c r="C158" s="367"/>
      <c r="D158" s="367"/>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row>
    <row r="159" spans="1:26" ht="14.25" customHeight="1">
      <c r="A159" s="367"/>
      <c r="B159" s="365"/>
      <c r="C159" s="367"/>
      <c r="D159" s="367"/>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row>
    <row r="160" spans="1:26" ht="14.25" customHeight="1">
      <c r="A160" s="367"/>
      <c r="B160" s="365"/>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row>
    <row r="161" spans="1:26" ht="14.25" customHeight="1">
      <c r="A161" s="367"/>
      <c r="B161" s="365"/>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row>
    <row r="162" spans="1:26" ht="14.25" customHeight="1">
      <c r="A162" s="367"/>
      <c r="B162" s="365"/>
      <c r="C162" s="367"/>
      <c r="D162" s="367"/>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row>
    <row r="163" spans="1:26" ht="14.25" customHeight="1">
      <c r="A163" s="367"/>
      <c r="B163" s="365"/>
      <c r="C163" s="367"/>
      <c r="D163" s="367"/>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row>
    <row r="164" spans="1:26" ht="14.25" customHeight="1">
      <c r="A164" s="367"/>
      <c r="B164" s="365"/>
      <c r="C164" s="367"/>
      <c r="D164" s="367"/>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row>
    <row r="165" spans="1:26" ht="14.25" customHeight="1">
      <c r="A165" s="367"/>
      <c r="B165" s="365"/>
      <c r="C165" s="367"/>
      <c r="D165" s="367"/>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row>
    <row r="166" spans="1:26" ht="14.25" customHeight="1">
      <c r="A166" s="367"/>
      <c r="B166" s="365"/>
      <c r="C166" s="367"/>
      <c r="D166" s="367"/>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row>
    <row r="167" spans="1:26" ht="14.25" customHeight="1">
      <c r="A167" s="367"/>
      <c r="B167" s="365"/>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row>
    <row r="168" spans="1:26" ht="14.25" customHeight="1">
      <c r="A168" s="367"/>
      <c r="B168" s="365"/>
      <c r="C168" s="367"/>
      <c r="D168" s="367"/>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row>
    <row r="169" spans="1:26" ht="14.25" customHeight="1">
      <c r="A169" s="367"/>
      <c r="B169" s="365"/>
      <c r="C169" s="367"/>
      <c r="D169" s="367"/>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row>
    <row r="170" spans="1:26" ht="14.25" customHeight="1">
      <c r="A170" s="367"/>
      <c r="B170" s="365"/>
      <c r="C170" s="367"/>
      <c r="D170" s="367"/>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row>
    <row r="171" spans="1:26" ht="14.25" customHeight="1">
      <c r="A171" s="367"/>
      <c r="B171" s="365"/>
      <c r="C171" s="367"/>
      <c r="D171" s="367"/>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row>
    <row r="172" spans="1:26" ht="14.25" customHeight="1">
      <c r="A172" s="367"/>
      <c r="B172" s="365"/>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row>
    <row r="173" spans="1:26" ht="14.25" customHeight="1">
      <c r="A173" s="367"/>
      <c r="B173" s="365"/>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row>
    <row r="174" spans="1:26" ht="14.25" customHeight="1">
      <c r="A174" s="367"/>
      <c r="B174" s="365"/>
      <c r="C174" s="367"/>
      <c r="D174" s="367"/>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row>
    <row r="175" spans="1:26" ht="14.25" customHeight="1">
      <c r="A175" s="367"/>
      <c r="B175" s="365"/>
      <c r="C175" s="367"/>
      <c r="D175" s="367"/>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row>
    <row r="176" spans="1:26" ht="14.25" customHeight="1">
      <c r="A176" s="367"/>
      <c r="B176" s="365"/>
      <c r="C176" s="367"/>
      <c r="D176" s="367"/>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row>
    <row r="177" spans="1:26" ht="14.25" customHeight="1">
      <c r="A177" s="367"/>
      <c r="B177" s="365"/>
      <c r="C177" s="367"/>
      <c r="D177" s="367"/>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row>
    <row r="178" spans="1:26" ht="14.25" customHeight="1">
      <c r="A178" s="367"/>
      <c r="B178" s="365"/>
      <c r="C178" s="367"/>
      <c r="D178" s="367"/>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row>
    <row r="179" spans="1:26" ht="14.25" customHeight="1">
      <c r="A179" s="367"/>
      <c r="B179" s="365"/>
      <c r="C179" s="367"/>
      <c r="D179" s="367"/>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row>
    <row r="180" spans="1:26" ht="14.25" customHeight="1">
      <c r="A180" s="367"/>
      <c r="B180" s="365"/>
      <c r="C180" s="367"/>
      <c r="D180" s="367"/>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row>
    <row r="181" spans="1:26" ht="14.25" customHeight="1">
      <c r="A181" s="367"/>
      <c r="B181" s="365"/>
      <c r="C181" s="367"/>
      <c r="D181" s="367"/>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row>
    <row r="182" spans="1:26" ht="14.25" customHeight="1">
      <c r="A182" s="367"/>
      <c r="B182" s="365"/>
      <c r="C182" s="367"/>
      <c r="D182" s="367"/>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row>
    <row r="183" spans="1:26" ht="14.25" customHeight="1">
      <c r="A183" s="367"/>
      <c r="B183" s="365"/>
      <c r="C183" s="367"/>
      <c r="D183" s="367"/>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row>
    <row r="184" spans="1:26" ht="14.25" customHeight="1">
      <c r="A184" s="367"/>
      <c r="B184" s="365"/>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row>
    <row r="185" spans="1:26" ht="14.25" customHeight="1">
      <c r="A185" s="367"/>
      <c r="B185" s="365"/>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row>
    <row r="186" spans="1:26" ht="14.25" customHeight="1">
      <c r="A186" s="367"/>
      <c r="B186" s="365"/>
      <c r="C186" s="367"/>
      <c r="D186" s="367"/>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row>
    <row r="187" spans="1:26" ht="14.25" customHeight="1">
      <c r="A187" s="367"/>
      <c r="B187" s="365"/>
      <c r="C187" s="367"/>
      <c r="D187" s="367"/>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row>
    <row r="188" spans="1:26" ht="14.25" customHeight="1">
      <c r="A188" s="367"/>
      <c r="B188" s="365"/>
      <c r="C188" s="367"/>
      <c r="D188" s="367"/>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row>
    <row r="189" spans="1:26" ht="14.25" customHeight="1">
      <c r="A189" s="367"/>
      <c r="B189" s="365"/>
      <c r="C189" s="367"/>
      <c r="D189" s="367"/>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row>
    <row r="190" spans="1:26" ht="14.25" customHeight="1">
      <c r="A190" s="367"/>
      <c r="B190" s="365"/>
      <c r="C190" s="367"/>
      <c r="D190" s="367"/>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row>
    <row r="191" spans="1:26" ht="14.25" customHeight="1">
      <c r="A191" s="367"/>
      <c r="B191" s="365"/>
      <c r="C191" s="367"/>
      <c r="D191" s="367"/>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row>
    <row r="192" spans="1:26" ht="14.25" customHeight="1">
      <c r="A192" s="367"/>
      <c r="B192" s="365"/>
      <c r="C192" s="367"/>
      <c r="D192" s="367"/>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row>
    <row r="193" spans="1:26" ht="14.25" customHeight="1">
      <c r="A193" s="367"/>
      <c r="B193" s="365"/>
      <c r="C193" s="367"/>
      <c r="D193" s="367"/>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row>
    <row r="194" spans="1:26" ht="14.25" customHeight="1">
      <c r="A194" s="367"/>
      <c r="B194" s="365"/>
      <c r="C194" s="367"/>
      <c r="D194" s="367"/>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row>
    <row r="195" spans="1:26" ht="14.25" customHeight="1">
      <c r="A195" s="367"/>
      <c r="B195" s="365"/>
      <c r="C195" s="367"/>
      <c r="D195" s="367"/>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row>
    <row r="196" spans="1:26" ht="14.25" customHeight="1">
      <c r="A196" s="367"/>
      <c r="B196" s="365"/>
      <c r="C196" s="367"/>
      <c r="D196" s="367"/>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row>
    <row r="197" spans="1:26" ht="14.25" customHeight="1">
      <c r="A197" s="367"/>
      <c r="B197" s="365"/>
      <c r="C197" s="367"/>
      <c r="D197" s="367"/>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row>
    <row r="198" spans="1:26" ht="14.25" customHeight="1">
      <c r="A198" s="367"/>
      <c r="B198" s="365"/>
      <c r="C198" s="367"/>
      <c r="D198" s="367"/>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row>
    <row r="199" spans="1:26" ht="14.25" customHeight="1">
      <c r="A199" s="367"/>
      <c r="B199" s="365"/>
      <c r="C199" s="367"/>
      <c r="D199" s="367"/>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row>
    <row r="200" spans="1:26" ht="14.25" customHeight="1">
      <c r="A200" s="367"/>
      <c r="B200" s="365"/>
      <c r="C200" s="367"/>
      <c r="D200" s="367"/>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row>
    <row r="201" spans="1:26" ht="14.25" customHeight="1">
      <c r="A201" s="367"/>
      <c r="B201" s="365"/>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row>
    <row r="202" spans="1:26" ht="14.25" customHeight="1">
      <c r="A202" s="367"/>
      <c r="B202" s="365"/>
      <c r="C202" s="367"/>
      <c r="D202" s="367"/>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row>
    <row r="203" spans="1:26" ht="14.25" customHeight="1">
      <c r="A203" s="367"/>
      <c r="B203" s="365"/>
      <c r="C203" s="367"/>
      <c r="D203" s="367"/>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row>
    <row r="204" spans="1:26" ht="14.25" customHeight="1">
      <c r="A204" s="367"/>
      <c r="B204" s="365"/>
      <c r="C204" s="367"/>
      <c r="D204" s="367"/>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row>
    <row r="205" spans="1:26" ht="14.25" customHeight="1">
      <c r="A205" s="367"/>
      <c r="B205" s="365"/>
      <c r="C205" s="367"/>
      <c r="D205" s="367"/>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row>
    <row r="206" spans="1:26" ht="14.25" customHeight="1">
      <c r="A206" s="367"/>
      <c r="B206" s="365"/>
      <c r="C206" s="367"/>
      <c r="D206" s="367"/>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row>
    <row r="207" spans="1:26" ht="14.25" customHeight="1">
      <c r="A207" s="367"/>
      <c r="B207" s="365"/>
      <c r="C207" s="367"/>
      <c r="D207" s="367"/>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row>
    <row r="208" spans="1:26" ht="14.25" customHeight="1">
      <c r="A208" s="367"/>
      <c r="B208" s="365"/>
      <c r="C208" s="367"/>
      <c r="D208" s="367"/>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row>
    <row r="209" spans="1:26" ht="14.25" customHeight="1">
      <c r="A209" s="367"/>
      <c r="B209" s="365"/>
      <c r="C209" s="367"/>
      <c r="D209" s="367"/>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row>
    <row r="210" spans="1:26" ht="14.25" customHeight="1">
      <c r="A210" s="367"/>
      <c r="B210" s="365"/>
      <c r="C210" s="367"/>
      <c r="D210" s="367"/>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row>
    <row r="211" spans="1:26" ht="14.25" customHeight="1">
      <c r="A211" s="367"/>
      <c r="B211" s="365"/>
      <c r="C211" s="367"/>
      <c r="D211" s="367"/>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row>
    <row r="212" spans="1:26" ht="14.25" customHeight="1">
      <c r="A212" s="367"/>
      <c r="B212" s="365"/>
      <c r="C212" s="367"/>
      <c r="D212" s="367"/>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row>
    <row r="213" spans="1:26" ht="14.25" customHeight="1">
      <c r="A213" s="367"/>
      <c r="B213" s="365"/>
      <c r="C213" s="367"/>
      <c r="D213" s="367"/>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row>
    <row r="214" spans="1:26" ht="14.25" customHeight="1">
      <c r="A214" s="367"/>
      <c r="B214" s="365"/>
      <c r="C214" s="367"/>
      <c r="D214" s="367"/>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row>
    <row r="215" spans="1:26" ht="14.25" customHeight="1">
      <c r="A215" s="367"/>
      <c r="B215" s="365"/>
      <c r="C215" s="367"/>
      <c r="D215" s="367"/>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row>
    <row r="216" spans="1:26" ht="14.25" customHeight="1">
      <c r="A216" s="367"/>
      <c r="B216" s="365"/>
      <c r="C216" s="367"/>
      <c r="D216" s="367"/>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row>
    <row r="217" spans="1:26" ht="14.25" customHeight="1">
      <c r="A217" s="367"/>
      <c r="B217" s="365"/>
      <c r="C217" s="367"/>
      <c r="D217" s="367"/>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row>
    <row r="218" spans="1:26" ht="14.25" customHeight="1">
      <c r="A218" s="367"/>
      <c r="B218" s="365"/>
      <c r="C218" s="367"/>
      <c r="D218" s="367"/>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row>
    <row r="219" spans="1:26" ht="14.25" customHeight="1">
      <c r="A219" s="367"/>
      <c r="B219" s="365"/>
      <c r="C219" s="367"/>
      <c r="D219" s="367"/>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row>
    <row r="220" spans="1:26" ht="14.25" customHeight="1">
      <c r="A220" s="367"/>
      <c r="B220" s="365"/>
      <c r="C220" s="367"/>
      <c r="D220" s="367"/>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row>
    <row r="221" spans="1:26" ht="14.25" customHeight="1">
      <c r="A221" s="367"/>
      <c r="B221" s="365"/>
      <c r="C221" s="367"/>
      <c r="D221" s="367"/>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row>
    <row r="222" spans="1:26" ht="14.25" customHeight="1">
      <c r="A222" s="367"/>
      <c r="B222" s="365"/>
      <c r="C222" s="367"/>
      <c r="D222" s="367"/>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row>
    <row r="223" spans="1:26" ht="14.25" customHeight="1">
      <c r="A223" s="367"/>
      <c r="B223" s="365"/>
      <c r="C223" s="367"/>
      <c r="D223" s="367"/>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row>
    <row r="224" spans="1:26" ht="14.25" customHeight="1">
      <c r="A224" s="367"/>
      <c r="B224" s="365"/>
      <c r="C224" s="367"/>
      <c r="D224" s="367"/>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row>
    <row r="225" spans="1:26" ht="14.25" customHeight="1">
      <c r="A225" s="367"/>
      <c r="B225" s="365"/>
      <c r="C225" s="367"/>
      <c r="D225" s="367"/>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row>
    <row r="226" spans="1:26" ht="14.25" customHeight="1">
      <c r="A226" s="367"/>
      <c r="B226" s="365"/>
      <c r="C226" s="367"/>
      <c r="D226" s="367"/>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row>
    <row r="227" spans="1:26" ht="14.25" customHeight="1">
      <c r="A227" s="367"/>
      <c r="B227" s="365"/>
      <c r="C227" s="367"/>
      <c r="D227" s="367"/>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row>
    <row r="228" spans="1:26" ht="14.25" customHeight="1">
      <c r="A228" s="367"/>
      <c r="B228" s="365"/>
      <c r="C228" s="367"/>
      <c r="D228" s="367"/>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row>
    <row r="229" spans="1:26" ht="14.25" customHeight="1">
      <c r="A229" s="367"/>
      <c r="B229" s="365"/>
      <c r="C229" s="367"/>
      <c r="D229" s="367"/>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row>
    <row r="230" spans="1:26" ht="14.25" customHeight="1">
      <c r="A230" s="367"/>
      <c r="B230" s="365"/>
      <c r="C230" s="367"/>
      <c r="D230" s="367"/>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row>
    <row r="231" spans="1:26" ht="14.25" customHeight="1">
      <c r="A231" s="367"/>
      <c r="B231" s="365"/>
      <c r="C231" s="367"/>
      <c r="D231" s="367"/>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row>
    <row r="232" spans="1:26" ht="14.25" customHeight="1">
      <c r="A232" s="367"/>
      <c r="B232" s="365"/>
      <c r="C232" s="367"/>
      <c r="D232" s="367"/>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row>
    <row r="233" spans="1:26" ht="14.25" customHeight="1">
      <c r="A233" s="367"/>
      <c r="B233" s="365"/>
      <c r="C233" s="367"/>
      <c r="D233" s="367"/>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row>
    <row r="234" spans="1:26" ht="14.25" customHeight="1">
      <c r="A234" s="367"/>
      <c r="B234" s="365"/>
      <c r="C234" s="367"/>
      <c r="D234" s="367"/>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row>
    <row r="235" spans="1:26" ht="14.25" customHeight="1">
      <c r="A235" s="367"/>
      <c r="B235" s="365"/>
      <c r="C235" s="367"/>
      <c r="D235" s="367"/>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row>
    <row r="236" spans="1:26" ht="14.25" customHeight="1">
      <c r="A236" s="367"/>
      <c r="B236" s="365"/>
      <c r="C236" s="367"/>
      <c r="D236" s="367"/>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row>
    <row r="237" spans="1:26" ht="14.25" customHeight="1">
      <c r="A237" s="367"/>
      <c r="B237" s="365"/>
      <c r="C237" s="367"/>
      <c r="D237" s="367"/>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row>
    <row r="238" spans="1:26" ht="14.25" customHeight="1">
      <c r="A238" s="367"/>
      <c r="B238" s="365"/>
      <c r="C238" s="367"/>
      <c r="D238" s="367"/>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row>
    <row r="239" spans="1:26" ht="14.25" customHeight="1">
      <c r="A239" s="367"/>
      <c r="B239" s="365"/>
      <c r="C239" s="367"/>
      <c r="D239" s="367"/>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row>
    <row r="240" spans="1:26" ht="14.25" customHeight="1">
      <c r="A240" s="367"/>
      <c r="B240" s="365"/>
      <c r="C240" s="367"/>
      <c r="D240" s="367"/>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row>
    <row r="241" spans="1:26" ht="14.25" customHeight="1">
      <c r="A241" s="367"/>
      <c r="B241" s="365"/>
      <c r="C241" s="367"/>
      <c r="D241" s="367"/>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row>
    <row r="242" spans="1:26" ht="14.25" customHeight="1">
      <c r="A242" s="367"/>
      <c r="B242" s="365"/>
      <c r="C242" s="367"/>
      <c r="D242" s="367"/>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row>
    <row r="243" spans="1:26" ht="14.25" customHeight="1">
      <c r="A243" s="367"/>
      <c r="B243" s="365"/>
      <c r="C243" s="367"/>
      <c r="D243" s="367"/>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row>
    <row r="244" spans="1:26" ht="14.25" customHeight="1">
      <c r="A244" s="367"/>
      <c r="B244" s="365"/>
      <c r="C244" s="367"/>
      <c r="D244" s="367"/>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row>
    <row r="245" spans="1:26" ht="14.25" customHeight="1">
      <c r="A245" s="367"/>
      <c r="B245" s="365"/>
      <c r="C245" s="367"/>
      <c r="D245" s="367"/>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row>
    <row r="246" spans="1:26" ht="14.25" customHeight="1">
      <c r="A246" s="367"/>
      <c r="B246" s="365"/>
      <c r="C246" s="367"/>
      <c r="D246" s="367"/>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row>
    <row r="247" spans="1:26" ht="14.25" customHeight="1">
      <c r="A247" s="367"/>
      <c r="B247" s="365"/>
      <c r="C247" s="367"/>
      <c r="D247" s="367"/>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row>
    <row r="248" spans="1:26" ht="14.25" customHeight="1">
      <c r="A248" s="367"/>
      <c r="B248" s="365"/>
      <c r="C248" s="367"/>
      <c r="D248" s="367"/>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row>
    <row r="249" spans="1:26" ht="14.25" customHeight="1">
      <c r="A249" s="367"/>
      <c r="B249" s="365"/>
      <c r="C249" s="367"/>
      <c r="D249" s="367"/>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row>
    <row r="250" spans="1:26" ht="14.25" customHeight="1">
      <c r="A250" s="367"/>
      <c r="B250" s="365"/>
      <c r="C250" s="367"/>
      <c r="D250" s="367"/>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row>
    <row r="251" spans="1:26" ht="14.25" customHeight="1">
      <c r="A251" s="367"/>
      <c r="B251" s="365"/>
      <c r="C251" s="367"/>
      <c r="D251" s="367"/>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row>
    <row r="252" spans="1:26" ht="14.25" customHeight="1">
      <c r="A252" s="367"/>
      <c r="B252" s="365"/>
      <c r="C252" s="367"/>
      <c r="D252" s="367"/>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row>
    <row r="253" spans="1:26" ht="14.25" customHeight="1">
      <c r="A253" s="367"/>
      <c r="B253" s="365"/>
      <c r="C253" s="367"/>
      <c r="D253" s="367"/>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row>
    <row r="254" spans="1:26" ht="14.25" customHeight="1">
      <c r="A254" s="367"/>
      <c r="B254" s="365"/>
      <c r="C254" s="367"/>
      <c r="D254" s="367"/>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row>
    <row r="255" spans="1:26" ht="14.25" customHeight="1">
      <c r="A255" s="367"/>
      <c r="B255" s="365"/>
      <c r="C255" s="367"/>
      <c r="D255" s="367"/>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row>
    <row r="256" spans="1:26" ht="14.25" customHeight="1">
      <c r="A256" s="367"/>
      <c r="B256" s="365"/>
      <c r="C256" s="367"/>
      <c r="D256" s="367"/>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row>
    <row r="257" spans="1:26" ht="14.25" customHeight="1">
      <c r="A257" s="367"/>
      <c r="B257" s="365"/>
      <c r="C257" s="367"/>
      <c r="D257" s="367"/>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row>
    <row r="258" spans="1:26" ht="14.25" customHeight="1">
      <c r="A258" s="367"/>
      <c r="B258" s="365"/>
      <c r="C258" s="367"/>
      <c r="D258" s="367"/>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row>
    <row r="259" spans="1:26" ht="14.25" customHeight="1">
      <c r="A259" s="367"/>
      <c r="B259" s="365"/>
      <c r="C259" s="367"/>
      <c r="D259" s="367"/>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row>
    <row r="260" spans="1:26" ht="14.25" customHeight="1">
      <c r="A260" s="367"/>
      <c r="B260" s="365"/>
      <c r="C260" s="367"/>
      <c r="D260" s="367"/>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row>
    <row r="261" spans="1:26" ht="14.25" customHeight="1">
      <c r="A261" s="367"/>
      <c r="B261" s="365"/>
      <c r="C261" s="367"/>
      <c r="D261" s="367"/>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row>
    <row r="262" spans="1:26" ht="14.25" customHeight="1">
      <c r="A262" s="367"/>
      <c r="B262" s="365"/>
      <c r="C262" s="367"/>
      <c r="D262" s="367"/>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row>
    <row r="263" spans="1:26" ht="14.25" customHeight="1">
      <c r="A263" s="367"/>
      <c r="B263" s="365"/>
      <c r="C263" s="367"/>
      <c r="D263" s="367"/>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row>
    <row r="264" spans="1:26" ht="14.25" customHeight="1">
      <c r="A264" s="367"/>
      <c r="B264" s="365"/>
      <c r="C264" s="367"/>
      <c r="D264" s="367"/>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row>
    <row r="265" spans="1:26" ht="14.25" customHeight="1">
      <c r="A265" s="367"/>
      <c r="B265" s="365"/>
      <c r="C265" s="367"/>
      <c r="D265" s="367"/>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row>
    <row r="266" spans="1:26" ht="14.25" customHeight="1">
      <c r="A266" s="367"/>
      <c r="B266" s="365"/>
      <c r="C266" s="367"/>
      <c r="D266" s="367"/>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row>
    <row r="267" spans="1:26" ht="14.25" customHeight="1">
      <c r="A267" s="367"/>
      <c r="B267" s="365"/>
      <c r="C267" s="367"/>
      <c r="D267" s="367"/>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row>
    <row r="268" spans="1:26" ht="14.25" customHeight="1">
      <c r="A268" s="367"/>
      <c r="B268" s="365"/>
      <c r="C268" s="367"/>
      <c r="D268" s="367"/>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row>
    <row r="269" spans="1:26" ht="14.25" customHeight="1">
      <c r="A269" s="367"/>
      <c r="B269" s="365"/>
      <c r="C269" s="367"/>
      <c r="D269" s="367"/>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row>
    <row r="270" spans="1:26" ht="14.25" customHeight="1">
      <c r="A270" s="367"/>
      <c r="B270" s="365"/>
      <c r="C270" s="367"/>
      <c r="D270" s="367"/>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row>
    <row r="271" spans="1:26" ht="14.25" customHeight="1">
      <c r="A271" s="367"/>
      <c r="B271" s="365"/>
      <c r="C271" s="367"/>
      <c r="D271" s="367"/>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row>
    <row r="272" spans="1:26" ht="14.25" customHeight="1">
      <c r="A272" s="367"/>
      <c r="B272" s="365"/>
      <c r="C272" s="367"/>
      <c r="D272" s="367"/>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row>
    <row r="273" spans="1:26" ht="14.25" customHeight="1">
      <c r="A273" s="367"/>
      <c r="B273" s="365"/>
      <c r="C273" s="367"/>
      <c r="D273" s="367"/>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row>
    <row r="274" spans="1:26" ht="14.25" customHeight="1">
      <c r="A274" s="367"/>
      <c r="B274" s="365"/>
      <c r="C274" s="367"/>
      <c r="D274" s="367"/>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row>
    <row r="275" spans="1:26" ht="14.25" customHeight="1">
      <c r="A275" s="367"/>
      <c r="B275" s="365"/>
      <c r="C275" s="367"/>
      <c r="D275" s="367"/>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row>
    <row r="276" spans="1:26" ht="14.25" customHeight="1">
      <c r="A276" s="367"/>
      <c r="B276" s="365"/>
      <c r="C276" s="367"/>
      <c r="D276" s="367"/>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row>
    <row r="277" spans="1:26" ht="14.25" customHeight="1">
      <c r="A277" s="367"/>
      <c r="B277" s="365"/>
      <c r="C277" s="367"/>
      <c r="D277" s="367"/>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row>
    <row r="278" spans="1:26" ht="14.25" customHeight="1">
      <c r="A278" s="367"/>
      <c r="B278" s="365"/>
      <c r="C278" s="367"/>
      <c r="D278" s="367"/>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row>
    <row r="279" spans="1:26" ht="14.25" customHeight="1">
      <c r="A279" s="367"/>
      <c r="B279" s="365"/>
      <c r="C279" s="367"/>
      <c r="D279" s="367"/>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row>
    <row r="280" spans="1:26" ht="14.25" customHeight="1">
      <c r="A280" s="367"/>
      <c r="B280" s="365"/>
      <c r="C280" s="367"/>
      <c r="D280" s="367"/>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row>
    <row r="281" spans="1:26" ht="14.25" customHeight="1">
      <c r="A281" s="367"/>
      <c r="B281" s="365"/>
      <c r="C281" s="367"/>
      <c r="D281" s="367"/>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row>
    <row r="282" spans="1:26" ht="14.25" customHeight="1">
      <c r="A282" s="367"/>
      <c r="B282" s="365"/>
      <c r="C282" s="367"/>
      <c r="D282" s="367"/>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row>
    <row r="283" spans="1:26" ht="14.25" customHeight="1">
      <c r="A283" s="367"/>
      <c r="B283" s="365"/>
      <c r="C283" s="367"/>
      <c r="D283" s="367"/>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row>
    <row r="284" spans="1:26" ht="14.25" customHeight="1">
      <c r="A284" s="367"/>
      <c r="B284" s="365"/>
      <c r="C284" s="367"/>
      <c r="D284" s="367"/>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row>
    <row r="285" spans="1:26" ht="14.25" customHeight="1">
      <c r="A285" s="367"/>
      <c r="B285" s="365"/>
      <c r="C285" s="367"/>
      <c r="D285" s="367"/>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row>
    <row r="286" spans="1:26" ht="14.25" customHeight="1">
      <c r="A286" s="367"/>
      <c r="B286" s="365"/>
      <c r="C286" s="367"/>
      <c r="D286" s="367"/>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row>
    <row r="287" spans="1:26" ht="14.25" customHeight="1">
      <c r="A287" s="367"/>
      <c r="B287" s="365"/>
      <c r="C287" s="367"/>
      <c r="D287" s="367"/>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row>
    <row r="288" spans="1:26" ht="14.25" customHeight="1">
      <c r="A288" s="367"/>
      <c r="B288" s="365"/>
      <c r="C288" s="367"/>
      <c r="D288" s="367"/>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row>
    <row r="289" spans="1:26" ht="14.25" customHeight="1">
      <c r="A289" s="367"/>
      <c r="B289" s="365"/>
      <c r="C289" s="367"/>
      <c r="D289" s="367"/>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row>
    <row r="290" spans="1:26" ht="14.25" customHeight="1">
      <c r="A290" s="367"/>
      <c r="B290" s="365"/>
      <c r="C290" s="367"/>
      <c r="D290" s="367"/>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row>
    <row r="291" spans="1:26" ht="14.25" customHeight="1">
      <c r="A291" s="367"/>
      <c r="B291" s="365"/>
      <c r="C291" s="367"/>
      <c r="D291" s="367"/>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row>
    <row r="292" spans="1:26" ht="14.25" customHeight="1">
      <c r="A292" s="367"/>
      <c r="B292" s="365"/>
      <c r="C292" s="367"/>
      <c r="D292" s="367"/>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row>
    <row r="293" spans="1:26" ht="14.25" customHeight="1">
      <c r="A293" s="367"/>
      <c r="B293" s="365"/>
      <c r="C293" s="367"/>
      <c r="D293" s="367"/>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row>
    <row r="294" spans="1:26" ht="14.25" customHeight="1">
      <c r="A294" s="367"/>
      <c r="B294" s="365"/>
      <c r="C294" s="367"/>
      <c r="D294" s="367"/>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row>
    <row r="295" spans="1:26" ht="14.25" customHeight="1">
      <c r="A295" s="367"/>
      <c r="B295" s="365"/>
      <c r="C295" s="367"/>
      <c r="D295" s="367"/>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row>
    <row r="296" spans="1:26" ht="14.25" customHeight="1">
      <c r="A296" s="367"/>
      <c r="B296" s="365"/>
      <c r="C296" s="367"/>
      <c r="D296" s="367"/>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row>
    <row r="297" spans="1:26" ht="14.25" customHeight="1">
      <c r="A297" s="367"/>
      <c r="B297" s="365"/>
      <c r="C297" s="367"/>
      <c r="D297" s="367"/>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row>
    <row r="298" spans="1:26" ht="14.25" customHeight="1">
      <c r="A298" s="367"/>
      <c r="B298" s="365"/>
      <c r="C298" s="367"/>
      <c r="D298" s="367"/>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row>
    <row r="299" spans="1:26" ht="14.25" customHeight="1">
      <c r="A299" s="367"/>
      <c r="B299" s="365"/>
      <c r="C299" s="367"/>
      <c r="D299" s="367"/>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row>
    <row r="300" spans="1:26" ht="14.25" customHeight="1">
      <c r="A300" s="367"/>
      <c r="B300" s="365"/>
      <c r="C300" s="367"/>
      <c r="D300" s="367"/>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row>
    <row r="301" spans="1:26" ht="14.25" customHeight="1">
      <c r="A301" s="367"/>
      <c r="B301" s="365"/>
      <c r="C301" s="367"/>
      <c r="D301" s="367"/>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row>
    <row r="302" spans="1:26" ht="14.25" customHeight="1">
      <c r="A302" s="367"/>
      <c r="B302" s="365"/>
      <c r="C302" s="367"/>
      <c r="D302" s="367"/>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row>
    <row r="303" spans="1:26" ht="14.25" customHeight="1">
      <c r="A303" s="367"/>
      <c r="B303" s="365"/>
      <c r="C303" s="367"/>
      <c r="D303" s="367"/>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row>
    <row r="304" spans="1:26" ht="14.25" customHeight="1">
      <c r="A304" s="367"/>
      <c r="B304" s="365"/>
      <c r="C304" s="367"/>
      <c r="D304" s="367"/>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row>
    <row r="305" spans="1:26" ht="14.25" customHeight="1">
      <c r="A305" s="367"/>
      <c r="B305" s="365"/>
      <c r="C305" s="367"/>
      <c r="D305" s="367"/>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row>
    <row r="306" spans="1:26" ht="14.25" customHeight="1">
      <c r="A306" s="367"/>
      <c r="B306" s="365"/>
      <c r="C306" s="367"/>
      <c r="D306" s="367"/>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row>
    <row r="307" spans="1:26" ht="14.25" customHeight="1">
      <c r="A307" s="367"/>
      <c r="B307" s="365"/>
      <c r="C307" s="367"/>
      <c r="D307" s="367"/>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row>
    <row r="308" spans="1:26" ht="14.25" customHeight="1">
      <c r="A308" s="367"/>
      <c r="B308" s="365"/>
      <c r="C308" s="367"/>
      <c r="D308" s="367"/>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row>
    <row r="309" spans="1:26" ht="14.25" customHeight="1">
      <c r="A309" s="367"/>
      <c r="B309" s="365"/>
      <c r="C309" s="367"/>
      <c r="D309" s="367"/>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row>
    <row r="310" spans="1:26" ht="14.25" customHeight="1">
      <c r="A310" s="367"/>
      <c r="B310" s="365"/>
      <c r="C310" s="367"/>
      <c r="D310" s="367"/>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row>
    <row r="311" spans="1:26" ht="14.25" customHeight="1">
      <c r="A311" s="367"/>
      <c r="B311" s="365"/>
      <c r="C311" s="367"/>
      <c r="D311" s="367"/>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row>
    <row r="312" spans="1:26" ht="14.25" customHeight="1">
      <c r="A312" s="367"/>
      <c r="B312" s="365"/>
      <c r="C312" s="367"/>
      <c r="D312" s="367"/>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row>
    <row r="313" spans="1:26" ht="14.25" customHeight="1">
      <c r="A313" s="367"/>
      <c r="B313" s="365"/>
      <c r="C313" s="367"/>
      <c r="D313" s="367"/>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row>
    <row r="314" spans="1:26" ht="14.25" customHeight="1">
      <c r="A314" s="367"/>
      <c r="B314" s="365"/>
      <c r="C314" s="367"/>
      <c r="D314" s="367"/>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row>
    <row r="315" spans="1:26" ht="14.25" customHeight="1">
      <c r="A315" s="367"/>
      <c r="B315" s="365"/>
      <c r="C315" s="367"/>
      <c r="D315" s="367"/>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row>
    <row r="316" spans="1:26" ht="14.25" customHeight="1">
      <c r="A316" s="367"/>
      <c r="B316" s="365"/>
      <c r="C316" s="367"/>
      <c r="D316" s="367"/>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row>
    <row r="317" spans="1:26" ht="14.25" customHeight="1">
      <c r="A317" s="367"/>
      <c r="B317" s="365"/>
      <c r="C317" s="367"/>
      <c r="D317" s="367"/>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row>
    <row r="318" spans="1:26" ht="14.25" customHeight="1">
      <c r="A318" s="367"/>
      <c r="B318" s="365"/>
      <c r="C318" s="367"/>
      <c r="D318" s="367"/>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row>
    <row r="319" spans="1:26" ht="14.25" customHeight="1">
      <c r="A319" s="367"/>
      <c r="B319" s="365"/>
      <c r="C319" s="367"/>
      <c r="D319" s="367"/>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row>
    <row r="320" spans="1:26" ht="14.25" customHeight="1">
      <c r="A320" s="367"/>
      <c r="B320" s="365"/>
      <c r="C320" s="367"/>
      <c r="D320" s="367"/>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row>
    <row r="321" spans="1:26" ht="14.25" customHeight="1">
      <c r="A321" s="367"/>
      <c r="B321" s="365"/>
      <c r="C321" s="367"/>
      <c r="D321" s="367"/>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row>
    <row r="322" spans="1:26" ht="14.25" customHeight="1">
      <c r="A322" s="367"/>
      <c r="B322" s="365"/>
      <c r="C322" s="367"/>
      <c r="D322" s="367"/>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row>
    <row r="323" spans="1:26" ht="14.25" customHeight="1">
      <c r="A323" s="367"/>
      <c r="B323" s="365"/>
      <c r="C323" s="367"/>
      <c r="D323" s="367"/>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row>
    <row r="324" spans="1:26" ht="14.25" customHeight="1">
      <c r="A324" s="367"/>
      <c r="B324" s="365"/>
      <c r="C324" s="367"/>
      <c r="D324" s="367"/>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row>
    <row r="325" spans="1:26" ht="14.25" customHeight="1">
      <c r="A325" s="367"/>
      <c r="B325" s="365"/>
      <c r="C325" s="367"/>
      <c r="D325" s="367"/>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row>
    <row r="326" spans="1:26" ht="14.25" customHeight="1">
      <c r="A326" s="367"/>
      <c r="B326" s="365"/>
      <c r="C326" s="367"/>
      <c r="D326" s="367"/>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row>
    <row r="327" spans="1:26" ht="14.25" customHeight="1">
      <c r="A327" s="367"/>
      <c r="B327" s="365"/>
      <c r="C327" s="367"/>
      <c r="D327" s="367"/>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row>
    <row r="328" spans="1:26" ht="14.25" customHeight="1">
      <c r="A328" s="367"/>
      <c r="B328" s="365"/>
      <c r="C328" s="367"/>
      <c r="D328" s="367"/>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row>
    <row r="329" spans="1:26" ht="14.25" customHeight="1">
      <c r="A329" s="367"/>
      <c r="B329" s="365"/>
      <c r="C329" s="367"/>
      <c r="D329" s="367"/>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row>
    <row r="330" spans="1:26" ht="14.25" customHeight="1">
      <c r="A330" s="367"/>
      <c r="B330" s="365"/>
      <c r="C330" s="367"/>
      <c r="D330" s="367"/>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row>
    <row r="331" spans="1:26" ht="14.25" customHeight="1">
      <c r="A331" s="367"/>
      <c r="B331" s="365"/>
      <c r="C331" s="367"/>
      <c r="D331" s="367"/>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row>
    <row r="332" spans="1:26" ht="14.25" customHeight="1">
      <c r="A332" s="367"/>
      <c r="B332" s="365"/>
      <c r="C332" s="367"/>
      <c r="D332" s="367"/>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row>
    <row r="333" spans="1:26" ht="14.25" customHeight="1">
      <c r="A333" s="367"/>
      <c r="B333" s="365"/>
      <c r="C333" s="367"/>
      <c r="D333" s="367"/>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row>
    <row r="334" spans="1:26" ht="14.25" customHeight="1">
      <c r="A334" s="367"/>
      <c r="B334" s="365"/>
      <c r="C334" s="367"/>
      <c r="D334" s="367"/>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row>
    <row r="335" spans="1:26" ht="14.25" customHeight="1">
      <c r="A335" s="367"/>
      <c r="B335" s="365"/>
      <c r="C335" s="367"/>
      <c r="D335" s="367"/>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row>
    <row r="336" spans="1:26" ht="14.25" customHeight="1">
      <c r="A336" s="367"/>
      <c r="B336" s="365"/>
      <c r="C336" s="367"/>
      <c r="D336" s="367"/>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row>
    <row r="337" spans="1:26" ht="14.25" customHeight="1">
      <c r="A337" s="367"/>
      <c r="B337" s="365"/>
      <c r="C337" s="367"/>
      <c r="D337" s="367"/>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row>
    <row r="338" spans="1:26" ht="14.25" customHeight="1">
      <c r="A338" s="367"/>
      <c r="B338" s="365"/>
      <c r="C338" s="367"/>
      <c r="D338" s="367"/>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row>
    <row r="339" spans="1:26" ht="14.25" customHeight="1">
      <c r="A339" s="367"/>
      <c r="B339" s="365"/>
      <c r="C339" s="367"/>
      <c r="D339" s="367"/>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row>
    <row r="340" spans="1:26" ht="14.25" customHeight="1">
      <c r="A340" s="367"/>
      <c r="B340" s="365"/>
      <c r="C340" s="367"/>
      <c r="D340" s="367"/>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row>
    <row r="341" spans="1:26" ht="14.25" customHeight="1">
      <c r="A341" s="367"/>
      <c r="B341" s="365"/>
      <c r="C341" s="367"/>
      <c r="D341" s="367"/>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row>
    <row r="342" spans="1:26" ht="14.25" customHeight="1">
      <c r="A342" s="367"/>
      <c r="B342" s="365"/>
      <c r="C342" s="367"/>
      <c r="D342" s="367"/>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row>
    <row r="343" spans="1:26" ht="14.25" customHeight="1">
      <c r="A343" s="367"/>
      <c r="B343" s="365"/>
      <c r="C343" s="367"/>
      <c r="D343" s="367"/>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row>
    <row r="344" spans="1:26" ht="14.25" customHeight="1">
      <c r="A344" s="367"/>
      <c r="B344" s="365"/>
      <c r="C344" s="367"/>
      <c r="D344" s="367"/>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row>
    <row r="345" spans="1:26" ht="14.25" customHeight="1">
      <c r="A345" s="367"/>
      <c r="B345" s="365"/>
      <c r="C345" s="367"/>
      <c r="D345" s="367"/>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row>
    <row r="346" spans="1:26" ht="14.25" customHeight="1">
      <c r="A346" s="367"/>
      <c r="B346" s="365"/>
      <c r="C346" s="367"/>
      <c r="D346" s="367"/>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row>
    <row r="347" spans="1:26" ht="14.25" customHeight="1">
      <c r="A347" s="367"/>
      <c r="B347" s="365"/>
      <c r="C347" s="367"/>
      <c r="D347" s="367"/>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row>
    <row r="348" spans="1:26" ht="14.25" customHeight="1">
      <c r="A348" s="367"/>
      <c r="B348" s="365"/>
      <c r="C348" s="367"/>
      <c r="D348" s="367"/>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row>
    <row r="349" spans="1:26" ht="14.25" customHeight="1">
      <c r="A349" s="367"/>
      <c r="B349" s="365"/>
      <c r="C349" s="367"/>
      <c r="D349" s="367"/>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row>
    <row r="350" spans="1:26" ht="14.25" customHeight="1">
      <c r="A350" s="367"/>
      <c r="B350" s="365"/>
      <c r="C350" s="367"/>
      <c r="D350" s="367"/>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row>
    <row r="351" spans="1:26" ht="14.25" customHeight="1">
      <c r="A351" s="367"/>
      <c r="B351" s="365"/>
      <c r="C351" s="367"/>
      <c r="D351" s="367"/>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row>
    <row r="352" spans="1:26" ht="14.25" customHeight="1">
      <c r="A352" s="367"/>
      <c r="B352" s="365"/>
      <c r="C352" s="367"/>
      <c r="D352" s="367"/>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row>
    <row r="353" spans="1:26" ht="14.25" customHeight="1">
      <c r="A353" s="367"/>
      <c r="B353" s="365"/>
      <c r="C353" s="367"/>
      <c r="D353" s="367"/>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row>
    <row r="354" spans="1:26" ht="14.25" customHeight="1">
      <c r="A354" s="367"/>
      <c r="B354" s="365"/>
      <c r="C354" s="367"/>
      <c r="D354" s="367"/>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row>
    <row r="355" spans="1:26" ht="14.25" customHeight="1">
      <c r="A355" s="367"/>
      <c r="B355" s="365"/>
      <c r="C355" s="367"/>
      <c r="D355" s="367"/>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row>
    <row r="356" spans="1:26" ht="14.25" customHeight="1">
      <c r="A356" s="367"/>
      <c r="B356" s="365"/>
      <c r="C356" s="367"/>
      <c r="D356" s="367"/>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row>
    <row r="357" spans="1:26" ht="14.25" customHeight="1">
      <c r="A357" s="367"/>
      <c r="B357" s="365"/>
      <c r="C357" s="367"/>
      <c r="D357" s="367"/>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row>
    <row r="358" spans="1:26" ht="14.25" customHeight="1">
      <c r="A358" s="367"/>
      <c r="B358" s="365"/>
      <c r="C358" s="367"/>
      <c r="D358" s="367"/>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row>
    <row r="359" spans="1:26" ht="14.25" customHeight="1">
      <c r="A359" s="367"/>
      <c r="B359" s="365"/>
      <c r="C359" s="367"/>
      <c r="D359" s="367"/>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row>
    <row r="360" spans="1:26" ht="14.25" customHeight="1">
      <c r="A360" s="367"/>
      <c r="B360" s="365"/>
      <c r="C360" s="367"/>
      <c r="D360" s="367"/>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row>
    <row r="361" spans="1:26" ht="14.25" customHeight="1">
      <c r="A361" s="367"/>
      <c r="B361" s="365"/>
      <c r="C361" s="367"/>
      <c r="D361" s="367"/>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row>
    <row r="362" spans="1:26" ht="14.25" customHeight="1">
      <c r="A362" s="367"/>
      <c r="B362" s="365"/>
      <c r="C362" s="367"/>
      <c r="D362" s="367"/>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row>
    <row r="363" spans="1:26" ht="14.25" customHeight="1">
      <c r="A363" s="367"/>
      <c r="B363" s="365"/>
      <c r="C363" s="367"/>
      <c r="D363" s="367"/>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row>
    <row r="364" spans="1:26" ht="14.25" customHeight="1">
      <c r="A364" s="367"/>
      <c r="B364" s="365"/>
      <c r="C364" s="367"/>
      <c r="D364" s="367"/>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row>
    <row r="365" spans="1:26" ht="14.25" customHeight="1">
      <c r="A365" s="367"/>
      <c r="B365" s="365"/>
      <c r="C365" s="367"/>
      <c r="D365" s="367"/>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row>
    <row r="366" spans="1:26" ht="14.25" customHeight="1">
      <c r="A366" s="367"/>
      <c r="B366" s="365"/>
      <c r="C366" s="367"/>
      <c r="D366" s="367"/>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row>
    <row r="367" spans="1:26" ht="14.25" customHeight="1">
      <c r="A367" s="367"/>
      <c r="B367" s="365"/>
      <c r="C367" s="367"/>
      <c r="D367" s="367"/>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row>
    <row r="368" spans="1:26" ht="14.25" customHeight="1">
      <c r="A368" s="367"/>
      <c r="B368" s="365"/>
      <c r="C368" s="367"/>
      <c r="D368" s="367"/>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row>
    <row r="369" spans="1:26" ht="14.25" customHeight="1">
      <c r="A369" s="367"/>
      <c r="B369" s="365"/>
      <c r="C369" s="367"/>
      <c r="D369" s="367"/>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row>
    <row r="370" spans="1:26" ht="14.25" customHeight="1">
      <c r="A370" s="367"/>
      <c r="B370" s="365"/>
      <c r="C370" s="367"/>
      <c r="D370" s="367"/>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row>
    <row r="371" spans="1:26" ht="14.25" customHeight="1">
      <c r="A371" s="367"/>
      <c r="B371" s="365"/>
      <c r="C371" s="367"/>
      <c r="D371" s="367"/>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row>
    <row r="372" spans="1:26" ht="14.25" customHeight="1">
      <c r="A372" s="367"/>
      <c r="B372" s="365"/>
      <c r="C372" s="367"/>
      <c r="D372" s="367"/>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row>
    <row r="373" spans="1:26" ht="14.25" customHeight="1">
      <c r="A373" s="367"/>
      <c r="B373" s="365"/>
      <c r="C373" s="367"/>
      <c r="D373" s="367"/>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row>
    <row r="374" spans="1:26" ht="14.25" customHeight="1">
      <c r="A374" s="367"/>
      <c r="B374" s="365"/>
      <c r="C374" s="367"/>
      <c r="D374" s="367"/>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row>
    <row r="375" spans="1:26" ht="14.25" customHeight="1">
      <c r="A375" s="367"/>
      <c r="B375" s="365"/>
      <c r="C375" s="367"/>
      <c r="D375" s="367"/>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row>
    <row r="376" spans="1:26" ht="14.25" customHeight="1">
      <c r="A376" s="367"/>
      <c r="B376" s="365"/>
      <c r="C376" s="367"/>
      <c r="D376" s="367"/>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row>
    <row r="377" spans="1:26" ht="14.25" customHeight="1">
      <c r="A377" s="367"/>
      <c r="B377" s="365"/>
      <c r="C377" s="367"/>
      <c r="D377" s="367"/>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row>
    <row r="378" spans="1:26" ht="14.25" customHeight="1">
      <c r="A378" s="367"/>
      <c r="B378" s="365"/>
      <c r="C378" s="367"/>
      <c r="D378" s="367"/>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row>
    <row r="379" spans="1:26" ht="14.25" customHeight="1">
      <c r="A379" s="367"/>
      <c r="B379" s="365"/>
      <c r="C379" s="367"/>
      <c r="D379" s="367"/>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row>
    <row r="380" spans="1:26" ht="14.25" customHeight="1">
      <c r="A380" s="367"/>
      <c r="B380" s="365"/>
      <c r="C380" s="367"/>
      <c r="D380" s="367"/>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row>
    <row r="381" spans="1:26" ht="14.25" customHeight="1">
      <c r="A381" s="367"/>
      <c r="B381" s="365"/>
      <c r="C381" s="367"/>
      <c r="D381" s="367"/>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row>
    <row r="382" spans="1:26" ht="14.25" customHeight="1">
      <c r="A382" s="367"/>
      <c r="B382" s="365"/>
      <c r="C382" s="367"/>
      <c r="D382" s="367"/>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row>
    <row r="383" spans="1:26" ht="14.25" customHeight="1">
      <c r="A383" s="367"/>
      <c r="B383" s="365"/>
      <c r="C383" s="367"/>
      <c r="D383" s="367"/>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row>
    <row r="384" spans="1:26" ht="14.25" customHeight="1">
      <c r="A384" s="367"/>
      <c r="B384" s="365"/>
      <c r="C384" s="367"/>
      <c r="D384" s="367"/>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row>
    <row r="385" spans="1:26" ht="14.25" customHeight="1">
      <c r="A385" s="367"/>
      <c r="B385" s="365"/>
      <c r="C385" s="367"/>
      <c r="D385" s="367"/>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row>
    <row r="386" spans="1:26" ht="14.25" customHeight="1">
      <c r="A386" s="367"/>
      <c r="B386" s="365"/>
      <c r="C386" s="367"/>
      <c r="D386" s="367"/>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row>
    <row r="387" spans="1:26" ht="14.25" customHeight="1">
      <c r="A387" s="367"/>
      <c r="B387" s="365"/>
      <c r="C387" s="367"/>
      <c r="D387" s="367"/>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row>
    <row r="388" spans="1:26" ht="14.25" customHeight="1">
      <c r="A388" s="367"/>
      <c r="B388" s="365"/>
      <c r="C388" s="367"/>
      <c r="D388" s="367"/>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row>
    <row r="389" spans="1:26" ht="14.25" customHeight="1">
      <c r="A389" s="367"/>
      <c r="B389" s="365"/>
      <c r="C389" s="367"/>
      <c r="D389" s="367"/>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row>
    <row r="390" spans="1:26" ht="14.25" customHeight="1">
      <c r="A390" s="367"/>
      <c r="B390" s="365"/>
      <c r="C390" s="367"/>
      <c r="D390" s="367"/>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row>
    <row r="391" spans="1:26" ht="14.25" customHeight="1">
      <c r="A391" s="367"/>
      <c r="B391" s="365"/>
      <c r="C391" s="367"/>
      <c r="D391" s="367"/>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row>
    <row r="392" spans="1:26" ht="14.25" customHeight="1">
      <c r="A392" s="367"/>
      <c r="B392" s="365"/>
      <c r="C392" s="367"/>
      <c r="D392" s="367"/>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row>
    <row r="393" spans="1:26" ht="14.25" customHeight="1">
      <c r="A393" s="367"/>
      <c r="B393" s="365"/>
      <c r="C393" s="367"/>
      <c r="D393" s="367"/>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row>
    <row r="394" spans="1:26" ht="14.25" customHeight="1">
      <c r="A394" s="367"/>
      <c r="B394" s="365"/>
      <c r="C394" s="367"/>
      <c r="D394" s="367"/>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row>
    <row r="395" spans="1:26" ht="14.25" customHeight="1">
      <c r="A395" s="367"/>
      <c r="B395" s="365"/>
      <c r="C395" s="367"/>
      <c r="D395" s="367"/>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row>
    <row r="396" spans="1:26" ht="14.25" customHeight="1">
      <c r="A396" s="367"/>
      <c r="B396" s="365"/>
      <c r="C396" s="367"/>
      <c r="D396" s="367"/>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row>
    <row r="397" spans="1:26" ht="14.25" customHeight="1">
      <c r="A397" s="367"/>
      <c r="B397" s="365"/>
      <c r="C397" s="367"/>
      <c r="D397" s="367"/>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row>
    <row r="398" spans="1:26" ht="14.25" customHeight="1">
      <c r="A398" s="367"/>
      <c r="B398" s="365"/>
      <c r="C398" s="367"/>
      <c r="D398" s="367"/>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row>
    <row r="399" spans="1:26" ht="14.25" customHeight="1">
      <c r="A399" s="367"/>
      <c r="B399" s="365"/>
      <c r="C399" s="367"/>
      <c r="D399" s="367"/>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row>
    <row r="400" spans="1:26" ht="14.25" customHeight="1">
      <c r="A400" s="367"/>
      <c r="B400" s="365"/>
      <c r="C400" s="367"/>
      <c r="D400" s="367"/>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row>
    <row r="401" spans="1:26" ht="14.25" customHeight="1">
      <c r="A401" s="367"/>
      <c r="B401" s="365"/>
      <c r="C401" s="367"/>
      <c r="D401" s="367"/>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row>
    <row r="402" spans="1:26" ht="14.25" customHeight="1">
      <c r="A402" s="367"/>
      <c r="B402" s="365"/>
      <c r="C402" s="367"/>
      <c r="D402" s="367"/>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row>
    <row r="403" spans="1:26" ht="14.25" customHeight="1">
      <c r="A403" s="367"/>
      <c r="B403" s="365"/>
      <c r="C403" s="367"/>
      <c r="D403" s="367"/>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row>
    <row r="404" spans="1:26" ht="14.25" customHeight="1">
      <c r="A404" s="367"/>
      <c r="B404" s="365"/>
      <c r="C404" s="367"/>
      <c r="D404" s="367"/>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row>
    <row r="405" spans="1:26" ht="14.25" customHeight="1">
      <c r="A405" s="367"/>
      <c r="B405" s="365"/>
      <c r="C405" s="367"/>
      <c r="D405" s="367"/>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row>
    <row r="406" spans="1:26" ht="14.25" customHeight="1">
      <c r="A406" s="367"/>
      <c r="B406" s="365"/>
      <c r="C406" s="367"/>
      <c r="D406" s="367"/>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row>
    <row r="407" spans="1:26" ht="14.25" customHeight="1">
      <c r="A407" s="367"/>
      <c r="B407" s="365"/>
      <c r="C407" s="367"/>
      <c r="D407" s="367"/>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row>
    <row r="408" spans="1:26" ht="14.25" customHeight="1">
      <c r="A408" s="367"/>
      <c r="B408" s="365"/>
      <c r="C408" s="367"/>
      <c r="D408" s="367"/>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row>
    <row r="409" spans="1:26" ht="14.25" customHeight="1">
      <c r="A409" s="367"/>
      <c r="B409" s="365"/>
      <c r="C409" s="367"/>
      <c r="D409" s="367"/>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row>
    <row r="410" spans="1:26" ht="14.25" customHeight="1">
      <c r="A410" s="367"/>
      <c r="B410" s="365"/>
      <c r="C410" s="367"/>
      <c r="D410" s="367"/>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row>
    <row r="411" spans="1:26" ht="14.25" customHeight="1">
      <c r="A411" s="367"/>
      <c r="B411" s="365"/>
      <c r="C411" s="367"/>
      <c r="D411" s="367"/>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row>
    <row r="412" spans="1:26" ht="14.25" customHeight="1">
      <c r="A412" s="367"/>
      <c r="B412" s="365"/>
      <c r="C412" s="367"/>
      <c r="D412" s="367"/>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row>
    <row r="413" spans="1:26" ht="14.25" customHeight="1">
      <c r="A413" s="367"/>
      <c r="B413" s="365"/>
      <c r="C413" s="367"/>
      <c r="D413" s="367"/>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row>
    <row r="414" spans="1:26" ht="14.25" customHeight="1">
      <c r="A414" s="367"/>
      <c r="B414" s="365"/>
      <c r="C414" s="367"/>
      <c r="D414" s="367"/>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row>
    <row r="415" spans="1:26" ht="14.25" customHeight="1">
      <c r="A415" s="367"/>
      <c r="B415" s="365"/>
      <c r="C415" s="367"/>
      <c r="D415" s="367"/>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row>
    <row r="416" spans="1:26" ht="14.25" customHeight="1">
      <c r="A416" s="367"/>
      <c r="B416" s="365"/>
      <c r="C416" s="367"/>
      <c r="D416" s="367"/>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row>
    <row r="417" spans="1:26" ht="14.25" customHeight="1">
      <c r="A417" s="367"/>
      <c r="B417" s="365"/>
      <c r="C417" s="367"/>
      <c r="D417" s="367"/>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row>
    <row r="418" spans="1:26" ht="14.25" customHeight="1">
      <c r="A418" s="367"/>
      <c r="B418" s="365"/>
      <c r="C418" s="367"/>
      <c r="D418" s="367"/>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row>
    <row r="419" spans="1:26" ht="14.25" customHeight="1">
      <c r="A419" s="367"/>
      <c r="B419" s="365"/>
      <c r="C419" s="367"/>
      <c r="D419" s="367"/>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row>
    <row r="420" spans="1:26" ht="14.25" customHeight="1">
      <c r="A420" s="367"/>
      <c r="B420" s="365"/>
      <c r="C420" s="367"/>
      <c r="D420" s="367"/>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row>
    <row r="421" spans="1:26" ht="14.25" customHeight="1">
      <c r="A421" s="367"/>
      <c r="B421" s="365"/>
      <c r="C421" s="367"/>
      <c r="D421" s="367"/>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row>
    <row r="422" spans="1:26" ht="14.25" customHeight="1">
      <c r="A422" s="367"/>
      <c r="B422" s="365"/>
      <c r="C422" s="367"/>
      <c r="D422" s="367"/>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row>
    <row r="423" spans="1:26" ht="14.25" customHeight="1">
      <c r="A423" s="367"/>
      <c r="B423" s="365"/>
      <c r="C423" s="367"/>
      <c r="D423" s="367"/>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row>
    <row r="424" spans="1:26" ht="14.25" customHeight="1">
      <c r="A424" s="367"/>
      <c r="B424" s="365"/>
      <c r="C424" s="367"/>
      <c r="D424" s="367"/>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row>
    <row r="425" spans="1:26" ht="14.25" customHeight="1">
      <c r="A425" s="367"/>
      <c r="B425" s="365"/>
      <c r="C425" s="367"/>
      <c r="D425" s="367"/>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row>
    <row r="426" spans="1:26" ht="14.25" customHeight="1">
      <c r="A426" s="367"/>
      <c r="B426" s="365"/>
      <c r="C426" s="367"/>
      <c r="D426" s="367"/>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row>
    <row r="427" spans="1:26" ht="14.25" customHeight="1">
      <c r="A427" s="367"/>
      <c r="B427" s="365"/>
      <c r="C427" s="367"/>
      <c r="D427" s="367"/>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row>
    <row r="428" spans="1:26" ht="14.25" customHeight="1">
      <c r="A428" s="367"/>
      <c r="B428" s="365"/>
      <c r="C428" s="367"/>
      <c r="D428" s="367"/>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row>
    <row r="429" spans="1:26" ht="14.25" customHeight="1">
      <c r="A429" s="367"/>
      <c r="B429" s="365"/>
      <c r="C429" s="367"/>
      <c r="D429" s="367"/>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row>
    <row r="430" spans="1:26" ht="14.25" customHeight="1">
      <c r="A430" s="367"/>
      <c r="B430" s="365"/>
      <c r="C430" s="367"/>
      <c r="D430" s="367"/>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row>
    <row r="431" spans="1:26" ht="14.25" customHeight="1">
      <c r="A431" s="367"/>
      <c r="B431" s="365"/>
      <c r="C431" s="367"/>
      <c r="D431" s="367"/>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row>
    <row r="432" spans="1:26" ht="14.25" customHeight="1">
      <c r="A432" s="367"/>
      <c r="B432" s="365"/>
      <c r="C432" s="367"/>
      <c r="D432" s="367"/>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row>
    <row r="433" spans="1:26" ht="14.25" customHeight="1">
      <c r="A433" s="367"/>
      <c r="B433" s="365"/>
      <c r="C433" s="367"/>
      <c r="D433" s="367"/>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row>
    <row r="434" spans="1:26" ht="14.25" customHeight="1">
      <c r="A434" s="367"/>
      <c r="B434" s="365"/>
      <c r="C434" s="367"/>
      <c r="D434" s="367"/>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row>
    <row r="435" spans="1:26" ht="14.25" customHeight="1">
      <c r="A435" s="367"/>
      <c r="B435" s="365"/>
      <c r="C435" s="367"/>
      <c r="D435" s="367"/>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row>
    <row r="436" spans="1:26" ht="14.25" customHeight="1">
      <c r="A436" s="367"/>
      <c r="B436" s="365"/>
      <c r="C436" s="367"/>
      <c r="D436" s="367"/>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row>
    <row r="437" spans="1:26" ht="14.25" customHeight="1">
      <c r="A437" s="367"/>
      <c r="B437" s="365"/>
      <c r="C437" s="367"/>
      <c r="D437" s="367"/>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row>
    <row r="438" spans="1:26" ht="14.25" customHeight="1">
      <c r="A438" s="367"/>
      <c r="B438" s="365"/>
      <c r="C438" s="367"/>
      <c r="D438" s="367"/>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row>
    <row r="439" spans="1:26" ht="14.25" customHeight="1">
      <c r="A439" s="367"/>
      <c r="B439" s="365"/>
      <c r="C439" s="367"/>
      <c r="D439" s="367"/>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row>
    <row r="440" spans="1:26" ht="14.25" customHeight="1">
      <c r="A440" s="367"/>
      <c r="B440" s="365"/>
      <c r="C440" s="367"/>
      <c r="D440" s="367"/>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row>
    <row r="441" spans="1:26" ht="14.25" customHeight="1">
      <c r="A441" s="367"/>
      <c r="B441" s="365"/>
      <c r="C441" s="367"/>
      <c r="D441" s="367"/>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row>
    <row r="442" spans="1:26" ht="14.25" customHeight="1">
      <c r="A442" s="367"/>
      <c r="B442" s="365"/>
      <c r="C442" s="367"/>
      <c r="D442" s="367"/>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row>
    <row r="443" spans="1:26" ht="14.25" customHeight="1">
      <c r="A443" s="367"/>
      <c r="B443" s="365"/>
      <c r="C443" s="367"/>
      <c r="D443" s="367"/>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row>
    <row r="444" spans="1:26" ht="14.25" customHeight="1">
      <c r="A444" s="367"/>
      <c r="B444" s="365"/>
      <c r="C444" s="367"/>
      <c r="D444" s="367"/>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row>
    <row r="445" spans="1:26" ht="14.25" customHeight="1">
      <c r="A445" s="367"/>
      <c r="B445" s="365"/>
      <c r="C445" s="367"/>
      <c r="D445" s="367"/>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row>
    <row r="446" spans="1:26" ht="14.25" customHeight="1">
      <c r="A446" s="367"/>
      <c r="B446" s="365"/>
      <c r="C446" s="367"/>
      <c r="D446" s="367"/>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row>
    <row r="447" spans="1:26" ht="14.25" customHeight="1">
      <c r="A447" s="367"/>
      <c r="B447" s="365"/>
      <c r="C447" s="367"/>
      <c r="D447" s="367"/>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row>
    <row r="448" spans="1:26" ht="14.25" customHeight="1">
      <c r="A448" s="367"/>
      <c r="B448" s="365"/>
      <c r="C448" s="367"/>
      <c r="D448" s="367"/>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row>
    <row r="449" spans="1:26" ht="14.25" customHeight="1">
      <c r="A449" s="367"/>
      <c r="B449" s="365"/>
      <c r="C449" s="367"/>
      <c r="D449" s="367"/>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row>
    <row r="450" spans="1:26" ht="14.25" customHeight="1">
      <c r="A450" s="367"/>
      <c r="B450" s="365"/>
      <c r="C450" s="367"/>
      <c r="D450" s="367"/>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row>
    <row r="451" spans="1:26" ht="14.25" customHeight="1">
      <c r="A451" s="367"/>
      <c r="B451" s="365"/>
      <c r="C451" s="367"/>
      <c r="D451" s="367"/>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row>
    <row r="452" spans="1:26" ht="14.25" customHeight="1">
      <c r="A452" s="367"/>
      <c r="B452" s="365"/>
      <c r="C452" s="367"/>
      <c r="D452" s="367"/>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row>
    <row r="453" spans="1:26" ht="14.25" customHeight="1">
      <c r="A453" s="367"/>
      <c r="B453" s="365"/>
      <c r="C453" s="367"/>
      <c r="D453" s="367"/>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row>
    <row r="454" spans="1:26" ht="14.25" customHeight="1">
      <c r="A454" s="367"/>
      <c r="B454" s="365"/>
      <c r="C454" s="367"/>
      <c r="D454" s="367"/>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row>
    <row r="455" spans="1:26" ht="14.25" customHeight="1">
      <c r="A455" s="367"/>
      <c r="B455" s="365"/>
      <c r="C455" s="367"/>
      <c r="D455" s="367"/>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row>
    <row r="456" spans="1:26" ht="14.25" customHeight="1">
      <c r="A456" s="367"/>
      <c r="B456" s="365"/>
      <c r="C456" s="367"/>
      <c r="D456" s="367"/>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row>
    <row r="457" spans="1:26" ht="14.25" customHeight="1">
      <c r="A457" s="367"/>
      <c r="B457" s="365"/>
      <c r="C457" s="367"/>
      <c r="D457" s="367"/>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row>
    <row r="458" spans="1:26" ht="14.25" customHeight="1">
      <c r="A458" s="367"/>
      <c r="B458" s="365"/>
      <c r="C458" s="367"/>
      <c r="D458" s="367"/>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row>
    <row r="459" spans="1:26" ht="14.25" customHeight="1">
      <c r="A459" s="367"/>
      <c r="B459" s="365"/>
      <c r="C459" s="367"/>
      <c r="D459" s="367"/>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row>
    <row r="460" spans="1:26" ht="14.25" customHeight="1">
      <c r="A460" s="367"/>
      <c r="B460" s="365"/>
      <c r="C460" s="367"/>
      <c r="D460" s="367"/>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row>
    <row r="461" spans="1:26" ht="14.25" customHeight="1">
      <c r="A461" s="367"/>
      <c r="B461" s="365"/>
      <c r="C461" s="367"/>
      <c r="D461" s="367"/>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row>
    <row r="462" spans="1:26" ht="14.25" customHeight="1">
      <c r="A462" s="367"/>
      <c r="B462" s="365"/>
      <c r="C462" s="367"/>
      <c r="D462" s="367"/>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row>
    <row r="463" spans="1:26" ht="14.25" customHeight="1">
      <c r="A463" s="367"/>
      <c r="B463" s="365"/>
      <c r="C463" s="367"/>
      <c r="D463" s="367"/>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row>
    <row r="464" spans="1:26" ht="14.25" customHeight="1">
      <c r="A464" s="367"/>
      <c r="B464" s="365"/>
      <c r="C464" s="367"/>
      <c r="D464" s="367"/>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row>
    <row r="465" spans="1:26" ht="14.25" customHeight="1">
      <c r="A465" s="367"/>
      <c r="B465" s="365"/>
      <c r="C465" s="367"/>
      <c r="D465" s="367"/>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row>
    <row r="466" spans="1:26" ht="14.25" customHeight="1">
      <c r="A466" s="367"/>
      <c r="B466" s="365"/>
      <c r="C466" s="367"/>
      <c r="D466" s="367"/>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row>
    <row r="467" spans="1:26" ht="14.25" customHeight="1">
      <c r="A467" s="367"/>
      <c r="B467" s="365"/>
      <c r="C467" s="367"/>
      <c r="D467" s="367"/>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row>
    <row r="468" spans="1:26" ht="14.25" customHeight="1">
      <c r="A468" s="367"/>
      <c r="B468" s="365"/>
      <c r="C468" s="367"/>
      <c r="D468" s="367"/>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row>
    <row r="469" spans="1:26" ht="14.25" customHeight="1">
      <c r="A469" s="367"/>
      <c r="B469" s="365"/>
      <c r="C469" s="367"/>
      <c r="D469" s="367"/>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row>
    <row r="470" spans="1:26" ht="14.25" customHeight="1">
      <c r="A470" s="367"/>
      <c r="B470" s="365"/>
      <c r="C470" s="367"/>
      <c r="D470" s="367"/>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row>
    <row r="471" spans="1:26" ht="14.25" customHeight="1">
      <c r="A471" s="367"/>
      <c r="B471" s="365"/>
      <c r="C471" s="367"/>
      <c r="D471" s="367"/>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row>
    <row r="472" spans="1:26" ht="14.25" customHeight="1">
      <c r="A472" s="367"/>
      <c r="B472" s="365"/>
      <c r="C472" s="367"/>
      <c r="D472" s="367"/>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row>
    <row r="473" spans="1:26" ht="14.25" customHeight="1">
      <c r="A473" s="367"/>
      <c r="B473" s="365"/>
      <c r="C473" s="367"/>
      <c r="D473" s="367"/>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row>
    <row r="474" spans="1:26" ht="14.25" customHeight="1">
      <c r="A474" s="367"/>
      <c r="B474" s="365"/>
      <c r="C474" s="367"/>
      <c r="D474" s="367"/>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row>
    <row r="475" spans="1:26" ht="14.25" customHeight="1">
      <c r="A475" s="367"/>
      <c r="B475" s="365"/>
      <c r="C475" s="367"/>
      <c r="D475" s="367"/>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row>
    <row r="476" spans="1:26" ht="14.25" customHeight="1">
      <c r="A476" s="367"/>
      <c r="B476" s="365"/>
      <c r="C476" s="367"/>
      <c r="D476" s="367"/>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row>
    <row r="477" spans="1:26" ht="14.25" customHeight="1">
      <c r="A477" s="367"/>
      <c r="B477" s="365"/>
      <c r="C477" s="367"/>
      <c r="D477" s="367"/>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row>
    <row r="478" spans="1:26" ht="14.25" customHeight="1">
      <c r="A478" s="367"/>
      <c r="B478" s="365"/>
      <c r="C478" s="367"/>
      <c r="D478" s="367"/>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row>
    <row r="479" spans="1:26" ht="14.25" customHeight="1">
      <c r="A479" s="367"/>
      <c r="B479" s="365"/>
      <c r="C479" s="367"/>
      <c r="D479" s="367"/>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row>
    <row r="480" spans="1:26" ht="14.25" customHeight="1">
      <c r="A480" s="367"/>
      <c r="B480" s="365"/>
      <c r="C480" s="367"/>
      <c r="D480" s="367"/>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row>
    <row r="481" spans="1:26" ht="14.25" customHeight="1">
      <c r="A481" s="367"/>
      <c r="B481" s="365"/>
      <c r="C481" s="367"/>
      <c r="D481" s="367"/>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row>
    <row r="482" spans="1:26" ht="14.25" customHeight="1">
      <c r="A482" s="367"/>
      <c r="B482" s="365"/>
      <c r="C482" s="367"/>
      <c r="D482" s="367"/>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row>
    <row r="483" spans="1:26" ht="14.25" customHeight="1">
      <c r="A483" s="367"/>
      <c r="B483" s="365"/>
      <c r="C483" s="367"/>
      <c r="D483" s="367"/>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row>
    <row r="484" spans="1:26" ht="14.25" customHeight="1">
      <c r="A484" s="367"/>
      <c r="B484" s="365"/>
      <c r="C484" s="367"/>
      <c r="D484" s="367"/>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row>
    <row r="485" spans="1:26" ht="14.25" customHeight="1">
      <c r="A485" s="367"/>
      <c r="B485" s="365"/>
      <c r="C485" s="367"/>
      <c r="D485" s="367"/>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row>
    <row r="486" spans="1:26" ht="14.25" customHeight="1">
      <c r="A486" s="367"/>
      <c r="B486" s="365"/>
      <c r="C486" s="367"/>
      <c r="D486" s="367"/>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row>
    <row r="487" spans="1:26" ht="14.25" customHeight="1">
      <c r="A487" s="367"/>
      <c r="B487" s="365"/>
      <c r="C487" s="367"/>
      <c r="D487" s="367"/>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row>
    <row r="488" spans="1:26" ht="14.25" customHeight="1">
      <c r="A488" s="367"/>
      <c r="B488" s="365"/>
      <c r="C488" s="367"/>
      <c r="D488" s="367"/>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row>
    <row r="489" spans="1:26" ht="14.25" customHeight="1">
      <c r="A489" s="367"/>
      <c r="B489" s="365"/>
      <c r="C489" s="367"/>
      <c r="D489" s="367"/>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row>
    <row r="490" spans="1:26" ht="14.25" customHeight="1">
      <c r="A490" s="367"/>
      <c r="B490" s="365"/>
      <c r="C490" s="367"/>
      <c r="D490" s="367"/>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row>
    <row r="491" spans="1:26" ht="14.25" customHeight="1">
      <c r="A491" s="367"/>
      <c r="B491" s="365"/>
      <c r="C491" s="367"/>
      <c r="D491" s="367"/>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row>
    <row r="492" spans="1:26" ht="14.25" customHeight="1">
      <c r="A492" s="367"/>
      <c r="B492" s="365"/>
      <c r="C492" s="367"/>
      <c r="D492" s="367"/>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row>
    <row r="493" spans="1:26" ht="14.25" customHeight="1">
      <c r="A493" s="367"/>
      <c r="B493" s="365"/>
      <c r="C493" s="367"/>
      <c r="D493" s="367"/>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row>
    <row r="494" spans="1:26" ht="14.25" customHeight="1">
      <c r="A494" s="367"/>
      <c r="B494" s="365"/>
      <c r="C494" s="367"/>
      <c r="D494" s="367"/>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row>
    <row r="495" spans="1:26" ht="14.25" customHeight="1">
      <c r="A495" s="367"/>
      <c r="B495" s="365"/>
      <c r="C495" s="367"/>
      <c r="D495" s="367"/>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row>
    <row r="496" spans="1:26" ht="14.25" customHeight="1">
      <c r="A496" s="367"/>
      <c r="B496" s="365"/>
      <c r="C496" s="367"/>
      <c r="D496" s="367"/>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row>
    <row r="497" spans="1:26" ht="14.25" customHeight="1">
      <c r="A497" s="367"/>
      <c r="B497" s="365"/>
      <c r="C497" s="367"/>
      <c r="D497" s="367"/>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row>
    <row r="498" spans="1:26" ht="14.25" customHeight="1">
      <c r="A498" s="367"/>
      <c r="B498" s="365"/>
      <c r="C498" s="367"/>
      <c r="D498" s="367"/>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row>
    <row r="499" spans="1:26" ht="14.25" customHeight="1">
      <c r="A499" s="367"/>
      <c r="B499" s="365"/>
      <c r="C499" s="367"/>
      <c r="D499" s="367"/>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row>
    <row r="500" spans="1:26" ht="14.25" customHeight="1">
      <c r="A500" s="367"/>
      <c r="B500" s="365"/>
      <c r="C500" s="367"/>
      <c r="D500" s="367"/>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row>
    <row r="501" spans="1:26" ht="14.25" customHeight="1">
      <c r="A501" s="367"/>
      <c r="B501" s="365"/>
      <c r="C501" s="367"/>
      <c r="D501" s="367"/>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row>
    <row r="502" spans="1:26" ht="14.25" customHeight="1">
      <c r="A502" s="367"/>
      <c r="B502" s="365"/>
      <c r="C502" s="367"/>
      <c r="D502" s="367"/>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row>
    <row r="503" spans="1:26" ht="14.25" customHeight="1">
      <c r="A503" s="367"/>
      <c r="B503" s="365"/>
      <c r="C503" s="367"/>
      <c r="D503" s="367"/>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row>
    <row r="504" spans="1:26" ht="14.25" customHeight="1">
      <c r="A504" s="367"/>
      <c r="B504" s="365"/>
      <c r="C504" s="367"/>
      <c r="D504" s="367"/>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row>
    <row r="505" spans="1:26" ht="14.25" customHeight="1">
      <c r="A505" s="367"/>
      <c r="B505" s="365"/>
      <c r="C505" s="367"/>
      <c r="D505" s="367"/>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row>
    <row r="506" spans="1:26" ht="14.25" customHeight="1">
      <c r="A506" s="367"/>
      <c r="B506" s="365"/>
      <c r="C506" s="367"/>
      <c r="D506" s="367"/>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row>
    <row r="507" spans="1:26" ht="14.25" customHeight="1">
      <c r="A507" s="367"/>
      <c r="B507" s="365"/>
      <c r="C507" s="367"/>
      <c r="D507" s="367"/>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row>
    <row r="508" spans="1:26" ht="14.25" customHeight="1">
      <c r="A508" s="367"/>
      <c r="B508" s="365"/>
      <c r="C508" s="367"/>
      <c r="D508" s="367"/>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row>
    <row r="509" spans="1:26" ht="14.25" customHeight="1">
      <c r="A509" s="367"/>
      <c r="B509" s="365"/>
      <c r="C509" s="367"/>
      <c r="D509" s="367"/>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row>
    <row r="510" spans="1:26" ht="14.25" customHeight="1">
      <c r="A510" s="367"/>
      <c r="B510" s="365"/>
      <c r="C510" s="367"/>
      <c r="D510" s="367"/>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row>
    <row r="511" spans="1:26" ht="14.25" customHeight="1">
      <c r="A511" s="367"/>
      <c r="B511" s="365"/>
      <c r="C511" s="367"/>
      <c r="D511" s="367"/>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row>
    <row r="512" spans="1:26" ht="14.25" customHeight="1">
      <c r="A512" s="367"/>
      <c r="B512" s="365"/>
      <c r="C512" s="367"/>
      <c r="D512" s="367"/>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row>
    <row r="513" spans="1:26" ht="14.25" customHeight="1">
      <c r="A513" s="367"/>
      <c r="B513" s="365"/>
      <c r="C513" s="367"/>
      <c r="D513" s="367"/>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row>
    <row r="514" spans="1:26" ht="14.25" customHeight="1">
      <c r="A514" s="367"/>
      <c r="B514" s="365"/>
      <c r="C514" s="367"/>
      <c r="D514" s="367"/>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row>
    <row r="515" spans="1:26" ht="14.25" customHeight="1">
      <c r="A515" s="367"/>
      <c r="B515" s="365"/>
      <c r="C515" s="367"/>
      <c r="D515" s="367"/>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row>
    <row r="516" spans="1:26" ht="14.25" customHeight="1">
      <c r="A516" s="367"/>
      <c r="B516" s="365"/>
      <c r="C516" s="367"/>
      <c r="D516" s="367"/>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row>
    <row r="517" spans="1:26" ht="14.25" customHeight="1">
      <c r="A517" s="367"/>
      <c r="B517" s="365"/>
      <c r="C517" s="367"/>
      <c r="D517" s="367"/>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row>
    <row r="518" spans="1:26" ht="14.25" customHeight="1">
      <c r="A518" s="367"/>
      <c r="B518" s="365"/>
      <c r="C518" s="367"/>
      <c r="D518" s="367"/>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row>
    <row r="519" spans="1:26" ht="14.25" customHeight="1">
      <c r="A519" s="367"/>
      <c r="B519" s="365"/>
      <c r="C519" s="367"/>
      <c r="D519" s="367"/>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row>
    <row r="520" spans="1:26" ht="14.25" customHeight="1">
      <c r="A520" s="367"/>
      <c r="B520" s="365"/>
      <c r="C520" s="367"/>
      <c r="D520" s="367"/>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row>
    <row r="521" spans="1:26" ht="14.25" customHeight="1">
      <c r="A521" s="367"/>
      <c r="B521" s="365"/>
      <c r="C521" s="367"/>
      <c r="D521" s="367"/>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row>
    <row r="522" spans="1:26" ht="14.25" customHeight="1">
      <c r="A522" s="367"/>
      <c r="B522" s="365"/>
      <c r="C522" s="367"/>
      <c r="D522" s="367"/>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row>
    <row r="523" spans="1:26" ht="14.25" customHeight="1">
      <c r="A523" s="367"/>
      <c r="B523" s="365"/>
      <c r="C523" s="367"/>
      <c r="D523" s="367"/>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row>
    <row r="524" spans="1:26" ht="14.25" customHeight="1">
      <c r="A524" s="367"/>
      <c r="B524" s="365"/>
      <c r="C524" s="367"/>
      <c r="D524" s="367"/>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row>
    <row r="525" spans="1:26" ht="14.25" customHeight="1">
      <c r="A525" s="367"/>
      <c r="B525" s="365"/>
      <c r="C525" s="367"/>
      <c r="D525" s="367"/>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row>
    <row r="526" spans="1:26" ht="14.25" customHeight="1">
      <c r="A526" s="367"/>
      <c r="B526" s="365"/>
      <c r="C526" s="367"/>
      <c r="D526" s="367"/>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row>
    <row r="527" spans="1:26" ht="14.25" customHeight="1">
      <c r="A527" s="367"/>
      <c r="B527" s="365"/>
      <c r="C527" s="367"/>
      <c r="D527" s="367"/>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row>
    <row r="528" spans="1:26" ht="14.25" customHeight="1">
      <c r="A528" s="367"/>
      <c r="B528" s="365"/>
      <c r="C528" s="367"/>
      <c r="D528" s="367"/>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row>
    <row r="529" spans="1:26" ht="14.25" customHeight="1">
      <c r="A529" s="367"/>
      <c r="B529" s="365"/>
      <c r="C529" s="367"/>
      <c r="D529" s="367"/>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row>
    <row r="530" spans="1:26" ht="14.25" customHeight="1">
      <c r="A530" s="367"/>
      <c r="B530" s="365"/>
      <c r="C530" s="367"/>
      <c r="D530" s="367"/>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row>
    <row r="531" spans="1:26" ht="14.25" customHeight="1">
      <c r="A531" s="367"/>
      <c r="B531" s="365"/>
      <c r="C531" s="367"/>
      <c r="D531" s="367"/>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row>
    <row r="532" spans="1:26" ht="14.25" customHeight="1">
      <c r="A532" s="367"/>
      <c r="B532" s="365"/>
      <c r="C532" s="367"/>
      <c r="D532" s="367"/>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row>
    <row r="533" spans="1:26" ht="14.25" customHeight="1">
      <c r="A533" s="367"/>
      <c r="B533" s="365"/>
      <c r="C533" s="367"/>
      <c r="D533" s="367"/>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row>
    <row r="534" spans="1:26" ht="14.25" customHeight="1">
      <c r="A534" s="367"/>
      <c r="B534" s="365"/>
      <c r="C534" s="367"/>
      <c r="D534" s="367"/>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row>
    <row r="535" spans="1:26" ht="14.25" customHeight="1">
      <c r="A535" s="367"/>
      <c r="B535" s="365"/>
      <c r="C535" s="367"/>
      <c r="D535" s="367"/>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row>
    <row r="536" spans="1:26" ht="14.25" customHeight="1">
      <c r="A536" s="367"/>
      <c r="B536" s="365"/>
      <c r="C536" s="367"/>
      <c r="D536" s="367"/>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row>
    <row r="537" spans="1:26" ht="14.25" customHeight="1">
      <c r="A537" s="367"/>
      <c r="B537" s="365"/>
      <c r="C537" s="367"/>
      <c r="D537" s="367"/>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row>
    <row r="538" spans="1:26" ht="14.25" customHeight="1">
      <c r="A538" s="367"/>
      <c r="B538" s="365"/>
      <c r="C538" s="367"/>
      <c r="D538" s="367"/>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row>
    <row r="539" spans="1:26" ht="14.25" customHeight="1">
      <c r="A539" s="367"/>
      <c r="B539" s="365"/>
      <c r="C539" s="367"/>
      <c r="D539" s="367"/>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row>
    <row r="540" spans="1:26" ht="14.25" customHeight="1">
      <c r="A540" s="367"/>
      <c r="B540" s="365"/>
      <c r="C540" s="367"/>
      <c r="D540" s="367"/>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row>
    <row r="541" spans="1:26" ht="14.25" customHeight="1">
      <c r="A541" s="367"/>
      <c r="B541" s="365"/>
      <c r="C541" s="367"/>
      <c r="D541" s="367"/>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row>
    <row r="542" spans="1:26" ht="14.25" customHeight="1">
      <c r="A542" s="367"/>
      <c r="B542" s="365"/>
      <c r="C542" s="367"/>
      <c r="D542" s="367"/>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row>
    <row r="543" spans="1:26" ht="14.25" customHeight="1">
      <c r="A543" s="367"/>
      <c r="B543" s="365"/>
      <c r="C543" s="367"/>
      <c r="D543" s="367"/>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row>
    <row r="544" spans="1:26" ht="14.25" customHeight="1">
      <c r="A544" s="367"/>
      <c r="B544" s="365"/>
      <c r="C544" s="367"/>
      <c r="D544" s="367"/>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row>
    <row r="545" spans="1:26" ht="14.25" customHeight="1">
      <c r="A545" s="367"/>
      <c r="B545" s="365"/>
      <c r="C545" s="367"/>
      <c r="D545" s="367"/>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row>
    <row r="546" spans="1:26" ht="14.25" customHeight="1">
      <c r="A546" s="367"/>
      <c r="B546" s="365"/>
      <c r="C546" s="367"/>
      <c r="D546" s="367"/>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row>
    <row r="547" spans="1:26" ht="14.25" customHeight="1">
      <c r="A547" s="367"/>
      <c r="B547" s="365"/>
      <c r="C547" s="367"/>
      <c r="D547" s="367"/>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row>
    <row r="548" spans="1:26" ht="14.25" customHeight="1">
      <c r="A548" s="367"/>
      <c r="B548" s="365"/>
      <c r="C548" s="367"/>
      <c r="D548" s="367"/>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row>
    <row r="549" spans="1:26" ht="14.25" customHeight="1">
      <c r="A549" s="367"/>
      <c r="B549" s="365"/>
      <c r="C549" s="367"/>
      <c r="D549" s="367"/>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row>
    <row r="550" spans="1:26" ht="14.25" customHeight="1">
      <c r="A550" s="367"/>
      <c r="B550" s="365"/>
      <c r="C550" s="367"/>
      <c r="D550" s="367"/>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row>
    <row r="551" spans="1:26" ht="14.25" customHeight="1">
      <c r="A551" s="367"/>
      <c r="B551" s="365"/>
      <c r="C551" s="367"/>
      <c r="D551" s="367"/>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row>
    <row r="552" spans="1:26" ht="14.25" customHeight="1">
      <c r="A552" s="367"/>
      <c r="B552" s="365"/>
      <c r="C552" s="367"/>
      <c r="D552" s="367"/>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row>
    <row r="553" spans="1:26" ht="14.25" customHeight="1">
      <c r="A553" s="367"/>
      <c r="B553" s="365"/>
      <c r="C553" s="367"/>
      <c r="D553" s="367"/>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row>
    <row r="554" spans="1:26" ht="14.25" customHeight="1">
      <c r="A554" s="367"/>
      <c r="B554" s="365"/>
      <c r="C554" s="367"/>
      <c r="D554" s="367"/>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row>
    <row r="555" spans="1:26" ht="14.25" customHeight="1">
      <c r="A555" s="367"/>
      <c r="B555" s="365"/>
      <c r="C555" s="367"/>
      <c r="D555" s="367"/>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row>
    <row r="556" spans="1:26" ht="14.25" customHeight="1">
      <c r="A556" s="367"/>
      <c r="B556" s="365"/>
      <c r="C556" s="367"/>
      <c r="D556" s="367"/>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row>
    <row r="557" spans="1:26" ht="14.25" customHeight="1">
      <c r="A557" s="367"/>
      <c r="B557" s="365"/>
      <c r="C557" s="367"/>
      <c r="D557" s="367"/>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row>
    <row r="558" spans="1:26" ht="14.25" customHeight="1">
      <c r="A558" s="367"/>
      <c r="B558" s="365"/>
      <c r="C558" s="367"/>
      <c r="D558" s="367"/>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row>
    <row r="559" spans="1:26" ht="14.25" customHeight="1">
      <c r="A559" s="367"/>
      <c r="B559" s="365"/>
      <c r="C559" s="367"/>
      <c r="D559" s="367"/>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row>
    <row r="560" spans="1:26" ht="14.25" customHeight="1">
      <c r="A560" s="367"/>
      <c r="B560" s="365"/>
      <c r="C560" s="367"/>
      <c r="D560" s="367"/>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row>
    <row r="561" spans="1:26" ht="14.25" customHeight="1">
      <c r="A561" s="367"/>
      <c r="B561" s="365"/>
      <c r="C561" s="367"/>
      <c r="D561" s="367"/>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row>
    <row r="562" spans="1:26" ht="14.25" customHeight="1">
      <c r="A562" s="367"/>
      <c r="B562" s="365"/>
      <c r="C562" s="367"/>
      <c r="D562" s="367"/>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row>
    <row r="563" spans="1:26" ht="14.25" customHeight="1">
      <c r="A563" s="367"/>
      <c r="B563" s="365"/>
      <c r="C563" s="367"/>
      <c r="D563" s="367"/>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row>
    <row r="564" spans="1:26" ht="14.25" customHeight="1">
      <c r="A564" s="367"/>
      <c r="B564" s="365"/>
      <c r="C564" s="367"/>
      <c r="D564" s="367"/>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row>
    <row r="565" spans="1:26" ht="14.25" customHeight="1">
      <c r="A565" s="367"/>
      <c r="B565" s="365"/>
      <c r="C565" s="367"/>
      <c r="D565" s="367"/>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row>
    <row r="566" spans="1:26" ht="14.25" customHeight="1">
      <c r="A566" s="367"/>
      <c r="B566" s="365"/>
      <c r="C566" s="367"/>
      <c r="D566" s="367"/>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row>
    <row r="567" spans="1:26" ht="14.25" customHeight="1">
      <c r="A567" s="367"/>
      <c r="B567" s="365"/>
      <c r="C567" s="367"/>
      <c r="D567" s="367"/>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row>
    <row r="568" spans="1:26" ht="14.25" customHeight="1">
      <c r="A568" s="367"/>
      <c r="B568" s="365"/>
      <c r="C568" s="367"/>
      <c r="D568" s="367"/>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row>
    <row r="569" spans="1:26" ht="14.25" customHeight="1">
      <c r="A569" s="367"/>
      <c r="B569" s="365"/>
      <c r="C569" s="367"/>
      <c r="D569" s="367"/>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row>
    <row r="570" spans="1:26" ht="14.25" customHeight="1">
      <c r="A570" s="367"/>
      <c r="B570" s="365"/>
      <c r="C570" s="367"/>
      <c r="D570" s="367"/>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row>
    <row r="571" spans="1:26" ht="14.25" customHeight="1">
      <c r="A571" s="367"/>
      <c r="B571" s="365"/>
      <c r="C571" s="367"/>
      <c r="D571" s="367"/>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row>
    <row r="572" spans="1:26" ht="14.25" customHeight="1">
      <c r="A572" s="367"/>
      <c r="B572" s="365"/>
      <c r="C572" s="367"/>
      <c r="D572" s="367"/>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row>
    <row r="573" spans="1:26" ht="14.25" customHeight="1">
      <c r="A573" s="367"/>
      <c r="B573" s="365"/>
      <c r="C573" s="367"/>
      <c r="D573" s="367"/>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row>
    <row r="574" spans="1:26" ht="14.25" customHeight="1">
      <c r="A574" s="367"/>
      <c r="B574" s="365"/>
      <c r="C574" s="367"/>
      <c r="D574" s="367"/>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row>
    <row r="575" spans="1:26" ht="14.25" customHeight="1">
      <c r="A575" s="367"/>
      <c r="B575" s="365"/>
      <c r="C575" s="367"/>
      <c r="D575" s="367"/>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row>
    <row r="576" spans="1:26" ht="14.25" customHeight="1">
      <c r="A576" s="367"/>
      <c r="B576" s="365"/>
      <c r="C576" s="367"/>
      <c r="D576" s="367"/>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row>
    <row r="577" spans="1:26" ht="14.25" customHeight="1">
      <c r="A577" s="367"/>
      <c r="B577" s="365"/>
      <c r="C577" s="367"/>
      <c r="D577" s="367"/>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row>
    <row r="578" spans="1:26" ht="14.25" customHeight="1">
      <c r="A578" s="367"/>
      <c r="B578" s="365"/>
      <c r="C578" s="367"/>
      <c r="D578" s="367"/>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row>
    <row r="579" spans="1:26" ht="14.25" customHeight="1">
      <c r="A579" s="367"/>
      <c r="B579" s="365"/>
      <c r="C579" s="367"/>
      <c r="D579" s="367"/>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row>
    <row r="580" spans="1:26" ht="14.25" customHeight="1">
      <c r="A580" s="367"/>
      <c r="B580" s="365"/>
      <c r="C580" s="367"/>
      <c r="D580" s="367"/>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row>
    <row r="581" spans="1:26" ht="14.25" customHeight="1">
      <c r="A581" s="367"/>
      <c r="B581" s="365"/>
      <c r="C581" s="367"/>
      <c r="D581" s="367"/>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row>
    <row r="582" spans="1:26" ht="14.25" customHeight="1">
      <c r="A582" s="367"/>
      <c r="B582" s="365"/>
      <c r="C582" s="367"/>
      <c r="D582" s="367"/>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row>
    <row r="583" spans="1:26" ht="14.25" customHeight="1">
      <c r="A583" s="367"/>
      <c r="B583" s="365"/>
      <c r="C583" s="367"/>
      <c r="D583" s="367"/>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row>
    <row r="584" spans="1:26" ht="14.25" customHeight="1">
      <c r="A584" s="367"/>
      <c r="B584" s="365"/>
      <c r="C584" s="367"/>
      <c r="D584" s="367"/>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row>
    <row r="585" spans="1:26" ht="14.25" customHeight="1">
      <c r="A585" s="367"/>
      <c r="B585" s="365"/>
      <c r="C585" s="367"/>
      <c r="D585" s="367"/>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row>
    <row r="586" spans="1:26" ht="14.25" customHeight="1">
      <c r="A586" s="367"/>
      <c r="B586" s="365"/>
      <c r="C586" s="367"/>
      <c r="D586" s="367"/>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row>
    <row r="587" spans="1:26" ht="14.25" customHeight="1">
      <c r="A587" s="367"/>
      <c r="B587" s="365"/>
      <c r="C587" s="367"/>
      <c r="D587" s="367"/>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row>
    <row r="588" spans="1:26" ht="14.25" customHeight="1">
      <c r="A588" s="367"/>
      <c r="B588" s="365"/>
      <c r="C588" s="367"/>
      <c r="D588" s="367"/>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row>
    <row r="589" spans="1:26" ht="14.25" customHeight="1">
      <c r="A589" s="367"/>
      <c r="B589" s="365"/>
      <c r="C589" s="367"/>
      <c r="D589" s="367"/>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row>
    <row r="590" spans="1:26" ht="14.25" customHeight="1">
      <c r="A590" s="367"/>
      <c r="B590" s="365"/>
      <c r="C590" s="367"/>
      <c r="D590" s="367"/>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row>
    <row r="591" spans="1:26" ht="14.25" customHeight="1">
      <c r="A591" s="367"/>
      <c r="B591" s="365"/>
      <c r="C591" s="367"/>
      <c r="D591" s="367"/>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row>
    <row r="592" spans="1:26" ht="14.25" customHeight="1">
      <c r="A592" s="367"/>
      <c r="B592" s="365"/>
      <c r="C592" s="367"/>
      <c r="D592" s="367"/>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row>
    <row r="593" spans="1:26" ht="14.25" customHeight="1">
      <c r="A593" s="367"/>
      <c r="B593" s="365"/>
      <c r="C593" s="367"/>
      <c r="D593" s="367"/>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row>
    <row r="594" spans="1:26" ht="14.25" customHeight="1">
      <c r="A594" s="367"/>
      <c r="B594" s="365"/>
      <c r="C594" s="367"/>
      <c r="D594" s="367"/>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row>
    <row r="595" spans="1:26" ht="14.25" customHeight="1">
      <c r="A595" s="367"/>
      <c r="B595" s="365"/>
      <c r="C595" s="367"/>
      <c r="D595" s="367"/>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row>
    <row r="596" spans="1:26" ht="14.25" customHeight="1">
      <c r="A596" s="367"/>
      <c r="B596" s="365"/>
      <c r="C596" s="367"/>
      <c r="D596" s="367"/>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row>
    <row r="597" spans="1:26" ht="14.25" customHeight="1">
      <c r="A597" s="367"/>
      <c r="B597" s="365"/>
      <c r="C597" s="367"/>
      <c r="D597" s="367"/>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row>
    <row r="598" spans="1:26" ht="14.25" customHeight="1">
      <c r="A598" s="367"/>
      <c r="B598" s="365"/>
      <c r="C598" s="367"/>
      <c r="D598" s="367"/>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row>
    <row r="599" spans="1:26" ht="14.25" customHeight="1">
      <c r="A599" s="367"/>
      <c r="B599" s="365"/>
      <c r="C599" s="367"/>
      <c r="D599" s="367"/>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row>
    <row r="600" spans="1:26" ht="14.25" customHeight="1">
      <c r="A600" s="367"/>
      <c r="B600" s="365"/>
      <c r="C600" s="367"/>
      <c r="D600" s="367"/>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row>
    <row r="601" spans="1:26" ht="14.25" customHeight="1">
      <c r="A601" s="367"/>
      <c r="B601" s="365"/>
      <c r="C601" s="367"/>
      <c r="D601" s="367"/>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row>
    <row r="602" spans="1:26" ht="14.25" customHeight="1">
      <c r="A602" s="367"/>
      <c r="B602" s="365"/>
      <c r="C602" s="367"/>
      <c r="D602" s="367"/>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row>
    <row r="603" spans="1:26" ht="14.25" customHeight="1">
      <c r="A603" s="367"/>
      <c r="B603" s="365"/>
      <c r="C603" s="367"/>
      <c r="D603" s="367"/>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row>
    <row r="604" spans="1:26" ht="14.25" customHeight="1">
      <c r="A604" s="367"/>
      <c r="B604" s="365"/>
      <c r="C604" s="367"/>
      <c r="D604" s="367"/>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row>
    <row r="605" spans="1:26" ht="14.25" customHeight="1">
      <c r="A605" s="367"/>
      <c r="B605" s="365"/>
      <c r="C605" s="367"/>
      <c r="D605" s="367"/>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row>
    <row r="606" spans="1:26" ht="14.25" customHeight="1">
      <c r="A606" s="367"/>
      <c r="B606" s="365"/>
      <c r="C606" s="367"/>
      <c r="D606" s="367"/>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row>
    <row r="607" spans="1:26" ht="14.25" customHeight="1">
      <c r="A607" s="367"/>
      <c r="B607" s="365"/>
      <c r="C607" s="367"/>
      <c r="D607" s="367"/>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row>
    <row r="608" spans="1:26" ht="14.25" customHeight="1">
      <c r="A608" s="367"/>
      <c r="B608" s="365"/>
      <c r="C608" s="367"/>
      <c r="D608" s="367"/>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row>
    <row r="609" spans="1:26" ht="14.25" customHeight="1">
      <c r="A609" s="367"/>
      <c r="B609" s="365"/>
      <c r="C609" s="367"/>
      <c r="D609" s="367"/>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row>
    <row r="610" spans="1:26" ht="14.25" customHeight="1">
      <c r="A610" s="367"/>
      <c r="B610" s="365"/>
      <c r="C610" s="367"/>
      <c r="D610" s="367"/>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row>
    <row r="611" spans="1:26" ht="14.25" customHeight="1">
      <c r="A611" s="367"/>
      <c r="B611" s="365"/>
      <c r="C611" s="367"/>
      <c r="D611" s="367"/>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row>
    <row r="612" spans="1:26" ht="14.25" customHeight="1">
      <c r="A612" s="367"/>
      <c r="B612" s="365"/>
      <c r="C612" s="367"/>
      <c r="D612" s="367"/>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row>
    <row r="613" spans="1:26" ht="14.25" customHeight="1">
      <c r="A613" s="367"/>
      <c r="B613" s="365"/>
      <c r="C613" s="367"/>
      <c r="D613" s="367"/>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row>
    <row r="614" spans="1:26" ht="14.25" customHeight="1">
      <c r="A614" s="367"/>
      <c r="B614" s="365"/>
      <c r="C614" s="367"/>
      <c r="D614" s="367"/>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row>
    <row r="615" spans="1:26" ht="14.25" customHeight="1">
      <c r="A615" s="367"/>
      <c r="B615" s="365"/>
      <c r="C615" s="367"/>
      <c r="D615" s="367"/>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row>
    <row r="616" spans="1:26" ht="14.25" customHeight="1">
      <c r="A616" s="367"/>
      <c r="B616" s="365"/>
      <c r="C616" s="367"/>
      <c r="D616" s="367"/>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row>
    <row r="617" spans="1:26" ht="14.25" customHeight="1">
      <c r="A617" s="367"/>
      <c r="B617" s="365"/>
      <c r="C617" s="367"/>
      <c r="D617" s="367"/>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row>
    <row r="618" spans="1:26" ht="14.25" customHeight="1">
      <c r="A618" s="367"/>
      <c r="B618" s="365"/>
      <c r="C618" s="367"/>
      <c r="D618" s="367"/>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row>
    <row r="619" spans="1:26" ht="14.25" customHeight="1">
      <c r="A619" s="367"/>
      <c r="B619" s="365"/>
      <c r="C619" s="367"/>
      <c r="D619" s="367"/>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row>
    <row r="620" spans="1:26" ht="14.25" customHeight="1">
      <c r="A620" s="367"/>
      <c r="B620" s="365"/>
      <c r="C620" s="367"/>
      <c r="D620" s="367"/>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row>
    <row r="621" spans="1:26" ht="14.25" customHeight="1">
      <c r="A621" s="367"/>
      <c r="B621" s="365"/>
      <c r="C621" s="367"/>
      <c r="D621" s="367"/>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row>
    <row r="622" spans="1:26" ht="14.25" customHeight="1">
      <c r="A622" s="367"/>
      <c r="B622" s="365"/>
      <c r="C622" s="367"/>
      <c r="D622" s="367"/>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row>
    <row r="623" spans="1:26" ht="14.25" customHeight="1">
      <c r="A623" s="367"/>
      <c r="B623" s="365"/>
      <c r="C623" s="367"/>
      <c r="D623" s="367"/>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row>
    <row r="624" spans="1:26" ht="14.25" customHeight="1">
      <c r="A624" s="367"/>
      <c r="B624" s="365"/>
      <c r="C624" s="367"/>
      <c r="D624" s="367"/>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row>
    <row r="625" spans="1:26" ht="14.25" customHeight="1">
      <c r="A625" s="367"/>
      <c r="B625" s="365"/>
      <c r="C625" s="367"/>
      <c r="D625" s="367"/>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row>
    <row r="626" spans="1:26" ht="14.25" customHeight="1">
      <c r="A626" s="367"/>
      <c r="B626" s="365"/>
      <c r="C626" s="367"/>
      <c r="D626" s="367"/>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row>
    <row r="627" spans="1:26" ht="14.25" customHeight="1">
      <c r="A627" s="367"/>
      <c r="B627" s="365"/>
      <c r="C627" s="367"/>
      <c r="D627" s="367"/>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row>
    <row r="628" spans="1:26" ht="14.25" customHeight="1">
      <c r="A628" s="367"/>
      <c r="B628" s="365"/>
      <c r="C628" s="367"/>
      <c r="D628" s="367"/>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row>
    <row r="629" spans="1:26" ht="14.25" customHeight="1">
      <c r="A629" s="367"/>
      <c r="B629" s="365"/>
      <c r="C629" s="367"/>
      <c r="D629" s="367"/>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row>
    <row r="630" spans="1:26" ht="14.25" customHeight="1">
      <c r="A630" s="367"/>
      <c r="B630" s="365"/>
      <c r="C630" s="367"/>
      <c r="D630" s="367"/>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row>
    <row r="631" spans="1:26" ht="14.25" customHeight="1">
      <c r="A631" s="367"/>
      <c r="B631" s="365"/>
      <c r="C631" s="367"/>
      <c r="D631" s="367"/>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row>
    <row r="632" spans="1:26" ht="14.25" customHeight="1">
      <c r="A632" s="367"/>
      <c r="B632" s="365"/>
      <c r="C632" s="367"/>
      <c r="D632" s="367"/>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row>
    <row r="633" spans="1:26" ht="14.25" customHeight="1">
      <c r="A633" s="367"/>
      <c r="B633" s="365"/>
      <c r="C633" s="367"/>
      <c r="D633" s="367"/>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row>
    <row r="634" spans="1:26" ht="14.25" customHeight="1">
      <c r="A634" s="367"/>
      <c r="B634" s="365"/>
      <c r="C634" s="367"/>
      <c r="D634" s="367"/>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row>
    <row r="635" spans="1:26" ht="14.25" customHeight="1">
      <c r="A635" s="367"/>
      <c r="B635" s="365"/>
      <c r="C635" s="367"/>
      <c r="D635" s="367"/>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row>
    <row r="636" spans="1:26" ht="14.25" customHeight="1">
      <c r="A636" s="367"/>
      <c r="B636" s="365"/>
      <c r="C636" s="367"/>
      <c r="D636" s="367"/>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row>
    <row r="637" spans="1:26" ht="14.25" customHeight="1">
      <c r="A637" s="367"/>
      <c r="B637" s="365"/>
      <c r="C637" s="367"/>
      <c r="D637" s="367"/>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row>
    <row r="638" spans="1:26" ht="14.25" customHeight="1">
      <c r="A638" s="367"/>
      <c r="B638" s="365"/>
      <c r="C638" s="367"/>
      <c r="D638" s="367"/>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row>
    <row r="639" spans="1:26" ht="14.25" customHeight="1">
      <c r="A639" s="367"/>
      <c r="B639" s="365"/>
      <c r="C639" s="367"/>
      <c r="D639" s="367"/>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row>
    <row r="640" spans="1:26" ht="14.25" customHeight="1">
      <c r="A640" s="367"/>
      <c r="B640" s="365"/>
      <c r="C640" s="367"/>
      <c r="D640" s="367"/>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row>
    <row r="641" spans="1:26" ht="14.25" customHeight="1">
      <c r="A641" s="367"/>
      <c r="B641" s="365"/>
      <c r="C641" s="367"/>
      <c r="D641" s="367"/>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row>
    <row r="642" spans="1:26" ht="14.25" customHeight="1">
      <c r="A642" s="367"/>
      <c r="B642" s="365"/>
      <c r="C642" s="367"/>
      <c r="D642" s="367"/>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row>
    <row r="643" spans="1:26" ht="14.25" customHeight="1">
      <c r="A643" s="367"/>
      <c r="B643" s="365"/>
      <c r="C643" s="367"/>
      <c r="D643" s="367"/>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row>
    <row r="644" spans="1:26" ht="14.25" customHeight="1">
      <c r="A644" s="367"/>
      <c r="B644" s="365"/>
      <c r="C644" s="367"/>
      <c r="D644" s="367"/>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row>
    <row r="645" spans="1:26" ht="14.25" customHeight="1">
      <c r="A645" s="367"/>
      <c r="B645" s="365"/>
      <c r="C645" s="367"/>
      <c r="D645" s="367"/>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row>
    <row r="646" spans="1:26" ht="14.25" customHeight="1">
      <c r="A646" s="367"/>
      <c r="B646" s="365"/>
      <c r="C646" s="367"/>
      <c r="D646" s="367"/>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row>
    <row r="647" spans="1:26" ht="14.25" customHeight="1">
      <c r="A647" s="367"/>
      <c r="B647" s="365"/>
      <c r="C647" s="367"/>
      <c r="D647" s="367"/>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row>
    <row r="648" spans="1:26" ht="14.25" customHeight="1">
      <c r="A648" s="367"/>
      <c r="B648" s="365"/>
      <c r="C648" s="367"/>
      <c r="D648" s="367"/>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row>
    <row r="649" spans="1:26" ht="14.25" customHeight="1">
      <c r="A649" s="367"/>
      <c r="B649" s="365"/>
      <c r="C649" s="367"/>
      <c r="D649" s="367"/>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row>
    <row r="650" spans="1:26" ht="14.25" customHeight="1">
      <c r="A650" s="367"/>
      <c r="B650" s="365"/>
      <c r="C650" s="367"/>
      <c r="D650" s="367"/>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row>
    <row r="651" spans="1:26" ht="14.25" customHeight="1">
      <c r="A651" s="367"/>
      <c r="B651" s="365"/>
      <c r="C651" s="367"/>
      <c r="D651" s="367"/>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row>
    <row r="652" spans="1:26" ht="14.25" customHeight="1">
      <c r="A652" s="367"/>
      <c r="B652" s="365"/>
      <c r="C652" s="367"/>
      <c r="D652" s="367"/>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row>
    <row r="653" spans="1:26" ht="14.25" customHeight="1">
      <c r="A653" s="367"/>
      <c r="B653" s="365"/>
      <c r="C653" s="367"/>
      <c r="D653" s="367"/>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row>
    <row r="654" spans="1:26" ht="14.25" customHeight="1">
      <c r="A654" s="367"/>
      <c r="B654" s="365"/>
      <c r="C654" s="367"/>
      <c r="D654" s="367"/>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row>
    <row r="655" spans="1:26" ht="14.25" customHeight="1">
      <c r="A655" s="367"/>
      <c r="B655" s="365"/>
      <c r="C655" s="367"/>
      <c r="D655" s="367"/>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row>
    <row r="656" spans="1:26" ht="14.25" customHeight="1">
      <c r="A656" s="367"/>
      <c r="B656" s="365"/>
      <c r="C656" s="367"/>
      <c r="D656" s="367"/>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row>
    <row r="657" spans="1:26" ht="14.25" customHeight="1">
      <c r="A657" s="367"/>
      <c r="B657" s="365"/>
      <c r="C657" s="367"/>
      <c r="D657" s="367"/>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row>
    <row r="658" spans="1:26" ht="14.25" customHeight="1">
      <c r="A658" s="367"/>
      <c r="B658" s="365"/>
      <c r="C658" s="367"/>
      <c r="D658" s="367"/>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row>
    <row r="659" spans="1:26" ht="14.25" customHeight="1">
      <c r="A659" s="367"/>
      <c r="B659" s="365"/>
      <c r="C659" s="367"/>
      <c r="D659" s="367"/>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row>
    <row r="660" spans="1:26" ht="14.25" customHeight="1">
      <c r="A660" s="367"/>
      <c r="B660" s="365"/>
      <c r="C660" s="367"/>
      <c r="D660" s="367"/>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row>
    <row r="661" spans="1:26" ht="14.25" customHeight="1">
      <c r="A661" s="367"/>
      <c r="B661" s="365"/>
      <c r="C661" s="367"/>
      <c r="D661" s="367"/>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row>
    <row r="662" spans="1:26" ht="14.25" customHeight="1">
      <c r="A662" s="367"/>
      <c r="B662" s="365"/>
      <c r="C662" s="367"/>
      <c r="D662" s="367"/>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row>
    <row r="663" spans="1:26" ht="14.25" customHeight="1">
      <c r="A663" s="367"/>
      <c r="B663" s="365"/>
      <c r="C663" s="367"/>
      <c r="D663" s="367"/>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row>
    <row r="664" spans="1:26" ht="14.25" customHeight="1">
      <c r="A664" s="367"/>
      <c r="B664" s="365"/>
      <c r="C664" s="367"/>
      <c r="D664" s="367"/>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row>
    <row r="665" spans="1:26" ht="14.25" customHeight="1">
      <c r="A665" s="367"/>
      <c r="B665" s="365"/>
      <c r="C665" s="367"/>
      <c r="D665" s="367"/>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row>
    <row r="666" spans="1:26" ht="14.25" customHeight="1">
      <c r="A666" s="367"/>
      <c r="B666" s="365"/>
      <c r="C666" s="367"/>
      <c r="D666" s="367"/>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row>
    <row r="667" spans="1:26" ht="14.25" customHeight="1">
      <c r="A667" s="367"/>
      <c r="B667" s="365"/>
      <c r="C667" s="367"/>
      <c r="D667" s="367"/>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row>
    <row r="668" spans="1:26" ht="14.25" customHeight="1">
      <c r="A668" s="367"/>
      <c r="B668" s="365"/>
      <c r="C668" s="367"/>
      <c r="D668" s="367"/>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row>
    <row r="669" spans="1:26" ht="14.25" customHeight="1">
      <c r="A669" s="367"/>
      <c r="B669" s="365"/>
      <c r="C669" s="367"/>
      <c r="D669" s="367"/>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row>
    <row r="670" spans="1:26" ht="14.25" customHeight="1">
      <c r="A670" s="367"/>
      <c r="B670" s="365"/>
      <c r="C670" s="367"/>
      <c r="D670" s="367"/>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row>
    <row r="671" spans="1:26" ht="14.25" customHeight="1">
      <c r="A671" s="367"/>
      <c r="B671" s="365"/>
      <c r="C671" s="367"/>
      <c r="D671" s="367"/>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row>
    <row r="672" spans="1:26" ht="14.25" customHeight="1">
      <c r="A672" s="367"/>
      <c r="B672" s="365"/>
      <c r="C672" s="367"/>
      <c r="D672" s="367"/>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row>
    <row r="673" spans="1:26" ht="14.25" customHeight="1">
      <c r="A673" s="367"/>
      <c r="B673" s="365"/>
      <c r="C673" s="367"/>
      <c r="D673" s="367"/>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row>
    <row r="674" spans="1:26" ht="14.25" customHeight="1">
      <c r="A674" s="367"/>
      <c r="B674" s="365"/>
      <c r="C674" s="367"/>
      <c r="D674" s="367"/>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row>
    <row r="675" spans="1:26" ht="14.25" customHeight="1">
      <c r="A675" s="367"/>
      <c r="B675" s="365"/>
      <c r="C675" s="367"/>
      <c r="D675" s="367"/>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row>
    <row r="676" spans="1:26" ht="14.25" customHeight="1">
      <c r="A676" s="367"/>
      <c r="B676" s="365"/>
      <c r="C676" s="367"/>
      <c r="D676" s="367"/>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row>
    <row r="677" spans="1:26" ht="14.25" customHeight="1">
      <c r="A677" s="367"/>
      <c r="B677" s="365"/>
      <c r="C677" s="367"/>
      <c r="D677" s="367"/>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row>
    <row r="678" spans="1:26" ht="14.25" customHeight="1">
      <c r="A678" s="367"/>
      <c r="B678" s="365"/>
      <c r="C678" s="367"/>
      <c r="D678" s="367"/>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row>
    <row r="679" spans="1:26" ht="14.25" customHeight="1">
      <c r="A679" s="367"/>
      <c r="B679" s="365"/>
      <c r="C679" s="367"/>
      <c r="D679" s="367"/>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row>
    <row r="680" spans="1:26" ht="14.25" customHeight="1">
      <c r="A680" s="367"/>
      <c r="B680" s="365"/>
      <c r="C680" s="367"/>
      <c r="D680" s="367"/>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row>
    <row r="681" spans="1:26" ht="14.25" customHeight="1">
      <c r="A681" s="367"/>
      <c r="B681" s="365"/>
      <c r="C681" s="367"/>
      <c r="D681" s="367"/>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row>
    <row r="682" spans="1:26" ht="14.25" customHeight="1">
      <c r="A682" s="367"/>
      <c r="B682" s="365"/>
      <c r="C682" s="367"/>
      <c r="D682" s="367"/>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row>
    <row r="683" spans="1:26" ht="14.25" customHeight="1">
      <c r="A683" s="367"/>
      <c r="B683" s="365"/>
      <c r="C683" s="367"/>
      <c r="D683" s="367"/>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row>
    <row r="684" spans="1:26" ht="14.25" customHeight="1">
      <c r="A684" s="367"/>
      <c r="B684" s="365"/>
      <c r="C684" s="367"/>
      <c r="D684" s="367"/>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row>
    <row r="685" spans="1:26" ht="14.25" customHeight="1">
      <c r="A685" s="367"/>
      <c r="B685" s="365"/>
      <c r="C685" s="367"/>
      <c r="D685" s="367"/>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row>
    <row r="686" spans="1:26" ht="14.25" customHeight="1">
      <c r="A686" s="367"/>
      <c r="B686" s="365"/>
      <c r="C686" s="367"/>
      <c r="D686" s="367"/>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row>
    <row r="687" spans="1:26" ht="14.25" customHeight="1">
      <c r="A687" s="367"/>
      <c r="B687" s="365"/>
      <c r="C687" s="367"/>
      <c r="D687" s="367"/>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row>
    <row r="688" spans="1:26" ht="14.25" customHeight="1">
      <c r="A688" s="367"/>
      <c r="B688" s="365"/>
      <c r="C688" s="367"/>
      <c r="D688" s="367"/>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row>
    <row r="689" spans="1:26" ht="14.25" customHeight="1">
      <c r="A689" s="367"/>
      <c r="B689" s="365"/>
      <c r="C689" s="367"/>
      <c r="D689" s="367"/>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row>
    <row r="690" spans="1:26" ht="14.25" customHeight="1">
      <c r="A690" s="367"/>
      <c r="B690" s="365"/>
      <c r="C690" s="367"/>
      <c r="D690" s="367"/>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row>
    <row r="691" spans="1:26" ht="14.25" customHeight="1">
      <c r="A691" s="367"/>
      <c r="B691" s="365"/>
      <c r="C691" s="367"/>
      <c r="D691" s="367"/>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row>
    <row r="692" spans="1:26" ht="14.25" customHeight="1">
      <c r="A692" s="367"/>
      <c r="B692" s="365"/>
      <c r="C692" s="367"/>
      <c r="D692" s="367"/>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row>
    <row r="693" spans="1:26" ht="14.25" customHeight="1">
      <c r="A693" s="367"/>
      <c r="B693" s="365"/>
      <c r="C693" s="367"/>
      <c r="D693" s="367"/>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row>
    <row r="694" spans="1:26" ht="14.25" customHeight="1">
      <c r="A694" s="367"/>
      <c r="B694" s="365"/>
      <c r="C694" s="367"/>
      <c r="D694" s="367"/>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row>
    <row r="695" spans="1:26" ht="14.25" customHeight="1">
      <c r="A695" s="367"/>
      <c r="B695" s="365"/>
      <c r="C695" s="367"/>
      <c r="D695" s="367"/>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row>
    <row r="696" spans="1:26" ht="14.25" customHeight="1">
      <c r="A696" s="367"/>
      <c r="B696" s="365"/>
      <c r="C696" s="367"/>
      <c r="D696" s="367"/>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row>
    <row r="697" spans="1:26" ht="14.25" customHeight="1">
      <c r="A697" s="367"/>
      <c r="B697" s="365"/>
      <c r="C697" s="367"/>
      <c r="D697" s="367"/>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row>
    <row r="698" spans="1:26" ht="14.25" customHeight="1">
      <c r="A698" s="367"/>
      <c r="B698" s="365"/>
      <c r="C698" s="367"/>
      <c r="D698" s="367"/>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row>
    <row r="699" spans="1:26" ht="14.25" customHeight="1">
      <c r="A699" s="367"/>
      <c r="B699" s="365"/>
      <c r="C699" s="367"/>
      <c r="D699" s="367"/>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row>
    <row r="700" spans="1:26" ht="14.25" customHeight="1">
      <c r="A700" s="367"/>
      <c r="B700" s="365"/>
      <c r="C700" s="367"/>
      <c r="D700" s="367"/>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row>
    <row r="701" spans="1:26" ht="14.25" customHeight="1">
      <c r="A701" s="367"/>
      <c r="B701" s="365"/>
      <c r="C701" s="367"/>
      <c r="D701" s="367"/>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row>
    <row r="702" spans="1:26" ht="14.25" customHeight="1">
      <c r="A702" s="367"/>
      <c r="B702" s="365"/>
      <c r="C702" s="367"/>
      <c r="D702" s="367"/>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row>
    <row r="703" spans="1:26" ht="14.25" customHeight="1">
      <c r="A703" s="367"/>
      <c r="B703" s="365"/>
      <c r="C703" s="367"/>
      <c r="D703" s="367"/>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row>
    <row r="704" spans="1:26" ht="14.25" customHeight="1">
      <c r="A704" s="367"/>
      <c r="B704" s="365"/>
      <c r="C704" s="367"/>
      <c r="D704" s="367"/>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row>
    <row r="705" spans="1:26" ht="14.25" customHeight="1">
      <c r="A705" s="367"/>
      <c r="B705" s="365"/>
      <c r="C705" s="367"/>
      <c r="D705" s="367"/>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row>
    <row r="706" spans="1:26" ht="14.25" customHeight="1">
      <c r="A706" s="367"/>
      <c r="B706" s="365"/>
      <c r="C706" s="367"/>
      <c r="D706" s="367"/>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row>
    <row r="707" spans="1:26" ht="14.25" customHeight="1">
      <c r="A707" s="367"/>
      <c r="B707" s="365"/>
      <c r="C707" s="367"/>
      <c r="D707" s="367"/>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row>
    <row r="708" spans="1:26" ht="14.25" customHeight="1">
      <c r="A708" s="367"/>
      <c r="B708" s="365"/>
      <c r="C708" s="367"/>
      <c r="D708" s="367"/>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row>
    <row r="709" spans="1:26" ht="14.25" customHeight="1">
      <c r="A709" s="367"/>
      <c r="B709" s="365"/>
      <c r="C709" s="367"/>
      <c r="D709" s="367"/>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row>
    <row r="710" spans="1:26" ht="14.25" customHeight="1">
      <c r="A710" s="367"/>
      <c r="B710" s="365"/>
      <c r="C710" s="367"/>
      <c r="D710" s="367"/>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row>
    <row r="711" spans="1:26" ht="14.25" customHeight="1">
      <c r="A711" s="367"/>
      <c r="B711" s="365"/>
      <c r="C711" s="367"/>
      <c r="D711" s="367"/>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row>
    <row r="712" spans="1:26" ht="14.25" customHeight="1">
      <c r="A712" s="367"/>
      <c r="B712" s="365"/>
      <c r="C712" s="367"/>
      <c r="D712" s="367"/>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row>
    <row r="713" spans="1:26" ht="14.25" customHeight="1">
      <c r="A713" s="367"/>
      <c r="B713" s="365"/>
      <c r="C713" s="367"/>
      <c r="D713" s="367"/>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row>
    <row r="714" spans="1:26" ht="14.25" customHeight="1">
      <c r="A714" s="367"/>
      <c r="B714" s="365"/>
      <c r="C714" s="367"/>
      <c r="D714" s="367"/>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row>
    <row r="715" spans="1:26" ht="14.25" customHeight="1">
      <c r="A715" s="367"/>
      <c r="B715" s="365"/>
      <c r="C715" s="367"/>
      <c r="D715" s="367"/>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row>
    <row r="716" spans="1:26" ht="14.25" customHeight="1">
      <c r="A716" s="367"/>
      <c r="B716" s="365"/>
      <c r="C716" s="367"/>
      <c r="D716" s="367"/>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row>
    <row r="717" spans="1:26" ht="14.25" customHeight="1">
      <c r="A717" s="367"/>
      <c r="B717" s="365"/>
      <c r="C717" s="367"/>
      <c r="D717" s="367"/>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row>
    <row r="718" spans="1:26" ht="14.25" customHeight="1">
      <c r="A718" s="367"/>
      <c r="B718" s="365"/>
      <c r="C718" s="367"/>
      <c r="D718" s="367"/>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row>
    <row r="719" spans="1:26" ht="14.25" customHeight="1">
      <c r="A719" s="367"/>
      <c r="B719" s="365"/>
      <c r="C719" s="367"/>
      <c r="D719" s="367"/>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row>
    <row r="720" spans="1:26" ht="14.25" customHeight="1">
      <c r="A720" s="367"/>
      <c r="B720" s="365"/>
      <c r="C720" s="367"/>
      <c r="D720" s="367"/>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row>
    <row r="721" spans="1:26" ht="14.25" customHeight="1">
      <c r="A721" s="367"/>
      <c r="B721" s="365"/>
      <c r="C721" s="367"/>
      <c r="D721" s="367"/>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row>
    <row r="722" spans="1:26" ht="14.25" customHeight="1">
      <c r="A722" s="367"/>
      <c r="B722" s="365"/>
      <c r="C722" s="367"/>
      <c r="D722" s="367"/>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row>
    <row r="723" spans="1:26" ht="14.25" customHeight="1">
      <c r="A723" s="367"/>
      <c r="B723" s="365"/>
      <c r="C723" s="367"/>
      <c r="D723" s="367"/>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row>
    <row r="724" spans="1:26" ht="14.25" customHeight="1">
      <c r="A724" s="367"/>
      <c r="B724" s="365"/>
      <c r="C724" s="367"/>
      <c r="D724" s="367"/>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row>
    <row r="725" spans="1:26" ht="14.25" customHeight="1">
      <c r="A725" s="367"/>
      <c r="B725" s="365"/>
      <c r="C725" s="367"/>
      <c r="D725" s="367"/>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row>
    <row r="726" spans="1:26" ht="14.25" customHeight="1">
      <c r="A726" s="367"/>
      <c r="B726" s="365"/>
      <c r="C726" s="367"/>
      <c r="D726" s="367"/>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row>
    <row r="727" spans="1:26" ht="14.25" customHeight="1">
      <c r="A727" s="367"/>
      <c r="B727" s="365"/>
      <c r="C727" s="367"/>
      <c r="D727" s="367"/>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row>
    <row r="728" spans="1:26" ht="14.25" customHeight="1">
      <c r="A728" s="367"/>
      <c r="B728" s="365"/>
      <c r="C728" s="367"/>
      <c r="D728" s="367"/>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row>
    <row r="729" spans="1:26" ht="14.25" customHeight="1">
      <c r="A729" s="367"/>
      <c r="B729" s="365"/>
      <c r="C729" s="367"/>
      <c r="D729" s="367"/>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row>
    <row r="730" spans="1:26" ht="14.25" customHeight="1">
      <c r="A730" s="367"/>
      <c r="B730" s="365"/>
      <c r="C730" s="367"/>
      <c r="D730" s="367"/>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row>
    <row r="731" spans="1:26" ht="14.25" customHeight="1">
      <c r="A731" s="367"/>
      <c r="B731" s="365"/>
      <c r="C731" s="367"/>
      <c r="D731" s="367"/>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row>
    <row r="732" spans="1:26" ht="14.25" customHeight="1">
      <c r="A732" s="367"/>
      <c r="B732" s="365"/>
      <c r="C732" s="367"/>
      <c r="D732" s="367"/>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row>
    <row r="733" spans="1:26" ht="14.25" customHeight="1">
      <c r="A733" s="367"/>
      <c r="B733" s="365"/>
      <c r="C733" s="367"/>
      <c r="D733" s="367"/>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row>
    <row r="734" spans="1:26" ht="14.25" customHeight="1">
      <c r="A734" s="367"/>
      <c r="B734" s="365"/>
      <c r="C734" s="367"/>
      <c r="D734" s="367"/>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row>
    <row r="735" spans="1:26" ht="14.25" customHeight="1">
      <c r="A735" s="367"/>
      <c r="B735" s="365"/>
      <c r="C735" s="367"/>
      <c r="D735" s="367"/>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row>
    <row r="736" spans="1:26" ht="14.25" customHeight="1">
      <c r="A736" s="367"/>
      <c r="B736" s="365"/>
      <c r="C736" s="367"/>
      <c r="D736" s="367"/>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row>
    <row r="737" spans="1:26" ht="14.25" customHeight="1">
      <c r="A737" s="367"/>
      <c r="B737" s="365"/>
      <c r="C737" s="367"/>
      <c r="D737" s="367"/>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row>
    <row r="738" spans="1:26" ht="14.25" customHeight="1">
      <c r="A738" s="367"/>
      <c r="B738" s="365"/>
      <c r="C738" s="367"/>
      <c r="D738" s="367"/>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row>
    <row r="739" spans="1:26" ht="14.25" customHeight="1">
      <c r="A739" s="367"/>
      <c r="B739" s="365"/>
      <c r="C739" s="367"/>
      <c r="D739" s="367"/>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row>
    <row r="740" spans="1:26" ht="14.25" customHeight="1">
      <c r="A740" s="367"/>
      <c r="B740" s="365"/>
      <c r="C740" s="367"/>
      <c r="D740" s="367"/>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row>
    <row r="741" spans="1:26" ht="14.25" customHeight="1">
      <c r="A741" s="367"/>
      <c r="B741" s="365"/>
      <c r="C741" s="367"/>
      <c r="D741" s="367"/>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row>
    <row r="742" spans="1:26" ht="14.25" customHeight="1">
      <c r="A742" s="367"/>
      <c r="B742" s="365"/>
      <c r="C742" s="367"/>
      <c r="D742" s="367"/>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row>
    <row r="743" spans="1:26" ht="14.25" customHeight="1">
      <c r="A743" s="367"/>
      <c r="B743" s="365"/>
      <c r="C743" s="367"/>
      <c r="D743" s="367"/>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row>
    <row r="744" spans="1:26" ht="14.25" customHeight="1">
      <c r="A744" s="367"/>
      <c r="B744" s="365"/>
      <c r="C744" s="367"/>
      <c r="D744" s="367"/>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row>
    <row r="745" spans="1:26" ht="14.25" customHeight="1">
      <c r="A745" s="367"/>
      <c r="B745" s="365"/>
      <c r="C745" s="367"/>
      <c r="D745" s="367"/>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row>
    <row r="746" spans="1:26" ht="14.25" customHeight="1">
      <c r="A746" s="367"/>
      <c r="B746" s="365"/>
      <c r="C746" s="367"/>
      <c r="D746" s="367"/>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row>
    <row r="747" spans="1:26" ht="14.25" customHeight="1">
      <c r="A747" s="367"/>
      <c r="B747" s="365"/>
      <c r="C747" s="367"/>
      <c r="D747" s="367"/>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row>
    <row r="748" spans="1:26" ht="14.25" customHeight="1">
      <c r="A748" s="367"/>
      <c r="B748" s="365"/>
      <c r="C748" s="367"/>
      <c r="D748" s="367"/>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row>
    <row r="749" spans="1:26" ht="14.25" customHeight="1">
      <c r="A749" s="367"/>
      <c r="B749" s="365"/>
      <c r="C749" s="367"/>
      <c r="D749" s="367"/>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row>
    <row r="750" spans="1:26" ht="14.25" customHeight="1">
      <c r="A750" s="367"/>
      <c r="B750" s="365"/>
      <c r="C750" s="367"/>
      <c r="D750" s="367"/>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row>
    <row r="751" spans="1:26" ht="14.25" customHeight="1">
      <c r="A751" s="367"/>
      <c r="B751" s="365"/>
      <c r="C751" s="367"/>
      <c r="D751" s="367"/>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row>
    <row r="752" spans="1:26" ht="14.25" customHeight="1">
      <c r="A752" s="367"/>
      <c r="B752" s="365"/>
      <c r="C752" s="367"/>
      <c r="D752" s="367"/>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row>
    <row r="753" spans="1:26" ht="14.25" customHeight="1">
      <c r="A753" s="367"/>
      <c r="B753" s="365"/>
      <c r="C753" s="367"/>
      <c r="D753" s="367"/>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row>
    <row r="754" spans="1:26" ht="14.25" customHeight="1">
      <c r="A754" s="367"/>
      <c r="B754" s="365"/>
      <c r="C754" s="367"/>
      <c r="D754" s="367"/>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row>
    <row r="755" spans="1:26" ht="14.25" customHeight="1">
      <c r="A755" s="367"/>
      <c r="B755" s="365"/>
      <c r="C755" s="367"/>
      <c r="D755" s="367"/>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row>
    <row r="756" spans="1:26" ht="14.25" customHeight="1">
      <c r="A756" s="367"/>
      <c r="B756" s="365"/>
      <c r="C756" s="367"/>
      <c r="D756" s="367"/>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row>
    <row r="757" spans="1:26" ht="14.25" customHeight="1">
      <c r="A757" s="367"/>
      <c r="B757" s="365"/>
      <c r="C757" s="367"/>
      <c r="D757" s="367"/>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row>
    <row r="758" spans="1:26" ht="14.25" customHeight="1">
      <c r="A758" s="367"/>
      <c r="B758" s="365"/>
      <c r="C758" s="367"/>
      <c r="D758" s="367"/>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row>
    <row r="759" spans="1:26" ht="14.25" customHeight="1">
      <c r="A759" s="367"/>
      <c r="B759" s="365"/>
      <c r="C759" s="367"/>
      <c r="D759" s="367"/>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row>
    <row r="760" spans="1:26" ht="14.25" customHeight="1">
      <c r="A760" s="367"/>
      <c r="B760" s="365"/>
      <c r="C760" s="367"/>
      <c r="D760" s="367"/>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row>
    <row r="761" spans="1:26" ht="14.25" customHeight="1">
      <c r="A761" s="367"/>
      <c r="B761" s="365"/>
      <c r="C761" s="367"/>
      <c r="D761" s="367"/>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row>
    <row r="762" spans="1:26" ht="14.25" customHeight="1">
      <c r="A762" s="367"/>
      <c r="B762" s="365"/>
      <c r="C762" s="367"/>
      <c r="D762" s="367"/>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row>
    <row r="763" spans="1:26" ht="14.25" customHeight="1">
      <c r="A763" s="367"/>
      <c r="B763" s="365"/>
      <c r="C763" s="367"/>
      <c r="D763" s="367"/>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row>
    <row r="764" spans="1:26" ht="14.25" customHeight="1">
      <c r="A764" s="367"/>
      <c r="B764" s="365"/>
      <c r="C764" s="367"/>
      <c r="D764" s="367"/>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row>
    <row r="765" spans="1:26" ht="14.25" customHeight="1">
      <c r="A765" s="367"/>
      <c r="B765" s="365"/>
      <c r="C765" s="367"/>
      <c r="D765" s="367"/>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row>
    <row r="766" spans="1:26" ht="14.25" customHeight="1">
      <c r="A766" s="367"/>
      <c r="B766" s="365"/>
      <c r="C766" s="367"/>
      <c r="D766" s="367"/>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row>
    <row r="767" spans="1:26" ht="14.25" customHeight="1">
      <c r="A767" s="367"/>
      <c r="B767" s="365"/>
      <c r="C767" s="367"/>
      <c r="D767" s="367"/>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row>
    <row r="768" spans="1:26" ht="14.25" customHeight="1">
      <c r="A768" s="367"/>
      <c r="B768" s="365"/>
      <c r="C768" s="367"/>
      <c r="D768" s="367"/>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row>
    <row r="769" spans="1:26" ht="14.25" customHeight="1">
      <c r="A769" s="367"/>
      <c r="B769" s="365"/>
      <c r="C769" s="367"/>
      <c r="D769" s="367"/>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row>
    <row r="770" spans="1:26" ht="14.25" customHeight="1">
      <c r="A770" s="367"/>
      <c r="B770" s="365"/>
      <c r="C770" s="367"/>
      <c r="D770" s="367"/>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row>
    <row r="771" spans="1:26" ht="14.25" customHeight="1">
      <c r="A771" s="367"/>
      <c r="B771" s="365"/>
      <c r="C771" s="367"/>
      <c r="D771" s="367"/>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row>
    <row r="772" spans="1:26" ht="14.25" customHeight="1">
      <c r="A772" s="367"/>
      <c r="B772" s="365"/>
      <c r="C772" s="367"/>
      <c r="D772" s="367"/>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row>
    <row r="773" spans="1:26" ht="14.25" customHeight="1">
      <c r="A773" s="367"/>
      <c r="B773" s="365"/>
      <c r="C773" s="367"/>
      <c r="D773" s="367"/>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row>
    <row r="774" spans="1:26" ht="14.25" customHeight="1">
      <c r="A774" s="367"/>
      <c r="B774" s="365"/>
      <c r="C774" s="367"/>
      <c r="D774" s="367"/>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row>
    <row r="775" spans="1:26" ht="14.25" customHeight="1">
      <c r="A775" s="367"/>
      <c r="B775" s="365"/>
      <c r="C775" s="367"/>
      <c r="D775" s="367"/>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row>
    <row r="776" spans="1:26" ht="14.25" customHeight="1">
      <c r="A776" s="367"/>
      <c r="B776" s="365"/>
      <c r="C776" s="367"/>
      <c r="D776" s="367"/>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row>
    <row r="777" spans="1:26" ht="14.25" customHeight="1">
      <c r="A777" s="367"/>
      <c r="B777" s="365"/>
      <c r="C777" s="367"/>
      <c r="D777" s="367"/>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row>
    <row r="778" spans="1:26" ht="14.25" customHeight="1">
      <c r="A778" s="367"/>
      <c r="B778" s="365"/>
      <c r="C778" s="367"/>
      <c r="D778" s="367"/>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row>
    <row r="779" spans="1:26" ht="14.25" customHeight="1">
      <c r="A779" s="367"/>
      <c r="B779" s="365"/>
      <c r="C779" s="367"/>
      <c r="D779" s="367"/>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row>
    <row r="780" spans="1:26" ht="14.25" customHeight="1">
      <c r="A780" s="367"/>
      <c r="B780" s="365"/>
      <c r="C780" s="367"/>
      <c r="D780" s="367"/>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row>
    <row r="781" spans="1:26" ht="14.25" customHeight="1">
      <c r="A781" s="367"/>
      <c r="B781" s="365"/>
      <c r="C781" s="367"/>
      <c r="D781" s="367"/>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row>
    <row r="782" spans="1:26" ht="14.25" customHeight="1">
      <c r="A782" s="367"/>
      <c r="B782" s="365"/>
      <c r="C782" s="367"/>
      <c r="D782" s="367"/>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row>
    <row r="783" spans="1:26" ht="14.25" customHeight="1">
      <c r="A783" s="367"/>
      <c r="B783" s="365"/>
      <c r="C783" s="367"/>
      <c r="D783" s="367"/>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row>
    <row r="784" spans="1:26" ht="14.25" customHeight="1">
      <c r="A784" s="367"/>
      <c r="B784" s="365"/>
      <c r="C784" s="367"/>
      <c r="D784" s="367"/>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row>
    <row r="785" spans="1:26" ht="14.25" customHeight="1">
      <c r="A785" s="367"/>
      <c r="B785" s="365"/>
      <c r="C785" s="367"/>
      <c r="D785" s="367"/>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row>
    <row r="786" spans="1:26" ht="14.25" customHeight="1">
      <c r="A786" s="367"/>
      <c r="B786" s="365"/>
      <c r="C786" s="367"/>
      <c r="D786" s="367"/>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row>
    <row r="787" spans="1:26" ht="14.25" customHeight="1">
      <c r="A787" s="367"/>
      <c r="B787" s="365"/>
      <c r="C787" s="367"/>
      <c r="D787" s="367"/>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row>
    <row r="788" spans="1:26" ht="14.25" customHeight="1">
      <c r="A788" s="367"/>
      <c r="B788" s="365"/>
      <c r="C788" s="367"/>
      <c r="D788" s="367"/>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row>
    <row r="789" spans="1:26" ht="14.25" customHeight="1">
      <c r="A789" s="367"/>
      <c r="B789" s="365"/>
      <c r="C789" s="367"/>
      <c r="D789" s="367"/>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row>
    <row r="790" spans="1:26" ht="14.25" customHeight="1">
      <c r="A790" s="367"/>
      <c r="B790" s="365"/>
      <c r="C790" s="367"/>
      <c r="D790" s="367"/>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row>
    <row r="791" spans="1:26" ht="14.25" customHeight="1">
      <c r="A791" s="367"/>
      <c r="B791" s="365"/>
      <c r="C791" s="367"/>
      <c r="D791" s="367"/>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row>
    <row r="792" spans="1:26" ht="14.25" customHeight="1">
      <c r="A792" s="367"/>
      <c r="B792" s="365"/>
      <c r="C792" s="367"/>
      <c r="D792" s="367"/>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row>
    <row r="793" spans="1:26" ht="14.25" customHeight="1">
      <c r="A793" s="367"/>
      <c r="B793" s="365"/>
      <c r="C793" s="367"/>
      <c r="D793" s="367"/>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row>
    <row r="794" spans="1:26" ht="14.25" customHeight="1">
      <c r="A794" s="367"/>
      <c r="B794" s="365"/>
      <c r="C794" s="367"/>
      <c r="D794" s="367"/>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row>
    <row r="795" spans="1:26" ht="14.25" customHeight="1">
      <c r="A795" s="367"/>
      <c r="B795" s="365"/>
      <c r="C795" s="367"/>
      <c r="D795" s="367"/>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row>
    <row r="796" spans="1:26" ht="14.25" customHeight="1">
      <c r="A796" s="367"/>
      <c r="B796" s="365"/>
      <c r="C796" s="367"/>
      <c r="D796" s="367"/>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row>
    <row r="797" spans="1:26" ht="14.25" customHeight="1">
      <c r="A797" s="367"/>
      <c r="B797" s="365"/>
      <c r="C797" s="367"/>
      <c r="D797" s="367"/>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row>
    <row r="798" spans="1:26" ht="14.25" customHeight="1">
      <c r="A798" s="367"/>
      <c r="B798" s="365"/>
      <c r="C798" s="367"/>
      <c r="D798" s="367"/>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row>
    <row r="799" spans="1:26" ht="14.25" customHeight="1">
      <c r="A799" s="367"/>
      <c r="B799" s="365"/>
      <c r="C799" s="367"/>
      <c r="D799" s="367"/>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row>
    <row r="800" spans="1:26" ht="14.25" customHeight="1">
      <c r="A800" s="367"/>
      <c r="B800" s="365"/>
      <c r="C800" s="367"/>
      <c r="D800" s="367"/>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row>
    <row r="801" spans="1:26" ht="14.25" customHeight="1">
      <c r="A801" s="367"/>
      <c r="B801" s="365"/>
      <c r="C801" s="367"/>
      <c r="D801" s="367"/>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row>
    <row r="802" spans="1:26" ht="14.25" customHeight="1">
      <c r="A802" s="367"/>
      <c r="B802" s="365"/>
      <c r="C802" s="367"/>
      <c r="D802" s="367"/>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row>
    <row r="803" spans="1:26" ht="14.25" customHeight="1">
      <c r="A803" s="367"/>
      <c r="B803" s="365"/>
      <c r="C803" s="367"/>
      <c r="D803" s="367"/>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row>
    <row r="804" spans="1:26" ht="14.25" customHeight="1">
      <c r="A804" s="367"/>
      <c r="B804" s="365"/>
      <c r="C804" s="367"/>
      <c r="D804" s="367"/>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row>
    <row r="805" spans="1:26" ht="14.25" customHeight="1">
      <c r="A805" s="367"/>
      <c r="B805" s="365"/>
      <c r="C805" s="367"/>
      <c r="D805" s="367"/>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row>
    <row r="806" spans="1:26" ht="14.25" customHeight="1">
      <c r="A806" s="367"/>
      <c r="B806" s="365"/>
      <c r="C806" s="367"/>
      <c r="D806" s="367"/>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row>
    <row r="807" spans="1:26" ht="14.25" customHeight="1">
      <c r="A807" s="367"/>
      <c r="B807" s="365"/>
      <c r="C807" s="367"/>
      <c r="D807" s="367"/>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row>
    <row r="808" spans="1:26" ht="14.25" customHeight="1">
      <c r="A808" s="367"/>
      <c r="B808" s="365"/>
      <c r="C808" s="367"/>
      <c r="D808" s="367"/>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row>
    <row r="809" spans="1:26" ht="14.25" customHeight="1">
      <c r="A809" s="367"/>
      <c r="B809" s="365"/>
      <c r="C809" s="367"/>
      <c r="D809" s="367"/>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row>
    <row r="810" spans="1:26" ht="14.25" customHeight="1">
      <c r="A810" s="367"/>
      <c r="B810" s="365"/>
      <c r="C810" s="367"/>
      <c r="D810" s="367"/>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row>
    <row r="811" spans="1:26" ht="14.25" customHeight="1">
      <c r="A811" s="367"/>
      <c r="B811" s="365"/>
      <c r="C811" s="367"/>
      <c r="D811" s="367"/>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row>
    <row r="812" spans="1:26" ht="14.25" customHeight="1">
      <c r="A812" s="367"/>
      <c r="B812" s="365"/>
      <c r="C812" s="367"/>
      <c r="D812" s="367"/>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row>
    <row r="813" spans="1:26" ht="14.25" customHeight="1">
      <c r="A813" s="367"/>
      <c r="B813" s="365"/>
      <c r="C813" s="367"/>
      <c r="D813" s="367"/>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row>
    <row r="814" spans="1:26" ht="14.25" customHeight="1">
      <c r="A814" s="367"/>
      <c r="B814" s="365"/>
      <c r="C814" s="367"/>
      <c r="D814" s="367"/>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row>
    <row r="815" spans="1:26" ht="14.25" customHeight="1">
      <c r="A815" s="367"/>
      <c r="B815" s="365"/>
      <c r="C815" s="367"/>
      <c r="D815" s="367"/>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row>
    <row r="816" spans="1:26" ht="14.25" customHeight="1">
      <c r="A816" s="367"/>
      <c r="B816" s="365"/>
      <c r="C816" s="367"/>
      <c r="D816" s="367"/>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row>
    <row r="817" spans="1:26" ht="14.25" customHeight="1">
      <c r="A817" s="367"/>
      <c r="B817" s="365"/>
      <c r="C817" s="367"/>
      <c r="D817" s="367"/>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row>
    <row r="818" spans="1:26" ht="14.25" customHeight="1">
      <c r="A818" s="367"/>
      <c r="B818" s="365"/>
      <c r="C818" s="367"/>
      <c r="D818" s="367"/>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row>
    <row r="819" spans="1:26" ht="14.25" customHeight="1">
      <c r="A819" s="367"/>
      <c r="B819" s="365"/>
      <c r="C819" s="367"/>
      <c r="D819" s="367"/>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row>
    <row r="820" spans="1:26" ht="14.25" customHeight="1">
      <c r="A820" s="367"/>
      <c r="B820" s="365"/>
      <c r="C820" s="367"/>
      <c r="D820" s="367"/>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row>
    <row r="821" spans="1:26" ht="14.25" customHeight="1">
      <c r="A821" s="367"/>
      <c r="B821" s="365"/>
      <c r="C821" s="367"/>
      <c r="D821" s="367"/>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row>
    <row r="822" spans="1:26" ht="14.25" customHeight="1">
      <c r="A822" s="367"/>
      <c r="B822" s="365"/>
      <c r="C822" s="367"/>
      <c r="D822" s="367"/>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row>
    <row r="823" spans="1:26" ht="14.25" customHeight="1">
      <c r="A823" s="367"/>
      <c r="B823" s="365"/>
      <c r="C823" s="367"/>
      <c r="D823" s="367"/>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row>
    <row r="824" spans="1:26" ht="14.25" customHeight="1">
      <c r="A824" s="367"/>
      <c r="B824" s="365"/>
      <c r="C824" s="367"/>
      <c r="D824" s="367"/>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row>
    <row r="825" spans="1:26" ht="14.25" customHeight="1">
      <c r="A825" s="367"/>
      <c r="B825" s="365"/>
      <c r="C825" s="367"/>
      <c r="D825" s="367"/>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row>
    <row r="826" spans="1:26" ht="14.25" customHeight="1">
      <c r="A826" s="367"/>
      <c r="B826" s="365"/>
      <c r="C826" s="367"/>
      <c r="D826" s="367"/>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row>
    <row r="827" spans="1:26" ht="14.25" customHeight="1">
      <c r="A827" s="367"/>
      <c r="B827" s="365"/>
      <c r="C827" s="367"/>
      <c r="D827" s="367"/>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row>
    <row r="828" spans="1:26" ht="14.25" customHeight="1">
      <c r="A828" s="367"/>
      <c r="B828" s="365"/>
      <c r="C828" s="367"/>
      <c r="D828" s="367"/>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row>
    <row r="829" spans="1:26" ht="14.25" customHeight="1">
      <c r="A829" s="367"/>
      <c r="B829" s="365"/>
      <c r="C829" s="367"/>
      <c r="D829" s="367"/>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row>
    <row r="830" spans="1:26" ht="14.25" customHeight="1">
      <c r="A830" s="367"/>
      <c r="B830" s="365"/>
      <c r="C830" s="367"/>
      <c r="D830" s="367"/>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row>
    <row r="831" spans="1:26" ht="14.25" customHeight="1">
      <c r="A831" s="367"/>
      <c r="B831" s="365"/>
      <c r="C831" s="367"/>
      <c r="D831" s="367"/>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row>
    <row r="832" spans="1:26" ht="14.25" customHeight="1">
      <c r="A832" s="367"/>
      <c r="B832" s="365"/>
      <c r="C832" s="367"/>
      <c r="D832" s="367"/>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row>
    <row r="833" spans="1:26" ht="14.25" customHeight="1">
      <c r="A833" s="367"/>
      <c r="B833" s="365"/>
      <c r="C833" s="367"/>
      <c r="D833" s="367"/>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row>
    <row r="834" spans="1:26" ht="14.25" customHeight="1">
      <c r="A834" s="367"/>
      <c r="B834" s="365"/>
      <c r="C834" s="367"/>
      <c r="D834" s="367"/>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row>
    <row r="835" spans="1:26" ht="14.25" customHeight="1">
      <c r="A835" s="367"/>
      <c r="B835" s="365"/>
      <c r="C835" s="367"/>
      <c r="D835" s="367"/>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row>
    <row r="836" spans="1:26" ht="14.25" customHeight="1">
      <c r="A836" s="367"/>
      <c r="B836" s="365"/>
      <c r="C836" s="367"/>
      <c r="D836" s="367"/>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row>
    <row r="837" spans="1:26" ht="14.25" customHeight="1">
      <c r="A837" s="367"/>
      <c r="B837" s="365"/>
      <c r="C837" s="367"/>
      <c r="D837" s="367"/>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row>
    <row r="838" spans="1:26" ht="14.25" customHeight="1">
      <c r="A838" s="367"/>
      <c r="B838" s="365"/>
      <c r="C838" s="367"/>
      <c r="D838" s="367"/>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row>
    <row r="839" spans="1:26" ht="14.25" customHeight="1">
      <c r="A839" s="367"/>
      <c r="B839" s="365"/>
      <c r="C839" s="367"/>
      <c r="D839" s="367"/>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row>
    <row r="840" spans="1:26" ht="14.25" customHeight="1">
      <c r="A840" s="367"/>
      <c r="B840" s="365"/>
      <c r="C840" s="367"/>
      <c r="D840" s="367"/>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row>
    <row r="841" spans="1:26" ht="14.25" customHeight="1">
      <c r="A841" s="367"/>
      <c r="B841" s="365"/>
      <c r="C841" s="367"/>
      <c r="D841" s="367"/>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row>
    <row r="842" spans="1:26" ht="14.25" customHeight="1">
      <c r="A842" s="367"/>
      <c r="B842" s="365"/>
      <c r="C842" s="367"/>
      <c r="D842" s="367"/>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row>
    <row r="843" spans="1:26" ht="14.25" customHeight="1">
      <c r="A843" s="367"/>
      <c r="B843" s="365"/>
      <c r="C843" s="367"/>
      <c r="D843" s="367"/>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row>
    <row r="844" spans="1:26" ht="14.25" customHeight="1">
      <c r="A844" s="367"/>
      <c r="B844" s="365"/>
      <c r="C844" s="367"/>
      <c r="D844" s="367"/>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row>
    <row r="845" spans="1:26" ht="14.25" customHeight="1">
      <c r="A845" s="367"/>
      <c r="B845" s="365"/>
      <c r="C845" s="367"/>
      <c r="D845" s="367"/>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row>
    <row r="846" spans="1:26" ht="14.25" customHeight="1">
      <c r="A846" s="367"/>
      <c r="B846" s="365"/>
      <c r="C846" s="367"/>
      <c r="D846" s="367"/>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row>
    <row r="847" spans="1:26" ht="14.25" customHeight="1">
      <c r="A847" s="367"/>
      <c r="B847" s="365"/>
      <c r="C847" s="367"/>
      <c r="D847" s="367"/>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row>
    <row r="848" spans="1:26" ht="14.25" customHeight="1">
      <c r="A848" s="367"/>
      <c r="B848" s="365"/>
      <c r="C848" s="367"/>
      <c r="D848" s="367"/>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row>
    <row r="849" spans="1:26" ht="14.25" customHeight="1">
      <c r="A849" s="367"/>
      <c r="B849" s="365"/>
      <c r="C849" s="367"/>
      <c r="D849" s="367"/>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row>
    <row r="850" spans="1:26" ht="14.25" customHeight="1">
      <c r="A850" s="367"/>
      <c r="B850" s="365"/>
      <c r="C850" s="367"/>
      <c r="D850" s="367"/>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row>
    <row r="851" spans="1:26" ht="14.25" customHeight="1">
      <c r="A851" s="367"/>
      <c r="B851" s="365"/>
      <c r="C851" s="367"/>
      <c r="D851" s="367"/>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row>
    <row r="852" spans="1:26" ht="14.25" customHeight="1">
      <c r="A852" s="367"/>
      <c r="B852" s="365"/>
      <c r="C852" s="367"/>
      <c r="D852" s="367"/>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row>
    <row r="853" spans="1:26" ht="14.25" customHeight="1">
      <c r="A853" s="367"/>
      <c r="B853" s="365"/>
      <c r="C853" s="367"/>
      <c r="D853" s="367"/>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row>
    <row r="854" spans="1:26" ht="14.25" customHeight="1">
      <c r="A854" s="367"/>
      <c r="B854" s="365"/>
      <c r="C854" s="367"/>
      <c r="D854" s="367"/>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row>
    <row r="855" spans="1:26" ht="14.25" customHeight="1">
      <c r="A855" s="367"/>
      <c r="B855" s="365"/>
      <c r="C855" s="367"/>
      <c r="D855" s="367"/>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row>
    <row r="856" spans="1:26" ht="14.25" customHeight="1">
      <c r="A856" s="367"/>
      <c r="B856" s="365"/>
      <c r="C856" s="367"/>
      <c r="D856" s="367"/>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row>
    <row r="857" spans="1:26" ht="14.25" customHeight="1">
      <c r="A857" s="367"/>
      <c r="B857" s="365"/>
      <c r="C857" s="367"/>
      <c r="D857" s="367"/>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row>
    <row r="858" spans="1:26" ht="14.25" customHeight="1">
      <c r="A858" s="367"/>
      <c r="B858" s="365"/>
      <c r="C858" s="367"/>
      <c r="D858" s="367"/>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row>
    <row r="859" spans="1:26" ht="14.25" customHeight="1">
      <c r="A859" s="367"/>
      <c r="B859" s="365"/>
      <c r="C859" s="367"/>
      <c r="D859" s="367"/>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row>
    <row r="860" spans="1:26" ht="14.25" customHeight="1">
      <c r="A860" s="367"/>
      <c r="B860" s="365"/>
      <c r="C860" s="367"/>
      <c r="D860" s="367"/>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row>
    <row r="861" spans="1:26" ht="14.25" customHeight="1">
      <c r="A861" s="367"/>
      <c r="B861" s="365"/>
      <c r="C861" s="367"/>
      <c r="D861" s="367"/>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row>
    <row r="862" spans="1:26" ht="14.25" customHeight="1">
      <c r="A862" s="367"/>
      <c r="B862" s="365"/>
      <c r="C862" s="367"/>
      <c r="D862" s="367"/>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row>
    <row r="863" spans="1:26" ht="14.25" customHeight="1">
      <c r="A863" s="367"/>
      <c r="B863" s="365"/>
      <c r="C863" s="367"/>
      <c r="D863" s="367"/>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row>
    <row r="864" spans="1:26" ht="14.25" customHeight="1">
      <c r="A864" s="367"/>
      <c r="B864" s="365"/>
      <c r="C864" s="367"/>
      <c r="D864" s="367"/>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row>
    <row r="865" spans="1:26" ht="14.25" customHeight="1">
      <c r="A865" s="367"/>
      <c r="B865" s="365"/>
      <c r="C865" s="367"/>
      <c r="D865" s="367"/>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row>
    <row r="866" spans="1:26" ht="14.25" customHeight="1">
      <c r="A866" s="367"/>
      <c r="B866" s="365"/>
      <c r="C866" s="367"/>
      <c r="D866" s="367"/>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row>
    <row r="867" spans="1:26" ht="14.25" customHeight="1">
      <c r="A867" s="367"/>
      <c r="B867" s="365"/>
      <c r="C867" s="367"/>
      <c r="D867" s="367"/>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row>
    <row r="868" spans="1:26" ht="14.25" customHeight="1">
      <c r="A868" s="367"/>
      <c r="B868" s="365"/>
      <c r="C868" s="367"/>
      <c r="D868" s="367"/>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row>
    <row r="869" spans="1:26" ht="14.25" customHeight="1">
      <c r="A869" s="367"/>
      <c r="B869" s="365"/>
      <c r="C869" s="367"/>
      <c r="D869" s="367"/>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row>
    <row r="870" spans="1:26" ht="14.25" customHeight="1">
      <c r="A870" s="367"/>
      <c r="B870" s="365"/>
      <c r="C870" s="367"/>
      <c r="D870" s="367"/>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row>
    <row r="871" spans="1:26" ht="14.25" customHeight="1">
      <c r="A871" s="367"/>
      <c r="B871" s="365"/>
      <c r="C871" s="367"/>
      <c r="D871" s="367"/>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row>
    <row r="872" spans="1:26" ht="14.25" customHeight="1">
      <c r="A872" s="367"/>
      <c r="B872" s="365"/>
      <c r="C872" s="367"/>
      <c r="D872" s="367"/>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row>
    <row r="873" spans="1:26" ht="14.25" customHeight="1">
      <c r="A873" s="367"/>
      <c r="B873" s="365"/>
      <c r="C873" s="367"/>
      <c r="D873" s="367"/>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row>
    <row r="874" spans="1:26" ht="14.25" customHeight="1">
      <c r="A874" s="367"/>
      <c r="B874" s="365"/>
      <c r="C874" s="367"/>
      <c r="D874" s="367"/>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row>
    <row r="875" spans="1:26" ht="14.25" customHeight="1">
      <c r="A875" s="367"/>
      <c r="B875" s="365"/>
      <c r="C875" s="367"/>
      <c r="D875" s="367"/>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row>
    <row r="876" spans="1:26" ht="14.25" customHeight="1">
      <c r="A876" s="367"/>
      <c r="B876" s="365"/>
      <c r="C876" s="367"/>
      <c r="D876" s="367"/>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row>
    <row r="877" spans="1:26" ht="14.25" customHeight="1">
      <c r="A877" s="367"/>
      <c r="B877" s="365"/>
      <c r="C877" s="367"/>
      <c r="D877" s="367"/>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row>
    <row r="878" spans="1:26" ht="14.25" customHeight="1">
      <c r="A878" s="367"/>
      <c r="B878" s="365"/>
      <c r="C878" s="367"/>
      <c r="D878" s="367"/>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row>
    <row r="879" spans="1:26" ht="14.25" customHeight="1">
      <c r="A879" s="367"/>
      <c r="B879" s="365"/>
      <c r="C879" s="367"/>
      <c r="D879" s="367"/>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row>
    <row r="880" spans="1:26" ht="14.25" customHeight="1">
      <c r="A880" s="367"/>
      <c r="B880" s="365"/>
      <c r="C880" s="367"/>
      <c r="D880" s="367"/>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row>
    <row r="881" spans="1:26" ht="14.25" customHeight="1">
      <c r="A881" s="367"/>
      <c r="B881" s="365"/>
      <c r="C881" s="367"/>
      <c r="D881" s="367"/>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row>
    <row r="882" spans="1:26" ht="14.25" customHeight="1">
      <c r="A882" s="367"/>
      <c r="B882" s="365"/>
      <c r="C882" s="367"/>
      <c r="D882" s="367"/>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row>
    <row r="883" spans="1:26" ht="14.25" customHeight="1">
      <c r="A883" s="367"/>
      <c r="B883" s="365"/>
      <c r="C883" s="367"/>
      <c r="D883" s="367"/>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row>
    <row r="884" spans="1:26" ht="14.25" customHeight="1">
      <c r="A884" s="367"/>
      <c r="B884" s="365"/>
      <c r="C884" s="367"/>
      <c r="D884" s="367"/>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row>
    <row r="885" spans="1:26" ht="14.25" customHeight="1">
      <c r="A885" s="367"/>
      <c r="B885" s="365"/>
      <c r="C885" s="367"/>
      <c r="D885" s="367"/>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row>
    <row r="886" spans="1:26" ht="14.25" customHeight="1">
      <c r="A886" s="367"/>
      <c r="B886" s="365"/>
      <c r="C886" s="367"/>
      <c r="D886" s="367"/>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row>
    <row r="887" spans="1:26" ht="14.25" customHeight="1">
      <c r="A887" s="367"/>
      <c r="B887" s="365"/>
      <c r="C887" s="367"/>
      <c r="D887" s="367"/>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row>
    <row r="888" spans="1:26" ht="14.25" customHeight="1">
      <c r="A888" s="367"/>
      <c r="B888" s="365"/>
      <c r="C888" s="367"/>
      <c r="D888" s="367"/>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row>
    <row r="889" spans="1:26" ht="14.25" customHeight="1">
      <c r="A889" s="367"/>
      <c r="B889" s="365"/>
      <c r="C889" s="367"/>
      <c r="D889" s="367"/>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row>
    <row r="890" spans="1:26" ht="14.25" customHeight="1">
      <c r="A890" s="367"/>
      <c r="B890" s="365"/>
      <c r="C890" s="367"/>
      <c r="D890" s="367"/>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row>
    <row r="891" spans="1:26" ht="14.25" customHeight="1">
      <c r="A891" s="367"/>
      <c r="B891" s="365"/>
      <c r="C891" s="367"/>
      <c r="D891" s="367"/>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row>
    <row r="892" spans="1:26" ht="14.25" customHeight="1">
      <c r="A892" s="367"/>
      <c r="B892" s="365"/>
      <c r="C892" s="367"/>
      <c r="D892" s="367"/>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row>
    <row r="893" spans="1:26" ht="14.25" customHeight="1">
      <c r="A893" s="367"/>
      <c r="B893" s="365"/>
      <c r="C893" s="367"/>
      <c r="D893" s="367"/>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row>
    <row r="894" spans="1:26" ht="14.25" customHeight="1">
      <c r="A894" s="367"/>
      <c r="B894" s="365"/>
      <c r="C894" s="367"/>
      <c r="D894" s="367"/>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row>
    <row r="895" spans="1:26" ht="14.25" customHeight="1">
      <c r="A895" s="367"/>
      <c r="B895" s="365"/>
      <c r="C895" s="367"/>
      <c r="D895" s="367"/>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row>
    <row r="896" spans="1:26" ht="14.25" customHeight="1">
      <c r="A896" s="367"/>
      <c r="B896" s="365"/>
      <c r="C896" s="367"/>
      <c r="D896" s="367"/>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row>
    <row r="897" spans="1:26" ht="14.25" customHeight="1">
      <c r="A897" s="367"/>
      <c r="B897" s="365"/>
      <c r="C897" s="367"/>
      <c r="D897" s="367"/>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row>
    <row r="898" spans="1:26" ht="14.25" customHeight="1">
      <c r="A898" s="367"/>
      <c r="B898" s="365"/>
      <c r="C898" s="367"/>
      <c r="D898" s="367"/>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row>
    <row r="899" spans="1:26" ht="14.25" customHeight="1">
      <c r="A899" s="367"/>
      <c r="B899" s="365"/>
      <c r="C899" s="367"/>
      <c r="D899" s="367"/>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row>
    <row r="900" spans="1:26" ht="14.25" customHeight="1">
      <c r="A900" s="367"/>
      <c r="B900" s="365"/>
      <c r="C900" s="367"/>
      <c r="D900" s="367"/>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row>
    <row r="901" spans="1:26" ht="14.25" customHeight="1">
      <c r="A901" s="367"/>
      <c r="B901" s="365"/>
      <c r="C901" s="367"/>
      <c r="D901" s="367"/>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row>
    <row r="902" spans="1:26" ht="14.25" customHeight="1">
      <c r="A902" s="367"/>
      <c r="B902" s="365"/>
      <c r="C902" s="367"/>
      <c r="D902" s="367"/>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row>
    <row r="903" spans="1:26" ht="14.25" customHeight="1">
      <c r="A903" s="367"/>
      <c r="B903" s="365"/>
      <c r="C903" s="367"/>
      <c r="D903" s="367"/>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row>
    <row r="904" spans="1:26" ht="14.25" customHeight="1">
      <c r="A904" s="367"/>
      <c r="B904" s="365"/>
      <c r="C904" s="367"/>
      <c r="D904" s="367"/>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row>
    <row r="905" spans="1:26" ht="14.25" customHeight="1">
      <c r="A905" s="367"/>
      <c r="B905" s="365"/>
      <c r="C905" s="367"/>
      <c r="D905" s="367"/>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row>
    <row r="906" spans="1:26" ht="14.25" customHeight="1">
      <c r="A906" s="367"/>
      <c r="B906" s="365"/>
      <c r="C906" s="367"/>
      <c r="D906" s="367"/>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row>
    <row r="907" spans="1:26" ht="14.25" customHeight="1">
      <c r="A907" s="367"/>
      <c r="B907" s="365"/>
      <c r="C907" s="367"/>
      <c r="D907" s="367"/>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row>
    <row r="908" spans="1:26" ht="14.25" customHeight="1">
      <c r="A908" s="367"/>
      <c r="B908" s="365"/>
      <c r="C908" s="367"/>
      <c r="D908" s="367"/>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row>
    <row r="909" spans="1:26" ht="14.25" customHeight="1">
      <c r="A909" s="367"/>
      <c r="B909" s="365"/>
      <c r="C909" s="367"/>
      <c r="D909" s="367"/>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row>
    <row r="910" spans="1:26" ht="14.25" customHeight="1">
      <c r="A910" s="367"/>
      <c r="B910" s="365"/>
      <c r="C910" s="367"/>
      <c r="D910" s="367"/>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row>
    <row r="911" spans="1:26" ht="14.25" customHeight="1">
      <c r="A911" s="367"/>
      <c r="B911" s="365"/>
      <c r="C911" s="367"/>
      <c r="D911" s="367"/>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row>
    <row r="912" spans="1:26" ht="14.25" customHeight="1">
      <c r="A912" s="367"/>
      <c r="B912" s="365"/>
      <c r="C912" s="367"/>
      <c r="D912" s="367"/>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row>
    <row r="913" spans="1:26" ht="14.25" customHeight="1">
      <c r="A913" s="367"/>
      <c r="B913" s="365"/>
      <c r="C913" s="367"/>
      <c r="D913" s="367"/>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row>
    <row r="914" spans="1:26" ht="14.25" customHeight="1">
      <c r="A914" s="367"/>
      <c r="B914" s="365"/>
      <c r="C914" s="367"/>
      <c r="D914" s="367"/>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row>
    <row r="915" spans="1:26" ht="14.25" customHeight="1">
      <c r="A915" s="367"/>
      <c r="B915" s="365"/>
      <c r="C915" s="367"/>
      <c r="D915" s="367"/>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row>
    <row r="916" spans="1:26" ht="14.25" customHeight="1">
      <c r="A916" s="367"/>
      <c r="B916" s="365"/>
      <c r="C916" s="367"/>
      <c r="D916" s="367"/>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row>
    <row r="917" spans="1:26" ht="14.25" customHeight="1">
      <c r="A917" s="367"/>
      <c r="B917" s="365"/>
      <c r="C917" s="367"/>
      <c r="D917" s="367"/>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row>
    <row r="918" spans="1:26" ht="14.25" customHeight="1">
      <c r="A918" s="367"/>
      <c r="B918" s="365"/>
      <c r="C918" s="367"/>
      <c r="D918" s="367"/>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row>
    <row r="919" spans="1:26" ht="14.25" customHeight="1">
      <c r="A919" s="367"/>
      <c r="B919" s="365"/>
      <c r="C919" s="367"/>
      <c r="D919" s="367"/>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row>
    <row r="920" spans="1:26" ht="14.25" customHeight="1">
      <c r="A920" s="367"/>
      <c r="B920" s="365"/>
      <c r="C920" s="367"/>
      <c r="D920" s="367"/>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row>
    <row r="921" spans="1:26" ht="14.25" customHeight="1">
      <c r="A921" s="367"/>
      <c r="B921" s="365"/>
      <c r="C921" s="367"/>
      <c r="D921" s="367"/>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row>
    <row r="922" spans="1:26" ht="14.25" customHeight="1">
      <c r="A922" s="367"/>
      <c r="B922" s="365"/>
      <c r="C922" s="367"/>
      <c r="D922" s="367"/>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row>
    <row r="923" spans="1:26" ht="14.25" customHeight="1">
      <c r="A923" s="367"/>
      <c r="B923" s="365"/>
      <c r="C923" s="367"/>
      <c r="D923" s="367"/>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row>
    <row r="924" spans="1:26" ht="14.25" customHeight="1">
      <c r="A924" s="367"/>
      <c r="B924" s="365"/>
      <c r="C924" s="367"/>
      <c r="D924" s="367"/>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row>
    <row r="925" spans="1:26" ht="14.25" customHeight="1">
      <c r="A925" s="367"/>
      <c r="B925" s="365"/>
      <c r="C925" s="367"/>
      <c r="D925" s="367"/>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row>
    <row r="926" spans="1:26" ht="14.25" customHeight="1">
      <c r="A926" s="367"/>
      <c r="B926" s="365"/>
      <c r="C926" s="367"/>
      <c r="D926" s="367"/>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row>
    <row r="927" spans="1:26" ht="14.25" customHeight="1">
      <c r="A927" s="367"/>
      <c r="B927" s="365"/>
      <c r="C927" s="367"/>
      <c r="D927" s="367"/>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row>
    <row r="928" spans="1:26" ht="14.25" customHeight="1">
      <c r="A928" s="367"/>
      <c r="B928" s="365"/>
      <c r="C928" s="367"/>
      <c r="D928" s="367"/>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row>
    <row r="929" spans="1:26" ht="14.25" customHeight="1">
      <c r="A929" s="367"/>
      <c r="B929" s="365"/>
      <c r="C929" s="367"/>
      <c r="D929" s="367"/>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row>
    <row r="930" spans="1:26" ht="14.25" customHeight="1">
      <c r="A930" s="367"/>
      <c r="B930" s="365"/>
      <c r="C930" s="367"/>
      <c r="D930" s="367"/>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row>
    <row r="931" spans="1:26" ht="14.25" customHeight="1">
      <c r="A931" s="367"/>
      <c r="B931" s="365"/>
      <c r="C931" s="367"/>
      <c r="D931" s="367"/>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row>
    <row r="932" spans="1:26" ht="14.25" customHeight="1">
      <c r="A932" s="367"/>
      <c r="B932" s="365"/>
      <c r="C932" s="367"/>
      <c r="D932" s="367"/>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row>
    <row r="933" spans="1:26" ht="14.25" customHeight="1">
      <c r="A933" s="367"/>
      <c r="B933" s="365"/>
      <c r="C933" s="367"/>
      <c r="D933" s="367"/>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row>
    <row r="934" spans="1:26" ht="14.25" customHeight="1">
      <c r="A934" s="367"/>
      <c r="B934" s="365"/>
      <c r="C934" s="367"/>
      <c r="D934" s="367"/>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row>
    <row r="935" spans="1:26" ht="14.25" customHeight="1">
      <c r="A935" s="367"/>
      <c r="B935" s="365"/>
      <c r="C935" s="367"/>
      <c r="D935" s="367"/>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row>
    <row r="936" spans="1:26" ht="14.25" customHeight="1">
      <c r="A936" s="367"/>
      <c r="B936" s="365"/>
      <c r="C936" s="367"/>
      <c r="D936" s="367"/>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row>
    <row r="937" spans="1:26" ht="14.25" customHeight="1">
      <c r="A937" s="367"/>
      <c r="B937" s="365"/>
      <c r="C937" s="367"/>
      <c r="D937" s="367"/>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row>
    <row r="938" spans="1:26" ht="14.25" customHeight="1">
      <c r="A938" s="367"/>
      <c r="B938" s="365"/>
      <c r="C938" s="367"/>
      <c r="D938" s="367"/>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row>
    <row r="939" spans="1:26" ht="14.25" customHeight="1">
      <c r="A939" s="367"/>
      <c r="B939" s="365"/>
      <c r="C939" s="367"/>
      <c r="D939" s="367"/>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row>
    <row r="940" spans="1:26" ht="14.25" customHeight="1">
      <c r="A940" s="367"/>
      <c r="B940" s="365"/>
      <c r="C940" s="367"/>
      <c r="D940" s="367"/>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row>
    <row r="941" spans="1:26" ht="14.25" customHeight="1">
      <c r="A941" s="367"/>
      <c r="B941" s="365"/>
      <c r="C941" s="367"/>
      <c r="D941" s="367"/>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row>
    <row r="942" spans="1:26" ht="14.25" customHeight="1">
      <c r="A942" s="367"/>
      <c r="B942" s="365"/>
      <c r="C942" s="367"/>
      <c r="D942" s="367"/>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row>
    <row r="943" spans="1:26" ht="14.25" customHeight="1">
      <c r="A943" s="367"/>
      <c r="B943" s="365"/>
      <c r="C943" s="367"/>
      <c r="D943" s="367"/>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row>
    <row r="944" spans="1:26" ht="14.25" customHeight="1">
      <c r="A944" s="367"/>
      <c r="B944" s="365"/>
      <c r="C944" s="367"/>
      <c r="D944" s="367"/>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row>
    <row r="945" spans="1:26" ht="14.25" customHeight="1">
      <c r="A945" s="367"/>
      <c r="B945" s="365"/>
      <c r="C945" s="367"/>
      <c r="D945" s="367"/>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row>
    <row r="946" spans="1:26" ht="14.25" customHeight="1">
      <c r="A946" s="367"/>
      <c r="B946" s="365"/>
      <c r="C946" s="367"/>
      <c r="D946" s="367"/>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row>
    <row r="947" spans="1:26" ht="14.25" customHeight="1">
      <c r="A947" s="367"/>
      <c r="B947" s="365"/>
      <c r="C947" s="367"/>
      <c r="D947" s="367"/>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row>
    <row r="948" spans="1:26" ht="14.25" customHeight="1">
      <c r="A948" s="367"/>
      <c r="B948" s="365"/>
      <c r="C948" s="367"/>
      <c r="D948" s="367"/>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row>
    <row r="949" spans="1:26" ht="14.25" customHeight="1">
      <c r="A949" s="367"/>
      <c r="B949" s="365"/>
      <c r="C949" s="367"/>
      <c r="D949" s="367"/>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row>
    <row r="950" spans="1:26" ht="14.25" customHeight="1">
      <c r="A950" s="367"/>
      <c r="B950" s="365"/>
      <c r="C950" s="367"/>
      <c r="D950" s="367"/>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row>
    <row r="951" spans="1:26" ht="14.25" customHeight="1">
      <c r="A951" s="367"/>
      <c r="B951" s="365"/>
      <c r="C951" s="367"/>
      <c r="D951" s="367"/>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row>
    <row r="952" spans="1:26" ht="14.25" customHeight="1">
      <c r="A952" s="367"/>
      <c r="B952" s="365"/>
      <c r="C952" s="367"/>
      <c r="D952" s="367"/>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row>
    <row r="953" spans="1:26" ht="14.25" customHeight="1">
      <c r="A953" s="367"/>
      <c r="B953" s="365"/>
      <c r="C953" s="367"/>
      <c r="D953" s="367"/>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row>
    <row r="954" spans="1:26" ht="14.25" customHeight="1">
      <c r="A954" s="367"/>
      <c r="B954" s="365"/>
      <c r="C954" s="367"/>
      <c r="D954" s="367"/>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row>
    <row r="955" spans="1:26" ht="14.25" customHeight="1">
      <c r="A955" s="367"/>
      <c r="B955" s="365"/>
      <c r="C955" s="367"/>
      <c r="D955" s="367"/>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row>
    <row r="956" spans="1:26" ht="14.25" customHeight="1">
      <c r="A956" s="367"/>
      <c r="B956" s="365"/>
      <c r="C956" s="367"/>
      <c r="D956" s="367"/>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row>
    <row r="957" spans="1:26" ht="14.25" customHeight="1">
      <c r="A957" s="367"/>
      <c r="B957" s="365"/>
      <c r="C957" s="367"/>
      <c r="D957" s="367"/>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row>
    <row r="958" spans="1:26" ht="14.25" customHeight="1">
      <c r="A958" s="367"/>
      <c r="B958" s="365"/>
      <c r="C958" s="367"/>
      <c r="D958" s="367"/>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row>
    <row r="959" spans="1:26" ht="14.25" customHeight="1">
      <c r="A959" s="367"/>
      <c r="B959" s="365"/>
      <c r="C959" s="367"/>
      <c r="D959" s="367"/>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row>
    <row r="960" spans="1:26" ht="14.25" customHeight="1">
      <c r="A960" s="367"/>
      <c r="B960" s="365"/>
      <c r="C960" s="367"/>
      <c r="D960" s="367"/>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row>
    <row r="961" spans="1:26" ht="14.25" customHeight="1">
      <c r="A961" s="367"/>
      <c r="B961" s="365"/>
      <c r="C961" s="367"/>
      <c r="D961" s="367"/>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row>
    <row r="962" spans="1:26" ht="14.25" customHeight="1">
      <c r="A962" s="367"/>
      <c r="B962" s="365"/>
      <c r="C962" s="367"/>
      <c r="D962" s="367"/>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row>
    <row r="963" spans="1:26" ht="14.25" customHeight="1">
      <c r="A963" s="367"/>
      <c r="B963" s="365"/>
      <c r="C963" s="367"/>
      <c r="D963" s="367"/>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row>
    <row r="964" spans="1:26" ht="14.25" customHeight="1">
      <c r="A964" s="367"/>
      <c r="B964" s="365"/>
      <c r="C964" s="367"/>
      <c r="D964" s="367"/>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row>
    <row r="965" spans="1:26" ht="14.25" customHeight="1">
      <c r="A965" s="367"/>
      <c r="B965" s="365"/>
      <c r="C965" s="367"/>
      <c r="D965" s="367"/>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row>
    <row r="966" spans="1:26" ht="14.25" customHeight="1">
      <c r="A966" s="367"/>
      <c r="B966" s="365"/>
      <c r="C966" s="367"/>
      <c r="D966" s="367"/>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row>
    <row r="967" spans="1:26" ht="14.25" customHeight="1">
      <c r="A967" s="367"/>
      <c r="B967" s="365"/>
      <c r="C967" s="367"/>
      <c r="D967" s="367"/>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row>
    <row r="968" spans="1:26" ht="14.25" customHeight="1">
      <c r="A968" s="367"/>
      <c r="B968" s="365"/>
      <c r="C968" s="367"/>
      <c r="D968" s="367"/>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row>
    <row r="969" spans="1:26" ht="14.25" customHeight="1">
      <c r="A969" s="367"/>
      <c r="B969" s="365"/>
      <c r="C969" s="367"/>
      <c r="D969" s="367"/>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row>
    <row r="970" spans="1:26" ht="14.25" customHeight="1">
      <c r="A970" s="367"/>
      <c r="B970" s="365"/>
      <c r="C970" s="367"/>
      <c r="D970" s="367"/>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row>
    <row r="971" spans="1:26" ht="14.25" customHeight="1">
      <c r="A971" s="367"/>
      <c r="B971" s="365"/>
      <c r="C971" s="367"/>
      <c r="D971" s="367"/>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row>
    <row r="972" spans="1:26" ht="14.25" customHeight="1">
      <c r="A972" s="367"/>
      <c r="B972" s="365"/>
      <c r="C972" s="367"/>
      <c r="D972" s="367"/>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row>
    <row r="973" spans="1:26" ht="14.25" customHeight="1">
      <c r="A973" s="367"/>
      <c r="B973" s="365"/>
      <c r="C973" s="367"/>
      <c r="D973" s="367"/>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row>
    <row r="974" spans="1:26" ht="14.25" customHeight="1">
      <c r="A974" s="367"/>
      <c r="B974" s="365"/>
      <c r="C974" s="367"/>
      <c r="D974" s="367"/>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row>
    <row r="975" spans="1:26" ht="14.25" customHeight="1">
      <c r="A975" s="367"/>
      <c r="B975" s="365"/>
      <c r="C975" s="367"/>
      <c r="D975" s="367"/>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row>
    <row r="976" spans="1:26" ht="14.25" customHeight="1">
      <c r="A976" s="367"/>
      <c r="B976" s="365"/>
      <c r="C976" s="367"/>
      <c r="D976" s="367"/>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row>
    <row r="977" spans="1:26" ht="14.25" customHeight="1">
      <c r="A977" s="367"/>
      <c r="B977" s="365"/>
      <c r="C977" s="367"/>
      <c r="D977" s="367"/>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row>
    <row r="978" spans="1:26" ht="14.25" customHeight="1">
      <c r="A978" s="367"/>
      <c r="B978" s="365"/>
      <c r="C978" s="367"/>
      <c r="D978" s="367"/>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row>
    <row r="979" spans="1:26" ht="14.25" customHeight="1">
      <c r="A979" s="367"/>
      <c r="B979" s="365"/>
      <c r="C979" s="367"/>
      <c r="D979" s="367"/>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row>
    <row r="980" spans="1:26" ht="14.25" customHeight="1">
      <c r="A980" s="367"/>
      <c r="B980" s="365"/>
      <c r="C980" s="367"/>
      <c r="D980" s="367"/>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row>
    <row r="981" spans="1:26" ht="14.25" customHeight="1">
      <c r="A981" s="367"/>
      <c r="B981" s="365"/>
      <c r="C981" s="367"/>
      <c r="D981" s="367"/>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row>
    <row r="982" spans="1:26" ht="14.25" customHeight="1">
      <c r="A982" s="367"/>
      <c r="B982" s="365"/>
      <c r="C982" s="367"/>
      <c r="D982" s="367"/>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row>
    <row r="983" spans="1:26" ht="14.25" customHeight="1">
      <c r="A983" s="367"/>
      <c r="B983" s="365"/>
      <c r="C983" s="367"/>
      <c r="D983" s="367"/>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row>
    <row r="984" spans="1:26" ht="14.25" customHeight="1">
      <c r="A984" s="367"/>
      <c r="B984" s="365"/>
      <c r="C984" s="367"/>
      <c r="D984" s="367"/>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row>
    <row r="985" spans="1:26" ht="14.25" customHeight="1">
      <c r="A985" s="367"/>
      <c r="B985" s="365"/>
      <c r="C985" s="367"/>
      <c r="D985" s="367"/>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row>
    <row r="986" spans="1:26" ht="14.25" customHeight="1">
      <c r="A986" s="367"/>
      <c r="B986" s="365"/>
      <c r="C986" s="367"/>
      <c r="D986" s="367"/>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row>
    <row r="987" spans="1:26" ht="14.25" customHeight="1">
      <c r="A987" s="367"/>
      <c r="B987" s="365"/>
      <c r="C987" s="367"/>
      <c r="D987" s="367"/>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row>
    <row r="988" spans="1:26" ht="14.25" customHeight="1">
      <c r="A988" s="367"/>
      <c r="B988" s="365"/>
      <c r="C988" s="367"/>
      <c r="D988" s="367"/>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row>
    <row r="989" spans="1:26" ht="14.25" customHeight="1">
      <c r="A989" s="367"/>
      <c r="B989" s="365"/>
      <c r="C989" s="367"/>
      <c r="D989" s="367"/>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row>
    <row r="990" spans="1:26" ht="14.25" customHeight="1">
      <c r="A990" s="367"/>
      <c r="B990" s="365"/>
      <c r="C990" s="367"/>
      <c r="D990" s="367"/>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row>
    <row r="991" spans="1:26" ht="14.25" customHeight="1">
      <c r="A991" s="367"/>
      <c r="B991" s="365"/>
      <c r="C991" s="367"/>
      <c r="D991" s="367"/>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row>
    <row r="992" spans="1:26" ht="14.25" customHeight="1">
      <c r="A992" s="367"/>
      <c r="B992" s="365"/>
      <c r="C992" s="367"/>
      <c r="D992" s="367"/>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row>
    <row r="993" spans="1:26" ht="14.25" customHeight="1">
      <c r="A993" s="367"/>
      <c r="B993" s="365"/>
      <c r="C993" s="367"/>
      <c r="D993" s="367"/>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row>
    <row r="994" spans="1:26" ht="14.25" customHeight="1">
      <c r="A994" s="367"/>
      <c r="B994" s="365"/>
      <c r="C994" s="367"/>
      <c r="D994" s="367"/>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row>
    <row r="995" spans="1:26" ht="14.25" customHeight="1">
      <c r="A995" s="367"/>
      <c r="B995" s="365"/>
      <c r="C995" s="367"/>
      <c r="D995" s="367"/>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row>
    <row r="996" spans="1:26" ht="14.25" customHeight="1">
      <c r="A996" s="367"/>
      <c r="B996" s="365"/>
      <c r="C996" s="367"/>
      <c r="D996" s="367"/>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row>
    <row r="997" spans="1:26" ht="14.25" customHeight="1">
      <c r="A997" s="367"/>
      <c r="B997" s="365"/>
      <c r="C997" s="367"/>
      <c r="D997" s="367"/>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row>
    <row r="998" spans="1:26" ht="14.25" customHeight="1">
      <c r="A998" s="367"/>
      <c r="B998" s="365"/>
      <c r="C998" s="367"/>
      <c r="D998" s="367"/>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row>
    <row r="999" spans="1:26" ht="14.25" customHeight="1">
      <c r="A999" s="367"/>
      <c r="B999" s="365"/>
      <c r="C999" s="367"/>
      <c r="D999" s="367"/>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row>
    <row r="1000" spans="1:26" ht="14.25" customHeight="1">
      <c r="A1000" s="367"/>
      <c r="B1000" s="365"/>
      <c r="C1000" s="367"/>
      <c r="D1000" s="367"/>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92"/>
  <sheetViews>
    <sheetView topLeftCell="B1" workbookViewId="0"/>
  </sheetViews>
  <sheetFormatPr defaultColWidth="12.625" defaultRowHeight="15" customHeight="1"/>
  <cols>
    <col min="1" max="1" width="30.875" hidden="1" customWidth="1"/>
    <col min="2" max="2" width="22.125" customWidth="1"/>
    <col min="3" max="3" width="20.875" customWidth="1"/>
    <col min="4" max="4" width="20.375" customWidth="1"/>
    <col min="5" max="5" width="24.125" customWidth="1"/>
    <col min="6" max="6" width="21" customWidth="1"/>
    <col min="7" max="7" width="28.375" customWidth="1"/>
    <col min="8" max="8" width="26.875" customWidth="1"/>
    <col min="9" max="9" width="22" customWidth="1"/>
    <col min="10" max="10" width="16.5" customWidth="1"/>
    <col min="11" max="11" width="22.375" customWidth="1"/>
    <col min="12" max="12" width="20.75" customWidth="1"/>
    <col min="13" max="13" width="20" customWidth="1"/>
  </cols>
  <sheetData>
    <row r="1" spans="1:30">
      <c r="A1" s="311" t="s">
        <v>3298</v>
      </c>
      <c r="B1" s="444" t="s">
        <v>3299</v>
      </c>
      <c r="C1" s="445"/>
      <c r="D1" s="445"/>
      <c r="E1" s="446" t="s">
        <v>2591</v>
      </c>
      <c r="F1" s="445"/>
      <c r="G1" s="445"/>
      <c r="H1" s="444" t="s">
        <v>2616</v>
      </c>
      <c r="I1" s="445"/>
      <c r="J1" s="445"/>
      <c r="K1" s="444" t="s">
        <v>2599</v>
      </c>
      <c r="L1" s="445"/>
      <c r="M1" s="447"/>
      <c r="N1" s="369"/>
      <c r="O1" s="369"/>
      <c r="P1" s="369"/>
      <c r="Q1" s="369"/>
      <c r="R1" s="369"/>
      <c r="S1" s="369"/>
      <c r="T1" s="369"/>
      <c r="U1" s="369"/>
      <c r="V1" s="369"/>
      <c r="W1" s="369"/>
      <c r="X1" s="369"/>
      <c r="Y1" s="369"/>
      <c r="Z1" s="369"/>
      <c r="AA1" s="369"/>
      <c r="AB1" s="369"/>
      <c r="AC1" s="369"/>
      <c r="AD1" s="369"/>
    </row>
    <row r="2" spans="1:30" ht="15" customHeight="1">
      <c r="A2" s="370" t="s">
        <v>3300</v>
      </c>
      <c r="B2" s="371" t="s">
        <v>871</v>
      </c>
      <c r="C2" s="372" t="s">
        <v>3301</v>
      </c>
      <c r="D2" s="372" t="s">
        <v>3302</v>
      </c>
      <c r="E2" s="373" t="s">
        <v>871</v>
      </c>
      <c r="F2" s="372" t="s">
        <v>3301</v>
      </c>
      <c r="G2" s="372" t="s">
        <v>3302</v>
      </c>
      <c r="H2" s="371" t="s">
        <v>871</v>
      </c>
      <c r="I2" s="374" t="s">
        <v>3301</v>
      </c>
      <c r="J2" s="374" t="s">
        <v>3302</v>
      </c>
      <c r="K2" s="371" t="s">
        <v>871</v>
      </c>
      <c r="L2" s="374" t="s">
        <v>3301</v>
      </c>
      <c r="M2" s="375" t="s">
        <v>3302</v>
      </c>
      <c r="N2" s="376"/>
      <c r="O2" s="376"/>
      <c r="P2" s="376"/>
      <c r="Q2" s="376"/>
      <c r="R2" s="376"/>
      <c r="S2" s="376"/>
      <c r="T2" s="376"/>
      <c r="U2" s="376"/>
      <c r="V2" s="376"/>
      <c r="W2" s="376"/>
      <c r="X2" s="376"/>
      <c r="Y2" s="376"/>
      <c r="Z2" s="376"/>
      <c r="AA2" s="376"/>
      <c r="AB2" s="376"/>
      <c r="AC2" s="376"/>
      <c r="AD2" s="376"/>
    </row>
    <row r="3" spans="1:30" ht="15" customHeight="1">
      <c r="A3" s="377"/>
      <c r="B3" s="378" t="s">
        <v>76</v>
      </c>
      <c r="C3" s="379" t="s">
        <v>76</v>
      </c>
      <c r="D3" s="379" t="s">
        <v>76</v>
      </c>
      <c r="E3" s="380" t="s">
        <v>76</v>
      </c>
      <c r="F3" s="379" t="s">
        <v>76</v>
      </c>
      <c r="G3" s="379" t="s">
        <v>76</v>
      </c>
      <c r="H3" s="378" t="s">
        <v>76</v>
      </c>
      <c r="I3" s="381" t="s">
        <v>76</v>
      </c>
      <c r="J3" s="381" t="s">
        <v>76</v>
      </c>
      <c r="K3" s="378" t="s">
        <v>76</v>
      </c>
      <c r="L3" s="381" t="s">
        <v>76</v>
      </c>
      <c r="M3" s="382" t="s">
        <v>76</v>
      </c>
      <c r="N3" s="383"/>
      <c r="O3" s="383"/>
      <c r="P3" s="383"/>
      <c r="Q3" s="383"/>
      <c r="R3" s="383"/>
      <c r="S3" s="383"/>
      <c r="T3" s="383"/>
      <c r="U3" s="383"/>
      <c r="V3" s="383"/>
      <c r="W3" s="383"/>
      <c r="X3" s="383"/>
      <c r="Y3" s="383"/>
      <c r="Z3" s="383"/>
      <c r="AA3" s="383"/>
      <c r="AB3" s="383"/>
      <c r="AC3" s="383"/>
      <c r="AD3" s="383"/>
    </row>
    <row r="4" spans="1:30" ht="15" customHeight="1">
      <c r="A4" s="377"/>
      <c r="B4" s="378" t="s">
        <v>79</v>
      </c>
      <c r="C4" s="379" t="s">
        <v>79</v>
      </c>
      <c r="D4" s="379" t="s">
        <v>79</v>
      </c>
      <c r="E4" s="380" t="s">
        <v>79</v>
      </c>
      <c r="F4" s="379" t="s">
        <v>79</v>
      </c>
      <c r="G4" s="379" t="s">
        <v>79</v>
      </c>
      <c r="H4" s="378" t="s">
        <v>79</v>
      </c>
      <c r="I4" s="381" t="s">
        <v>79</v>
      </c>
      <c r="J4" s="381" t="s">
        <v>79</v>
      </c>
      <c r="K4" s="378" t="s">
        <v>79</v>
      </c>
      <c r="L4" s="381" t="s">
        <v>79</v>
      </c>
      <c r="M4" s="382" t="s">
        <v>79</v>
      </c>
      <c r="N4" s="383"/>
      <c r="O4" s="383"/>
      <c r="P4" s="383"/>
      <c r="Q4" s="383"/>
      <c r="R4" s="383"/>
      <c r="S4" s="383"/>
      <c r="T4" s="383"/>
      <c r="U4" s="383"/>
      <c r="V4" s="383"/>
      <c r="W4" s="383"/>
      <c r="X4" s="383"/>
      <c r="Y4" s="383"/>
      <c r="Z4" s="383"/>
      <c r="AA4" s="383"/>
      <c r="AB4" s="383"/>
      <c r="AC4" s="383"/>
      <c r="AD4" s="383"/>
    </row>
    <row r="5" spans="1:30" ht="15" customHeight="1">
      <c r="A5" s="377"/>
      <c r="B5" s="378" t="s">
        <v>88</v>
      </c>
      <c r="C5" s="379" t="s">
        <v>88</v>
      </c>
      <c r="D5" s="379" t="s">
        <v>88</v>
      </c>
      <c r="E5" s="380" t="s">
        <v>82</v>
      </c>
      <c r="F5" s="379" t="s">
        <v>82</v>
      </c>
      <c r="G5" s="379" t="s">
        <v>82</v>
      </c>
      <c r="H5" s="378" t="s">
        <v>82</v>
      </c>
      <c r="I5" s="381" t="s">
        <v>82</v>
      </c>
      <c r="J5" s="381" t="s">
        <v>82</v>
      </c>
      <c r="K5" s="378" t="s">
        <v>82</v>
      </c>
      <c r="L5" s="381" t="s">
        <v>82</v>
      </c>
      <c r="M5" s="382" t="s">
        <v>82</v>
      </c>
      <c r="N5" s="383"/>
      <c r="O5" s="383"/>
      <c r="P5" s="383"/>
      <c r="Q5" s="383"/>
      <c r="R5" s="383"/>
      <c r="S5" s="383"/>
      <c r="T5" s="383"/>
      <c r="U5" s="383"/>
      <c r="V5" s="383"/>
      <c r="W5" s="383"/>
      <c r="X5" s="383"/>
      <c r="Y5" s="383"/>
      <c r="Z5" s="383"/>
      <c r="AA5" s="383"/>
      <c r="AB5" s="383"/>
      <c r="AC5" s="383"/>
      <c r="AD5" s="383"/>
    </row>
    <row r="6" spans="1:30" ht="15" customHeight="1">
      <c r="A6" s="377"/>
      <c r="B6" s="378" t="s">
        <v>3303</v>
      </c>
      <c r="C6" s="379" t="s">
        <v>3304</v>
      </c>
      <c r="D6" s="379" t="s">
        <v>3304</v>
      </c>
      <c r="E6" s="380" t="s">
        <v>85</v>
      </c>
      <c r="F6" s="379" t="s">
        <v>85</v>
      </c>
      <c r="G6" s="379" t="s">
        <v>85</v>
      </c>
      <c r="H6" s="378" t="s">
        <v>85</v>
      </c>
      <c r="I6" s="381" t="s">
        <v>85</v>
      </c>
      <c r="J6" s="381" t="s">
        <v>85</v>
      </c>
      <c r="K6" s="378" t="s">
        <v>85</v>
      </c>
      <c r="L6" s="381" t="s">
        <v>85</v>
      </c>
      <c r="M6" s="382" t="s">
        <v>85</v>
      </c>
      <c r="N6" s="383"/>
      <c r="O6" s="383"/>
      <c r="P6" s="383"/>
      <c r="Q6" s="383"/>
      <c r="R6" s="383"/>
      <c r="S6" s="383"/>
      <c r="T6" s="383"/>
      <c r="U6" s="383"/>
      <c r="V6" s="383"/>
      <c r="W6" s="383"/>
      <c r="X6" s="383"/>
      <c r="Y6" s="383"/>
      <c r="Z6" s="383"/>
      <c r="AA6" s="383"/>
      <c r="AB6" s="383"/>
      <c r="AC6" s="383"/>
      <c r="AD6" s="383"/>
    </row>
    <row r="7" spans="1:30" ht="15" customHeight="1">
      <c r="A7" s="377"/>
      <c r="B7" s="378" t="s">
        <v>94</v>
      </c>
      <c r="C7" s="379" t="s">
        <v>94</v>
      </c>
      <c r="D7" s="379" t="s">
        <v>94</v>
      </c>
      <c r="E7" s="380" t="s">
        <v>88</v>
      </c>
      <c r="F7" s="379" t="s">
        <v>88</v>
      </c>
      <c r="G7" s="379" t="s">
        <v>88</v>
      </c>
      <c r="H7" s="378" t="s">
        <v>88</v>
      </c>
      <c r="I7" s="381" t="s">
        <v>88</v>
      </c>
      <c r="J7" s="381" t="s">
        <v>88</v>
      </c>
      <c r="K7" s="378" t="s">
        <v>88</v>
      </c>
      <c r="L7" s="381" t="s">
        <v>88</v>
      </c>
      <c r="M7" s="382" t="s">
        <v>88</v>
      </c>
      <c r="N7" s="383"/>
      <c r="O7" s="383"/>
      <c r="P7" s="383"/>
      <c r="Q7" s="383"/>
      <c r="R7" s="383"/>
      <c r="S7" s="383"/>
      <c r="T7" s="383"/>
      <c r="U7" s="383"/>
      <c r="V7" s="383"/>
      <c r="W7" s="383"/>
      <c r="X7" s="383"/>
      <c r="Y7" s="383"/>
      <c r="Z7" s="383"/>
      <c r="AA7" s="383"/>
      <c r="AB7" s="383"/>
      <c r="AC7" s="383"/>
      <c r="AD7" s="383"/>
    </row>
    <row r="8" spans="1:30" ht="15" customHeight="1">
      <c r="A8" s="377"/>
      <c r="B8" s="378" t="s">
        <v>103</v>
      </c>
      <c r="C8" s="379" t="s">
        <v>103</v>
      </c>
      <c r="D8" s="379" t="s">
        <v>103</v>
      </c>
      <c r="E8" s="380" t="s">
        <v>3303</v>
      </c>
      <c r="F8" s="379" t="s">
        <v>3304</v>
      </c>
      <c r="G8" s="379" t="s">
        <v>3304</v>
      </c>
      <c r="H8" s="378" t="s">
        <v>92</v>
      </c>
      <c r="I8" s="381" t="s">
        <v>92</v>
      </c>
      <c r="J8" s="381" t="s">
        <v>92</v>
      </c>
      <c r="K8" s="378" t="s">
        <v>92</v>
      </c>
      <c r="L8" s="381" t="s">
        <v>92</v>
      </c>
      <c r="M8" s="382" t="s">
        <v>92</v>
      </c>
      <c r="N8" s="383"/>
      <c r="O8" s="383"/>
      <c r="P8" s="383"/>
      <c r="Q8" s="383"/>
      <c r="R8" s="383"/>
      <c r="S8" s="383"/>
      <c r="T8" s="383"/>
      <c r="U8" s="383"/>
      <c r="V8" s="383"/>
      <c r="W8" s="383"/>
      <c r="X8" s="383"/>
      <c r="Y8" s="383"/>
      <c r="Z8" s="383"/>
      <c r="AA8" s="383"/>
      <c r="AB8" s="383"/>
      <c r="AC8" s="383"/>
      <c r="AD8" s="383"/>
    </row>
    <row r="9" spans="1:30" ht="15" customHeight="1">
      <c r="A9" s="377"/>
      <c r="B9" s="378" t="s">
        <v>106</v>
      </c>
      <c r="C9" s="379" t="s">
        <v>106</v>
      </c>
      <c r="D9" s="379" t="s">
        <v>106</v>
      </c>
      <c r="E9" s="380" t="s">
        <v>94</v>
      </c>
      <c r="F9" s="379" t="s">
        <v>94</v>
      </c>
      <c r="G9" s="379" t="s">
        <v>94</v>
      </c>
      <c r="H9" s="378" t="s">
        <v>94</v>
      </c>
      <c r="I9" s="381" t="s">
        <v>94</v>
      </c>
      <c r="J9" s="381" t="s">
        <v>94</v>
      </c>
      <c r="K9" s="378" t="s">
        <v>94</v>
      </c>
      <c r="L9" s="381" t="s">
        <v>94</v>
      </c>
      <c r="M9" s="382" t="s">
        <v>94</v>
      </c>
      <c r="N9" s="383"/>
      <c r="O9" s="383"/>
      <c r="P9" s="383"/>
      <c r="Q9" s="383"/>
      <c r="R9" s="383"/>
      <c r="S9" s="383"/>
      <c r="T9" s="383"/>
      <c r="U9" s="383"/>
      <c r="V9" s="383"/>
      <c r="W9" s="383"/>
      <c r="X9" s="383"/>
      <c r="Y9" s="383"/>
      <c r="Z9" s="383"/>
      <c r="AA9" s="383"/>
      <c r="AB9" s="383"/>
      <c r="AC9" s="383"/>
      <c r="AD9" s="383"/>
    </row>
    <row r="10" spans="1:30" ht="15" customHeight="1">
      <c r="A10" s="377"/>
      <c r="B10" s="378" t="s">
        <v>3305</v>
      </c>
      <c r="C10" s="379" t="s">
        <v>3306</v>
      </c>
      <c r="D10" s="379" t="s">
        <v>3306</v>
      </c>
      <c r="E10" s="380" t="s">
        <v>103</v>
      </c>
      <c r="F10" s="379" t="s">
        <v>103</v>
      </c>
      <c r="G10" s="379" t="s">
        <v>103</v>
      </c>
      <c r="H10" s="378" t="s">
        <v>103</v>
      </c>
      <c r="I10" s="381" t="s">
        <v>103</v>
      </c>
      <c r="J10" s="381" t="s">
        <v>103</v>
      </c>
      <c r="K10" s="378" t="s">
        <v>103</v>
      </c>
      <c r="L10" s="381" t="s">
        <v>103</v>
      </c>
      <c r="M10" s="382" t="s">
        <v>103</v>
      </c>
      <c r="N10" s="383"/>
      <c r="O10" s="383"/>
      <c r="P10" s="383"/>
      <c r="Q10" s="383"/>
      <c r="R10" s="383"/>
      <c r="S10" s="383"/>
      <c r="T10" s="383"/>
      <c r="U10" s="383"/>
      <c r="V10" s="383"/>
      <c r="W10" s="383"/>
      <c r="X10" s="383"/>
      <c r="Y10" s="383"/>
      <c r="Z10" s="383"/>
      <c r="AA10" s="383"/>
      <c r="AB10" s="383"/>
      <c r="AC10" s="383"/>
      <c r="AD10" s="383"/>
    </row>
    <row r="11" spans="1:30" ht="15" customHeight="1">
      <c r="A11" s="377"/>
      <c r="B11" s="378" t="s">
        <v>124</v>
      </c>
      <c r="C11" s="379" t="s">
        <v>124</v>
      </c>
      <c r="D11" s="379" t="s">
        <v>124</v>
      </c>
      <c r="E11" s="380" t="s">
        <v>3307</v>
      </c>
      <c r="F11" s="379" t="s">
        <v>3308</v>
      </c>
      <c r="G11" s="379" t="s">
        <v>3308</v>
      </c>
      <c r="H11" s="378" t="s">
        <v>106</v>
      </c>
      <c r="I11" s="381" t="s">
        <v>106</v>
      </c>
      <c r="J11" s="381" t="s">
        <v>106</v>
      </c>
      <c r="K11" s="378" t="s">
        <v>106</v>
      </c>
      <c r="L11" s="381" t="s">
        <v>106</v>
      </c>
      <c r="M11" s="382" t="s">
        <v>106</v>
      </c>
      <c r="N11" s="383"/>
      <c r="O11" s="383"/>
      <c r="P11" s="383"/>
      <c r="Q11" s="383"/>
      <c r="R11" s="383"/>
      <c r="S11" s="383"/>
      <c r="T11" s="383"/>
      <c r="U11" s="383"/>
      <c r="V11" s="383"/>
      <c r="W11" s="383"/>
      <c r="X11" s="383"/>
      <c r="Y11" s="383"/>
      <c r="Z11" s="383"/>
      <c r="AA11" s="383"/>
      <c r="AB11" s="383"/>
      <c r="AC11" s="383"/>
      <c r="AD11" s="383"/>
    </row>
    <row r="12" spans="1:30" ht="15" customHeight="1">
      <c r="A12" s="377"/>
      <c r="B12" s="378" t="s">
        <v>126</v>
      </c>
      <c r="C12" s="379" t="s">
        <v>126</v>
      </c>
      <c r="D12" s="379" t="s">
        <v>126</v>
      </c>
      <c r="E12" s="380" t="s">
        <v>108</v>
      </c>
      <c r="F12" s="379" t="s">
        <v>108</v>
      </c>
      <c r="G12" s="379" t="s">
        <v>108</v>
      </c>
      <c r="H12" s="378" t="s">
        <v>108</v>
      </c>
      <c r="I12" s="381" t="s">
        <v>108</v>
      </c>
      <c r="J12" s="381" t="s">
        <v>108</v>
      </c>
      <c r="K12" s="378" t="s">
        <v>108</v>
      </c>
      <c r="L12" s="381" t="s">
        <v>108</v>
      </c>
      <c r="M12" s="382" t="s">
        <v>108</v>
      </c>
      <c r="N12" s="383"/>
      <c r="O12" s="383"/>
      <c r="P12" s="383"/>
      <c r="Q12" s="383"/>
      <c r="R12" s="383"/>
      <c r="S12" s="383"/>
      <c r="T12" s="383"/>
      <c r="U12" s="383"/>
      <c r="V12" s="383"/>
      <c r="W12" s="383"/>
      <c r="X12" s="383"/>
      <c r="Y12" s="383"/>
      <c r="Z12" s="383"/>
      <c r="AA12" s="383"/>
      <c r="AB12" s="383"/>
      <c r="AC12" s="383"/>
      <c r="AD12" s="383"/>
    </row>
    <row r="13" spans="1:30" ht="15" customHeight="1">
      <c r="A13" s="377"/>
      <c r="B13" s="378" t="s">
        <v>134</v>
      </c>
      <c r="C13" s="379" t="s">
        <v>134</v>
      </c>
      <c r="D13" s="379" t="s">
        <v>134</v>
      </c>
      <c r="E13" s="380" t="s">
        <v>110</v>
      </c>
      <c r="F13" s="379" t="s">
        <v>110</v>
      </c>
      <c r="G13" s="379" t="s">
        <v>110</v>
      </c>
      <c r="H13" s="378" t="s">
        <v>110</v>
      </c>
      <c r="I13" s="381" t="s">
        <v>110</v>
      </c>
      <c r="J13" s="381" t="s">
        <v>110</v>
      </c>
      <c r="K13" s="378" t="s">
        <v>110</v>
      </c>
      <c r="L13" s="381" t="s">
        <v>110</v>
      </c>
      <c r="M13" s="382" t="s">
        <v>110</v>
      </c>
      <c r="N13" s="383"/>
      <c r="O13" s="383"/>
      <c r="P13" s="383"/>
      <c r="Q13" s="383"/>
      <c r="R13" s="383"/>
      <c r="S13" s="383"/>
      <c r="T13" s="383"/>
      <c r="U13" s="383"/>
      <c r="V13" s="383"/>
      <c r="W13" s="383"/>
      <c r="X13" s="383"/>
      <c r="Y13" s="383"/>
      <c r="Z13" s="383"/>
      <c r="AA13" s="383"/>
      <c r="AB13" s="383"/>
      <c r="AC13" s="383"/>
      <c r="AD13" s="383"/>
    </row>
    <row r="14" spans="1:30" ht="15" customHeight="1">
      <c r="A14" s="377"/>
      <c r="B14" s="378" t="s">
        <v>136</v>
      </c>
      <c r="C14" s="379" t="s">
        <v>136</v>
      </c>
      <c r="D14" s="379" t="s">
        <v>136</v>
      </c>
      <c r="E14" s="380" t="s">
        <v>113</v>
      </c>
      <c r="F14" s="379" t="s">
        <v>113</v>
      </c>
      <c r="G14" s="379" t="s">
        <v>113</v>
      </c>
      <c r="H14" s="378" t="s">
        <v>113</v>
      </c>
      <c r="I14" s="381" t="s">
        <v>113</v>
      </c>
      <c r="J14" s="381" t="s">
        <v>113</v>
      </c>
      <c r="K14" s="378" t="s">
        <v>113</v>
      </c>
      <c r="L14" s="381" t="s">
        <v>113</v>
      </c>
      <c r="M14" s="382" t="s">
        <v>113</v>
      </c>
      <c r="N14" s="383"/>
      <c r="O14" s="383"/>
      <c r="P14" s="383"/>
      <c r="Q14" s="383"/>
      <c r="R14" s="383"/>
      <c r="S14" s="383"/>
      <c r="T14" s="383"/>
      <c r="U14" s="383"/>
      <c r="V14" s="383"/>
      <c r="W14" s="383"/>
      <c r="X14" s="383"/>
      <c r="Y14" s="383"/>
      <c r="Z14" s="383"/>
      <c r="AA14" s="383"/>
      <c r="AB14" s="383"/>
      <c r="AC14" s="383"/>
      <c r="AD14" s="383"/>
    </row>
    <row r="15" spans="1:30" ht="15" customHeight="1">
      <c r="A15" s="377"/>
      <c r="B15" s="378" t="s">
        <v>140</v>
      </c>
      <c r="C15" s="379" t="s">
        <v>140</v>
      </c>
      <c r="D15" s="379" t="s">
        <v>140</v>
      </c>
      <c r="E15" s="380" t="s">
        <v>3305</v>
      </c>
      <c r="F15" s="379" t="s">
        <v>3306</v>
      </c>
      <c r="G15" s="379" t="s">
        <v>3306</v>
      </c>
      <c r="H15" s="378" t="s">
        <v>115</v>
      </c>
      <c r="I15" s="381" t="s">
        <v>115</v>
      </c>
      <c r="J15" s="381" t="s">
        <v>115</v>
      </c>
      <c r="K15" s="378" t="s">
        <v>115</v>
      </c>
      <c r="L15" s="381" t="s">
        <v>115</v>
      </c>
      <c r="M15" s="382" t="s">
        <v>115</v>
      </c>
      <c r="N15" s="383"/>
      <c r="O15" s="383"/>
      <c r="P15" s="383"/>
      <c r="Q15" s="383"/>
      <c r="R15" s="383"/>
      <c r="S15" s="383"/>
      <c r="T15" s="383"/>
      <c r="U15" s="383"/>
      <c r="V15" s="383"/>
      <c r="W15" s="383"/>
      <c r="X15" s="383"/>
      <c r="Y15" s="383"/>
      <c r="Z15" s="383"/>
      <c r="AA15" s="383"/>
      <c r="AB15" s="383"/>
      <c r="AC15" s="383"/>
      <c r="AD15" s="383"/>
    </row>
    <row r="16" spans="1:30" ht="15" customHeight="1">
      <c r="A16" s="377"/>
      <c r="B16" s="378" t="s">
        <v>163</v>
      </c>
      <c r="C16" s="379" t="s">
        <v>163</v>
      </c>
      <c r="D16" s="379" t="s">
        <v>163</v>
      </c>
      <c r="E16" s="380" t="s">
        <v>117</v>
      </c>
      <c r="F16" s="379" t="s">
        <v>117</v>
      </c>
      <c r="G16" s="379" t="s">
        <v>117</v>
      </c>
      <c r="H16" s="378" t="s">
        <v>117</v>
      </c>
      <c r="I16" s="381" t="s">
        <v>117</v>
      </c>
      <c r="J16" s="381" t="s">
        <v>117</v>
      </c>
      <c r="K16" s="378" t="s">
        <v>117</v>
      </c>
      <c r="L16" s="381" t="s">
        <v>117</v>
      </c>
      <c r="M16" s="382" t="s">
        <v>117</v>
      </c>
      <c r="N16" s="383"/>
      <c r="O16" s="383"/>
      <c r="P16" s="383"/>
      <c r="Q16" s="383"/>
      <c r="R16" s="383"/>
      <c r="S16" s="383"/>
      <c r="T16" s="383"/>
      <c r="U16" s="383"/>
      <c r="V16" s="383"/>
      <c r="W16" s="383"/>
      <c r="X16" s="383"/>
      <c r="Y16" s="383"/>
      <c r="Z16" s="383"/>
      <c r="AA16" s="383"/>
      <c r="AB16" s="383"/>
      <c r="AC16" s="383"/>
      <c r="AD16" s="383"/>
    </row>
    <row r="17" spans="1:30" ht="15" customHeight="1">
      <c r="A17" s="377"/>
      <c r="B17" s="378" t="s">
        <v>165</v>
      </c>
      <c r="C17" s="379" t="s">
        <v>165</v>
      </c>
      <c r="D17" s="379" t="s">
        <v>165</v>
      </c>
      <c r="E17" s="380" t="s">
        <v>3309</v>
      </c>
      <c r="F17" s="379" t="s">
        <v>3309</v>
      </c>
      <c r="G17" s="379" t="s">
        <v>3310</v>
      </c>
      <c r="H17" s="378" t="s">
        <v>3310</v>
      </c>
      <c r="I17" s="381" t="s">
        <v>3309</v>
      </c>
      <c r="J17" s="381" t="s">
        <v>3310</v>
      </c>
      <c r="K17" s="378" t="s">
        <v>3309</v>
      </c>
      <c r="L17" s="381" t="s">
        <v>3309</v>
      </c>
      <c r="M17" s="382" t="s">
        <v>3310</v>
      </c>
      <c r="N17" s="383"/>
      <c r="O17" s="383"/>
      <c r="P17" s="383"/>
      <c r="Q17" s="383"/>
      <c r="R17" s="383"/>
      <c r="S17" s="383"/>
      <c r="T17" s="383"/>
      <c r="U17" s="383"/>
      <c r="V17" s="383"/>
      <c r="W17" s="383"/>
      <c r="X17" s="383"/>
      <c r="Y17" s="383"/>
      <c r="Z17" s="383"/>
      <c r="AA17" s="383"/>
      <c r="AB17" s="383"/>
      <c r="AC17" s="383"/>
      <c r="AD17" s="383"/>
    </row>
    <row r="18" spans="1:30" ht="15" customHeight="1">
      <c r="A18" s="377"/>
      <c r="B18" s="378" t="s">
        <v>167</v>
      </c>
      <c r="C18" s="379" t="s">
        <v>167</v>
      </c>
      <c r="D18" s="379" t="s">
        <v>167</v>
      </c>
      <c r="E18" s="380" t="s">
        <v>124</v>
      </c>
      <c r="F18" s="379" t="s">
        <v>124</v>
      </c>
      <c r="G18" s="379" t="s">
        <v>124</v>
      </c>
      <c r="H18" s="378" t="s">
        <v>121</v>
      </c>
      <c r="I18" s="381" t="s">
        <v>121</v>
      </c>
      <c r="J18" s="381" t="s">
        <v>121</v>
      </c>
      <c r="K18" s="378" t="s">
        <v>121</v>
      </c>
      <c r="L18" s="381" t="s">
        <v>121</v>
      </c>
      <c r="M18" s="382" t="s">
        <v>121</v>
      </c>
      <c r="N18" s="383"/>
      <c r="O18" s="383"/>
      <c r="P18" s="383"/>
      <c r="Q18" s="383"/>
      <c r="R18" s="383"/>
      <c r="S18" s="383"/>
      <c r="T18" s="383"/>
      <c r="U18" s="383"/>
      <c r="V18" s="383"/>
      <c r="W18" s="383"/>
      <c r="X18" s="383"/>
      <c r="Y18" s="383"/>
      <c r="Z18" s="383"/>
      <c r="AA18" s="383"/>
      <c r="AB18" s="383"/>
      <c r="AC18" s="383"/>
      <c r="AD18" s="383"/>
    </row>
    <row r="19" spans="1:30" ht="15" customHeight="1">
      <c r="A19" s="377"/>
      <c r="B19" s="378" t="s">
        <v>3311</v>
      </c>
      <c r="C19" s="379" t="s">
        <v>3312</v>
      </c>
      <c r="D19" s="379" t="s">
        <v>3312</v>
      </c>
      <c r="E19" s="380" t="s">
        <v>126</v>
      </c>
      <c r="F19" s="379" t="s">
        <v>126</v>
      </c>
      <c r="G19" s="379" t="s">
        <v>126</v>
      </c>
      <c r="H19" s="378" t="s">
        <v>124</v>
      </c>
      <c r="I19" s="381" t="s">
        <v>124</v>
      </c>
      <c r="J19" s="381" t="s">
        <v>124</v>
      </c>
      <c r="K19" s="378" t="s">
        <v>124</v>
      </c>
      <c r="L19" s="381" t="s">
        <v>124</v>
      </c>
      <c r="M19" s="382" t="s">
        <v>124</v>
      </c>
      <c r="N19" s="383"/>
      <c r="O19" s="383"/>
      <c r="P19" s="383"/>
      <c r="Q19" s="383"/>
      <c r="R19" s="383"/>
      <c r="S19" s="383"/>
      <c r="T19" s="383"/>
      <c r="U19" s="383"/>
      <c r="V19" s="383"/>
      <c r="W19" s="383"/>
      <c r="X19" s="383"/>
      <c r="Y19" s="383"/>
      <c r="Z19" s="383"/>
      <c r="AA19" s="383"/>
      <c r="AB19" s="383"/>
      <c r="AC19" s="383"/>
      <c r="AD19" s="383"/>
    </row>
    <row r="20" spans="1:30" ht="15" customHeight="1">
      <c r="A20" s="377"/>
      <c r="B20" s="378" t="s">
        <v>175</v>
      </c>
      <c r="C20" s="379" t="s">
        <v>175</v>
      </c>
      <c r="D20" s="379" t="s">
        <v>175</v>
      </c>
      <c r="E20" s="380" t="s">
        <v>134</v>
      </c>
      <c r="F20" s="379" t="s">
        <v>134</v>
      </c>
      <c r="G20" s="379" t="s">
        <v>134</v>
      </c>
      <c r="H20" s="378" t="s">
        <v>126</v>
      </c>
      <c r="I20" s="381" t="s">
        <v>126</v>
      </c>
      <c r="J20" s="381" t="s">
        <v>126</v>
      </c>
      <c r="K20" s="378" t="s">
        <v>126</v>
      </c>
      <c r="L20" s="381" t="s">
        <v>126</v>
      </c>
      <c r="M20" s="382" t="s">
        <v>126</v>
      </c>
      <c r="N20" s="383"/>
      <c r="O20" s="383"/>
      <c r="P20" s="383"/>
      <c r="Q20" s="383"/>
      <c r="R20" s="383"/>
      <c r="S20" s="383"/>
      <c r="T20" s="383"/>
      <c r="U20" s="383"/>
      <c r="V20" s="383"/>
      <c r="W20" s="383"/>
      <c r="X20" s="383"/>
      <c r="Y20" s="383"/>
      <c r="Z20" s="383"/>
      <c r="AA20" s="383"/>
      <c r="AB20" s="383"/>
      <c r="AC20" s="383"/>
      <c r="AD20" s="383"/>
    </row>
    <row r="21" spans="1:30" ht="15" customHeight="1">
      <c r="A21" s="377"/>
      <c r="B21" s="378" t="s">
        <v>3313</v>
      </c>
      <c r="C21" s="379" t="s">
        <v>740</v>
      </c>
      <c r="D21" s="379" t="s">
        <v>740</v>
      </c>
      <c r="E21" s="380" t="s">
        <v>136</v>
      </c>
      <c r="F21" s="379" t="s">
        <v>136</v>
      </c>
      <c r="G21" s="379" t="s">
        <v>136</v>
      </c>
      <c r="H21" s="378" t="s">
        <v>134</v>
      </c>
      <c r="I21" s="381" t="s">
        <v>134</v>
      </c>
      <c r="J21" s="381" t="s">
        <v>134</v>
      </c>
      <c r="K21" s="378" t="s">
        <v>134</v>
      </c>
      <c r="L21" s="381" t="s">
        <v>134</v>
      </c>
      <c r="M21" s="382" t="s">
        <v>134</v>
      </c>
      <c r="N21" s="383"/>
      <c r="O21" s="383"/>
      <c r="P21" s="383"/>
      <c r="Q21" s="383"/>
      <c r="R21" s="383"/>
      <c r="S21" s="383"/>
      <c r="T21" s="383"/>
      <c r="U21" s="383"/>
      <c r="V21" s="383"/>
      <c r="W21" s="383"/>
      <c r="X21" s="383"/>
      <c r="Y21" s="383"/>
      <c r="Z21" s="383"/>
      <c r="AA21" s="383"/>
      <c r="AB21" s="383"/>
      <c r="AC21" s="383"/>
      <c r="AD21" s="383"/>
    </row>
    <row r="22" spans="1:30" ht="15" customHeight="1">
      <c r="A22" s="377"/>
      <c r="B22" s="378" t="s">
        <v>179</v>
      </c>
      <c r="C22" s="379" t="s">
        <v>179</v>
      </c>
      <c r="D22" s="379" t="s">
        <v>179</v>
      </c>
      <c r="E22" s="380" t="s">
        <v>140</v>
      </c>
      <c r="F22" s="379" t="s">
        <v>140</v>
      </c>
      <c r="G22" s="379" t="s">
        <v>140</v>
      </c>
      <c r="H22" s="378" t="s">
        <v>136</v>
      </c>
      <c r="I22" s="381" t="s">
        <v>136</v>
      </c>
      <c r="J22" s="381" t="s">
        <v>136</v>
      </c>
      <c r="K22" s="378" t="s">
        <v>136</v>
      </c>
      <c r="L22" s="381" t="s">
        <v>136</v>
      </c>
      <c r="M22" s="382" t="s">
        <v>136</v>
      </c>
      <c r="N22" s="383"/>
      <c r="O22" s="383"/>
      <c r="P22" s="383"/>
      <c r="Q22" s="383"/>
      <c r="R22" s="383"/>
      <c r="S22" s="383"/>
      <c r="T22" s="383"/>
      <c r="U22" s="383"/>
      <c r="V22" s="383"/>
      <c r="W22" s="383"/>
      <c r="X22" s="383"/>
      <c r="Y22" s="383"/>
      <c r="Z22" s="383"/>
      <c r="AA22" s="383"/>
      <c r="AB22" s="383"/>
      <c r="AC22" s="383"/>
      <c r="AD22" s="383"/>
    </row>
    <row r="23" spans="1:30" ht="15" customHeight="1">
      <c r="A23" s="377"/>
      <c r="B23" s="378" t="s">
        <v>182</v>
      </c>
      <c r="C23" s="379" t="s">
        <v>182</v>
      </c>
      <c r="D23" s="379" t="s">
        <v>182</v>
      </c>
      <c r="E23" s="380" t="s">
        <v>163</v>
      </c>
      <c r="F23" s="379" t="s">
        <v>163</v>
      </c>
      <c r="G23" s="379" t="s">
        <v>163</v>
      </c>
      <c r="H23" s="378" t="s">
        <v>140</v>
      </c>
      <c r="I23" s="381" t="s">
        <v>140</v>
      </c>
      <c r="J23" s="381" t="s">
        <v>140</v>
      </c>
      <c r="K23" s="378" t="s">
        <v>140</v>
      </c>
      <c r="L23" s="381" t="s">
        <v>140</v>
      </c>
      <c r="M23" s="382" t="s">
        <v>140</v>
      </c>
      <c r="N23" s="383"/>
      <c r="O23" s="383"/>
      <c r="P23" s="383"/>
      <c r="Q23" s="383"/>
      <c r="R23" s="383"/>
      <c r="S23" s="383"/>
      <c r="T23" s="383"/>
      <c r="U23" s="383"/>
      <c r="V23" s="383"/>
      <c r="W23" s="383"/>
      <c r="X23" s="383"/>
      <c r="Y23" s="383"/>
      <c r="Z23" s="383"/>
      <c r="AA23" s="383"/>
      <c r="AB23" s="383"/>
      <c r="AC23" s="383"/>
      <c r="AD23" s="383"/>
    </row>
    <row r="24" spans="1:30" ht="15" customHeight="1">
      <c r="A24" s="377"/>
      <c r="B24" s="378" t="s">
        <v>184</v>
      </c>
      <c r="C24" s="379" t="s">
        <v>184</v>
      </c>
      <c r="D24" s="379" t="s">
        <v>184</v>
      </c>
      <c r="E24" s="380" t="s">
        <v>165</v>
      </c>
      <c r="F24" s="379" t="s">
        <v>165</v>
      </c>
      <c r="G24" s="379" t="s">
        <v>165</v>
      </c>
      <c r="H24" s="378" t="s">
        <v>144</v>
      </c>
      <c r="I24" s="381" t="s">
        <v>144</v>
      </c>
      <c r="J24" s="381" t="s">
        <v>144</v>
      </c>
      <c r="K24" s="378" t="s">
        <v>144</v>
      </c>
      <c r="L24" s="381" t="s">
        <v>144</v>
      </c>
      <c r="M24" s="382" t="s">
        <v>144</v>
      </c>
      <c r="N24" s="383"/>
      <c r="O24" s="383"/>
      <c r="P24" s="383"/>
      <c r="Q24" s="383"/>
      <c r="R24" s="383"/>
      <c r="S24" s="383"/>
      <c r="T24" s="383"/>
      <c r="U24" s="383"/>
      <c r="V24" s="383"/>
      <c r="W24" s="383"/>
      <c r="X24" s="383"/>
      <c r="Y24" s="383"/>
      <c r="Z24" s="383"/>
      <c r="AA24" s="383"/>
      <c r="AB24" s="383"/>
      <c r="AC24" s="383"/>
      <c r="AD24" s="383"/>
    </row>
    <row r="25" spans="1:30" ht="15" customHeight="1">
      <c r="A25" s="377"/>
      <c r="B25" s="378" t="s">
        <v>186</v>
      </c>
      <c r="C25" s="379" t="s">
        <v>186</v>
      </c>
      <c r="D25" s="379" t="s">
        <v>186</v>
      </c>
      <c r="E25" s="380" t="s">
        <v>167</v>
      </c>
      <c r="F25" s="379" t="s">
        <v>167</v>
      </c>
      <c r="G25" s="379" t="s">
        <v>167</v>
      </c>
      <c r="H25" s="378" t="s">
        <v>147</v>
      </c>
      <c r="I25" s="381" t="s">
        <v>147</v>
      </c>
      <c r="J25" s="381" t="s">
        <v>147</v>
      </c>
      <c r="K25" s="378" t="s">
        <v>147</v>
      </c>
      <c r="L25" s="381" t="s">
        <v>147</v>
      </c>
      <c r="M25" s="382" t="s">
        <v>147</v>
      </c>
      <c r="N25" s="383"/>
      <c r="O25" s="383"/>
      <c r="P25" s="383"/>
      <c r="Q25" s="383"/>
      <c r="R25" s="383"/>
      <c r="S25" s="383"/>
      <c r="T25" s="383"/>
      <c r="U25" s="383"/>
      <c r="V25" s="383"/>
      <c r="W25" s="383"/>
      <c r="X25" s="383"/>
      <c r="Y25" s="383"/>
      <c r="Z25" s="383"/>
      <c r="AA25" s="383"/>
      <c r="AB25" s="383"/>
      <c r="AC25" s="383"/>
      <c r="AD25" s="383"/>
    </row>
    <row r="26" spans="1:30" ht="14.25">
      <c r="A26" s="377"/>
      <c r="B26" s="378" t="s">
        <v>188</v>
      </c>
      <c r="C26" s="379" t="s">
        <v>188</v>
      </c>
      <c r="D26" s="379" t="s">
        <v>188</v>
      </c>
      <c r="E26" s="380" t="s">
        <v>169</v>
      </c>
      <c r="F26" s="379" t="s">
        <v>169</v>
      </c>
      <c r="G26" s="379" t="s">
        <v>169</v>
      </c>
      <c r="H26" s="378" t="s">
        <v>149</v>
      </c>
      <c r="I26" s="381" t="s">
        <v>149</v>
      </c>
      <c r="J26" s="381" t="s">
        <v>149</v>
      </c>
      <c r="K26" s="378" t="s">
        <v>149</v>
      </c>
      <c r="L26" s="381" t="s">
        <v>149</v>
      </c>
      <c r="M26" s="382" t="s">
        <v>149</v>
      </c>
      <c r="N26" s="383"/>
      <c r="O26" s="383"/>
      <c r="P26" s="383"/>
      <c r="Q26" s="383"/>
      <c r="R26" s="383"/>
      <c r="S26" s="383"/>
      <c r="T26" s="383"/>
      <c r="U26" s="383"/>
      <c r="V26" s="383"/>
      <c r="W26" s="383"/>
      <c r="X26" s="383"/>
      <c r="Y26" s="383"/>
      <c r="Z26" s="383"/>
      <c r="AA26" s="383"/>
      <c r="AB26" s="383"/>
      <c r="AC26" s="383"/>
      <c r="AD26" s="383"/>
    </row>
    <row r="27" spans="1:30" ht="24">
      <c r="A27" s="377"/>
      <c r="B27" s="378" t="s">
        <v>192</v>
      </c>
      <c r="C27" s="379" t="s">
        <v>192</v>
      </c>
      <c r="D27" s="379" t="s">
        <v>192</v>
      </c>
      <c r="E27" s="380" t="s">
        <v>3311</v>
      </c>
      <c r="F27" s="379" t="s">
        <v>3312</v>
      </c>
      <c r="G27" s="379" t="s">
        <v>3312</v>
      </c>
      <c r="H27" s="378" t="s">
        <v>151</v>
      </c>
      <c r="I27" s="381" t="s">
        <v>151</v>
      </c>
      <c r="J27" s="381" t="s">
        <v>151</v>
      </c>
      <c r="K27" s="378" t="s">
        <v>151</v>
      </c>
      <c r="L27" s="381" t="s">
        <v>151</v>
      </c>
      <c r="M27" s="382" t="s">
        <v>151</v>
      </c>
      <c r="N27" s="383"/>
      <c r="O27" s="383"/>
      <c r="P27" s="383"/>
      <c r="Q27" s="383"/>
      <c r="R27" s="383"/>
      <c r="S27" s="383"/>
      <c r="T27" s="383"/>
      <c r="U27" s="383"/>
      <c r="V27" s="383"/>
      <c r="W27" s="383"/>
      <c r="X27" s="383"/>
      <c r="Y27" s="383"/>
      <c r="Z27" s="383"/>
      <c r="AA27" s="383"/>
      <c r="AB27" s="383"/>
      <c r="AC27" s="383"/>
      <c r="AD27" s="383"/>
    </row>
    <row r="28" spans="1:30" ht="24">
      <c r="A28" s="377"/>
      <c r="B28" s="378" t="s">
        <v>195</v>
      </c>
      <c r="C28" s="379" t="s">
        <v>195</v>
      </c>
      <c r="D28" s="379" t="s">
        <v>195</v>
      </c>
      <c r="E28" s="380" t="s">
        <v>175</v>
      </c>
      <c r="F28" s="379" t="s">
        <v>175</v>
      </c>
      <c r="G28" s="379" t="s">
        <v>175</v>
      </c>
      <c r="H28" s="378" t="s">
        <v>900</v>
      </c>
      <c r="I28" s="381" t="s">
        <v>900</v>
      </c>
      <c r="J28" s="381" t="s">
        <v>900</v>
      </c>
      <c r="K28" s="378" t="s">
        <v>900</v>
      </c>
      <c r="L28" s="381" t="s">
        <v>900</v>
      </c>
      <c r="M28" s="382" t="s">
        <v>900</v>
      </c>
      <c r="N28" s="383"/>
      <c r="O28" s="383"/>
      <c r="P28" s="383"/>
      <c r="Q28" s="383"/>
      <c r="R28" s="383"/>
      <c r="S28" s="383"/>
      <c r="T28" s="383"/>
      <c r="U28" s="383"/>
      <c r="V28" s="383"/>
      <c r="W28" s="383"/>
      <c r="X28" s="383"/>
      <c r="Y28" s="383"/>
      <c r="Z28" s="383"/>
      <c r="AA28" s="383"/>
      <c r="AB28" s="383"/>
      <c r="AC28" s="383"/>
      <c r="AD28" s="383"/>
    </row>
    <row r="29" spans="1:30" ht="24">
      <c r="A29" s="377"/>
      <c r="B29" s="378" t="s">
        <v>199</v>
      </c>
      <c r="C29" s="379" t="s">
        <v>199</v>
      </c>
      <c r="D29" s="379" t="s">
        <v>199</v>
      </c>
      <c r="E29" s="378" t="s">
        <v>3313</v>
      </c>
      <c r="F29" s="379" t="s">
        <v>740</v>
      </c>
      <c r="G29" s="379" t="s">
        <v>740</v>
      </c>
      <c r="H29" s="378" t="s">
        <v>157</v>
      </c>
      <c r="I29" s="381" t="s">
        <v>157</v>
      </c>
      <c r="J29" s="381" t="s">
        <v>157</v>
      </c>
      <c r="K29" s="378" t="s">
        <v>157</v>
      </c>
      <c r="L29" s="381" t="s">
        <v>157</v>
      </c>
      <c r="M29" s="382" t="s">
        <v>157</v>
      </c>
      <c r="N29" s="383"/>
      <c r="O29" s="383"/>
      <c r="P29" s="383"/>
      <c r="Q29" s="383"/>
      <c r="R29" s="383"/>
      <c r="S29" s="383"/>
      <c r="T29" s="383"/>
      <c r="U29" s="383"/>
      <c r="V29" s="383"/>
      <c r="W29" s="383"/>
      <c r="X29" s="383"/>
      <c r="Y29" s="383"/>
      <c r="Z29" s="383"/>
      <c r="AA29" s="383"/>
      <c r="AB29" s="383"/>
      <c r="AC29" s="383"/>
      <c r="AD29" s="383"/>
    </row>
    <row r="30" spans="1:30" ht="14.25">
      <c r="A30" s="377"/>
      <c r="B30" s="378" t="s">
        <v>202</v>
      </c>
      <c r="C30" s="379" t="s">
        <v>202</v>
      </c>
      <c r="D30" s="379" t="s">
        <v>202</v>
      </c>
      <c r="E30" s="380" t="s">
        <v>179</v>
      </c>
      <c r="F30" s="379" t="s">
        <v>179</v>
      </c>
      <c r="G30" s="379" t="s">
        <v>179</v>
      </c>
      <c r="H30" s="378" t="s">
        <v>159</v>
      </c>
      <c r="I30" s="381" t="s">
        <v>159</v>
      </c>
      <c r="J30" s="381" t="s">
        <v>159</v>
      </c>
      <c r="K30" s="378" t="s">
        <v>159</v>
      </c>
      <c r="L30" s="381" t="s">
        <v>159</v>
      </c>
      <c r="M30" s="382" t="s">
        <v>159</v>
      </c>
      <c r="N30" s="383"/>
      <c r="O30" s="383"/>
      <c r="P30" s="383"/>
      <c r="Q30" s="383"/>
      <c r="R30" s="383"/>
      <c r="S30" s="383"/>
      <c r="T30" s="383"/>
      <c r="U30" s="383"/>
      <c r="V30" s="383"/>
      <c r="W30" s="383"/>
      <c r="X30" s="383"/>
      <c r="Y30" s="383"/>
      <c r="Z30" s="383"/>
      <c r="AA30" s="383"/>
      <c r="AB30" s="383"/>
      <c r="AC30" s="383"/>
      <c r="AD30" s="383"/>
    </row>
    <row r="31" spans="1:30" ht="24">
      <c r="A31" s="377"/>
      <c r="B31" s="378" t="s">
        <v>205</v>
      </c>
      <c r="C31" s="379" t="s">
        <v>205</v>
      </c>
      <c r="D31" s="379" t="s">
        <v>205</v>
      </c>
      <c r="E31" s="380" t="s">
        <v>182</v>
      </c>
      <c r="F31" s="379" t="s">
        <v>182</v>
      </c>
      <c r="G31" s="379" t="s">
        <v>182</v>
      </c>
      <c r="H31" s="378" t="s">
        <v>161</v>
      </c>
      <c r="I31" s="381" t="s">
        <v>161</v>
      </c>
      <c r="J31" s="381" t="s">
        <v>161</v>
      </c>
      <c r="K31" s="378" t="s">
        <v>161</v>
      </c>
      <c r="L31" s="381" t="s">
        <v>161</v>
      </c>
      <c r="M31" s="382" t="s">
        <v>161</v>
      </c>
      <c r="N31" s="383"/>
      <c r="O31" s="383"/>
      <c r="P31" s="383"/>
      <c r="Q31" s="383"/>
      <c r="R31" s="383"/>
      <c r="S31" s="383"/>
      <c r="T31" s="383"/>
      <c r="U31" s="383"/>
      <c r="V31" s="383"/>
      <c r="W31" s="383"/>
      <c r="X31" s="383"/>
      <c r="Y31" s="383"/>
      <c r="Z31" s="383"/>
      <c r="AA31" s="383"/>
      <c r="AB31" s="383"/>
      <c r="AC31" s="383"/>
      <c r="AD31" s="383"/>
    </row>
    <row r="32" spans="1:30" ht="14.25">
      <c r="A32" s="377"/>
      <c r="B32" s="378" t="s">
        <v>207</v>
      </c>
      <c r="C32" s="379" t="s">
        <v>207</v>
      </c>
      <c r="D32" s="379" t="s">
        <v>207</v>
      </c>
      <c r="E32" s="380" t="s">
        <v>184</v>
      </c>
      <c r="F32" s="379" t="s">
        <v>184</v>
      </c>
      <c r="G32" s="379" t="s">
        <v>184</v>
      </c>
      <c r="H32" s="378" t="s">
        <v>163</v>
      </c>
      <c r="I32" s="381" t="s">
        <v>163</v>
      </c>
      <c r="J32" s="381" t="s">
        <v>163</v>
      </c>
      <c r="K32" s="378" t="s">
        <v>163</v>
      </c>
      <c r="L32" s="381" t="s">
        <v>163</v>
      </c>
      <c r="M32" s="382" t="s">
        <v>163</v>
      </c>
      <c r="N32" s="383"/>
      <c r="O32" s="383"/>
      <c r="P32" s="383"/>
      <c r="Q32" s="383"/>
      <c r="R32" s="383"/>
      <c r="S32" s="383"/>
      <c r="T32" s="383"/>
      <c r="U32" s="383"/>
      <c r="V32" s="383"/>
      <c r="W32" s="383"/>
      <c r="X32" s="383"/>
      <c r="Y32" s="383"/>
      <c r="Z32" s="383"/>
      <c r="AA32" s="383"/>
      <c r="AB32" s="383"/>
      <c r="AC32" s="383"/>
      <c r="AD32" s="383"/>
    </row>
    <row r="33" spans="1:30" ht="24">
      <c r="A33" s="377"/>
      <c r="B33" s="378" t="s">
        <v>3314</v>
      </c>
      <c r="C33" s="379" t="s">
        <v>209</v>
      </c>
      <c r="D33" s="379" t="s">
        <v>209</v>
      </c>
      <c r="E33" s="380" t="s">
        <v>188</v>
      </c>
      <c r="F33" s="379" t="s">
        <v>188</v>
      </c>
      <c r="G33" s="379" t="s">
        <v>188</v>
      </c>
      <c r="H33" s="378" t="s">
        <v>165</v>
      </c>
      <c r="I33" s="381" t="s">
        <v>165</v>
      </c>
      <c r="J33" s="381" t="s">
        <v>165</v>
      </c>
      <c r="K33" s="378" t="s">
        <v>165</v>
      </c>
      <c r="L33" s="381" t="s">
        <v>165</v>
      </c>
      <c r="M33" s="382" t="s">
        <v>165</v>
      </c>
      <c r="N33" s="383"/>
      <c r="O33" s="383"/>
      <c r="P33" s="383"/>
      <c r="Q33" s="383"/>
      <c r="R33" s="383"/>
      <c r="S33" s="383"/>
      <c r="T33" s="383"/>
      <c r="U33" s="383"/>
      <c r="V33" s="383"/>
      <c r="W33" s="383"/>
      <c r="X33" s="383"/>
      <c r="Y33" s="383"/>
      <c r="Z33" s="383"/>
      <c r="AA33" s="383"/>
      <c r="AB33" s="383"/>
      <c r="AC33" s="383"/>
      <c r="AD33" s="383"/>
    </row>
    <row r="34" spans="1:30" ht="14.25">
      <c r="A34" s="377"/>
      <c r="B34" s="378" t="s">
        <v>217</v>
      </c>
      <c r="C34" s="379" t="s">
        <v>217</v>
      </c>
      <c r="D34" s="379" t="s">
        <v>217</v>
      </c>
      <c r="E34" s="380" t="s">
        <v>192</v>
      </c>
      <c r="F34" s="379" t="s">
        <v>192</v>
      </c>
      <c r="G34" s="379" t="s">
        <v>192</v>
      </c>
      <c r="H34" s="378" t="s">
        <v>167</v>
      </c>
      <c r="I34" s="381" t="s">
        <v>167</v>
      </c>
      <c r="J34" s="381" t="s">
        <v>167</v>
      </c>
      <c r="K34" s="378" t="s">
        <v>167</v>
      </c>
      <c r="L34" s="381" t="s">
        <v>167</v>
      </c>
      <c r="M34" s="382" t="s">
        <v>167</v>
      </c>
      <c r="N34" s="383"/>
      <c r="O34" s="383"/>
      <c r="P34" s="383"/>
      <c r="Q34" s="383"/>
      <c r="R34" s="383"/>
      <c r="S34" s="383"/>
      <c r="T34" s="383"/>
      <c r="U34" s="383"/>
      <c r="V34" s="383"/>
      <c r="W34" s="383"/>
      <c r="X34" s="383"/>
      <c r="Y34" s="383"/>
      <c r="Z34" s="383"/>
      <c r="AA34" s="383"/>
      <c r="AB34" s="383"/>
      <c r="AC34" s="383"/>
      <c r="AD34" s="383"/>
    </row>
    <row r="35" spans="1:30" ht="14.25">
      <c r="A35" s="377"/>
      <c r="B35" s="378" t="s">
        <v>219</v>
      </c>
      <c r="C35" s="379" t="s">
        <v>219</v>
      </c>
      <c r="D35" s="379" t="s">
        <v>219</v>
      </c>
      <c r="E35" s="380" t="s">
        <v>195</v>
      </c>
      <c r="F35" s="379" t="s">
        <v>195</v>
      </c>
      <c r="G35" s="379" t="s">
        <v>195</v>
      </c>
      <c r="H35" s="378" t="s">
        <v>169</v>
      </c>
      <c r="I35" s="381" t="s">
        <v>169</v>
      </c>
      <c r="J35" s="381" t="s">
        <v>169</v>
      </c>
      <c r="K35" s="378" t="s">
        <v>169</v>
      </c>
      <c r="L35" s="381" t="s">
        <v>169</v>
      </c>
      <c r="M35" s="382" t="s">
        <v>169</v>
      </c>
      <c r="N35" s="383"/>
      <c r="O35" s="383"/>
      <c r="P35" s="383"/>
      <c r="Q35" s="383"/>
      <c r="R35" s="383"/>
      <c r="S35" s="383"/>
      <c r="T35" s="383"/>
      <c r="U35" s="383"/>
      <c r="V35" s="383"/>
      <c r="W35" s="383"/>
      <c r="X35" s="383"/>
      <c r="Y35" s="383"/>
      <c r="Z35" s="383"/>
      <c r="AA35" s="383"/>
      <c r="AB35" s="383"/>
      <c r="AC35" s="383"/>
      <c r="AD35" s="383"/>
    </row>
    <row r="36" spans="1:30" ht="14.25">
      <c r="A36" s="377"/>
      <c r="B36" s="378" t="s">
        <v>222</v>
      </c>
      <c r="C36" s="379" t="s">
        <v>222</v>
      </c>
      <c r="D36" s="379" t="s">
        <v>222</v>
      </c>
      <c r="E36" s="380" t="s">
        <v>199</v>
      </c>
      <c r="F36" s="379" t="s">
        <v>199</v>
      </c>
      <c r="G36" s="379" t="s">
        <v>199</v>
      </c>
      <c r="H36" s="378" t="s">
        <v>171</v>
      </c>
      <c r="I36" s="381" t="s">
        <v>171</v>
      </c>
      <c r="J36" s="381" t="s">
        <v>171</v>
      </c>
      <c r="K36" s="378" t="s">
        <v>171</v>
      </c>
      <c r="L36" s="381" t="s">
        <v>171</v>
      </c>
      <c r="M36" s="382" t="s">
        <v>171</v>
      </c>
      <c r="N36" s="383"/>
      <c r="O36" s="383"/>
      <c r="P36" s="383"/>
      <c r="Q36" s="383"/>
      <c r="R36" s="383"/>
      <c r="S36" s="383"/>
      <c r="T36" s="383"/>
      <c r="U36" s="383"/>
      <c r="V36" s="383"/>
      <c r="W36" s="383"/>
      <c r="X36" s="383"/>
      <c r="Y36" s="383"/>
      <c r="Z36" s="383"/>
      <c r="AA36" s="383"/>
      <c r="AB36" s="383"/>
      <c r="AC36" s="383"/>
      <c r="AD36" s="383"/>
    </row>
    <row r="37" spans="1:30" ht="14.25">
      <c r="A37" s="377"/>
      <c r="B37" s="378" t="s">
        <v>225</v>
      </c>
      <c r="C37" s="379" t="s">
        <v>225</v>
      </c>
      <c r="D37" s="379" t="s">
        <v>225</v>
      </c>
      <c r="E37" s="380" t="s">
        <v>202</v>
      </c>
      <c r="F37" s="379" t="s">
        <v>202</v>
      </c>
      <c r="G37" s="379" t="s">
        <v>202</v>
      </c>
      <c r="H37" s="378" t="s">
        <v>175</v>
      </c>
      <c r="I37" s="381" t="s">
        <v>175</v>
      </c>
      <c r="J37" s="381" t="s">
        <v>175</v>
      </c>
      <c r="K37" s="378" t="s">
        <v>175</v>
      </c>
      <c r="L37" s="381" t="s">
        <v>175</v>
      </c>
      <c r="M37" s="382" t="s">
        <v>175</v>
      </c>
      <c r="N37" s="383"/>
      <c r="O37" s="383"/>
      <c r="P37" s="383"/>
      <c r="Q37" s="383"/>
      <c r="R37" s="383"/>
      <c r="S37" s="383"/>
      <c r="T37" s="383"/>
      <c r="U37" s="383"/>
      <c r="V37" s="383"/>
      <c r="W37" s="383"/>
      <c r="X37" s="383"/>
      <c r="Y37" s="383"/>
      <c r="Z37" s="383"/>
      <c r="AA37" s="383"/>
      <c r="AB37" s="383"/>
      <c r="AC37" s="383"/>
      <c r="AD37" s="383"/>
    </row>
    <row r="38" spans="1:30" ht="24">
      <c r="A38" s="377"/>
      <c r="B38" s="378" t="s">
        <v>227</v>
      </c>
      <c r="C38" s="379" t="s">
        <v>227</v>
      </c>
      <c r="D38" s="379" t="s">
        <v>227</v>
      </c>
      <c r="E38" s="380" t="s">
        <v>205</v>
      </c>
      <c r="F38" s="379" t="s">
        <v>205</v>
      </c>
      <c r="G38" s="379" t="s">
        <v>205</v>
      </c>
      <c r="H38" s="378" t="s">
        <v>3313</v>
      </c>
      <c r="I38" s="381" t="s">
        <v>740</v>
      </c>
      <c r="J38" s="381" t="s">
        <v>740</v>
      </c>
      <c r="K38" s="378" t="s">
        <v>3313</v>
      </c>
      <c r="L38" s="381" t="s">
        <v>740</v>
      </c>
      <c r="M38" s="382" t="s">
        <v>740</v>
      </c>
      <c r="N38" s="383"/>
      <c r="O38" s="383"/>
      <c r="P38" s="383"/>
      <c r="Q38" s="383"/>
      <c r="R38" s="383"/>
      <c r="S38" s="383"/>
      <c r="T38" s="383"/>
      <c r="U38" s="383"/>
      <c r="V38" s="383"/>
      <c r="W38" s="383"/>
      <c r="X38" s="383"/>
      <c r="Y38" s="383"/>
      <c r="Z38" s="383"/>
      <c r="AA38" s="383"/>
      <c r="AB38" s="383"/>
      <c r="AC38" s="383"/>
      <c r="AD38" s="383"/>
    </row>
    <row r="39" spans="1:30" ht="14.25">
      <c r="A39" s="377"/>
      <c r="B39" s="378" t="s">
        <v>229</v>
      </c>
      <c r="C39" s="379" t="s">
        <v>229</v>
      </c>
      <c r="D39" s="379" t="s">
        <v>229</v>
      </c>
      <c r="E39" s="380" t="s">
        <v>207</v>
      </c>
      <c r="F39" s="379" t="s">
        <v>207</v>
      </c>
      <c r="G39" s="379" t="s">
        <v>207</v>
      </c>
      <c r="H39" s="378" t="s">
        <v>179</v>
      </c>
      <c r="I39" s="381" t="s">
        <v>179</v>
      </c>
      <c r="J39" s="381" t="s">
        <v>179</v>
      </c>
      <c r="K39" s="378" t="s">
        <v>179</v>
      </c>
      <c r="L39" s="381" t="s">
        <v>179</v>
      </c>
      <c r="M39" s="382" t="s">
        <v>179</v>
      </c>
      <c r="N39" s="383"/>
      <c r="O39" s="383"/>
      <c r="P39" s="383"/>
      <c r="Q39" s="383"/>
      <c r="R39" s="383"/>
      <c r="S39" s="383"/>
      <c r="T39" s="383"/>
      <c r="U39" s="383"/>
      <c r="V39" s="383"/>
      <c r="W39" s="383"/>
      <c r="X39" s="383"/>
      <c r="Y39" s="383"/>
      <c r="Z39" s="383"/>
      <c r="AA39" s="383"/>
      <c r="AB39" s="383"/>
      <c r="AC39" s="383"/>
      <c r="AD39" s="383"/>
    </row>
    <row r="40" spans="1:30" ht="24">
      <c r="A40" s="377"/>
      <c r="B40" s="378" t="s">
        <v>231</v>
      </c>
      <c r="C40" s="379" t="s">
        <v>231</v>
      </c>
      <c r="D40" s="379" t="s">
        <v>231</v>
      </c>
      <c r="E40" s="378" t="s">
        <v>3314</v>
      </c>
      <c r="F40" s="379" t="s">
        <v>209</v>
      </c>
      <c r="G40" s="379" t="s">
        <v>209</v>
      </c>
      <c r="H40" s="378" t="s">
        <v>182</v>
      </c>
      <c r="I40" s="381" t="s">
        <v>182</v>
      </c>
      <c r="J40" s="381" t="s">
        <v>182</v>
      </c>
      <c r="K40" s="378" t="s">
        <v>182</v>
      </c>
      <c r="L40" s="381" t="s">
        <v>182</v>
      </c>
      <c r="M40" s="382" t="s">
        <v>182</v>
      </c>
      <c r="N40" s="383"/>
      <c r="O40" s="383"/>
      <c r="P40" s="383"/>
      <c r="Q40" s="383"/>
      <c r="R40" s="383"/>
      <c r="S40" s="383"/>
      <c r="T40" s="383"/>
      <c r="U40" s="383"/>
      <c r="V40" s="383"/>
      <c r="W40" s="383"/>
      <c r="X40" s="383"/>
      <c r="Y40" s="383"/>
      <c r="Z40" s="383"/>
      <c r="AA40" s="383"/>
      <c r="AB40" s="383"/>
      <c r="AC40" s="383"/>
      <c r="AD40" s="383"/>
    </row>
    <row r="41" spans="1:30" ht="14.25">
      <c r="A41" s="377"/>
      <c r="B41" s="378" t="s">
        <v>233</v>
      </c>
      <c r="C41" s="379" t="s">
        <v>233</v>
      </c>
      <c r="D41" s="379" t="s">
        <v>233</v>
      </c>
      <c r="E41" s="380" t="s">
        <v>217</v>
      </c>
      <c r="F41" s="379" t="s">
        <v>217</v>
      </c>
      <c r="G41" s="379" t="s">
        <v>217</v>
      </c>
      <c r="H41" s="378" t="s">
        <v>184</v>
      </c>
      <c r="I41" s="381" t="s">
        <v>184</v>
      </c>
      <c r="J41" s="381" t="s">
        <v>184</v>
      </c>
      <c r="K41" s="378" t="s">
        <v>184</v>
      </c>
      <c r="L41" s="381" t="s">
        <v>184</v>
      </c>
      <c r="M41" s="382" t="s">
        <v>184</v>
      </c>
      <c r="N41" s="383"/>
      <c r="O41" s="383"/>
      <c r="P41" s="383"/>
      <c r="Q41" s="383"/>
      <c r="R41" s="383"/>
      <c r="S41" s="383"/>
      <c r="T41" s="383"/>
      <c r="U41" s="383"/>
      <c r="V41" s="383"/>
      <c r="W41" s="383"/>
      <c r="X41" s="383"/>
      <c r="Y41" s="383"/>
      <c r="Z41" s="383"/>
      <c r="AA41" s="383"/>
      <c r="AB41" s="383"/>
      <c r="AC41" s="383"/>
      <c r="AD41" s="383"/>
    </row>
    <row r="42" spans="1:30" ht="14.25">
      <c r="A42" s="377"/>
      <c r="B42" s="378" t="s">
        <v>235</v>
      </c>
      <c r="C42" s="379" t="s">
        <v>235</v>
      </c>
      <c r="D42" s="379" t="s">
        <v>235</v>
      </c>
      <c r="E42" s="380" t="s">
        <v>219</v>
      </c>
      <c r="F42" s="379" t="s">
        <v>219</v>
      </c>
      <c r="G42" s="379" t="s">
        <v>219</v>
      </c>
      <c r="H42" s="378" t="s">
        <v>186</v>
      </c>
      <c r="I42" s="381" t="s">
        <v>186</v>
      </c>
      <c r="J42" s="381" t="s">
        <v>186</v>
      </c>
      <c r="K42" s="378" t="s">
        <v>186</v>
      </c>
      <c r="L42" s="381" t="s">
        <v>186</v>
      </c>
      <c r="M42" s="382" t="s">
        <v>186</v>
      </c>
      <c r="N42" s="383"/>
      <c r="O42" s="383"/>
      <c r="P42" s="383"/>
      <c r="Q42" s="383"/>
      <c r="R42" s="383"/>
      <c r="S42" s="383"/>
      <c r="T42" s="383"/>
      <c r="U42" s="383"/>
      <c r="V42" s="383"/>
      <c r="W42" s="383"/>
      <c r="X42" s="383"/>
      <c r="Y42" s="383"/>
      <c r="Z42" s="383"/>
      <c r="AA42" s="383"/>
      <c r="AB42" s="383"/>
      <c r="AC42" s="383"/>
      <c r="AD42" s="383"/>
    </row>
    <row r="43" spans="1:30" ht="14.25">
      <c r="A43" s="377"/>
      <c r="B43" s="378" t="s">
        <v>241</v>
      </c>
      <c r="C43" s="379" t="s">
        <v>241</v>
      </c>
      <c r="D43" s="379" t="s">
        <v>241</v>
      </c>
      <c r="E43" s="380" t="s">
        <v>222</v>
      </c>
      <c r="F43" s="379" t="s">
        <v>222</v>
      </c>
      <c r="G43" s="379" t="s">
        <v>222</v>
      </c>
      <c r="H43" s="378" t="s">
        <v>188</v>
      </c>
      <c r="I43" s="381" t="s">
        <v>188</v>
      </c>
      <c r="J43" s="381" t="s">
        <v>188</v>
      </c>
      <c r="K43" s="378" t="s">
        <v>188</v>
      </c>
      <c r="L43" s="381" t="s">
        <v>188</v>
      </c>
      <c r="M43" s="382" t="s">
        <v>188</v>
      </c>
      <c r="N43" s="383"/>
      <c r="O43" s="383"/>
      <c r="P43" s="383"/>
      <c r="Q43" s="383"/>
      <c r="R43" s="383"/>
      <c r="S43" s="383"/>
      <c r="T43" s="383"/>
      <c r="U43" s="383"/>
      <c r="V43" s="383"/>
      <c r="W43" s="383"/>
      <c r="X43" s="383"/>
      <c r="Y43" s="383"/>
      <c r="Z43" s="383"/>
      <c r="AA43" s="383"/>
      <c r="AB43" s="383"/>
      <c r="AC43" s="383"/>
      <c r="AD43" s="383"/>
    </row>
    <row r="44" spans="1:30" ht="14.25">
      <c r="A44" s="377"/>
      <c r="B44" s="378" t="s">
        <v>246</v>
      </c>
      <c r="C44" s="379" t="s">
        <v>246</v>
      </c>
      <c r="D44" s="379" t="s">
        <v>246</v>
      </c>
      <c r="E44" s="380" t="s">
        <v>225</v>
      </c>
      <c r="F44" s="379" t="s">
        <v>225</v>
      </c>
      <c r="G44" s="379" t="s">
        <v>225</v>
      </c>
      <c r="H44" s="378" t="s">
        <v>190</v>
      </c>
      <c r="I44" s="381" t="s">
        <v>190</v>
      </c>
      <c r="J44" s="381" t="s">
        <v>190</v>
      </c>
      <c r="K44" s="378" t="s">
        <v>190</v>
      </c>
      <c r="L44" s="381" t="s">
        <v>190</v>
      </c>
      <c r="M44" s="382" t="s">
        <v>190</v>
      </c>
      <c r="N44" s="383"/>
      <c r="O44" s="383"/>
      <c r="P44" s="383"/>
      <c r="Q44" s="383"/>
      <c r="R44" s="383"/>
      <c r="S44" s="383"/>
      <c r="T44" s="383"/>
      <c r="U44" s="383"/>
      <c r="V44" s="383"/>
      <c r="W44" s="383"/>
      <c r="X44" s="383"/>
      <c r="Y44" s="383"/>
      <c r="Z44" s="383"/>
      <c r="AA44" s="383"/>
      <c r="AB44" s="383"/>
      <c r="AC44" s="383"/>
      <c r="AD44" s="383"/>
    </row>
    <row r="45" spans="1:30" ht="14.25">
      <c r="A45" s="377"/>
      <c r="B45" s="378" t="s">
        <v>587</v>
      </c>
      <c r="C45" s="379" t="s">
        <v>587</v>
      </c>
      <c r="D45" s="379" t="s">
        <v>587</v>
      </c>
      <c r="E45" s="380" t="s">
        <v>227</v>
      </c>
      <c r="F45" s="379" t="s">
        <v>227</v>
      </c>
      <c r="G45" s="384" t="s">
        <v>227</v>
      </c>
      <c r="H45" s="378" t="s">
        <v>192</v>
      </c>
      <c r="I45" s="381" t="s">
        <v>192</v>
      </c>
      <c r="J45" s="381" t="s">
        <v>192</v>
      </c>
      <c r="K45" s="378" t="s">
        <v>192</v>
      </c>
      <c r="L45" s="381" t="s">
        <v>192</v>
      </c>
      <c r="M45" s="382" t="s">
        <v>192</v>
      </c>
      <c r="N45" s="383"/>
      <c r="O45" s="383"/>
      <c r="P45" s="383"/>
      <c r="Q45" s="383"/>
      <c r="R45" s="383"/>
      <c r="S45" s="383"/>
      <c r="T45" s="383"/>
      <c r="U45" s="383"/>
      <c r="V45" s="383"/>
      <c r="W45" s="383"/>
      <c r="X45" s="383"/>
      <c r="Y45" s="383"/>
      <c r="Z45" s="383"/>
      <c r="AA45" s="383"/>
      <c r="AB45" s="383"/>
      <c r="AC45" s="383"/>
      <c r="AD45" s="383"/>
    </row>
    <row r="46" spans="1:30" ht="14.25">
      <c r="A46" s="377"/>
      <c r="B46" s="378" t="s">
        <v>252</v>
      </c>
      <c r="C46" s="379" t="s">
        <v>252</v>
      </c>
      <c r="D46" s="379" t="s">
        <v>252</v>
      </c>
      <c r="E46" s="380" t="s">
        <v>229</v>
      </c>
      <c r="F46" s="379" t="s">
        <v>229</v>
      </c>
      <c r="G46" s="379" t="s">
        <v>229</v>
      </c>
      <c r="H46" s="378" t="s">
        <v>195</v>
      </c>
      <c r="I46" s="381" t="s">
        <v>195</v>
      </c>
      <c r="J46" s="381" t="s">
        <v>195</v>
      </c>
      <c r="K46" s="378" t="s">
        <v>195</v>
      </c>
      <c r="L46" s="381" t="s">
        <v>195</v>
      </c>
      <c r="M46" s="382" t="s">
        <v>195</v>
      </c>
      <c r="N46" s="383"/>
      <c r="O46" s="383"/>
      <c r="P46" s="383"/>
      <c r="Q46" s="383"/>
      <c r="R46" s="383"/>
      <c r="S46" s="383"/>
      <c r="T46" s="383"/>
      <c r="U46" s="383"/>
      <c r="V46" s="383"/>
      <c r="W46" s="383"/>
      <c r="X46" s="383"/>
      <c r="Y46" s="383"/>
      <c r="Z46" s="383"/>
      <c r="AA46" s="383"/>
      <c r="AB46" s="383"/>
      <c r="AC46" s="383"/>
      <c r="AD46" s="383"/>
    </row>
    <row r="47" spans="1:30" ht="14.25">
      <c r="A47" s="377"/>
      <c r="B47" s="378" t="s">
        <v>255</v>
      </c>
      <c r="C47" s="379" t="s">
        <v>255</v>
      </c>
      <c r="D47" s="379" t="s">
        <v>255</v>
      </c>
      <c r="E47" s="380" t="s">
        <v>233</v>
      </c>
      <c r="F47" s="379" t="s">
        <v>233</v>
      </c>
      <c r="G47" s="379" t="s">
        <v>233</v>
      </c>
      <c r="H47" s="378" t="s">
        <v>197</v>
      </c>
      <c r="I47" s="381" t="s">
        <v>197</v>
      </c>
      <c r="J47" s="381" t="s">
        <v>197</v>
      </c>
      <c r="K47" s="378" t="s">
        <v>197</v>
      </c>
      <c r="L47" s="381" t="s">
        <v>197</v>
      </c>
      <c r="M47" s="382" t="s">
        <v>197</v>
      </c>
      <c r="N47" s="383"/>
      <c r="O47" s="383"/>
      <c r="P47" s="383"/>
      <c r="Q47" s="383"/>
      <c r="R47" s="383"/>
      <c r="S47" s="383"/>
      <c r="T47" s="383"/>
      <c r="U47" s="383"/>
      <c r="V47" s="383"/>
      <c r="W47" s="383"/>
      <c r="X47" s="383"/>
      <c r="Y47" s="383"/>
      <c r="Z47" s="383"/>
      <c r="AA47" s="383"/>
      <c r="AB47" s="383"/>
      <c r="AC47" s="383"/>
      <c r="AD47" s="383"/>
    </row>
    <row r="48" spans="1:30" ht="14.25">
      <c r="A48" s="377"/>
      <c r="B48" s="378" t="s">
        <v>257</v>
      </c>
      <c r="C48" s="379" t="s">
        <v>257</v>
      </c>
      <c r="D48" s="379" t="s">
        <v>257</v>
      </c>
      <c r="E48" s="380" t="s">
        <v>235</v>
      </c>
      <c r="F48" s="379" t="s">
        <v>235</v>
      </c>
      <c r="G48" s="379" t="s">
        <v>235</v>
      </c>
      <c r="H48" s="378" t="s">
        <v>199</v>
      </c>
      <c r="I48" s="381" t="s">
        <v>199</v>
      </c>
      <c r="J48" s="381" t="s">
        <v>199</v>
      </c>
      <c r="K48" s="378" t="s">
        <v>199</v>
      </c>
      <c r="L48" s="381" t="s">
        <v>199</v>
      </c>
      <c r="M48" s="382" t="s">
        <v>199</v>
      </c>
      <c r="N48" s="383"/>
      <c r="O48" s="383"/>
      <c r="P48" s="383"/>
      <c r="Q48" s="383"/>
      <c r="R48" s="383"/>
      <c r="S48" s="383"/>
      <c r="T48" s="383"/>
      <c r="U48" s="383"/>
      <c r="V48" s="383"/>
      <c r="W48" s="383"/>
      <c r="X48" s="383"/>
      <c r="Y48" s="383"/>
      <c r="Z48" s="383"/>
      <c r="AA48" s="383"/>
      <c r="AB48" s="383"/>
      <c r="AC48" s="383"/>
      <c r="AD48" s="383"/>
    </row>
    <row r="49" spans="1:30" ht="14.25">
      <c r="A49" s="377"/>
      <c r="B49" s="378" t="s">
        <v>259</v>
      </c>
      <c r="C49" s="379" t="s">
        <v>259</v>
      </c>
      <c r="D49" s="379" t="s">
        <v>259</v>
      </c>
      <c r="E49" s="380" t="s">
        <v>241</v>
      </c>
      <c r="F49" s="379" t="s">
        <v>241</v>
      </c>
      <c r="G49" s="379" t="s">
        <v>241</v>
      </c>
      <c r="H49" s="378" t="s">
        <v>202</v>
      </c>
      <c r="I49" s="381" t="s">
        <v>202</v>
      </c>
      <c r="J49" s="381" t="s">
        <v>202</v>
      </c>
      <c r="K49" s="378" t="s">
        <v>202</v>
      </c>
      <c r="L49" s="381" t="s">
        <v>202</v>
      </c>
      <c r="M49" s="382" t="s">
        <v>202</v>
      </c>
      <c r="N49" s="383"/>
      <c r="O49" s="383"/>
      <c r="P49" s="383"/>
      <c r="Q49" s="383"/>
      <c r="R49" s="383"/>
      <c r="S49" s="383"/>
      <c r="T49" s="383"/>
      <c r="U49" s="383"/>
      <c r="V49" s="383"/>
      <c r="W49" s="383"/>
      <c r="X49" s="383"/>
      <c r="Y49" s="383"/>
      <c r="Z49" s="383"/>
      <c r="AA49" s="383"/>
      <c r="AB49" s="383"/>
      <c r="AC49" s="383"/>
      <c r="AD49" s="383"/>
    </row>
    <row r="50" spans="1:30" ht="14.25">
      <c r="A50" s="377"/>
      <c r="B50" s="378" t="s">
        <v>261</v>
      </c>
      <c r="C50" s="379" t="s">
        <v>261</v>
      </c>
      <c r="D50" s="379" t="s">
        <v>261</v>
      </c>
      <c r="E50" s="380" t="s">
        <v>246</v>
      </c>
      <c r="F50" s="379" t="s">
        <v>246</v>
      </c>
      <c r="G50" s="379" t="s">
        <v>246</v>
      </c>
      <c r="H50" s="378" t="s">
        <v>205</v>
      </c>
      <c r="I50" s="381" t="s">
        <v>205</v>
      </c>
      <c r="J50" s="381" t="s">
        <v>205</v>
      </c>
      <c r="K50" s="378" t="s">
        <v>205</v>
      </c>
      <c r="L50" s="381" t="s">
        <v>205</v>
      </c>
      <c r="M50" s="382" t="s">
        <v>205</v>
      </c>
      <c r="N50" s="383"/>
      <c r="O50" s="383"/>
      <c r="P50" s="383"/>
      <c r="Q50" s="383"/>
      <c r="R50" s="383"/>
      <c r="S50" s="383"/>
      <c r="T50" s="383"/>
      <c r="U50" s="383"/>
      <c r="V50" s="383"/>
      <c r="W50" s="383"/>
      <c r="X50" s="383"/>
      <c r="Y50" s="383"/>
      <c r="Z50" s="383"/>
      <c r="AA50" s="383"/>
      <c r="AB50" s="383"/>
      <c r="AC50" s="383"/>
      <c r="AD50" s="383"/>
    </row>
    <row r="51" spans="1:30" ht="14.25">
      <c r="A51" s="377"/>
      <c r="B51" s="378" t="s">
        <v>263</v>
      </c>
      <c r="C51" s="379" t="s">
        <v>263</v>
      </c>
      <c r="D51" s="379" t="s">
        <v>263</v>
      </c>
      <c r="E51" s="380" t="s">
        <v>587</v>
      </c>
      <c r="F51" s="379" t="s">
        <v>587</v>
      </c>
      <c r="G51" s="379" t="s">
        <v>587</v>
      </c>
      <c r="H51" s="378" t="s">
        <v>207</v>
      </c>
      <c r="I51" s="381" t="s">
        <v>207</v>
      </c>
      <c r="J51" s="381" t="s">
        <v>207</v>
      </c>
      <c r="K51" s="378" t="s">
        <v>207</v>
      </c>
      <c r="L51" s="381" t="s">
        <v>207</v>
      </c>
      <c r="M51" s="382" t="s">
        <v>207</v>
      </c>
      <c r="N51" s="383"/>
      <c r="O51" s="383"/>
      <c r="P51" s="383"/>
      <c r="Q51" s="383"/>
      <c r="R51" s="383"/>
      <c r="S51" s="383"/>
      <c r="T51" s="383"/>
      <c r="U51" s="383"/>
      <c r="V51" s="383"/>
      <c r="W51" s="383"/>
      <c r="X51" s="383"/>
      <c r="Y51" s="383"/>
      <c r="Z51" s="383"/>
      <c r="AA51" s="383"/>
      <c r="AB51" s="383"/>
      <c r="AC51" s="383"/>
      <c r="AD51" s="383"/>
    </row>
    <row r="52" spans="1:30" ht="24">
      <c r="A52" s="377"/>
      <c r="B52" s="378" t="s">
        <v>265</v>
      </c>
      <c r="C52" s="379" t="s">
        <v>265</v>
      </c>
      <c r="D52" s="379" t="s">
        <v>265</v>
      </c>
      <c r="E52" s="380" t="s">
        <v>252</v>
      </c>
      <c r="F52" s="379" t="s">
        <v>252</v>
      </c>
      <c r="G52" s="379" t="s">
        <v>252</v>
      </c>
      <c r="H52" s="378" t="s">
        <v>3314</v>
      </c>
      <c r="I52" s="381" t="s">
        <v>209</v>
      </c>
      <c r="J52" s="381" t="s">
        <v>209</v>
      </c>
      <c r="K52" s="378" t="s">
        <v>3314</v>
      </c>
      <c r="L52" s="381" t="s">
        <v>209</v>
      </c>
      <c r="M52" s="382" t="s">
        <v>209</v>
      </c>
      <c r="N52" s="383"/>
      <c r="O52" s="383"/>
      <c r="P52" s="383"/>
      <c r="Q52" s="383"/>
      <c r="R52" s="383"/>
      <c r="S52" s="383"/>
      <c r="T52" s="383"/>
      <c r="U52" s="383"/>
      <c r="V52" s="383"/>
      <c r="W52" s="383"/>
      <c r="X52" s="383"/>
      <c r="Y52" s="383"/>
      <c r="Z52" s="383"/>
      <c r="AA52" s="383"/>
      <c r="AB52" s="383"/>
      <c r="AC52" s="383"/>
      <c r="AD52" s="383"/>
    </row>
    <row r="53" spans="1:30" ht="36">
      <c r="A53" s="377"/>
      <c r="B53" s="378" t="s">
        <v>269</v>
      </c>
      <c r="C53" s="379" t="s">
        <v>269</v>
      </c>
      <c r="D53" s="379" t="s">
        <v>269</v>
      </c>
      <c r="E53" s="380" t="s">
        <v>255</v>
      </c>
      <c r="F53" s="379" t="s">
        <v>255</v>
      </c>
      <c r="G53" s="379" t="s">
        <v>255</v>
      </c>
      <c r="H53" s="378" t="s">
        <v>3315</v>
      </c>
      <c r="I53" s="381" t="s">
        <v>3316</v>
      </c>
      <c r="J53" s="381" t="s">
        <v>3316</v>
      </c>
      <c r="K53" s="378" t="s">
        <v>214</v>
      </c>
      <c r="L53" s="381" t="s">
        <v>214</v>
      </c>
      <c r="M53" s="382" t="s">
        <v>214</v>
      </c>
      <c r="N53" s="383"/>
      <c r="O53" s="383"/>
      <c r="P53" s="383"/>
      <c r="Q53" s="383"/>
      <c r="R53" s="383"/>
      <c r="S53" s="383"/>
      <c r="T53" s="383"/>
      <c r="U53" s="383"/>
      <c r="V53" s="383"/>
      <c r="W53" s="383"/>
      <c r="X53" s="383"/>
      <c r="Y53" s="383"/>
      <c r="Z53" s="383"/>
      <c r="AA53" s="383"/>
      <c r="AB53" s="383"/>
      <c r="AC53" s="383"/>
      <c r="AD53" s="383"/>
    </row>
    <row r="54" spans="1:30" ht="24">
      <c r="A54" s="377"/>
      <c r="B54" s="378" t="s">
        <v>3317</v>
      </c>
      <c r="C54" s="379" t="s">
        <v>271</v>
      </c>
      <c r="D54" s="379" t="s">
        <v>271</v>
      </c>
      <c r="E54" s="380" t="s">
        <v>257</v>
      </c>
      <c r="F54" s="379" t="s">
        <v>257</v>
      </c>
      <c r="G54" s="379" t="s">
        <v>257</v>
      </c>
      <c r="H54" s="378" t="s">
        <v>217</v>
      </c>
      <c r="I54" s="381" t="s">
        <v>217</v>
      </c>
      <c r="J54" s="381" t="s">
        <v>217</v>
      </c>
      <c r="K54" s="378" t="s">
        <v>217</v>
      </c>
      <c r="L54" s="381" t="s">
        <v>217</v>
      </c>
      <c r="M54" s="382" t="s">
        <v>217</v>
      </c>
      <c r="N54" s="383"/>
      <c r="O54" s="383"/>
      <c r="P54" s="383"/>
      <c r="Q54" s="383"/>
      <c r="R54" s="383"/>
      <c r="S54" s="383"/>
      <c r="T54" s="383"/>
      <c r="U54" s="383"/>
      <c r="V54" s="383"/>
      <c r="W54" s="383"/>
      <c r="X54" s="383"/>
      <c r="Y54" s="383"/>
      <c r="Z54" s="383"/>
      <c r="AA54" s="383"/>
      <c r="AB54" s="383"/>
      <c r="AC54" s="383"/>
      <c r="AD54" s="383"/>
    </row>
    <row r="55" spans="1:30" ht="14.25">
      <c r="A55" s="377"/>
      <c r="B55" s="378" t="s">
        <v>281</v>
      </c>
      <c r="C55" s="379" t="s">
        <v>281</v>
      </c>
      <c r="D55" s="379" t="s">
        <v>281</v>
      </c>
      <c r="E55" s="380" t="s">
        <v>259</v>
      </c>
      <c r="F55" s="379" t="s">
        <v>259</v>
      </c>
      <c r="G55" s="379" t="s">
        <v>259</v>
      </c>
      <c r="H55" s="378" t="s">
        <v>219</v>
      </c>
      <c r="I55" s="381" t="s">
        <v>219</v>
      </c>
      <c r="J55" s="381" t="s">
        <v>219</v>
      </c>
      <c r="K55" s="378" t="s">
        <v>219</v>
      </c>
      <c r="L55" s="381" t="s">
        <v>219</v>
      </c>
      <c r="M55" s="382" t="s">
        <v>219</v>
      </c>
      <c r="N55" s="383"/>
      <c r="O55" s="383"/>
      <c r="P55" s="383"/>
      <c r="Q55" s="383"/>
      <c r="R55" s="383"/>
      <c r="S55" s="383"/>
      <c r="T55" s="383"/>
      <c r="U55" s="383"/>
      <c r="V55" s="383"/>
      <c r="W55" s="383"/>
      <c r="X55" s="383"/>
      <c r="Y55" s="383"/>
      <c r="Z55" s="383"/>
      <c r="AA55" s="383"/>
      <c r="AB55" s="383"/>
      <c r="AC55" s="383"/>
      <c r="AD55" s="383"/>
    </row>
    <row r="56" spans="1:30" ht="14.25">
      <c r="A56" s="377"/>
      <c r="B56" s="378" t="s">
        <v>283</v>
      </c>
      <c r="C56" s="379" t="s">
        <v>283</v>
      </c>
      <c r="D56" s="379" t="s">
        <v>283</v>
      </c>
      <c r="E56" s="380" t="s">
        <v>261</v>
      </c>
      <c r="F56" s="379" t="s">
        <v>261</v>
      </c>
      <c r="G56" s="379" t="s">
        <v>261</v>
      </c>
      <c r="H56" s="378" t="s">
        <v>222</v>
      </c>
      <c r="I56" s="381" t="s">
        <v>222</v>
      </c>
      <c r="J56" s="381" t="s">
        <v>222</v>
      </c>
      <c r="K56" s="378" t="s">
        <v>222</v>
      </c>
      <c r="L56" s="381" t="s">
        <v>222</v>
      </c>
      <c r="M56" s="382" t="s">
        <v>222</v>
      </c>
      <c r="N56" s="383"/>
      <c r="O56" s="383"/>
      <c r="P56" s="383"/>
      <c r="Q56" s="383"/>
      <c r="R56" s="383"/>
      <c r="S56" s="383"/>
      <c r="T56" s="383"/>
      <c r="U56" s="383"/>
      <c r="V56" s="383"/>
      <c r="W56" s="383"/>
      <c r="X56" s="383"/>
      <c r="Y56" s="383"/>
      <c r="Z56" s="383"/>
      <c r="AA56" s="383"/>
      <c r="AB56" s="383"/>
      <c r="AC56" s="383"/>
      <c r="AD56" s="383"/>
    </row>
    <row r="57" spans="1:30" ht="14.25">
      <c r="A57" s="377"/>
      <c r="B57" s="378" t="s">
        <v>287</v>
      </c>
      <c r="C57" s="379" t="s">
        <v>287</v>
      </c>
      <c r="D57" s="379" t="s">
        <v>287</v>
      </c>
      <c r="E57" s="380" t="s">
        <v>263</v>
      </c>
      <c r="F57" s="379" t="s">
        <v>263</v>
      </c>
      <c r="G57" s="379" t="s">
        <v>263</v>
      </c>
      <c r="H57" s="378" t="s">
        <v>225</v>
      </c>
      <c r="I57" s="381" t="s">
        <v>225</v>
      </c>
      <c r="J57" s="381" t="s">
        <v>225</v>
      </c>
      <c r="K57" s="378" t="s">
        <v>225</v>
      </c>
      <c r="L57" s="381" t="s">
        <v>225</v>
      </c>
      <c r="M57" s="382" t="s">
        <v>225</v>
      </c>
      <c r="N57" s="383"/>
      <c r="O57" s="383"/>
      <c r="P57" s="383"/>
      <c r="Q57" s="383"/>
      <c r="R57" s="383"/>
      <c r="S57" s="383"/>
      <c r="T57" s="383"/>
      <c r="U57" s="383"/>
      <c r="V57" s="383"/>
      <c r="W57" s="383"/>
      <c r="X57" s="383"/>
      <c r="Y57" s="383"/>
      <c r="Z57" s="383"/>
      <c r="AA57" s="383"/>
      <c r="AB57" s="383"/>
      <c r="AC57" s="383"/>
      <c r="AD57" s="383"/>
    </row>
    <row r="58" spans="1:30" ht="14.25">
      <c r="A58" s="377"/>
      <c r="B58" s="378" t="s">
        <v>292</v>
      </c>
      <c r="C58" s="379" t="s">
        <v>292</v>
      </c>
      <c r="D58" s="379" t="s">
        <v>292</v>
      </c>
      <c r="E58" s="380" t="s">
        <v>265</v>
      </c>
      <c r="F58" s="379" t="s">
        <v>265</v>
      </c>
      <c r="G58" s="379" t="s">
        <v>265</v>
      </c>
      <c r="H58" s="378" t="s">
        <v>227</v>
      </c>
      <c r="I58" s="381" t="s">
        <v>227</v>
      </c>
      <c r="J58" s="381" t="s">
        <v>227</v>
      </c>
      <c r="K58" s="378" t="s">
        <v>227</v>
      </c>
      <c r="L58" s="381" t="s">
        <v>227</v>
      </c>
      <c r="M58" s="382" t="s">
        <v>227</v>
      </c>
      <c r="N58" s="383"/>
      <c r="O58" s="383"/>
      <c r="P58" s="383"/>
      <c r="Q58" s="383"/>
      <c r="R58" s="383"/>
      <c r="S58" s="383"/>
      <c r="T58" s="383"/>
      <c r="U58" s="383"/>
      <c r="V58" s="383"/>
      <c r="W58" s="383"/>
      <c r="X58" s="383"/>
      <c r="Y58" s="383"/>
      <c r="Z58" s="383"/>
      <c r="AA58" s="383"/>
      <c r="AB58" s="383"/>
      <c r="AC58" s="383"/>
      <c r="AD58" s="383"/>
    </row>
    <row r="59" spans="1:30" ht="24">
      <c r="A59" s="377"/>
      <c r="B59" s="378" t="s">
        <v>294</v>
      </c>
      <c r="C59" s="379" t="s">
        <v>294</v>
      </c>
      <c r="D59" s="379" t="s">
        <v>294</v>
      </c>
      <c r="E59" s="380" t="s">
        <v>269</v>
      </c>
      <c r="F59" s="379" t="s">
        <v>269</v>
      </c>
      <c r="G59" s="384" t="s">
        <v>269</v>
      </c>
      <c r="H59" s="378" t="s">
        <v>229</v>
      </c>
      <c r="I59" s="381" t="s">
        <v>229</v>
      </c>
      <c r="J59" s="381" t="s">
        <v>229</v>
      </c>
      <c r="K59" s="378" t="s">
        <v>229</v>
      </c>
      <c r="L59" s="381" t="s">
        <v>229</v>
      </c>
      <c r="M59" s="382" t="s">
        <v>229</v>
      </c>
      <c r="N59" s="383"/>
      <c r="O59" s="383"/>
      <c r="P59" s="383"/>
      <c r="Q59" s="383"/>
      <c r="R59" s="383"/>
      <c r="S59" s="383"/>
      <c r="T59" s="383"/>
      <c r="U59" s="383"/>
      <c r="V59" s="383"/>
      <c r="W59" s="383"/>
      <c r="X59" s="383"/>
      <c r="Y59" s="383"/>
      <c r="Z59" s="383"/>
      <c r="AA59" s="383"/>
      <c r="AB59" s="383"/>
      <c r="AC59" s="383"/>
      <c r="AD59" s="383"/>
    </row>
    <row r="60" spans="1:30" ht="24">
      <c r="A60" s="377"/>
      <c r="B60" s="378" t="s">
        <v>296</v>
      </c>
      <c r="C60" s="379" t="s">
        <v>296</v>
      </c>
      <c r="D60" s="379" t="s">
        <v>296</v>
      </c>
      <c r="E60" s="378" t="s">
        <v>3317</v>
      </c>
      <c r="F60" s="379" t="s">
        <v>271</v>
      </c>
      <c r="G60" s="379" t="s">
        <v>271</v>
      </c>
      <c r="H60" s="378" t="s">
        <v>231</v>
      </c>
      <c r="I60" s="381" t="s">
        <v>231</v>
      </c>
      <c r="J60" s="381" t="s">
        <v>231</v>
      </c>
      <c r="K60" s="378" t="s">
        <v>231</v>
      </c>
      <c r="L60" s="381" t="s">
        <v>231</v>
      </c>
      <c r="M60" s="382" t="s">
        <v>231</v>
      </c>
      <c r="N60" s="383"/>
      <c r="O60" s="383"/>
      <c r="P60" s="383"/>
      <c r="Q60" s="383"/>
      <c r="R60" s="383"/>
      <c r="S60" s="383"/>
      <c r="T60" s="383"/>
      <c r="U60" s="383"/>
      <c r="V60" s="383"/>
      <c r="W60" s="383"/>
      <c r="X60" s="383"/>
      <c r="Y60" s="383"/>
      <c r="Z60" s="383"/>
      <c r="AA60" s="383"/>
      <c r="AB60" s="383"/>
      <c r="AC60" s="383"/>
      <c r="AD60" s="383"/>
    </row>
    <row r="61" spans="1:30" ht="24">
      <c r="A61" s="377"/>
      <c r="B61" s="378" t="s">
        <v>3318</v>
      </c>
      <c r="C61" s="379" t="s">
        <v>759</v>
      </c>
      <c r="D61" s="379" t="s">
        <v>759</v>
      </c>
      <c r="E61" s="380" t="s">
        <v>277</v>
      </c>
      <c r="F61" s="379" t="s">
        <v>277</v>
      </c>
      <c r="G61" s="379" t="s">
        <v>277</v>
      </c>
      <c r="H61" s="378" t="s">
        <v>233</v>
      </c>
      <c r="I61" s="381" t="s">
        <v>233</v>
      </c>
      <c r="J61" s="381" t="s">
        <v>233</v>
      </c>
      <c r="K61" s="378" t="s">
        <v>233</v>
      </c>
      <c r="L61" s="381" t="s">
        <v>233</v>
      </c>
      <c r="M61" s="382" t="s">
        <v>233</v>
      </c>
      <c r="N61" s="383"/>
      <c r="O61" s="383"/>
      <c r="P61" s="383"/>
      <c r="Q61" s="383"/>
      <c r="R61" s="383"/>
      <c r="S61" s="383"/>
      <c r="T61" s="383"/>
      <c r="U61" s="383"/>
      <c r="V61" s="383"/>
      <c r="W61" s="383"/>
      <c r="X61" s="383"/>
      <c r="Y61" s="383"/>
      <c r="Z61" s="383"/>
      <c r="AA61" s="383"/>
      <c r="AB61" s="383"/>
      <c r="AC61" s="383"/>
      <c r="AD61" s="383"/>
    </row>
    <row r="62" spans="1:30" ht="14.25">
      <c r="A62" s="377"/>
      <c r="B62" s="378" t="s">
        <v>300</v>
      </c>
      <c r="C62" s="379" t="s">
        <v>300</v>
      </c>
      <c r="D62" s="379" t="s">
        <v>300</v>
      </c>
      <c r="E62" s="380" t="s">
        <v>279</v>
      </c>
      <c r="F62" s="379" t="s">
        <v>279</v>
      </c>
      <c r="G62" s="379" t="s">
        <v>279</v>
      </c>
      <c r="H62" s="378" t="s">
        <v>235</v>
      </c>
      <c r="I62" s="381" t="s">
        <v>235</v>
      </c>
      <c r="J62" s="381" t="s">
        <v>235</v>
      </c>
      <c r="K62" s="378" t="s">
        <v>235</v>
      </c>
      <c r="L62" s="381" t="s">
        <v>235</v>
      </c>
      <c r="M62" s="382" t="s">
        <v>235</v>
      </c>
      <c r="N62" s="383"/>
      <c r="O62" s="383"/>
      <c r="P62" s="383"/>
      <c r="Q62" s="383"/>
      <c r="R62" s="383"/>
      <c r="S62" s="383"/>
      <c r="T62" s="383"/>
      <c r="U62" s="383"/>
      <c r="V62" s="383"/>
      <c r="W62" s="383"/>
      <c r="X62" s="383"/>
      <c r="Y62" s="383"/>
      <c r="Z62" s="383"/>
      <c r="AA62" s="383"/>
      <c r="AB62" s="383"/>
      <c r="AC62" s="383"/>
      <c r="AD62" s="383"/>
    </row>
    <row r="63" spans="1:30" ht="14.25">
      <c r="A63" s="377"/>
      <c r="B63" s="378" t="s">
        <v>307</v>
      </c>
      <c r="C63" s="379" t="s">
        <v>307</v>
      </c>
      <c r="D63" s="379" t="s">
        <v>307</v>
      </c>
      <c r="E63" s="380" t="s">
        <v>281</v>
      </c>
      <c r="F63" s="379" t="s">
        <v>281</v>
      </c>
      <c r="G63" s="379" t="s">
        <v>281</v>
      </c>
      <c r="H63" s="378" t="s">
        <v>241</v>
      </c>
      <c r="I63" s="381" t="s">
        <v>241</v>
      </c>
      <c r="J63" s="381" t="s">
        <v>241</v>
      </c>
      <c r="K63" s="378" t="s">
        <v>241</v>
      </c>
      <c r="L63" s="381" t="s">
        <v>241</v>
      </c>
      <c r="M63" s="382" t="s">
        <v>241</v>
      </c>
      <c r="N63" s="383"/>
      <c r="O63" s="383"/>
      <c r="P63" s="383"/>
      <c r="Q63" s="383"/>
      <c r="R63" s="383"/>
      <c r="S63" s="383"/>
      <c r="T63" s="383"/>
      <c r="U63" s="383"/>
      <c r="V63" s="383"/>
      <c r="W63" s="383"/>
      <c r="X63" s="383"/>
      <c r="Y63" s="383"/>
      <c r="Z63" s="383"/>
      <c r="AA63" s="383"/>
      <c r="AB63" s="383"/>
      <c r="AC63" s="383"/>
      <c r="AD63" s="383"/>
    </row>
    <row r="64" spans="1:30" ht="24">
      <c r="A64" s="385"/>
      <c r="B64" s="386"/>
      <c r="C64" s="387"/>
      <c r="D64" s="379"/>
      <c r="E64" s="380" t="s">
        <v>283</v>
      </c>
      <c r="F64" s="379" t="s">
        <v>283</v>
      </c>
      <c r="G64" s="379" t="s">
        <v>283</v>
      </c>
      <c r="H64" s="378" t="s">
        <v>244</v>
      </c>
      <c r="I64" s="381" t="s">
        <v>244</v>
      </c>
      <c r="J64" s="381" t="s">
        <v>244</v>
      </c>
      <c r="K64" s="378" t="s">
        <v>244</v>
      </c>
      <c r="L64" s="381" t="s">
        <v>244</v>
      </c>
      <c r="M64" s="382" t="s">
        <v>244</v>
      </c>
      <c r="N64" s="383"/>
      <c r="O64" s="383"/>
      <c r="P64" s="383"/>
      <c r="Q64" s="383"/>
      <c r="R64" s="383"/>
      <c r="S64" s="383"/>
      <c r="T64" s="383"/>
      <c r="U64" s="383"/>
      <c r="V64" s="383"/>
      <c r="W64" s="383"/>
      <c r="X64" s="383"/>
      <c r="Y64" s="383"/>
      <c r="Z64" s="383"/>
      <c r="AA64" s="383"/>
      <c r="AB64" s="383"/>
      <c r="AC64" s="383"/>
      <c r="AD64" s="383"/>
    </row>
    <row r="65" spans="1:30" ht="24">
      <c r="A65" s="385"/>
      <c r="B65" s="386"/>
      <c r="C65" s="387"/>
      <c r="D65" s="379"/>
      <c r="E65" s="380" t="s">
        <v>3319</v>
      </c>
      <c r="F65" s="379" t="s">
        <v>3320</v>
      </c>
      <c r="G65" s="379" t="s">
        <v>3320</v>
      </c>
      <c r="H65" s="378" t="s">
        <v>246</v>
      </c>
      <c r="I65" s="381" t="s">
        <v>246</v>
      </c>
      <c r="J65" s="381" t="s">
        <v>246</v>
      </c>
      <c r="K65" s="378" t="s">
        <v>246</v>
      </c>
      <c r="L65" s="381" t="s">
        <v>246</v>
      </c>
      <c r="M65" s="382" t="s">
        <v>246</v>
      </c>
      <c r="N65" s="383"/>
      <c r="O65" s="383"/>
      <c r="P65" s="383"/>
      <c r="Q65" s="383"/>
      <c r="R65" s="383"/>
      <c r="S65" s="383"/>
      <c r="T65" s="383"/>
      <c r="U65" s="383"/>
      <c r="V65" s="383"/>
      <c r="W65" s="383"/>
      <c r="X65" s="383"/>
      <c r="Y65" s="383"/>
      <c r="Z65" s="383"/>
      <c r="AA65" s="383"/>
      <c r="AB65" s="383"/>
      <c r="AC65" s="383"/>
      <c r="AD65" s="383"/>
    </row>
    <row r="66" spans="1:30" ht="14.25">
      <c r="A66" s="385"/>
      <c r="B66" s="386"/>
      <c r="C66" s="387"/>
      <c r="D66" s="379"/>
      <c r="E66" s="380" t="s">
        <v>290</v>
      </c>
      <c r="F66" s="379" t="s">
        <v>290</v>
      </c>
      <c r="G66" s="379" t="s">
        <v>290</v>
      </c>
      <c r="H66" s="378" t="s">
        <v>587</v>
      </c>
      <c r="I66" s="381" t="s">
        <v>587</v>
      </c>
      <c r="J66" s="381" t="s">
        <v>587</v>
      </c>
      <c r="K66" s="378" t="s">
        <v>587</v>
      </c>
      <c r="L66" s="381" t="s">
        <v>587</v>
      </c>
      <c r="M66" s="382" t="s">
        <v>587</v>
      </c>
      <c r="N66" s="383"/>
      <c r="O66" s="383"/>
      <c r="P66" s="383"/>
      <c r="Q66" s="383"/>
      <c r="R66" s="383"/>
      <c r="S66" s="383"/>
      <c r="T66" s="383"/>
      <c r="U66" s="383"/>
      <c r="V66" s="383"/>
      <c r="W66" s="383"/>
      <c r="X66" s="383"/>
      <c r="Y66" s="383"/>
      <c r="Z66" s="383"/>
      <c r="AA66" s="383"/>
      <c r="AB66" s="383"/>
      <c r="AC66" s="383"/>
      <c r="AD66" s="383"/>
    </row>
    <row r="67" spans="1:30" ht="24">
      <c r="A67" s="385"/>
      <c r="B67" s="386"/>
      <c r="C67" s="387"/>
      <c r="D67" s="387"/>
      <c r="E67" s="380" t="s">
        <v>292</v>
      </c>
      <c r="F67" s="379" t="s">
        <v>292</v>
      </c>
      <c r="G67" s="379" t="s">
        <v>292</v>
      </c>
      <c r="H67" s="378" t="s">
        <v>3321</v>
      </c>
      <c r="I67" s="381" t="s">
        <v>250</v>
      </c>
      <c r="J67" s="381" t="s">
        <v>250</v>
      </c>
      <c r="K67" s="378" t="s">
        <v>3321</v>
      </c>
      <c r="L67" s="381" t="s">
        <v>250</v>
      </c>
      <c r="M67" s="382" t="s">
        <v>250</v>
      </c>
      <c r="N67" s="383"/>
      <c r="O67" s="383"/>
      <c r="P67" s="383"/>
      <c r="Q67" s="383"/>
      <c r="R67" s="383"/>
      <c r="S67" s="383"/>
      <c r="T67" s="383"/>
      <c r="U67" s="383"/>
      <c r="V67" s="383"/>
      <c r="W67" s="383"/>
      <c r="X67" s="383"/>
      <c r="Y67" s="383"/>
      <c r="Z67" s="383"/>
      <c r="AA67" s="383"/>
      <c r="AB67" s="383"/>
      <c r="AC67" s="383"/>
      <c r="AD67" s="383"/>
    </row>
    <row r="68" spans="1:30" ht="14.25">
      <c r="A68" s="385"/>
      <c r="B68" s="386"/>
      <c r="C68" s="387"/>
      <c r="D68" s="387"/>
      <c r="E68" s="380" t="s">
        <v>294</v>
      </c>
      <c r="F68" s="379" t="s">
        <v>294</v>
      </c>
      <c r="G68" s="379" t="s">
        <v>294</v>
      </c>
      <c r="H68" s="378" t="s">
        <v>252</v>
      </c>
      <c r="I68" s="381" t="s">
        <v>252</v>
      </c>
      <c r="J68" s="381" t="s">
        <v>252</v>
      </c>
      <c r="K68" s="378" t="s">
        <v>252</v>
      </c>
      <c r="L68" s="381" t="s">
        <v>252</v>
      </c>
      <c r="M68" s="382" t="s">
        <v>252</v>
      </c>
      <c r="N68" s="383"/>
      <c r="O68" s="383"/>
      <c r="P68" s="383"/>
      <c r="Q68" s="383"/>
      <c r="R68" s="383"/>
      <c r="S68" s="383"/>
      <c r="T68" s="383"/>
      <c r="U68" s="383"/>
      <c r="V68" s="383"/>
      <c r="W68" s="383"/>
      <c r="X68" s="383"/>
      <c r="Y68" s="383"/>
      <c r="Z68" s="383"/>
      <c r="AA68" s="383"/>
      <c r="AB68" s="383"/>
      <c r="AC68" s="383"/>
      <c r="AD68" s="383"/>
    </row>
    <row r="69" spans="1:30" ht="14.25">
      <c r="A69" s="385"/>
      <c r="B69" s="386"/>
      <c r="C69" s="387"/>
      <c r="D69" s="387"/>
      <c r="E69" s="380" t="s">
        <v>296</v>
      </c>
      <c r="F69" s="379" t="s">
        <v>296</v>
      </c>
      <c r="G69" s="379" t="s">
        <v>296</v>
      </c>
      <c r="H69" s="378" t="s">
        <v>255</v>
      </c>
      <c r="I69" s="381" t="s">
        <v>255</v>
      </c>
      <c r="J69" s="381" t="s">
        <v>255</v>
      </c>
      <c r="K69" s="378" t="s">
        <v>255</v>
      </c>
      <c r="L69" s="381" t="s">
        <v>255</v>
      </c>
      <c r="M69" s="382" t="s">
        <v>255</v>
      </c>
      <c r="N69" s="383"/>
      <c r="O69" s="383"/>
      <c r="P69" s="383"/>
      <c r="Q69" s="383"/>
      <c r="R69" s="383"/>
      <c r="S69" s="383"/>
      <c r="T69" s="383"/>
      <c r="U69" s="383"/>
      <c r="V69" s="383"/>
      <c r="W69" s="383"/>
      <c r="X69" s="383"/>
      <c r="Y69" s="383"/>
      <c r="Z69" s="383"/>
      <c r="AA69" s="383"/>
      <c r="AB69" s="383"/>
      <c r="AC69" s="383"/>
      <c r="AD69" s="383"/>
    </row>
    <row r="70" spans="1:30" ht="24">
      <c r="A70" s="385"/>
      <c r="B70" s="386"/>
      <c r="C70" s="387"/>
      <c r="D70" s="387"/>
      <c r="E70" s="378" t="s">
        <v>3318</v>
      </c>
      <c r="F70" s="379" t="s">
        <v>759</v>
      </c>
      <c r="G70" s="379" t="s">
        <v>759</v>
      </c>
      <c r="H70" s="378" t="s">
        <v>257</v>
      </c>
      <c r="I70" s="381" t="s">
        <v>257</v>
      </c>
      <c r="J70" s="381" t="s">
        <v>257</v>
      </c>
      <c r="K70" s="378" t="s">
        <v>257</v>
      </c>
      <c r="L70" s="381" t="s">
        <v>257</v>
      </c>
      <c r="M70" s="382" t="s">
        <v>257</v>
      </c>
      <c r="N70" s="383"/>
      <c r="O70" s="383"/>
      <c r="P70" s="383"/>
      <c r="Q70" s="383"/>
      <c r="R70" s="383"/>
      <c r="S70" s="383"/>
      <c r="T70" s="383"/>
      <c r="U70" s="383"/>
      <c r="V70" s="383"/>
      <c r="W70" s="383"/>
      <c r="X70" s="383"/>
      <c r="Y70" s="383"/>
      <c r="Z70" s="383"/>
      <c r="AA70" s="383"/>
      <c r="AB70" s="383"/>
      <c r="AC70" s="383"/>
      <c r="AD70" s="383"/>
    </row>
    <row r="71" spans="1:30" ht="14.25">
      <c r="A71" s="385"/>
      <c r="B71" s="386"/>
      <c r="C71" s="387"/>
      <c r="D71" s="387"/>
      <c r="E71" s="380" t="s">
        <v>305</v>
      </c>
      <c r="F71" s="379" t="s">
        <v>305</v>
      </c>
      <c r="G71" s="379" t="s">
        <v>305</v>
      </c>
      <c r="H71" s="378" t="s">
        <v>259</v>
      </c>
      <c r="I71" s="381" t="s">
        <v>259</v>
      </c>
      <c r="J71" s="381" t="s">
        <v>259</v>
      </c>
      <c r="K71" s="378" t="s">
        <v>259</v>
      </c>
      <c r="L71" s="381" t="s">
        <v>259</v>
      </c>
      <c r="M71" s="382" t="s">
        <v>259</v>
      </c>
      <c r="N71" s="383"/>
      <c r="O71" s="383"/>
      <c r="P71" s="383"/>
      <c r="Q71" s="383"/>
      <c r="R71" s="383"/>
      <c r="S71" s="383"/>
      <c r="T71" s="383"/>
      <c r="U71" s="383"/>
      <c r="V71" s="383"/>
      <c r="W71" s="383"/>
      <c r="X71" s="383"/>
      <c r="Y71" s="383"/>
      <c r="Z71" s="383"/>
      <c r="AA71" s="383"/>
      <c r="AB71" s="383"/>
      <c r="AC71" s="383"/>
      <c r="AD71" s="383"/>
    </row>
    <row r="72" spans="1:30" ht="14.25">
      <c r="A72" s="385"/>
      <c r="B72" s="386"/>
      <c r="C72" s="387"/>
      <c r="D72" s="387"/>
      <c r="E72" s="380" t="s">
        <v>307</v>
      </c>
      <c r="F72" s="379" t="s">
        <v>307</v>
      </c>
      <c r="G72" s="379" t="s">
        <v>307</v>
      </c>
      <c r="H72" s="378" t="s">
        <v>261</v>
      </c>
      <c r="I72" s="381" t="s">
        <v>261</v>
      </c>
      <c r="J72" s="381" t="s">
        <v>261</v>
      </c>
      <c r="K72" s="378" t="s">
        <v>261</v>
      </c>
      <c r="L72" s="381" t="s">
        <v>261</v>
      </c>
      <c r="M72" s="382" t="s">
        <v>261</v>
      </c>
      <c r="N72" s="383"/>
      <c r="O72" s="383"/>
      <c r="P72" s="383"/>
      <c r="Q72" s="383"/>
      <c r="R72" s="383"/>
      <c r="S72" s="383"/>
      <c r="T72" s="383"/>
      <c r="U72" s="383"/>
      <c r="V72" s="383"/>
      <c r="W72" s="383"/>
      <c r="X72" s="383"/>
      <c r="Y72" s="383"/>
      <c r="Z72" s="383"/>
      <c r="AA72" s="383"/>
      <c r="AB72" s="383"/>
      <c r="AC72" s="383"/>
      <c r="AD72" s="383"/>
    </row>
    <row r="73" spans="1:30" ht="14.25">
      <c r="A73" s="385"/>
      <c r="B73" s="386"/>
      <c r="C73" s="387"/>
      <c r="D73" s="387"/>
      <c r="E73" s="388"/>
      <c r="F73" s="387"/>
      <c r="G73" s="379"/>
      <c r="H73" s="378" t="s">
        <v>263</v>
      </c>
      <c r="I73" s="381" t="s">
        <v>263</v>
      </c>
      <c r="J73" s="381" t="s">
        <v>263</v>
      </c>
      <c r="K73" s="378" t="s">
        <v>263</v>
      </c>
      <c r="L73" s="381" t="s">
        <v>263</v>
      </c>
      <c r="M73" s="382" t="s">
        <v>263</v>
      </c>
      <c r="N73" s="383"/>
      <c r="O73" s="383"/>
      <c r="P73" s="383"/>
      <c r="Q73" s="383"/>
      <c r="R73" s="383"/>
      <c r="S73" s="383"/>
      <c r="T73" s="383"/>
      <c r="U73" s="383"/>
      <c r="V73" s="383"/>
      <c r="W73" s="383"/>
      <c r="X73" s="383"/>
      <c r="Y73" s="383"/>
      <c r="Z73" s="383"/>
      <c r="AA73" s="383"/>
      <c r="AB73" s="383"/>
      <c r="AC73" s="383"/>
      <c r="AD73" s="383"/>
    </row>
    <row r="74" spans="1:30" ht="14.25">
      <c r="A74" s="385"/>
      <c r="B74" s="386"/>
      <c r="C74" s="387"/>
      <c r="D74" s="387"/>
      <c r="E74" s="388"/>
      <c r="F74" s="387"/>
      <c r="G74" s="379"/>
      <c r="H74" s="378" t="s">
        <v>265</v>
      </c>
      <c r="I74" s="381" t="s">
        <v>265</v>
      </c>
      <c r="J74" s="381" t="s">
        <v>265</v>
      </c>
      <c r="K74" s="378" t="s">
        <v>265</v>
      </c>
      <c r="L74" s="381" t="s">
        <v>265</v>
      </c>
      <c r="M74" s="382" t="s">
        <v>265</v>
      </c>
      <c r="N74" s="383"/>
      <c r="O74" s="383"/>
      <c r="P74" s="383"/>
      <c r="Q74" s="383"/>
      <c r="R74" s="383"/>
      <c r="S74" s="383"/>
      <c r="T74" s="383"/>
      <c r="U74" s="383"/>
      <c r="V74" s="383"/>
      <c r="W74" s="383"/>
      <c r="X74" s="383"/>
      <c r="Y74" s="383"/>
      <c r="Z74" s="383"/>
      <c r="AA74" s="383"/>
      <c r="AB74" s="383"/>
      <c r="AC74" s="383"/>
      <c r="AD74" s="383"/>
    </row>
    <row r="75" spans="1:30" ht="14.25">
      <c r="A75" s="385"/>
      <c r="B75" s="386"/>
      <c r="C75" s="387"/>
      <c r="D75" s="387"/>
      <c r="E75" s="388"/>
      <c r="F75" s="387"/>
      <c r="G75" s="379"/>
      <c r="H75" s="378" t="s">
        <v>269</v>
      </c>
      <c r="I75" s="381" t="s">
        <v>269</v>
      </c>
      <c r="J75" s="381" t="s">
        <v>269</v>
      </c>
      <c r="K75" s="378" t="s">
        <v>269</v>
      </c>
      <c r="L75" s="381" t="s">
        <v>269</v>
      </c>
      <c r="M75" s="382" t="s">
        <v>269</v>
      </c>
      <c r="N75" s="383"/>
      <c r="O75" s="383"/>
      <c r="P75" s="383"/>
      <c r="Q75" s="383"/>
      <c r="R75" s="383"/>
      <c r="S75" s="383"/>
      <c r="T75" s="383"/>
      <c r="U75" s="383"/>
      <c r="V75" s="383"/>
      <c r="W75" s="383"/>
      <c r="X75" s="383"/>
      <c r="Y75" s="383"/>
      <c r="Z75" s="383"/>
      <c r="AA75" s="383"/>
      <c r="AB75" s="383"/>
      <c r="AC75" s="383"/>
      <c r="AD75" s="383"/>
    </row>
    <row r="76" spans="1:30" ht="24">
      <c r="A76" s="385"/>
      <c r="B76" s="386"/>
      <c r="C76" s="387"/>
      <c r="D76" s="387"/>
      <c r="E76" s="388"/>
      <c r="F76" s="387"/>
      <c r="G76" s="379"/>
      <c r="H76" s="378" t="s">
        <v>3317</v>
      </c>
      <c r="I76" s="381" t="s">
        <v>271</v>
      </c>
      <c r="J76" s="381" t="s">
        <v>271</v>
      </c>
      <c r="K76" s="378" t="s">
        <v>3317</v>
      </c>
      <c r="L76" s="381" t="s">
        <v>271</v>
      </c>
      <c r="M76" s="382" t="s">
        <v>271</v>
      </c>
      <c r="N76" s="383"/>
      <c r="O76" s="383"/>
      <c r="P76" s="383"/>
      <c r="Q76" s="383"/>
      <c r="R76" s="383"/>
      <c r="S76" s="383"/>
      <c r="T76" s="383"/>
      <c r="U76" s="383"/>
      <c r="V76" s="383"/>
      <c r="W76" s="383"/>
      <c r="X76" s="383"/>
      <c r="Y76" s="383"/>
      <c r="Z76" s="383"/>
      <c r="AA76" s="383"/>
      <c r="AB76" s="383"/>
      <c r="AC76" s="383"/>
      <c r="AD76" s="383"/>
    </row>
    <row r="77" spans="1:30" ht="24">
      <c r="A77" s="385"/>
      <c r="B77" s="386"/>
      <c r="C77" s="387"/>
      <c r="D77" s="387"/>
      <c r="E77" s="388"/>
      <c r="F77" s="387"/>
      <c r="G77" s="379"/>
      <c r="H77" s="378" t="s">
        <v>273</v>
      </c>
      <c r="I77" s="381" t="s">
        <v>273</v>
      </c>
      <c r="J77" s="381" t="s">
        <v>273</v>
      </c>
      <c r="K77" s="378" t="s">
        <v>273</v>
      </c>
      <c r="L77" s="381" t="s">
        <v>273</v>
      </c>
      <c r="M77" s="382" t="s">
        <v>273</v>
      </c>
      <c r="N77" s="383"/>
      <c r="O77" s="383"/>
      <c r="P77" s="383"/>
      <c r="Q77" s="383"/>
      <c r="R77" s="383"/>
      <c r="S77" s="383"/>
      <c r="T77" s="383"/>
      <c r="U77" s="383"/>
      <c r="V77" s="383"/>
      <c r="W77" s="383"/>
      <c r="X77" s="383"/>
      <c r="Y77" s="383"/>
      <c r="Z77" s="383"/>
      <c r="AA77" s="383"/>
      <c r="AB77" s="383"/>
      <c r="AC77" s="383"/>
      <c r="AD77" s="383"/>
    </row>
    <row r="78" spans="1:30" ht="14.25">
      <c r="A78" s="385"/>
      <c r="B78" s="386"/>
      <c r="C78" s="387"/>
      <c r="D78" s="387"/>
      <c r="E78" s="388"/>
      <c r="F78" s="387"/>
      <c r="G78" s="379"/>
      <c r="H78" s="378" t="s">
        <v>275</v>
      </c>
      <c r="I78" s="381" t="s">
        <v>275</v>
      </c>
      <c r="J78" s="381" t="s">
        <v>275</v>
      </c>
      <c r="K78" s="378" t="s">
        <v>275</v>
      </c>
      <c r="L78" s="381" t="s">
        <v>275</v>
      </c>
      <c r="M78" s="382" t="s">
        <v>275</v>
      </c>
      <c r="N78" s="383"/>
      <c r="O78" s="383"/>
      <c r="P78" s="383"/>
      <c r="Q78" s="383"/>
      <c r="R78" s="383"/>
      <c r="S78" s="383"/>
      <c r="T78" s="383"/>
      <c r="U78" s="383"/>
      <c r="V78" s="383"/>
      <c r="W78" s="383"/>
      <c r="X78" s="383"/>
      <c r="Y78" s="383"/>
      <c r="Z78" s="383"/>
      <c r="AA78" s="383"/>
      <c r="AB78" s="383"/>
      <c r="AC78" s="383"/>
      <c r="AD78" s="383"/>
    </row>
    <row r="79" spans="1:30" ht="14.25">
      <c r="A79" s="385"/>
      <c r="B79" s="386"/>
      <c r="C79" s="387"/>
      <c r="D79" s="387"/>
      <c r="E79" s="388"/>
      <c r="F79" s="387"/>
      <c r="G79" s="379"/>
      <c r="H79" s="378" t="s">
        <v>277</v>
      </c>
      <c r="I79" s="381" t="s">
        <v>277</v>
      </c>
      <c r="J79" s="381" t="s">
        <v>277</v>
      </c>
      <c r="K79" s="378" t="s">
        <v>277</v>
      </c>
      <c r="L79" s="381" t="s">
        <v>277</v>
      </c>
      <c r="M79" s="382" t="s">
        <v>277</v>
      </c>
      <c r="N79" s="383"/>
      <c r="O79" s="383"/>
      <c r="P79" s="383"/>
      <c r="Q79" s="383"/>
      <c r="R79" s="383"/>
      <c r="S79" s="383"/>
      <c r="T79" s="383"/>
      <c r="U79" s="383"/>
      <c r="V79" s="383"/>
      <c r="W79" s="383"/>
      <c r="X79" s="383"/>
      <c r="Y79" s="383"/>
      <c r="Z79" s="383"/>
      <c r="AA79" s="383"/>
      <c r="AB79" s="383"/>
      <c r="AC79" s="383"/>
      <c r="AD79" s="383"/>
    </row>
    <row r="80" spans="1:30" ht="24">
      <c r="A80" s="385"/>
      <c r="B80" s="386"/>
      <c r="C80" s="387"/>
      <c r="D80" s="387"/>
      <c r="E80" s="388"/>
      <c r="F80" s="387"/>
      <c r="G80" s="379"/>
      <c r="H80" s="378" t="s">
        <v>279</v>
      </c>
      <c r="I80" s="381" t="s">
        <v>279</v>
      </c>
      <c r="J80" s="381" t="s">
        <v>279</v>
      </c>
      <c r="K80" s="378" t="s">
        <v>279</v>
      </c>
      <c r="L80" s="381" t="s">
        <v>279</v>
      </c>
      <c r="M80" s="382" t="s">
        <v>279</v>
      </c>
      <c r="N80" s="383"/>
      <c r="O80" s="383"/>
      <c r="P80" s="383"/>
      <c r="Q80" s="383"/>
      <c r="R80" s="383"/>
      <c r="S80" s="383"/>
      <c r="T80" s="383"/>
      <c r="U80" s="383"/>
      <c r="V80" s="383"/>
      <c r="W80" s="383"/>
      <c r="X80" s="383"/>
      <c r="Y80" s="383"/>
      <c r="Z80" s="383"/>
      <c r="AA80" s="383"/>
      <c r="AB80" s="383"/>
      <c r="AC80" s="383"/>
      <c r="AD80" s="383"/>
    </row>
    <row r="81" spans="1:30" ht="14.25">
      <c r="A81" s="385"/>
      <c r="B81" s="386"/>
      <c r="C81" s="387"/>
      <c r="D81" s="387"/>
      <c r="E81" s="388"/>
      <c r="F81" s="387"/>
      <c r="G81" s="379"/>
      <c r="H81" s="378" t="s">
        <v>281</v>
      </c>
      <c r="I81" s="381" t="s">
        <v>281</v>
      </c>
      <c r="J81" s="381" t="s">
        <v>281</v>
      </c>
      <c r="K81" s="378" t="s">
        <v>281</v>
      </c>
      <c r="L81" s="381" t="s">
        <v>281</v>
      </c>
      <c r="M81" s="382" t="s">
        <v>281</v>
      </c>
      <c r="N81" s="383"/>
      <c r="O81" s="383"/>
      <c r="P81" s="383"/>
      <c r="Q81" s="383"/>
      <c r="R81" s="383"/>
      <c r="S81" s="383"/>
      <c r="T81" s="383"/>
      <c r="U81" s="383"/>
      <c r="V81" s="383"/>
      <c r="W81" s="383"/>
      <c r="X81" s="383"/>
      <c r="Y81" s="383"/>
      <c r="Z81" s="383"/>
      <c r="AA81" s="383"/>
      <c r="AB81" s="383"/>
      <c r="AC81" s="383"/>
      <c r="AD81" s="383"/>
    </row>
    <row r="82" spans="1:30" ht="14.25">
      <c r="A82" s="385"/>
      <c r="B82" s="386"/>
      <c r="C82" s="387"/>
      <c r="D82" s="387"/>
      <c r="E82" s="388"/>
      <c r="F82" s="387"/>
      <c r="G82" s="384"/>
      <c r="H82" s="378" t="s">
        <v>283</v>
      </c>
      <c r="I82" s="381" t="s">
        <v>283</v>
      </c>
      <c r="J82" s="381" t="s">
        <v>283</v>
      </c>
      <c r="K82" s="378" t="s">
        <v>283</v>
      </c>
      <c r="L82" s="381" t="s">
        <v>283</v>
      </c>
      <c r="M82" s="382" t="s">
        <v>283</v>
      </c>
      <c r="N82" s="383"/>
      <c r="O82" s="383"/>
      <c r="P82" s="383"/>
      <c r="Q82" s="383"/>
      <c r="R82" s="383"/>
      <c r="S82" s="383"/>
      <c r="T82" s="383"/>
      <c r="U82" s="383"/>
      <c r="V82" s="383"/>
      <c r="W82" s="383"/>
      <c r="X82" s="383"/>
      <c r="Y82" s="383"/>
      <c r="Z82" s="383"/>
      <c r="AA82" s="383"/>
      <c r="AB82" s="383"/>
      <c r="AC82" s="383"/>
      <c r="AD82" s="383"/>
    </row>
    <row r="83" spans="1:30" ht="14.25">
      <c r="A83" s="385"/>
      <c r="B83" s="386"/>
      <c r="C83" s="387"/>
      <c r="D83" s="387"/>
      <c r="E83" s="388"/>
      <c r="F83" s="387"/>
      <c r="G83" s="379"/>
      <c r="H83" s="378" t="s">
        <v>285</v>
      </c>
      <c r="I83" s="381" t="s">
        <v>285</v>
      </c>
      <c r="J83" s="381" t="s">
        <v>285</v>
      </c>
      <c r="K83" s="378" t="s">
        <v>285</v>
      </c>
      <c r="L83" s="381" t="s">
        <v>285</v>
      </c>
      <c r="M83" s="382" t="s">
        <v>285</v>
      </c>
      <c r="N83" s="383"/>
      <c r="O83" s="383"/>
      <c r="P83" s="383"/>
      <c r="Q83" s="383"/>
      <c r="R83" s="383"/>
      <c r="S83" s="383"/>
      <c r="T83" s="383"/>
      <c r="U83" s="383"/>
      <c r="V83" s="383"/>
      <c r="W83" s="383"/>
      <c r="X83" s="383"/>
      <c r="Y83" s="383"/>
      <c r="Z83" s="383"/>
      <c r="AA83" s="383"/>
      <c r="AB83" s="383"/>
      <c r="AC83" s="383"/>
      <c r="AD83" s="383"/>
    </row>
    <row r="84" spans="1:30" ht="14.25">
      <c r="A84" s="385"/>
      <c r="B84" s="386"/>
      <c r="C84" s="387"/>
      <c r="D84" s="387"/>
      <c r="E84" s="388"/>
      <c r="F84" s="387"/>
      <c r="G84" s="379"/>
      <c r="H84" s="378" t="s">
        <v>287</v>
      </c>
      <c r="I84" s="381" t="s">
        <v>287</v>
      </c>
      <c r="J84" s="381" t="s">
        <v>287</v>
      </c>
      <c r="K84" s="378" t="s">
        <v>287</v>
      </c>
      <c r="L84" s="381" t="s">
        <v>287</v>
      </c>
      <c r="M84" s="382" t="s">
        <v>287</v>
      </c>
      <c r="N84" s="383"/>
      <c r="O84" s="383"/>
      <c r="P84" s="383"/>
      <c r="Q84" s="383"/>
      <c r="R84" s="383"/>
      <c r="S84" s="383"/>
      <c r="T84" s="383"/>
      <c r="U84" s="383"/>
      <c r="V84" s="383"/>
      <c r="W84" s="383"/>
      <c r="X84" s="383"/>
      <c r="Y84" s="383"/>
      <c r="Z84" s="383"/>
      <c r="AA84" s="383"/>
      <c r="AB84" s="383"/>
      <c r="AC84" s="383"/>
      <c r="AD84" s="383"/>
    </row>
    <row r="85" spans="1:30" ht="14.25">
      <c r="A85" s="385"/>
      <c r="B85" s="386"/>
      <c r="C85" s="387"/>
      <c r="D85" s="387"/>
      <c r="E85" s="388"/>
      <c r="F85" s="387"/>
      <c r="G85" s="379"/>
      <c r="H85" s="378" t="s">
        <v>290</v>
      </c>
      <c r="I85" s="381" t="s">
        <v>290</v>
      </c>
      <c r="J85" s="381" t="s">
        <v>290</v>
      </c>
      <c r="K85" s="378" t="s">
        <v>290</v>
      </c>
      <c r="L85" s="381" t="s">
        <v>290</v>
      </c>
      <c r="M85" s="382" t="s">
        <v>290</v>
      </c>
      <c r="N85" s="383"/>
      <c r="O85" s="383"/>
      <c r="P85" s="383"/>
      <c r="Q85" s="383"/>
      <c r="R85" s="383"/>
      <c r="S85" s="383"/>
      <c r="T85" s="383"/>
      <c r="U85" s="383"/>
      <c r="V85" s="383"/>
      <c r="W85" s="383"/>
      <c r="X85" s="383"/>
      <c r="Y85" s="383"/>
      <c r="Z85" s="383"/>
      <c r="AA85" s="383"/>
      <c r="AB85" s="383"/>
      <c r="AC85" s="383"/>
      <c r="AD85" s="383"/>
    </row>
    <row r="86" spans="1:30" ht="14.25">
      <c r="A86" s="385"/>
      <c r="B86" s="386"/>
      <c r="C86" s="387"/>
      <c r="D86" s="387"/>
      <c r="E86" s="388"/>
      <c r="F86" s="387"/>
      <c r="G86" s="379"/>
      <c r="H86" s="378" t="s">
        <v>292</v>
      </c>
      <c r="I86" s="381" t="s">
        <v>292</v>
      </c>
      <c r="J86" s="381" t="s">
        <v>292</v>
      </c>
      <c r="K86" s="378" t="s">
        <v>292</v>
      </c>
      <c r="L86" s="381" t="s">
        <v>292</v>
      </c>
      <c r="M86" s="382" t="s">
        <v>292</v>
      </c>
      <c r="N86" s="383"/>
      <c r="O86" s="383"/>
      <c r="P86" s="383"/>
      <c r="Q86" s="383"/>
      <c r="R86" s="383"/>
      <c r="S86" s="383"/>
      <c r="T86" s="383"/>
      <c r="U86" s="383"/>
      <c r="V86" s="383"/>
      <c r="W86" s="383"/>
      <c r="X86" s="383"/>
      <c r="Y86" s="383"/>
      <c r="Z86" s="383"/>
      <c r="AA86" s="383"/>
      <c r="AB86" s="383"/>
      <c r="AC86" s="383"/>
      <c r="AD86" s="383"/>
    </row>
    <row r="87" spans="1:30" ht="14.25">
      <c r="A87" s="385"/>
      <c r="B87" s="386"/>
      <c r="C87" s="387"/>
      <c r="D87" s="387"/>
      <c r="E87" s="388"/>
      <c r="F87" s="387"/>
      <c r="G87" s="379"/>
      <c r="H87" s="378" t="s">
        <v>294</v>
      </c>
      <c r="I87" s="381" t="s">
        <v>294</v>
      </c>
      <c r="J87" s="381" t="s">
        <v>294</v>
      </c>
      <c r="K87" s="378" t="s">
        <v>294</v>
      </c>
      <c r="L87" s="381" t="s">
        <v>294</v>
      </c>
      <c r="M87" s="382" t="s">
        <v>294</v>
      </c>
      <c r="N87" s="383"/>
      <c r="O87" s="383"/>
      <c r="P87" s="383"/>
      <c r="Q87" s="383"/>
      <c r="R87" s="383"/>
      <c r="S87" s="383"/>
      <c r="T87" s="383"/>
      <c r="U87" s="383"/>
      <c r="V87" s="383"/>
      <c r="W87" s="383"/>
      <c r="X87" s="383"/>
      <c r="Y87" s="383"/>
      <c r="Z87" s="383"/>
      <c r="AA87" s="383"/>
      <c r="AB87" s="383"/>
      <c r="AC87" s="383"/>
      <c r="AD87" s="383"/>
    </row>
    <row r="88" spans="1:30" ht="14.25">
      <c r="A88" s="385"/>
      <c r="B88" s="386"/>
      <c r="C88" s="387"/>
      <c r="D88" s="387"/>
      <c r="E88" s="388"/>
      <c r="F88" s="387"/>
      <c r="G88" s="379"/>
      <c r="H88" s="378" t="s">
        <v>296</v>
      </c>
      <c r="I88" s="381" t="s">
        <v>296</v>
      </c>
      <c r="J88" s="381" t="s">
        <v>296</v>
      </c>
      <c r="K88" s="378" t="s">
        <v>296</v>
      </c>
      <c r="L88" s="381" t="s">
        <v>296</v>
      </c>
      <c r="M88" s="382" t="s">
        <v>296</v>
      </c>
      <c r="N88" s="383"/>
      <c r="O88" s="383"/>
      <c r="P88" s="383"/>
      <c r="Q88" s="383"/>
      <c r="R88" s="383"/>
      <c r="S88" s="383"/>
      <c r="T88" s="383"/>
      <c r="U88" s="383"/>
      <c r="V88" s="383"/>
      <c r="W88" s="383"/>
      <c r="X88" s="383"/>
      <c r="Y88" s="383"/>
      <c r="Z88" s="383"/>
      <c r="AA88" s="383"/>
      <c r="AB88" s="383"/>
      <c r="AC88" s="383"/>
      <c r="AD88" s="383"/>
    </row>
    <row r="89" spans="1:30" ht="24">
      <c r="A89" s="385"/>
      <c r="B89" s="386"/>
      <c r="C89" s="387"/>
      <c r="D89" s="387"/>
      <c r="E89" s="388"/>
      <c r="F89" s="387"/>
      <c r="G89" s="379"/>
      <c r="H89" s="378" t="s">
        <v>3318</v>
      </c>
      <c r="I89" s="381" t="s">
        <v>759</v>
      </c>
      <c r="J89" s="381" t="s">
        <v>759</v>
      </c>
      <c r="K89" s="378" t="s">
        <v>3318</v>
      </c>
      <c r="L89" s="381" t="s">
        <v>759</v>
      </c>
      <c r="M89" s="382" t="s">
        <v>759</v>
      </c>
      <c r="N89" s="383"/>
      <c r="O89" s="383"/>
      <c r="P89" s="383"/>
      <c r="Q89" s="383"/>
      <c r="R89" s="383"/>
      <c r="S89" s="383"/>
      <c r="T89" s="383"/>
      <c r="U89" s="383"/>
      <c r="V89" s="383"/>
      <c r="W89" s="383"/>
      <c r="X89" s="383"/>
      <c r="Y89" s="383"/>
      <c r="Z89" s="383"/>
      <c r="AA89" s="383"/>
      <c r="AB89" s="383"/>
      <c r="AC89" s="383"/>
      <c r="AD89" s="383"/>
    </row>
    <row r="90" spans="1:30" ht="14.25">
      <c r="A90" s="385"/>
      <c r="B90" s="386"/>
      <c r="C90" s="387"/>
      <c r="D90" s="387"/>
      <c r="E90" s="388"/>
      <c r="F90" s="387"/>
      <c r="G90" s="379"/>
      <c r="H90" s="378" t="s">
        <v>300</v>
      </c>
      <c r="I90" s="381" t="s">
        <v>300</v>
      </c>
      <c r="J90" s="381" t="s">
        <v>300</v>
      </c>
      <c r="K90" s="378" t="s">
        <v>300</v>
      </c>
      <c r="L90" s="381" t="s">
        <v>300</v>
      </c>
      <c r="M90" s="382" t="s">
        <v>300</v>
      </c>
      <c r="N90" s="383"/>
      <c r="O90" s="383"/>
      <c r="P90" s="383"/>
      <c r="Q90" s="383"/>
      <c r="R90" s="383"/>
      <c r="S90" s="383"/>
      <c r="T90" s="383"/>
      <c r="U90" s="383"/>
      <c r="V90" s="383"/>
      <c r="W90" s="383"/>
      <c r="X90" s="383"/>
      <c r="Y90" s="383"/>
      <c r="Z90" s="383"/>
      <c r="AA90" s="383"/>
      <c r="AB90" s="383"/>
      <c r="AC90" s="383"/>
      <c r="AD90" s="383"/>
    </row>
    <row r="91" spans="1:30" ht="14.25">
      <c r="A91" s="385"/>
      <c r="B91" s="386"/>
      <c r="C91" s="387"/>
      <c r="D91" s="387"/>
      <c r="E91" s="388"/>
      <c r="F91" s="387"/>
      <c r="G91" s="379"/>
      <c r="H91" s="378" t="s">
        <v>305</v>
      </c>
      <c r="I91" s="381" t="s">
        <v>305</v>
      </c>
      <c r="J91" s="381" t="s">
        <v>305</v>
      </c>
      <c r="K91" s="378" t="s">
        <v>305</v>
      </c>
      <c r="L91" s="381" t="s">
        <v>305</v>
      </c>
      <c r="M91" s="382" t="s">
        <v>305</v>
      </c>
      <c r="N91" s="383"/>
      <c r="O91" s="383"/>
      <c r="P91" s="383"/>
      <c r="Q91" s="383"/>
      <c r="R91" s="383"/>
      <c r="S91" s="383"/>
      <c r="T91" s="383"/>
      <c r="U91" s="383"/>
      <c r="V91" s="383"/>
      <c r="W91" s="383"/>
      <c r="X91" s="383"/>
      <c r="Y91" s="383"/>
      <c r="Z91" s="383"/>
      <c r="AA91" s="383"/>
      <c r="AB91" s="383"/>
      <c r="AC91" s="383"/>
      <c r="AD91" s="383"/>
    </row>
    <row r="92" spans="1:30" ht="14.25">
      <c r="A92" s="385"/>
      <c r="B92" s="386"/>
      <c r="C92" s="387"/>
      <c r="D92" s="387"/>
      <c r="E92" s="388"/>
      <c r="F92" s="387"/>
      <c r="G92" s="379"/>
      <c r="H92" s="378" t="s">
        <v>307</v>
      </c>
      <c r="I92" s="381" t="s">
        <v>307</v>
      </c>
      <c r="J92" s="381" t="s">
        <v>307</v>
      </c>
      <c r="K92" s="378" t="s">
        <v>307</v>
      </c>
      <c r="L92" s="381" t="s">
        <v>307</v>
      </c>
      <c r="M92" s="382" t="s">
        <v>307</v>
      </c>
      <c r="N92" s="383"/>
      <c r="O92" s="383"/>
      <c r="P92" s="383"/>
      <c r="Q92" s="383"/>
      <c r="R92" s="383"/>
      <c r="S92" s="383"/>
      <c r="T92" s="383"/>
      <c r="U92" s="383"/>
      <c r="V92" s="383"/>
      <c r="W92" s="383"/>
      <c r="X92" s="383"/>
      <c r="Y92" s="383"/>
      <c r="Z92" s="383"/>
      <c r="AA92" s="383"/>
      <c r="AB92" s="383"/>
      <c r="AC92" s="383"/>
      <c r="AD92" s="383"/>
    </row>
  </sheetData>
  <mergeCells count="4">
    <mergeCell ref="B1:D1"/>
    <mergeCell ref="E1:G1"/>
    <mergeCell ref="H1:J1"/>
    <mergeCell ref="K1:M1"/>
  </mergeCells>
  <conditionalFormatting sqref="B1:M92 A2:A92">
    <cfRule type="containsText" dxfId="5" priority="1" operator="containsText" text="Glycine soja">
      <formula>NOT(ISERROR(SEARCH(("Glycine soja"),(B1))))</formula>
    </cfRule>
  </conditionalFormatting>
  <conditionalFormatting sqref="B1:M92 A2:A92">
    <cfRule type="containsText" dxfId="4" priority="2" operator="containsText" text="Medicago truncatula">
      <formula>NOT(ISERROR(SEARCH(("Medicago truncatula"),(B1))))</formula>
    </cfRule>
  </conditionalFormatting>
  <conditionalFormatting sqref="B1:M92 A2:A92">
    <cfRule type="containsText" dxfId="3" priority="3" operator="containsText" text="Rosa chinensis">
      <formula>NOT(ISERROR(SEARCH(("Rosa chinensis"),(B1))))</formula>
    </cfRule>
  </conditionalFormatting>
  <conditionalFormatting sqref="B1:M92 A2:A92">
    <cfRule type="containsText" dxfId="2" priority="4" operator="containsText" text="Vigna unguiculata">
      <formula>NOT(ISERROR(SEARCH(("Vigna unguiculata"),(B1))))</formula>
    </cfRule>
  </conditionalFormatting>
  <conditionalFormatting sqref="B1:M92 A2:A92">
    <cfRule type="containsText" dxfId="1" priority="5" operator="containsText" text="shouldn't">
      <formula>NOT(ISERROR(SEARCH(("shouldn't"),(B1))))</formula>
    </cfRule>
  </conditionalFormatting>
  <conditionalFormatting sqref="B1:M92 A2:A92">
    <cfRule type="containsText" dxfId="0" priority="6" operator="containsText" text="confirmed ok">
      <formula>NOT(ISERROR(SEARCH(("confirmed ok"),(B1))))</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HD77"/>
  <sheetViews>
    <sheetView workbookViewId="0"/>
  </sheetViews>
  <sheetFormatPr defaultColWidth="12.625" defaultRowHeight="15" customHeight="1"/>
  <cols>
    <col min="1" max="1" width="3.5" customWidth="1"/>
    <col min="114" max="114" width="9.5" customWidth="1"/>
    <col min="115" max="115" width="7.375" customWidth="1"/>
    <col min="116" max="116" width="10.5" customWidth="1"/>
    <col min="117" max="117" width="9.875" customWidth="1"/>
    <col min="118" max="118" width="11.5" customWidth="1"/>
    <col min="119" max="119" width="10.5" customWidth="1"/>
    <col min="120" max="120" width="8.25" customWidth="1"/>
    <col min="121" max="121" width="8.75" customWidth="1"/>
    <col min="122" max="122" width="8.625" customWidth="1"/>
    <col min="123" max="123" width="8.5" customWidth="1"/>
    <col min="124" max="124" width="9.125" customWidth="1"/>
    <col min="125" max="125" width="9.625" customWidth="1"/>
    <col min="126" max="126" width="8.375" customWidth="1"/>
    <col min="127" max="127" width="8.125" customWidth="1"/>
  </cols>
  <sheetData>
    <row r="1" spans="1:212" ht="15" customHeight="1">
      <c r="A1" s="200">
        <v>1</v>
      </c>
      <c r="B1" s="108" t="s">
        <v>3322</v>
      </c>
      <c r="C1" s="108" t="s">
        <v>76</v>
      </c>
      <c r="D1" s="108" t="s">
        <v>79</v>
      </c>
      <c r="E1" s="108" t="s">
        <v>82</v>
      </c>
      <c r="F1" s="108" t="s">
        <v>85</v>
      </c>
      <c r="G1" s="108" t="s">
        <v>88</v>
      </c>
      <c r="H1" s="108" t="s">
        <v>92</v>
      </c>
      <c r="I1" s="108" t="s">
        <v>94</v>
      </c>
      <c r="J1" s="108" t="s">
        <v>97</v>
      </c>
      <c r="K1" s="108" t="s">
        <v>100</v>
      </c>
      <c r="L1" s="108" t="s">
        <v>103</v>
      </c>
      <c r="M1" s="108" t="s">
        <v>106</v>
      </c>
      <c r="N1" s="108" t="s">
        <v>108</v>
      </c>
      <c r="O1" s="108" t="s">
        <v>110</v>
      </c>
      <c r="P1" s="108" t="s">
        <v>113</v>
      </c>
      <c r="Q1" s="108" t="s">
        <v>115</v>
      </c>
      <c r="R1" s="108" t="s">
        <v>117</v>
      </c>
      <c r="S1" s="108" t="s">
        <v>119</v>
      </c>
      <c r="T1" s="108" t="s">
        <v>121</v>
      </c>
      <c r="U1" s="108" t="s">
        <v>124</v>
      </c>
      <c r="V1" s="108" t="s">
        <v>126</v>
      </c>
      <c r="W1" s="108" t="s">
        <v>128</v>
      </c>
      <c r="X1" s="108" t="s">
        <v>130</v>
      </c>
      <c r="Y1" s="108" t="s">
        <v>132</v>
      </c>
      <c r="Z1" s="108" t="s">
        <v>134</v>
      </c>
      <c r="AA1" s="108" t="s">
        <v>136</v>
      </c>
      <c r="AB1" s="108" t="s">
        <v>140</v>
      </c>
      <c r="AC1" s="108" t="s">
        <v>142</v>
      </c>
      <c r="AD1" s="108" t="s">
        <v>144</v>
      </c>
      <c r="AE1" s="108" t="s">
        <v>147</v>
      </c>
      <c r="AF1" s="108" t="s">
        <v>149</v>
      </c>
      <c r="AG1" s="108" t="s">
        <v>151</v>
      </c>
      <c r="AH1" s="108" t="s">
        <v>900</v>
      </c>
      <c r="AI1" s="108" t="s">
        <v>155</v>
      </c>
      <c r="AJ1" s="108" t="s">
        <v>157</v>
      </c>
      <c r="AK1" s="108" t="s">
        <v>159</v>
      </c>
      <c r="AL1" s="108" t="s">
        <v>161</v>
      </c>
      <c r="AM1" s="108" t="s">
        <v>163</v>
      </c>
      <c r="AN1" s="108" t="s">
        <v>165</v>
      </c>
      <c r="AO1" s="108" t="s">
        <v>167</v>
      </c>
      <c r="AP1" s="108" t="s">
        <v>169</v>
      </c>
      <c r="AQ1" s="108" t="s">
        <v>171</v>
      </c>
      <c r="AR1" s="108" t="s">
        <v>173</v>
      </c>
      <c r="AS1" s="108" t="s">
        <v>175</v>
      </c>
      <c r="AT1" s="108" t="s">
        <v>179</v>
      </c>
      <c r="AU1" s="108" t="s">
        <v>182</v>
      </c>
      <c r="AV1" s="108" t="s">
        <v>184</v>
      </c>
      <c r="AW1" s="108" t="s">
        <v>186</v>
      </c>
      <c r="AX1" s="108" t="s">
        <v>188</v>
      </c>
      <c r="AY1" s="108" t="s">
        <v>190</v>
      </c>
      <c r="AZ1" s="108" t="s">
        <v>192</v>
      </c>
      <c r="BA1" s="108" t="s">
        <v>195</v>
      </c>
      <c r="BB1" s="108" t="s">
        <v>197</v>
      </c>
      <c r="BC1" s="108" t="s">
        <v>199</v>
      </c>
      <c r="BD1" s="108" t="s">
        <v>202</v>
      </c>
      <c r="BE1" s="108" t="s">
        <v>205</v>
      </c>
      <c r="BF1" s="108" t="s">
        <v>207</v>
      </c>
      <c r="BG1" s="108" t="s">
        <v>211</v>
      </c>
      <c r="BH1" s="108" t="s">
        <v>213</v>
      </c>
      <c r="BI1" s="108" t="s">
        <v>214</v>
      </c>
      <c r="BJ1" s="108" t="s">
        <v>216</v>
      </c>
      <c r="BK1" s="108" t="s">
        <v>217</v>
      </c>
      <c r="BL1" s="108" t="s">
        <v>219</v>
      </c>
      <c r="BM1" s="108" t="s">
        <v>222</v>
      </c>
      <c r="BN1" s="108" t="s">
        <v>225</v>
      </c>
      <c r="BO1" s="108" t="s">
        <v>227</v>
      </c>
      <c r="BP1" s="108" t="s">
        <v>229</v>
      </c>
      <c r="BQ1" s="108" t="s">
        <v>231</v>
      </c>
      <c r="BR1" s="108" t="s">
        <v>233</v>
      </c>
      <c r="BS1" s="108" t="s">
        <v>1566</v>
      </c>
      <c r="BT1" s="108" t="s">
        <v>1567</v>
      </c>
      <c r="BU1" s="108" t="s">
        <v>237</v>
      </c>
      <c r="BV1" s="108" t="s">
        <v>239</v>
      </c>
      <c r="BW1" s="108" t="s">
        <v>241</v>
      </c>
      <c r="BX1" s="108" t="s">
        <v>244</v>
      </c>
      <c r="BY1" s="108" t="s">
        <v>246</v>
      </c>
      <c r="BZ1" s="108" t="s">
        <v>587</v>
      </c>
      <c r="CA1" s="211" t="s">
        <v>250</v>
      </c>
      <c r="CB1" s="108" t="s">
        <v>255</v>
      </c>
      <c r="CC1" s="108" t="s">
        <v>252</v>
      </c>
      <c r="CD1" s="108" t="s">
        <v>257</v>
      </c>
      <c r="CE1" s="108" t="s">
        <v>259</v>
      </c>
      <c r="CF1" s="108" t="s">
        <v>261</v>
      </c>
      <c r="CG1" s="108" t="s">
        <v>263</v>
      </c>
      <c r="CH1" s="108" t="s">
        <v>265</v>
      </c>
      <c r="CI1" s="108" t="s">
        <v>269</v>
      </c>
      <c r="CJ1" s="108" t="s">
        <v>273</v>
      </c>
      <c r="CK1" s="108" t="s">
        <v>275</v>
      </c>
      <c r="CL1" s="108" t="s">
        <v>277</v>
      </c>
      <c r="CM1" s="108" t="s">
        <v>279</v>
      </c>
      <c r="CN1" s="108" t="s">
        <v>281</v>
      </c>
      <c r="CO1" s="108" t="s">
        <v>283</v>
      </c>
      <c r="CP1" s="108" t="s">
        <v>285</v>
      </c>
      <c r="CQ1" s="108" t="s">
        <v>287</v>
      </c>
      <c r="CR1" s="108" t="s">
        <v>290</v>
      </c>
      <c r="CS1" s="108" t="s">
        <v>292</v>
      </c>
      <c r="CT1" s="108" t="s">
        <v>294</v>
      </c>
      <c r="CU1" s="108" t="s">
        <v>296</v>
      </c>
      <c r="CV1" s="108" t="s">
        <v>300</v>
      </c>
      <c r="CW1" s="108" t="s">
        <v>303</v>
      </c>
      <c r="CX1" s="108" t="s">
        <v>305</v>
      </c>
      <c r="CY1" s="108" t="s">
        <v>307</v>
      </c>
      <c r="CZ1" s="108" t="s">
        <v>740</v>
      </c>
      <c r="DA1" s="108" t="s">
        <v>209</v>
      </c>
      <c r="DB1" s="108" t="s">
        <v>271</v>
      </c>
      <c r="DC1" s="108" t="s">
        <v>759</v>
      </c>
      <c r="DD1" s="108" t="s">
        <v>76</v>
      </c>
      <c r="DE1" s="108" t="s">
        <v>79</v>
      </c>
      <c r="DF1" s="108" t="s">
        <v>82</v>
      </c>
      <c r="DG1" s="108" t="s">
        <v>85</v>
      </c>
      <c r="DH1" s="108" t="s">
        <v>88</v>
      </c>
      <c r="DI1" s="108" t="s">
        <v>92</v>
      </c>
      <c r="DJ1" s="108" t="s">
        <v>94</v>
      </c>
      <c r="DK1" s="108" t="s">
        <v>97</v>
      </c>
      <c r="DL1" s="108" t="s">
        <v>100</v>
      </c>
      <c r="DM1" s="108" t="s">
        <v>103</v>
      </c>
      <c r="DN1" s="108" t="s">
        <v>106</v>
      </c>
      <c r="DO1" s="108" t="s">
        <v>108</v>
      </c>
      <c r="DP1" s="108" t="s">
        <v>110</v>
      </c>
      <c r="DQ1" s="108" t="s">
        <v>113</v>
      </c>
      <c r="DR1" s="108" t="s">
        <v>115</v>
      </c>
      <c r="DS1" s="108" t="s">
        <v>117</v>
      </c>
      <c r="DT1" s="108" t="s">
        <v>119</v>
      </c>
      <c r="DU1" s="108" t="s">
        <v>121</v>
      </c>
      <c r="DV1" s="108" t="s">
        <v>124</v>
      </c>
      <c r="DW1" s="108" t="s">
        <v>126</v>
      </c>
      <c r="DX1" s="108" t="s">
        <v>128</v>
      </c>
      <c r="DY1" s="108" t="s">
        <v>130</v>
      </c>
      <c r="DZ1" s="108" t="s">
        <v>132</v>
      </c>
      <c r="EA1" s="108" t="s">
        <v>134</v>
      </c>
      <c r="EB1" s="108" t="s">
        <v>136</v>
      </c>
      <c r="EC1" s="108" t="s">
        <v>140</v>
      </c>
      <c r="ED1" s="108" t="s">
        <v>142</v>
      </c>
      <c r="EE1" s="108" t="s">
        <v>144</v>
      </c>
      <c r="EF1" s="108" t="s">
        <v>147</v>
      </c>
      <c r="EG1" s="108" t="s">
        <v>149</v>
      </c>
      <c r="EH1" s="108" t="s">
        <v>151</v>
      </c>
      <c r="EI1" s="108" t="s">
        <v>900</v>
      </c>
      <c r="EJ1" s="108" t="s">
        <v>155</v>
      </c>
      <c r="EK1" s="108" t="s">
        <v>157</v>
      </c>
      <c r="EL1" s="108" t="s">
        <v>159</v>
      </c>
      <c r="EM1" s="108" t="s">
        <v>161</v>
      </c>
      <c r="EN1" s="108" t="s">
        <v>163</v>
      </c>
      <c r="EO1" s="108" t="s">
        <v>165</v>
      </c>
      <c r="EP1" s="108" t="s">
        <v>167</v>
      </c>
      <c r="EQ1" s="108" t="s">
        <v>169</v>
      </c>
      <c r="ER1" s="108" t="s">
        <v>171</v>
      </c>
      <c r="ES1" s="108" t="s">
        <v>173</v>
      </c>
      <c r="ET1" s="108" t="s">
        <v>175</v>
      </c>
      <c r="EU1" s="108" t="s">
        <v>179</v>
      </c>
      <c r="EV1" s="108" t="s">
        <v>182</v>
      </c>
      <c r="EW1" s="108" t="s">
        <v>184</v>
      </c>
      <c r="EX1" s="108" t="s">
        <v>186</v>
      </c>
      <c r="EY1" s="108" t="s">
        <v>188</v>
      </c>
      <c r="EZ1" s="108" t="s">
        <v>190</v>
      </c>
      <c r="FA1" s="108" t="s">
        <v>192</v>
      </c>
      <c r="FB1" s="108" t="s">
        <v>195</v>
      </c>
      <c r="FC1" s="108" t="s">
        <v>197</v>
      </c>
      <c r="FD1" s="108" t="s">
        <v>199</v>
      </c>
      <c r="FE1" s="108" t="s">
        <v>202</v>
      </c>
      <c r="FF1" s="108" t="s">
        <v>205</v>
      </c>
      <c r="FG1" s="108" t="s">
        <v>207</v>
      </c>
      <c r="FH1" s="108" t="s">
        <v>211</v>
      </c>
      <c r="FI1" s="108" t="s">
        <v>213</v>
      </c>
      <c r="FJ1" s="108" t="s">
        <v>214</v>
      </c>
      <c r="FK1" s="108" t="s">
        <v>216</v>
      </c>
      <c r="FL1" s="108" t="s">
        <v>217</v>
      </c>
      <c r="FM1" s="108" t="s">
        <v>219</v>
      </c>
      <c r="FN1" s="108" t="s">
        <v>222</v>
      </c>
      <c r="FO1" s="108" t="s">
        <v>225</v>
      </c>
      <c r="FP1" s="108" t="s">
        <v>227</v>
      </c>
      <c r="FQ1" s="108" t="s">
        <v>229</v>
      </c>
      <c r="FR1" s="108" t="s">
        <v>231</v>
      </c>
      <c r="FS1" s="108" t="s">
        <v>233</v>
      </c>
      <c r="FT1" s="108" t="s">
        <v>1566</v>
      </c>
      <c r="FU1" s="108" t="s">
        <v>1567</v>
      </c>
      <c r="FV1" s="108" t="s">
        <v>237</v>
      </c>
      <c r="FW1" s="108" t="s">
        <v>239</v>
      </c>
      <c r="FX1" s="108" t="s">
        <v>241</v>
      </c>
      <c r="FY1" s="108" t="s">
        <v>244</v>
      </c>
      <c r="FZ1" s="108" t="s">
        <v>246</v>
      </c>
      <c r="GA1" s="108" t="s">
        <v>587</v>
      </c>
      <c r="GB1" s="211" t="s">
        <v>250</v>
      </c>
      <c r="GC1" s="108" t="s">
        <v>255</v>
      </c>
      <c r="GD1" s="108" t="s">
        <v>252</v>
      </c>
      <c r="GE1" s="108" t="s">
        <v>257</v>
      </c>
      <c r="GF1" s="108" t="s">
        <v>259</v>
      </c>
      <c r="GG1" s="108" t="s">
        <v>261</v>
      </c>
      <c r="GH1" s="108" t="s">
        <v>263</v>
      </c>
      <c r="GI1" s="108" t="s">
        <v>265</v>
      </c>
      <c r="GJ1" s="108" t="s">
        <v>269</v>
      </c>
      <c r="GK1" s="108" t="s">
        <v>273</v>
      </c>
      <c r="GL1" s="108" t="s">
        <v>275</v>
      </c>
      <c r="GM1" s="108" t="s">
        <v>277</v>
      </c>
      <c r="GN1" s="108" t="s">
        <v>279</v>
      </c>
      <c r="GO1" s="108" t="s">
        <v>281</v>
      </c>
      <c r="GP1" s="108" t="s">
        <v>283</v>
      </c>
      <c r="GQ1" s="108" t="s">
        <v>285</v>
      </c>
      <c r="GR1" s="108" t="s">
        <v>287</v>
      </c>
      <c r="GS1" s="108" t="s">
        <v>290</v>
      </c>
      <c r="GT1" s="108" t="s">
        <v>292</v>
      </c>
      <c r="GU1" s="108" t="s">
        <v>294</v>
      </c>
      <c r="GV1" s="108" t="s">
        <v>296</v>
      </c>
      <c r="GW1" s="108" t="s">
        <v>300</v>
      </c>
      <c r="GX1" s="108" t="s">
        <v>303</v>
      </c>
      <c r="GY1" s="108" t="s">
        <v>305</v>
      </c>
      <c r="GZ1" s="108" t="s">
        <v>307</v>
      </c>
      <c r="HA1" s="108" t="s">
        <v>740</v>
      </c>
      <c r="HB1" s="108" t="s">
        <v>209</v>
      </c>
      <c r="HC1" s="108" t="s">
        <v>271</v>
      </c>
      <c r="HD1" s="108" t="s">
        <v>759</v>
      </c>
    </row>
    <row r="2" spans="1:212" ht="15" customHeight="1">
      <c r="A2" s="200">
        <v>2</v>
      </c>
      <c r="B2" s="202" t="s">
        <v>1243</v>
      </c>
      <c r="C2" s="108" t="e">
        <f t="shared" ref="C2:DC2" ca="1" si="0">IF(COUNTIF(DD:DD,$B2),INDIRECT(_xludf.CONCAT("B",$A2)),"")</f>
        <v>#NAME?</v>
      </c>
      <c r="D2" s="108" t="e">
        <f t="shared" ca="1" si="0"/>
        <v>#NAME?</v>
      </c>
      <c r="E2" s="108" t="e">
        <f t="shared" ca="1" si="0"/>
        <v>#NAME?</v>
      </c>
      <c r="F2" s="108" t="e">
        <f t="shared" ca="1" si="0"/>
        <v>#NAME?</v>
      </c>
      <c r="G2" s="108" t="e">
        <f t="shared" ca="1" si="0"/>
        <v>#NAME?</v>
      </c>
      <c r="H2" s="108" t="e">
        <f t="shared" ca="1" si="0"/>
        <v>#NAME?</v>
      </c>
      <c r="I2" s="108" t="e">
        <f t="shared" ca="1" si="0"/>
        <v>#NAME?</v>
      </c>
      <c r="J2" s="108" t="str">
        <f t="shared" ca="1" si="0"/>
        <v/>
      </c>
      <c r="K2" s="108" t="str">
        <f t="shared" ca="1" si="0"/>
        <v/>
      </c>
      <c r="L2" s="108" t="e">
        <f t="shared" ca="1" si="0"/>
        <v>#NAME?</v>
      </c>
      <c r="M2" s="108" t="e">
        <f t="shared" ca="1" si="0"/>
        <v>#NAME?</v>
      </c>
      <c r="N2" s="108" t="e">
        <f t="shared" ca="1" si="0"/>
        <v>#NAME?</v>
      </c>
      <c r="O2" s="108" t="e">
        <f t="shared" ca="1" si="0"/>
        <v>#NAME?</v>
      </c>
      <c r="P2" s="108" t="e">
        <f t="shared" ca="1" si="0"/>
        <v>#NAME?</v>
      </c>
      <c r="Q2" s="108" t="e">
        <f t="shared" ca="1" si="0"/>
        <v>#NAME?</v>
      </c>
      <c r="R2" s="108" t="e">
        <f t="shared" ca="1" si="0"/>
        <v>#NAME?</v>
      </c>
      <c r="S2" s="108" t="e">
        <f t="shared" ca="1" si="0"/>
        <v>#NAME?</v>
      </c>
      <c r="T2" s="108" t="e">
        <f t="shared" ca="1" si="0"/>
        <v>#NAME?</v>
      </c>
      <c r="U2" s="108" t="e">
        <f t="shared" ca="1" si="0"/>
        <v>#NAME?</v>
      </c>
      <c r="V2" s="108" t="e">
        <f t="shared" ca="1" si="0"/>
        <v>#NAME?</v>
      </c>
      <c r="W2" s="108" t="str">
        <f t="shared" ca="1" si="0"/>
        <v/>
      </c>
      <c r="X2" s="108" t="str">
        <f t="shared" ca="1" si="0"/>
        <v/>
      </c>
      <c r="Y2" s="108" t="str">
        <f t="shared" ca="1" si="0"/>
        <v/>
      </c>
      <c r="Z2" s="108" t="e">
        <f t="shared" ca="1" si="0"/>
        <v>#NAME?</v>
      </c>
      <c r="AA2" s="108" t="e">
        <f t="shared" ca="1" si="0"/>
        <v>#NAME?</v>
      </c>
      <c r="AB2" s="108" t="e">
        <f t="shared" ca="1" si="0"/>
        <v>#NAME?</v>
      </c>
      <c r="AC2" s="108" t="str">
        <f t="shared" ca="1" si="0"/>
        <v/>
      </c>
      <c r="AD2" s="108" t="e">
        <f t="shared" ca="1" si="0"/>
        <v>#NAME?</v>
      </c>
      <c r="AE2" s="108" t="e">
        <f t="shared" ca="1" si="0"/>
        <v>#NAME?</v>
      </c>
      <c r="AF2" s="108" t="e">
        <f t="shared" ca="1" si="0"/>
        <v>#NAME?</v>
      </c>
      <c r="AG2" s="108" t="e">
        <f t="shared" ca="1" si="0"/>
        <v>#NAME?</v>
      </c>
      <c r="AH2" s="108" t="e">
        <f t="shared" ca="1" si="0"/>
        <v>#NAME?</v>
      </c>
      <c r="AI2" s="108" t="str">
        <f t="shared" ca="1" si="0"/>
        <v/>
      </c>
      <c r="AJ2" s="108" t="e">
        <f t="shared" ca="1" si="0"/>
        <v>#NAME?</v>
      </c>
      <c r="AK2" s="108" t="e">
        <f t="shared" ca="1" si="0"/>
        <v>#NAME?</v>
      </c>
      <c r="AL2" s="108" t="e">
        <f t="shared" ca="1" si="0"/>
        <v>#NAME?</v>
      </c>
      <c r="AM2" s="108" t="e">
        <f t="shared" ca="1" si="0"/>
        <v>#NAME?</v>
      </c>
      <c r="AN2" s="108" t="e">
        <f t="shared" ca="1" si="0"/>
        <v>#NAME?</v>
      </c>
      <c r="AO2" s="108" t="e">
        <f t="shared" ca="1" si="0"/>
        <v>#NAME?</v>
      </c>
      <c r="AP2" s="108" t="e">
        <f t="shared" ca="1" si="0"/>
        <v>#NAME?</v>
      </c>
      <c r="AQ2" s="108" t="e">
        <f t="shared" ca="1" si="0"/>
        <v>#NAME?</v>
      </c>
      <c r="AR2" s="108" t="str">
        <f t="shared" ca="1" si="0"/>
        <v/>
      </c>
      <c r="AS2" s="108" t="e">
        <f t="shared" ca="1" si="0"/>
        <v>#NAME?</v>
      </c>
      <c r="AT2" s="108" t="e">
        <f t="shared" ca="1" si="0"/>
        <v>#NAME?</v>
      </c>
      <c r="AU2" s="108" t="e">
        <f t="shared" ca="1" si="0"/>
        <v>#NAME?</v>
      </c>
      <c r="AV2" s="108" t="e">
        <f t="shared" ca="1" si="0"/>
        <v>#NAME?</v>
      </c>
      <c r="AW2" s="108" t="e">
        <f t="shared" ca="1" si="0"/>
        <v>#NAME?</v>
      </c>
      <c r="AX2" s="108" t="e">
        <f t="shared" ca="1" si="0"/>
        <v>#NAME?</v>
      </c>
      <c r="AY2" s="108" t="e">
        <f t="shared" ca="1" si="0"/>
        <v>#NAME?</v>
      </c>
      <c r="AZ2" s="108" t="e">
        <f t="shared" ca="1" si="0"/>
        <v>#NAME?</v>
      </c>
      <c r="BA2" s="108" t="e">
        <f t="shared" ca="1" si="0"/>
        <v>#NAME?</v>
      </c>
      <c r="BB2" s="108" t="e">
        <f t="shared" ca="1" si="0"/>
        <v>#NAME?</v>
      </c>
      <c r="BC2" s="108" t="e">
        <f t="shared" ca="1" si="0"/>
        <v>#NAME?</v>
      </c>
      <c r="BD2" s="108" t="e">
        <f t="shared" ca="1" si="0"/>
        <v>#NAME?</v>
      </c>
      <c r="BE2" s="108" t="e">
        <f t="shared" ca="1" si="0"/>
        <v>#NAME?</v>
      </c>
      <c r="BF2" s="108" t="e">
        <f t="shared" ca="1" si="0"/>
        <v>#NAME?</v>
      </c>
      <c r="BG2" s="108" t="str">
        <f t="shared" ca="1" si="0"/>
        <v/>
      </c>
      <c r="BH2" s="108" t="str">
        <f t="shared" ca="1" si="0"/>
        <v/>
      </c>
      <c r="BI2" s="108" t="e">
        <f t="shared" ca="1" si="0"/>
        <v>#NAME?</v>
      </c>
      <c r="BJ2" s="108" t="str">
        <f t="shared" ca="1" si="0"/>
        <v/>
      </c>
      <c r="BK2" s="108" t="e">
        <f t="shared" ca="1" si="0"/>
        <v>#NAME?</v>
      </c>
      <c r="BL2" s="108" t="e">
        <f t="shared" ca="1" si="0"/>
        <v>#NAME?</v>
      </c>
      <c r="BM2" s="108" t="e">
        <f t="shared" ca="1" si="0"/>
        <v>#NAME?</v>
      </c>
      <c r="BN2" s="108" t="e">
        <f t="shared" ca="1" si="0"/>
        <v>#NAME?</v>
      </c>
      <c r="BO2" s="108" t="e">
        <f t="shared" ca="1" si="0"/>
        <v>#NAME?</v>
      </c>
      <c r="BP2" s="108" t="e">
        <f t="shared" ca="1" si="0"/>
        <v>#NAME?</v>
      </c>
      <c r="BQ2" s="108" t="e">
        <f t="shared" ca="1" si="0"/>
        <v>#NAME?</v>
      </c>
      <c r="BR2" s="108" t="e">
        <f t="shared" ca="1" si="0"/>
        <v>#NAME?</v>
      </c>
      <c r="BS2" s="108" t="e">
        <f t="shared" ca="1" si="0"/>
        <v>#NAME?</v>
      </c>
      <c r="BT2" s="108" t="e">
        <f t="shared" ca="1" si="0"/>
        <v>#NAME?</v>
      </c>
      <c r="BU2" s="108" t="str">
        <f t="shared" ca="1" si="0"/>
        <v/>
      </c>
      <c r="BV2" s="108" t="str">
        <f t="shared" ca="1" si="0"/>
        <v/>
      </c>
      <c r="BW2" s="108" t="e">
        <f t="shared" ca="1" si="0"/>
        <v>#NAME?</v>
      </c>
      <c r="BX2" s="108" t="e">
        <f t="shared" ca="1" si="0"/>
        <v>#NAME?</v>
      </c>
      <c r="BY2" s="108" t="e">
        <f t="shared" ca="1" si="0"/>
        <v>#NAME?</v>
      </c>
      <c r="BZ2" s="108" t="e">
        <f t="shared" ca="1" si="0"/>
        <v>#NAME?</v>
      </c>
      <c r="CA2" s="108" t="e">
        <f t="shared" ca="1" si="0"/>
        <v>#NAME?</v>
      </c>
      <c r="CB2" s="108" t="e">
        <f t="shared" ca="1" si="0"/>
        <v>#NAME?</v>
      </c>
      <c r="CC2" s="108" t="e">
        <f t="shared" ca="1" si="0"/>
        <v>#NAME?</v>
      </c>
      <c r="CD2" s="108" t="e">
        <f t="shared" ca="1" si="0"/>
        <v>#NAME?</v>
      </c>
      <c r="CE2" s="108" t="e">
        <f t="shared" ca="1" si="0"/>
        <v>#NAME?</v>
      </c>
      <c r="CF2" s="108" t="e">
        <f t="shared" ca="1" si="0"/>
        <v>#NAME?</v>
      </c>
      <c r="CG2" s="108" t="e">
        <f t="shared" ca="1" si="0"/>
        <v>#NAME?</v>
      </c>
      <c r="CH2" s="108" t="e">
        <f t="shared" ca="1" si="0"/>
        <v>#NAME?</v>
      </c>
      <c r="CI2" s="108" t="e">
        <f t="shared" ca="1" si="0"/>
        <v>#NAME?</v>
      </c>
      <c r="CJ2" s="108" t="e">
        <f t="shared" ca="1" si="0"/>
        <v>#NAME?</v>
      </c>
      <c r="CK2" s="108" t="e">
        <f t="shared" ca="1" si="0"/>
        <v>#NAME?</v>
      </c>
      <c r="CL2" s="108" t="e">
        <f t="shared" ca="1" si="0"/>
        <v>#NAME?</v>
      </c>
      <c r="CM2" s="108" t="e">
        <f t="shared" ca="1" si="0"/>
        <v>#NAME?</v>
      </c>
      <c r="CN2" s="108" t="e">
        <f t="shared" ca="1" si="0"/>
        <v>#NAME?</v>
      </c>
      <c r="CO2" s="108" t="e">
        <f t="shared" ca="1" si="0"/>
        <v>#NAME?</v>
      </c>
      <c r="CP2" s="108" t="e">
        <f t="shared" ca="1" si="0"/>
        <v>#NAME?</v>
      </c>
      <c r="CQ2" s="108" t="e">
        <f t="shared" ca="1" si="0"/>
        <v>#NAME?</v>
      </c>
      <c r="CR2" s="108" t="e">
        <f t="shared" ca="1" si="0"/>
        <v>#NAME?</v>
      </c>
      <c r="CS2" s="108" t="e">
        <f t="shared" ca="1" si="0"/>
        <v>#NAME?</v>
      </c>
      <c r="CT2" s="108" t="e">
        <f t="shared" ca="1" si="0"/>
        <v>#NAME?</v>
      </c>
      <c r="CU2" s="108" t="e">
        <f t="shared" ca="1" si="0"/>
        <v>#NAME?</v>
      </c>
      <c r="CV2" s="108" t="e">
        <f t="shared" ca="1" si="0"/>
        <v>#NAME?</v>
      </c>
      <c r="CW2" s="108" t="str">
        <f t="shared" ca="1" si="0"/>
        <v/>
      </c>
      <c r="CX2" s="108" t="e">
        <f t="shared" ca="1" si="0"/>
        <v>#NAME?</v>
      </c>
      <c r="CY2" s="108" t="e">
        <f t="shared" ca="1" si="0"/>
        <v>#NAME?</v>
      </c>
      <c r="CZ2" s="108" t="e">
        <f t="shared" ca="1" si="0"/>
        <v>#NAME?</v>
      </c>
      <c r="DA2" s="108" t="e">
        <f t="shared" ca="1" si="0"/>
        <v>#NAME?</v>
      </c>
      <c r="DB2" s="108" t="e">
        <f t="shared" ca="1" si="0"/>
        <v>#NAME?</v>
      </c>
      <c r="DC2" s="108" t="e">
        <f t="shared" ca="1" si="0"/>
        <v>#NAME?</v>
      </c>
      <c r="DD2" s="108" t="s">
        <v>1243</v>
      </c>
      <c r="DE2" s="108" t="s">
        <v>1243</v>
      </c>
      <c r="DF2" s="108" t="s">
        <v>1243</v>
      </c>
      <c r="DG2" s="108" t="s">
        <v>1243</v>
      </c>
      <c r="DH2" s="108" t="s">
        <v>1243</v>
      </c>
      <c r="DI2" s="108" t="s">
        <v>1243</v>
      </c>
      <c r="DJ2" s="108" t="s">
        <v>1243</v>
      </c>
      <c r="DK2" s="107"/>
      <c r="DL2" s="108" t="s">
        <v>1266</v>
      </c>
      <c r="DM2" s="108" t="s">
        <v>1243</v>
      </c>
      <c r="DN2" s="108" t="s">
        <v>1243</v>
      </c>
      <c r="DO2" s="108" t="s">
        <v>1243</v>
      </c>
      <c r="DP2" s="108" t="s">
        <v>1243</v>
      </c>
      <c r="DQ2" s="108" t="s">
        <v>1243</v>
      </c>
      <c r="DR2" s="108" t="s">
        <v>1243</v>
      </c>
      <c r="DS2" s="108" t="s">
        <v>1243</v>
      </c>
      <c r="DT2" s="108" t="s">
        <v>1243</v>
      </c>
      <c r="DU2" s="108" t="s">
        <v>1243</v>
      </c>
      <c r="DV2" s="108" t="s">
        <v>1494</v>
      </c>
      <c r="DW2" s="108" t="s">
        <v>1494</v>
      </c>
      <c r="DX2" s="107"/>
      <c r="DY2" s="108" t="s">
        <v>1271</v>
      </c>
      <c r="DZ2" s="108" t="s">
        <v>1271</v>
      </c>
      <c r="EA2" s="108" t="s">
        <v>1243</v>
      </c>
      <c r="EB2" s="108" t="s">
        <v>1243</v>
      </c>
      <c r="EC2" s="108" t="s">
        <v>1243</v>
      </c>
      <c r="ED2" s="108" t="s">
        <v>1266</v>
      </c>
      <c r="EE2" s="108" t="s">
        <v>1243</v>
      </c>
      <c r="EF2" s="108" t="s">
        <v>1243</v>
      </c>
      <c r="EG2" s="108" t="s">
        <v>1243</v>
      </c>
      <c r="EH2" s="108" t="s">
        <v>1243</v>
      </c>
      <c r="EI2" s="108" t="s">
        <v>1243</v>
      </c>
      <c r="EJ2" s="108" t="s">
        <v>1266</v>
      </c>
      <c r="EK2" s="108" t="s">
        <v>1494</v>
      </c>
      <c r="EL2" s="108" t="s">
        <v>1243</v>
      </c>
      <c r="EM2" s="108" t="s">
        <v>1494</v>
      </c>
      <c r="EN2" s="108" t="s">
        <v>1494</v>
      </c>
      <c r="EO2" s="108" t="s">
        <v>1494</v>
      </c>
      <c r="EP2" s="108" t="s">
        <v>1494</v>
      </c>
      <c r="EQ2" s="108" t="s">
        <v>1494</v>
      </c>
      <c r="ER2" s="108" t="s">
        <v>1494</v>
      </c>
      <c r="ES2" s="107"/>
      <c r="ET2" s="108" t="s">
        <v>1494</v>
      </c>
      <c r="EU2" s="108" t="s">
        <v>1494</v>
      </c>
      <c r="EV2" s="108" t="s">
        <v>1494</v>
      </c>
      <c r="EW2" s="108" t="s">
        <v>1494</v>
      </c>
      <c r="EX2" s="108" t="s">
        <v>1494</v>
      </c>
      <c r="EY2" s="108" t="s">
        <v>1494</v>
      </c>
      <c r="EZ2" s="108" t="s">
        <v>1494</v>
      </c>
      <c r="FA2" s="108" t="s">
        <v>1494</v>
      </c>
      <c r="FB2" s="108" t="s">
        <v>1494</v>
      </c>
      <c r="FC2" s="108" t="s">
        <v>1494</v>
      </c>
      <c r="FD2" s="108" t="s">
        <v>1494</v>
      </c>
      <c r="FE2" s="108" t="s">
        <v>1494</v>
      </c>
      <c r="FF2" s="108" t="s">
        <v>1494</v>
      </c>
      <c r="FG2" s="108" t="s">
        <v>1494</v>
      </c>
      <c r="FH2" s="107"/>
      <c r="FI2" s="107"/>
      <c r="FJ2" s="108" t="s">
        <v>1494</v>
      </c>
      <c r="FK2" s="108" t="s">
        <v>1271</v>
      </c>
      <c r="FL2" s="108" t="s">
        <v>1494</v>
      </c>
      <c r="FM2" s="108" t="s">
        <v>1494</v>
      </c>
      <c r="FN2" s="108" t="s">
        <v>1494</v>
      </c>
      <c r="FO2" s="108" t="s">
        <v>1494</v>
      </c>
      <c r="FP2" s="108" t="s">
        <v>1494</v>
      </c>
      <c r="FQ2" s="108" t="s">
        <v>1494</v>
      </c>
      <c r="FR2" s="108" t="s">
        <v>1494</v>
      </c>
      <c r="FS2" s="108" t="s">
        <v>1494</v>
      </c>
      <c r="FT2" s="108" t="s">
        <v>1494</v>
      </c>
      <c r="FU2" s="108" t="s">
        <v>1494</v>
      </c>
      <c r="FV2" s="107"/>
      <c r="FW2" s="107"/>
      <c r="FX2" s="108" t="s">
        <v>1494</v>
      </c>
      <c r="FY2" s="108" t="s">
        <v>1494</v>
      </c>
      <c r="FZ2" s="108" t="s">
        <v>1494</v>
      </c>
      <c r="GA2" s="108" t="s">
        <v>1494</v>
      </c>
      <c r="GB2" s="108" t="s">
        <v>1494</v>
      </c>
      <c r="GC2" s="108" t="s">
        <v>1494</v>
      </c>
      <c r="GD2" s="108" t="s">
        <v>1494</v>
      </c>
      <c r="GE2" s="108" t="s">
        <v>1494</v>
      </c>
      <c r="GF2" s="108" t="s">
        <v>1494</v>
      </c>
      <c r="GG2" s="108" t="s">
        <v>1494</v>
      </c>
      <c r="GH2" s="108" t="s">
        <v>1494</v>
      </c>
      <c r="GI2" s="108" t="s">
        <v>1494</v>
      </c>
      <c r="GJ2" s="108" t="s">
        <v>1494</v>
      </c>
      <c r="GK2" s="108" t="s">
        <v>1494</v>
      </c>
      <c r="GL2" s="108" t="s">
        <v>1494</v>
      </c>
      <c r="GM2" s="108" t="s">
        <v>1494</v>
      </c>
      <c r="GN2" s="108" t="s">
        <v>1494</v>
      </c>
      <c r="GO2" s="108" t="s">
        <v>1494</v>
      </c>
      <c r="GP2" s="108" t="s">
        <v>1494</v>
      </c>
      <c r="GQ2" s="108" t="s">
        <v>1243</v>
      </c>
      <c r="GR2" s="108" t="s">
        <v>1243</v>
      </c>
      <c r="GS2" s="108" t="s">
        <v>1243</v>
      </c>
      <c r="GT2" s="108" t="s">
        <v>1243</v>
      </c>
      <c r="GU2" s="108" t="s">
        <v>1243</v>
      </c>
      <c r="GV2" s="108" t="s">
        <v>1243</v>
      </c>
      <c r="GW2" s="108" t="s">
        <v>1243</v>
      </c>
      <c r="GX2" s="107"/>
      <c r="GY2" s="108" t="s">
        <v>1494</v>
      </c>
      <c r="GZ2" s="108" t="s">
        <v>1494</v>
      </c>
      <c r="HA2" s="108" t="s">
        <v>1494</v>
      </c>
      <c r="HB2" s="108" t="s">
        <v>1494</v>
      </c>
      <c r="HC2" s="108" t="s">
        <v>1494</v>
      </c>
      <c r="HD2" s="108" t="s">
        <v>1494</v>
      </c>
    </row>
    <row r="3" spans="1:212" ht="15" customHeight="1">
      <c r="A3" s="200">
        <v>3</v>
      </c>
      <c r="B3" s="108" t="s">
        <v>1251</v>
      </c>
      <c r="C3" s="108" t="e">
        <f t="shared" ref="C3:DC3" ca="1" si="1">IF(COUNTIF(DD:DD,$B3),INDIRECT(_xludf.CONCAT("B",$A3)),"")</f>
        <v>#NAME?</v>
      </c>
      <c r="D3" s="108" t="e">
        <f t="shared" ca="1" si="1"/>
        <v>#NAME?</v>
      </c>
      <c r="E3" s="108" t="e">
        <f t="shared" ca="1" si="1"/>
        <v>#NAME?</v>
      </c>
      <c r="F3" s="108" t="e">
        <f t="shared" ca="1" si="1"/>
        <v>#NAME?</v>
      </c>
      <c r="G3" s="108" t="e">
        <f t="shared" ca="1" si="1"/>
        <v>#NAME?</v>
      </c>
      <c r="H3" s="108" t="str">
        <f t="shared" ca="1" si="1"/>
        <v/>
      </c>
      <c r="I3" s="108" t="e">
        <f t="shared" ca="1" si="1"/>
        <v>#NAME?</v>
      </c>
      <c r="J3" s="108" t="str">
        <f t="shared" ca="1" si="1"/>
        <v/>
      </c>
      <c r="K3" s="108" t="str">
        <f t="shared" ca="1" si="1"/>
        <v/>
      </c>
      <c r="L3" s="108" t="e">
        <f t="shared" ca="1" si="1"/>
        <v>#NAME?</v>
      </c>
      <c r="M3" s="108" t="e">
        <f t="shared" ca="1" si="1"/>
        <v>#NAME?</v>
      </c>
      <c r="N3" s="108" t="e">
        <f t="shared" ca="1" si="1"/>
        <v>#NAME?</v>
      </c>
      <c r="O3" s="108" t="e">
        <f t="shared" ca="1" si="1"/>
        <v>#NAME?</v>
      </c>
      <c r="P3" s="108" t="e">
        <f t="shared" ca="1" si="1"/>
        <v>#NAME?</v>
      </c>
      <c r="Q3" s="108" t="e">
        <f t="shared" ca="1" si="1"/>
        <v>#NAME?</v>
      </c>
      <c r="R3" s="108" t="e">
        <f t="shared" ca="1" si="1"/>
        <v>#NAME?</v>
      </c>
      <c r="S3" s="108" t="e">
        <f t="shared" ca="1" si="1"/>
        <v>#NAME?</v>
      </c>
      <c r="T3" s="108" t="e">
        <f t="shared" ca="1" si="1"/>
        <v>#NAME?</v>
      </c>
      <c r="U3" s="108" t="e">
        <f t="shared" ca="1" si="1"/>
        <v>#NAME?</v>
      </c>
      <c r="V3" s="108" t="e">
        <f t="shared" ca="1" si="1"/>
        <v>#NAME?</v>
      </c>
      <c r="W3" s="108" t="str">
        <f t="shared" ca="1" si="1"/>
        <v/>
      </c>
      <c r="X3" s="108" t="str">
        <f t="shared" ca="1" si="1"/>
        <v/>
      </c>
      <c r="Y3" s="108" t="str">
        <f t="shared" ca="1" si="1"/>
        <v/>
      </c>
      <c r="Z3" s="108" t="e">
        <f t="shared" ca="1" si="1"/>
        <v>#NAME?</v>
      </c>
      <c r="AA3" s="108" t="e">
        <f t="shared" ca="1" si="1"/>
        <v>#NAME?</v>
      </c>
      <c r="AB3" s="108" t="e">
        <f t="shared" ca="1" si="1"/>
        <v>#NAME?</v>
      </c>
      <c r="AC3" s="108" t="str">
        <f t="shared" ca="1" si="1"/>
        <v/>
      </c>
      <c r="AD3" s="108" t="str">
        <f t="shared" ca="1" si="1"/>
        <v/>
      </c>
      <c r="AE3" s="108" t="str">
        <f t="shared" ca="1" si="1"/>
        <v/>
      </c>
      <c r="AF3" s="108" t="str">
        <f t="shared" ca="1" si="1"/>
        <v/>
      </c>
      <c r="AG3" s="108" t="str">
        <f t="shared" ca="1" si="1"/>
        <v/>
      </c>
      <c r="AH3" s="108" t="str">
        <f t="shared" ca="1" si="1"/>
        <v/>
      </c>
      <c r="AI3" s="108" t="str">
        <f t="shared" ca="1" si="1"/>
        <v/>
      </c>
      <c r="AJ3" s="108" t="e">
        <f t="shared" ca="1" si="1"/>
        <v>#NAME?</v>
      </c>
      <c r="AK3" s="108" t="e">
        <f t="shared" ca="1" si="1"/>
        <v>#NAME?</v>
      </c>
      <c r="AL3" s="108" t="e">
        <f t="shared" ca="1" si="1"/>
        <v>#NAME?</v>
      </c>
      <c r="AM3" s="108" t="e">
        <f t="shared" ca="1" si="1"/>
        <v>#NAME?</v>
      </c>
      <c r="AN3" s="108" t="e">
        <f t="shared" ca="1" si="1"/>
        <v>#NAME?</v>
      </c>
      <c r="AO3" s="108" t="e">
        <f t="shared" ca="1" si="1"/>
        <v>#NAME?</v>
      </c>
      <c r="AP3" s="108" t="e">
        <f t="shared" ca="1" si="1"/>
        <v>#NAME?</v>
      </c>
      <c r="AQ3" s="108" t="str">
        <f t="shared" ca="1" si="1"/>
        <v/>
      </c>
      <c r="AR3" s="108" t="str">
        <f t="shared" ca="1" si="1"/>
        <v/>
      </c>
      <c r="AS3" s="108" t="e">
        <f t="shared" ca="1" si="1"/>
        <v>#NAME?</v>
      </c>
      <c r="AT3" s="108" t="e">
        <f t="shared" ca="1" si="1"/>
        <v>#NAME?</v>
      </c>
      <c r="AU3" s="108" t="e">
        <f t="shared" ca="1" si="1"/>
        <v>#NAME?</v>
      </c>
      <c r="AV3" s="108" t="e">
        <f t="shared" ca="1" si="1"/>
        <v>#NAME?</v>
      </c>
      <c r="AW3" s="108" t="e">
        <f t="shared" ca="1" si="1"/>
        <v>#NAME?</v>
      </c>
      <c r="AX3" s="108" t="e">
        <f t="shared" ca="1" si="1"/>
        <v>#NAME?</v>
      </c>
      <c r="AY3" s="108" t="e">
        <f t="shared" ca="1" si="1"/>
        <v>#NAME?</v>
      </c>
      <c r="AZ3" s="108" t="e">
        <f t="shared" ca="1" si="1"/>
        <v>#NAME?</v>
      </c>
      <c r="BA3" s="108" t="e">
        <f t="shared" ca="1" si="1"/>
        <v>#NAME?</v>
      </c>
      <c r="BB3" s="108" t="e">
        <f t="shared" ca="1" si="1"/>
        <v>#NAME?</v>
      </c>
      <c r="BC3" s="108" t="e">
        <f t="shared" ca="1" si="1"/>
        <v>#NAME?</v>
      </c>
      <c r="BD3" s="108" t="e">
        <f t="shared" ca="1" si="1"/>
        <v>#NAME?</v>
      </c>
      <c r="BE3" s="108" t="e">
        <f t="shared" ca="1" si="1"/>
        <v>#NAME?</v>
      </c>
      <c r="BF3" s="108" t="e">
        <f t="shared" ca="1" si="1"/>
        <v>#NAME?</v>
      </c>
      <c r="BG3" s="108" t="str">
        <f t="shared" ca="1" si="1"/>
        <v/>
      </c>
      <c r="BH3" s="108" t="str">
        <f t="shared" ca="1" si="1"/>
        <v/>
      </c>
      <c r="BI3" s="108" t="str">
        <f t="shared" ca="1" si="1"/>
        <v/>
      </c>
      <c r="BJ3" s="108" t="str">
        <f t="shared" ca="1" si="1"/>
        <v/>
      </c>
      <c r="BK3" s="108" t="e">
        <f t="shared" ca="1" si="1"/>
        <v>#NAME?</v>
      </c>
      <c r="BL3" s="108" t="e">
        <f t="shared" ca="1" si="1"/>
        <v>#NAME?</v>
      </c>
      <c r="BM3" s="108" t="e">
        <f t="shared" ca="1" si="1"/>
        <v>#NAME?</v>
      </c>
      <c r="BN3" s="108" t="e">
        <f t="shared" ca="1" si="1"/>
        <v>#NAME?</v>
      </c>
      <c r="BO3" s="108" t="e">
        <f t="shared" ca="1" si="1"/>
        <v>#NAME?</v>
      </c>
      <c r="BP3" s="108" t="e">
        <f t="shared" ca="1" si="1"/>
        <v>#NAME?</v>
      </c>
      <c r="BQ3" s="108" t="e">
        <f t="shared" ca="1" si="1"/>
        <v>#NAME?</v>
      </c>
      <c r="BR3" s="108" t="e">
        <f t="shared" ca="1" si="1"/>
        <v>#NAME?</v>
      </c>
      <c r="BS3" s="108" t="e">
        <f t="shared" ca="1" si="1"/>
        <v>#NAME?</v>
      </c>
      <c r="BT3" s="108" t="str">
        <f t="shared" ca="1" si="1"/>
        <v/>
      </c>
      <c r="BU3" s="108" t="str">
        <f t="shared" ca="1" si="1"/>
        <v/>
      </c>
      <c r="BV3" s="108" t="str">
        <f t="shared" ca="1" si="1"/>
        <v/>
      </c>
      <c r="BW3" s="108" t="e">
        <f t="shared" ca="1" si="1"/>
        <v>#NAME?</v>
      </c>
      <c r="BX3" s="108" t="e">
        <f t="shared" ca="1" si="1"/>
        <v>#NAME?</v>
      </c>
      <c r="BY3" s="108" t="e">
        <f t="shared" ca="1" si="1"/>
        <v>#NAME?</v>
      </c>
      <c r="BZ3" s="108" t="e">
        <f t="shared" ca="1" si="1"/>
        <v>#NAME?</v>
      </c>
      <c r="CA3" s="108" t="str">
        <f t="shared" ca="1" si="1"/>
        <v/>
      </c>
      <c r="CB3" s="108" t="e">
        <f t="shared" ca="1" si="1"/>
        <v>#NAME?</v>
      </c>
      <c r="CC3" s="108" t="e">
        <f t="shared" ca="1" si="1"/>
        <v>#NAME?</v>
      </c>
      <c r="CD3" s="108" t="e">
        <f t="shared" ca="1" si="1"/>
        <v>#NAME?</v>
      </c>
      <c r="CE3" s="108" t="e">
        <f t="shared" ca="1" si="1"/>
        <v>#NAME?</v>
      </c>
      <c r="CF3" s="108" t="e">
        <f t="shared" ca="1" si="1"/>
        <v>#NAME?</v>
      </c>
      <c r="CG3" s="108" t="e">
        <f t="shared" ca="1" si="1"/>
        <v>#NAME?</v>
      </c>
      <c r="CH3" s="108" t="e">
        <f t="shared" ca="1" si="1"/>
        <v>#NAME?</v>
      </c>
      <c r="CI3" s="108" t="e">
        <f t="shared" ca="1" si="1"/>
        <v>#NAME?</v>
      </c>
      <c r="CJ3" s="108" t="str">
        <f t="shared" ca="1" si="1"/>
        <v/>
      </c>
      <c r="CK3" s="108" t="e">
        <f t="shared" ca="1" si="1"/>
        <v>#NAME?</v>
      </c>
      <c r="CL3" s="108" t="e">
        <f t="shared" ca="1" si="1"/>
        <v>#NAME?</v>
      </c>
      <c r="CM3" s="108" t="e">
        <f t="shared" ca="1" si="1"/>
        <v>#NAME?</v>
      </c>
      <c r="CN3" s="108" t="e">
        <f t="shared" ca="1" si="1"/>
        <v>#NAME?</v>
      </c>
      <c r="CO3" s="108" t="e">
        <f t="shared" ca="1" si="1"/>
        <v>#NAME?</v>
      </c>
      <c r="CP3" s="108" t="e">
        <f t="shared" ca="1" si="1"/>
        <v>#NAME?</v>
      </c>
      <c r="CQ3" s="108" t="e">
        <f t="shared" ca="1" si="1"/>
        <v>#NAME?</v>
      </c>
      <c r="CR3" s="108" t="e">
        <f t="shared" ca="1" si="1"/>
        <v>#NAME?</v>
      </c>
      <c r="CS3" s="108" t="e">
        <f t="shared" ca="1" si="1"/>
        <v>#NAME?</v>
      </c>
      <c r="CT3" s="108" t="e">
        <f t="shared" ca="1" si="1"/>
        <v>#NAME?</v>
      </c>
      <c r="CU3" s="108" t="e">
        <f t="shared" ca="1" si="1"/>
        <v>#NAME?</v>
      </c>
      <c r="CV3" s="108" t="e">
        <f t="shared" ca="1" si="1"/>
        <v>#NAME?</v>
      </c>
      <c r="CW3" s="108" t="str">
        <f t="shared" ca="1" si="1"/>
        <v/>
      </c>
      <c r="CX3" s="108" t="e">
        <f t="shared" ca="1" si="1"/>
        <v>#NAME?</v>
      </c>
      <c r="CY3" s="108" t="e">
        <f t="shared" ca="1" si="1"/>
        <v>#NAME?</v>
      </c>
      <c r="CZ3" s="108" t="e">
        <f t="shared" ca="1" si="1"/>
        <v>#NAME?</v>
      </c>
      <c r="DA3" s="108" t="e">
        <f t="shared" ca="1" si="1"/>
        <v>#NAME?</v>
      </c>
      <c r="DB3" s="108" t="e">
        <f t="shared" ca="1" si="1"/>
        <v>#NAME?</v>
      </c>
      <c r="DC3" s="108" t="e">
        <f t="shared" ca="1" si="1"/>
        <v>#NAME?</v>
      </c>
      <c r="DD3" s="108" t="s">
        <v>1251</v>
      </c>
      <c r="DE3" s="108" t="s">
        <v>1251</v>
      </c>
      <c r="DF3" s="108" t="s">
        <v>1251</v>
      </c>
      <c r="DG3" s="108" t="s">
        <v>1251</v>
      </c>
      <c r="DH3" s="108" t="s">
        <v>1251</v>
      </c>
      <c r="DI3" s="108" t="s">
        <v>1260</v>
      </c>
      <c r="DJ3" s="108" t="s">
        <v>1251</v>
      </c>
      <c r="DK3" s="107"/>
      <c r="DL3" s="108" t="s">
        <v>1271</v>
      </c>
      <c r="DM3" s="108" t="s">
        <v>1251</v>
      </c>
      <c r="DN3" s="108" t="s">
        <v>1251</v>
      </c>
      <c r="DO3" s="108" t="s">
        <v>1251</v>
      </c>
      <c r="DP3" s="108" t="s">
        <v>1251</v>
      </c>
      <c r="DQ3" s="108" t="s">
        <v>1251</v>
      </c>
      <c r="DR3" s="108" t="s">
        <v>1251</v>
      </c>
      <c r="DS3" s="108" t="s">
        <v>1251</v>
      </c>
      <c r="DT3" s="108" t="s">
        <v>1251</v>
      </c>
      <c r="DU3" s="108" t="s">
        <v>1251</v>
      </c>
      <c r="DV3" s="108" t="s">
        <v>1321</v>
      </c>
      <c r="DW3" s="108" t="s">
        <v>1321</v>
      </c>
      <c r="DX3" s="107"/>
      <c r="DY3" s="108" t="s">
        <v>1266</v>
      </c>
      <c r="DZ3" s="108" t="s">
        <v>1266</v>
      </c>
      <c r="EA3" s="108" t="s">
        <v>1251</v>
      </c>
      <c r="EB3" s="108" t="s">
        <v>1251</v>
      </c>
      <c r="EC3" s="108" t="s">
        <v>1251</v>
      </c>
      <c r="ED3" s="108" t="s">
        <v>1271</v>
      </c>
      <c r="EE3" s="108" t="s">
        <v>1266</v>
      </c>
      <c r="EF3" s="108" t="s">
        <v>1266</v>
      </c>
      <c r="EG3" s="108" t="s">
        <v>1266</v>
      </c>
      <c r="EH3" s="108" t="s">
        <v>1266</v>
      </c>
      <c r="EI3" s="108" t="s">
        <v>1266</v>
      </c>
      <c r="EJ3" s="108" t="s">
        <v>1271</v>
      </c>
      <c r="EK3" s="108" t="s">
        <v>1321</v>
      </c>
      <c r="EL3" s="108" t="s">
        <v>1251</v>
      </c>
      <c r="EM3" s="108" t="s">
        <v>1321</v>
      </c>
      <c r="EN3" s="108" t="s">
        <v>1321</v>
      </c>
      <c r="EO3" s="108" t="s">
        <v>1321</v>
      </c>
      <c r="EP3" s="108" t="s">
        <v>1321</v>
      </c>
      <c r="EQ3" s="108" t="s">
        <v>1321</v>
      </c>
      <c r="ER3" s="108" t="s">
        <v>1321</v>
      </c>
      <c r="ES3" s="107"/>
      <c r="ET3" s="108" t="s">
        <v>1321</v>
      </c>
      <c r="EU3" s="108" t="s">
        <v>1321</v>
      </c>
      <c r="EV3" s="108" t="s">
        <v>1321</v>
      </c>
      <c r="EW3" s="108" t="s">
        <v>1321</v>
      </c>
      <c r="EX3" s="108" t="s">
        <v>1321</v>
      </c>
      <c r="EY3" s="108" t="s">
        <v>1321</v>
      </c>
      <c r="EZ3" s="108" t="s">
        <v>1321</v>
      </c>
      <c r="FA3" s="108" t="s">
        <v>1321</v>
      </c>
      <c r="FB3" s="108" t="s">
        <v>1321</v>
      </c>
      <c r="FC3" s="108" t="s">
        <v>1321</v>
      </c>
      <c r="FD3" s="108" t="s">
        <v>1321</v>
      </c>
      <c r="FE3" s="108" t="s">
        <v>1321</v>
      </c>
      <c r="FF3" s="108" t="s">
        <v>1321</v>
      </c>
      <c r="FG3" s="108" t="s">
        <v>1321</v>
      </c>
      <c r="FH3" s="107"/>
      <c r="FI3" s="107"/>
      <c r="FJ3" s="108" t="s">
        <v>1321</v>
      </c>
      <c r="FK3" s="108" t="s">
        <v>1266</v>
      </c>
      <c r="FL3" s="108" t="s">
        <v>1321</v>
      </c>
      <c r="FM3" s="108" t="s">
        <v>1321</v>
      </c>
      <c r="FN3" s="108" t="s">
        <v>1321</v>
      </c>
      <c r="FO3" s="108" t="s">
        <v>1321</v>
      </c>
      <c r="FP3" s="108" t="s">
        <v>1321</v>
      </c>
      <c r="FQ3" s="108" t="s">
        <v>1321</v>
      </c>
      <c r="FR3" s="108" t="s">
        <v>1321</v>
      </c>
      <c r="FS3" s="108" t="s">
        <v>1499</v>
      </c>
      <c r="FT3" s="108" t="s">
        <v>1503</v>
      </c>
      <c r="FU3" s="108" t="s">
        <v>1499</v>
      </c>
      <c r="FV3" s="107"/>
      <c r="FW3" s="107"/>
      <c r="FX3" s="108" t="s">
        <v>1321</v>
      </c>
      <c r="FY3" s="108" t="s">
        <v>1321</v>
      </c>
      <c r="FZ3" s="108" t="s">
        <v>1321</v>
      </c>
      <c r="GA3" s="108" t="s">
        <v>1321</v>
      </c>
      <c r="GB3" s="108" t="s">
        <v>1321</v>
      </c>
      <c r="GC3" s="108" t="s">
        <v>1321</v>
      </c>
      <c r="GD3" s="108" t="s">
        <v>1321</v>
      </c>
      <c r="GE3" s="108" t="s">
        <v>1321</v>
      </c>
      <c r="GF3" s="108" t="s">
        <v>1321</v>
      </c>
      <c r="GG3" s="108" t="s">
        <v>1321</v>
      </c>
      <c r="GH3" s="108" t="s">
        <v>1321</v>
      </c>
      <c r="GI3" s="108" t="s">
        <v>1321</v>
      </c>
      <c r="GJ3" s="108" t="s">
        <v>1321</v>
      </c>
      <c r="GK3" s="108" t="s">
        <v>1321</v>
      </c>
      <c r="GL3" s="108" t="s">
        <v>1321</v>
      </c>
      <c r="GM3" s="108" t="s">
        <v>1499</v>
      </c>
      <c r="GN3" s="108" t="s">
        <v>1321</v>
      </c>
      <c r="GO3" s="108" t="s">
        <v>1321</v>
      </c>
      <c r="GP3" s="108" t="s">
        <v>1321</v>
      </c>
      <c r="GQ3" s="108" t="s">
        <v>1251</v>
      </c>
      <c r="GR3" s="108" t="s">
        <v>1251</v>
      </c>
      <c r="GS3" s="108" t="s">
        <v>1251</v>
      </c>
      <c r="GT3" s="108" t="s">
        <v>1251</v>
      </c>
      <c r="GU3" s="108" t="s">
        <v>1251</v>
      </c>
      <c r="GV3" s="108" t="s">
        <v>1251</v>
      </c>
      <c r="GW3" s="108" t="s">
        <v>1251</v>
      </c>
      <c r="GX3" s="107"/>
      <c r="GY3" s="108" t="s">
        <v>1499</v>
      </c>
      <c r="GZ3" s="108" t="s">
        <v>1321</v>
      </c>
      <c r="HA3" s="108" t="s">
        <v>1321</v>
      </c>
      <c r="HB3" s="108" t="s">
        <v>1321</v>
      </c>
      <c r="HC3" s="108" t="s">
        <v>1321</v>
      </c>
      <c r="HD3" s="108" t="s">
        <v>1321</v>
      </c>
    </row>
    <row r="4" spans="1:212" ht="15" customHeight="1">
      <c r="A4" s="200">
        <v>4</v>
      </c>
      <c r="B4" s="108" t="s">
        <v>1256</v>
      </c>
      <c r="C4" s="108" t="e">
        <f t="shared" ref="C4:DC4" ca="1" si="2">IF(COUNTIF(DD:DD,$B4),INDIRECT(_xludf.CONCAT("B",$A4)),"")</f>
        <v>#NAME?</v>
      </c>
      <c r="D4" s="108" t="e">
        <f t="shared" ca="1" si="2"/>
        <v>#NAME?</v>
      </c>
      <c r="E4" s="108" t="e">
        <f t="shared" ca="1" si="2"/>
        <v>#NAME?</v>
      </c>
      <c r="F4" s="108" t="e">
        <f t="shared" ca="1" si="2"/>
        <v>#NAME?</v>
      </c>
      <c r="G4" s="108" t="e">
        <f t="shared" ca="1" si="2"/>
        <v>#NAME?</v>
      </c>
      <c r="H4" s="108" t="str">
        <f t="shared" ca="1" si="2"/>
        <v/>
      </c>
      <c r="I4" s="108" t="e">
        <f t="shared" ca="1" si="2"/>
        <v>#NAME?</v>
      </c>
      <c r="J4" s="108" t="str">
        <f t="shared" ca="1" si="2"/>
        <v/>
      </c>
      <c r="K4" s="108" t="str">
        <f t="shared" ca="1" si="2"/>
        <v/>
      </c>
      <c r="L4" s="108" t="e">
        <f t="shared" ca="1" si="2"/>
        <v>#NAME?</v>
      </c>
      <c r="M4" s="108" t="e">
        <f t="shared" ca="1" si="2"/>
        <v>#NAME?</v>
      </c>
      <c r="N4" s="108" t="e">
        <f t="shared" ca="1" si="2"/>
        <v>#NAME?</v>
      </c>
      <c r="O4" s="108" t="e">
        <f t="shared" ca="1" si="2"/>
        <v>#NAME?</v>
      </c>
      <c r="P4" s="108" t="e">
        <f t="shared" ca="1" si="2"/>
        <v>#NAME?</v>
      </c>
      <c r="Q4" s="108" t="e">
        <f t="shared" ca="1" si="2"/>
        <v>#NAME?</v>
      </c>
      <c r="R4" s="108" t="e">
        <f t="shared" ca="1" si="2"/>
        <v>#NAME?</v>
      </c>
      <c r="S4" s="108" t="e">
        <f t="shared" ca="1" si="2"/>
        <v>#NAME?</v>
      </c>
      <c r="T4" s="108" t="e">
        <f t="shared" ca="1" si="2"/>
        <v>#NAME?</v>
      </c>
      <c r="U4" s="108" t="e">
        <f t="shared" ca="1" si="2"/>
        <v>#NAME?</v>
      </c>
      <c r="V4" s="108" t="e">
        <f t="shared" ca="1" si="2"/>
        <v>#NAME?</v>
      </c>
      <c r="W4" s="108" t="str">
        <f t="shared" ca="1" si="2"/>
        <v/>
      </c>
      <c r="X4" s="108" t="str">
        <f t="shared" ca="1" si="2"/>
        <v/>
      </c>
      <c r="Y4" s="108" t="str">
        <f t="shared" ca="1" si="2"/>
        <v/>
      </c>
      <c r="Z4" s="108" t="e">
        <f t="shared" ca="1" si="2"/>
        <v>#NAME?</v>
      </c>
      <c r="AA4" s="108" t="e">
        <f t="shared" ca="1" si="2"/>
        <v>#NAME?</v>
      </c>
      <c r="AB4" s="108" t="e">
        <f t="shared" ca="1" si="2"/>
        <v>#NAME?</v>
      </c>
      <c r="AC4" s="108" t="str">
        <f t="shared" ca="1" si="2"/>
        <v/>
      </c>
      <c r="AD4" s="108" t="str">
        <f t="shared" ca="1" si="2"/>
        <v/>
      </c>
      <c r="AE4" s="108" t="str">
        <f t="shared" ca="1" si="2"/>
        <v/>
      </c>
      <c r="AF4" s="108" t="str">
        <f t="shared" ca="1" si="2"/>
        <v/>
      </c>
      <c r="AG4" s="108" t="str">
        <f t="shared" ca="1" si="2"/>
        <v/>
      </c>
      <c r="AH4" s="108" t="str">
        <f t="shared" ca="1" si="2"/>
        <v/>
      </c>
      <c r="AI4" s="108" t="str">
        <f t="shared" ca="1" si="2"/>
        <v/>
      </c>
      <c r="AJ4" s="108" t="e">
        <f t="shared" ca="1" si="2"/>
        <v>#NAME?</v>
      </c>
      <c r="AK4" s="108" t="e">
        <f t="shared" ca="1" si="2"/>
        <v>#NAME?</v>
      </c>
      <c r="AL4" s="108" t="e">
        <f t="shared" ca="1" si="2"/>
        <v>#NAME?</v>
      </c>
      <c r="AM4" s="108" t="e">
        <f t="shared" ca="1" si="2"/>
        <v>#NAME?</v>
      </c>
      <c r="AN4" s="108" t="e">
        <f t="shared" ca="1" si="2"/>
        <v>#NAME?</v>
      </c>
      <c r="AO4" s="108" t="e">
        <f t="shared" ca="1" si="2"/>
        <v>#NAME?</v>
      </c>
      <c r="AP4" s="108" t="e">
        <f t="shared" ca="1" si="2"/>
        <v>#NAME?</v>
      </c>
      <c r="AQ4" s="108" t="str">
        <f t="shared" ca="1" si="2"/>
        <v/>
      </c>
      <c r="AR4" s="108" t="str">
        <f t="shared" ca="1" si="2"/>
        <v/>
      </c>
      <c r="AS4" s="108" t="e">
        <f t="shared" ca="1" si="2"/>
        <v>#NAME?</v>
      </c>
      <c r="AT4" s="108" t="e">
        <f t="shared" ca="1" si="2"/>
        <v>#NAME?</v>
      </c>
      <c r="AU4" s="108" t="e">
        <f t="shared" ca="1" si="2"/>
        <v>#NAME?</v>
      </c>
      <c r="AV4" s="108" t="e">
        <f t="shared" ca="1" si="2"/>
        <v>#NAME?</v>
      </c>
      <c r="AW4" s="108" t="e">
        <f t="shared" ca="1" si="2"/>
        <v>#NAME?</v>
      </c>
      <c r="AX4" s="108" t="e">
        <f t="shared" ca="1" si="2"/>
        <v>#NAME?</v>
      </c>
      <c r="AY4" s="108" t="e">
        <f t="shared" ca="1" si="2"/>
        <v>#NAME?</v>
      </c>
      <c r="AZ4" s="108" t="e">
        <f t="shared" ca="1" si="2"/>
        <v>#NAME?</v>
      </c>
      <c r="BA4" s="108" t="e">
        <f t="shared" ca="1" si="2"/>
        <v>#NAME?</v>
      </c>
      <c r="BB4" s="108" t="e">
        <f t="shared" ca="1" si="2"/>
        <v>#NAME?</v>
      </c>
      <c r="BC4" s="108" t="e">
        <f t="shared" ca="1" si="2"/>
        <v>#NAME?</v>
      </c>
      <c r="BD4" s="108" t="e">
        <f t="shared" ca="1" si="2"/>
        <v>#NAME?</v>
      </c>
      <c r="BE4" s="108" t="e">
        <f t="shared" ca="1" si="2"/>
        <v>#NAME?</v>
      </c>
      <c r="BF4" s="108" t="e">
        <f t="shared" ca="1" si="2"/>
        <v>#NAME?</v>
      </c>
      <c r="BG4" s="108" t="str">
        <f t="shared" ca="1" si="2"/>
        <v/>
      </c>
      <c r="BH4" s="108" t="str">
        <f t="shared" ca="1" si="2"/>
        <v/>
      </c>
      <c r="BI4" s="108" t="str">
        <f t="shared" ca="1" si="2"/>
        <v/>
      </c>
      <c r="BJ4" s="108" t="str">
        <f t="shared" ca="1" si="2"/>
        <v/>
      </c>
      <c r="BK4" s="108" t="e">
        <f t="shared" ca="1" si="2"/>
        <v>#NAME?</v>
      </c>
      <c r="BL4" s="108" t="e">
        <f t="shared" ca="1" si="2"/>
        <v>#NAME?</v>
      </c>
      <c r="BM4" s="108" t="e">
        <f t="shared" ca="1" si="2"/>
        <v>#NAME?</v>
      </c>
      <c r="BN4" s="108" t="e">
        <f t="shared" ca="1" si="2"/>
        <v>#NAME?</v>
      </c>
      <c r="BO4" s="108" t="e">
        <f t="shared" ca="1" si="2"/>
        <v>#NAME?</v>
      </c>
      <c r="BP4" s="108" t="e">
        <f t="shared" ca="1" si="2"/>
        <v>#NAME?</v>
      </c>
      <c r="BQ4" s="108" t="e">
        <f t="shared" ca="1" si="2"/>
        <v>#NAME?</v>
      </c>
      <c r="BR4" s="108" t="e">
        <f t="shared" ca="1" si="2"/>
        <v>#NAME?</v>
      </c>
      <c r="BS4" s="108" t="e">
        <f t="shared" ca="1" si="2"/>
        <v>#NAME?</v>
      </c>
      <c r="BT4" s="108" t="str">
        <f t="shared" ca="1" si="2"/>
        <v/>
      </c>
      <c r="BU4" s="108" t="str">
        <f t="shared" ca="1" si="2"/>
        <v/>
      </c>
      <c r="BV4" s="108" t="str">
        <f t="shared" ca="1" si="2"/>
        <v/>
      </c>
      <c r="BW4" s="108" t="e">
        <f t="shared" ca="1" si="2"/>
        <v>#NAME?</v>
      </c>
      <c r="BX4" s="108" t="e">
        <f t="shared" ca="1" si="2"/>
        <v>#NAME?</v>
      </c>
      <c r="BY4" s="108" t="e">
        <f t="shared" ca="1" si="2"/>
        <v>#NAME?</v>
      </c>
      <c r="BZ4" s="108" t="e">
        <f t="shared" ca="1" si="2"/>
        <v>#NAME?</v>
      </c>
      <c r="CA4" s="108" t="str">
        <f t="shared" ca="1" si="2"/>
        <v/>
      </c>
      <c r="CB4" s="108" t="e">
        <f t="shared" ca="1" si="2"/>
        <v>#NAME?</v>
      </c>
      <c r="CC4" s="108" t="e">
        <f t="shared" ca="1" si="2"/>
        <v>#NAME?</v>
      </c>
      <c r="CD4" s="108" t="e">
        <f t="shared" ca="1" si="2"/>
        <v>#NAME?</v>
      </c>
      <c r="CE4" s="108" t="e">
        <f t="shared" ca="1" si="2"/>
        <v>#NAME?</v>
      </c>
      <c r="CF4" s="108" t="e">
        <f t="shared" ca="1" si="2"/>
        <v>#NAME?</v>
      </c>
      <c r="CG4" s="108" t="e">
        <f t="shared" ca="1" si="2"/>
        <v>#NAME?</v>
      </c>
      <c r="CH4" s="108" t="e">
        <f t="shared" ca="1" si="2"/>
        <v>#NAME?</v>
      </c>
      <c r="CI4" s="108" t="e">
        <f t="shared" ca="1" si="2"/>
        <v>#NAME?</v>
      </c>
      <c r="CJ4" s="108" t="str">
        <f t="shared" ca="1" si="2"/>
        <v/>
      </c>
      <c r="CK4" s="108" t="e">
        <f t="shared" ca="1" si="2"/>
        <v>#NAME?</v>
      </c>
      <c r="CL4" s="108" t="e">
        <f t="shared" ca="1" si="2"/>
        <v>#NAME?</v>
      </c>
      <c r="CM4" s="108" t="e">
        <f t="shared" ca="1" si="2"/>
        <v>#NAME?</v>
      </c>
      <c r="CN4" s="108" t="e">
        <f t="shared" ca="1" si="2"/>
        <v>#NAME?</v>
      </c>
      <c r="CO4" s="108" t="e">
        <f t="shared" ca="1" si="2"/>
        <v>#NAME?</v>
      </c>
      <c r="CP4" s="108" t="e">
        <f t="shared" ca="1" si="2"/>
        <v>#NAME?</v>
      </c>
      <c r="CQ4" s="108" t="e">
        <f t="shared" ca="1" si="2"/>
        <v>#NAME?</v>
      </c>
      <c r="CR4" s="108" t="e">
        <f t="shared" ca="1" si="2"/>
        <v>#NAME?</v>
      </c>
      <c r="CS4" s="108" t="e">
        <f t="shared" ca="1" si="2"/>
        <v>#NAME?</v>
      </c>
      <c r="CT4" s="108" t="e">
        <f t="shared" ca="1" si="2"/>
        <v>#NAME?</v>
      </c>
      <c r="CU4" s="108" t="e">
        <f t="shared" ca="1" si="2"/>
        <v>#NAME?</v>
      </c>
      <c r="CV4" s="108" t="e">
        <f t="shared" ca="1" si="2"/>
        <v>#NAME?</v>
      </c>
      <c r="CW4" s="108" t="str">
        <f t="shared" ca="1" si="2"/>
        <v/>
      </c>
      <c r="CX4" s="108" t="e">
        <f t="shared" ca="1" si="2"/>
        <v>#NAME?</v>
      </c>
      <c r="CY4" s="108" t="e">
        <f t="shared" ca="1" si="2"/>
        <v>#NAME?</v>
      </c>
      <c r="CZ4" s="108" t="e">
        <f t="shared" ca="1" si="2"/>
        <v>#NAME?</v>
      </c>
      <c r="DA4" s="108" t="e">
        <f t="shared" ca="1" si="2"/>
        <v>#NAME?</v>
      </c>
      <c r="DB4" s="108" t="e">
        <f t="shared" ca="1" si="2"/>
        <v>#NAME?</v>
      </c>
      <c r="DC4" s="108" t="e">
        <f t="shared" ca="1" si="2"/>
        <v>#NAME?</v>
      </c>
      <c r="DD4" s="108" t="s">
        <v>1256</v>
      </c>
      <c r="DE4" s="108" t="s">
        <v>1256</v>
      </c>
      <c r="DF4" s="108" t="s">
        <v>1256</v>
      </c>
      <c r="DG4" s="108" t="s">
        <v>1256</v>
      </c>
      <c r="DH4" s="108" t="s">
        <v>1256</v>
      </c>
      <c r="DI4" s="108" t="s">
        <v>1266</v>
      </c>
      <c r="DJ4" s="108" t="s">
        <v>1256</v>
      </c>
      <c r="DK4" s="107"/>
      <c r="DL4" s="108" t="s">
        <v>1463</v>
      </c>
      <c r="DM4" s="108" t="s">
        <v>1256</v>
      </c>
      <c r="DN4" s="108" t="s">
        <v>1256</v>
      </c>
      <c r="DO4" s="108" t="s">
        <v>1256</v>
      </c>
      <c r="DP4" s="108" t="s">
        <v>1256</v>
      </c>
      <c r="DQ4" s="108" t="s">
        <v>1256</v>
      </c>
      <c r="DR4" s="108" t="s">
        <v>1256</v>
      </c>
      <c r="DS4" s="108" t="s">
        <v>1256</v>
      </c>
      <c r="DT4" s="108" t="s">
        <v>1256</v>
      </c>
      <c r="DU4" s="108" t="s">
        <v>1256</v>
      </c>
      <c r="DV4" s="108" t="s">
        <v>1509</v>
      </c>
      <c r="DW4" s="108" t="s">
        <v>1509</v>
      </c>
      <c r="DX4" s="107"/>
      <c r="DY4" s="108" t="s">
        <v>1463</v>
      </c>
      <c r="DZ4" s="108" t="s">
        <v>1463</v>
      </c>
      <c r="EA4" s="108" t="s">
        <v>1256</v>
      </c>
      <c r="EB4" s="108" t="s">
        <v>1256</v>
      </c>
      <c r="EC4" s="108" t="s">
        <v>1256</v>
      </c>
      <c r="ED4" s="108" t="s">
        <v>1463</v>
      </c>
      <c r="EE4" s="108" t="s">
        <v>1271</v>
      </c>
      <c r="EF4" s="108" t="s">
        <v>1271</v>
      </c>
      <c r="EG4" s="108" t="s">
        <v>1271</v>
      </c>
      <c r="EH4" s="108" t="s">
        <v>1271</v>
      </c>
      <c r="EI4" s="108" t="s">
        <v>1271</v>
      </c>
      <c r="EJ4" s="108" t="s">
        <v>1463</v>
      </c>
      <c r="EK4" s="108" t="s">
        <v>1509</v>
      </c>
      <c r="EL4" s="108" t="s">
        <v>1256</v>
      </c>
      <c r="EM4" s="108" t="s">
        <v>1509</v>
      </c>
      <c r="EN4" s="108" t="s">
        <v>1509</v>
      </c>
      <c r="EO4" s="108" t="s">
        <v>1509</v>
      </c>
      <c r="EP4" s="108" t="s">
        <v>1509</v>
      </c>
      <c r="EQ4" s="108" t="s">
        <v>1509</v>
      </c>
      <c r="ER4" s="108" t="s">
        <v>1509</v>
      </c>
      <c r="ES4" s="107"/>
      <c r="ET4" s="108" t="s">
        <v>1509</v>
      </c>
      <c r="EU4" s="108" t="s">
        <v>1509</v>
      </c>
      <c r="EV4" s="108" t="s">
        <v>1509</v>
      </c>
      <c r="EW4" s="108" t="s">
        <v>1509</v>
      </c>
      <c r="EX4" s="108" t="s">
        <v>1509</v>
      </c>
      <c r="EY4" s="108" t="s">
        <v>1509</v>
      </c>
      <c r="EZ4" s="108" t="s">
        <v>1509</v>
      </c>
      <c r="FA4" s="108" t="s">
        <v>1509</v>
      </c>
      <c r="FB4" s="108" t="s">
        <v>1509</v>
      </c>
      <c r="FC4" s="108" t="s">
        <v>1509</v>
      </c>
      <c r="FD4" s="108" t="s">
        <v>1509</v>
      </c>
      <c r="FE4" s="108" t="s">
        <v>1509</v>
      </c>
      <c r="FF4" s="108" t="s">
        <v>1509</v>
      </c>
      <c r="FG4" s="108" t="s">
        <v>1509</v>
      </c>
      <c r="FH4" s="107"/>
      <c r="FI4" s="107"/>
      <c r="FJ4" s="108" t="s">
        <v>1509</v>
      </c>
      <c r="FK4" s="108" t="s">
        <v>1463</v>
      </c>
      <c r="FL4" s="108" t="s">
        <v>1509</v>
      </c>
      <c r="FM4" s="108" t="s">
        <v>1509</v>
      </c>
      <c r="FN4" s="108" t="s">
        <v>1509</v>
      </c>
      <c r="FO4" s="108" t="s">
        <v>1509</v>
      </c>
      <c r="FP4" s="108" t="s">
        <v>1509</v>
      </c>
      <c r="FQ4" s="108" t="s">
        <v>1509</v>
      </c>
      <c r="FR4" s="108" t="s">
        <v>1509</v>
      </c>
      <c r="FS4" s="108" t="s">
        <v>1321</v>
      </c>
      <c r="FT4" s="108" t="s">
        <v>1499</v>
      </c>
      <c r="FU4" s="108" t="s">
        <v>1321</v>
      </c>
      <c r="FV4" s="107"/>
      <c r="FW4" s="107"/>
      <c r="FX4" s="108" t="s">
        <v>1509</v>
      </c>
      <c r="FY4" s="108" t="s">
        <v>1509</v>
      </c>
      <c r="FZ4" s="108" t="s">
        <v>1509</v>
      </c>
      <c r="GA4" s="108" t="s">
        <v>1509</v>
      </c>
      <c r="GB4" s="108" t="s">
        <v>1509</v>
      </c>
      <c r="GC4" s="108" t="s">
        <v>1509</v>
      </c>
      <c r="GD4" s="108" t="s">
        <v>1509</v>
      </c>
      <c r="GE4" s="108" t="s">
        <v>1509</v>
      </c>
      <c r="GF4" s="108" t="s">
        <v>1509</v>
      </c>
      <c r="GG4" s="108" t="s">
        <v>1509</v>
      </c>
      <c r="GH4" s="108" t="s">
        <v>1509</v>
      </c>
      <c r="GI4" s="108" t="s">
        <v>1509</v>
      </c>
      <c r="GJ4" s="108" t="s">
        <v>1509</v>
      </c>
      <c r="GK4" s="108" t="s">
        <v>1509</v>
      </c>
      <c r="GL4" s="108" t="s">
        <v>1509</v>
      </c>
      <c r="GM4" s="108" t="s">
        <v>1321</v>
      </c>
      <c r="GN4" s="108" t="s">
        <v>1509</v>
      </c>
      <c r="GO4" s="108" t="s">
        <v>1509</v>
      </c>
      <c r="GP4" s="108" t="s">
        <v>1509</v>
      </c>
      <c r="GQ4" s="108" t="s">
        <v>1256</v>
      </c>
      <c r="GR4" s="108" t="s">
        <v>1256</v>
      </c>
      <c r="GS4" s="108" t="s">
        <v>1256</v>
      </c>
      <c r="GT4" s="108" t="s">
        <v>1256</v>
      </c>
      <c r="GU4" s="108" t="s">
        <v>1256</v>
      </c>
      <c r="GV4" s="108" t="s">
        <v>1256</v>
      </c>
      <c r="GW4" s="108" t="s">
        <v>1256</v>
      </c>
      <c r="GX4" s="107"/>
      <c r="GY4" s="108" t="s">
        <v>1321</v>
      </c>
      <c r="GZ4" s="108" t="s">
        <v>1509</v>
      </c>
      <c r="HA4" s="108" t="s">
        <v>1509</v>
      </c>
      <c r="HB4" s="108" t="s">
        <v>1509</v>
      </c>
      <c r="HC4" s="108" t="s">
        <v>1509</v>
      </c>
      <c r="HD4" s="108" t="s">
        <v>1509</v>
      </c>
    </row>
    <row r="5" spans="1:212" ht="15" customHeight="1">
      <c r="A5" s="200">
        <v>5</v>
      </c>
      <c r="B5" s="108" t="s">
        <v>1260</v>
      </c>
      <c r="C5" s="108" t="str">
        <f t="shared" ref="C5:DC5" ca="1" si="3">IF(COUNTIF(DD:DD,$B5),INDIRECT(_xludf.CONCAT("B",$A5)),"")</f>
        <v/>
      </c>
      <c r="D5" s="108" t="str">
        <f t="shared" ca="1" si="3"/>
        <v/>
      </c>
      <c r="E5" s="108" t="str">
        <f t="shared" ca="1" si="3"/>
        <v/>
      </c>
      <c r="F5" s="108" t="str">
        <f t="shared" ca="1" si="3"/>
        <v/>
      </c>
      <c r="G5" s="108" t="e">
        <f t="shared" ca="1" si="3"/>
        <v>#NAME?</v>
      </c>
      <c r="H5" s="108" t="e">
        <f t="shared" ca="1" si="3"/>
        <v>#NAME?</v>
      </c>
      <c r="I5" s="108" t="str">
        <f t="shared" ca="1" si="3"/>
        <v/>
      </c>
      <c r="J5" s="108" t="str">
        <f t="shared" ca="1" si="3"/>
        <v/>
      </c>
      <c r="K5" s="108" t="str">
        <f t="shared" ca="1" si="3"/>
        <v/>
      </c>
      <c r="L5" s="108" t="str">
        <f t="shared" ca="1" si="3"/>
        <v/>
      </c>
      <c r="M5" s="108" t="str">
        <f t="shared" ca="1" si="3"/>
        <v/>
      </c>
      <c r="N5" s="108" t="str">
        <f t="shared" ca="1" si="3"/>
        <v/>
      </c>
      <c r="O5" s="108" t="str">
        <f t="shared" ca="1" si="3"/>
        <v/>
      </c>
      <c r="P5" s="108" t="str">
        <f t="shared" ca="1" si="3"/>
        <v/>
      </c>
      <c r="Q5" s="108" t="e">
        <f t="shared" ca="1" si="3"/>
        <v>#NAME?</v>
      </c>
      <c r="R5" s="108" t="str">
        <f t="shared" ca="1" si="3"/>
        <v/>
      </c>
      <c r="S5" s="108" t="str">
        <f t="shared" ca="1" si="3"/>
        <v/>
      </c>
      <c r="T5" s="108" t="str">
        <f t="shared" ca="1" si="3"/>
        <v/>
      </c>
      <c r="U5" s="108" t="str">
        <f t="shared" ca="1" si="3"/>
        <v/>
      </c>
      <c r="V5" s="108" t="str">
        <f t="shared" ca="1" si="3"/>
        <v/>
      </c>
      <c r="W5" s="108" t="str">
        <f t="shared" ca="1" si="3"/>
        <v/>
      </c>
      <c r="X5" s="108" t="str">
        <f t="shared" ca="1" si="3"/>
        <v/>
      </c>
      <c r="Y5" s="108" t="str">
        <f t="shared" ca="1" si="3"/>
        <v/>
      </c>
      <c r="Z5" s="108" t="e">
        <f t="shared" ca="1" si="3"/>
        <v>#NAME?</v>
      </c>
      <c r="AA5" s="108" t="str">
        <f t="shared" ca="1" si="3"/>
        <v/>
      </c>
      <c r="AB5" s="108" t="str">
        <f t="shared" ca="1" si="3"/>
        <v/>
      </c>
      <c r="AC5" s="108" t="str">
        <f t="shared" ca="1" si="3"/>
        <v/>
      </c>
      <c r="AD5" s="108" t="str">
        <f t="shared" ca="1" si="3"/>
        <v/>
      </c>
      <c r="AE5" s="108" t="str">
        <f t="shared" ca="1" si="3"/>
        <v/>
      </c>
      <c r="AF5" s="108" t="str">
        <f t="shared" ca="1" si="3"/>
        <v/>
      </c>
      <c r="AG5" s="108" t="str">
        <f t="shared" ca="1" si="3"/>
        <v/>
      </c>
      <c r="AH5" s="108" t="str">
        <f t="shared" ca="1" si="3"/>
        <v/>
      </c>
      <c r="AI5" s="108" t="str">
        <f t="shared" ca="1" si="3"/>
        <v/>
      </c>
      <c r="AJ5" s="108" t="str">
        <f t="shared" ca="1" si="3"/>
        <v/>
      </c>
      <c r="AK5" s="108" t="str">
        <f t="shared" ca="1" si="3"/>
        <v/>
      </c>
      <c r="AL5" s="108" t="str">
        <f t="shared" ca="1" si="3"/>
        <v/>
      </c>
      <c r="AM5" s="108" t="str">
        <f t="shared" ca="1" si="3"/>
        <v/>
      </c>
      <c r="AN5" s="108" t="str">
        <f t="shared" ca="1" si="3"/>
        <v/>
      </c>
      <c r="AO5" s="108" t="str">
        <f t="shared" ca="1" si="3"/>
        <v/>
      </c>
      <c r="AP5" s="108" t="str">
        <f t="shared" ca="1" si="3"/>
        <v/>
      </c>
      <c r="AQ5" s="108" t="str">
        <f t="shared" ca="1" si="3"/>
        <v/>
      </c>
      <c r="AR5" s="108" t="str">
        <f t="shared" ca="1" si="3"/>
        <v/>
      </c>
      <c r="AS5" s="108" t="e">
        <f t="shared" ca="1" si="3"/>
        <v>#NAME?</v>
      </c>
      <c r="AT5" s="108" t="str">
        <f t="shared" ca="1" si="3"/>
        <v/>
      </c>
      <c r="AU5" s="108" t="str">
        <f t="shared" ca="1" si="3"/>
        <v/>
      </c>
      <c r="AV5" s="108" t="str">
        <f t="shared" ca="1" si="3"/>
        <v/>
      </c>
      <c r="AW5" s="108" t="str">
        <f t="shared" ca="1" si="3"/>
        <v/>
      </c>
      <c r="AX5" s="108" t="str">
        <f t="shared" ca="1" si="3"/>
        <v/>
      </c>
      <c r="AY5" s="108" t="str">
        <f t="shared" ca="1" si="3"/>
        <v/>
      </c>
      <c r="AZ5" s="108" t="str">
        <f t="shared" ca="1" si="3"/>
        <v/>
      </c>
      <c r="BA5" s="108" t="str">
        <f t="shared" ca="1" si="3"/>
        <v/>
      </c>
      <c r="BB5" s="108" t="str">
        <f t="shared" ca="1" si="3"/>
        <v/>
      </c>
      <c r="BC5" s="108" t="e">
        <f t="shared" ca="1" si="3"/>
        <v>#NAME?</v>
      </c>
      <c r="BD5" s="108" t="str">
        <f t="shared" ca="1" si="3"/>
        <v/>
      </c>
      <c r="BE5" s="108" t="str">
        <f t="shared" ca="1" si="3"/>
        <v/>
      </c>
      <c r="BF5" s="108" t="str">
        <f t="shared" ca="1" si="3"/>
        <v/>
      </c>
      <c r="BG5" s="108" t="str">
        <f t="shared" ca="1" si="3"/>
        <v/>
      </c>
      <c r="BH5" s="108" t="str">
        <f t="shared" ca="1" si="3"/>
        <v/>
      </c>
      <c r="BI5" s="108" t="str">
        <f t="shared" ca="1" si="3"/>
        <v/>
      </c>
      <c r="BJ5" s="108" t="str">
        <f t="shared" ca="1" si="3"/>
        <v/>
      </c>
      <c r="BK5" s="108" t="str">
        <f t="shared" ca="1" si="3"/>
        <v/>
      </c>
      <c r="BL5" s="108" t="str">
        <f t="shared" ca="1" si="3"/>
        <v/>
      </c>
      <c r="BM5" s="108" t="str">
        <f t="shared" ca="1" si="3"/>
        <v/>
      </c>
      <c r="BN5" s="108" t="str">
        <f t="shared" ca="1" si="3"/>
        <v/>
      </c>
      <c r="BO5" s="108" t="str">
        <f t="shared" ca="1" si="3"/>
        <v/>
      </c>
      <c r="BP5" s="108" t="str">
        <f t="shared" ca="1" si="3"/>
        <v/>
      </c>
      <c r="BQ5" s="108" t="str">
        <f t="shared" ca="1" si="3"/>
        <v/>
      </c>
      <c r="BR5" s="108" t="str">
        <f t="shared" ca="1" si="3"/>
        <v/>
      </c>
      <c r="BS5" s="108" t="str">
        <f t="shared" ca="1" si="3"/>
        <v/>
      </c>
      <c r="BT5" s="108" t="str">
        <f t="shared" ca="1" si="3"/>
        <v/>
      </c>
      <c r="BU5" s="108" t="str">
        <f t="shared" ca="1" si="3"/>
        <v/>
      </c>
      <c r="BV5" s="108" t="str">
        <f t="shared" ca="1" si="3"/>
        <v/>
      </c>
      <c r="BW5" s="108" t="str">
        <f t="shared" ca="1" si="3"/>
        <v/>
      </c>
      <c r="BX5" s="108" t="str">
        <f t="shared" ca="1" si="3"/>
        <v/>
      </c>
      <c r="BY5" s="108" t="e">
        <f t="shared" ca="1" si="3"/>
        <v>#NAME?</v>
      </c>
      <c r="BZ5" s="108" t="str">
        <f t="shared" ca="1" si="3"/>
        <v/>
      </c>
      <c r="CA5" s="108" t="str">
        <f t="shared" ca="1" si="3"/>
        <v/>
      </c>
      <c r="CB5" s="108" t="str">
        <f t="shared" ca="1" si="3"/>
        <v/>
      </c>
      <c r="CC5" s="108" t="str">
        <f t="shared" ca="1" si="3"/>
        <v/>
      </c>
      <c r="CD5" s="108" t="str">
        <f t="shared" ca="1" si="3"/>
        <v/>
      </c>
      <c r="CE5" s="108" t="str">
        <f t="shared" ca="1" si="3"/>
        <v/>
      </c>
      <c r="CF5" s="108" t="str">
        <f t="shared" ca="1" si="3"/>
        <v/>
      </c>
      <c r="CG5" s="108" t="str">
        <f t="shared" ca="1" si="3"/>
        <v/>
      </c>
      <c r="CH5" s="108" t="str">
        <f t="shared" ca="1" si="3"/>
        <v/>
      </c>
      <c r="CI5" s="108" t="str">
        <f t="shared" ca="1" si="3"/>
        <v/>
      </c>
      <c r="CJ5" s="108" t="str">
        <f t="shared" ca="1" si="3"/>
        <v/>
      </c>
      <c r="CK5" s="108" t="str">
        <f t="shared" ca="1" si="3"/>
        <v/>
      </c>
      <c r="CL5" s="108" t="str">
        <f t="shared" ca="1" si="3"/>
        <v/>
      </c>
      <c r="CM5" s="108" t="str">
        <f t="shared" ca="1" si="3"/>
        <v/>
      </c>
      <c r="CN5" s="108" t="str">
        <f t="shared" ca="1" si="3"/>
        <v/>
      </c>
      <c r="CO5" s="108" t="str">
        <f t="shared" ca="1" si="3"/>
        <v/>
      </c>
      <c r="CP5" s="108" t="str">
        <f t="shared" ca="1" si="3"/>
        <v/>
      </c>
      <c r="CQ5" s="108" t="str">
        <f t="shared" ca="1" si="3"/>
        <v/>
      </c>
      <c r="CR5" s="108" t="str">
        <f t="shared" ca="1" si="3"/>
        <v/>
      </c>
      <c r="CS5" s="108" t="str">
        <f t="shared" ca="1" si="3"/>
        <v/>
      </c>
      <c r="CT5" s="108" t="e">
        <f t="shared" ca="1" si="3"/>
        <v>#NAME?</v>
      </c>
      <c r="CU5" s="108" t="e">
        <f t="shared" ca="1" si="3"/>
        <v>#NAME?</v>
      </c>
      <c r="CV5" s="108" t="str">
        <f t="shared" ca="1" si="3"/>
        <v/>
      </c>
      <c r="CW5" s="108" t="str">
        <f t="shared" ca="1" si="3"/>
        <v/>
      </c>
      <c r="CX5" s="108" t="str">
        <f t="shared" ca="1" si="3"/>
        <v/>
      </c>
      <c r="CY5" s="108" t="str">
        <f t="shared" ca="1" si="3"/>
        <v/>
      </c>
      <c r="CZ5" s="108" t="e">
        <f t="shared" ca="1" si="3"/>
        <v>#NAME?</v>
      </c>
      <c r="DA5" s="108" t="e">
        <f t="shared" ca="1" si="3"/>
        <v>#NAME?</v>
      </c>
      <c r="DB5" s="108" t="str">
        <f t="shared" ca="1" si="3"/>
        <v/>
      </c>
      <c r="DC5" s="108" t="e">
        <f t="shared" ca="1" si="3"/>
        <v>#NAME?</v>
      </c>
      <c r="DD5" s="108" t="s">
        <v>1266</v>
      </c>
      <c r="DE5" s="108" t="s">
        <v>1266</v>
      </c>
      <c r="DF5" s="108" t="s">
        <v>1266</v>
      </c>
      <c r="DG5" s="108" t="s">
        <v>1266</v>
      </c>
      <c r="DH5" s="108" t="s">
        <v>1260</v>
      </c>
      <c r="DI5" s="108" t="s">
        <v>1271</v>
      </c>
      <c r="DJ5" s="108" t="s">
        <v>1266</v>
      </c>
      <c r="DK5" s="107"/>
      <c r="DL5" s="107"/>
      <c r="DM5" s="108" t="s">
        <v>1266</v>
      </c>
      <c r="DN5" s="108" t="s">
        <v>1266</v>
      </c>
      <c r="DO5" s="108" t="s">
        <v>1266</v>
      </c>
      <c r="DP5" s="108" t="s">
        <v>1266</v>
      </c>
      <c r="DQ5" s="108" t="s">
        <v>1266</v>
      </c>
      <c r="DR5" s="108" t="s">
        <v>1260</v>
      </c>
      <c r="DS5" s="108" t="s">
        <v>1266</v>
      </c>
      <c r="DT5" s="108" t="s">
        <v>1266</v>
      </c>
      <c r="DU5" s="108" t="s">
        <v>1266</v>
      </c>
      <c r="DV5" s="108" t="s">
        <v>1397</v>
      </c>
      <c r="DW5" s="108" t="s">
        <v>1397</v>
      </c>
      <c r="DX5" s="107"/>
      <c r="DY5" s="108" t="s">
        <v>1476</v>
      </c>
      <c r="DZ5" s="107"/>
      <c r="EA5" s="108" t="s">
        <v>1260</v>
      </c>
      <c r="EB5" s="108" t="s">
        <v>1266</v>
      </c>
      <c r="EC5" s="108" t="s">
        <v>1266</v>
      </c>
      <c r="ED5" s="108" t="s">
        <v>1476</v>
      </c>
      <c r="EE5" s="108" t="s">
        <v>1274</v>
      </c>
      <c r="EF5" s="108" t="s">
        <v>1274</v>
      </c>
      <c r="EG5" s="108" t="s">
        <v>1274</v>
      </c>
      <c r="EH5" s="108" t="s">
        <v>1274</v>
      </c>
      <c r="EI5" s="108" t="s">
        <v>1274</v>
      </c>
      <c r="EJ5" s="107"/>
      <c r="EK5" s="108" t="s">
        <v>1397</v>
      </c>
      <c r="EL5" s="108" t="s">
        <v>1266</v>
      </c>
      <c r="EM5" s="108" t="s">
        <v>1397</v>
      </c>
      <c r="EN5" s="108" t="s">
        <v>1397</v>
      </c>
      <c r="EO5" s="108" t="s">
        <v>1397</v>
      </c>
      <c r="EP5" s="108" t="s">
        <v>1397</v>
      </c>
      <c r="EQ5" s="108" t="s">
        <v>1397</v>
      </c>
      <c r="ER5" s="108" t="s">
        <v>1397</v>
      </c>
      <c r="ES5" s="107"/>
      <c r="ET5" s="108" t="s">
        <v>1397</v>
      </c>
      <c r="EU5" s="108" t="s">
        <v>1397</v>
      </c>
      <c r="EV5" s="108" t="s">
        <v>1397</v>
      </c>
      <c r="EW5" s="108" t="s">
        <v>1397</v>
      </c>
      <c r="EX5" s="108" t="s">
        <v>1397</v>
      </c>
      <c r="EY5" s="108" t="s">
        <v>1397</v>
      </c>
      <c r="EZ5" s="108" t="s">
        <v>1397</v>
      </c>
      <c r="FA5" s="108" t="s">
        <v>1397</v>
      </c>
      <c r="FB5" s="108" t="s">
        <v>1397</v>
      </c>
      <c r="FC5" s="108" t="s">
        <v>1397</v>
      </c>
      <c r="FD5" s="108" t="s">
        <v>1397</v>
      </c>
      <c r="FE5" s="108" t="s">
        <v>1397</v>
      </c>
      <c r="FF5" s="108" t="s">
        <v>1397</v>
      </c>
      <c r="FG5" s="108" t="s">
        <v>1397</v>
      </c>
      <c r="FH5" s="107"/>
      <c r="FI5" s="107"/>
      <c r="FJ5" s="108" t="s">
        <v>1397</v>
      </c>
      <c r="FK5" s="107"/>
      <c r="FL5" s="108" t="s">
        <v>1397</v>
      </c>
      <c r="FM5" s="108" t="s">
        <v>1397</v>
      </c>
      <c r="FN5" s="108" t="s">
        <v>1397</v>
      </c>
      <c r="FO5" s="108" t="s">
        <v>1397</v>
      </c>
      <c r="FP5" s="108" t="s">
        <v>1397</v>
      </c>
      <c r="FQ5" s="108" t="s">
        <v>1397</v>
      </c>
      <c r="FR5" s="108" t="s">
        <v>1397</v>
      </c>
      <c r="FS5" s="108" t="s">
        <v>1509</v>
      </c>
      <c r="FT5" s="108" t="s">
        <v>1321</v>
      </c>
      <c r="FU5" s="108" t="s">
        <v>1509</v>
      </c>
      <c r="FV5" s="107"/>
      <c r="FW5" s="107"/>
      <c r="FX5" s="108" t="s">
        <v>1397</v>
      </c>
      <c r="FY5" s="108" t="s">
        <v>1397</v>
      </c>
      <c r="FZ5" s="108" t="s">
        <v>1397</v>
      </c>
      <c r="GA5" s="108" t="s">
        <v>1397</v>
      </c>
      <c r="GB5" s="108" t="s">
        <v>1397</v>
      </c>
      <c r="GC5" s="108" t="s">
        <v>1397</v>
      </c>
      <c r="GD5" s="108" t="s">
        <v>1397</v>
      </c>
      <c r="GE5" s="108" t="s">
        <v>1397</v>
      </c>
      <c r="GF5" s="108" t="s">
        <v>1397</v>
      </c>
      <c r="GG5" s="108" t="s">
        <v>1397</v>
      </c>
      <c r="GH5" s="108" t="s">
        <v>1397</v>
      </c>
      <c r="GI5" s="108" t="s">
        <v>1397</v>
      </c>
      <c r="GJ5" s="108" t="s">
        <v>1397</v>
      </c>
      <c r="GK5" s="108" t="s">
        <v>1397</v>
      </c>
      <c r="GL5" s="108" t="s">
        <v>1397</v>
      </c>
      <c r="GM5" s="108" t="s">
        <v>1509</v>
      </c>
      <c r="GN5" s="108" t="s">
        <v>1397</v>
      </c>
      <c r="GO5" s="108" t="s">
        <v>1397</v>
      </c>
      <c r="GP5" s="108" t="s">
        <v>1397</v>
      </c>
      <c r="GQ5" s="108" t="s">
        <v>1266</v>
      </c>
      <c r="GR5" s="108" t="s">
        <v>1266</v>
      </c>
      <c r="GS5" s="108" t="s">
        <v>1266</v>
      </c>
      <c r="GT5" s="108" t="s">
        <v>1266</v>
      </c>
      <c r="GU5" s="108" t="s">
        <v>1260</v>
      </c>
      <c r="GV5" s="108" t="s">
        <v>1260</v>
      </c>
      <c r="GW5" s="108" t="s">
        <v>1266</v>
      </c>
      <c r="GX5" s="107"/>
      <c r="GY5" s="108" t="s">
        <v>1509</v>
      </c>
      <c r="GZ5" s="108" t="s">
        <v>1397</v>
      </c>
      <c r="HA5" s="108" t="s">
        <v>1397</v>
      </c>
      <c r="HB5" s="108" t="s">
        <v>1397</v>
      </c>
      <c r="HC5" s="108" t="s">
        <v>1397</v>
      </c>
      <c r="HD5" s="108" t="s">
        <v>1397</v>
      </c>
    </row>
    <row r="6" spans="1:212" ht="15" customHeight="1">
      <c r="A6" s="200">
        <v>6</v>
      </c>
      <c r="B6" s="207" t="s">
        <v>1263</v>
      </c>
      <c r="C6" s="108" t="str">
        <f t="shared" ref="C6:DC6" ca="1" si="4">IF(COUNTIF(DD:DD,$B6),INDIRECT(_xludf.CONCAT("B",$A6)),"")</f>
        <v/>
      </c>
      <c r="D6" s="108" t="str">
        <f t="shared" ca="1" si="4"/>
        <v/>
      </c>
      <c r="E6" s="108" t="str">
        <f t="shared" ca="1" si="4"/>
        <v/>
      </c>
      <c r="F6" s="108" t="str">
        <f t="shared" ca="1" si="4"/>
        <v/>
      </c>
      <c r="G6" s="108" t="str">
        <f t="shared" ca="1" si="4"/>
        <v/>
      </c>
      <c r="H6" s="108" t="str">
        <f t="shared" ca="1" si="4"/>
        <v/>
      </c>
      <c r="I6" s="108" t="str">
        <f t="shared" ca="1" si="4"/>
        <v/>
      </c>
      <c r="J6" s="108" t="str">
        <f t="shared" ca="1" si="4"/>
        <v/>
      </c>
      <c r="K6" s="108" t="str">
        <f t="shared" ca="1" si="4"/>
        <v/>
      </c>
      <c r="L6" s="108" t="str">
        <f t="shared" ca="1" si="4"/>
        <v/>
      </c>
      <c r="M6" s="108" t="str">
        <f t="shared" ca="1" si="4"/>
        <v/>
      </c>
      <c r="N6" s="108" t="str">
        <f t="shared" ca="1" si="4"/>
        <v/>
      </c>
      <c r="O6" s="108" t="str">
        <f t="shared" ca="1" si="4"/>
        <v/>
      </c>
      <c r="P6" s="108" t="str">
        <f t="shared" ca="1" si="4"/>
        <v/>
      </c>
      <c r="Q6" s="108" t="str">
        <f t="shared" ca="1" si="4"/>
        <v/>
      </c>
      <c r="R6" s="108" t="str">
        <f t="shared" ca="1" si="4"/>
        <v/>
      </c>
      <c r="S6" s="108" t="str">
        <f t="shared" ca="1" si="4"/>
        <v/>
      </c>
      <c r="T6" s="108" t="str">
        <f t="shared" ca="1" si="4"/>
        <v/>
      </c>
      <c r="U6" s="108" t="str">
        <f t="shared" ca="1" si="4"/>
        <v/>
      </c>
      <c r="V6" s="108" t="str">
        <f t="shared" ca="1" si="4"/>
        <v/>
      </c>
      <c r="W6" s="108" t="str">
        <f t="shared" ca="1" si="4"/>
        <v/>
      </c>
      <c r="X6" s="108" t="str">
        <f t="shared" ca="1" si="4"/>
        <v/>
      </c>
      <c r="Y6" s="108" t="str">
        <f t="shared" ca="1" si="4"/>
        <v/>
      </c>
      <c r="Z6" s="108" t="str">
        <f t="shared" ca="1" si="4"/>
        <v/>
      </c>
      <c r="AA6" s="108" t="str">
        <f t="shared" ca="1" si="4"/>
        <v/>
      </c>
      <c r="AB6" s="108" t="str">
        <f t="shared" ca="1" si="4"/>
        <v/>
      </c>
      <c r="AC6" s="108" t="str">
        <f t="shared" ca="1" si="4"/>
        <v/>
      </c>
      <c r="AD6" s="108" t="str">
        <f t="shared" ca="1" si="4"/>
        <v/>
      </c>
      <c r="AE6" s="108" t="str">
        <f t="shared" ca="1" si="4"/>
        <v/>
      </c>
      <c r="AF6" s="108" t="str">
        <f t="shared" ca="1" si="4"/>
        <v/>
      </c>
      <c r="AG6" s="108" t="str">
        <f t="shared" ca="1" si="4"/>
        <v/>
      </c>
      <c r="AH6" s="108" t="str">
        <f t="shared" ca="1" si="4"/>
        <v/>
      </c>
      <c r="AI6" s="108" t="str">
        <f t="shared" ca="1" si="4"/>
        <v/>
      </c>
      <c r="AJ6" s="108" t="str">
        <f t="shared" ca="1" si="4"/>
        <v/>
      </c>
      <c r="AK6" s="108" t="str">
        <f t="shared" ca="1" si="4"/>
        <v/>
      </c>
      <c r="AL6" s="108" t="str">
        <f t="shared" ca="1" si="4"/>
        <v/>
      </c>
      <c r="AM6" s="108" t="str">
        <f t="shared" ca="1" si="4"/>
        <v/>
      </c>
      <c r="AN6" s="108" t="str">
        <f t="shared" ca="1" si="4"/>
        <v/>
      </c>
      <c r="AO6" s="108" t="str">
        <f t="shared" ca="1" si="4"/>
        <v/>
      </c>
      <c r="AP6" s="108" t="str">
        <f t="shared" ca="1" si="4"/>
        <v/>
      </c>
      <c r="AQ6" s="108" t="str">
        <f t="shared" ca="1" si="4"/>
        <v/>
      </c>
      <c r="AR6" s="108" t="str">
        <f t="shared" ca="1" si="4"/>
        <v/>
      </c>
      <c r="AS6" s="108" t="str">
        <f t="shared" ca="1" si="4"/>
        <v/>
      </c>
      <c r="AT6" s="108" t="str">
        <f t="shared" ca="1" si="4"/>
        <v/>
      </c>
      <c r="AU6" s="108" t="str">
        <f t="shared" ca="1" si="4"/>
        <v/>
      </c>
      <c r="AV6" s="108" t="str">
        <f t="shared" ca="1" si="4"/>
        <v/>
      </c>
      <c r="AW6" s="108" t="str">
        <f t="shared" ca="1" si="4"/>
        <v/>
      </c>
      <c r="AX6" s="108" t="str">
        <f t="shared" ca="1" si="4"/>
        <v/>
      </c>
      <c r="AY6" s="108" t="str">
        <f t="shared" ca="1" si="4"/>
        <v/>
      </c>
      <c r="AZ6" s="108" t="str">
        <f t="shared" ca="1" si="4"/>
        <v/>
      </c>
      <c r="BA6" s="108" t="str">
        <f t="shared" ca="1" si="4"/>
        <v/>
      </c>
      <c r="BB6" s="108" t="str">
        <f t="shared" ca="1" si="4"/>
        <v/>
      </c>
      <c r="BC6" s="108" t="str">
        <f t="shared" ca="1" si="4"/>
        <v/>
      </c>
      <c r="BD6" s="108" t="str">
        <f t="shared" ca="1" si="4"/>
        <v/>
      </c>
      <c r="BE6" s="108" t="str">
        <f t="shared" ca="1" si="4"/>
        <v/>
      </c>
      <c r="BF6" s="108" t="str">
        <f t="shared" ca="1" si="4"/>
        <v/>
      </c>
      <c r="BG6" s="108" t="str">
        <f t="shared" ca="1" si="4"/>
        <v/>
      </c>
      <c r="BH6" s="108" t="str">
        <f t="shared" ca="1" si="4"/>
        <v/>
      </c>
      <c r="BI6" s="108" t="str">
        <f t="shared" ca="1" si="4"/>
        <v/>
      </c>
      <c r="BJ6" s="108" t="str">
        <f t="shared" ca="1" si="4"/>
        <v/>
      </c>
      <c r="BK6" s="108" t="str">
        <f t="shared" ca="1" si="4"/>
        <v/>
      </c>
      <c r="BL6" s="108" t="str">
        <f t="shared" ca="1" si="4"/>
        <v/>
      </c>
      <c r="BM6" s="108" t="str">
        <f t="shared" ca="1" si="4"/>
        <v/>
      </c>
      <c r="BN6" s="108" t="str">
        <f t="shared" ca="1" si="4"/>
        <v/>
      </c>
      <c r="BO6" s="108" t="str">
        <f t="shared" ca="1" si="4"/>
        <v/>
      </c>
      <c r="BP6" s="108" t="str">
        <f t="shared" ca="1" si="4"/>
        <v/>
      </c>
      <c r="BQ6" s="108" t="str">
        <f t="shared" ca="1" si="4"/>
        <v/>
      </c>
      <c r="BR6" s="108" t="str">
        <f t="shared" ca="1" si="4"/>
        <v/>
      </c>
      <c r="BS6" s="108" t="str">
        <f t="shared" ca="1" si="4"/>
        <v/>
      </c>
      <c r="BT6" s="108" t="str">
        <f t="shared" ca="1" si="4"/>
        <v/>
      </c>
      <c r="BU6" s="108" t="str">
        <f t="shared" ca="1" si="4"/>
        <v/>
      </c>
      <c r="BV6" s="108" t="str">
        <f t="shared" ca="1" si="4"/>
        <v/>
      </c>
      <c r="BW6" s="108" t="str">
        <f t="shared" ca="1" si="4"/>
        <v/>
      </c>
      <c r="BX6" s="108" t="str">
        <f t="shared" ca="1" si="4"/>
        <v/>
      </c>
      <c r="BY6" s="108" t="str">
        <f t="shared" ca="1" si="4"/>
        <v/>
      </c>
      <c r="BZ6" s="108" t="str">
        <f t="shared" ca="1" si="4"/>
        <v/>
      </c>
      <c r="CA6" s="108" t="str">
        <f t="shared" ca="1" si="4"/>
        <v/>
      </c>
      <c r="CB6" s="108" t="str">
        <f t="shared" ca="1" si="4"/>
        <v/>
      </c>
      <c r="CC6" s="108" t="str">
        <f t="shared" ca="1" si="4"/>
        <v/>
      </c>
      <c r="CD6" s="108" t="str">
        <f t="shared" ca="1" si="4"/>
        <v/>
      </c>
      <c r="CE6" s="108" t="str">
        <f t="shared" ca="1" si="4"/>
        <v/>
      </c>
      <c r="CF6" s="108" t="str">
        <f t="shared" ca="1" si="4"/>
        <v/>
      </c>
      <c r="CG6" s="108" t="str">
        <f t="shared" ca="1" si="4"/>
        <v/>
      </c>
      <c r="CH6" s="108" t="e">
        <f t="shared" ca="1" si="4"/>
        <v>#NAME?</v>
      </c>
      <c r="CI6" s="108" t="str">
        <f t="shared" ca="1" si="4"/>
        <v/>
      </c>
      <c r="CJ6" s="108" t="str">
        <f t="shared" ca="1" si="4"/>
        <v/>
      </c>
      <c r="CK6" s="108" t="str">
        <f t="shared" ca="1" si="4"/>
        <v/>
      </c>
      <c r="CL6" s="108" t="str">
        <f t="shared" ca="1" si="4"/>
        <v/>
      </c>
      <c r="CM6" s="108" t="str">
        <f t="shared" ca="1" si="4"/>
        <v/>
      </c>
      <c r="CN6" s="108" t="str">
        <f t="shared" ca="1" si="4"/>
        <v/>
      </c>
      <c r="CO6" s="108" t="str">
        <f t="shared" ca="1" si="4"/>
        <v/>
      </c>
      <c r="CP6" s="108" t="str">
        <f t="shared" ca="1" si="4"/>
        <v/>
      </c>
      <c r="CQ6" s="108" t="str">
        <f t="shared" ca="1" si="4"/>
        <v/>
      </c>
      <c r="CR6" s="108" t="str">
        <f t="shared" ca="1" si="4"/>
        <v/>
      </c>
      <c r="CS6" s="108" t="str">
        <f t="shared" ca="1" si="4"/>
        <v/>
      </c>
      <c r="CT6" s="108" t="str">
        <f t="shared" ca="1" si="4"/>
        <v/>
      </c>
      <c r="CU6" s="108" t="str">
        <f t="shared" ca="1" si="4"/>
        <v/>
      </c>
      <c r="CV6" s="108" t="str">
        <f t="shared" ca="1" si="4"/>
        <v/>
      </c>
      <c r="CW6" s="108" t="str">
        <f t="shared" ca="1" si="4"/>
        <v/>
      </c>
      <c r="CX6" s="108" t="str">
        <f t="shared" ca="1" si="4"/>
        <v/>
      </c>
      <c r="CY6" s="108" t="str">
        <f t="shared" ca="1" si="4"/>
        <v/>
      </c>
      <c r="CZ6" s="108" t="str">
        <f t="shared" ca="1" si="4"/>
        <v/>
      </c>
      <c r="DA6" s="108" t="str">
        <f t="shared" ca="1" si="4"/>
        <v/>
      </c>
      <c r="DB6" s="108" t="str">
        <f t="shared" ca="1" si="4"/>
        <v/>
      </c>
      <c r="DC6" s="108" t="str">
        <f t="shared" ca="1" si="4"/>
        <v/>
      </c>
      <c r="DD6" s="108" t="s">
        <v>1271</v>
      </c>
      <c r="DE6" s="108" t="s">
        <v>1271</v>
      </c>
      <c r="DF6" s="108" t="s">
        <v>1271</v>
      </c>
      <c r="DG6" s="108" t="s">
        <v>1271</v>
      </c>
      <c r="DH6" s="108" t="s">
        <v>1266</v>
      </c>
      <c r="DI6" s="108" t="s">
        <v>1274</v>
      </c>
      <c r="DJ6" s="108" t="s">
        <v>1271</v>
      </c>
      <c r="DK6" s="107"/>
      <c r="DL6" s="107"/>
      <c r="DM6" s="108" t="s">
        <v>1271</v>
      </c>
      <c r="DN6" s="108" t="s">
        <v>1271</v>
      </c>
      <c r="DO6" s="108" t="s">
        <v>1271</v>
      </c>
      <c r="DP6" s="108" t="s">
        <v>1271</v>
      </c>
      <c r="DQ6" s="108" t="s">
        <v>1271</v>
      </c>
      <c r="DR6" s="108" t="s">
        <v>1266</v>
      </c>
      <c r="DS6" s="108" t="s">
        <v>1271</v>
      </c>
      <c r="DT6" s="108" t="s">
        <v>1271</v>
      </c>
      <c r="DU6" s="108" t="s">
        <v>1271</v>
      </c>
      <c r="DV6" s="108" t="s">
        <v>1326</v>
      </c>
      <c r="DW6" s="108" t="s">
        <v>1326</v>
      </c>
      <c r="DX6" s="107"/>
      <c r="DY6" s="107"/>
      <c r="DZ6" s="107"/>
      <c r="EA6" s="108" t="s">
        <v>1266</v>
      </c>
      <c r="EB6" s="108" t="s">
        <v>1271</v>
      </c>
      <c r="EC6" s="108" t="s">
        <v>1271</v>
      </c>
      <c r="ED6" s="107"/>
      <c r="EE6" s="108" t="s">
        <v>1292</v>
      </c>
      <c r="EF6" s="108" t="s">
        <v>1286</v>
      </c>
      <c r="EG6" s="108" t="s">
        <v>1292</v>
      </c>
      <c r="EH6" s="108" t="s">
        <v>1292</v>
      </c>
      <c r="EI6" s="108" t="s">
        <v>1292</v>
      </c>
      <c r="EJ6" s="107"/>
      <c r="EK6" s="108" t="s">
        <v>1326</v>
      </c>
      <c r="EL6" s="108" t="s">
        <v>1271</v>
      </c>
      <c r="EM6" s="108" t="s">
        <v>1326</v>
      </c>
      <c r="EN6" s="108" t="s">
        <v>1326</v>
      </c>
      <c r="EO6" s="108" t="s">
        <v>1326</v>
      </c>
      <c r="EP6" s="108" t="s">
        <v>1326</v>
      </c>
      <c r="EQ6" s="108" t="s">
        <v>1326</v>
      </c>
      <c r="ER6" s="108" t="s">
        <v>1326</v>
      </c>
      <c r="ES6" s="107"/>
      <c r="ET6" s="108" t="s">
        <v>1326</v>
      </c>
      <c r="EU6" s="108" t="s">
        <v>1326</v>
      </c>
      <c r="EV6" s="108" t="s">
        <v>1326</v>
      </c>
      <c r="EW6" s="108" t="s">
        <v>1326</v>
      </c>
      <c r="EX6" s="108" t="s">
        <v>1326</v>
      </c>
      <c r="EY6" s="108" t="s">
        <v>1326</v>
      </c>
      <c r="EZ6" s="108" t="s">
        <v>1326</v>
      </c>
      <c r="FA6" s="108" t="s">
        <v>1326</v>
      </c>
      <c r="FB6" s="108" t="s">
        <v>1326</v>
      </c>
      <c r="FC6" s="108" t="s">
        <v>1326</v>
      </c>
      <c r="FD6" s="108" t="s">
        <v>1326</v>
      </c>
      <c r="FE6" s="108" t="s">
        <v>1326</v>
      </c>
      <c r="FF6" s="108" t="s">
        <v>1326</v>
      </c>
      <c r="FG6" s="108" t="s">
        <v>1326</v>
      </c>
      <c r="FH6" s="107"/>
      <c r="FI6" s="107"/>
      <c r="FJ6" s="108" t="s">
        <v>1463</v>
      </c>
      <c r="FK6" s="107"/>
      <c r="FL6" s="108" t="s">
        <v>1326</v>
      </c>
      <c r="FM6" s="108" t="s">
        <v>1326</v>
      </c>
      <c r="FN6" s="108" t="s">
        <v>1326</v>
      </c>
      <c r="FO6" s="108" t="s">
        <v>1326</v>
      </c>
      <c r="FP6" s="108" t="s">
        <v>1326</v>
      </c>
      <c r="FQ6" s="108" t="s">
        <v>1326</v>
      </c>
      <c r="FR6" s="108" t="s">
        <v>1326</v>
      </c>
      <c r="FS6" s="108" t="s">
        <v>1397</v>
      </c>
      <c r="FT6" s="108" t="s">
        <v>1509</v>
      </c>
      <c r="FU6" s="108" t="s">
        <v>1397</v>
      </c>
      <c r="FV6" s="107"/>
      <c r="FW6" s="107"/>
      <c r="FX6" s="108" t="s">
        <v>1326</v>
      </c>
      <c r="FY6" s="108" t="s">
        <v>1326</v>
      </c>
      <c r="FZ6" s="108" t="s">
        <v>1326</v>
      </c>
      <c r="GA6" s="108" t="s">
        <v>1326</v>
      </c>
      <c r="GB6" s="108" t="s">
        <v>1326</v>
      </c>
      <c r="GC6" s="108" t="s">
        <v>1326</v>
      </c>
      <c r="GD6" s="108" t="s">
        <v>1326</v>
      </c>
      <c r="GE6" s="108" t="s">
        <v>1326</v>
      </c>
      <c r="GF6" s="108" t="s">
        <v>1326</v>
      </c>
      <c r="GG6" s="108" t="s">
        <v>1326</v>
      </c>
      <c r="GH6" s="108" t="s">
        <v>1326</v>
      </c>
      <c r="GI6" s="108" t="s">
        <v>1326</v>
      </c>
      <c r="GJ6" s="108" t="s">
        <v>1326</v>
      </c>
      <c r="GK6" s="108" t="s">
        <v>1326</v>
      </c>
      <c r="GL6" s="108" t="s">
        <v>1326</v>
      </c>
      <c r="GM6" s="108" t="s">
        <v>1397</v>
      </c>
      <c r="GN6" s="108" t="s">
        <v>1326</v>
      </c>
      <c r="GO6" s="108" t="s">
        <v>1326</v>
      </c>
      <c r="GP6" s="108" t="s">
        <v>1326</v>
      </c>
      <c r="GQ6" s="108" t="s">
        <v>1271</v>
      </c>
      <c r="GR6" s="108" t="s">
        <v>1271</v>
      </c>
      <c r="GS6" s="108" t="s">
        <v>1271</v>
      </c>
      <c r="GT6" s="108" t="s">
        <v>1271</v>
      </c>
      <c r="GU6" s="108" t="s">
        <v>1266</v>
      </c>
      <c r="GV6" s="108" t="s">
        <v>1266</v>
      </c>
      <c r="GW6" s="108" t="s">
        <v>1271</v>
      </c>
      <c r="GX6" s="107"/>
      <c r="GY6" s="108" t="s">
        <v>1397</v>
      </c>
      <c r="GZ6" s="108" t="s">
        <v>1326</v>
      </c>
      <c r="HA6" s="108" t="s">
        <v>1326</v>
      </c>
      <c r="HB6" s="108" t="s">
        <v>1463</v>
      </c>
      <c r="HC6" s="108" t="s">
        <v>1326</v>
      </c>
      <c r="HD6" s="108" t="s">
        <v>1326</v>
      </c>
    </row>
    <row r="7" spans="1:212" ht="15" customHeight="1">
      <c r="A7" s="200">
        <v>7</v>
      </c>
      <c r="B7" s="202" t="s">
        <v>1266</v>
      </c>
      <c r="C7" s="108" t="e">
        <f t="shared" ref="C7:DC7" ca="1" si="5">IF(COUNTIF(DD:DD,$B7),INDIRECT(_xludf.CONCAT("B",$A7)),"")</f>
        <v>#NAME?</v>
      </c>
      <c r="D7" s="108" t="e">
        <f t="shared" ca="1" si="5"/>
        <v>#NAME?</v>
      </c>
      <c r="E7" s="108" t="e">
        <f t="shared" ca="1" si="5"/>
        <v>#NAME?</v>
      </c>
      <c r="F7" s="108" t="e">
        <f t="shared" ca="1" si="5"/>
        <v>#NAME?</v>
      </c>
      <c r="G7" s="108" t="e">
        <f t="shared" ca="1" si="5"/>
        <v>#NAME?</v>
      </c>
      <c r="H7" s="108" t="e">
        <f t="shared" ca="1" si="5"/>
        <v>#NAME?</v>
      </c>
      <c r="I7" s="108" t="e">
        <f t="shared" ca="1" si="5"/>
        <v>#NAME?</v>
      </c>
      <c r="J7" s="108" t="str">
        <f t="shared" ca="1" si="5"/>
        <v/>
      </c>
      <c r="K7" s="108" t="e">
        <f t="shared" ca="1" si="5"/>
        <v>#NAME?</v>
      </c>
      <c r="L7" s="108" t="e">
        <f t="shared" ca="1" si="5"/>
        <v>#NAME?</v>
      </c>
      <c r="M7" s="108" t="e">
        <f t="shared" ca="1" si="5"/>
        <v>#NAME?</v>
      </c>
      <c r="N7" s="108" t="e">
        <f t="shared" ca="1" si="5"/>
        <v>#NAME?</v>
      </c>
      <c r="O7" s="108" t="e">
        <f t="shared" ca="1" si="5"/>
        <v>#NAME?</v>
      </c>
      <c r="P7" s="108" t="e">
        <f t="shared" ca="1" si="5"/>
        <v>#NAME?</v>
      </c>
      <c r="Q7" s="108" t="e">
        <f t="shared" ca="1" si="5"/>
        <v>#NAME?</v>
      </c>
      <c r="R7" s="108" t="e">
        <f t="shared" ca="1" si="5"/>
        <v>#NAME?</v>
      </c>
      <c r="S7" s="108" t="e">
        <f t="shared" ca="1" si="5"/>
        <v>#NAME?</v>
      </c>
      <c r="T7" s="108" t="e">
        <f t="shared" ca="1" si="5"/>
        <v>#NAME?</v>
      </c>
      <c r="U7" s="108" t="e">
        <f t="shared" ca="1" si="5"/>
        <v>#NAME?</v>
      </c>
      <c r="V7" s="108" t="e">
        <f t="shared" ca="1" si="5"/>
        <v>#NAME?</v>
      </c>
      <c r="W7" s="108" t="str">
        <f t="shared" ca="1" si="5"/>
        <v/>
      </c>
      <c r="X7" s="108" t="e">
        <f t="shared" ca="1" si="5"/>
        <v>#NAME?</v>
      </c>
      <c r="Y7" s="108" t="e">
        <f t="shared" ca="1" si="5"/>
        <v>#NAME?</v>
      </c>
      <c r="Z7" s="108" t="e">
        <f t="shared" ca="1" si="5"/>
        <v>#NAME?</v>
      </c>
      <c r="AA7" s="108" t="e">
        <f t="shared" ca="1" si="5"/>
        <v>#NAME?</v>
      </c>
      <c r="AB7" s="108" t="e">
        <f t="shared" ca="1" si="5"/>
        <v>#NAME?</v>
      </c>
      <c r="AC7" s="108" t="e">
        <f t="shared" ca="1" si="5"/>
        <v>#NAME?</v>
      </c>
      <c r="AD7" s="108" t="e">
        <f t="shared" ca="1" si="5"/>
        <v>#NAME?</v>
      </c>
      <c r="AE7" s="108" t="e">
        <f t="shared" ca="1" si="5"/>
        <v>#NAME?</v>
      </c>
      <c r="AF7" s="108" t="e">
        <f t="shared" ca="1" si="5"/>
        <v>#NAME?</v>
      </c>
      <c r="AG7" s="108" t="e">
        <f t="shared" ca="1" si="5"/>
        <v>#NAME?</v>
      </c>
      <c r="AH7" s="108" t="e">
        <f t="shared" ca="1" si="5"/>
        <v>#NAME?</v>
      </c>
      <c r="AI7" s="108" t="e">
        <f t="shared" ca="1" si="5"/>
        <v>#NAME?</v>
      </c>
      <c r="AJ7" s="108" t="e">
        <f t="shared" ca="1" si="5"/>
        <v>#NAME?</v>
      </c>
      <c r="AK7" s="108" t="e">
        <f t="shared" ca="1" si="5"/>
        <v>#NAME?</v>
      </c>
      <c r="AL7" s="108" t="str">
        <f t="shared" ca="1" si="5"/>
        <v/>
      </c>
      <c r="AM7" s="108" t="e">
        <f t="shared" ca="1" si="5"/>
        <v>#NAME?</v>
      </c>
      <c r="AN7" s="108" t="e">
        <f t="shared" ca="1" si="5"/>
        <v>#NAME?</v>
      </c>
      <c r="AO7" s="108" t="e">
        <f t="shared" ca="1" si="5"/>
        <v>#NAME?</v>
      </c>
      <c r="AP7" s="108" t="e">
        <f t="shared" ca="1" si="5"/>
        <v>#NAME?</v>
      </c>
      <c r="AQ7" s="108" t="e">
        <f t="shared" ca="1" si="5"/>
        <v>#NAME?</v>
      </c>
      <c r="AR7" s="108" t="str">
        <f t="shared" ca="1" si="5"/>
        <v/>
      </c>
      <c r="AS7" s="108" t="e">
        <f t="shared" ca="1" si="5"/>
        <v>#NAME?</v>
      </c>
      <c r="AT7" s="108" t="e">
        <f t="shared" ca="1" si="5"/>
        <v>#NAME?</v>
      </c>
      <c r="AU7" s="108" t="e">
        <f t="shared" ca="1" si="5"/>
        <v>#NAME?</v>
      </c>
      <c r="AV7" s="108" t="e">
        <f t="shared" ca="1" si="5"/>
        <v>#NAME?</v>
      </c>
      <c r="AW7" s="108" t="e">
        <f t="shared" ca="1" si="5"/>
        <v>#NAME?</v>
      </c>
      <c r="AX7" s="108" t="e">
        <f t="shared" ca="1" si="5"/>
        <v>#NAME?</v>
      </c>
      <c r="AY7" s="108" t="e">
        <f t="shared" ca="1" si="5"/>
        <v>#NAME?</v>
      </c>
      <c r="AZ7" s="108" t="e">
        <f t="shared" ca="1" si="5"/>
        <v>#NAME?</v>
      </c>
      <c r="BA7" s="108" t="e">
        <f t="shared" ca="1" si="5"/>
        <v>#NAME?</v>
      </c>
      <c r="BB7" s="108" t="e">
        <f t="shared" ca="1" si="5"/>
        <v>#NAME?</v>
      </c>
      <c r="BC7" s="108" t="e">
        <f t="shared" ca="1" si="5"/>
        <v>#NAME?</v>
      </c>
      <c r="BD7" s="108" t="e">
        <f t="shared" ca="1" si="5"/>
        <v>#NAME?</v>
      </c>
      <c r="BE7" s="108" t="e">
        <f t="shared" ca="1" si="5"/>
        <v>#NAME?</v>
      </c>
      <c r="BF7" s="108" t="e">
        <f t="shared" ca="1" si="5"/>
        <v>#NAME?</v>
      </c>
      <c r="BG7" s="108" t="str">
        <f t="shared" ca="1" si="5"/>
        <v/>
      </c>
      <c r="BH7" s="108" t="str">
        <f t="shared" ca="1" si="5"/>
        <v/>
      </c>
      <c r="BI7" s="108" t="e">
        <f t="shared" ca="1" si="5"/>
        <v>#NAME?</v>
      </c>
      <c r="BJ7" s="108" t="e">
        <f t="shared" ca="1" si="5"/>
        <v>#NAME?</v>
      </c>
      <c r="BK7" s="108" t="e">
        <f t="shared" ca="1" si="5"/>
        <v>#NAME?</v>
      </c>
      <c r="BL7" s="108" t="e">
        <f t="shared" ca="1" si="5"/>
        <v>#NAME?</v>
      </c>
      <c r="BM7" s="108" t="e">
        <f t="shared" ca="1" si="5"/>
        <v>#NAME?</v>
      </c>
      <c r="BN7" s="108" t="e">
        <f t="shared" ca="1" si="5"/>
        <v>#NAME?</v>
      </c>
      <c r="BO7" s="108" t="e">
        <f t="shared" ca="1" si="5"/>
        <v>#NAME?</v>
      </c>
      <c r="BP7" s="108" t="e">
        <f t="shared" ca="1" si="5"/>
        <v>#NAME?</v>
      </c>
      <c r="BQ7" s="108" t="e">
        <f t="shared" ca="1" si="5"/>
        <v>#NAME?</v>
      </c>
      <c r="BR7" s="108" t="e">
        <f t="shared" ca="1" si="5"/>
        <v>#NAME?</v>
      </c>
      <c r="BS7" s="108" t="e">
        <f t="shared" ca="1" si="5"/>
        <v>#NAME?</v>
      </c>
      <c r="BT7" s="108" t="e">
        <f t="shared" ca="1" si="5"/>
        <v>#NAME?</v>
      </c>
      <c r="BU7" s="108" t="str">
        <f t="shared" ca="1" si="5"/>
        <v/>
      </c>
      <c r="BV7" s="108" t="str">
        <f t="shared" ca="1" si="5"/>
        <v/>
      </c>
      <c r="BW7" s="108" t="e">
        <f t="shared" ca="1" si="5"/>
        <v>#NAME?</v>
      </c>
      <c r="BX7" s="108" t="str">
        <f t="shared" ca="1" si="5"/>
        <v/>
      </c>
      <c r="BY7" s="108" t="e">
        <f t="shared" ca="1" si="5"/>
        <v>#NAME?</v>
      </c>
      <c r="BZ7" s="108" t="e">
        <f t="shared" ca="1" si="5"/>
        <v>#NAME?</v>
      </c>
      <c r="CA7" s="108" t="e">
        <f t="shared" ca="1" si="5"/>
        <v>#NAME?</v>
      </c>
      <c r="CB7" s="108" t="e">
        <f t="shared" ca="1" si="5"/>
        <v>#NAME?</v>
      </c>
      <c r="CC7" s="108" t="e">
        <f t="shared" ca="1" si="5"/>
        <v>#NAME?</v>
      </c>
      <c r="CD7" s="108" t="e">
        <f t="shared" ca="1" si="5"/>
        <v>#NAME?</v>
      </c>
      <c r="CE7" s="108" t="e">
        <f t="shared" ca="1" si="5"/>
        <v>#NAME?</v>
      </c>
      <c r="CF7" s="108" t="e">
        <f t="shared" ca="1" si="5"/>
        <v>#NAME?</v>
      </c>
      <c r="CG7" s="108" t="e">
        <f t="shared" ca="1" si="5"/>
        <v>#NAME?</v>
      </c>
      <c r="CH7" s="108" t="e">
        <f t="shared" ca="1" si="5"/>
        <v>#NAME?</v>
      </c>
      <c r="CI7" s="108" t="e">
        <f t="shared" ca="1" si="5"/>
        <v>#NAME?</v>
      </c>
      <c r="CJ7" s="108" t="e">
        <f t="shared" ca="1" si="5"/>
        <v>#NAME?</v>
      </c>
      <c r="CK7" s="108" t="e">
        <f t="shared" ca="1" si="5"/>
        <v>#NAME?</v>
      </c>
      <c r="CL7" s="108" t="e">
        <f t="shared" ca="1" si="5"/>
        <v>#NAME?</v>
      </c>
      <c r="CM7" s="108" t="e">
        <f t="shared" ca="1" si="5"/>
        <v>#NAME?</v>
      </c>
      <c r="CN7" s="108" t="e">
        <f t="shared" ca="1" si="5"/>
        <v>#NAME?</v>
      </c>
      <c r="CO7" s="108" t="e">
        <f t="shared" ca="1" si="5"/>
        <v>#NAME?</v>
      </c>
      <c r="CP7" s="108" t="e">
        <f t="shared" ca="1" si="5"/>
        <v>#NAME?</v>
      </c>
      <c r="CQ7" s="108" t="e">
        <f t="shared" ca="1" si="5"/>
        <v>#NAME?</v>
      </c>
      <c r="CR7" s="108" t="e">
        <f t="shared" ca="1" si="5"/>
        <v>#NAME?</v>
      </c>
      <c r="CS7" s="108" t="e">
        <f t="shared" ca="1" si="5"/>
        <v>#NAME?</v>
      </c>
      <c r="CT7" s="108" t="e">
        <f t="shared" ca="1" si="5"/>
        <v>#NAME?</v>
      </c>
      <c r="CU7" s="108" t="e">
        <f t="shared" ca="1" si="5"/>
        <v>#NAME?</v>
      </c>
      <c r="CV7" s="108" t="e">
        <f t="shared" ca="1" si="5"/>
        <v>#NAME?</v>
      </c>
      <c r="CW7" s="108" t="str">
        <f t="shared" ca="1" si="5"/>
        <v/>
      </c>
      <c r="CX7" s="108" t="e">
        <f t="shared" ca="1" si="5"/>
        <v>#NAME?</v>
      </c>
      <c r="CY7" s="108" t="e">
        <f t="shared" ca="1" si="5"/>
        <v>#NAME?</v>
      </c>
      <c r="CZ7" s="108" t="e">
        <f t="shared" ca="1" si="5"/>
        <v>#NAME?</v>
      </c>
      <c r="DA7" s="108" t="e">
        <f t="shared" ca="1" si="5"/>
        <v>#NAME?</v>
      </c>
      <c r="DB7" s="108" t="e">
        <f t="shared" ca="1" si="5"/>
        <v>#NAME?</v>
      </c>
      <c r="DC7" s="108" t="e">
        <f t="shared" ca="1" si="5"/>
        <v>#NAME?</v>
      </c>
      <c r="DD7" s="108" t="s">
        <v>1274</v>
      </c>
      <c r="DE7" s="108" t="s">
        <v>1274</v>
      </c>
      <c r="DF7" s="108" t="s">
        <v>1274</v>
      </c>
      <c r="DG7" s="108" t="s">
        <v>1274</v>
      </c>
      <c r="DH7" s="108" t="s">
        <v>1271</v>
      </c>
      <c r="DI7" s="108" t="s">
        <v>1286</v>
      </c>
      <c r="DJ7" s="108" t="s">
        <v>1274</v>
      </c>
      <c r="DK7" s="107"/>
      <c r="DL7" s="107"/>
      <c r="DM7" s="108" t="s">
        <v>1274</v>
      </c>
      <c r="DN7" s="108" t="s">
        <v>1274</v>
      </c>
      <c r="DO7" s="108" t="s">
        <v>1274</v>
      </c>
      <c r="DP7" s="108" t="s">
        <v>1274</v>
      </c>
      <c r="DQ7" s="108" t="s">
        <v>1274</v>
      </c>
      <c r="DR7" s="108" t="s">
        <v>1271</v>
      </c>
      <c r="DS7" s="108" t="s">
        <v>1274</v>
      </c>
      <c r="DT7" s="108" t="s">
        <v>1274</v>
      </c>
      <c r="DU7" s="108" t="s">
        <v>1274</v>
      </c>
      <c r="DV7" s="108" t="s">
        <v>1463</v>
      </c>
      <c r="DW7" s="108" t="s">
        <v>1463</v>
      </c>
      <c r="DX7" s="107"/>
      <c r="DY7" s="107"/>
      <c r="DZ7" s="107"/>
      <c r="EA7" s="108" t="s">
        <v>1271</v>
      </c>
      <c r="EB7" s="108" t="s">
        <v>1274</v>
      </c>
      <c r="EC7" s="108" t="s">
        <v>1274</v>
      </c>
      <c r="ED7" s="107"/>
      <c r="EE7" s="108" t="s">
        <v>1304</v>
      </c>
      <c r="EF7" s="108" t="s">
        <v>1292</v>
      </c>
      <c r="EG7" s="108" t="s">
        <v>1304</v>
      </c>
      <c r="EH7" s="108" t="s">
        <v>1304</v>
      </c>
      <c r="EI7" s="108" t="s">
        <v>1304</v>
      </c>
      <c r="EJ7" s="107"/>
      <c r="EK7" s="108" t="s">
        <v>1463</v>
      </c>
      <c r="EL7" s="108" t="s">
        <v>1274</v>
      </c>
      <c r="EM7" s="108" t="s">
        <v>1463</v>
      </c>
      <c r="EN7" s="108" t="s">
        <v>1463</v>
      </c>
      <c r="EO7" s="108" t="s">
        <v>1463</v>
      </c>
      <c r="EP7" s="108" t="s">
        <v>1463</v>
      </c>
      <c r="EQ7" s="108" t="s">
        <v>1463</v>
      </c>
      <c r="ER7" s="108" t="s">
        <v>1463</v>
      </c>
      <c r="ES7" s="107"/>
      <c r="ET7" s="108" t="s">
        <v>1463</v>
      </c>
      <c r="EU7" s="108" t="s">
        <v>1463</v>
      </c>
      <c r="EV7" s="108" t="s">
        <v>1463</v>
      </c>
      <c r="EW7" s="108" t="s">
        <v>1463</v>
      </c>
      <c r="EX7" s="108" t="s">
        <v>1463</v>
      </c>
      <c r="EY7" s="108" t="s">
        <v>1463</v>
      </c>
      <c r="EZ7" s="108" t="s">
        <v>1463</v>
      </c>
      <c r="FA7" s="108" t="s">
        <v>1463</v>
      </c>
      <c r="FB7" s="108" t="s">
        <v>1463</v>
      </c>
      <c r="FC7" s="108" t="s">
        <v>1463</v>
      </c>
      <c r="FD7" s="108" t="s">
        <v>1463</v>
      </c>
      <c r="FE7" s="108" t="s">
        <v>1463</v>
      </c>
      <c r="FF7" s="108" t="s">
        <v>1463</v>
      </c>
      <c r="FG7" s="108" t="s">
        <v>1463</v>
      </c>
      <c r="FH7" s="107"/>
      <c r="FI7" s="107"/>
      <c r="FJ7" s="108" t="s">
        <v>1363</v>
      </c>
      <c r="FK7" s="107"/>
      <c r="FL7" s="108" t="s">
        <v>1463</v>
      </c>
      <c r="FM7" s="108" t="s">
        <v>1463</v>
      </c>
      <c r="FN7" s="108" t="s">
        <v>1463</v>
      </c>
      <c r="FO7" s="108" t="s">
        <v>1463</v>
      </c>
      <c r="FP7" s="108" t="s">
        <v>1463</v>
      </c>
      <c r="FQ7" s="108" t="s">
        <v>1463</v>
      </c>
      <c r="FR7" s="108" t="s">
        <v>1463</v>
      </c>
      <c r="FS7" s="108" t="s">
        <v>1326</v>
      </c>
      <c r="FT7" s="108" t="s">
        <v>1397</v>
      </c>
      <c r="FU7" s="108" t="s">
        <v>1326</v>
      </c>
      <c r="FV7" s="107"/>
      <c r="FW7" s="107"/>
      <c r="FX7" s="108" t="s">
        <v>1463</v>
      </c>
      <c r="FY7" s="108" t="s">
        <v>1463</v>
      </c>
      <c r="FZ7" s="108" t="s">
        <v>1463</v>
      </c>
      <c r="GA7" s="108" t="s">
        <v>1463</v>
      </c>
      <c r="GB7" s="108" t="s">
        <v>1463</v>
      </c>
      <c r="GC7" s="108" t="s">
        <v>1463</v>
      </c>
      <c r="GD7" s="108" t="s">
        <v>1463</v>
      </c>
      <c r="GE7" s="108" t="s">
        <v>1463</v>
      </c>
      <c r="GF7" s="108" t="s">
        <v>1463</v>
      </c>
      <c r="GG7" s="108" t="s">
        <v>1463</v>
      </c>
      <c r="GH7" s="108" t="s">
        <v>1463</v>
      </c>
      <c r="GI7" s="108" t="s">
        <v>1463</v>
      </c>
      <c r="GJ7" s="108" t="s">
        <v>1463</v>
      </c>
      <c r="GK7" s="108" t="s">
        <v>1463</v>
      </c>
      <c r="GL7" s="108" t="s">
        <v>1463</v>
      </c>
      <c r="GM7" s="108" t="s">
        <v>1326</v>
      </c>
      <c r="GN7" s="108" t="s">
        <v>1463</v>
      </c>
      <c r="GO7" s="108" t="s">
        <v>1463</v>
      </c>
      <c r="GP7" s="108" t="s">
        <v>1463</v>
      </c>
      <c r="GQ7" s="108" t="s">
        <v>1274</v>
      </c>
      <c r="GR7" s="108" t="s">
        <v>1274</v>
      </c>
      <c r="GS7" s="108" t="s">
        <v>1274</v>
      </c>
      <c r="GT7" s="108" t="s">
        <v>1274</v>
      </c>
      <c r="GU7" s="108" t="s">
        <v>1271</v>
      </c>
      <c r="GV7" s="108" t="s">
        <v>1271</v>
      </c>
      <c r="GW7" s="108" t="s">
        <v>1274</v>
      </c>
      <c r="GX7" s="107"/>
      <c r="GY7" s="108" t="s">
        <v>1326</v>
      </c>
      <c r="GZ7" s="108" t="s">
        <v>1463</v>
      </c>
      <c r="HA7" s="108" t="s">
        <v>1463</v>
      </c>
      <c r="HB7" s="108" t="s">
        <v>1363</v>
      </c>
      <c r="HC7" s="108" t="s">
        <v>1463</v>
      </c>
      <c r="HD7" s="108" t="s">
        <v>1463</v>
      </c>
    </row>
    <row r="8" spans="1:212" ht="15" customHeight="1">
      <c r="A8" s="200">
        <v>8</v>
      </c>
      <c r="B8" s="202" t="s">
        <v>1271</v>
      </c>
      <c r="C8" s="108" t="e">
        <f t="shared" ref="C8:DC8" ca="1" si="6">IF(COUNTIF(DD:DD,$B8),INDIRECT(_xludf.CONCAT("B",$A8)),"")</f>
        <v>#NAME?</v>
      </c>
      <c r="D8" s="108" t="e">
        <f t="shared" ca="1" si="6"/>
        <v>#NAME?</v>
      </c>
      <c r="E8" s="108" t="e">
        <f t="shared" ca="1" si="6"/>
        <v>#NAME?</v>
      </c>
      <c r="F8" s="108" t="e">
        <f t="shared" ca="1" si="6"/>
        <v>#NAME?</v>
      </c>
      <c r="G8" s="108" t="e">
        <f t="shared" ca="1" si="6"/>
        <v>#NAME?</v>
      </c>
      <c r="H8" s="108" t="e">
        <f t="shared" ca="1" si="6"/>
        <v>#NAME?</v>
      </c>
      <c r="I8" s="108" t="e">
        <f t="shared" ca="1" si="6"/>
        <v>#NAME?</v>
      </c>
      <c r="J8" s="108" t="str">
        <f t="shared" ca="1" si="6"/>
        <v/>
      </c>
      <c r="K8" s="108" t="e">
        <f t="shared" ca="1" si="6"/>
        <v>#NAME?</v>
      </c>
      <c r="L8" s="108" t="e">
        <f t="shared" ca="1" si="6"/>
        <v>#NAME?</v>
      </c>
      <c r="M8" s="108" t="e">
        <f t="shared" ca="1" si="6"/>
        <v>#NAME?</v>
      </c>
      <c r="N8" s="108" t="e">
        <f t="shared" ca="1" si="6"/>
        <v>#NAME?</v>
      </c>
      <c r="O8" s="108" t="e">
        <f t="shared" ca="1" si="6"/>
        <v>#NAME?</v>
      </c>
      <c r="P8" s="108" t="e">
        <f t="shared" ca="1" si="6"/>
        <v>#NAME?</v>
      </c>
      <c r="Q8" s="108" t="e">
        <f t="shared" ca="1" si="6"/>
        <v>#NAME?</v>
      </c>
      <c r="R8" s="108" t="e">
        <f t="shared" ca="1" si="6"/>
        <v>#NAME?</v>
      </c>
      <c r="S8" s="108" t="e">
        <f t="shared" ca="1" si="6"/>
        <v>#NAME?</v>
      </c>
      <c r="T8" s="108" t="e">
        <f t="shared" ca="1" si="6"/>
        <v>#NAME?</v>
      </c>
      <c r="U8" s="108" t="e">
        <f t="shared" ca="1" si="6"/>
        <v>#NAME?</v>
      </c>
      <c r="V8" s="108" t="e">
        <f t="shared" ca="1" si="6"/>
        <v>#NAME?</v>
      </c>
      <c r="W8" s="108" t="str">
        <f t="shared" ca="1" si="6"/>
        <v/>
      </c>
      <c r="X8" s="108" t="e">
        <f t="shared" ca="1" si="6"/>
        <v>#NAME?</v>
      </c>
      <c r="Y8" s="108" t="e">
        <f t="shared" ca="1" si="6"/>
        <v>#NAME?</v>
      </c>
      <c r="Z8" s="108" t="e">
        <f t="shared" ca="1" si="6"/>
        <v>#NAME?</v>
      </c>
      <c r="AA8" s="108" t="e">
        <f t="shared" ca="1" si="6"/>
        <v>#NAME?</v>
      </c>
      <c r="AB8" s="108" t="e">
        <f t="shared" ca="1" si="6"/>
        <v>#NAME?</v>
      </c>
      <c r="AC8" s="108" t="e">
        <f t="shared" ca="1" si="6"/>
        <v>#NAME?</v>
      </c>
      <c r="AD8" s="108" t="e">
        <f t="shared" ca="1" si="6"/>
        <v>#NAME?</v>
      </c>
      <c r="AE8" s="108" t="e">
        <f t="shared" ca="1" si="6"/>
        <v>#NAME?</v>
      </c>
      <c r="AF8" s="108" t="e">
        <f t="shared" ca="1" si="6"/>
        <v>#NAME?</v>
      </c>
      <c r="AG8" s="108" t="e">
        <f t="shared" ca="1" si="6"/>
        <v>#NAME?</v>
      </c>
      <c r="AH8" s="108" t="e">
        <f t="shared" ca="1" si="6"/>
        <v>#NAME?</v>
      </c>
      <c r="AI8" s="108" t="e">
        <f t="shared" ca="1" si="6"/>
        <v>#NAME?</v>
      </c>
      <c r="AJ8" s="108" t="e">
        <f t="shared" ca="1" si="6"/>
        <v>#NAME?</v>
      </c>
      <c r="AK8" s="108" t="e">
        <f t="shared" ca="1" si="6"/>
        <v>#NAME?</v>
      </c>
      <c r="AL8" s="108" t="e">
        <f t="shared" ca="1" si="6"/>
        <v>#NAME?</v>
      </c>
      <c r="AM8" s="108" t="e">
        <f t="shared" ca="1" si="6"/>
        <v>#NAME?</v>
      </c>
      <c r="AN8" s="108" t="e">
        <f t="shared" ca="1" si="6"/>
        <v>#NAME?</v>
      </c>
      <c r="AO8" s="108" t="e">
        <f t="shared" ca="1" si="6"/>
        <v>#NAME?</v>
      </c>
      <c r="AP8" s="108" t="e">
        <f t="shared" ca="1" si="6"/>
        <v>#NAME?</v>
      </c>
      <c r="AQ8" s="108" t="e">
        <f t="shared" ca="1" si="6"/>
        <v>#NAME?</v>
      </c>
      <c r="AR8" s="108" t="str">
        <f t="shared" ca="1" si="6"/>
        <v/>
      </c>
      <c r="AS8" s="108" t="e">
        <f t="shared" ca="1" si="6"/>
        <v>#NAME?</v>
      </c>
      <c r="AT8" s="108" t="e">
        <f t="shared" ca="1" si="6"/>
        <v>#NAME?</v>
      </c>
      <c r="AU8" s="108" t="e">
        <f t="shared" ca="1" si="6"/>
        <v>#NAME?</v>
      </c>
      <c r="AV8" s="108" t="e">
        <f t="shared" ca="1" si="6"/>
        <v>#NAME?</v>
      </c>
      <c r="AW8" s="108" t="e">
        <f t="shared" ca="1" si="6"/>
        <v>#NAME?</v>
      </c>
      <c r="AX8" s="108" t="e">
        <f t="shared" ca="1" si="6"/>
        <v>#NAME?</v>
      </c>
      <c r="AY8" s="108" t="e">
        <f t="shared" ca="1" si="6"/>
        <v>#NAME?</v>
      </c>
      <c r="AZ8" s="108" t="e">
        <f t="shared" ca="1" si="6"/>
        <v>#NAME?</v>
      </c>
      <c r="BA8" s="108" t="e">
        <f t="shared" ca="1" si="6"/>
        <v>#NAME?</v>
      </c>
      <c r="BB8" s="108" t="e">
        <f t="shared" ca="1" si="6"/>
        <v>#NAME?</v>
      </c>
      <c r="BC8" s="108" t="e">
        <f t="shared" ca="1" si="6"/>
        <v>#NAME?</v>
      </c>
      <c r="BD8" s="108" t="e">
        <f t="shared" ca="1" si="6"/>
        <v>#NAME?</v>
      </c>
      <c r="BE8" s="108" t="e">
        <f t="shared" ca="1" si="6"/>
        <v>#NAME?</v>
      </c>
      <c r="BF8" s="108" t="e">
        <f t="shared" ca="1" si="6"/>
        <v>#NAME?</v>
      </c>
      <c r="BG8" s="108" t="str">
        <f t="shared" ca="1" si="6"/>
        <v/>
      </c>
      <c r="BH8" s="108" t="str">
        <f t="shared" ca="1" si="6"/>
        <v/>
      </c>
      <c r="BI8" s="108" t="e">
        <f t="shared" ca="1" si="6"/>
        <v>#NAME?</v>
      </c>
      <c r="BJ8" s="108" t="e">
        <f t="shared" ca="1" si="6"/>
        <v>#NAME?</v>
      </c>
      <c r="BK8" s="108" t="e">
        <f t="shared" ca="1" si="6"/>
        <v>#NAME?</v>
      </c>
      <c r="BL8" s="108" t="e">
        <f t="shared" ca="1" si="6"/>
        <v>#NAME?</v>
      </c>
      <c r="BM8" s="108" t="e">
        <f t="shared" ca="1" si="6"/>
        <v>#NAME?</v>
      </c>
      <c r="BN8" s="108" t="e">
        <f t="shared" ca="1" si="6"/>
        <v>#NAME?</v>
      </c>
      <c r="BO8" s="108" t="e">
        <f t="shared" ca="1" si="6"/>
        <v>#NAME?</v>
      </c>
      <c r="BP8" s="108" t="e">
        <f t="shared" ca="1" si="6"/>
        <v>#NAME?</v>
      </c>
      <c r="BQ8" s="108" t="e">
        <f t="shared" ca="1" si="6"/>
        <v>#NAME?</v>
      </c>
      <c r="BR8" s="108" t="e">
        <f t="shared" ca="1" si="6"/>
        <v>#NAME?</v>
      </c>
      <c r="BS8" s="108" t="e">
        <f t="shared" ca="1" si="6"/>
        <v>#NAME?</v>
      </c>
      <c r="BT8" s="108" t="e">
        <f t="shared" ca="1" si="6"/>
        <v>#NAME?</v>
      </c>
      <c r="BU8" s="108" t="str">
        <f t="shared" ca="1" si="6"/>
        <v/>
      </c>
      <c r="BV8" s="108" t="str">
        <f t="shared" ca="1" si="6"/>
        <v/>
      </c>
      <c r="BW8" s="108" t="e">
        <f t="shared" ca="1" si="6"/>
        <v>#NAME?</v>
      </c>
      <c r="BX8" s="108" t="e">
        <f t="shared" ca="1" si="6"/>
        <v>#NAME?</v>
      </c>
      <c r="BY8" s="108" t="e">
        <f t="shared" ca="1" si="6"/>
        <v>#NAME?</v>
      </c>
      <c r="BZ8" s="108" t="e">
        <f t="shared" ca="1" si="6"/>
        <v>#NAME?</v>
      </c>
      <c r="CA8" s="108" t="e">
        <f t="shared" ca="1" si="6"/>
        <v>#NAME?</v>
      </c>
      <c r="CB8" s="108" t="e">
        <f t="shared" ca="1" si="6"/>
        <v>#NAME?</v>
      </c>
      <c r="CC8" s="108" t="e">
        <f t="shared" ca="1" si="6"/>
        <v>#NAME?</v>
      </c>
      <c r="CD8" s="108" t="e">
        <f t="shared" ca="1" si="6"/>
        <v>#NAME?</v>
      </c>
      <c r="CE8" s="108" t="e">
        <f t="shared" ca="1" si="6"/>
        <v>#NAME?</v>
      </c>
      <c r="CF8" s="108" t="e">
        <f t="shared" ca="1" si="6"/>
        <v>#NAME?</v>
      </c>
      <c r="CG8" s="108" t="e">
        <f t="shared" ca="1" si="6"/>
        <v>#NAME?</v>
      </c>
      <c r="CH8" s="108" t="e">
        <f t="shared" ca="1" si="6"/>
        <v>#NAME?</v>
      </c>
      <c r="CI8" s="108" t="e">
        <f t="shared" ca="1" si="6"/>
        <v>#NAME?</v>
      </c>
      <c r="CJ8" s="108" t="e">
        <f t="shared" ca="1" si="6"/>
        <v>#NAME?</v>
      </c>
      <c r="CK8" s="108" t="e">
        <f t="shared" ca="1" si="6"/>
        <v>#NAME?</v>
      </c>
      <c r="CL8" s="108" t="e">
        <f t="shared" ca="1" si="6"/>
        <v>#NAME?</v>
      </c>
      <c r="CM8" s="108" t="e">
        <f t="shared" ca="1" si="6"/>
        <v>#NAME?</v>
      </c>
      <c r="CN8" s="108" t="e">
        <f t="shared" ca="1" si="6"/>
        <v>#NAME?</v>
      </c>
      <c r="CO8" s="108" t="e">
        <f t="shared" ca="1" si="6"/>
        <v>#NAME?</v>
      </c>
      <c r="CP8" s="108" t="e">
        <f t="shared" ca="1" si="6"/>
        <v>#NAME?</v>
      </c>
      <c r="CQ8" s="108" t="e">
        <f t="shared" ca="1" si="6"/>
        <v>#NAME?</v>
      </c>
      <c r="CR8" s="108" t="e">
        <f t="shared" ca="1" si="6"/>
        <v>#NAME?</v>
      </c>
      <c r="CS8" s="108" t="e">
        <f t="shared" ca="1" si="6"/>
        <v>#NAME?</v>
      </c>
      <c r="CT8" s="108" t="e">
        <f t="shared" ca="1" si="6"/>
        <v>#NAME?</v>
      </c>
      <c r="CU8" s="108" t="e">
        <f t="shared" ca="1" si="6"/>
        <v>#NAME?</v>
      </c>
      <c r="CV8" s="108" t="e">
        <f t="shared" ca="1" si="6"/>
        <v>#NAME?</v>
      </c>
      <c r="CW8" s="108" t="str">
        <f t="shared" ca="1" si="6"/>
        <v/>
      </c>
      <c r="CX8" s="108" t="e">
        <f t="shared" ca="1" si="6"/>
        <v>#NAME?</v>
      </c>
      <c r="CY8" s="108" t="e">
        <f t="shared" ca="1" si="6"/>
        <v>#NAME?</v>
      </c>
      <c r="CZ8" s="108" t="e">
        <f t="shared" ca="1" si="6"/>
        <v>#NAME?</v>
      </c>
      <c r="DA8" s="108" t="e">
        <f t="shared" ca="1" si="6"/>
        <v>#NAME?</v>
      </c>
      <c r="DB8" s="108" t="e">
        <f t="shared" ca="1" si="6"/>
        <v>#NAME?</v>
      </c>
      <c r="DC8" s="108" t="e">
        <f t="shared" ca="1" si="6"/>
        <v>#NAME?</v>
      </c>
      <c r="DD8" s="108" t="s">
        <v>1292</v>
      </c>
      <c r="DE8" s="108" t="s">
        <v>1292</v>
      </c>
      <c r="DF8" s="108" t="s">
        <v>1286</v>
      </c>
      <c r="DG8" s="108" t="s">
        <v>1286</v>
      </c>
      <c r="DH8" s="108" t="s">
        <v>1274</v>
      </c>
      <c r="DI8" s="108" t="s">
        <v>1292</v>
      </c>
      <c r="DJ8" s="108" t="s">
        <v>1292</v>
      </c>
      <c r="DK8" s="107"/>
      <c r="DL8" s="107"/>
      <c r="DM8" s="108" t="s">
        <v>1286</v>
      </c>
      <c r="DN8" s="108" t="s">
        <v>1292</v>
      </c>
      <c r="DO8" s="108" t="s">
        <v>1286</v>
      </c>
      <c r="DP8" s="108" t="s">
        <v>1286</v>
      </c>
      <c r="DQ8" s="108" t="s">
        <v>1286</v>
      </c>
      <c r="DR8" s="108" t="s">
        <v>1274</v>
      </c>
      <c r="DS8" s="108" t="s">
        <v>1286</v>
      </c>
      <c r="DT8" s="108" t="s">
        <v>1286</v>
      </c>
      <c r="DU8" s="108" t="s">
        <v>1286</v>
      </c>
      <c r="DV8" s="108" t="s">
        <v>1363</v>
      </c>
      <c r="DW8" s="108" t="s">
        <v>1363</v>
      </c>
      <c r="DX8" s="107"/>
      <c r="DY8" s="107"/>
      <c r="DZ8" s="107"/>
      <c r="EA8" s="108" t="s">
        <v>1274</v>
      </c>
      <c r="EB8" s="108" t="s">
        <v>1286</v>
      </c>
      <c r="EC8" s="108" t="s">
        <v>1286</v>
      </c>
      <c r="ED8" s="107"/>
      <c r="EE8" s="108" t="s">
        <v>1315</v>
      </c>
      <c r="EF8" s="108" t="s">
        <v>1304</v>
      </c>
      <c r="EG8" s="108" t="s">
        <v>1315</v>
      </c>
      <c r="EH8" s="108" t="s">
        <v>1315</v>
      </c>
      <c r="EI8" s="108" t="s">
        <v>1315</v>
      </c>
      <c r="EJ8" s="107"/>
      <c r="EK8" s="108" t="s">
        <v>1363</v>
      </c>
      <c r="EL8" s="108" t="s">
        <v>1286</v>
      </c>
      <c r="EM8" s="108" t="s">
        <v>1363</v>
      </c>
      <c r="EN8" s="108" t="s">
        <v>1363</v>
      </c>
      <c r="EO8" s="108" t="s">
        <v>1363</v>
      </c>
      <c r="EP8" s="108" t="s">
        <v>1363</v>
      </c>
      <c r="EQ8" s="108" t="s">
        <v>1363</v>
      </c>
      <c r="ER8" s="108" t="s">
        <v>1363</v>
      </c>
      <c r="ES8" s="107"/>
      <c r="ET8" s="108" t="s">
        <v>1363</v>
      </c>
      <c r="EU8" s="108" t="s">
        <v>1363</v>
      </c>
      <c r="EV8" s="108" t="s">
        <v>1363</v>
      </c>
      <c r="EW8" s="108" t="s">
        <v>1363</v>
      </c>
      <c r="EX8" s="108" t="s">
        <v>1363</v>
      </c>
      <c r="EY8" s="108" t="s">
        <v>1363</v>
      </c>
      <c r="EZ8" s="108" t="s">
        <v>1363</v>
      </c>
      <c r="FA8" s="108" t="s">
        <v>1363</v>
      </c>
      <c r="FB8" s="108" t="s">
        <v>1363</v>
      </c>
      <c r="FC8" s="108" t="s">
        <v>1363</v>
      </c>
      <c r="FD8" s="108" t="s">
        <v>1363</v>
      </c>
      <c r="FE8" s="108" t="s">
        <v>1363</v>
      </c>
      <c r="FF8" s="108" t="s">
        <v>1363</v>
      </c>
      <c r="FG8" s="108" t="s">
        <v>1363</v>
      </c>
      <c r="FH8" s="107"/>
      <c r="FI8" s="107"/>
      <c r="FJ8" s="108" t="s">
        <v>1344</v>
      </c>
      <c r="FK8" s="107"/>
      <c r="FL8" s="108" t="s">
        <v>1363</v>
      </c>
      <c r="FM8" s="108" t="s">
        <v>1363</v>
      </c>
      <c r="FN8" s="108" t="s">
        <v>1363</v>
      </c>
      <c r="FO8" s="108" t="s">
        <v>1363</v>
      </c>
      <c r="FP8" s="108" t="s">
        <v>1363</v>
      </c>
      <c r="FQ8" s="108" t="s">
        <v>1363</v>
      </c>
      <c r="FR8" s="108" t="s">
        <v>1363</v>
      </c>
      <c r="FS8" s="108" t="s">
        <v>1463</v>
      </c>
      <c r="FT8" s="108" t="s">
        <v>1274</v>
      </c>
      <c r="FU8" s="108" t="s">
        <v>1463</v>
      </c>
      <c r="FV8" s="107"/>
      <c r="FW8" s="107"/>
      <c r="FX8" s="108" t="s">
        <v>1363</v>
      </c>
      <c r="FY8" s="108" t="s">
        <v>1363</v>
      </c>
      <c r="FZ8" s="108" t="s">
        <v>1363</v>
      </c>
      <c r="GA8" s="108" t="s">
        <v>1363</v>
      </c>
      <c r="GB8" s="108" t="s">
        <v>1363</v>
      </c>
      <c r="GC8" s="108" t="s">
        <v>1363</v>
      </c>
      <c r="GD8" s="108" t="s">
        <v>1363</v>
      </c>
      <c r="GE8" s="108" t="s">
        <v>1363</v>
      </c>
      <c r="GF8" s="108" t="s">
        <v>1363</v>
      </c>
      <c r="GG8" s="108" t="s">
        <v>1363</v>
      </c>
      <c r="GH8" s="108" t="s">
        <v>1363</v>
      </c>
      <c r="GI8" s="108" t="s">
        <v>1363</v>
      </c>
      <c r="GJ8" s="108" t="s">
        <v>1363</v>
      </c>
      <c r="GK8" s="108" t="s">
        <v>1363</v>
      </c>
      <c r="GL8" s="108" t="s">
        <v>1363</v>
      </c>
      <c r="GM8" s="108" t="s">
        <v>1463</v>
      </c>
      <c r="GN8" s="108" t="s">
        <v>1363</v>
      </c>
      <c r="GO8" s="108" t="s">
        <v>1363</v>
      </c>
      <c r="GP8" s="108" t="s">
        <v>1363</v>
      </c>
      <c r="GQ8" s="108" t="s">
        <v>1301</v>
      </c>
      <c r="GR8" s="108" t="s">
        <v>1286</v>
      </c>
      <c r="GS8" s="108" t="s">
        <v>1286</v>
      </c>
      <c r="GT8" s="108" t="s">
        <v>1286</v>
      </c>
      <c r="GU8" s="108" t="s">
        <v>1274</v>
      </c>
      <c r="GV8" s="108" t="s">
        <v>1274</v>
      </c>
      <c r="GW8" s="108" t="s">
        <v>1286</v>
      </c>
      <c r="GX8" s="107"/>
      <c r="GY8" s="108" t="s">
        <v>1463</v>
      </c>
      <c r="GZ8" s="108" t="s">
        <v>1363</v>
      </c>
      <c r="HA8" s="108" t="s">
        <v>1363</v>
      </c>
      <c r="HB8" s="108" t="s">
        <v>1344</v>
      </c>
      <c r="HC8" s="108" t="s">
        <v>1363</v>
      </c>
      <c r="HD8" s="108" t="s">
        <v>1363</v>
      </c>
    </row>
    <row r="9" spans="1:212" ht="15" customHeight="1">
      <c r="A9" s="200">
        <v>9</v>
      </c>
      <c r="B9" s="202" t="s">
        <v>1274</v>
      </c>
      <c r="C9" s="108" t="e">
        <f t="shared" ref="C9:DC9" ca="1" si="7">IF(COUNTIF(DD:DD,$B9),INDIRECT(_xludf.CONCAT("B",$A9)),"")</f>
        <v>#NAME?</v>
      </c>
      <c r="D9" s="108" t="e">
        <f t="shared" ca="1" si="7"/>
        <v>#NAME?</v>
      </c>
      <c r="E9" s="108" t="e">
        <f t="shared" ca="1" si="7"/>
        <v>#NAME?</v>
      </c>
      <c r="F9" s="108" t="e">
        <f t="shared" ca="1" si="7"/>
        <v>#NAME?</v>
      </c>
      <c r="G9" s="108" t="e">
        <f t="shared" ca="1" si="7"/>
        <v>#NAME?</v>
      </c>
      <c r="H9" s="108" t="e">
        <f t="shared" ca="1" si="7"/>
        <v>#NAME?</v>
      </c>
      <c r="I9" s="108" t="e">
        <f t="shared" ca="1" si="7"/>
        <v>#NAME?</v>
      </c>
      <c r="J9" s="108" t="str">
        <f t="shared" ca="1" si="7"/>
        <v/>
      </c>
      <c r="K9" s="108" t="str">
        <f t="shared" ca="1" si="7"/>
        <v/>
      </c>
      <c r="L9" s="108" t="e">
        <f t="shared" ca="1" si="7"/>
        <v>#NAME?</v>
      </c>
      <c r="M9" s="108" t="e">
        <f t="shared" ca="1" si="7"/>
        <v>#NAME?</v>
      </c>
      <c r="N9" s="108" t="e">
        <f t="shared" ca="1" si="7"/>
        <v>#NAME?</v>
      </c>
      <c r="O9" s="108" t="e">
        <f t="shared" ca="1" si="7"/>
        <v>#NAME?</v>
      </c>
      <c r="P9" s="108" t="e">
        <f t="shared" ca="1" si="7"/>
        <v>#NAME?</v>
      </c>
      <c r="Q9" s="108" t="e">
        <f t="shared" ca="1" si="7"/>
        <v>#NAME?</v>
      </c>
      <c r="R9" s="108" t="e">
        <f t="shared" ca="1" si="7"/>
        <v>#NAME?</v>
      </c>
      <c r="S9" s="108" t="e">
        <f t="shared" ca="1" si="7"/>
        <v>#NAME?</v>
      </c>
      <c r="T9" s="108" t="e">
        <f t="shared" ca="1" si="7"/>
        <v>#NAME?</v>
      </c>
      <c r="U9" s="108" t="e">
        <f t="shared" ca="1" si="7"/>
        <v>#NAME?</v>
      </c>
      <c r="V9" s="108" t="e">
        <f t="shared" ca="1" si="7"/>
        <v>#NAME?</v>
      </c>
      <c r="W9" s="108" t="str">
        <f t="shared" ca="1" si="7"/>
        <v/>
      </c>
      <c r="X9" s="108" t="str">
        <f t="shared" ca="1" si="7"/>
        <v/>
      </c>
      <c r="Y9" s="108" t="str">
        <f t="shared" ca="1" si="7"/>
        <v/>
      </c>
      <c r="Z9" s="108" t="e">
        <f t="shared" ca="1" si="7"/>
        <v>#NAME?</v>
      </c>
      <c r="AA9" s="108" t="e">
        <f t="shared" ca="1" si="7"/>
        <v>#NAME?</v>
      </c>
      <c r="AB9" s="108" t="e">
        <f t="shared" ca="1" si="7"/>
        <v>#NAME?</v>
      </c>
      <c r="AC9" s="108" t="str">
        <f t="shared" ca="1" si="7"/>
        <v/>
      </c>
      <c r="AD9" s="108" t="e">
        <f t="shared" ca="1" si="7"/>
        <v>#NAME?</v>
      </c>
      <c r="AE9" s="108" t="e">
        <f t="shared" ca="1" si="7"/>
        <v>#NAME?</v>
      </c>
      <c r="AF9" s="108" t="e">
        <f t="shared" ca="1" si="7"/>
        <v>#NAME?</v>
      </c>
      <c r="AG9" s="108" t="e">
        <f t="shared" ca="1" si="7"/>
        <v>#NAME?</v>
      </c>
      <c r="AH9" s="108" t="e">
        <f t="shared" ca="1" si="7"/>
        <v>#NAME?</v>
      </c>
      <c r="AI9" s="108" t="str">
        <f t="shared" ca="1" si="7"/>
        <v/>
      </c>
      <c r="AJ9" s="108" t="e">
        <f t="shared" ca="1" si="7"/>
        <v>#NAME?</v>
      </c>
      <c r="AK9" s="108" t="e">
        <f t="shared" ca="1" si="7"/>
        <v>#NAME?</v>
      </c>
      <c r="AL9" s="108" t="e">
        <f t="shared" ca="1" si="7"/>
        <v>#NAME?</v>
      </c>
      <c r="AM9" s="108" t="e">
        <f t="shared" ca="1" si="7"/>
        <v>#NAME?</v>
      </c>
      <c r="AN9" s="108" t="e">
        <f t="shared" ca="1" si="7"/>
        <v>#NAME?</v>
      </c>
      <c r="AO9" s="108" t="e">
        <f t="shared" ca="1" si="7"/>
        <v>#NAME?</v>
      </c>
      <c r="AP9" s="108" t="e">
        <f t="shared" ca="1" si="7"/>
        <v>#NAME?</v>
      </c>
      <c r="AQ9" s="108" t="e">
        <f t="shared" ca="1" si="7"/>
        <v>#NAME?</v>
      </c>
      <c r="AR9" s="108" t="str">
        <f t="shared" ca="1" si="7"/>
        <v/>
      </c>
      <c r="AS9" s="108" t="e">
        <f t="shared" ca="1" si="7"/>
        <v>#NAME?</v>
      </c>
      <c r="AT9" s="108" t="e">
        <f t="shared" ca="1" si="7"/>
        <v>#NAME?</v>
      </c>
      <c r="AU9" s="108" t="e">
        <f t="shared" ca="1" si="7"/>
        <v>#NAME?</v>
      </c>
      <c r="AV9" s="108" t="e">
        <f t="shared" ca="1" si="7"/>
        <v>#NAME?</v>
      </c>
      <c r="AW9" s="108" t="e">
        <f t="shared" ca="1" si="7"/>
        <v>#NAME?</v>
      </c>
      <c r="AX9" s="108" t="e">
        <f t="shared" ca="1" si="7"/>
        <v>#NAME?</v>
      </c>
      <c r="AY9" s="108" t="e">
        <f t="shared" ca="1" si="7"/>
        <v>#NAME?</v>
      </c>
      <c r="AZ9" s="108" t="e">
        <f t="shared" ca="1" si="7"/>
        <v>#NAME?</v>
      </c>
      <c r="BA9" s="108" t="e">
        <f t="shared" ca="1" si="7"/>
        <v>#NAME?</v>
      </c>
      <c r="BB9" s="108" t="e">
        <f t="shared" ca="1" si="7"/>
        <v>#NAME?</v>
      </c>
      <c r="BC9" s="108" t="str">
        <f t="shared" ca="1" si="7"/>
        <v/>
      </c>
      <c r="BD9" s="108" t="e">
        <f t="shared" ca="1" si="7"/>
        <v>#NAME?</v>
      </c>
      <c r="BE9" s="108" t="e">
        <f t="shared" ca="1" si="7"/>
        <v>#NAME?</v>
      </c>
      <c r="BF9" s="108" t="e">
        <f t="shared" ca="1" si="7"/>
        <v>#NAME?</v>
      </c>
      <c r="BG9" s="108" t="str">
        <f t="shared" ca="1" si="7"/>
        <v/>
      </c>
      <c r="BH9" s="108" t="str">
        <f t="shared" ca="1" si="7"/>
        <v/>
      </c>
      <c r="BI9" s="108" t="str">
        <f t="shared" ca="1" si="7"/>
        <v/>
      </c>
      <c r="BJ9" s="108" t="str">
        <f t="shared" ca="1" si="7"/>
        <v/>
      </c>
      <c r="BK9" s="108" t="e">
        <f t="shared" ca="1" si="7"/>
        <v>#NAME?</v>
      </c>
      <c r="BL9" s="108" t="e">
        <f t="shared" ca="1" si="7"/>
        <v>#NAME?</v>
      </c>
      <c r="BM9" s="108" t="e">
        <f t="shared" ca="1" si="7"/>
        <v>#NAME?</v>
      </c>
      <c r="BN9" s="108" t="e">
        <f t="shared" ca="1" si="7"/>
        <v>#NAME?</v>
      </c>
      <c r="BO9" s="108" t="e">
        <f t="shared" ca="1" si="7"/>
        <v>#NAME?</v>
      </c>
      <c r="BP9" s="108" t="e">
        <f t="shared" ca="1" si="7"/>
        <v>#NAME?</v>
      </c>
      <c r="BQ9" s="108" t="e">
        <f t="shared" ca="1" si="7"/>
        <v>#NAME?</v>
      </c>
      <c r="BR9" s="108" t="e">
        <f t="shared" ca="1" si="7"/>
        <v>#NAME?</v>
      </c>
      <c r="BS9" s="108" t="e">
        <f t="shared" ca="1" si="7"/>
        <v>#NAME?</v>
      </c>
      <c r="BT9" s="108" t="e">
        <f t="shared" ca="1" si="7"/>
        <v>#NAME?</v>
      </c>
      <c r="BU9" s="108" t="str">
        <f t="shared" ca="1" si="7"/>
        <v/>
      </c>
      <c r="BV9" s="108" t="str">
        <f t="shared" ca="1" si="7"/>
        <v/>
      </c>
      <c r="BW9" s="108" t="e">
        <f t="shared" ca="1" si="7"/>
        <v>#NAME?</v>
      </c>
      <c r="BX9" s="108" t="e">
        <f t="shared" ca="1" si="7"/>
        <v>#NAME?</v>
      </c>
      <c r="BY9" s="108" t="e">
        <f t="shared" ca="1" si="7"/>
        <v>#NAME?</v>
      </c>
      <c r="BZ9" s="108" t="e">
        <f t="shared" ca="1" si="7"/>
        <v>#NAME?</v>
      </c>
      <c r="CA9" s="108" t="str">
        <f t="shared" ca="1" si="7"/>
        <v/>
      </c>
      <c r="CB9" s="108" t="e">
        <f t="shared" ca="1" si="7"/>
        <v>#NAME?</v>
      </c>
      <c r="CC9" s="108" t="e">
        <f t="shared" ca="1" si="7"/>
        <v>#NAME?</v>
      </c>
      <c r="CD9" s="108" t="e">
        <f t="shared" ca="1" si="7"/>
        <v>#NAME?</v>
      </c>
      <c r="CE9" s="108" t="e">
        <f t="shared" ca="1" si="7"/>
        <v>#NAME?</v>
      </c>
      <c r="CF9" s="108" t="e">
        <f t="shared" ca="1" si="7"/>
        <v>#NAME?</v>
      </c>
      <c r="CG9" s="108" t="e">
        <f t="shared" ca="1" si="7"/>
        <v>#NAME?</v>
      </c>
      <c r="CH9" s="108" t="e">
        <f t="shared" ca="1" si="7"/>
        <v>#NAME?</v>
      </c>
      <c r="CI9" s="108" t="e">
        <f t="shared" ca="1" si="7"/>
        <v>#NAME?</v>
      </c>
      <c r="CJ9" s="108" t="str">
        <f t="shared" ca="1" si="7"/>
        <v/>
      </c>
      <c r="CK9" s="108" t="e">
        <f t="shared" ca="1" si="7"/>
        <v>#NAME?</v>
      </c>
      <c r="CL9" s="108" t="e">
        <f t="shared" ca="1" si="7"/>
        <v>#NAME?</v>
      </c>
      <c r="CM9" s="108" t="e">
        <f t="shared" ca="1" si="7"/>
        <v>#NAME?</v>
      </c>
      <c r="CN9" s="108" t="e">
        <f t="shared" ca="1" si="7"/>
        <v>#NAME?</v>
      </c>
      <c r="CO9" s="108" t="e">
        <f t="shared" ca="1" si="7"/>
        <v>#NAME?</v>
      </c>
      <c r="CP9" s="108" t="e">
        <f t="shared" ca="1" si="7"/>
        <v>#NAME?</v>
      </c>
      <c r="CQ9" s="108" t="e">
        <f t="shared" ca="1" si="7"/>
        <v>#NAME?</v>
      </c>
      <c r="CR9" s="108" t="e">
        <f t="shared" ca="1" si="7"/>
        <v>#NAME?</v>
      </c>
      <c r="CS9" s="108" t="e">
        <f t="shared" ca="1" si="7"/>
        <v>#NAME?</v>
      </c>
      <c r="CT9" s="108" t="e">
        <f t="shared" ca="1" si="7"/>
        <v>#NAME?</v>
      </c>
      <c r="CU9" s="108" t="e">
        <f t="shared" ca="1" si="7"/>
        <v>#NAME?</v>
      </c>
      <c r="CV9" s="108" t="e">
        <f t="shared" ca="1" si="7"/>
        <v>#NAME?</v>
      </c>
      <c r="CW9" s="108" t="str">
        <f t="shared" ca="1" si="7"/>
        <v/>
      </c>
      <c r="CX9" s="108" t="e">
        <f t="shared" ca="1" si="7"/>
        <v>#NAME?</v>
      </c>
      <c r="CY9" s="108" t="e">
        <f t="shared" ca="1" si="7"/>
        <v>#NAME?</v>
      </c>
      <c r="CZ9" s="108" t="e">
        <f t="shared" ca="1" si="7"/>
        <v>#NAME?</v>
      </c>
      <c r="DA9" s="108" t="e">
        <f t="shared" ca="1" si="7"/>
        <v>#NAME?</v>
      </c>
      <c r="DB9" s="108" t="e">
        <f t="shared" ca="1" si="7"/>
        <v>#NAME?</v>
      </c>
      <c r="DC9" s="108" t="e">
        <f t="shared" ca="1" si="7"/>
        <v>#NAME?</v>
      </c>
      <c r="DD9" s="108" t="s">
        <v>1301</v>
      </c>
      <c r="DE9" s="108" t="s">
        <v>1304</v>
      </c>
      <c r="DF9" s="108" t="s">
        <v>1292</v>
      </c>
      <c r="DG9" s="108" t="s">
        <v>1292</v>
      </c>
      <c r="DH9" s="108" t="s">
        <v>1286</v>
      </c>
      <c r="DI9" s="108" t="s">
        <v>1294</v>
      </c>
      <c r="DJ9" s="108" t="s">
        <v>1304</v>
      </c>
      <c r="DK9" s="107"/>
      <c r="DL9" s="107"/>
      <c r="DM9" s="108" t="s">
        <v>1292</v>
      </c>
      <c r="DN9" s="108" t="s">
        <v>1301</v>
      </c>
      <c r="DO9" s="108" t="s">
        <v>1292</v>
      </c>
      <c r="DP9" s="108" t="s">
        <v>1292</v>
      </c>
      <c r="DQ9" s="108" t="s">
        <v>1292</v>
      </c>
      <c r="DR9" s="108" t="s">
        <v>1286</v>
      </c>
      <c r="DS9" s="108" t="s">
        <v>1292</v>
      </c>
      <c r="DT9" s="108" t="s">
        <v>1292</v>
      </c>
      <c r="DU9" s="108" t="s">
        <v>1292</v>
      </c>
      <c r="DV9" s="108" t="s">
        <v>1344</v>
      </c>
      <c r="DW9" s="108" t="s">
        <v>1344</v>
      </c>
      <c r="DX9" s="107"/>
      <c r="DY9" s="107"/>
      <c r="DZ9" s="107"/>
      <c r="EA9" s="108" t="s">
        <v>1292</v>
      </c>
      <c r="EB9" s="108" t="s">
        <v>1289</v>
      </c>
      <c r="EC9" s="108" t="s">
        <v>1289</v>
      </c>
      <c r="ED9" s="107"/>
      <c r="EE9" s="108" t="s">
        <v>1317</v>
      </c>
      <c r="EF9" s="108" t="s">
        <v>1315</v>
      </c>
      <c r="EG9" s="108" t="s">
        <v>1317</v>
      </c>
      <c r="EH9" s="108" t="s">
        <v>1317</v>
      </c>
      <c r="EI9" s="108" t="s">
        <v>1317</v>
      </c>
      <c r="EJ9" s="107"/>
      <c r="EK9" s="108" t="s">
        <v>1344</v>
      </c>
      <c r="EL9" s="108" t="s">
        <v>1292</v>
      </c>
      <c r="EM9" s="108" t="s">
        <v>1344</v>
      </c>
      <c r="EN9" s="108" t="s">
        <v>1344</v>
      </c>
      <c r="EO9" s="108" t="s">
        <v>1344</v>
      </c>
      <c r="EP9" s="108" t="s">
        <v>1344</v>
      </c>
      <c r="EQ9" s="108" t="s">
        <v>1344</v>
      </c>
      <c r="ER9" s="108" t="s">
        <v>1344</v>
      </c>
      <c r="ES9" s="107"/>
      <c r="ET9" s="108" t="s">
        <v>1344</v>
      </c>
      <c r="EU9" s="108" t="s">
        <v>1344</v>
      </c>
      <c r="EV9" s="108" t="s">
        <v>1344</v>
      </c>
      <c r="EW9" s="108" t="s">
        <v>1344</v>
      </c>
      <c r="EX9" s="108" t="s">
        <v>1344</v>
      </c>
      <c r="EY9" s="108" t="s">
        <v>1344</v>
      </c>
      <c r="EZ9" s="108" t="s">
        <v>1344</v>
      </c>
      <c r="FA9" s="108" t="s">
        <v>1344</v>
      </c>
      <c r="FB9" s="108" t="s">
        <v>1344</v>
      </c>
      <c r="FC9" s="108" t="s">
        <v>1344</v>
      </c>
      <c r="FD9" s="108" t="s">
        <v>1344</v>
      </c>
      <c r="FE9" s="108" t="s">
        <v>1344</v>
      </c>
      <c r="FF9" s="108" t="s">
        <v>1344</v>
      </c>
      <c r="FG9" s="108" t="s">
        <v>1344</v>
      </c>
      <c r="FH9" s="107"/>
      <c r="FI9" s="107"/>
      <c r="FJ9" s="108" t="s">
        <v>1347</v>
      </c>
      <c r="FK9" s="107"/>
      <c r="FL9" s="108" t="s">
        <v>1344</v>
      </c>
      <c r="FM9" s="108" t="s">
        <v>1344</v>
      </c>
      <c r="FN9" s="108" t="s">
        <v>1344</v>
      </c>
      <c r="FO9" s="108" t="s">
        <v>1344</v>
      </c>
      <c r="FP9" s="108" t="s">
        <v>1344</v>
      </c>
      <c r="FQ9" s="108" t="s">
        <v>1344</v>
      </c>
      <c r="FR9" s="108" t="s">
        <v>1344</v>
      </c>
      <c r="FS9" s="108" t="s">
        <v>1363</v>
      </c>
      <c r="FT9" s="108" t="s">
        <v>1326</v>
      </c>
      <c r="FU9" s="108" t="s">
        <v>1363</v>
      </c>
      <c r="FV9" s="107"/>
      <c r="FW9" s="107"/>
      <c r="FX9" s="108" t="s">
        <v>1344</v>
      </c>
      <c r="FY9" s="108" t="s">
        <v>1344</v>
      </c>
      <c r="FZ9" s="108" t="s">
        <v>1344</v>
      </c>
      <c r="GA9" s="108" t="s">
        <v>1344</v>
      </c>
      <c r="GB9" s="108" t="s">
        <v>1344</v>
      </c>
      <c r="GC9" s="108" t="s">
        <v>1344</v>
      </c>
      <c r="GD9" s="108" t="s">
        <v>1344</v>
      </c>
      <c r="GE9" s="108" t="s">
        <v>1344</v>
      </c>
      <c r="GF9" s="108" t="s">
        <v>1344</v>
      </c>
      <c r="GG9" s="108" t="s">
        <v>1344</v>
      </c>
      <c r="GH9" s="108" t="s">
        <v>1344</v>
      </c>
      <c r="GI9" s="108" t="s">
        <v>1344</v>
      </c>
      <c r="GJ9" s="108" t="s">
        <v>1344</v>
      </c>
      <c r="GK9" s="108" t="s">
        <v>1344</v>
      </c>
      <c r="GL9" s="108" t="s">
        <v>1344</v>
      </c>
      <c r="GM9" s="108" t="s">
        <v>1363</v>
      </c>
      <c r="GN9" s="108" t="s">
        <v>1344</v>
      </c>
      <c r="GO9" s="108" t="s">
        <v>1344</v>
      </c>
      <c r="GP9" s="108" t="s">
        <v>1344</v>
      </c>
      <c r="GQ9" s="108" t="s">
        <v>1304</v>
      </c>
      <c r="GR9" s="108" t="s">
        <v>1292</v>
      </c>
      <c r="GS9" s="108" t="s">
        <v>1292</v>
      </c>
      <c r="GT9" s="108" t="s">
        <v>1292</v>
      </c>
      <c r="GU9" s="108" t="s">
        <v>1286</v>
      </c>
      <c r="GV9" s="108" t="s">
        <v>1286</v>
      </c>
      <c r="GW9" s="108" t="s">
        <v>1292</v>
      </c>
      <c r="GX9" s="107"/>
      <c r="GY9" s="108" t="s">
        <v>1363</v>
      </c>
      <c r="GZ9" s="108" t="s">
        <v>1344</v>
      </c>
      <c r="HA9" s="108" t="s">
        <v>1344</v>
      </c>
      <c r="HB9" s="108" t="s">
        <v>1347</v>
      </c>
      <c r="HC9" s="108" t="s">
        <v>1344</v>
      </c>
      <c r="HD9" s="108" t="s">
        <v>1344</v>
      </c>
    </row>
    <row r="10" spans="1:212" ht="15" customHeight="1">
      <c r="A10" s="200">
        <v>10</v>
      </c>
      <c r="B10" s="207" t="s">
        <v>1278</v>
      </c>
      <c r="C10" s="108" t="str">
        <f t="shared" ref="C10:DC10" ca="1" si="8">IF(COUNTIF(DD:DD,$B10),INDIRECT(_xludf.CONCAT("B",$A10)),"")</f>
        <v/>
      </c>
      <c r="D10" s="108" t="str">
        <f t="shared" ca="1" si="8"/>
        <v/>
      </c>
      <c r="E10" s="108" t="str">
        <f t="shared" ca="1" si="8"/>
        <v/>
      </c>
      <c r="F10" s="108" t="str">
        <f t="shared" ca="1" si="8"/>
        <v/>
      </c>
      <c r="G10" s="108" t="str">
        <f t="shared" ca="1" si="8"/>
        <v/>
      </c>
      <c r="H10" s="108" t="str">
        <f t="shared" ca="1" si="8"/>
        <v/>
      </c>
      <c r="I10" s="108" t="str">
        <f t="shared" ca="1" si="8"/>
        <v/>
      </c>
      <c r="J10" s="108" t="str">
        <f t="shared" ca="1" si="8"/>
        <v/>
      </c>
      <c r="K10" s="108" t="str">
        <f t="shared" ca="1" si="8"/>
        <v/>
      </c>
      <c r="L10" s="108" t="str">
        <f t="shared" ca="1" si="8"/>
        <v/>
      </c>
      <c r="M10" s="108" t="str">
        <f t="shared" ca="1" si="8"/>
        <v/>
      </c>
      <c r="N10" s="108" t="str">
        <f t="shared" ca="1" si="8"/>
        <v/>
      </c>
      <c r="O10" s="108" t="str">
        <f t="shared" ca="1" si="8"/>
        <v/>
      </c>
      <c r="P10" s="108" t="str">
        <f t="shared" ca="1" si="8"/>
        <v/>
      </c>
      <c r="Q10" s="108" t="str">
        <f t="shared" ca="1" si="8"/>
        <v/>
      </c>
      <c r="R10" s="108" t="str">
        <f t="shared" ca="1" si="8"/>
        <v/>
      </c>
      <c r="S10" s="108" t="str">
        <f t="shared" ca="1" si="8"/>
        <v/>
      </c>
      <c r="T10" s="108" t="str">
        <f t="shared" ca="1" si="8"/>
        <v/>
      </c>
      <c r="U10" s="108" t="str">
        <f t="shared" ca="1" si="8"/>
        <v/>
      </c>
      <c r="V10" s="108" t="str">
        <f t="shared" ca="1" si="8"/>
        <v/>
      </c>
      <c r="W10" s="108" t="str">
        <f t="shared" ca="1" si="8"/>
        <v/>
      </c>
      <c r="X10" s="108" t="str">
        <f t="shared" ca="1" si="8"/>
        <v/>
      </c>
      <c r="Y10" s="108" t="str">
        <f t="shared" ca="1" si="8"/>
        <v/>
      </c>
      <c r="Z10" s="108" t="str">
        <f t="shared" ca="1" si="8"/>
        <v/>
      </c>
      <c r="AA10" s="108" t="str">
        <f t="shared" ca="1" si="8"/>
        <v/>
      </c>
      <c r="AB10" s="108" t="str">
        <f t="shared" ca="1" si="8"/>
        <v/>
      </c>
      <c r="AC10" s="108" t="str">
        <f t="shared" ca="1" si="8"/>
        <v/>
      </c>
      <c r="AD10" s="108" t="str">
        <f t="shared" ca="1" si="8"/>
        <v/>
      </c>
      <c r="AE10" s="108" t="str">
        <f t="shared" ca="1" si="8"/>
        <v/>
      </c>
      <c r="AF10" s="108" t="str">
        <f t="shared" ca="1" si="8"/>
        <v/>
      </c>
      <c r="AG10" s="108" t="str">
        <f t="shared" ca="1" si="8"/>
        <v/>
      </c>
      <c r="AH10" s="108" t="str">
        <f t="shared" ca="1" si="8"/>
        <v/>
      </c>
      <c r="AI10" s="108" t="str">
        <f t="shared" ca="1" si="8"/>
        <v/>
      </c>
      <c r="AJ10" s="108" t="str">
        <f t="shared" ca="1" si="8"/>
        <v/>
      </c>
      <c r="AK10" s="108" t="str">
        <f t="shared" ca="1" si="8"/>
        <v/>
      </c>
      <c r="AL10" s="108" t="str">
        <f t="shared" ca="1" si="8"/>
        <v/>
      </c>
      <c r="AM10" s="108" t="str">
        <f t="shared" ca="1" si="8"/>
        <v/>
      </c>
      <c r="AN10" s="108" t="str">
        <f t="shared" ca="1" si="8"/>
        <v/>
      </c>
      <c r="AO10" s="108" t="str">
        <f t="shared" ca="1" si="8"/>
        <v/>
      </c>
      <c r="AP10" s="108" t="str">
        <f t="shared" ca="1" si="8"/>
        <v/>
      </c>
      <c r="AQ10" s="108" t="str">
        <f t="shared" ca="1" si="8"/>
        <v/>
      </c>
      <c r="AR10" s="108" t="str">
        <f t="shared" ca="1" si="8"/>
        <v/>
      </c>
      <c r="AS10" s="108" t="str">
        <f t="shared" ca="1" si="8"/>
        <v/>
      </c>
      <c r="AT10" s="108" t="str">
        <f t="shared" ca="1" si="8"/>
        <v/>
      </c>
      <c r="AU10" s="108" t="str">
        <f t="shared" ca="1" si="8"/>
        <v/>
      </c>
      <c r="AV10" s="108" t="str">
        <f t="shared" ca="1" si="8"/>
        <v/>
      </c>
      <c r="AW10" s="108" t="str">
        <f t="shared" ca="1" si="8"/>
        <v/>
      </c>
      <c r="AX10" s="108" t="str">
        <f t="shared" ca="1" si="8"/>
        <v/>
      </c>
      <c r="AY10" s="108" t="str">
        <f t="shared" ca="1" si="8"/>
        <v/>
      </c>
      <c r="AZ10" s="108" t="str">
        <f t="shared" ca="1" si="8"/>
        <v/>
      </c>
      <c r="BA10" s="108" t="str">
        <f t="shared" ca="1" si="8"/>
        <v/>
      </c>
      <c r="BB10" s="108" t="str">
        <f t="shared" ca="1" si="8"/>
        <v/>
      </c>
      <c r="BC10" s="108" t="str">
        <f t="shared" ca="1" si="8"/>
        <v/>
      </c>
      <c r="BD10" s="108" t="str">
        <f t="shared" ca="1" si="8"/>
        <v/>
      </c>
      <c r="BE10" s="108" t="str">
        <f t="shared" ca="1" si="8"/>
        <v/>
      </c>
      <c r="BF10" s="108" t="str">
        <f t="shared" ca="1" si="8"/>
        <v/>
      </c>
      <c r="BG10" s="108" t="str">
        <f t="shared" ca="1" si="8"/>
        <v/>
      </c>
      <c r="BH10" s="108" t="str">
        <f t="shared" ca="1" si="8"/>
        <v/>
      </c>
      <c r="BI10" s="108" t="str">
        <f t="shared" ca="1" si="8"/>
        <v/>
      </c>
      <c r="BJ10" s="108" t="str">
        <f t="shared" ca="1" si="8"/>
        <v/>
      </c>
      <c r="BK10" s="108" t="str">
        <f t="shared" ca="1" si="8"/>
        <v/>
      </c>
      <c r="BL10" s="108" t="str">
        <f t="shared" ca="1" si="8"/>
        <v/>
      </c>
      <c r="BM10" s="108" t="str">
        <f t="shared" ca="1" si="8"/>
        <v/>
      </c>
      <c r="BN10" s="108" t="str">
        <f t="shared" ca="1" si="8"/>
        <v/>
      </c>
      <c r="BO10" s="108" t="str">
        <f t="shared" ca="1" si="8"/>
        <v/>
      </c>
      <c r="BP10" s="108" t="str">
        <f t="shared" ca="1" si="8"/>
        <v/>
      </c>
      <c r="BQ10" s="108" t="str">
        <f t="shared" ca="1" si="8"/>
        <v/>
      </c>
      <c r="BR10" s="108" t="str">
        <f t="shared" ca="1" si="8"/>
        <v/>
      </c>
      <c r="BS10" s="108" t="e">
        <f t="shared" ca="1" si="8"/>
        <v>#NAME?</v>
      </c>
      <c r="BT10" s="108" t="str">
        <f t="shared" ca="1" si="8"/>
        <v/>
      </c>
      <c r="BU10" s="108" t="str">
        <f t="shared" ca="1" si="8"/>
        <v/>
      </c>
      <c r="BV10" s="108" t="str">
        <f t="shared" ca="1" si="8"/>
        <v/>
      </c>
      <c r="BW10" s="108" t="str">
        <f t="shared" ca="1" si="8"/>
        <v/>
      </c>
      <c r="BX10" s="108" t="str">
        <f t="shared" ca="1" si="8"/>
        <v/>
      </c>
      <c r="BY10" s="108" t="str">
        <f t="shared" ca="1" si="8"/>
        <v/>
      </c>
      <c r="BZ10" s="108" t="str">
        <f t="shared" ca="1" si="8"/>
        <v/>
      </c>
      <c r="CA10" s="108" t="str">
        <f t="shared" ca="1" si="8"/>
        <v/>
      </c>
      <c r="CB10" s="108" t="str">
        <f t="shared" ca="1" si="8"/>
        <v/>
      </c>
      <c r="CC10" s="108" t="str">
        <f t="shared" ca="1" si="8"/>
        <v/>
      </c>
      <c r="CD10" s="108" t="str">
        <f t="shared" ca="1" si="8"/>
        <v/>
      </c>
      <c r="CE10" s="108" t="str">
        <f t="shared" ca="1" si="8"/>
        <v/>
      </c>
      <c r="CF10" s="108" t="str">
        <f t="shared" ca="1" si="8"/>
        <v/>
      </c>
      <c r="CG10" s="108" t="str">
        <f t="shared" ca="1" si="8"/>
        <v/>
      </c>
      <c r="CH10" s="108" t="str">
        <f t="shared" ca="1" si="8"/>
        <v/>
      </c>
      <c r="CI10" s="108" t="str">
        <f t="shared" ca="1" si="8"/>
        <v/>
      </c>
      <c r="CJ10" s="108" t="str">
        <f t="shared" ca="1" si="8"/>
        <v/>
      </c>
      <c r="CK10" s="108" t="str">
        <f t="shared" ca="1" si="8"/>
        <v/>
      </c>
      <c r="CL10" s="108" t="str">
        <f t="shared" ca="1" si="8"/>
        <v/>
      </c>
      <c r="CM10" s="108" t="str">
        <f t="shared" ca="1" si="8"/>
        <v/>
      </c>
      <c r="CN10" s="108" t="str">
        <f t="shared" ca="1" si="8"/>
        <v/>
      </c>
      <c r="CO10" s="108" t="str">
        <f t="shared" ca="1" si="8"/>
        <v/>
      </c>
      <c r="CP10" s="108" t="str">
        <f t="shared" ca="1" si="8"/>
        <v/>
      </c>
      <c r="CQ10" s="108" t="str">
        <f t="shared" ca="1" si="8"/>
        <v/>
      </c>
      <c r="CR10" s="108" t="str">
        <f t="shared" ca="1" si="8"/>
        <v/>
      </c>
      <c r="CS10" s="108" t="str">
        <f t="shared" ca="1" si="8"/>
        <v/>
      </c>
      <c r="CT10" s="108" t="str">
        <f t="shared" ca="1" si="8"/>
        <v/>
      </c>
      <c r="CU10" s="108" t="str">
        <f t="shared" ca="1" si="8"/>
        <v/>
      </c>
      <c r="CV10" s="108" t="str">
        <f t="shared" ca="1" si="8"/>
        <v/>
      </c>
      <c r="CW10" s="108" t="str">
        <f t="shared" ca="1" si="8"/>
        <v/>
      </c>
      <c r="CX10" s="108" t="str">
        <f t="shared" ca="1" si="8"/>
        <v/>
      </c>
      <c r="CY10" s="108" t="str">
        <f t="shared" ca="1" si="8"/>
        <v/>
      </c>
      <c r="CZ10" s="108" t="str">
        <f t="shared" ca="1" si="8"/>
        <v/>
      </c>
      <c r="DA10" s="108" t="str">
        <f t="shared" ca="1" si="8"/>
        <v/>
      </c>
      <c r="DB10" s="108" t="str">
        <f t="shared" ca="1" si="8"/>
        <v/>
      </c>
      <c r="DC10" s="108" t="str">
        <f t="shared" ca="1" si="8"/>
        <v/>
      </c>
      <c r="DD10" s="108" t="s">
        <v>1304</v>
      </c>
      <c r="DE10" s="108" t="s">
        <v>1321</v>
      </c>
      <c r="DF10" s="108" t="s">
        <v>1294</v>
      </c>
      <c r="DG10" s="108" t="s">
        <v>1294</v>
      </c>
      <c r="DH10" s="108" t="s">
        <v>1292</v>
      </c>
      <c r="DI10" s="108" t="s">
        <v>1304</v>
      </c>
      <c r="DJ10" s="108" t="s">
        <v>1321</v>
      </c>
      <c r="DK10" s="107"/>
      <c r="DL10" s="107"/>
      <c r="DM10" s="108" t="s">
        <v>1304</v>
      </c>
      <c r="DN10" s="108" t="s">
        <v>1304</v>
      </c>
      <c r="DO10" s="108" t="s">
        <v>1294</v>
      </c>
      <c r="DP10" s="108" t="s">
        <v>1294</v>
      </c>
      <c r="DQ10" s="108" t="s">
        <v>1294</v>
      </c>
      <c r="DR10" s="108" t="s">
        <v>1294</v>
      </c>
      <c r="DS10" s="108" t="s">
        <v>1294</v>
      </c>
      <c r="DT10" s="108" t="s">
        <v>1294</v>
      </c>
      <c r="DU10" s="108" t="s">
        <v>1301</v>
      </c>
      <c r="DV10" s="108" t="s">
        <v>1347</v>
      </c>
      <c r="DW10" s="108" t="s">
        <v>1347</v>
      </c>
      <c r="DX10" s="107"/>
      <c r="DY10" s="107"/>
      <c r="DZ10" s="107"/>
      <c r="EA10" s="108" t="s">
        <v>1294</v>
      </c>
      <c r="EB10" s="108" t="s">
        <v>1292</v>
      </c>
      <c r="EC10" s="108" t="s">
        <v>1292</v>
      </c>
      <c r="ED10" s="107"/>
      <c r="EE10" s="108" t="s">
        <v>1321</v>
      </c>
      <c r="EF10" s="108" t="s">
        <v>1317</v>
      </c>
      <c r="EG10" s="108" t="s">
        <v>1321</v>
      </c>
      <c r="EH10" s="108" t="s">
        <v>1321</v>
      </c>
      <c r="EI10" s="108" t="s">
        <v>1321</v>
      </c>
      <c r="EJ10" s="107"/>
      <c r="EK10" s="108" t="s">
        <v>1347</v>
      </c>
      <c r="EL10" s="108" t="s">
        <v>1304</v>
      </c>
      <c r="EM10" s="108" t="s">
        <v>1347</v>
      </c>
      <c r="EN10" s="108" t="s">
        <v>1347</v>
      </c>
      <c r="EO10" s="108" t="s">
        <v>1347</v>
      </c>
      <c r="EP10" s="108" t="s">
        <v>1347</v>
      </c>
      <c r="EQ10" s="108" t="s">
        <v>1347</v>
      </c>
      <c r="ER10" s="108" t="s">
        <v>1347</v>
      </c>
      <c r="ES10" s="107"/>
      <c r="ET10" s="108" t="s">
        <v>1347</v>
      </c>
      <c r="EU10" s="108" t="s">
        <v>1347</v>
      </c>
      <c r="EV10" s="108" t="s">
        <v>1347</v>
      </c>
      <c r="EW10" s="108" t="s">
        <v>1347</v>
      </c>
      <c r="EX10" s="108" t="s">
        <v>1347</v>
      </c>
      <c r="EY10" s="108" t="s">
        <v>1347</v>
      </c>
      <c r="EZ10" s="108" t="s">
        <v>1347</v>
      </c>
      <c r="FA10" s="108" t="s">
        <v>1347</v>
      </c>
      <c r="FB10" s="108" t="s">
        <v>1347</v>
      </c>
      <c r="FC10" s="108" t="s">
        <v>1347</v>
      </c>
      <c r="FD10" s="108" t="s">
        <v>1347</v>
      </c>
      <c r="FE10" s="108" t="s">
        <v>1347</v>
      </c>
      <c r="FF10" s="108" t="s">
        <v>1347</v>
      </c>
      <c r="FG10" s="108" t="s">
        <v>1347</v>
      </c>
      <c r="FH10" s="107"/>
      <c r="FI10" s="107"/>
      <c r="FJ10" s="108" t="s">
        <v>1391</v>
      </c>
      <c r="FK10" s="107"/>
      <c r="FL10" s="108" t="s">
        <v>1347</v>
      </c>
      <c r="FM10" s="108" t="s">
        <v>1347</v>
      </c>
      <c r="FN10" s="108" t="s">
        <v>1347</v>
      </c>
      <c r="FO10" s="108" t="s">
        <v>1347</v>
      </c>
      <c r="FP10" s="108" t="s">
        <v>1347</v>
      </c>
      <c r="FQ10" s="108" t="s">
        <v>1347</v>
      </c>
      <c r="FR10" s="108" t="s">
        <v>1347</v>
      </c>
      <c r="FS10" s="108" t="s">
        <v>1344</v>
      </c>
      <c r="FT10" s="108" t="s">
        <v>1463</v>
      </c>
      <c r="FU10" s="108" t="s">
        <v>1344</v>
      </c>
      <c r="FV10" s="107"/>
      <c r="FW10" s="107"/>
      <c r="FX10" s="108" t="s">
        <v>1347</v>
      </c>
      <c r="FY10" s="108" t="s">
        <v>1347</v>
      </c>
      <c r="FZ10" s="108" t="s">
        <v>1347</v>
      </c>
      <c r="GA10" s="108" t="s">
        <v>1347</v>
      </c>
      <c r="GB10" s="108" t="s">
        <v>1391</v>
      </c>
      <c r="GC10" s="108" t="s">
        <v>1347</v>
      </c>
      <c r="GD10" s="108" t="s">
        <v>1347</v>
      </c>
      <c r="GE10" s="108" t="s">
        <v>1347</v>
      </c>
      <c r="GF10" s="108" t="s">
        <v>1347</v>
      </c>
      <c r="GG10" s="108" t="s">
        <v>1347</v>
      </c>
      <c r="GH10" s="108" t="s">
        <v>1347</v>
      </c>
      <c r="GI10" s="108" t="s">
        <v>1347</v>
      </c>
      <c r="GJ10" s="108" t="s">
        <v>1347</v>
      </c>
      <c r="GK10" s="108" t="s">
        <v>1347</v>
      </c>
      <c r="GL10" s="108" t="s">
        <v>1347</v>
      </c>
      <c r="GM10" s="108" t="s">
        <v>1344</v>
      </c>
      <c r="GN10" s="108" t="s">
        <v>1347</v>
      </c>
      <c r="GO10" s="108" t="s">
        <v>1347</v>
      </c>
      <c r="GP10" s="108" t="s">
        <v>1347</v>
      </c>
      <c r="GQ10" s="108" t="s">
        <v>1321</v>
      </c>
      <c r="GR10" s="108" t="s">
        <v>1304</v>
      </c>
      <c r="GS10" s="108" t="s">
        <v>1294</v>
      </c>
      <c r="GT10" s="108" t="s">
        <v>1301</v>
      </c>
      <c r="GU10" s="108" t="s">
        <v>1292</v>
      </c>
      <c r="GV10" s="108" t="s">
        <v>1292</v>
      </c>
      <c r="GW10" s="108" t="s">
        <v>1301</v>
      </c>
      <c r="GX10" s="107"/>
      <c r="GY10" s="108" t="s">
        <v>1344</v>
      </c>
      <c r="GZ10" s="108" t="s">
        <v>1347</v>
      </c>
      <c r="HA10" s="108" t="s">
        <v>1347</v>
      </c>
      <c r="HB10" s="108" t="s">
        <v>1274</v>
      </c>
      <c r="HC10" s="108" t="s">
        <v>1347</v>
      </c>
      <c r="HD10" s="108" t="s">
        <v>1347</v>
      </c>
    </row>
    <row r="11" spans="1:212" ht="15" customHeight="1">
      <c r="A11" s="200">
        <v>11</v>
      </c>
      <c r="B11" s="207" t="s">
        <v>1282</v>
      </c>
      <c r="C11" s="108" t="str">
        <f t="shared" ref="C11:DC11" ca="1" si="9">IF(COUNTIF(DD:DD,$B11),INDIRECT(_xludf.CONCAT("B",$A11)),"")</f>
        <v/>
      </c>
      <c r="D11" s="108" t="str">
        <f t="shared" ca="1" si="9"/>
        <v/>
      </c>
      <c r="E11" s="108" t="str">
        <f t="shared" ca="1" si="9"/>
        <v/>
      </c>
      <c r="F11" s="108" t="str">
        <f t="shared" ca="1" si="9"/>
        <v/>
      </c>
      <c r="G11" s="108" t="str">
        <f t="shared" ca="1" si="9"/>
        <v/>
      </c>
      <c r="H11" s="108" t="str">
        <f t="shared" ca="1" si="9"/>
        <v/>
      </c>
      <c r="I11" s="108" t="str">
        <f t="shared" ca="1" si="9"/>
        <v/>
      </c>
      <c r="J11" s="108" t="str">
        <f t="shared" ca="1" si="9"/>
        <v/>
      </c>
      <c r="K11" s="108" t="str">
        <f t="shared" ca="1" si="9"/>
        <v/>
      </c>
      <c r="L11" s="108" t="str">
        <f t="shared" ca="1" si="9"/>
        <v/>
      </c>
      <c r="M11" s="108" t="str">
        <f t="shared" ca="1" si="9"/>
        <v/>
      </c>
      <c r="N11" s="108" t="str">
        <f t="shared" ca="1" si="9"/>
        <v/>
      </c>
      <c r="O11" s="108" t="str">
        <f t="shared" ca="1" si="9"/>
        <v/>
      </c>
      <c r="P11" s="108" t="str">
        <f t="shared" ca="1" si="9"/>
        <v/>
      </c>
      <c r="Q11" s="108" t="str">
        <f t="shared" ca="1" si="9"/>
        <v/>
      </c>
      <c r="R11" s="108" t="str">
        <f t="shared" ca="1" si="9"/>
        <v/>
      </c>
      <c r="S11" s="108" t="str">
        <f t="shared" ca="1" si="9"/>
        <v/>
      </c>
      <c r="T11" s="108" t="str">
        <f t="shared" ca="1" si="9"/>
        <v/>
      </c>
      <c r="U11" s="108" t="str">
        <f t="shared" ca="1" si="9"/>
        <v/>
      </c>
      <c r="V11" s="108" t="str">
        <f t="shared" ca="1" si="9"/>
        <v/>
      </c>
      <c r="W11" s="108" t="str">
        <f t="shared" ca="1" si="9"/>
        <v/>
      </c>
      <c r="X11" s="108" t="str">
        <f t="shared" ca="1" si="9"/>
        <v/>
      </c>
      <c r="Y11" s="108" t="str">
        <f t="shared" ca="1" si="9"/>
        <v/>
      </c>
      <c r="Z11" s="108" t="str">
        <f t="shared" ca="1" si="9"/>
        <v/>
      </c>
      <c r="AA11" s="108" t="str">
        <f t="shared" ca="1" si="9"/>
        <v/>
      </c>
      <c r="AB11" s="108" t="str">
        <f t="shared" ca="1" si="9"/>
        <v/>
      </c>
      <c r="AC11" s="108" t="str">
        <f t="shared" ca="1" si="9"/>
        <v/>
      </c>
      <c r="AD11" s="108" t="str">
        <f t="shared" ca="1" si="9"/>
        <v/>
      </c>
      <c r="AE11" s="108" t="str">
        <f t="shared" ca="1" si="9"/>
        <v/>
      </c>
      <c r="AF11" s="108" t="str">
        <f t="shared" ca="1" si="9"/>
        <v/>
      </c>
      <c r="AG11" s="108" t="str">
        <f t="shared" ca="1" si="9"/>
        <v/>
      </c>
      <c r="AH11" s="108" t="str">
        <f t="shared" ca="1" si="9"/>
        <v/>
      </c>
      <c r="AI11" s="108" t="str">
        <f t="shared" ca="1" si="9"/>
        <v/>
      </c>
      <c r="AJ11" s="108" t="str">
        <f t="shared" ca="1" si="9"/>
        <v/>
      </c>
      <c r="AK11" s="108" t="str">
        <f t="shared" ca="1" si="9"/>
        <v/>
      </c>
      <c r="AL11" s="108" t="str">
        <f t="shared" ca="1" si="9"/>
        <v/>
      </c>
      <c r="AM11" s="108" t="str">
        <f t="shared" ca="1" si="9"/>
        <v/>
      </c>
      <c r="AN11" s="108" t="str">
        <f t="shared" ca="1" si="9"/>
        <v/>
      </c>
      <c r="AO11" s="108" t="str">
        <f t="shared" ca="1" si="9"/>
        <v/>
      </c>
      <c r="AP11" s="108" t="str">
        <f t="shared" ca="1" si="9"/>
        <v/>
      </c>
      <c r="AQ11" s="108" t="str">
        <f t="shared" ca="1" si="9"/>
        <v/>
      </c>
      <c r="AR11" s="108" t="str">
        <f t="shared" ca="1" si="9"/>
        <v/>
      </c>
      <c r="AS11" s="108" t="str">
        <f t="shared" ca="1" si="9"/>
        <v/>
      </c>
      <c r="AT11" s="108" t="str">
        <f t="shared" ca="1" si="9"/>
        <v/>
      </c>
      <c r="AU11" s="108" t="str">
        <f t="shared" ca="1" si="9"/>
        <v/>
      </c>
      <c r="AV11" s="108" t="str">
        <f t="shared" ca="1" si="9"/>
        <v/>
      </c>
      <c r="AW11" s="108" t="str">
        <f t="shared" ca="1" si="9"/>
        <v/>
      </c>
      <c r="AX11" s="108" t="str">
        <f t="shared" ca="1" si="9"/>
        <v/>
      </c>
      <c r="AY11" s="108" t="str">
        <f t="shared" ca="1" si="9"/>
        <v/>
      </c>
      <c r="AZ11" s="108" t="str">
        <f t="shared" ca="1" si="9"/>
        <v/>
      </c>
      <c r="BA11" s="108" t="str">
        <f t="shared" ca="1" si="9"/>
        <v/>
      </c>
      <c r="BB11" s="108" t="str">
        <f t="shared" ca="1" si="9"/>
        <v/>
      </c>
      <c r="BC11" s="108" t="str">
        <f t="shared" ca="1" si="9"/>
        <v/>
      </c>
      <c r="BD11" s="108" t="str">
        <f t="shared" ca="1" si="9"/>
        <v/>
      </c>
      <c r="BE11" s="108" t="str">
        <f t="shared" ca="1" si="9"/>
        <v/>
      </c>
      <c r="BF11" s="108" t="str">
        <f t="shared" ca="1" si="9"/>
        <v/>
      </c>
      <c r="BG11" s="108" t="str">
        <f t="shared" ca="1" si="9"/>
        <v/>
      </c>
      <c r="BH11" s="108" t="str">
        <f t="shared" ca="1" si="9"/>
        <v/>
      </c>
      <c r="BI11" s="108" t="str">
        <f t="shared" ca="1" si="9"/>
        <v/>
      </c>
      <c r="BJ11" s="108" t="str">
        <f t="shared" ca="1" si="9"/>
        <v/>
      </c>
      <c r="BK11" s="108" t="str">
        <f t="shared" ca="1" si="9"/>
        <v/>
      </c>
      <c r="BL11" s="108" t="str">
        <f t="shared" ca="1" si="9"/>
        <v/>
      </c>
      <c r="BM11" s="108" t="str">
        <f t="shared" ca="1" si="9"/>
        <v/>
      </c>
      <c r="BN11" s="108" t="str">
        <f t="shared" ca="1" si="9"/>
        <v/>
      </c>
      <c r="BO11" s="108" t="str">
        <f t="shared" ca="1" si="9"/>
        <v/>
      </c>
      <c r="BP11" s="108" t="str">
        <f t="shared" ca="1" si="9"/>
        <v/>
      </c>
      <c r="BQ11" s="108" t="str">
        <f t="shared" ca="1" si="9"/>
        <v/>
      </c>
      <c r="BR11" s="108" t="str">
        <f t="shared" ca="1" si="9"/>
        <v/>
      </c>
      <c r="BS11" s="108" t="e">
        <f t="shared" ca="1" si="9"/>
        <v>#NAME?</v>
      </c>
      <c r="BT11" s="108" t="str">
        <f t="shared" ca="1" si="9"/>
        <v/>
      </c>
      <c r="BU11" s="108" t="str">
        <f t="shared" ca="1" si="9"/>
        <v/>
      </c>
      <c r="BV11" s="108" t="str">
        <f t="shared" ca="1" si="9"/>
        <v/>
      </c>
      <c r="BW11" s="108" t="str">
        <f t="shared" ca="1" si="9"/>
        <v/>
      </c>
      <c r="BX11" s="108" t="str">
        <f t="shared" ca="1" si="9"/>
        <v/>
      </c>
      <c r="BY11" s="108" t="str">
        <f t="shared" ca="1" si="9"/>
        <v/>
      </c>
      <c r="BZ11" s="108" t="str">
        <f t="shared" ca="1" si="9"/>
        <v/>
      </c>
      <c r="CA11" s="108" t="str">
        <f t="shared" ca="1" si="9"/>
        <v/>
      </c>
      <c r="CB11" s="108" t="str">
        <f t="shared" ca="1" si="9"/>
        <v/>
      </c>
      <c r="CC11" s="108" t="str">
        <f t="shared" ca="1" si="9"/>
        <v/>
      </c>
      <c r="CD11" s="108" t="str">
        <f t="shared" ca="1" si="9"/>
        <v/>
      </c>
      <c r="CE11" s="108" t="str">
        <f t="shared" ca="1" si="9"/>
        <v/>
      </c>
      <c r="CF11" s="108" t="str">
        <f t="shared" ca="1" si="9"/>
        <v/>
      </c>
      <c r="CG11" s="108" t="str">
        <f t="shared" ca="1" si="9"/>
        <v/>
      </c>
      <c r="CH11" s="108" t="str">
        <f t="shared" ca="1" si="9"/>
        <v/>
      </c>
      <c r="CI11" s="108" t="str">
        <f t="shared" ca="1" si="9"/>
        <v/>
      </c>
      <c r="CJ11" s="108" t="str">
        <f t="shared" ca="1" si="9"/>
        <v/>
      </c>
      <c r="CK11" s="108" t="str">
        <f t="shared" ca="1" si="9"/>
        <v/>
      </c>
      <c r="CL11" s="108" t="str">
        <f t="shared" ca="1" si="9"/>
        <v/>
      </c>
      <c r="CM11" s="108" t="str">
        <f t="shared" ca="1" si="9"/>
        <v/>
      </c>
      <c r="CN11" s="108" t="str">
        <f t="shared" ca="1" si="9"/>
        <v/>
      </c>
      <c r="CO11" s="108" t="str">
        <f t="shared" ca="1" si="9"/>
        <v/>
      </c>
      <c r="CP11" s="108" t="str">
        <f t="shared" ca="1" si="9"/>
        <v/>
      </c>
      <c r="CQ11" s="108" t="str">
        <f t="shared" ca="1" si="9"/>
        <v/>
      </c>
      <c r="CR11" s="108" t="str">
        <f t="shared" ca="1" si="9"/>
        <v/>
      </c>
      <c r="CS11" s="108" t="str">
        <f t="shared" ca="1" si="9"/>
        <v/>
      </c>
      <c r="CT11" s="108" t="str">
        <f t="shared" ca="1" si="9"/>
        <v/>
      </c>
      <c r="CU11" s="108" t="str">
        <f t="shared" ca="1" si="9"/>
        <v/>
      </c>
      <c r="CV11" s="108" t="str">
        <f t="shared" ca="1" si="9"/>
        <v/>
      </c>
      <c r="CW11" s="108" t="str">
        <f t="shared" ca="1" si="9"/>
        <v/>
      </c>
      <c r="CX11" s="108" t="str">
        <f t="shared" ca="1" si="9"/>
        <v/>
      </c>
      <c r="CY11" s="108" t="str">
        <f t="shared" ca="1" si="9"/>
        <v/>
      </c>
      <c r="CZ11" s="108" t="str">
        <f t="shared" ca="1" si="9"/>
        <v/>
      </c>
      <c r="DA11" s="108" t="str">
        <f t="shared" ca="1" si="9"/>
        <v/>
      </c>
      <c r="DB11" s="108" t="str">
        <f t="shared" ca="1" si="9"/>
        <v/>
      </c>
      <c r="DC11" s="108" t="str">
        <f t="shared" ca="1" si="9"/>
        <v/>
      </c>
      <c r="DD11" s="108" t="s">
        <v>1321</v>
      </c>
      <c r="DE11" s="108" t="s">
        <v>1326</v>
      </c>
      <c r="DF11" s="108" t="s">
        <v>1304</v>
      </c>
      <c r="DG11" s="108" t="s">
        <v>1304</v>
      </c>
      <c r="DH11" s="108" t="s">
        <v>1294</v>
      </c>
      <c r="DI11" s="108" t="s">
        <v>1309</v>
      </c>
      <c r="DJ11" s="108" t="s">
        <v>1326</v>
      </c>
      <c r="DK11" s="107"/>
      <c r="DL11" s="107"/>
      <c r="DM11" s="108" t="s">
        <v>1321</v>
      </c>
      <c r="DN11" s="108" t="s">
        <v>1321</v>
      </c>
      <c r="DO11" s="108" t="s">
        <v>1304</v>
      </c>
      <c r="DP11" s="108" t="s">
        <v>1304</v>
      </c>
      <c r="DQ11" s="108" t="s">
        <v>1304</v>
      </c>
      <c r="DR11" s="108" t="s">
        <v>1301</v>
      </c>
      <c r="DS11" s="108" t="s">
        <v>1304</v>
      </c>
      <c r="DT11" s="108" t="s">
        <v>1304</v>
      </c>
      <c r="DU11" s="108" t="s">
        <v>1304</v>
      </c>
      <c r="DV11" s="108" t="s">
        <v>1274</v>
      </c>
      <c r="DW11" s="108" t="s">
        <v>1274</v>
      </c>
      <c r="DX11" s="107"/>
      <c r="DY11" s="107"/>
      <c r="DZ11" s="107"/>
      <c r="EA11" s="108" t="s">
        <v>1301</v>
      </c>
      <c r="EB11" s="108" t="s">
        <v>1301</v>
      </c>
      <c r="EC11" s="108" t="s">
        <v>1301</v>
      </c>
      <c r="ED11" s="107"/>
      <c r="EE11" s="108" t="s">
        <v>1326</v>
      </c>
      <c r="EF11" s="108" t="s">
        <v>1321</v>
      </c>
      <c r="EG11" s="108" t="s">
        <v>1326</v>
      </c>
      <c r="EH11" s="108" t="s">
        <v>1326</v>
      </c>
      <c r="EI11" s="108" t="s">
        <v>1326</v>
      </c>
      <c r="EJ11" s="107"/>
      <c r="EK11" s="108" t="s">
        <v>1274</v>
      </c>
      <c r="EL11" s="108" t="s">
        <v>1315</v>
      </c>
      <c r="EM11" s="108" t="s">
        <v>1274</v>
      </c>
      <c r="EN11" s="108" t="s">
        <v>1274</v>
      </c>
      <c r="EO11" s="108" t="s">
        <v>1274</v>
      </c>
      <c r="EP11" s="108" t="s">
        <v>1274</v>
      </c>
      <c r="EQ11" s="108" t="s">
        <v>1274</v>
      </c>
      <c r="ER11" s="108" t="s">
        <v>1274</v>
      </c>
      <c r="ES11" s="107"/>
      <c r="ET11" s="108" t="s">
        <v>1274</v>
      </c>
      <c r="EU11" s="108" t="s">
        <v>1274</v>
      </c>
      <c r="EV11" s="108" t="s">
        <v>1274</v>
      </c>
      <c r="EW11" s="108" t="s">
        <v>1274</v>
      </c>
      <c r="EX11" s="108" t="s">
        <v>1274</v>
      </c>
      <c r="EY11" s="108" t="s">
        <v>1274</v>
      </c>
      <c r="EZ11" s="108" t="s">
        <v>1274</v>
      </c>
      <c r="FA11" s="108" t="s">
        <v>1274</v>
      </c>
      <c r="FB11" s="108" t="s">
        <v>1274</v>
      </c>
      <c r="FC11" s="108" t="s">
        <v>1274</v>
      </c>
      <c r="FD11" s="108" t="s">
        <v>1391</v>
      </c>
      <c r="FE11" s="108" t="s">
        <v>1274</v>
      </c>
      <c r="FF11" s="108" t="s">
        <v>1274</v>
      </c>
      <c r="FG11" s="108" t="s">
        <v>1274</v>
      </c>
      <c r="FH11" s="107"/>
      <c r="FI11" s="107"/>
      <c r="FJ11" s="108" t="s">
        <v>1243</v>
      </c>
      <c r="FK11" s="107"/>
      <c r="FL11" s="108" t="s">
        <v>1274</v>
      </c>
      <c r="FM11" s="108" t="s">
        <v>1274</v>
      </c>
      <c r="FN11" s="108" t="s">
        <v>1274</v>
      </c>
      <c r="FO11" s="108" t="s">
        <v>1274</v>
      </c>
      <c r="FP11" s="108" t="s">
        <v>1274</v>
      </c>
      <c r="FQ11" s="108" t="s">
        <v>1274</v>
      </c>
      <c r="FR11" s="108" t="s">
        <v>1274</v>
      </c>
      <c r="FS11" s="108" t="s">
        <v>1347</v>
      </c>
      <c r="FT11" s="108" t="s">
        <v>1363</v>
      </c>
      <c r="FU11" s="108" t="s">
        <v>1347</v>
      </c>
      <c r="FV11" s="107"/>
      <c r="FW11" s="107"/>
      <c r="FX11" s="108" t="s">
        <v>1274</v>
      </c>
      <c r="FY11" s="108" t="s">
        <v>1274</v>
      </c>
      <c r="FZ11" s="108" t="s">
        <v>1274</v>
      </c>
      <c r="GA11" s="108" t="s">
        <v>1274</v>
      </c>
      <c r="GB11" s="108" t="s">
        <v>1243</v>
      </c>
      <c r="GC11" s="108" t="s">
        <v>1274</v>
      </c>
      <c r="GD11" s="108" t="s">
        <v>1274</v>
      </c>
      <c r="GE11" s="108" t="s">
        <v>1274</v>
      </c>
      <c r="GF11" s="108" t="s">
        <v>1274</v>
      </c>
      <c r="GG11" s="108" t="s">
        <v>1274</v>
      </c>
      <c r="GH11" s="108" t="s">
        <v>1274</v>
      </c>
      <c r="GI11" s="108" t="s">
        <v>1274</v>
      </c>
      <c r="GJ11" s="108" t="s">
        <v>1274</v>
      </c>
      <c r="GK11" s="108" t="s">
        <v>1391</v>
      </c>
      <c r="GL11" s="108" t="s">
        <v>1274</v>
      </c>
      <c r="GM11" s="108" t="s">
        <v>1347</v>
      </c>
      <c r="GN11" s="108" t="s">
        <v>1274</v>
      </c>
      <c r="GO11" s="108" t="s">
        <v>1274</v>
      </c>
      <c r="GP11" s="108" t="s">
        <v>1274</v>
      </c>
      <c r="GQ11" s="108" t="s">
        <v>1326</v>
      </c>
      <c r="GR11" s="108" t="s">
        <v>1321</v>
      </c>
      <c r="GS11" s="108" t="s">
        <v>1304</v>
      </c>
      <c r="GT11" s="108" t="s">
        <v>1304</v>
      </c>
      <c r="GU11" s="108" t="s">
        <v>1294</v>
      </c>
      <c r="GV11" s="108" t="s">
        <v>1294</v>
      </c>
      <c r="GW11" s="108" t="s">
        <v>1304</v>
      </c>
      <c r="GX11" s="107"/>
      <c r="GY11" s="108" t="s">
        <v>1347</v>
      </c>
      <c r="GZ11" s="108" t="s">
        <v>1274</v>
      </c>
      <c r="HA11" s="108" t="s">
        <v>1274</v>
      </c>
      <c r="HB11" s="108" t="s">
        <v>1391</v>
      </c>
      <c r="HC11" s="108" t="s">
        <v>1274</v>
      </c>
      <c r="HD11" s="108" t="s">
        <v>1274</v>
      </c>
    </row>
    <row r="12" spans="1:212" ht="15" customHeight="1">
      <c r="A12" s="200">
        <v>12</v>
      </c>
      <c r="B12" s="108" t="s">
        <v>1286</v>
      </c>
      <c r="C12" s="108" t="str">
        <f t="shared" ref="C12:DC12" ca="1" si="10">IF(COUNTIF(DD:DD,$B12),INDIRECT(_xludf.CONCAT("B",$A12)),"")</f>
        <v/>
      </c>
      <c r="D12" s="108" t="str">
        <f t="shared" ca="1" si="10"/>
        <v/>
      </c>
      <c r="E12" s="108" t="e">
        <f t="shared" ca="1" si="10"/>
        <v>#NAME?</v>
      </c>
      <c r="F12" s="108" t="e">
        <f t="shared" ca="1" si="10"/>
        <v>#NAME?</v>
      </c>
      <c r="G12" s="108" t="e">
        <f t="shared" ca="1" si="10"/>
        <v>#NAME?</v>
      </c>
      <c r="H12" s="108" t="e">
        <f t="shared" ca="1" si="10"/>
        <v>#NAME?</v>
      </c>
      <c r="I12" s="108" t="str">
        <f t="shared" ca="1" si="10"/>
        <v/>
      </c>
      <c r="J12" s="108" t="str">
        <f t="shared" ca="1" si="10"/>
        <v/>
      </c>
      <c r="K12" s="108" t="str">
        <f t="shared" ca="1" si="10"/>
        <v/>
      </c>
      <c r="L12" s="108" t="e">
        <f t="shared" ca="1" si="10"/>
        <v>#NAME?</v>
      </c>
      <c r="M12" s="108" t="str">
        <f t="shared" ca="1" si="10"/>
        <v/>
      </c>
      <c r="N12" s="108" t="e">
        <f t="shared" ca="1" si="10"/>
        <v>#NAME?</v>
      </c>
      <c r="O12" s="108" t="e">
        <f t="shared" ca="1" si="10"/>
        <v>#NAME?</v>
      </c>
      <c r="P12" s="108" t="e">
        <f t="shared" ca="1" si="10"/>
        <v>#NAME?</v>
      </c>
      <c r="Q12" s="108" t="e">
        <f t="shared" ca="1" si="10"/>
        <v>#NAME?</v>
      </c>
      <c r="R12" s="108" t="e">
        <f t="shared" ca="1" si="10"/>
        <v>#NAME?</v>
      </c>
      <c r="S12" s="108" t="e">
        <f t="shared" ca="1" si="10"/>
        <v>#NAME?</v>
      </c>
      <c r="T12" s="108" t="e">
        <f t="shared" ca="1" si="10"/>
        <v>#NAME?</v>
      </c>
      <c r="U12" s="108" t="e">
        <f t="shared" ca="1" si="10"/>
        <v>#NAME?</v>
      </c>
      <c r="V12" s="108" t="e">
        <f t="shared" ca="1" si="10"/>
        <v>#NAME?</v>
      </c>
      <c r="W12" s="108" t="str">
        <f t="shared" ca="1" si="10"/>
        <v/>
      </c>
      <c r="X12" s="108" t="str">
        <f t="shared" ca="1" si="10"/>
        <v/>
      </c>
      <c r="Y12" s="108" t="str">
        <f t="shared" ca="1" si="10"/>
        <v/>
      </c>
      <c r="Z12" s="108" t="str">
        <f t="shared" ca="1" si="10"/>
        <v/>
      </c>
      <c r="AA12" s="108" t="e">
        <f t="shared" ca="1" si="10"/>
        <v>#NAME?</v>
      </c>
      <c r="AB12" s="108" t="e">
        <f t="shared" ca="1" si="10"/>
        <v>#NAME?</v>
      </c>
      <c r="AC12" s="108" t="str">
        <f t="shared" ca="1" si="10"/>
        <v/>
      </c>
      <c r="AD12" s="108" t="str">
        <f t="shared" ca="1" si="10"/>
        <v/>
      </c>
      <c r="AE12" s="108" t="e">
        <f t="shared" ca="1" si="10"/>
        <v>#NAME?</v>
      </c>
      <c r="AF12" s="108" t="str">
        <f t="shared" ca="1" si="10"/>
        <v/>
      </c>
      <c r="AG12" s="108" t="str">
        <f t="shared" ca="1" si="10"/>
        <v/>
      </c>
      <c r="AH12" s="108" t="str">
        <f t="shared" ca="1" si="10"/>
        <v/>
      </c>
      <c r="AI12" s="108" t="str">
        <f t="shared" ca="1" si="10"/>
        <v/>
      </c>
      <c r="AJ12" s="108" t="e">
        <f t="shared" ca="1" si="10"/>
        <v>#NAME?</v>
      </c>
      <c r="AK12" s="108" t="e">
        <f t="shared" ca="1" si="10"/>
        <v>#NAME?</v>
      </c>
      <c r="AL12" s="108" t="str">
        <f t="shared" ca="1" si="10"/>
        <v/>
      </c>
      <c r="AM12" s="108" t="e">
        <f t="shared" ca="1" si="10"/>
        <v>#NAME?</v>
      </c>
      <c r="AN12" s="108" t="str">
        <f t="shared" ca="1" si="10"/>
        <v/>
      </c>
      <c r="AO12" s="108" t="str">
        <f t="shared" ca="1" si="10"/>
        <v/>
      </c>
      <c r="AP12" s="108" t="e">
        <f t="shared" ca="1" si="10"/>
        <v>#NAME?</v>
      </c>
      <c r="AQ12" s="108" t="e">
        <f t="shared" ca="1" si="10"/>
        <v>#NAME?</v>
      </c>
      <c r="AR12" s="108" t="str">
        <f t="shared" ca="1" si="10"/>
        <v/>
      </c>
      <c r="AS12" s="108" t="e">
        <f t="shared" ca="1" si="10"/>
        <v>#NAME?</v>
      </c>
      <c r="AT12" s="108" t="e">
        <f t="shared" ca="1" si="10"/>
        <v>#NAME?</v>
      </c>
      <c r="AU12" s="108" t="e">
        <f t="shared" ca="1" si="10"/>
        <v>#NAME?</v>
      </c>
      <c r="AV12" s="108" t="e">
        <f t="shared" ca="1" si="10"/>
        <v>#NAME?</v>
      </c>
      <c r="AW12" s="108" t="e">
        <f t="shared" ca="1" si="10"/>
        <v>#NAME?</v>
      </c>
      <c r="AX12" s="108" t="e">
        <f t="shared" ca="1" si="10"/>
        <v>#NAME?</v>
      </c>
      <c r="AY12" s="108" t="e">
        <f t="shared" ca="1" si="10"/>
        <v>#NAME?</v>
      </c>
      <c r="AZ12" s="108" t="e">
        <f t="shared" ca="1" si="10"/>
        <v>#NAME?</v>
      </c>
      <c r="BA12" s="108" t="e">
        <f t="shared" ca="1" si="10"/>
        <v>#NAME?</v>
      </c>
      <c r="BB12" s="108" t="e">
        <f t="shared" ca="1" si="10"/>
        <v>#NAME?</v>
      </c>
      <c r="BC12" s="108" t="e">
        <f t="shared" ca="1" si="10"/>
        <v>#NAME?</v>
      </c>
      <c r="BD12" s="108" t="e">
        <f t="shared" ca="1" si="10"/>
        <v>#NAME?</v>
      </c>
      <c r="BE12" s="108" t="e">
        <f t="shared" ca="1" si="10"/>
        <v>#NAME?</v>
      </c>
      <c r="BF12" s="108" t="e">
        <f t="shared" ca="1" si="10"/>
        <v>#NAME?</v>
      </c>
      <c r="BG12" s="108" t="str">
        <f t="shared" ca="1" si="10"/>
        <v/>
      </c>
      <c r="BH12" s="108" t="str">
        <f t="shared" ca="1" si="10"/>
        <v/>
      </c>
      <c r="BI12" s="108" t="e">
        <f t="shared" ca="1" si="10"/>
        <v>#NAME?</v>
      </c>
      <c r="BJ12" s="108" t="str">
        <f t="shared" ca="1" si="10"/>
        <v/>
      </c>
      <c r="BK12" s="108" t="str">
        <f t="shared" ca="1" si="10"/>
        <v/>
      </c>
      <c r="BL12" s="108" t="e">
        <f t="shared" ca="1" si="10"/>
        <v>#NAME?</v>
      </c>
      <c r="BM12" s="108" t="e">
        <f t="shared" ca="1" si="10"/>
        <v>#NAME?</v>
      </c>
      <c r="BN12" s="108" t="e">
        <f t="shared" ca="1" si="10"/>
        <v>#NAME?</v>
      </c>
      <c r="BO12" s="108" t="e">
        <f t="shared" ca="1" si="10"/>
        <v>#NAME?</v>
      </c>
      <c r="BP12" s="108" t="e">
        <f t="shared" ca="1" si="10"/>
        <v>#NAME?</v>
      </c>
      <c r="BQ12" s="108" t="e">
        <f t="shared" ca="1" si="10"/>
        <v>#NAME?</v>
      </c>
      <c r="BR12" s="108" t="str">
        <f t="shared" ca="1" si="10"/>
        <v/>
      </c>
      <c r="BS12" s="108" t="str">
        <f t="shared" ca="1" si="10"/>
        <v/>
      </c>
      <c r="BT12" s="108" t="str">
        <f t="shared" ca="1" si="10"/>
        <v/>
      </c>
      <c r="BU12" s="108" t="str">
        <f t="shared" ca="1" si="10"/>
        <v/>
      </c>
      <c r="BV12" s="108" t="str">
        <f t="shared" ca="1" si="10"/>
        <v/>
      </c>
      <c r="BW12" s="108" t="str">
        <f t="shared" ca="1" si="10"/>
        <v/>
      </c>
      <c r="BX12" s="108" t="str">
        <f t="shared" ca="1" si="10"/>
        <v/>
      </c>
      <c r="BY12" s="108" t="e">
        <f t="shared" ca="1" si="10"/>
        <v>#NAME?</v>
      </c>
      <c r="BZ12" s="108" t="str">
        <f t="shared" ca="1" si="10"/>
        <v/>
      </c>
      <c r="CA12" s="108" t="str">
        <f t="shared" ca="1" si="10"/>
        <v/>
      </c>
      <c r="CB12" s="108" t="e">
        <f t="shared" ca="1" si="10"/>
        <v>#NAME?</v>
      </c>
      <c r="CC12" s="108" t="e">
        <f t="shared" ca="1" si="10"/>
        <v>#NAME?</v>
      </c>
      <c r="CD12" s="108" t="str">
        <f t="shared" ca="1" si="10"/>
        <v/>
      </c>
      <c r="CE12" s="108" t="e">
        <f t="shared" ca="1" si="10"/>
        <v>#NAME?</v>
      </c>
      <c r="CF12" s="108" t="e">
        <f t="shared" ca="1" si="10"/>
        <v>#NAME?</v>
      </c>
      <c r="CG12" s="108" t="e">
        <f t="shared" ca="1" si="10"/>
        <v>#NAME?</v>
      </c>
      <c r="CH12" s="108" t="e">
        <f t="shared" ca="1" si="10"/>
        <v>#NAME?</v>
      </c>
      <c r="CI12" s="108" t="e">
        <f t="shared" ca="1" si="10"/>
        <v>#NAME?</v>
      </c>
      <c r="CJ12" s="108" t="str">
        <f t="shared" ca="1" si="10"/>
        <v/>
      </c>
      <c r="CK12" s="108" t="e">
        <f t="shared" ca="1" si="10"/>
        <v>#NAME?</v>
      </c>
      <c r="CL12" s="108" t="str">
        <f t="shared" ca="1" si="10"/>
        <v/>
      </c>
      <c r="CM12" s="108" t="e">
        <f t="shared" ca="1" si="10"/>
        <v>#NAME?</v>
      </c>
      <c r="CN12" s="108" t="e">
        <f t="shared" ca="1" si="10"/>
        <v>#NAME?</v>
      </c>
      <c r="CO12" s="108" t="e">
        <f t="shared" ca="1" si="10"/>
        <v>#NAME?</v>
      </c>
      <c r="CP12" s="108" t="str">
        <f t="shared" ca="1" si="10"/>
        <v/>
      </c>
      <c r="CQ12" s="108" t="e">
        <f t="shared" ca="1" si="10"/>
        <v>#NAME?</v>
      </c>
      <c r="CR12" s="108" t="e">
        <f t="shared" ca="1" si="10"/>
        <v>#NAME?</v>
      </c>
      <c r="CS12" s="108" t="e">
        <f t="shared" ca="1" si="10"/>
        <v>#NAME?</v>
      </c>
      <c r="CT12" s="108" t="e">
        <f t="shared" ca="1" si="10"/>
        <v>#NAME?</v>
      </c>
      <c r="CU12" s="108" t="e">
        <f t="shared" ca="1" si="10"/>
        <v>#NAME?</v>
      </c>
      <c r="CV12" s="108" t="e">
        <f t="shared" ca="1" si="10"/>
        <v>#NAME?</v>
      </c>
      <c r="CW12" s="108" t="str">
        <f t="shared" ca="1" si="10"/>
        <v/>
      </c>
      <c r="CX12" s="108" t="str">
        <f t="shared" ca="1" si="10"/>
        <v/>
      </c>
      <c r="CY12" s="108" t="e">
        <f t="shared" ca="1" si="10"/>
        <v>#NAME?</v>
      </c>
      <c r="CZ12" s="108" t="e">
        <f t="shared" ca="1" si="10"/>
        <v>#NAME?</v>
      </c>
      <c r="DA12" s="108" t="e">
        <f t="shared" ca="1" si="10"/>
        <v>#NAME?</v>
      </c>
      <c r="DB12" s="108" t="e">
        <f t="shared" ca="1" si="10"/>
        <v>#NAME?</v>
      </c>
      <c r="DC12" s="108" t="e">
        <f t="shared" ca="1" si="10"/>
        <v>#NAME?</v>
      </c>
      <c r="DD12" s="108" t="s">
        <v>1326</v>
      </c>
      <c r="DE12" s="108" t="s">
        <v>1334</v>
      </c>
      <c r="DF12" s="108" t="s">
        <v>1321</v>
      </c>
      <c r="DG12" s="108" t="s">
        <v>1321</v>
      </c>
      <c r="DH12" s="108" t="s">
        <v>1304</v>
      </c>
      <c r="DI12" s="108" t="s">
        <v>1311</v>
      </c>
      <c r="DJ12" s="108" t="s">
        <v>1334</v>
      </c>
      <c r="DK12" s="107"/>
      <c r="DL12" s="107"/>
      <c r="DM12" s="108" t="s">
        <v>1326</v>
      </c>
      <c r="DN12" s="108" t="s">
        <v>1326</v>
      </c>
      <c r="DO12" s="108" t="s">
        <v>1321</v>
      </c>
      <c r="DP12" s="108" t="s">
        <v>1321</v>
      </c>
      <c r="DQ12" s="108" t="s">
        <v>1321</v>
      </c>
      <c r="DR12" s="108" t="s">
        <v>1304</v>
      </c>
      <c r="DS12" s="108" t="s">
        <v>1321</v>
      </c>
      <c r="DT12" s="108" t="s">
        <v>1321</v>
      </c>
      <c r="DU12" s="108" t="s">
        <v>1315</v>
      </c>
      <c r="DV12" s="108" t="s">
        <v>1391</v>
      </c>
      <c r="DW12" s="108" t="s">
        <v>1391</v>
      </c>
      <c r="DX12" s="107"/>
      <c r="DY12" s="107"/>
      <c r="DZ12" s="107"/>
      <c r="EA12" s="108" t="s">
        <v>1304</v>
      </c>
      <c r="EB12" s="108" t="s">
        <v>1304</v>
      </c>
      <c r="EC12" s="108" t="s">
        <v>1304</v>
      </c>
      <c r="ED12" s="107"/>
      <c r="EE12" s="108" t="s">
        <v>1337</v>
      </c>
      <c r="EF12" s="108" t="s">
        <v>1326</v>
      </c>
      <c r="EG12" s="108" t="s">
        <v>1337</v>
      </c>
      <c r="EH12" s="108" t="s">
        <v>1337</v>
      </c>
      <c r="EI12" s="108" t="s">
        <v>1337</v>
      </c>
      <c r="EJ12" s="107"/>
      <c r="EK12" s="108" t="s">
        <v>1391</v>
      </c>
      <c r="EL12" s="108" t="s">
        <v>1317</v>
      </c>
      <c r="EM12" s="108" t="s">
        <v>1391</v>
      </c>
      <c r="EN12" s="108" t="s">
        <v>1391</v>
      </c>
      <c r="EO12" s="108" t="s">
        <v>1391</v>
      </c>
      <c r="EP12" s="108" t="s">
        <v>1391</v>
      </c>
      <c r="EQ12" s="108" t="s">
        <v>1391</v>
      </c>
      <c r="ER12" s="108" t="s">
        <v>1391</v>
      </c>
      <c r="ES12" s="107"/>
      <c r="ET12" s="108" t="s">
        <v>1391</v>
      </c>
      <c r="EU12" s="108" t="s">
        <v>1391</v>
      </c>
      <c r="EV12" s="108" t="s">
        <v>1391</v>
      </c>
      <c r="EW12" s="108" t="s">
        <v>1391</v>
      </c>
      <c r="EX12" s="108" t="s">
        <v>1391</v>
      </c>
      <c r="EY12" s="108" t="s">
        <v>1391</v>
      </c>
      <c r="EZ12" s="108" t="s">
        <v>1391</v>
      </c>
      <c r="FA12" s="108" t="s">
        <v>1391</v>
      </c>
      <c r="FB12" s="108" t="s">
        <v>1391</v>
      </c>
      <c r="FC12" s="108" t="s">
        <v>1391</v>
      </c>
      <c r="FD12" s="108" t="s">
        <v>1243</v>
      </c>
      <c r="FE12" s="108" t="s">
        <v>1391</v>
      </c>
      <c r="FF12" s="108" t="s">
        <v>1391</v>
      </c>
      <c r="FG12" s="108" t="s">
        <v>1391</v>
      </c>
      <c r="FH12" s="107"/>
      <c r="FI12" s="107"/>
      <c r="FJ12" s="108" t="s">
        <v>1271</v>
      </c>
      <c r="FK12" s="107"/>
      <c r="FL12" s="108" t="s">
        <v>1391</v>
      </c>
      <c r="FM12" s="108" t="s">
        <v>1391</v>
      </c>
      <c r="FN12" s="108" t="s">
        <v>1391</v>
      </c>
      <c r="FO12" s="108" t="s">
        <v>1391</v>
      </c>
      <c r="FP12" s="108" t="s">
        <v>1391</v>
      </c>
      <c r="FQ12" s="108" t="s">
        <v>1391</v>
      </c>
      <c r="FR12" s="108" t="s">
        <v>1391</v>
      </c>
      <c r="FS12" s="108" t="s">
        <v>1274</v>
      </c>
      <c r="FT12" s="108" t="s">
        <v>1344</v>
      </c>
      <c r="FU12" s="108" t="s">
        <v>1274</v>
      </c>
      <c r="FV12" s="107"/>
      <c r="FW12" s="107"/>
      <c r="FX12" s="108" t="s">
        <v>1391</v>
      </c>
      <c r="FY12" s="108" t="s">
        <v>1391</v>
      </c>
      <c r="FZ12" s="108" t="s">
        <v>1391</v>
      </c>
      <c r="GA12" s="108" t="s">
        <v>1391</v>
      </c>
      <c r="GB12" s="108" t="s">
        <v>1271</v>
      </c>
      <c r="GC12" s="108" t="s">
        <v>1391</v>
      </c>
      <c r="GD12" s="108" t="s">
        <v>1391</v>
      </c>
      <c r="GE12" s="108" t="s">
        <v>1391</v>
      </c>
      <c r="GF12" s="108" t="s">
        <v>1391</v>
      </c>
      <c r="GG12" s="108" t="s">
        <v>1391</v>
      </c>
      <c r="GH12" s="108" t="s">
        <v>1391</v>
      </c>
      <c r="GI12" s="108" t="s">
        <v>1391</v>
      </c>
      <c r="GJ12" s="108" t="s">
        <v>1391</v>
      </c>
      <c r="GK12" s="108" t="s">
        <v>1243</v>
      </c>
      <c r="GL12" s="108" t="s">
        <v>1391</v>
      </c>
      <c r="GM12" s="108" t="s">
        <v>1274</v>
      </c>
      <c r="GN12" s="108" t="s">
        <v>1391</v>
      </c>
      <c r="GO12" s="108" t="s">
        <v>1391</v>
      </c>
      <c r="GP12" s="108" t="s">
        <v>1391</v>
      </c>
      <c r="GQ12" s="108" t="s">
        <v>1330</v>
      </c>
      <c r="GR12" s="108" t="s">
        <v>1326</v>
      </c>
      <c r="GS12" s="108" t="s">
        <v>1321</v>
      </c>
      <c r="GT12" s="108" t="s">
        <v>1315</v>
      </c>
      <c r="GU12" s="108" t="s">
        <v>1301</v>
      </c>
      <c r="GV12" s="108" t="s">
        <v>1301</v>
      </c>
      <c r="GW12" s="108" t="s">
        <v>1315</v>
      </c>
      <c r="GX12" s="107"/>
      <c r="GY12" s="108" t="s">
        <v>1274</v>
      </c>
      <c r="GZ12" s="108" t="s">
        <v>1391</v>
      </c>
      <c r="HA12" s="108" t="s">
        <v>1391</v>
      </c>
      <c r="HB12" s="108" t="s">
        <v>1243</v>
      </c>
      <c r="HC12" s="108" t="s">
        <v>1391</v>
      </c>
      <c r="HD12" s="108" t="s">
        <v>1391</v>
      </c>
    </row>
    <row r="13" spans="1:212" ht="15" customHeight="1">
      <c r="A13" s="200">
        <v>13</v>
      </c>
      <c r="B13" s="108" t="s">
        <v>1289</v>
      </c>
      <c r="C13" s="108" t="str">
        <f t="shared" ref="C13:DC13" ca="1" si="11">IF(COUNTIF(DD:DD,$B13),INDIRECT(_xludf.CONCAT("B",$A13)),"")</f>
        <v/>
      </c>
      <c r="D13" s="108" t="str">
        <f t="shared" ca="1" si="11"/>
        <v/>
      </c>
      <c r="E13" s="108" t="str">
        <f t="shared" ca="1" si="11"/>
        <v/>
      </c>
      <c r="F13" s="108" t="str">
        <f t="shared" ca="1" si="11"/>
        <v/>
      </c>
      <c r="G13" s="108" t="str">
        <f t="shared" ca="1" si="11"/>
        <v/>
      </c>
      <c r="H13" s="108" t="str">
        <f t="shared" ca="1" si="11"/>
        <v/>
      </c>
      <c r="I13" s="108" t="str">
        <f t="shared" ca="1" si="11"/>
        <v/>
      </c>
      <c r="J13" s="108" t="str">
        <f t="shared" ca="1" si="11"/>
        <v/>
      </c>
      <c r="K13" s="108" t="str">
        <f t="shared" ca="1" si="11"/>
        <v/>
      </c>
      <c r="L13" s="108" t="str">
        <f t="shared" ca="1" si="11"/>
        <v/>
      </c>
      <c r="M13" s="108" t="str">
        <f t="shared" ca="1" si="11"/>
        <v/>
      </c>
      <c r="N13" s="108" t="str">
        <f t="shared" ca="1" si="11"/>
        <v/>
      </c>
      <c r="O13" s="108" t="str">
        <f t="shared" ca="1" si="11"/>
        <v/>
      </c>
      <c r="P13" s="108" t="str">
        <f t="shared" ca="1" si="11"/>
        <v/>
      </c>
      <c r="Q13" s="108" t="str">
        <f t="shared" ca="1" si="11"/>
        <v/>
      </c>
      <c r="R13" s="108" t="str">
        <f t="shared" ca="1" si="11"/>
        <v/>
      </c>
      <c r="S13" s="108" t="str">
        <f t="shared" ca="1" si="11"/>
        <v/>
      </c>
      <c r="T13" s="108" t="str">
        <f t="shared" ca="1" si="11"/>
        <v/>
      </c>
      <c r="U13" s="108" t="str">
        <f t="shared" ca="1" si="11"/>
        <v/>
      </c>
      <c r="V13" s="108" t="str">
        <f t="shared" ca="1" si="11"/>
        <v/>
      </c>
      <c r="W13" s="108" t="str">
        <f t="shared" ca="1" si="11"/>
        <v/>
      </c>
      <c r="X13" s="108" t="str">
        <f t="shared" ca="1" si="11"/>
        <v/>
      </c>
      <c r="Y13" s="108" t="str">
        <f t="shared" ca="1" si="11"/>
        <v/>
      </c>
      <c r="Z13" s="108" t="str">
        <f t="shared" ca="1" si="11"/>
        <v/>
      </c>
      <c r="AA13" s="108" t="e">
        <f t="shared" ca="1" si="11"/>
        <v>#NAME?</v>
      </c>
      <c r="AB13" s="108" t="e">
        <f t="shared" ca="1" si="11"/>
        <v>#NAME?</v>
      </c>
      <c r="AC13" s="108" t="str">
        <f t="shared" ca="1" si="11"/>
        <v/>
      </c>
      <c r="AD13" s="108" t="str">
        <f t="shared" ca="1" si="11"/>
        <v/>
      </c>
      <c r="AE13" s="108" t="str">
        <f t="shared" ca="1" si="11"/>
        <v/>
      </c>
      <c r="AF13" s="108" t="str">
        <f t="shared" ca="1" si="11"/>
        <v/>
      </c>
      <c r="AG13" s="108" t="str">
        <f t="shared" ca="1" si="11"/>
        <v/>
      </c>
      <c r="AH13" s="108" t="str">
        <f t="shared" ca="1" si="11"/>
        <v/>
      </c>
      <c r="AI13" s="108" t="str">
        <f t="shared" ca="1" si="11"/>
        <v/>
      </c>
      <c r="AJ13" s="108" t="str">
        <f t="shared" ca="1" si="11"/>
        <v/>
      </c>
      <c r="AK13" s="108" t="str">
        <f t="shared" ca="1" si="11"/>
        <v/>
      </c>
      <c r="AL13" s="108" t="str">
        <f t="shared" ca="1" si="11"/>
        <v/>
      </c>
      <c r="AM13" s="108" t="str">
        <f t="shared" ca="1" si="11"/>
        <v/>
      </c>
      <c r="AN13" s="108" t="str">
        <f t="shared" ca="1" si="11"/>
        <v/>
      </c>
      <c r="AO13" s="108" t="str">
        <f t="shared" ca="1" si="11"/>
        <v/>
      </c>
      <c r="AP13" s="108" t="str">
        <f t="shared" ca="1" si="11"/>
        <v/>
      </c>
      <c r="AQ13" s="108" t="str">
        <f t="shared" ca="1" si="11"/>
        <v/>
      </c>
      <c r="AR13" s="108" t="str">
        <f t="shared" ca="1" si="11"/>
        <v/>
      </c>
      <c r="AS13" s="108" t="str">
        <f t="shared" ca="1" si="11"/>
        <v/>
      </c>
      <c r="AT13" s="108" t="str">
        <f t="shared" ca="1" si="11"/>
        <v/>
      </c>
      <c r="AU13" s="108" t="str">
        <f t="shared" ca="1" si="11"/>
        <v/>
      </c>
      <c r="AV13" s="108" t="str">
        <f t="shared" ca="1" si="11"/>
        <v/>
      </c>
      <c r="AW13" s="108" t="str">
        <f t="shared" ca="1" si="11"/>
        <v/>
      </c>
      <c r="AX13" s="108" t="str">
        <f t="shared" ca="1" si="11"/>
        <v/>
      </c>
      <c r="AY13" s="108" t="e">
        <f t="shared" ca="1" si="11"/>
        <v>#NAME?</v>
      </c>
      <c r="AZ13" s="108" t="str">
        <f t="shared" ca="1" si="11"/>
        <v/>
      </c>
      <c r="BA13" s="108" t="str">
        <f t="shared" ca="1" si="11"/>
        <v/>
      </c>
      <c r="BB13" s="108" t="str">
        <f t="shared" ca="1" si="11"/>
        <v/>
      </c>
      <c r="BC13" s="108" t="str">
        <f t="shared" ca="1" si="11"/>
        <v/>
      </c>
      <c r="BD13" s="108" t="str">
        <f t="shared" ca="1" si="11"/>
        <v/>
      </c>
      <c r="BE13" s="108" t="str">
        <f t="shared" ca="1" si="11"/>
        <v/>
      </c>
      <c r="BF13" s="108" t="str">
        <f t="shared" ca="1" si="11"/>
        <v/>
      </c>
      <c r="BG13" s="108" t="str">
        <f t="shared" ca="1" si="11"/>
        <v/>
      </c>
      <c r="BH13" s="108" t="str">
        <f t="shared" ca="1" si="11"/>
        <v/>
      </c>
      <c r="BI13" s="108" t="str">
        <f t="shared" ca="1" si="11"/>
        <v/>
      </c>
      <c r="BJ13" s="108" t="str">
        <f t="shared" ca="1" si="11"/>
        <v/>
      </c>
      <c r="BK13" s="108" t="str">
        <f t="shared" ca="1" si="11"/>
        <v/>
      </c>
      <c r="BL13" s="108" t="str">
        <f t="shared" ca="1" si="11"/>
        <v/>
      </c>
      <c r="BM13" s="108" t="str">
        <f t="shared" ca="1" si="11"/>
        <v/>
      </c>
      <c r="BN13" s="108" t="str">
        <f t="shared" ca="1" si="11"/>
        <v/>
      </c>
      <c r="BO13" s="108" t="str">
        <f t="shared" ca="1" si="11"/>
        <v/>
      </c>
      <c r="BP13" s="108" t="str">
        <f t="shared" ca="1" si="11"/>
        <v/>
      </c>
      <c r="BQ13" s="108" t="str">
        <f t="shared" ca="1" si="11"/>
        <v/>
      </c>
      <c r="BR13" s="108" t="str">
        <f t="shared" ca="1" si="11"/>
        <v/>
      </c>
      <c r="BS13" s="108" t="str">
        <f t="shared" ca="1" si="11"/>
        <v/>
      </c>
      <c r="BT13" s="108" t="str">
        <f t="shared" ca="1" si="11"/>
        <v/>
      </c>
      <c r="BU13" s="108" t="str">
        <f t="shared" ca="1" si="11"/>
        <v/>
      </c>
      <c r="BV13" s="108" t="str">
        <f t="shared" ca="1" si="11"/>
        <v/>
      </c>
      <c r="BW13" s="108" t="str">
        <f t="shared" ca="1" si="11"/>
        <v/>
      </c>
      <c r="BX13" s="108" t="str">
        <f t="shared" ca="1" si="11"/>
        <v/>
      </c>
      <c r="BY13" s="108" t="str">
        <f t="shared" ca="1" si="11"/>
        <v/>
      </c>
      <c r="BZ13" s="108" t="str">
        <f t="shared" ca="1" si="11"/>
        <v/>
      </c>
      <c r="CA13" s="108" t="str">
        <f t="shared" ca="1" si="11"/>
        <v/>
      </c>
      <c r="CB13" s="108" t="str">
        <f t="shared" ca="1" si="11"/>
        <v/>
      </c>
      <c r="CC13" s="108" t="str">
        <f t="shared" ca="1" si="11"/>
        <v/>
      </c>
      <c r="CD13" s="108" t="str">
        <f t="shared" ca="1" si="11"/>
        <v/>
      </c>
      <c r="CE13" s="108" t="str">
        <f t="shared" ca="1" si="11"/>
        <v/>
      </c>
      <c r="CF13" s="108" t="str">
        <f t="shared" ca="1" si="11"/>
        <v/>
      </c>
      <c r="CG13" s="108" t="str">
        <f t="shared" ca="1" si="11"/>
        <v/>
      </c>
      <c r="CH13" s="108" t="str">
        <f t="shared" ca="1" si="11"/>
        <v/>
      </c>
      <c r="CI13" s="108" t="str">
        <f t="shared" ca="1" si="11"/>
        <v/>
      </c>
      <c r="CJ13" s="108" t="str">
        <f t="shared" ca="1" si="11"/>
        <v/>
      </c>
      <c r="CK13" s="108" t="str">
        <f t="shared" ca="1" si="11"/>
        <v/>
      </c>
      <c r="CL13" s="108" t="str">
        <f t="shared" ca="1" si="11"/>
        <v/>
      </c>
      <c r="CM13" s="108" t="str">
        <f t="shared" ca="1" si="11"/>
        <v/>
      </c>
      <c r="CN13" s="108" t="str">
        <f t="shared" ca="1" si="11"/>
        <v/>
      </c>
      <c r="CO13" s="108" t="str">
        <f t="shared" ca="1" si="11"/>
        <v/>
      </c>
      <c r="CP13" s="108" t="str">
        <f t="shared" ca="1" si="11"/>
        <v/>
      </c>
      <c r="CQ13" s="108" t="str">
        <f t="shared" ca="1" si="11"/>
        <v/>
      </c>
      <c r="CR13" s="108" t="str">
        <f t="shared" ca="1" si="11"/>
        <v/>
      </c>
      <c r="CS13" s="108" t="str">
        <f t="shared" ca="1" si="11"/>
        <v/>
      </c>
      <c r="CT13" s="108" t="str">
        <f t="shared" ca="1" si="11"/>
        <v/>
      </c>
      <c r="CU13" s="108" t="str">
        <f t="shared" ca="1" si="11"/>
        <v/>
      </c>
      <c r="CV13" s="108" t="str">
        <f t="shared" ca="1" si="11"/>
        <v/>
      </c>
      <c r="CW13" s="108" t="str">
        <f t="shared" ca="1" si="11"/>
        <v/>
      </c>
      <c r="CX13" s="108" t="str">
        <f t="shared" ca="1" si="11"/>
        <v/>
      </c>
      <c r="CY13" s="108" t="str">
        <f t="shared" ca="1" si="11"/>
        <v/>
      </c>
      <c r="CZ13" s="108" t="str">
        <f t="shared" ca="1" si="11"/>
        <v/>
      </c>
      <c r="DA13" s="108" t="str">
        <f t="shared" ca="1" si="11"/>
        <v/>
      </c>
      <c r="DB13" s="108" t="str">
        <f t="shared" ca="1" si="11"/>
        <v/>
      </c>
      <c r="DC13" s="108" t="str">
        <f t="shared" ca="1" si="11"/>
        <v/>
      </c>
      <c r="DD13" s="108" t="s">
        <v>1330</v>
      </c>
      <c r="DE13" s="108" t="s">
        <v>1337</v>
      </c>
      <c r="DF13" s="108" t="s">
        <v>1326</v>
      </c>
      <c r="DG13" s="108" t="s">
        <v>1326</v>
      </c>
      <c r="DH13" s="108" t="s">
        <v>1309</v>
      </c>
      <c r="DI13" s="108" t="s">
        <v>1315</v>
      </c>
      <c r="DJ13" s="108" t="s">
        <v>1337</v>
      </c>
      <c r="DK13" s="107"/>
      <c r="DL13" s="107"/>
      <c r="DM13" s="108" t="s">
        <v>1334</v>
      </c>
      <c r="DN13" s="108" t="s">
        <v>1330</v>
      </c>
      <c r="DO13" s="108" t="s">
        <v>1326</v>
      </c>
      <c r="DP13" s="108" t="s">
        <v>1326</v>
      </c>
      <c r="DQ13" s="108" t="s">
        <v>1326</v>
      </c>
      <c r="DR13" s="108" t="s">
        <v>1309</v>
      </c>
      <c r="DS13" s="108" t="s">
        <v>1326</v>
      </c>
      <c r="DT13" s="108" t="s">
        <v>1326</v>
      </c>
      <c r="DU13" s="108" t="s">
        <v>1317</v>
      </c>
      <c r="DV13" s="108" t="s">
        <v>1243</v>
      </c>
      <c r="DW13" s="108" t="s">
        <v>1243</v>
      </c>
      <c r="DX13" s="107"/>
      <c r="DY13" s="107"/>
      <c r="DZ13" s="107"/>
      <c r="EA13" s="108" t="s">
        <v>1309</v>
      </c>
      <c r="EB13" s="108" t="s">
        <v>1315</v>
      </c>
      <c r="EC13" s="108" t="s">
        <v>1315</v>
      </c>
      <c r="ED13" s="107"/>
      <c r="EE13" s="108" t="s">
        <v>1344</v>
      </c>
      <c r="EF13" s="108" t="s">
        <v>1337</v>
      </c>
      <c r="EG13" s="108" t="s">
        <v>1344</v>
      </c>
      <c r="EH13" s="108" t="s">
        <v>1344</v>
      </c>
      <c r="EI13" s="108" t="s">
        <v>1344</v>
      </c>
      <c r="EJ13" s="107"/>
      <c r="EK13" s="108" t="s">
        <v>1243</v>
      </c>
      <c r="EL13" s="108" t="s">
        <v>1321</v>
      </c>
      <c r="EM13" s="108" t="s">
        <v>1243</v>
      </c>
      <c r="EN13" s="108" t="s">
        <v>1243</v>
      </c>
      <c r="EO13" s="108" t="s">
        <v>1243</v>
      </c>
      <c r="EP13" s="108" t="s">
        <v>1243</v>
      </c>
      <c r="EQ13" s="108" t="s">
        <v>1243</v>
      </c>
      <c r="ER13" s="108" t="s">
        <v>1243</v>
      </c>
      <c r="ES13" s="107"/>
      <c r="ET13" s="108" t="s">
        <v>1243</v>
      </c>
      <c r="EU13" s="108" t="s">
        <v>1243</v>
      </c>
      <c r="EV13" s="108" t="s">
        <v>1243</v>
      </c>
      <c r="EW13" s="108" t="s">
        <v>1243</v>
      </c>
      <c r="EX13" s="108" t="s">
        <v>1243</v>
      </c>
      <c r="EY13" s="108" t="s">
        <v>1243</v>
      </c>
      <c r="EZ13" s="108" t="s">
        <v>1243</v>
      </c>
      <c r="FA13" s="108" t="s">
        <v>1243</v>
      </c>
      <c r="FB13" s="108" t="s">
        <v>1243</v>
      </c>
      <c r="FC13" s="108" t="s">
        <v>1243</v>
      </c>
      <c r="FD13" s="108" t="s">
        <v>1271</v>
      </c>
      <c r="FE13" s="108" t="s">
        <v>1243</v>
      </c>
      <c r="FF13" s="108" t="s">
        <v>1243</v>
      </c>
      <c r="FG13" s="108" t="s">
        <v>1243</v>
      </c>
      <c r="FH13" s="107"/>
      <c r="FI13" s="107"/>
      <c r="FJ13" s="108" t="s">
        <v>1266</v>
      </c>
      <c r="FK13" s="107"/>
      <c r="FL13" s="108" t="s">
        <v>1243</v>
      </c>
      <c r="FM13" s="108" t="s">
        <v>1243</v>
      </c>
      <c r="FN13" s="108" t="s">
        <v>1243</v>
      </c>
      <c r="FO13" s="108" t="s">
        <v>1243</v>
      </c>
      <c r="FP13" s="108" t="s">
        <v>1243</v>
      </c>
      <c r="FQ13" s="108" t="s">
        <v>1243</v>
      </c>
      <c r="FR13" s="108" t="s">
        <v>1243</v>
      </c>
      <c r="FS13" s="108" t="s">
        <v>1243</v>
      </c>
      <c r="FT13" s="108" t="s">
        <v>1347</v>
      </c>
      <c r="FU13" s="108" t="s">
        <v>1243</v>
      </c>
      <c r="FV13" s="107"/>
      <c r="FW13" s="107"/>
      <c r="FX13" s="108" t="s">
        <v>1243</v>
      </c>
      <c r="FY13" s="108" t="s">
        <v>1243</v>
      </c>
      <c r="FZ13" s="108" t="s">
        <v>1243</v>
      </c>
      <c r="GA13" s="108" t="s">
        <v>1243</v>
      </c>
      <c r="GB13" s="108" t="s">
        <v>1266</v>
      </c>
      <c r="GC13" s="108" t="s">
        <v>1243</v>
      </c>
      <c r="GD13" s="108" t="s">
        <v>1243</v>
      </c>
      <c r="GE13" s="108" t="s">
        <v>1243</v>
      </c>
      <c r="GF13" s="108" t="s">
        <v>1243</v>
      </c>
      <c r="GG13" s="108" t="s">
        <v>1243</v>
      </c>
      <c r="GH13" s="108" t="s">
        <v>1243</v>
      </c>
      <c r="GI13" s="108" t="s">
        <v>1243</v>
      </c>
      <c r="GJ13" s="108" t="s">
        <v>1243</v>
      </c>
      <c r="GK13" s="108" t="s">
        <v>1271</v>
      </c>
      <c r="GL13" s="108" t="s">
        <v>1243</v>
      </c>
      <c r="GM13" s="108" t="s">
        <v>1243</v>
      </c>
      <c r="GN13" s="108" t="s">
        <v>1243</v>
      </c>
      <c r="GO13" s="108" t="s">
        <v>1243</v>
      </c>
      <c r="GP13" s="108" t="s">
        <v>1243</v>
      </c>
      <c r="GQ13" s="108" t="s">
        <v>1334</v>
      </c>
      <c r="GR13" s="108" t="s">
        <v>1334</v>
      </c>
      <c r="GS13" s="108" t="s">
        <v>1326</v>
      </c>
      <c r="GT13" s="108" t="s">
        <v>1317</v>
      </c>
      <c r="GU13" s="108" t="s">
        <v>1304</v>
      </c>
      <c r="GV13" s="108" t="s">
        <v>1304</v>
      </c>
      <c r="GW13" s="108" t="s">
        <v>1317</v>
      </c>
      <c r="GX13" s="107"/>
      <c r="GY13" s="108" t="s">
        <v>1243</v>
      </c>
      <c r="GZ13" s="108" t="s">
        <v>1243</v>
      </c>
      <c r="HA13" s="108" t="s">
        <v>1243</v>
      </c>
      <c r="HB13" s="108" t="s">
        <v>1271</v>
      </c>
      <c r="HC13" s="108" t="s">
        <v>1243</v>
      </c>
      <c r="HD13" s="108" t="s">
        <v>1243</v>
      </c>
    </row>
    <row r="14" spans="1:212" ht="15" customHeight="1">
      <c r="A14" s="200">
        <v>14</v>
      </c>
      <c r="B14" s="202" t="s">
        <v>1292</v>
      </c>
      <c r="C14" s="108" t="e">
        <f t="shared" ref="C14:DC14" ca="1" si="12">IF(COUNTIF(DD:DD,$B14),INDIRECT(_xludf.CONCAT("B",$A14)),"")</f>
        <v>#NAME?</v>
      </c>
      <c r="D14" s="108" t="e">
        <f t="shared" ca="1" si="12"/>
        <v>#NAME?</v>
      </c>
      <c r="E14" s="108" t="e">
        <f t="shared" ca="1" si="12"/>
        <v>#NAME?</v>
      </c>
      <c r="F14" s="108" t="e">
        <f t="shared" ca="1" si="12"/>
        <v>#NAME?</v>
      </c>
      <c r="G14" s="108" t="e">
        <f t="shared" ca="1" si="12"/>
        <v>#NAME?</v>
      </c>
      <c r="H14" s="108" t="e">
        <f t="shared" ca="1" si="12"/>
        <v>#NAME?</v>
      </c>
      <c r="I14" s="108" t="e">
        <f t="shared" ca="1" si="12"/>
        <v>#NAME?</v>
      </c>
      <c r="J14" s="108" t="str">
        <f t="shared" ca="1" si="12"/>
        <v/>
      </c>
      <c r="K14" s="108" t="str">
        <f t="shared" ca="1" si="12"/>
        <v/>
      </c>
      <c r="L14" s="108" t="e">
        <f t="shared" ca="1" si="12"/>
        <v>#NAME?</v>
      </c>
      <c r="M14" s="108" t="e">
        <f t="shared" ca="1" si="12"/>
        <v>#NAME?</v>
      </c>
      <c r="N14" s="108" t="e">
        <f t="shared" ca="1" si="12"/>
        <v>#NAME?</v>
      </c>
      <c r="O14" s="108" t="e">
        <f t="shared" ca="1" si="12"/>
        <v>#NAME?</v>
      </c>
      <c r="P14" s="108" t="e">
        <f t="shared" ca="1" si="12"/>
        <v>#NAME?</v>
      </c>
      <c r="Q14" s="108" t="str">
        <f t="shared" ca="1" si="12"/>
        <v/>
      </c>
      <c r="R14" s="108" t="e">
        <f t="shared" ca="1" si="12"/>
        <v>#NAME?</v>
      </c>
      <c r="S14" s="108" t="e">
        <f t="shared" ca="1" si="12"/>
        <v>#NAME?</v>
      </c>
      <c r="T14" s="108" t="e">
        <f t="shared" ca="1" si="12"/>
        <v>#NAME?</v>
      </c>
      <c r="U14" s="108" t="e">
        <f t="shared" ca="1" si="12"/>
        <v>#NAME?</v>
      </c>
      <c r="V14" s="108" t="e">
        <f t="shared" ca="1" si="12"/>
        <v>#NAME?</v>
      </c>
      <c r="W14" s="108" t="str">
        <f t="shared" ca="1" si="12"/>
        <v/>
      </c>
      <c r="X14" s="108" t="str">
        <f t="shared" ca="1" si="12"/>
        <v/>
      </c>
      <c r="Y14" s="108" t="str">
        <f t="shared" ca="1" si="12"/>
        <v/>
      </c>
      <c r="Z14" s="108" t="e">
        <f t="shared" ca="1" si="12"/>
        <v>#NAME?</v>
      </c>
      <c r="AA14" s="108" t="e">
        <f t="shared" ca="1" si="12"/>
        <v>#NAME?</v>
      </c>
      <c r="AB14" s="108" t="e">
        <f t="shared" ca="1" si="12"/>
        <v>#NAME?</v>
      </c>
      <c r="AC14" s="108" t="str">
        <f t="shared" ca="1" si="12"/>
        <v/>
      </c>
      <c r="AD14" s="108" t="e">
        <f t="shared" ca="1" si="12"/>
        <v>#NAME?</v>
      </c>
      <c r="AE14" s="108" t="e">
        <f t="shared" ca="1" si="12"/>
        <v>#NAME?</v>
      </c>
      <c r="AF14" s="108" t="e">
        <f t="shared" ca="1" si="12"/>
        <v>#NAME?</v>
      </c>
      <c r="AG14" s="108" t="e">
        <f t="shared" ca="1" si="12"/>
        <v>#NAME?</v>
      </c>
      <c r="AH14" s="108" t="e">
        <f t="shared" ca="1" si="12"/>
        <v>#NAME?</v>
      </c>
      <c r="AI14" s="108" t="str">
        <f t="shared" ca="1" si="12"/>
        <v/>
      </c>
      <c r="AJ14" s="108" t="e">
        <f t="shared" ca="1" si="12"/>
        <v>#NAME?</v>
      </c>
      <c r="AK14" s="108" t="e">
        <f t="shared" ca="1" si="12"/>
        <v>#NAME?</v>
      </c>
      <c r="AL14" s="108" t="e">
        <f t="shared" ca="1" si="12"/>
        <v>#NAME?</v>
      </c>
      <c r="AM14" s="108" t="e">
        <f t="shared" ca="1" si="12"/>
        <v>#NAME?</v>
      </c>
      <c r="AN14" s="108" t="e">
        <f t="shared" ca="1" si="12"/>
        <v>#NAME?</v>
      </c>
      <c r="AO14" s="108" t="e">
        <f t="shared" ca="1" si="12"/>
        <v>#NAME?</v>
      </c>
      <c r="AP14" s="108" t="e">
        <f t="shared" ca="1" si="12"/>
        <v>#NAME?</v>
      </c>
      <c r="AQ14" s="108" t="e">
        <f t="shared" ca="1" si="12"/>
        <v>#NAME?</v>
      </c>
      <c r="AR14" s="108" t="str">
        <f t="shared" ca="1" si="12"/>
        <v/>
      </c>
      <c r="AS14" s="108" t="e">
        <f t="shared" ca="1" si="12"/>
        <v>#NAME?</v>
      </c>
      <c r="AT14" s="108" t="e">
        <f t="shared" ca="1" si="12"/>
        <v>#NAME?</v>
      </c>
      <c r="AU14" s="108" t="e">
        <f t="shared" ca="1" si="12"/>
        <v>#NAME?</v>
      </c>
      <c r="AV14" s="108" t="e">
        <f t="shared" ca="1" si="12"/>
        <v>#NAME?</v>
      </c>
      <c r="AW14" s="108" t="e">
        <f t="shared" ca="1" si="12"/>
        <v>#NAME?</v>
      </c>
      <c r="AX14" s="108" t="e">
        <f t="shared" ca="1" si="12"/>
        <v>#NAME?</v>
      </c>
      <c r="AY14" s="108" t="e">
        <f t="shared" ca="1" si="12"/>
        <v>#NAME?</v>
      </c>
      <c r="AZ14" s="108" t="e">
        <f t="shared" ca="1" si="12"/>
        <v>#NAME?</v>
      </c>
      <c r="BA14" s="108" t="e">
        <f t="shared" ca="1" si="12"/>
        <v>#NAME?</v>
      </c>
      <c r="BB14" s="108" t="e">
        <f t="shared" ca="1" si="12"/>
        <v>#NAME?</v>
      </c>
      <c r="BC14" s="108" t="e">
        <f t="shared" ca="1" si="12"/>
        <v>#NAME?</v>
      </c>
      <c r="BD14" s="108" t="e">
        <f t="shared" ca="1" si="12"/>
        <v>#NAME?</v>
      </c>
      <c r="BE14" s="108" t="e">
        <f t="shared" ca="1" si="12"/>
        <v>#NAME?</v>
      </c>
      <c r="BF14" s="108" t="e">
        <f t="shared" ca="1" si="12"/>
        <v>#NAME?</v>
      </c>
      <c r="BG14" s="108" t="str">
        <f t="shared" ca="1" si="12"/>
        <v/>
      </c>
      <c r="BH14" s="108" t="str">
        <f t="shared" ca="1" si="12"/>
        <v/>
      </c>
      <c r="BI14" s="108" t="e">
        <f t="shared" ca="1" si="12"/>
        <v>#NAME?</v>
      </c>
      <c r="BJ14" s="108" t="str">
        <f t="shared" ca="1" si="12"/>
        <v/>
      </c>
      <c r="BK14" s="108" t="e">
        <f t="shared" ca="1" si="12"/>
        <v>#NAME?</v>
      </c>
      <c r="BL14" s="108" t="e">
        <f t="shared" ca="1" si="12"/>
        <v>#NAME?</v>
      </c>
      <c r="BM14" s="108" t="e">
        <f t="shared" ca="1" si="12"/>
        <v>#NAME?</v>
      </c>
      <c r="BN14" s="108" t="e">
        <f t="shared" ca="1" si="12"/>
        <v>#NAME?</v>
      </c>
      <c r="BO14" s="108" t="e">
        <f t="shared" ca="1" si="12"/>
        <v>#NAME?</v>
      </c>
      <c r="BP14" s="108" t="e">
        <f t="shared" ca="1" si="12"/>
        <v>#NAME?</v>
      </c>
      <c r="BQ14" s="108" t="e">
        <f t="shared" ca="1" si="12"/>
        <v>#NAME?</v>
      </c>
      <c r="BR14" s="108" t="e">
        <f t="shared" ca="1" si="12"/>
        <v>#NAME?</v>
      </c>
      <c r="BS14" s="108" t="e">
        <f t="shared" ca="1" si="12"/>
        <v>#NAME?</v>
      </c>
      <c r="BT14" s="108" t="e">
        <f t="shared" ca="1" si="12"/>
        <v>#NAME?</v>
      </c>
      <c r="BU14" s="108" t="str">
        <f t="shared" ca="1" si="12"/>
        <v/>
      </c>
      <c r="BV14" s="108" t="str">
        <f t="shared" ca="1" si="12"/>
        <v/>
      </c>
      <c r="BW14" s="108" t="e">
        <f t="shared" ca="1" si="12"/>
        <v>#NAME?</v>
      </c>
      <c r="BX14" s="108" t="e">
        <f t="shared" ca="1" si="12"/>
        <v>#NAME?</v>
      </c>
      <c r="BY14" s="108" t="e">
        <f t="shared" ca="1" si="12"/>
        <v>#NAME?</v>
      </c>
      <c r="BZ14" s="108" t="e">
        <f t="shared" ca="1" si="12"/>
        <v>#NAME?</v>
      </c>
      <c r="CA14" s="108" t="str">
        <f t="shared" ca="1" si="12"/>
        <v/>
      </c>
      <c r="CB14" s="108" t="e">
        <f t="shared" ca="1" si="12"/>
        <v>#NAME?</v>
      </c>
      <c r="CC14" s="108" t="e">
        <f t="shared" ca="1" si="12"/>
        <v>#NAME?</v>
      </c>
      <c r="CD14" s="108" t="e">
        <f t="shared" ca="1" si="12"/>
        <v>#NAME?</v>
      </c>
      <c r="CE14" s="108" t="e">
        <f t="shared" ca="1" si="12"/>
        <v>#NAME?</v>
      </c>
      <c r="CF14" s="108" t="e">
        <f t="shared" ca="1" si="12"/>
        <v>#NAME?</v>
      </c>
      <c r="CG14" s="108" t="e">
        <f t="shared" ca="1" si="12"/>
        <v>#NAME?</v>
      </c>
      <c r="CH14" s="108" t="e">
        <f t="shared" ca="1" si="12"/>
        <v>#NAME?</v>
      </c>
      <c r="CI14" s="108" t="e">
        <f t="shared" ca="1" si="12"/>
        <v>#NAME?</v>
      </c>
      <c r="CJ14" s="108" t="str">
        <f t="shared" ca="1" si="12"/>
        <v/>
      </c>
      <c r="CK14" s="108" t="e">
        <f t="shared" ca="1" si="12"/>
        <v>#NAME?</v>
      </c>
      <c r="CL14" s="108" t="e">
        <f t="shared" ca="1" si="12"/>
        <v>#NAME?</v>
      </c>
      <c r="CM14" s="108" t="e">
        <f t="shared" ca="1" si="12"/>
        <v>#NAME?</v>
      </c>
      <c r="CN14" s="108" t="e">
        <f t="shared" ca="1" si="12"/>
        <v>#NAME?</v>
      </c>
      <c r="CO14" s="108" t="e">
        <f t="shared" ca="1" si="12"/>
        <v>#NAME?</v>
      </c>
      <c r="CP14" s="108" t="str">
        <f t="shared" ca="1" si="12"/>
        <v/>
      </c>
      <c r="CQ14" s="108" t="e">
        <f t="shared" ca="1" si="12"/>
        <v>#NAME?</v>
      </c>
      <c r="CR14" s="108" t="e">
        <f t="shared" ca="1" si="12"/>
        <v>#NAME?</v>
      </c>
      <c r="CS14" s="108" t="e">
        <f t="shared" ca="1" si="12"/>
        <v>#NAME?</v>
      </c>
      <c r="CT14" s="108" t="e">
        <f t="shared" ca="1" si="12"/>
        <v>#NAME?</v>
      </c>
      <c r="CU14" s="108" t="e">
        <f t="shared" ca="1" si="12"/>
        <v>#NAME?</v>
      </c>
      <c r="CV14" s="108" t="e">
        <f t="shared" ca="1" si="12"/>
        <v>#NAME?</v>
      </c>
      <c r="CW14" s="108" t="str">
        <f t="shared" ca="1" si="12"/>
        <v/>
      </c>
      <c r="CX14" s="108" t="e">
        <f t="shared" ca="1" si="12"/>
        <v>#NAME?</v>
      </c>
      <c r="CY14" s="108" t="e">
        <f t="shared" ca="1" si="12"/>
        <v>#NAME?</v>
      </c>
      <c r="CZ14" s="108" t="e">
        <f t="shared" ca="1" si="12"/>
        <v>#NAME?</v>
      </c>
      <c r="DA14" s="108" t="e">
        <f t="shared" ca="1" si="12"/>
        <v>#NAME?</v>
      </c>
      <c r="DB14" s="108" t="e">
        <f t="shared" ca="1" si="12"/>
        <v>#NAME?</v>
      </c>
      <c r="DC14" s="108" t="e">
        <f t="shared" ca="1" si="12"/>
        <v>#NAME?</v>
      </c>
      <c r="DD14" s="108" t="s">
        <v>1334</v>
      </c>
      <c r="DE14" s="108" t="s">
        <v>1341</v>
      </c>
      <c r="DF14" s="108" t="s">
        <v>1334</v>
      </c>
      <c r="DG14" s="108" t="s">
        <v>1334</v>
      </c>
      <c r="DH14" s="108" t="s">
        <v>1311</v>
      </c>
      <c r="DI14" s="108" t="s">
        <v>1317</v>
      </c>
      <c r="DJ14" s="108" t="s">
        <v>1341</v>
      </c>
      <c r="DK14" s="107"/>
      <c r="DL14" s="107"/>
      <c r="DM14" s="108" t="s">
        <v>1337</v>
      </c>
      <c r="DN14" s="108" t="s">
        <v>1337</v>
      </c>
      <c r="DO14" s="108" t="s">
        <v>1334</v>
      </c>
      <c r="DP14" s="108" t="s">
        <v>1334</v>
      </c>
      <c r="DQ14" s="108" t="s">
        <v>1334</v>
      </c>
      <c r="DR14" s="108" t="s">
        <v>1311</v>
      </c>
      <c r="DS14" s="108" t="s">
        <v>1334</v>
      </c>
      <c r="DT14" s="108" t="s">
        <v>1334</v>
      </c>
      <c r="DU14" s="108" t="s">
        <v>1321</v>
      </c>
      <c r="DV14" s="108" t="s">
        <v>1271</v>
      </c>
      <c r="DW14" s="108" t="s">
        <v>1271</v>
      </c>
      <c r="DX14" s="107"/>
      <c r="DY14" s="107"/>
      <c r="DZ14" s="107"/>
      <c r="EA14" s="108" t="s">
        <v>1311</v>
      </c>
      <c r="EB14" s="108" t="s">
        <v>1317</v>
      </c>
      <c r="EC14" s="108" t="s">
        <v>1317</v>
      </c>
      <c r="ED14" s="107"/>
      <c r="EE14" s="108" t="s">
        <v>1347</v>
      </c>
      <c r="EF14" s="108" t="s">
        <v>1344</v>
      </c>
      <c r="EG14" s="108" t="s">
        <v>1347</v>
      </c>
      <c r="EH14" s="108" t="s">
        <v>1347</v>
      </c>
      <c r="EI14" s="108" t="s">
        <v>1347</v>
      </c>
      <c r="EJ14" s="107"/>
      <c r="EK14" s="108" t="s">
        <v>1271</v>
      </c>
      <c r="EL14" s="108" t="s">
        <v>1326</v>
      </c>
      <c r="EM14" s="108" t="s">
        <v>1271</v>
      </c>
      <c r="EN14" s="108" t="s">
        <v>1271</v>
      </c>
      <c r="EO14" s="108" t="s">
        <v>1271</v>
      </c>
      <c r="EP14" s="108" t="s">
        <v>1271</v>
      </c>
      <c r="EQ14" s="108" t="s">
        <v>1271</v>
      </c>
      <c r="ER14" s="108" t="s">
        <v>1271</v>
      </c>
      <c r="ES14" s="107"/>
      <c r="ET14" s="108" t="s">
        <v>1271</v>
      </c>
      <c r="EU14" s="108" t="s">
        <v>1271</v>
      </c>
      <c r="EV14" s="108" t="s">
        <v>1271</v>
      </c>
      <c r="EW14" s="108" t="s">
        <v>1271</v>
      </c>
      <c r="EX14" s="108" t="s">
        <v>1271</v>
      </c>
      <c r="EY14" s="108" t="s">
        <v>1271</v>
      </c>
      <c r="EZ14" s="108" t="s">
        <v>1271</v>
      </c>
      <c r="FA14" s="108" t="s">
        <v>1271</v>
      </c>
      <c r="FB14" s="108" t="s">
        <v>1271</v>
      </c>
      <c r="FC14" s="108" t="s">
        <v>1271</v>
      </c>
      <c r="FD14" s="108" t="s">
        <v>1266</v>
      </c>
      <c r="FE14" s="108" t="s">
        <v>1271</v>
      </c>
      <c r="FF14" s="108" t="s">
        <v>1271</v>
      </c>
      <c r="FG14" s="108" t="s">
        <v>1271</v>
      </c>
      <c r="FH14" s="107"/>
      <c r="FI14" s="107"/>
      <c r="FJ14" s="108" t="s">
        <v>1476</v>
      </c>
      <c r="FK14" s="107"/>
      <c r="FL14" s="108" t="s">
        <v>1271</v>
      </c>
      <c r="FM14" s="108" t="s">
        <v>1271</v>
      </c>
      <c r="FN14" s="108" t="s">
        <v>1271</v>
      </c>
      <c r="FO14" s="108" t="s">
        <v>1271</v>
      </c>
      <c r="FP14" s="108" t="s">
        <v>1271</v>
      </c>
      <c r="FQ14" s="108" t="s">
        <v>1271</v>
      </c>
      <c r="FR14" s="108" t="s">
        <v>1271</v>
      </c>
      <c r="FS14" s="108" t="s">
        <v>1271</v>
      </c>
      <c r="FT14" s="108" t="s">
        <v>1391</v>
      </c>
      <c r="FU14" s="108" t="s">
        <v>1271</v>
      </c>
      <c r="FV14" s="107"/>
      <c r="FW14" s="107"/>
      <c r="FX14" s="108" t="s">
        <v>1271</v>
      </c>
      <c r="FY14" s="108" t="s">
        <v>1271</v>
      </c>
      <c r="FZ14" s="108" t="s">
        <v>1271</v>
      </c>
      <c r="GA14" s="108" t="s">
        <v>1271</v>
      </c>
      <c r="GB14" s="108" t="s">
        <v>1476</v>
      </c>
      <c r="GC14" s="108" t="s">
        <v>1271</v>
      </c>
      <c r="GD14" s="108" t="s">
        <v>1271</v>
      </c>
      <c r="GE14" s="108" t="s">
        <v>1271</v>
      </c>
      <c r="GF14" s="108" t="s">
        <v>1271</v>
      </c>
      <c r="GG14" s="108" t="s">
        <v>1271</v>
      </c>
      <c r="GH14" s="108" t="s">
        <v>1271</v>
      </c>
      <c r="GI14" s="108" t="s">
        <v>1271</v>
      </c>
      <c r="GJ14" s="108" t="s">
        <v>1271</v>
      </c>
      <c r="GK14" s="108" t="s">
        <v>1266</v>
      </c>
      <c r="GL14" s="108" t="s">
        <v>1271</v>
      </c>
      <c r="GM14" s="108" t="s">
        <v>1271</v>
      </c>
      <c r="GN14" s="108" t="s">
        <v>1271</v>
      </c>
      <c r="GO14" s="108" t="s">
        <v>1271</v>
      </c>
      <c r="GP14" s="108" t="s">
        <v>1271</v>
      </c>
      <c r="GQ14" s="108" t="s">
        <v>1337</v>
      </c>
      <c r="GR14" s="108" t="s">
        <v>1337</v>
      </c>
      <c r="GS14" s="108" t="s">
        <v>1334</v>
      </c>
      <c r="GT14" s="108" t="s">
        <v>1321</v>
      </c>
      <c r="GU14" s="108" t="s">
        <v>1309</v>
      </c>
      <c r="GV14" s="108" t="s">
        <v>1309</v>
      </c>
      <c r="GW14" s="108" t="s">
        <v>1321</v>
      </c>
      <c r="GX14" s="107"/>
      <c r="GY14" s="108" t="s">
        <v>1271</v>
      </c>
      <c r="GZ14" s="108" t="s">
        <v>1271</v>
      </c>
      <c r="HA14" s="108" t="s">
        <v>1271</v>
      </c>
      <c r="HB14" s="108" t="s">
        <v>1266</v>
      </c>
      <c r="HC14" s="108" t="s">
        <v>1271</v>
      </c>
      <c r="HD14" s="108" t="s">
        <v>1271</v>
      </c>
    </row>
    <row r="15" spans="1:212" ht="15" customHeight="1">
      <c r="A15" s="200">
        <v>15</v>
      </c>
      <c r="B15" s="108" t="s">
        <v>1294</v>
      </c>
      <c r="C15" s="108" t="str">
        <f t="shared" ref="C15:DC15" ca="1" si="13">IF(COUNTIF(DD:DD,$B15),INDIRECT(_xludf.CONCAT("B",$A15)),"")</f>
        <v/>
      </c>
      <c r="D15" s="108" t="str">
        <f t="shared" ca="1" si="13"/>
        <v/>
      </c>
      <c r="E15" s="108" t="e">
        <f t="shared" ca="1" si="13"/>
        <v>#NAME?</v>
      </c>
      <c r="F15" s="108" t="e">
        <f t="shared" ca="1" si="13"/>
        <v>#NAME?</v>
      </c>
      <c r="G15" s="108" t="e">
        <f t="shared" ca="1" si="13"/>
        <v>#NAME?</v>
      </c>
      <c r="H15" s="108" t="e">
        <f t="shared" ca="1" si="13"/>
        <v>#NAME?</v>
      </c>
      <c r="I15" s="108" t="str">
        <f t="shared" ca="1" si="13"/>
        <v/>
      </c>
      <c r="J15" s="108" t="str">
        <f t="shared" ca="1" si="13"/>
        <v/>
      </c>
      <c r="K15" s="108" t="str">
        <f t="shared" ca="1" si="13"/>
        <v/>
      </c>
      <c r="L15" s="108" t="str">
        <f t="shared" ca="1" si="13"/>
        <v/>
      </c>
      <c r="M15" s="108" t="str">
        <f t="shared" ca="1" si="13"/>
        <v/>
      </c>
      <c r="N15" s="108" t="e">
        <f t="shared" ca="1" si="13"/>
        <v>#NAME?</v>
      </c>
      <c r="O15" s="108" t="e">
        <f t="shared" ca="1" si="13"/>
        <v>#NAME?</v>
      </c>
      <c r="P15" s="108" t="e">
        <f t="shared" ca="1" si="13"/>
        <v>#NAME?</v>
      </c>
      <c r="Q15" s="108" t="e">
        <f t="shared" ca="1" si="13"/>
        <v>#NAME?</v>
      </c>
      <c r="R15" s="108" t="e">
        <f t="shared" ca="1" si="13"/>
        <v>#NAME?</v>
      </c>
      <c r="S15" s="108" t="e">
        <f t="shared" ca="1" si="13"/>
        <v>#NAME?</v>
      </c>
      <c r="T15" s="108" t="str">
        <f t="shared" ca="1" si="13"/>
        <v/>
      </c>
      <c r="U15" s="108" t="str">
        <f t="shared" ca="1" si="13"/>
        <v/>
      </c>
      <c r="V15" s="108" t="str">
        <f t="shared" ca="1" si="13"/>
        <v/>
      </c>
      <c r="W15" s="108" t="str">
        <f t="shared" ca="1" si="13"/>
        <v/>
      </c>
      <c r="X15" s="108" t="str">
        <f t="shared" ca="1" si="13"/>
        <v/>
      </c>
      <c r="Y15" s="108" t="str">
        <f t="shared" ca="1" si="13"/>
        <v/>
      </c>
      <c r="Z15" s="108" t="e">
        <f t="shared" ca="1" si="13"/>
        <v>#NAME?</v>
      </c>
      <c r="AA15" s="108" t="str">
        <f t="shared" ca="1" si="13"/>
        <v/>
      </c>
      <c r="AB15" s="108" t="str">
        <f t="shared" ca="1" si="13"/>
        <v/>
      </c>
      <c r="AC15" s="108" t="str">
        <f t="shared" ca="1" si="13"/>
        <v/>
      </c>
      <c r="AD15" s="108" t="str">
        <f t="shared" ca="1" si="13"/>
        <v/>
      </c>
      <c r="AE15" s="108" t="str">
        <f t="shared" ca="1" si="13"/>
        <v/>
      </c>
      <c r="AF15" s="108" t="str">
        <f t="shared" ca="1" si="13"/>
        <v/>
      </c>
      <c r="AG15" s="108" t="str">
        <f t="shared" ca="1" si="13"/>
        <v/>
      </c>
      <c r="AH15" s="108" t="str">
        <f t="shared" ca="1" si="13"/>
        <v/>
      </c>
      <c r="AI15" s="108" t="str">
        <f t="shared" ca="1" si="13"/>
        <v/>
      </c>
      <c r="AJ15" s="108" t="str">
        <f t="shared" ca="1" si="13"/>
        <v/>
      </c>
      <c r="AK15" s="108" t="str">
        <f t="shared" ca="1" si="13"/>
        <v/>
      </c>
      <c r="AL15" s="108" t="str">
        <f t="shared" ca="1" si="13"/>
        <v/>
      </c>
      <c r="AM15" s="108" t="str">
        <f t="shared" ca="1" si="13"/>
        <v/>
      </c>
      <c r="AN15" s="108" t="str">
        <f t="shared" ca="1" si="13"/>
        <v/>
      </c>
      <c r="AO15" s="108" t="str">
        <f t="shared" ca="1" si="13"/>
        <v/>
      </c>
      <c r="AP15" s="108" t="e">
        <f t="shared" ca="1" si="13"/>
        <v>#NAME?</v>
      </c>
      <c r="AQ15" s="108" t="str">
        <f t="shared" ca="1" si="13"/>
        <v/>
      </c>
      <c r="AR15" s="108" t="str">
        <f t="shared" ca="1" si="13"/>
        <v/>
      </c>
      <c r="AS15" s="108" t="e">
        <f t="shared" ca="1" si="13"/>
        <v>#NAME?</v>
      </c>
      <c r="AT15" s="108" t="str">
        <f t="shared" ca="1" si="13"/>
        <v/>
      </c>
      <c r="AU15" s="108" t="str">
        <f t="shared" ca="1" si="13"/>
        <v/>
      </c>
      <c r="AV15" s="108" t="str">
        <f t="shared" ca="1" si="13"/>
        <v/>
      </c>
      <c r="AW15" s="108" t="str">
        <f t="shared" ca="1" si="13"/>
        <v/>
      </c>
      <c r="AX15" s="108" t="str">
        <f t="shared" ca="1" si="13"/>
        <v/>
      </c>
      <c r="AY15" s="108" t="str">
        <f t="shared" ca="1" si="13"/>
        <v/>
      </c>
      <c r="AZ15" s="108" t="str">
        <f t="shared" ca="1" si="13"/>
        <v/>
      </c>
      <c r="BA15" s="108" t="str">
        <f t="shared" ca="1" si="13"/>
        <v/>
      </c>
      <c r="BB15" s="108" t="str">
        <f t="shared" ca="1" si="13"/>
        <v/>
      </c>
      <c r="BC15" s="108" t="str">
        <f t="shared" ca="1" si="13"/>
        <v/>
      </c>
      <c r="BD15" s="108" t="e">
        <f t="shared" ca="1" si="13"/>
        <v>#NAME?</v>
      </c>
      <c r="BE15" s="108" t="str">
        <f t="shared" ca="1" si="13"/>
        <v/>
      </c>
      <c r="BF15" s="108" t="str">
        <f t="shared" ca="1" si="13"/>
        <v/>
      </c>
      <c r="BG15" s="108" t="str">
        <f t="shared" ca="1" si="13"/>
        <v/>
      </c>
      <c r="BH15" s="108" t="str">
        <f t="shared" ca="1" si="13"/>
        <v/>
      </c>
      <c r="BI15" s="108" t="str">
        <f t="shared" ca="1" si="13"/>
        <v/>
      </c>
      <c r="BJ15" s="108" t="str">
        <f t="shared" ca="1" si="13"/>
        <v/>
      </c>
      <c r="BK15" s="108" t="str">
        <f t="shared" ca="1" si="13"/>
        <v/>
      </c>
      <c r="BL15" s="108" t="str">
        <f t="shared" ca="1" si="13"/>
        <v/>
      </c>
      <c r="BM15" s="108" t="str">
        <f t="shared" ca="1" si="13"/>
        <v/>
      </c>
      <c r="BN15" s="108" t="str">
        <f t="shared" ca="1" si="13"/>
        <v/>
      </c>
      <c r="BO15" s="108" t="str">
        <f t="shared" ca="1" si="13"/>
        <v/>
      </c>
      <c r="BP15" s="108" t="str">
        <f t="shared" ca="1" si="13"/>
        <v/>
      </c>
      <c r="BQ15" s="108" t="str">
        <f t="shared" ca="1" si="13"/>
        <v/>
      </c>
      <c r="BR15" s="108" t="str">
        <f t="shared" ca="1" si="13"/>
        <v/>
      </c>
      <c r="BS15" s="108" t="str">
        <f t="shared" ca="1" si="13"/>
        <v/>
      </c>
      <c r="BT15" s="108" t="str">
        <f t="shared" ca="1" si="13"/>
        <v/>
      </c>
      <c r="BU15" s="108" t="str">
        <f t="shared" ca="1" si="13"/>
        <v/>
      </c>
      <c r="BV15" s="108" t="str">
        <f t="shared" ca="1" si="13"/>
        <v/>
      </c>
      <c r="BW15" s="108" t="str">
        <f t="shared" ca="1" si="13"/>
        <v/>
      </c>
      <c r="BX15" s="108" t="str">
        <f t="shared" ca="1" si="13"/>
        <v/>
      </c>
      <c r="BY15" s="108" t="e">
        <f t="shared" ca="1" si="13"/>
        <v>#NAME?</v>
      </c>
      <c r="BZ15" s="108" t="str">
        <f t="shared" ca="1" si="13"/>
        <v/>
      </c>
      <c r="CA15" s="108" t="str">
        <f t="shared" ca="1" si="13"/>
        <v/>
      </c>
      <c r="CB15" s="108" t="str">
        <f t="shared" ca="1" si="13"/>
        <v/>
      </c>
      <c r="CC15" s="108" t="str">
        <f t="shared" ca="1" si="13"/>
        <v/>
      </c>
      <c r="CD15" s="108" t="str">
        <f t="shared" ca="1" si="13"/>
        <v/>
      </c>
      <c r="CE15" s="108" t="str">
        <f t="shared" ca="1" si="13"/>
        <v/>
      </c>
      <c r="CF15" s="108" t="str">
        <f t="shared" ca="1" si="13"/>
        <v/>
      </c>
      <c r="CG15" s="108" t="str">
        <f t="shared" ca="1" si="13"/>
        <v/>
      </c>
      <c r="CH15" s="108" t="str">
        <f t="shared" ca="1" si="13"/>
        <v/>
      </c>
      <c r="CI15" s="108" t="str">
        <f t="shared" ca="1" si="13"/>
        <v/>
      </c>
      <c r="CJ15" s="108" t="str">
        <f t="shared" ca="1" si="13"/>
        <v/>
      </c>
      <c r="CK15" s="108" t="str">
        <f t="shared" ca="1" si="13"/>
        <v/>
      </c>
      <c r="CL15" s="108" t="str">
        <f t="shared" ca="1" si="13"/>
        <v/>
      </c>
      <c r="CM15" s="108" t="str">
        <f t="shared" ca="1" si="13"/>
        <v/>
      </c>
      <c r="CN15" s="108" t="str">
        <f t="shared" ca="1" si="13"/>
        <v/>
      </c>
      <c r="CO15" s="108" t="str">
        <f t="shared" ca="1" si="13"/>
        <v/>
      </c>
      <c r="CP15" s="108" t="str">
        <f t="shared" ca="1" si="13"/>
        <v/>
      </c>
      <c r="CQ15" s="108" t="str">
        <f t="shared" ca="1" si="13"/>
        <v/>
      </c>
      <c r="CR15" s="108" t="e">
        <f t="shared" ca="1" si="13"/>
        <v>#NAME?</v>
      </c>
      <c r="CS15" s="108" t="str">
        <f t="shared" ca="1" si="13"/>
        <v/>
      </c>
      <c r="CT15" s="108" t="e">
        <f t="shared" ca="1" si="13"/>
        <v>#NAME?</v>
      </c>
      <c r="CU15" s="108" t="e">
        <f t="shared" ca="1" si="13"/>
        <v>#NAME?</v>
      </c>
      <c r="CV15" s="108" t="str">
        <f t="shared" ca="1" si="13"/>
        <v/>
      </c>
      <c r="CW15" s="108" t="str">
        <f t="shared" ca="1" si="13"/>
        <v/>
      </c>
      <c r="CX15" s="108" t="str">
        <f t="shared" ca="1" si="13"/>
        <v/>
      </c>
      <c r="CY15" s="108" t="str">
        <f t="shared" ca="1" si="13"/>
        <v/>
      </c>
      <c r="CZ15" s="108" t="e">
        <f t="shared" ca="1" si="13"/>
        <v>#NAME?</v>
      </c>
      <c r="DA15" s="108" t="e">
        <f t="shared" ca="1" si="13"/>
        <v>#NAME?</v>
      </c>
      <c r="DB15" s="108" t="str">
        <f t="shared" ca="1" si="13"/>
        <v/>
      </c>
      <c r="DC15" s="108" t="e">
        <f t="shared" ca="1" si="13"/>
        <v>#NAME?</v>
      </c>
      <c r="DD15" s="108" t="s">
        <v>1337</v>
      </c>
      <c r="DE15" s="108" t="s">
        <v>1344</v>
      </c>
      <c r="DF15" s="108" t="s">
        <v>1337</v>
      </c>
      <c r="DG15" s="108" t="s">
        <v>1337</v>
      </c>
      <c r="DH15" s="108" t="s">
        <v>1315</v>
      </c>
      <c r="DI15" s="108" t="s">
        <v>1321</v>
      </c>
      <c r="DJ15" s="108" t="s">
        <v>1344</v>
      </c>
      <c r="DK15" s="107"/>
      <c r="DL15" s="107"/>
      <c r="DM15" s="108" t="s">
        <v>1341</v>
      </c>
      <c r="DN15" s="108" t="s">
        <v>1341</v>
      </c>
      <c r="DO15" s="108" t="s">
        <v>1337</v>
      </c>
      <c r="DP15" s="108" t="s">
        <v>1337</v>
      </c>
      <c r="DQ15" s="108" t="s">
        <v>1337</v>
      </c>
      <c r="DR15" s="108" t="s">
        <v>1315</v>
      </c>
      <c r="DS15" s="108" t="s">
        <v>1337</v>
      </c>
      <c r="DT15" s="108" t="s">
        <v>1337</v>
      </c>
      <c r="DU15" s="108" t="s">
        <v>1326</v>
      </c>
      <c r="DV15" s="108" t="s">
        <v>1266</v>
      </c>
      <c r="DW15" s="108" t="s">
        <v>1266</v>
      </c>
      <c r="DX15" s="107"/>
      <c r="DY15" s="107"/>
      <c r="DZ15" s="107"/>
      <c r="EA15" s="108" t="s">
        <v>1315</v>
      </c>
      <c r="EB15" s="108" t="s">
        <v>1321</v>
      </c>
      <c r="EC15" s="108" t="s">
        <v>1321</v>
      </c>
      <c r="ED15" s="107"/>
      <c r="EE15" s="108" t="s">
        <v>1363</v>
      </c>
      <c r="EF15" s="108" t="s">
        <v>1347</v>
      </c>
      <c r="EG15" s="108" t="s">
        <v>1363</v>
      </c>
      <c r="EH15" s="108" t="s">
        <v>1363</v>
      </c>
      <c r="EI15" s="108" t="s">
        <v>1363</v>
      </c>
      <c r="EJ15" s="107"/>
      <c r="EK15" s="108" t="s">
        <v>1266</v>
      </c>
      <c r="EL15" s="108" t="s">
        <v>1334</v>
      </c>
      <c r="EM15" s="108" t="s">
        <v>1476</v>
      </c>
      <c r="EN15" s="108" t="s">
        <v>1266</v>
      </c>
      <c r="EO15" s="108" t="s">
        <v>1266</v>
      </c>
      <c r="EP15" s="108" t="s">
        <v>1266</v>
      </c>
      <c r="EQ15" s="108" t="s">
        <v>1266</v>
      </c>
      <c r="ER15" s="108" t="s">
        <v>1266</v>
      </c>
      <c r="ES15" s="107"/>
      <c r="ET15" s="108" t="s">
        <v>1266</v>
      </c>
      <c r="EU15" s="108" t="s">
        <v>1266</v>
      </c>
      <c r="EV15" s="108" t="s">
        <v>1266</v>
      </c>
      <c r="EW15" s="108" t="s">
        <v>1266</v>
      </c>
      <c r="EX15" s="108" t="s">
        <v>1266</v>
      </c>
      <c r="EY15" s="108" t="s">
        <v>1266</v>
      </c>
      <c r="EZ15" s="108" t="s">
        <v>1266</v>
      </c>
      <c r="FA15" s="108" t="s">
        <v>1266</v>
      </c>
      <c r="FB15" s="108" t="s">
        <v>1266</v>
      </c>
      <c r="FC15" s="108" t="s">
        <v>1266</v>
      </c>
      <c r="FD15" s="108" t="s">
        <v>1417</v>
      </c>
      <c r="FE15" s="108" t="s">
        <v>1266</v>
      </c>
      <c r="FF15" s="108" t="s">
        <v>1266</v>
      </c>
      <c r="FG15" s="108" t="s">
        <v>1266</v>
      </c>
      <c r="FH15" s="107"/>
      <c r="FI15" s="107"/>
      <c r="FJ15" s="108" t="s">
        <v>1286</v>
      </c>
      <c r="FK15" s="107"/>
      <c r="FL15" s="108" t="s">
        <v>1266</v>
      </c>
      <c r="FM15" s="108" t="s">
        <v>1266</v>
      </c>
      <c r="FN15" s="108" t="s">
        <v>1266</v>
      </c>
      <c r="FO15" s="108" t="s">
        <v>1266</v>
      </c>
      <c r="FP15" s="108" t="s">
        <v>1266</v>
      </c>
      <c r="FQ15" s="108" t="s">
        <v>1266</v>
      </c>
      <c r="FR15" s="108" t="s">
        <v>1266</v>
      </c>
      <c r="FS15" s="108" t="s">
        <v>1266</v>
      </c>
      <c r="FT15" s="108" t="s">
        <v>1243</v>
      </c>
      <c r="FU15" s="108" t="s">
        <v>1266</v>
      </c>
      <c r="FV15" s="107"/>
      <c r="FW15" s="107"/>
      <c r="FX15" s="108" t="s">
        <v>1266</v>
      </c>
      <c r="FY15" s="108" t="s">
        <v>1476</v>
      </c>
      <c r="FZ15" s="108" t="s">
        <v>1266</v>
      </c>
      <c r="GA15" s="108" t="s">
        <v>1266</v>
      </c>
      <c r="GB15" s="108" t="s">
        <v>1404</v>
      </c>
      <c r="GC15" s="108" t="s">
        <v>1266</v>
      </c>
      <c r="GD15" s="108" t="s">
        <v>1266</v>
      </c>
      <c r="GE15" s="108" t="s">
        <v>1266</v>
      </c>
      <c r="GF15" s="108" t="s">
        <v>1266</v>
      </c>
      <c r="GG15" s="108" t="s">
        <v>1266</v>
      </c>
      <c r="GH15" s="108" t="s">
        <v>1266</v>
      </c>
      <c r="GI15" s="108" t="s">
        <v>1266</v>
      </c>
      <c r="GJ15" s="108" t="s">
        <v>1266</v>
      </c>
      <c r="GK15" s="108" t="s">
        <v>1476</v>
      </c>
      <c r="GL15" s="108" t="s">
        <v>1266</v>
      </c>
      <c r="GM15" s="108" t="s">
        <v>1266</v>
      </c>
      <c r="GN15" s="108" t="s">
        <v>1266</v>
      </c>
      <c r="GO15" s="108" t="s">
        <v>1266</v>
      </c>
      <c r="GP15" s="108" t="s">
        <v>1266</v>
      </c>
      <c r="GQ15" s="108" t="s">
        <v>1344</v>
      </c>
      <c r="GR15" s="108" t="s">
        <v>1341</v>
      </c>
      <c r="GS15" s="108" t="s">
        <v>1337</v>
      </c>
      <c r="GT15" s="108" t="s">
        <v>1326</v>
      </c>
      <c r="GU15" s="108" t="s">
        <v>1311</v>
      </c>
      <c r="GV15" s="108" t="s">
        <v>1311</v>
      </c>
      <c r="GW15" s="108" t="s">
        <v>1326</v>
      </c>
      <c r="GX15" s="107"/>
      <c r="GY15" s="108" t="s">
        <v>1266</v>
      </c>
      <c r="GZ15" s="108" t="s">
        <v>1266</v>
      </c>
      <c r="HA15" s="108" t="s">
        <v>1266</v>
      </c>
      <c r="HB15" s="108" t="s">
        <v>1417</v>
      </c>
      <c r="HC15" s="108" t="s">
        <v>1266</v>
      </c>
      <c r="HD15" s="108" t="s">
        <v>1266</v>
      </c>
    </row>
    <row r="16" spans="1:212" ht="15" customHeight="1">
      <c r="A16" s="200">
        <v>16</v>
      </c>
      <c r="B16" s="207" t="s">
        <v>1298</v>
      </c>
      <c r="C16" s="108" t="str">
        <f t="shared" ref="C16:DC16" ca="1" si="14">IF(COUNTIF(DD:DD,$B16),INDIRECT(_xludf.CONCAT("B",$A16)),"")</f>
        <v/>
      </c>
      <c r="D16" s="108" t="str">
        <f t="shared" ca="1" si="14"/>
        <v/>
      </c>
      <c r="E16" s="108" t="str">
        <f t="shared" ca="1" si="14"/>
        <v/>
      </c>
      <c r="F16" s="108" t="str">
        <f t="shared" ca="1" si="14"/>
        <v/>
      </c>
      <c r="G16" s="108" t="str">
        <f t="shared" ca="1" si="14"/>
        <v/>
      </c>
      <c r="H16" s="108" t="str">
        <f t="shared" ca="1" si="14"/>
        <v/>
      </c>
      <c r="I16" s="108" t="str">
        <f t="shared" ca="1" si="14"/>
        <v/>
      </c>
      <c r="J16" s="108" t="str">
        <f t="shared" ca="1" si="14"/>
        <v/>
      </c>
      <c r="K16" s="108" t="str">
        <f t="shared" ca="1" si="14"/>
        <v/>
      </c>
      <c r="L16" s="108" t="str">
        <f t="shared" ca="1" si="14"/>
        <v/>
      </c>
      <c r="M16" s="108" t="str">
        <f t="shared" ca="1" si="14"/>
        <v/>
      </c>
      <c r="N16" s="108" t="str">
        <f t="shared" ca="1" si="14"/>
        <v/>
      </c>
      <c r="O16" s="108" t="str">
        <f t="shared" ca="1" si="14"/>
        <v/>
      </c>
      <c r="P16" s="108" t="str">
        <f t="shared" ca="1" si="14"/>
        <v/>
      </c>
      <c r="Q16" s="108" t="str">
        <f t="shared" ca="1" si="14"/>
        <v/>
      </c>
      <c r="R16" s="108" t="str">
        <f t="shared" ca="1" si="14"/>
        <v/>
      </c>
      <c r="S16" s="108" t="str">
        <f t="shared" ca="1" si="14"/>
        <v/>
      </c>
      <c r="T16" s="108" t="str">
        <f t="shared" ca="1" si="14"/>
        <v/>
      </c>
      <c r="U16" s="108" t="str">
        <f t="shared" ca="1" si="14"/>
        <v/>
      </c>
      <c r="V16" s="108" t="str">
        <f t="shared" ca="1" si="14"/>
        <v/>
      </c>
      <c r="W16" s="108" t="str">
        <f t="shared" ca="1" si="14"/>
        <v/>
      </c>
      <c r="X16" s="108" t="str">
        <f t="shared" ca="1" si="14"/>
        <v/>
      </c>
      <c r="Y16" s="108" t="str">
        <f t="shared" ca="1" si="14"/>
        <v/>
      </c>
      <c r="Z16" s="108" t="str">
        <f t="shared" ca="1" si="14"/>
        <v/>
      </c>
      <c r="AA16" s="108" t="str">
        <f t="shared" ca="1" si="14"/>
        <v/>
      </c>
      <c r="AB16" s="108" t="str">
        <f t="shared" ca="1" si="14"/>
        <v/>
      </c>
      <c r="AC16" s="108" t="str">
        <f t="shared" ca="1" si="14"/>
        <v/>
      </c>
      <c r="AD16" s="108" t="str">
        <f t="shared" ca="1" si="14"/>
        <v/>
      </c>
      <c r="AE16" s="108" t="str">
        <f t="shared" ca="1" si="14"/>
        <v/>
      </c>
      <c r="AF16" s="108" t="str">
        <f t="shared" ca="1" si="14"/>
        <v/>
      </c>
      <c r="AG16" s="108" t="str">
        <f t="shared" ca="1" si="14"/>
        <v/>
      </c>
      <c r="AH16" s="108" t="str">
        <f t="shared" ca="1" si="14"/>
        <v/>
      </c>
      <c r="AI16" s="108" t="str">
        <f t="shared" ca="1" si="14"/>
        <v/>
      </c>
      <c r="AJ16" s="108" t="str">
        <f t="shared" ca="1" si="14"/>
        <v/>
      </c>
      <c r="AK16" s="108" t="str">
        <f t="shared" ca="1" si="14"/>
        <v/>
      </c>
      <c r="AL16" s="108" t="str">
        <f t="shared" ca="1" si="14"/>
        <v/>
      </c>
      <c r="AM16" s="108" t="str">
        <f t="shared" ca="1" si="14"/>
        <v/>
      </c>
      <c r="AN16" s="108" t="str">
        <f t="shared" ca="1" si="14"/>
        <v/>
      </c>
      <c r="AO16" s="108" t="str">
        <f t="shared" ca="1" si="14"/>
        <v/>
      </c>
      <c r="AP16" s="108" t="str">
        <f t="shared" ca="1" si="14"/>
        <v/>
      </c>
      <c r="AQ16" s="108" t="str">
        <f t="shared" ca="1" si="14"/>
        <v/>
      </c>
      <c r="AR16" s="108" t="str">
        <f t="shared" ca="1" si="14"/>
        <v/>
      </c>
      <c r="AS16" s="108" t="str">
        <f t="shared" ca="1" si="14"/>
        <v/>
      </c>
      <c r="AT16" s="108" t="str">
        <f t="shared" ca="1" si="14"/>
        <v/>
      </c>
      <c r="AU16" s="108" t="str">
        <f t="shared" ca="1" si="14"/>
        <v/>
      </c>
      <c r="AV16" s="108" t="str">
        <f t="shared" ca="1" si="14"/>
        <v/>
      </c>
      <c r="AW16" s="108" t="str">
        <f t="shared" ca="1" si="14"/>
        <v/>
      </c>
      <c r="AX16" s="108" t="str">
        <f t="shared" ca="1" si="14"/>
        <v/>
      </c>
      <c r="AY16" s="108" t="str">
        <f t="shared" ca="1" si="14"/>
        <v/>
      </c>
      <c r="AZ16" s="108" t="str">
        <f t="shared" ca="1" si="14"/>
        <v/>
      </c>
      <c r="BA16" s="108" t="str">
        <f t="shared" ca="1" si="14"/>
        <v/>
      </c>
      <c r="BB16" s="108" t="str">
        <f t="shared" ca="1" si="14"/>
        <v/>
      </c>
      <c r="BC16" s="108" t="str">
        <f t="shared" ca="1" si="14"/>
        <v/>
      </c>
      <c r="BD16" s="108" t="str">
        <f t="shared" ca="1" si="14"/>
        <v/>
      </c>
      <c r="BE16" s="108" t="str">
        <f t="shared" ca="1" si="14"/>
        <v/>
      </c>
      <c r="BF16" s="108" t="str">
        <f t="shared" ca="1" si="14"/>
        <v/>
      </c>
      <c r="BG16" s="108" t="str">
        <f t="shared" ca="1" si="14"/>
        <v/>
      </c>
      <c r="BH16" s="108" t="str">
        <f t="shared" ca="1" si="14"/>
        <v/>
      </c>
      <c r="BI16" s="108" t="str">
        <f t="shared" ca="1" si="14"/>
        <v/>
      </c>
      <c r="BJ16" s="108" t="str">
        <f t="shared" ca="1" si="14"/>
        <v/>
      </c>
      <c r="BK16" s="108" t="str">
        <f t="shared" ca="1" si="14"/>
        <v/>
      </c>
      <c r="BL16" s="108" t="str">
        <f t="shared" ca="1" si="14"/>
        <v/>
      </c>
      <c r="BM16" s="108" t="str">
        <f t="shared" ca="1" si="14"/>
        <v/>
      </c>
      <c r="BN16" s="108" t="str">
        <f t="shared" ca="1" si="14"/>
        <v/>
      </c>
      <c r="BO16" s="108" t="str">
        <f t="shared" ca="1" si="14"/>
        <v/>
      </c>
      <c r="BP16" s="108" t="str">
        <f t="shared" ca="1" si="14"/>
        <v/>
      </c>
      <c r="BQ16" s="108" t="str">
        <f t="shared" ca="1" si="14"/>
        <v/>
      </c>
      <c r="BR16" s="108" t="str">
        <f t="shared" ca="1" si="14"/>
        <v/>
      </c>
      <c r="BS16" s="108" t="e">
        <f t="shared" ca="1" si="14"/>
        <v>#NAME?</v>
      </c>
      <c r="BT16" s="108" t="str">
        <f t="shared" ca="1" si="14"/>
        <v/>
      </c>
      <c r="BU16" s="108" t="str">
        <f t="shared" ca="1" si="14"/>
        <v/>
      </c>
      <c r="BV16" s="108" t="str">
        <f t="shared" ca="1" si="14"/>
        <v/>
      </c>
      <c r="BW16" s="108" t="str">
        <f t="shared" ca="1" si="14"/>
        <v/>
      </c>
      <c r="BX16" s="108" t="str">
        <f t="shared" ca="1" si="14"/>
        <v/>
      </c>
      <c r="BY16" s="108" t="str">
        <f t="shared" ca="1" si="14"/>
        <v/>
      </c>
      <c r="BZ16" s="108" t="str">
        <f t="shared" ca="1" si="14"/>
        <v/>
      </c>
      <c r="CA16" s="108" t="str">
        <f t="shared" ca="1" si="14"/>
        <v/>
      </c>
      <c r="CB16" s="108" t="str">
        <f t="shared" ca="1" si="14"/>
        <v/>
      </c>
      <c r="CC16" s="108" t="str">
        <f t="shared" ca="1" si="14"/>
        <v/>
      </c>
      <c r="CD16" s="108" t="str">
        <f t="shared" ca="1" si="14"/>
        <v/>
      </c>
      <c r="CE16" s="108" t="str">
        <f t="shared" ca="1" si="14"/>
        <v/>
      </c>
      <c r="CF16" s="108" t="str">
        <f t="shared" ca="1" si="14"/>
        <v/>
      </c>
      <c r="CG16" s="108" t="str">
        <f t="shared" ca="1" si="14"/>
        <v/>
      </c>
      <c r="CH16" s="108" t="str">
        <f t="shared" ca="1" si="14"/>
        <v/>
      </c>
      <c r="CI16" s="108" t="str">
        <f t="shared" ca="1" si="14"/>
        <v/>
      </c>
      <c r="CJ16" s="108" t="str">
        <f t="shared" ca="1" si="14"/>
        <v/>
      </c>
      <c r="CK16" s="108" t="str">
        <f t="shared" ca="1" si="14"/>
        <v/>
      </c>
      <c r="CL16" s="108" t="str">
        <f t="shared" ca="1" si="14"/>
        <v/>
      </c>
      <c r="CM16" s="108" t="str">
        <f t="shared" ca="1" si="14"/>
        <v/>
      </c>
      <c r="CN16" s="108" t="str">
        <f t="shared" ca="1" si="14"/>
        <v/>
      </c>
      <c r="CO16" s="108" t="str">
        <f t="shared" ca="1" si="14"/>
        <v/>
      </c>
      <c r="CP16" s="108" t="str">
        <f t="shared" ca="1" si="14"/>
        <v/>
      </c>
      <c r="CQ16" s="108" t="str">
        <f t="shared" ca="1" si="14"/>
        <v/>
      </c>
      <c r="CR16" s="108" t="str">
        <f t="shared" ca="1" si="14"/>
        <v/>
      </c>
      <c r="CS16" s="108" t="str">
        <f t="shared" ca="1" si="14"/>
        <v/>
      </c>
      <c r="CT16" s="108" t="str">
        <f t="shared" ca="1" si="14"/>
        <v/>
      </c>
      <c r="CU16" s="108" t="str">
        <f t="shared" ca="1" si="14"/>
        <v/>
      </c>
      <c r="CV16" s="108" t="str">
        <f t="shared" ca="1" si="14"/>
        <v/>
      </c>
      <c r="CW16" s="108" t="str">
        <f t="shared" ca="1" si="14"/>
        <v/>
      </c>
      <c r="CX16" s="108" t="str">
        <f t="shared" ca="1" si="14"/>
        <v/>
      </c>
      <c r="CY16" s="108" t="str">
        <f t="shared" ca="1" si="14"/>
        <v/>
      </c>
      <c r="CZ16" s="108" t="str">
        <f t="shared" ca="1" si="14"/>
        <v/>
      </c>
      <c r="DA16" s="108" t="str">
        <f t="shared" ca="1" si="14"/>
        <v/>
      </c>
      <c r="DB16" s="108" t="str">
        <f t="shared" ca="1" si="14"/>
        <v/>
      </c>
      <c r="DC16" s="108" t="str">
        <f t="shared" ca="1" si="14"/>
        <v/>
      </c>
      <c r="DD16" s="108" t="s">
        <v>1341</v>
      </c>
      <c r="DE16" s="108" t="s">
        <v>1347</v>
      </c>
      <c r="DF16" s="108" t="s">
        <v>1344</v>
      </c>
      <c r="DG16" s="108" t="s">
        <v>1344</v>
      </c>
      <c r="DH16" s="108" t="s">
        <v>1317</v>
      </c>
      <c r="DI16" s="108" t="s">
        <v>1326</v>
      </c>
      <c r="DJ16" s="108" t="s">
        <v>1347</v>
      </c>
      <c r="DK16" s="107"/>
      <c r="DL16" s="107"/>
      <c r="DM16" s="108" t="s">
        <v>1344</v>
      </c>
      <c r="DN16" s="108" t="s">
        <v>1344</v>
      </c>
      <c r="DO16" s="108" t="s">
        <v>1344</v>
      </c>
      <c r="DP16" s="108" t="s">
        <v>1344</v>
      </c>
      <c r="DQ16" s="108" t="s">
        <v>1344</v>
      </c>
      <c r="DR16" s="108" t="s">
        <v>1317</v>
      </c>
      <c r="DS16" s="108" t="s">
        <v>1344</v>
      </c>
      <c r="DT16" s="108" t="s">
        <v>1344</v>
      </c>
      <c r="DU16" s="108" t="s">
        <v>1334</v>
      </c>
      <c r="DV16" s="108" t="s">
        <v>1417</v>
      </c>
      <c r="DW16" s="108" t="s">
        <v>1417</v>
      </c>
      <c r="DX16" s="107"/>
      <c r="DY16" s="107"/>
      <c r="DZ16" s="107"/>
      <c r="EA16" s="108" t="s">
        <v>1317</v>
      </c>
      <c r="EB16" s="108" t="s">
        <v>1326</v>
      </c>
      <c r="EC16" s="108" t="s">
        <v>1326</v>
      </c>
      <c r="ED16" s="107"/>
      <c r="EE16" s="108" t="s">
        <v>1391</v>
      </c>
      <c r="EF16" s="108" t="s">
        <v>1363</v>
      </c>
      <c r="EG16" s="108" t="s">
        <v>1391</v>
      </c>
      <c r="EH16" s="108" t="s">
        <v>1391</v>
      </c>
      <c r="EI16" s="108" t="s">
        <v>1391</v>
      </c>
      <c r="EJ16" s="107"/>
      <c r="EK16" s="108" t="s">
        <v>1417</v>
      </c>
      <c r="EL16" s="108" t="s">
        <v>3323</v>
      </c>
      <c r="EM16" s="108" t="s">
        <v>1428</v>
      </c>
      <c r="EN16" s="108" t="s">
        <v>1417</v>
      </c>
      <c r="EO16" s="108" t="s">
        <v>1476</v>
      </c>
      <c r="EP16" s="108" t="s">
        <v>1417</v>
      </c>
      <c r="EQ16" s="108" t="s">
        <v>1417</v>
      </c>
      <c r="ER16" s="108" t="s">
        <v>1417</v>
      </c>
      <c r="ES16" s="107"/>
      <c r="ET16" s="108" t="s">
        <v>1417</v>
      </c>
      <c r="EU16" s="108" t="s">
        <v>1417</v>
      </c>
      <c r="EV16" s="108" t="s">
        <v>1417</v>
      </c>
      <c r="EW16" s="108" t="s">
        <v>1417</v>
      </c>
      <c r="EX16" s="108" t="s">
        <v>1417</v>
      </c>
      <c r="EY16" s="108" t="s">
        <v>1417</v>
      </c>
      <c r="EZ16" s="108" t="s">
        <v>1417</v>
      </c>
      <c r="FA16" s="108" t="s">
        <v>1417</v>
      </c>
      <c r="FB16" s="108" t="s">
        <v>1417</v>
      </c>
      <c r="FC16" s="108" t="s">
        <v>1417</v>
      </c>
      <c r="FD16" s="108" t="s">
        <v>1476</v>
      </c>
      <c r="FE16" s="108" t="s">
        <v>1417</v>
      </c>
      <c r="FF16" s="108" t="s">
        <v>1417</v>
      </c>
      <c r="FG16" s="108" t="s">
        <v>1417</v>
      </c>
      <c r="FH16" s="107"/>
      <c r="FI16" s="107"/>
      <c r="FJ16" s="108" t="s">
        <v>1428</v>
      </c>
      <c r="FK16" s="107"/>
      <c r="FL16" s="108" t="s">
        <v>1476</v>
      </c>
      <c r="FM16" s="108" t="s">
        <v>1476</v>
      </c>
      <c r="FN16" s="108" t="s">
        <v>1417</v>
      </c>
      <c r="FO16" s="108" t="s">
        <v>1417</v>
      </c>
      <c r="FP16" s="108" t="s">
        <v>1417</v>
      </c>
      <c r="FQ16" s="108" t="s">
        <v>1417</v>
      </c>
      <c r="FR16" s="108" t="s">
        <v>1417</v>
      </c>
      <c r="FS16" s="108" t="s">
        <v>1476</v>
      </c>
      <c r="FT16" s="108" t="s">
        <v>1271</v>
      </c>
      <c r="FU16" s="108" t="s">
        <v>1476</v>
      </c>
      <c r="FV16" s="107"/>
      <c r="FW16" s="107"/>
      <c r="FX16" s="108" t="s">
        <v>1417</v>
      </c>
      <c r="FY16" s="108" t="s">
        <v>1428</v>
      </c>
      <c r="FZ16" s="108" t="s">
        <v>1417</v>
      </c>
      <c r="GA16" s="108" t="s">
        <v>1476</v>
      </c>
      <c r="GB16" s="108" t="s">
        <v>1506</v>
      </c>
      <c r="GC16" s="108" t="s">
        <v>1417</v>
      </c>
      <c r="GD16" s="108" t="s">
        <v>1417</v>
      </c>
      <c r="GE16" s="108" t="s">
        <v>1417</v>
      </c>
      <c r="GF16" s="108" t="s">
        <v>1417</v>
      </c>
      <c r="GG16" s="108" t="s">
        <v>1417</v>
      </c>
      <c r="GH16" s="108" t="s">
        <v>1417</v>
      </c>
      <c r="GI16" s="108" t="s">
        <v>1263</v>
      </c>
      <c r="GJ16" s="108" t="s">
        <v>1417</v>
      </c>
      <c r="GK16" s="108" t="s">
        <v>1404</v>
      </c>
      <c r="GL16" s="108" t="s">
        <v>1417</v>
      </c>
      <c r="GM16" s="108" t="s">
        <v>1476</v>
      </c>
      <c r="GN16" s="108" t="s">
        <v>1417</v>
      </c>
      <c r="GO16" s="108" t="s">
        <v>1417</v>
      </c>
      <c r="GP16" s="108" t="s">
        <v>1417</v>
      </c>
      <c r="GQ16" s="108" t="s">
        <v>1347</v>
      </c>
      <c r="GR16" s="108" t="s">
        <v>1344</v>
      </c>
      <c r="GS16" s="108" t="s">
        <v>1344</v>
      </c>
      <c r="GT16" s="108" t="s">
        <v>1330</v>
      </c>
      <c r="GU16" s="108" t="s">
        <v>1315</v>
      </c>
      <c r="GV16" s="108" t="s">
        <v>1315</v>
      </c>
      <c r="GW16" s="108" t="s">
        <v>1334</v>
      </c>
      <c r="GX16" s="107"/>
      <c r="GY16" s="108" t="s">
        <v>1476</v>
      </c>
      <c r="GZ16" s="108" t="s">
        <v>1417</v>
      </c>
      <c r="HA16" s="108" t="s">
        <v>1417</v>
      </c>
      <c r="HB16" s="108" t="s">
        <v>1476</v>
      </c>
      <c r="HC16" s="108" t="s">
        <v>1417</v>
      </c>
      <c r="HD16" s="108" t="s">
        <v>1417</v>
      </c>
    </row>
    <row r="17" spans="1:212" ht="15" customHeight="1">
      <c r="A17" s="200">
        <v>17</v>
      </c>
      <c r="B17" s="108" t="s">
        <v>1301</v>
      </c>
      <c r="C17" s="108" t="e">
        <f t="shared" ref="C17:DC17" ca="1" si="15">IF(COUNTIF(DD:DD,$B17),INDIRECT(_xludf.CONCAT("B",$A17)),"")</f>
        <v>#NAME?</v>
      </c>
      <c r="D17" s="108" t="str">
        <f t="shared" ca="1" si="15"/>
        <v/>
      </c>
      <c r="E17" s="108" t="str">
        <f t="shared" ca="1" si="15"/>
        <v/>
      </c>
      <c r="F17" s="108" t="str">
        <f t="shared" ca="1" si="15"/>
        <v/>
      </c>
      <c r="G17" s="108" t="str">
        <f t="shared" ca="1" si="15"/>
        <v/>
      </c>
      <c r="H17" s="108" t="str">
        <f t="shared" ca="1" si="15"/>
        <v/>
      </c>
      <c r="I17" s="108" t="str">
        <f t="shared" ca="1" si="15"/>
        <v/>
      </c>
      <c r="J17" s="108" t="str">
        <f t="shared" ca="1" si="15"/>
        <v/>
      </c>
      <c r="K17" s="108" t="str">
        <f t="shared" ca="1" si="15"/>
        <v/>
      </c>
      <c r="L17" s="108" t="str">
        <f t="shared" ca="1" si="15"/>
        <v/>
      </c>
      <c r="M17" s="108" t="e">
        <f t="shared" ca="1" si="15"/>
        <v>#NAME?</v>
      </c>
      <c r="N17" s="108" t="str">
        <f t="shared" ca="1" si="15"/>
        <v/>
      </c>
      <c r="O17" s="108" t="str">
        <f t="shared" ca="1" si="15"/>
        <v/>
      </c>
      <c r="P17" s="108" t="str">
        <f t="shared" ca="1" si="15"/>
        <v/>
      </c>
      <c r="Q17" s="108" t="e">
        <f t="shared" ca="1" si="15"/>
        <v>#NAME?</v>
      </c>
      <c r="R17" s="108" t="str">
        <f t="shared" ca="1" si="15"/>
        <v/>
      </c>
      <c r="S17" s="108" t="str">
        <f t="shared" ca="1" si="15"/>
        <v/>
      </c>
      <c r="T17" s="108" t="e">
        <f t="shared" ca="1" si="15"/>
        <v>#NAME?</v>
      </c>
      <c r="U17" s="108" t="e">
        <f t="shared" ca="1" si="15"/>
        <v>#NAME?</v>
      </c>
      <c r="V17" s="108" t="str">
        <f t="shared" ca="1" si="15"/>
        <v/>
      </c>
      <c r="W17" s="108" t="str">
        <f t="shared" ca="1" si="15"/>
        <v/>
      </c>
      <c r="X17" s="108" t="str">
        <f t="shared" ca="1" si="15"/>
        <v/>
      </c>
      <c r="Y17" s="108" t="str">
        <f t="shared" ca="1" si="15"/>
        <v/>
      </c>
      <c r="Z17" s="108" t="e">
        <f t="shared" ca="1" si="15"/>
        <v>#NAME?</v>
      </c>
      <c r="AA17" s="108" t="e">
        <f t="shared" ca="1" si="15"/>
        <v>#NAME?</v>
      </c>
      <c r="AB17" s="108" t="e">
        <f t="shared" ca="1" si="15"/>
        <v>#NAME?</v>
      </c>
      <c r="AC17" s="108" t="str">
        <f t="shared" ca="1" si="15"/>
        <v/>
      </c>
      <c r="AD17" s="108" t="str">
        <f t="shared" ca="1" si="15"/>
        <v/>
      </c>
      <c r="AE17" s="108" t="str">
        <f t="shared" ca="1" si="15"/>
        <v/>
      </c>
      <c r="AF17" s="108" t="str">
        <f t="shared" ca="1" si="15"/>
        <v/>
      </c>
      <c r="AG17" s="108" t="str">
        <f t="shared" ca="1" si="15"/>
        <v/>
      </c>
      <c r="AH17" s="108" t="str">
        <f t="shared" ca="1" si="15"/>
        <v/>
      </c>
      <c r="AI17" s="108" t="str">
        <f t="shared" ca="1" si="15"/>
        <v/>
      </c>
      <c r="AJ17" s="108" t="str">
        <f t="shared" ca="1" si="15"/>
        <v/>
      </c>
      <c r="AK17" s="108" t="str">
        <f t="shared" ca="1" si="15"/>
        <v/>
      </c>
      <c r="AL17" s="108" t="e">
        <f t="shared" ca="1" si="15"/>
        <v>#NAME?</v>
      </c>
      <c r="AM17" s="108" t="e">
        <f t="shared" ca="1" si="15"/>
        <v>#NAME?</v>
      </c>
      <c r="AN17" s="108" t="e">
        <f t="shared" ca="1" si="15"/>
        <v>#NAME?</v>
      </c>
      <c r="AO17" s="108" t="e">
        <f t="shared" ca="1" si="15"/>
        <v>#NAME?</v>
      </c>
      <c r="AP17" s="108" t="str">
        <f t="shared" ca="1" si="15"/>
        <v/>
      </c>
      <c r="AQ17" s="108" t="str">
        <f t="shared" ca="1" si="15"/>
        <v/>
      </c>
      <c r="AR17" s="108" t="str">
        <f t="shared" ca="1" si="15"/>
        <v/>
      </c>
      <c r="AS17" s="108" t="e">
        <f t="shared" ca="1" si="15"/>
        <v>#NAME?</v>
      </c>
      <c r="AT17" s="108" t="e">
        <f t="shared" ca="1" si="15"/>
        <v>#NAME?</v>
      </c>
      <c r="AU17" s="108" t="e">
        <f t="shared" ca="1" si="15"/>
        <v>#NAME?</v>
      </c>
      <c r="AV17" s="108" t="e">
        <f t="shared" ca="1" si="15"/>
        <v>#NAME?</v>
      </c>
      <c r="AW17" s="108" t="str">
        <f t="shared" ca="1" si="15"/>
        <v/>
      </c>
      <c r="AX17" s="108" t="e">
        <f t="shared" ca="1" si="15"/>
        <v>#NAME?</v>
      </c>
      <c r="AY17" s="108" t="str">
        <f t="shared" ca="1" si="15"/>
        <v/>
      </c>
      <c r="AZ17" s="108" t="e">
        <f t="shared" ca="1" si="15"/>
        <v>#NAME?</v>
      </c>
      <c r="BA17" s="108" t="e">
        <f t="shared" ca="1" si="15"/>
        <v>#NAME?</v>
      </c>
      <c r="BB17" s="108" t="str">
        <f t="shared" ca="1" si="15"/>
        <v/>
      </c>
      <c r="BC17" s="108" t="e">
        <f t="shared" ca="1" si="15"/>
        <v>#NAME?</v>
      </c>
      <c r="BD17" s="108" t="e">
        <f t="shared" ca="1" si="15"/>
        <v>#NAME?</v>
      </c>
      <c r="BE17" s="108" t="str">
        <f t="shared" ca="1" si="15"/>
        <v/>
      </c>
      <c r="BF17" s="108" t="e">
        <f t="shared" ca="1" si="15"/>
        <v>#NAME?</v>
      </c>
      <c r="BG17" s="108" t="str">
        <f t="shared" ca="1" si="15"/>
        <v/>
      </c>
      <c r="BH17" s="108" t="str">
        <f t="shared" ca="1" si="15"/>
        <v/>
      </c>
      <c r="BI17" s="108" t="str">
        <f t="shared" ca="1" si="15"/>
        <v/>
      </c>
      <c r="BJ17" s="108" t="str">
        <f t="shared" ca="1" si="15"/>
        <v/>
      </c>
      <c r="BK17" s="108" t="e">
        <f t="shared" ca="1" si="15"/>
        <v>#NAME?</v>
      </c>
      <c r="BL17" s="108" t="e">
        <f t="shared" ca="1" si="15"/>
        <v>#NAME?</v>
      </c>
      <c r="BM17" s="108" t="e">
        <f t="shared" ca="1" si="15"/>
        <v>#NAME?</v>
      </c>
      <c r="BN17" s="108" t="e">
        <f t="shared" ca="1" si="15"/>
        <v>#NAME?</v>
      </c>
      <c r="BO17" s="108" t="e">
        <f t="shared" ca="1" si="15"/>
        <v>#NAME?</v>
      </c>
      <c r="BP17" s="108" t="e">
        <f t="shared" ca="1" si="15"/>
        <v>#NAME?</v>
      </c>
      <c r="BQ17" s="108" t="str">
        <f t="shared" ca="1" si="15"/>
        <v/>
      </c>
      <c r="BR17" s="108" t="e">
        <f t="shared" ca="1" si="15"/>
        <v>#NAME?</v>
      </c>
      <c r="BS17" s="108" t="e">
        <f t="shared" ca="1" si="15"/>
        <v>#NAME?</v>
      </c>
      <c r="BT17" s="108" t="e">
        <f t="shared" ca="1" si="15"/>
        <v>#NAME?</v>
      </c>
      <c r="BU17" s="108" t="str">
        <f t="shared" ca="1" si="15"/>
        <v/>
      </c>
      <c r="BV17" s="108" t="str">
        <f t="shared" ca="1" si="15"/>
        <v/>
      </c>
      <c r="BW17" s="108" t="str">
        <f t="shared" ca="1" si="15"/>
        <v/>
      </c>
      <c r="BX17" s="108" t="e">
        <f t="shared" ca="1" si="15"/>
        <v>#NAME?</v>
      </c>
      <c r="BY17" s="108" t="e">
        <f t="shared" ca="1" si="15"/>
        <v>#NAME?</v>
      </c>
      <c r="BZ17" s="108" t="e">
        <f t="shared" ca="1" si="15"/>
        <v>#NAME?</v>
      </c>
      <c r="CA17" s="108" t="str">
        <f t="shared" ca="1" si="15"/>
        <v/>
      </c>
      <c r="CB17" s="108" t="e">
        <f t="shared" ca="1" si="15"/>
        <v>#NAME?</v>
      </c>
      <c r="CC17" s="108" t="e">
        <f t="shared" ca="1" si="15"/>
        <v>#NAME?</v>
      </c>
      <c r="CD17" s="108" t="str">
        <f t="shared" ca="1" si="15"/>
        <v/>
      </c>
      <c r="CE17" s="108" t="str">
        <f t="shared" ca="1" si="15"/>
        <v/>
      </c>
      <c r="CF17" s="108" t="str">
        <f t="shared" ca="1" si="15"/>
        <v/>
      </c>
      <c r="CG17" s="108" t="str">
        <f t="shared" ca="1" si="15"/>
        <v/>
      </c>
      <c r="CH17" s="108" t="e">
        <f t="shared" ca="1" si="15"/>
        <v>#NAME?</v>
      </c>
      <c r="CI17" s="108" t="str">
        <f t="shared" ca="1" si="15"/>
        <v/>
      </c>
      <c r="CJ17" s="108" t="str">
        <f t="shared" ca="1" si="15"/>
        <v/>
      </c>
      <c r="CK17" s="108" t="str">
        <f t="shared" ca="1" si="15"/>
        <v/>
      </c>
      <c r="CL17" s="108" t="e">
        <f t="shared" ca="1" si="15"/>
        <v>#NAME?</v>
      </c>
      <c r="CM17" s="108" t="e">
        <f t="shared" ca="1" si="15"/>
        <v>#NAME?</v>
      </c>
      <c r="CN17" s="108" t="e">
        <f t="shared" ca="1" si="15"/>
        <v>#NAME?</v>
      </c>
      <c r="CO17" s="108" t="e">
        <f t="shared" ca="1" si="15"/>
        <v>#NAME?</v>
      </c>
      <c r="CP17" s="108" t="e">
        <f t="shared" ca="1" si="15"/>
        <v>#NAME?</v>
      </c>
      <c r="CQ17" s="108" t="str">
        <f t="shared" ca="1" si="15"/>
        <v/>
      </c>
      <c r="CR17" s="108" t="str">
        <f t="shared" ca="1" si="15"/>
        <v/>
      </c>
      <c r="CS17" s="108" t="e">
        <f t="shared" ca="1" si="15"/>
        <v>#NAME?</v>
      </c>
      <c r="CT17" s="108" t="e">
        <f t="shared" ca="1" si="15"/>
        <v>#NAME?</v>
      </c>
      <c r="CU17" s="108" t="e">
        <f t="shared" ca="1" si="15"/>
        <v>#NAME?</v>
      </c>
      <c r="CV17" s="108" t="e">
        <f t="shared" ca="1" si="15"/>
        <v>#NAME?</v>
      </c>
      <c r="CW17" s="108" t="str">
        <f t="shared" ca="1" si="15"/>
        <v/>
      </c>
      <c r="CX17" s="108" t="e">
        <f t="shared" ca="1" si="15"/>
        <v>#NAME?</v>
      </c>
      <c r="CY17" s="108" t="e">
        <f t="shared" ca="1" si="15"/>
        <v>#NAME?</v>
      </c>
      <c r="CZ17" s="108" t="e">
        <f t="shared" ca="1" si="15"/>
        <v>#NAME?</v>
      </c>
      <c r="DA17" s="108" t="e">
        <f t="shared" ca="1" si="15"/>
        <v>#NAME?</v>
      </c>
      <c r="DB17" s="108" t="str">
        <f t="shared" ca="1" si="15"/>
        <v/>
      </c>
      <c r="DC17" s="108" t="e">
        <f t="shared" ca="1" si="15"/>
        <v>#NAME?</v>
      </c>
      <c r="DD17" s="108" t="s">
        <v>1344</v>
      </c>
      <c r="DE17" s="108" t="s">
        <v>1353</v>
      </c>
      <c r="DF17" s="108" t="s">
        <v>1347</v>
      </c>
      <c r="DG17" s="108" t="s">
        <v>1347</v>
      </c>
      <c r="DH17" s="108" t="s">
        <v>1321</v>
      </c>
      <c r="DI17" s="108" t="s">
        <v>1330</v>
      </c>
      <c r="DJ17" s="108" t="s">
        <v>1353</v>
      </c>
      <c r="DK17" s="107"/>
      <c r="DL17" s="107"/>
      <c r="DM17" s="108" t="s">
        <v>1347</v>
      </c>
      <c r="DN17" s="108" t="s">
        <v>1347</v>
      </c>
      <c r="DO17" s="108" t="s">
        <v>1347</v>
      </c>
      <c r="DP17" s="108" t="s">
        <v>1347</v>
      </c>
      <c r="DQ17" s="108" t="s">
        <v>1347</v>
      </c>
      <c r="DR17" s="108" t="s">
        <v>1321</v>
      </c>
      <c r="DS17" s="108" t="s">
        <v>1347</v>
      </c>
      <c r="DT17" s="108" t="s">
        <v>1347</v>
      </c>
      <c r="DU17" s="108" t="s">
        <v>1337</v>
      </c>
      <c r="DV17" s="108" t="s">
        <v>1476</v>
      </c>
      <c r="DW17" s="108" t="s">
        <v>1476</v>
      </c>
      <c r="DX17" s="107"/>
      <c r="DY17" s="107"/>
      <c r="DZ17" s="107"/>
      <c r="EA17" s="108" t="s">
        <v>1321</v>
      </c>
      <c r="EB17" s="108" t="s">
        <v>1330</v>
      </c>
      <c r="EC17" s="108" t="s">
        <v>1330</v>
      </c>
      <c r="ED17" s="107"/>
      <c r="EE17" s="108" t="s">
        <v>1397</v>
      </c>
      <c r="EF17" s="108" t="s">
        <v>1391</v>
      </c>
      <c r="EG17" s="108" t="s">
        <v>1397</v>
      </c>
      <c r="EH17" s="108" t="s">
        <v>1397</v>
      </c>
      <c r="EI17" s="108" t="s">
        <v>1397</v>
      </c>
      <c r="EJ17" s="107"/>
      <c r="EK17" s="108" t="s">
        <v>1476</v>
      </c>
      <c r="EL17" s="108" t="s">
        <v>1337</v>
      </c>
      <c r="EM17" s="108" t="s">
        <v>1404</v>
      </c>
      <c r="EN17" s="108" t="s">
        <v>1476</v>
      </c>
      <c r="EO17" s="108" t="s">
        <v>1428</v>
      </c>
      <c r="EP17" s="108" t="s">
        <v>1476</v>
      </c>
      <c r="EQ17" s="108" t="s">
        <v>1422</v>
      </c>
      <c r="ER17" s="108" t="s">
        <v>1476</v>
      </c>
      <c r="ES17" s="107"/>
      <c r="ET17" s="108" t="s">
        <v>1476</v>
      </c>
      <c r="EU17" s="108" t="s">
        <v>1476</v>
      </c>
      <c r="EV17" s="108" t="s">
        <v>1476</v>
      </c>
      <c r="EW17" s="108" t="s">
        <v>1476</v>
      </c>
      <c r="EX17" s="108" t="s">
        <v>1476</v>
      </c>
      <c r="EY17" s="108" t="s">
        <v>1476</v>
      </c>
      <c r="EZ17" s="108" t="s">
        <v>1476</v>
      </c>
      <c r="FA17" s="108" t="s">
        <v>1476</v>
      </c>
      <c r="FB17" s="108" t="s">
        <v>1476</v>
      </c>
      <c r="FC17" s="108" t="s">
        <v>1476</v>
      </c>
      <c r="FD17" s="108" t="s">
        <v>1286</v>
      </c>
      <c r="FE17" s="108" t="s">
        <v>1476</v>
      </c>
      <c r="FF17" s="108" t="s">
        <v>1476</v>
      </c>
      <c r="FG17" s="108" t="s">
        <v>1476</v>
      </c>
      <c r="FH17" s="107"/>
      <c r="FI17" s="107"/>
      <c r="FJ17" s="108" t="s">
        <v>1404</v>
      </c>
      <c r="FK17" s="107"/>
      <c r="FL17" s="108" t="s">
        <v>1428</v>
      </c>
      <c r="FM17" s="108" t="s">
        <v>1286</v>
      </c>
      <c r="FN17" s="108" t="s">
        <v>1476</v>
      </c>
      <c r="FO17" s="108" t="s">
        <v>1476</v>
      </c>
      <c r="FP17" s="108" t="s">
        <v>1476</v>
      </c>
      <c r="FQ17" s="108" t="s">
        <v>1476</v>
      </c>
      <c r="FR17" s="108" t="s">
        <v>1476</v>
      </c>
      <c r="FS17" s="108" t="s">
        <v>1428</v>
      </c>
      <c r="FT17" s="108" t="s">
        <v>1266</v>
      </c>
      <c r="FU17" s="108" t="s">
        <v>1404</v>
      </c>
      <c r="FV17" s="107"/>
      <c r="FW17" s="107"/>
      <c r="FX17" s="108" t="s">
        <v>1476</v>
      </c>
      <c r="FY17" s="108" t="s">
        <v>1404</v>
      </c>
      <c r="FZ17" s="108" t="s">
        <v>1476</v>
      </c>
      <c r="GA17" s="108" t="s">
        <v>1428</v>
      </c>
      <c r="GB17" s="107"/>
      <c r="GC17" s="108" t="s">
        <v>1476</v>
      </c>
      <c r="GD17" s="108" t="s">
        <v>1476</v>
      </c>
      <c r="GE17" s="108" t="s">
        <v>1476</v>
      </c>
      <c r="GF17" s="108" t="s">
        <v>1476</v>
      </c>
      <c r="GG17" s="108" t="s">
        <v>1476</v>
      </c>
      <c r="GH17" s="108" t="s">
        <v>1476</v>
      </c>
      <c r="GI17" s="108" t="s">
        <v>1417</v>
      </c>
      <c r="GJ17" s="108" t="s">
        <v>1476</v>
      </c>
      <c r="GK17" s="108" t="s">
        <v>1506</v>
      </c>
      <c r="GL17" s="108" t="s">
        <v>1476</v>
      </c>
      <c r="GM17" s="108" t="s">
        <v>1404</v>
      </c>
      <c r="GN17" s="108" t="s">
        <v>1476</v>
      </c>
      <c r="GO17" s="108" t="s">
        <v>1476</v>
      </c>
      <c r="GP17" s="108" t="s">
        <v>1476</v>
      </c>
      <c r="GQ17" s="108" t="s">
        <v>1353</v>
      </c>
      <c r="GR17" s="108" t="s">
        <v>1347</v>
      </c>
      <c r="GS17" s="108" t="s">
        <v>1347</v>
      </c>
      <c r="GT17" s="108" t="s">
        <v>1334</v>
      </c>
      <c r="GU17" s="108" t="s">
        <v>1317</v>
      </c>
      <c r="GV17" s="108" t="s">
        <v>1317</v>
      </c>
      <c r="GW17" s="108" t="s">
        <v>1337</v>
      </c>
      <c r="GX17" s="107"/>
      <c r="GY17" s="108" t="s">
        <v>1404</v>
      </c>
      <c r="GZ17" s="108" t="s">
        <v>1476</v>
      </c>
      <c r="HA17" s="108" t="s">
        <v>1476</v>
      </c>
      <c r="HB17" s="108" t="s">
        <v>1286</v>
      </c>
      <c r="HC17" s="108" t="s">
        <v>1476</v>
      </c>
      <c r="HD17" s="108" t="s">
        <v>1476</v>
      </c>
    </row>
    <row r="18" spans="1:212" ht="15" customHeight="1">
      <c r="A18" s="200">
        <v>18</v>
      </c>
      <c r="B18" s="202" t="s">
        <v>1304</v>
      </c>
      <c r="C18" s="108" t="e">
        <f t="shared" ref="C18:DC18" ca="1" si="16">IF(COUNTIF(DD:DD,$B18),INDIRECT(_xludf.CONCAT("B",$A18)),"")</f>
        <v>#NAME?</v>
      </c>
      <c r="D18" s="108" t="e">
        <f t="shared" ca="1" si="16"/>
        <v>#NAME?</v>
      </c>
      <c r="E18" s="108" t="e">
        <f t="shared" ca="1" si="16"/>
        <v>#NAME?</v>
      </c>
      <c r="F18" s="108" t="e">
        <f t="shared" ca="1" si="16"/>
        <v>#NAME?</v>
      </c>
      <c r="G18" s="108" t="e">
        <f t="shared" ca="1" si="16"/>
        <v>#NAME?</v>
      </c>
      <c r="H18" s="108" t="e">
        <f t="shared" ca="1" si="16"/>
        <v>#NAME?</v>
      </c>
      <c r="I18" s="108" t="e">
        <f t="shared" ca="1" si="16"/>
        <v>#NAME?</v>
      </c>
      <c r="J18" s="108" t="str">
        <f t="shared" ca="1" si="16"/>
        <v/>
      </c>
      <c r="K18" s="108" t="str">
        <f t="shared" ca="1" si="16"/>
        <v/>
      </c>
      <c r="L18" s="108" t="e">
        <f t="shared" ca="1" si="16"/>
        <v>#NAME?</v>
      </c>
      <c r="M18" s="108" t="e">
        <f t="shared" ca="1" si="16"/>
        <v>#NAME?</v>
      </c>
      <c r="N18" s="108" t="e">
        <f t="shared" ca="1" si="16"/>
        <v>#NAME?</v>
      </c>
      <c r="O18" s="108" t="e">
        <f t="shared" ca="1" si="16"/>
        <v>#NAME?</v>
      </c>
      <c r="P18" s="108" t="e">
        <f t="shared" ca="1" si="16"/>
        <v>#NAME?</v>
      </c>
      <c r="Q18" s="108" t="e">
        <f t="shared" ca="1" si="16"/>
        <v>#NAME?</v>
      </c>
      <c r="R18" s="108" t="e">
        <f t="shared" ca="1" si="16"/>
        <v>#NAME?</v>
      </c>
      <c r="S18" s="108" t="e">
        <f t="shared" ca="1" si="16"/>
        <v>#NAME?</v>
      </c>
      <c r="T18" s="108" t="e">
        <f t="shared" ca="1" si="16"/>
        <v>#NAME?</v>
      </c>
      <c r="U18" s="108" t="e">
        <f t="shared" ca="1" si="16"/>
        <v>#NAME?</v>
      </c>
      <c r="V18" s="108" t="e">
        <f t="shared" ca="1" si="16"/>
        <v>#NAME?</v>
      </c>
      <c r="W18" s="108" t="str">
        <f t="shared" ca="1" si="16"/>
        <v/>
      </c>
      <c r="X18" s="108" t="str">
        <f t="shared" ca="1" si="16"/>
        <v/>
      </c>
      <c r="Y18" s="108" t="str">
        <f t="shared" ca="1" si="16"/>
        <v/>
      </c>
      <c r="Z18" s="108" t="e">
        <f t="shared" ca="1" si="16"/>
        <v>#NAME?</v>
      </c>
      <c r="AA18" s="108" t="e">
        <f t="shared" ca="1" si="16"/>
        <v>#NAME?</v>
      </c>
      <c r="AB18" s="108" t="e">
        <f t="shared" ca="1" si="16"/>
        <v>#NAME?</v>
      </c>
      <c r="AC18" s="108" t="str">
        <f t="shared" ca="1" si="16"/>
        <v/>
      </c>
      <c r="AD18" s="108" t="e">
        <f t="shared" ca="1" si="16"/>
        <v>#NAME?</v>
      </c>
      <c r="AE18" s="108" t="e">
        <f t="shared" ca="1" si="16"/>
        <v>#NAME?</v>
      </c>
      <c r="AF18" s="108" t="e">
        <f t="shared" ca="1" si="16"/>
        <v>#NAME?</v>
      </c>
      <c r="AG18" s="108" t="e">
        <f t="shared" ca="1" si="16"/>
        <v>#NAME?</v>
      </c>
      <c r="AH18" s="108" t="e">
        <f t="shared" ca="1" si="16"/>
        <v>#NAME?</v>
      </c>
      <c r="AI18" s="108" t="str">
        <f t="shared" ca="1" si="16"/>
        <v/>
      </c>
      <c r="AJ18" s="108" t="e">
        <f t="shared" ca="1" si="16"/>
        <v>#NAME?</v>
      </c>
      <c r="AK18" s="108" t="e">
        <f t="shared" ca="1" si="16"/>
        <v>#NAME?</v>
      </c>
      <c r="AL18" s="108" t="e">
        <f t="shared" ca="1" si="16"/>
        <v>#NAME?</v>
      </c>
      <c r="AM18" s="108" t="e">
        <f t="shared" ca="1" si="16"/>
        <v>#NAME?</v>
      </c>
      <c r="AN18" s="108" t="e">
        <f t="shared" ca="1" si="16"/>
        <v>#NAME?</v>
      </c>
      <c r="AO18" s="108" t="e">
        <f t="shared" ca="1" si="16"/>
        <v>#NAME?</v>
      </c>
      <c r="AP18" s="108" t="e">
        <f t="shared" ca="1" si="16"/>
        <v>#NAME?</v>
      </c>
      <c r="AQ18" s="108" t="str">
        <f t="shared" ca="1" si="16"/>
        <v/>
      </c>
      <c r="AR18" s="108" t="str">
        <f t="shared" ca="1" si="16"/>
        <v/>
      </c>
      <c r="AS18" s="108" t="e">
        <f t="shared" ca="1" si="16"/>
        <v>#NAME?</v>
      </c>
      <c r="AT18" s="108" t="e">
        <f t="shared" ca="1" si="16"/>
        <v>#NAME?</v>
      </c>
      <c r="AU18" s="108" t="e">
        <f t="shared" ca="1" si="16"/>
        <v>#NAME?</v>
      </c>
      <c r="AV18" s="108" t="e">
        <f t="shared" ca="1" si="16"/>
        <v>#NAME?</v>
      </c>
      <c r="AW18" s="108" t="e">
        <f t="shared" ca="1" si="16"/>
        <v>#NAME?</v>
      </c>
      <c r="AX18" s="108" t="e">
        <f t="shared" ca="1" si="16"/>
        <v>#NAME?</v>
      </c>
      <c r="AY18" s="108" t="e">
        <f t="shared" ca="1" si="16"/>
        <v>#NAME?</v>
      </c>
      <c r="AZ18" s="108" t="e">
        <f t="shared" ca="1" si="16"/>
        <v>#NAME?</v>
      </c>
      <c r="BA18" s="108" t="e">
        <f t="shared" ca="1" si="16"/>
        <v>#NAME?</v>
      </c>
      <c r="BB18" s="108" t="e">
        <f t="shared" ca="1" si="16"/>
        <v>#NAME?</v>
      </c>
      <c r="BC18" s="108" t="e">
        <f t="shared" ca="1" si="16"/>
        <v>#NAME?</v>
      </c>
      <c r="BD18" s="108" t="e">
        <f t="shared" ca="1" si="16"/>
        <v>#NAME?</v>
      </c>
      <c r="BE18" s="108" t="e">
        <f t="shared" ca="1" si="16"/>
        <v>#NAME?</v>
      </c>
      <c r="BF18" s="108" t="e">
        <f t="shared" ca="1" si="16"/>
        <v>#NAME?</v>
      </c>
      <c r="BG18" s="108" t="str">
        <f t="shared" ca="1" si="16"/>
        <v/>
      </c>
      <c r="BH18" s="108" t="str">
        <f t="shared" ca="1" si="16"/>
        <v/>
      </c>
      <c r="BI18" s="108" t="str">
        <f t="shared" ca="1" si="16"/>
        <v/>
      </c>
      <c r="BJ18" s="108" t="str">
        <f t="shared" ca="1" si="16"/>
        <v/>
      </c>
      <c r="BK18" s="108" t="e">
        <f t="shared" ca="1" si="16"/>
        <v>#NAME?</v>
      </c>
      <c r="BL18" s="108" t="e">
        <f t="shared" ca="1" si="16"/>
        <v>#NAME?</v>
      </c>
      <c r="BM18" s="108" t="e">
        <f t="shared" ca="1" si="16"/>
        <v>#NAME?</v>
      </c>
      <c r="BN18" s="108" t="e">
        <f t="shared" ca="1" si="16"/>
        <v>#NAME?</v>
      </c>
      <c r="BO18" s="108" t="e">
        <f t="shared" ca="1" si="16"/>
        <v>#NAME?</v>
      </c>
      <c r="BP18" s="108" t="e">
        <f t="shared" ca="1" si="16"/>
        <v>#NAME?</v>
      </c>
      <c r="BQ18" s="108" t="e">
        <f t="shared" ca="1" si="16"/>
        <v>#NAME?</v>
      </c>
      <c r="BR18" s="108" t="e">
        <f t="shared" ca="1" si="16"/>
        <v>#NAME?</v>
      </c>
      <c r="BS18" s="108" t="e">
        <f t="shared" ca="1" si="16"/>
        <v>#NAME?</v>
      </c>
      <c r="BT18" s="108" t="e">
        <f t="shared" ca="1" si="16"/>
        <v>#NAME?</v>
      </c>
      <c r="BU18" s="108" t="str">
        <f t="shared" ca="1" si="16"/>
        <v/>
      </c>
      <c r="BV18" s="108" t="str">
        <f t="shared" ca="1" si="16"/>
        <v/>
      </c>
      <c r="BW18" s="108" t="e">
        <f t="shared" ca="1" si="16"/>
        <v>#NAME?</v>
      </c>
      <c r="BX18" s="108" t="e">
        <f t="shared" ca="1" si="16"/>
        <v>#NAME?</v>
      </c>
      <c r="BY18" s="108" t="e">
        <f t="shared" ca="1" si="16"/>
        <v>#NAME?</v>
      </c>
      <c r="BZ18" s="108" t="e">
        <f t="shared" ca="1" si="16"/>
        <v>#NAME?</v>
      </c>
      <c r="CA18" s="108" t="str">
        <f t="shared" ca="1" si="16"/>
        <v/>
      </c>
      <c r="CB18" s="108" t="e">
        <f t="shared" ca="1" si="16"/>
        <v>#NAME?</v>
      </c>
      <c r="CC18" s="108" t="e">
        <f t="shared" ca="1" si="16"/>
        <v>#NAME?</v>
      </c>
      <c r="CD18" s="108" t="e">
        <f t="shared" ca="1" si="16"/>
        <v>#NAME?</v>
      </c>
      <c r="CE18" s="108" t="e">
        <f t="shared" ca="1" si="16"/>
        <v>#NAME?</v>
      </c>
      <c r="CF18" s="108" t="e">
        <f t="shared" ca="1" si="16"/>
        <v>#NAME?</v>
      </c>
      <c r="CG18" s="108" t="e">
        <f t="shared" ca="1" si="16"/>
        <v>#NAME?</v>
      </c>
      <c r="CH18" s="108" t="e">
        <f t="shared" ca="1" si="16"/>
        <v>#NAME?</v>
      </c>
      <c r="CI18" s="108" t="e">
        <f t="shared" ca="1" si="16"/>
        <v>#NAME?</v>
      </c>
      <c r="CJ18" s="108" t="str">
        <f t="shared" ca="1" si="16"/>
        <v/>
      </c>
      <c r="CK18" s="108" t="e">
        <f t="shared" ca="1" si="16"/>
        <v>#NAME?</v>
      </c>
      <c r="CL18" s="108" t="e">
        <f t="shared" ca="1" si="16"/>
        <v>#NAME?</v>
      </c>
      <c r="CM18" s="108" t="e">
        <f t="shared" ca="1" si="16"/>
        <v>#NAME?</v>
      </c>
      <c r="CN18" s="108" t="e">
        <f t="shared" ca="1" si="16"/>
        <v>#NAME?</v>
      </c>
      <c r="CO18" s="108" t="e">
        <f t="shared" ca="1" si="16"/>
        <v>#NAME?</v>
      </c>
      <c r="CP18" s="108" t="e">
        <f t="shared" ca="1" si="16"/>
        <v>#NAME?</v>
      </c>
      <c r="CQ18" s="108" t="e">
        <f t="shared" ca="1" si="16"/>
        <v>#NAME?</v>
      </c>
      <c r="CR18" s="108" t="e">
        <f t="shared" ca="1" si="16"/>
        <v>#NAME?</v>
      </c>
      <c r="CS18" s="108" t="e">
        <f t="shared" ca="1" si="16"/>
        <v>#NAME?</v>
      </c>
      <c r="CT18" s="108" t="e">
        <f t="shared" ca="1" si="16"/>
        <v>#NAME?</v>
      </c>
      <c r="CU18" s="108" t="e">
        <f t="shared" ca="1" si="16"/>
        <v>#NAME?</v>
      </c>
      <c r="CV18" s="108" t="e">
        <f t="shared" ca="1" si="16"/>
        <v>#NAME?</v>
      </c>
      <c r="CW18" s="108" t="str">
        <f t="shared" ca="1" si="16"/>
        <v/>
      </c>
      <c r="CX18" s="108" t="e">
        <f t="shared" ca="1" si="16"/>
        <v>#NAME?</v>
      </c>
      <c r="CY18" s="108" t="e">
        <f t="shared" ca="1" si="16"/>
        <v>#NAME?</v>
      </c>
      <c r="CZ18" s="108" t="e">
        <f t="shared" ca="1" si="16"/>
        <v>#NAME?</v>
      </c>
      <c r="DA18" s="108" t="e">
        <f t="shared" ca="1" si="16"/>
        <v>#NAME?</v>
      </c>
      <c r="DB18" s="108" t="e">
        <f t="shared" ca="1" si="16"/>
        <v>#NAME?</v>
      </c>
      <c r="DC18" s="108" t="e">
        <f t="shared" ca="1" si="16"/>
        <v>#NAME?</v>
      </c>
      <c r="DD18" s="108" t="s">
        <v>1347</v>
      </c>
      <c r="DE18" s="108" t="s">
        <v>1363</v>
      </c>
      <c r="DF18" s="108" t="s">
        <v>1353</v>
      </c>
      <c r="DG18" s="108" t="s">
        <v>1353</v>
      </c>
      <c r="DH18" s="108" t="s">
        <v>1326</v>
      </c>
      <c r="DI18" s="108" t="s">
        <v>1334</v>
      </c>
      <c r="DJ18" s="108" t="s">
        <v>1363</v>
      </c>
      <c r="DK18" s="107"/>
      <c r="DL18" s="107"/>
      <c r="DM18" s="108" t="s">
        <v>1353</v>
      </c>
      <c r="DN18" s="108" t="s">
        <v>1353</v>
      </c>
      <c r="DO18" s="108" t="s">
        <v>1353</v>
      </c>
      <c r="DP18" s="108" t="s">
        <v>1353</v>
      </c>
      <c r="DQ18" s="108" t="s">
        <v>1353</v>
      </c>
      <c r="DR18" s="108" t="s">
        <v>1326</v>
      </c>
      <c r="DS18" s="108" t="s">
        <v>1353</v>
      </c>
      <c r="DT18" s="108" t="s">
        <v>1353</v>
      </c>
      <c r="DU18" s="108" t="s">
        <v>1344</v>
      </c>
      <c r="DV18" s="108" t="s">
        <v>1286</v>
      </c>
      <c r="DW18" s="108" t="s">
        <v>1286</v>
      </c>
      <c r="DX18" s="107"/>
      <c r="DY18" s="107"/>
      <c r="DZ18" s="107"/>
      <c r="EA18" s="108" t="s">
        <v>1326</v>
      </c>
      <c r="EB18" s="108" t="s">
        <v>1334</v>
      </c>
      <c r="EC18" s="108" t="s">
        <v>1334</v>
      </c>
      <c r="ED18" s="107"/>
      <c r="EE18" s="108" t="s">
        <v>1404</v>
      </c>
      <c r="EF18" s="108" t="s">
        <v>1397</v>
      </c>
      <c r="EG18" s="108" t="s">
        <v>1404</v>
      </c>
      <c r="EH18" s="108" t="s">
        <v>1404</v>
      </c>
      <c r="EI18" s="108" t="s">
        <v>1404</v>
      </c>
      <c r="EJ18" s="107"/>
      <c r="EK18" s="108" t="s">
        <v>1286</v>
      </c>
      <c r="EL18" s="108" t="s">
        <v>1344</v>
      </c>
      <c r="EM18" s="108" t="s">
        <v>1506</v>
      </c>
      <c r="EN18" s="108" t="s">
        <v>1286</v>
      </c>
      <c r="EO18" s="108" t="s">
        <v>1404</v>
      </c>
      <c r="EP18" s="108" t="s">
        <v>1428</v>
      </c>
      <c r="EQ18" s="108" t="s">
        <v>1484</v>
      </c>
      <c r="ER18" s="108" t="s">
        <v>1286</v>
      </c>
      <c r="ES18" s="107"/>
      <c r="ET18" s="108" t="s">
        <v>1286</v>
      </c>
      <c r="EU18" s="108" t="s">
        <v>1286</v>
      </c>
      <c r="EV18" s="108" t="s">
        <v>1286</v>
      </c>
      <c r="EW18" s="108" t="s">
        <v>1286</v>
      </c>
      <c r="EX18" s="108" t="s">
        <v>1286</v>
      </c>
      <c r="EY18" s="108" t="s">
        <v>1286</v>
      </c>
      <c r="EZ18" s="108" t="s">
        <v>1286</v>
      </c>
      <c r="FA18" s="108" t="s">
        <v>1286</v>
      </c>
      <c r="FB18" s="108" t="s">
        <v>1286</v>
      </c>
      <c r="FC18" s="108" t="s">
        <v>1286</v>
      </c>
      <c r="FD18" s="108" t="s">
        <v>1428</v>
      </c>
      <c r="FE18" s="108" t="s">
        <v>1286</v>
      </c>
      <c r="FF18" s="108" t="s">
        <v>1286</v>
      </c>
      <c r="FG18" s="108" t="s">
        <v>1286</v>
      </c>
      <c r="FH18" s="107"/>
      <c r="FI18" s="107"/>
      <c r="FJ18" s="108" t="s">
        <v>1506</v>
      </c>
      <c r="FK18" s="107"/>
      <c r="FL18" s="108" t="s">
        <v>1404</v>
      </c>
      <c r="FM18" s="108" t="s">
        <v>1404</v>
      </c>
      <c r="FN18" s="108" t="s">
        <v>1286</v>
      </c>
      <c r="FO18" s="108" t="s">
        <v>1286</v>
      </c>
      <c r="FP18" s="108" t="s">
        <v>1286</v>
      </c>
      <c r="FQ18" s="108" t="s">
        <v>1286</v>
      </c>
      <c r="FR18" s="108" t="s">
        <v>1286</v>
      </c>
      <c r="FS18" s="108" t="s">
        <v>1404</v>
      </c>
      <c r="FT18" s="108" t="s">
        <v>1476</v>
      </c>
      <c r="FU18" s="108" t="s">
        <v>1506</v>
      </c>
      <c r="FV18" s="107"/>
      <c r="FW18" s="107"/>
      <c r="FX18" s="108" t="s">
        <v>1428</v>
      </c>
      <c r="FY18" s="108" t="s">
        <v>1506</v>
      </c>
      <c r="FZ18" s="108" t="s">
        <v>1286</v>
      </c>
      <c r="GA18" s="108" t="s">
        <v>1404</v>
      </c>
      <c r="GB18" s="107"/>
      <c r="GC18" s="108" t="s">
        <v>1286</v>
      </c>
      <c r="GD18" s="108" t="s">
        <v>1286</v>
      </c>
      <c r="GE18" s="108" t="s">
        <v>1428</v>
      </c>
      <c r="GF18" s="108" t="s">
        <v>1286</v>
      </c>
      <c r="GG18" s="108" t="s">
        <v>1286</v>
      </c>
      <c r="GH18" s="108" t="s">
        <v>1286</v>
      </c>
      <c r="GI18" s="108" t="s">
        <v>1476</v>
      </c>
      <c r="GJ18" s="108" t="s">
        <v>1460</v>
      </c>
      <c r="GK18" s="107"/>
      <c r="GL18" s="108" t="s">
        <v>1286</v>
      </c>
      <c r="GM18" s="108" t="s">
        <v>1506</v>
      </c>
      <c r="GN18" s="108" t="s">
        <v>1286</v>
      </c>
      <c r="GO18" s="108" t="s">
        <v>1286</v>
      </c>
      <c r="GP18" s="108" t="s">
        <v>1286</v>
      </c>
      <c r="GQ18" s="108" t="s">
        <v>1363</v>
      </c>
      <c r="GR18" s="108" t="s">
        <v>1363</v>
      </c>
      <c r="GS18" s="108" t="s">
        <v>1353</v>
      </c>
      <c r="GT18" s="108" t="s">
        <v>1337</v>
      </c>
      <c r="GU18" s="108" t="s">
        <v>1321</v>
      </c>
      <c r="GV18" s="108" t="s">
        <v>1321</v>
      </c>
      <c r="GW18" s="108" t="s">
        <v>1341</v>
      </c>
      <c r="GX18" s="107"/>
      <c r="GY18" s="108" t="s">
        <v>1506</v>
      </c>
      <c r="GZ18" s="108" t="s">
        <v>1286</v>
      </c>
      <c r="HA18" s="108" t="s">
        <v>1286</v>
      </c>
      <c r="HB18" s="108" t="s">
        <v>1428</v>
      </c>
      <c r="HC18" s="108" t="s">
        <v>1286</v>
      </c>
      <c r="HD18" s="108" t="s">
        <v>1286</v>
      </c>
    </row>
    <row r="19" spans="1:212" ht="15" customHeight="1">
      <c r="A19" s="200">
        <v>19</v>
      </c>
      <c r="B19" s="108" t="s">
        <v>1309</v>
      </c>
      <c r="C19" s="108" t="str">
        <f t="shared" ref="C19:DC19" ca="1" si="17">IF(COUNTIF(DD:DD,$B19),INDIRECT(_xludf.CONCAT("B",$A19)),"")</f>
        <v/>
      </c>
      <c r="D19" s="108" t="str">
        <f t="shared" ca="1" si="17"/>
        <v/>
      </c>
      <c r="E19" s="108" t="str">
        <f t="shared" ca="1" si="17"/>
        <v/>
      </c>
      <c r="F19" s="108" t="str">
        <f t="shared" ca="1" si="17"/>
        <v/>
      </c>
      <c r="G19" s="108" t="e">
        <f t="shared" ca="1" si="17"/>
        <v>#NAME?</v>
      </c>
      <c r="H19" s="108" t="e">
        <f t="shared" ca="1" si="17"/>
        <v>#NAME?</v>
      </c>
      <c r="I19" s="108" t="str">
        <f t="shared" ca="1" si="17"/>
        <v/>
      </c>
      <c r="J19" s="108" t="str">
        <f t="shared" ca="1" si="17"/>
        <v/>
      </c>
      <c r="K19" s="108" t="str">
        <f t="shared" ca="1" si="17"/>
        <v/>
      </c>
      <c r="L19" s="108" t="str">
        <f t="shared" ca="1" si="17"/>
        <v/>
      </c>
      <c r="M19" s="108" t="str">
        <f t="shared" ca="1" si="17"/>
        <v/>
      </c>
      <c r="N19" s="108" t="str">
        <f t="shared" ca="1" si="17"/>
        <v/>
      </c>
      <c r="O19" s="108" t="str">
        <f t="shared" ca="1" si="17"/>
        <v/>
      </c>
      <c r="P19" s="108" t="str">
        <f t="shared" ca="1" si="17"/>
        <v/>
      </c>
      <c r="Q19" s="108" t="e">
        <f t="shared" ca="1" si="17"/>
        <v>#NAME?</v>
      </c>
      <c r="R19" s="108" t="str">
        <f t="shared" ca="1" si="17"/>
        <v/>
      </c>
      <c r="S19" s="108" t="str">
        <f t="shared" ca="1" si="17"/>
        <v/>
      </c>
      <c r="T19" s="108" t="str">
        <f t="shared" ca="1" si="17"/>
        <v/>
      </c>
      <c r="U19" s="108" t="str">
        <f t="shared" ca="1" si="17"/>
        <v/>
      </c>
      <c r="V19" s="108" t="str">
        <f t="shared" ca="1" si="17"/>
        <v/>
      </c>
      <c r="W19" s="108" t="str">
        <f t="shared" ca="1" si="17"/>
        <v/>
      </c>
      <c r="X19" s="108" t="str">
        <f t="shared" ca="1" si="17"/>
        <v/>
      </c>
      <c r="Y19" s="108" t="str">
        <f t="shared" ca="1" si="17"/>
        <v/>
      </c>
      <c r="Z19" s="108" t="e">
        <f t="shared" ca="1" si="17"/>
        <v>#NAME?</v>
      </c>
      <c r="AA19" s="108" t="str">
        <f t="shared" ca="1" si="17"/>
        <v/>
      </c>
      <c r="AB19" s="108" t="str">
        <f t="shared" ca="1" si="17"/>
        <v/>
      </c>
      <c r="AC19" s="108" t="str">
        <f t="shared" ca="1" si="17"/>
        <v/>
      </c>
      <c r="AD19" s="108" t="str">
        <f t="shared" ca="1" si="17"/>
        <v/>
      </c>
      <c r="AE19" s="108" t="str">
        <f t="shared" ca="1" si="17"/>
        <v/>
      </c>
      <c r="AF19" s="108" t="str">
        <f t="shared" ca="1" si="17"/>
        <v/>
      </c>
      <c r="AG19" s="108" t="str">
        <f t="shared" ca="1" si="17"/>
        <v/>
      </c>
      <c r="AH19" s="108" t="str">
        <f t="shared" ca="1" si="17"/>
        <v/>
      </c>
      <c r="AI19" s="108" t="str">
        <f t="shared" ca="1" si="17"/>
        <v/>
      </c>
      <c r="AJ19" s="108" t="str">
        <f t="shared" ca="1" si="17"/>
        <v/>
      </c>
      <c r="AK19" s="108" t="str">
        <f t="shared" ca="1" si="17"/>
        <v/>
      </c>
      <c r="AL19" s="108" t="str">
        <f t="shared" ca="1" si="17"/>
        <v/>
      </c>
      <c r="AM19" s="108" t="str">
        <f t="shared" ca="1" si="17"/>
        <v/>
      </c>
      <c r="AN19" s="108" t="str">
        <f t="shared" ca="1" si="17"/>
        <v/>
      </c>
      <c r="AO19" s="108" t="str">
        <f t="shared" ca="1" si="17"/>
        <v/>
      </c>
      <c r="AP19" s="108" t="str">
        <f t="shared" ca="1" si="17"/>
        <v/>
      </c>
      <c r="AQ19" s="108" t="str">
        <f t="shared" ca="1" si="17"/>
        <v/>
      </c>
      <c r="AR19" s="108" t="str">
        <f t="shared" ca="1" si="17"/>
        <v/>
      </c>
      <c r="AS19" s="108" t="e">
        <f t="shared" ca="1" si="17"/>
        <v>#NAME?</v>
      </c>
      <c r="AT19" s="108" t="str">
        <f t="shared" ca="1" si="17"/>
        <v/>
      </c>
      <c r="AU19" s="108" t="str">
        <f t="shared" ca="1" si="17"/>
        <v/>
      </c>
      <c r="AV19" s="108" t="str">
        <f t="shared" ca="1" si="17"/>
        <v/>
      </c>
      <c r="AW19" s="108" t="str">
        <f t="shared" ca="1" si="17"/>
        <v/>
      </c>
      <c r="AX19" s="108" t="str">
        <f t="shared" ca="1" si="17"/>
        <v/>
      </c>
      <c r="AY19" s="108" t="str">
        <f t="shared" ca="1" si="17"/>
        <v/>
      </c>
      <c r="AZ19" s="108" t="str">
        <f t="shared" ca="1" si="17"/>
        <v/>
      </c>
      <c r="BA19" s="108" t="str">
        <f t="shared" ca="1" si="17"/>
        <v/>
      </c>
      <c r="BB19" s="108" t="str">
        <f t="shared" ca="1" si="17"/>
        <v/>
      </c>
      <c r="BC19" s="108" t="e">
        <f t="shared" ca="1" si="17"/>
        <v>#NAME?</v>
      </c>
      <c r="BD19" s="108" t="e">
        <f t="shared" ca="1" si="17"/>
        <v>#NAME?</v>
      </c>
      <c r="BE19" s="108" t="str">
        <f t="shared" ca="1" si="17"/>
        <v/>
      </c>
      <c r="BF19" s="108" t="str">
        <f t="shared" ca="1" si="17"/>
        <v/>
      </c>
      <c r="BG19" s="108" t="str">
        <f t="shared" ca="1" si="17"/>
        <v/>
      </c>
      <c r="BH19" s="108" t="str">
        <f t="shared" ca="1" si="17"/>
        <v/>
      </c>
      <c r="BI19" s="108" t="str">
        <f t="shared" ca="1" si="17"/>
        <v/>
      </c>
      <c r="BJ19" s="108" t="str">
        <f t="shared" ca="1" si="17"/>
        <v/>
      </c>
      <c r="BK19" s="108" t="str">
        <f t="shared" ca="1" si="17"/>
        <v/>
      </c>
      <c r="BL19" s="108" t="str">
        <f t="shared" ca="1" si="17"/>
        <v/>
      </c>
      <c r="BM19" s="108" t="str">
        <f t="shared" ca="1" si="17"/>
        <v/>
      </c>
      <c r="BN19" s="108" t="str">
        <f t="shared" ca="1" si="17"/>
        <v/>
      </c>
      <c r="BO19" s="108" t="str">
        <f t="shared" ca="1" si="17"/>
        <v/>
      </c>
      <c r="BP19" s="108" t="str">
        <f t="shared" ca="1" si="17"/>
        <v/>
      </c>
      <c r="BQ19" s="108" t="str">
        <f t="shared" ca="1" si="17"/>
        <v/>
      </c>
      <c r="BR19" s="108" t="str">
        <f t="shared" ca="1" si="17"/>
        <v/>
      </c>
      <c r="BS19" s="108" t="str">
        <f t="shared" ca="1" si="17"/>
        <v/>
      </c>
      <c r="BT19" s="108" t="str">
        <f t="shared" ca="1" si="17"/>
        <v/>
      </c>
      <c r="BU19" s="108" t="str">
        <f t="shared" ca="1" si="17"/>
        <v/>
      </c>
      <c r="BV19" s="108" t="str">
        <f t="shared" ca="1" si="17"/>
        <v/>
      </c>
      <c r="BW19" s="108" t="str">
        <f t="shared" ca="1" si="17"/>
        <v/>
      </c>
      <c r="BX19" s="108" t="str">
        <f t="shared" ca="1" si="17"/>
        <v/>
      </c>
      <c r="BY19" s="108" t="e">
        <f t="shared" ca="1" si="17"/>
        <v>#NAME?</v>
      </c>
      <c r="BZ19" s="108" t="str">
        <f t="shared" ca="1" si="17"/>
        <v/>
      </c>
      <c r="CA19" s="108" t="str">
        <f t="shared" ca="1" si="17"/>
        <v/>
      </c>
      <c r="CB19" s="108" t="str">
        <f t="shared" ca="1" si="17"/>
        <v/>
      </c>
      <c r="CC19" s="108" t="str">
        <f t="shared" ca="1" si="17"/>
        <v/>
      </c>
      <c r="CD19" s="108" t="str">
        <f t="shared" ca="1" si="17"/>
        <v/>
      </c>
      <c r="CE19" s="108" t="str">
        <f t="shared" ca="1" si="17"/>
        <v/>
      </c>
      <c r="CF19" s="108" t="str">
        <f t="shared" ca="1" si="17"/>
        <v/>
      </c>
      <c r="CG19" s="108" t="str">
        <f t="shared" ca="1" si="17"/>
        <v/>
      </c>
      <c r="CH19" s="108" t="str">
        <f t="shared" ca="1" si="17"/>
        <v/>
      </c>
      <c r="CI19" s="108" t="str">
        <f t="shared" ca="1" si="17"/>
        <v/>
      </c>
      <c r="CJ19" s="108" t="str">
        <f t="shared" ca="1" si="17"/>
        <v/>
      </c>
      <c r="CK19" s="108" t="str">
        <f t="shared" ca="1" si="17"/>
        <v/>
      </c>
      <c r="CL19" s="108" t="str">
        <f t="shared" ca="1" si="17"/>
        <v/>
      </c>
      <c r="CM19" s="108" t="str">
        <f t="shared" ca="1" si="17"/>
        <v/>
      </c>
      <c r="CN19" s="108" t="str">
        <f t="shared" ca="1" si="17"/>
        <v/>
      </c>
      <c r="CO19" s="108" t="str">
        <f t="shared" ca="1" si="17"/>
        <v/>
      </c>
      <c r="CP19" s="108" t="str">
        <f t="shared" ca="1" si="17"/>
        <v/>
      </c>
      <c r="CQ19" s="108" t="str">
        <f t="shared" ca="1" si="17"/>
        <v/>
      </c>
      <c r="CR19" s="108" t="str">
        <f t="shared" ca="1" si="17"/>
        <v/>
      </c>
      <c r="CS19" s="108" t="str">
        <f t="shared" ca="1" si="17"/>
        <v/>
      </c>
      <c r="CT19" s="108" t="e">
        <f t="shared" ca="1" si="17"/>
        <v>#NAME?</v>
      </c>
      <c r="CU19" s="108" t="e">
        <f t="shared" ca="1" si="17"/>
        <v>#NAME?</v>
      </c>
      <c r="CV19" s="108" t="str">
        <f t="shared" ca="1" si="17"/>
        <v/>
      </c>
      <c r="CW19" s="108" t="str">
        <f t="shared" ca="1" si="17"/>
        <v/>
      </c>
      <c r="CX19" s="108" t="str">
        <f t="shared" ca="1" si="17"/>
        <v/>
      </c>
      <c r="CY19" s="108" t="str">
        <f t="shared" ca="1" si="17"/>
        <v/>
      </c>
      <c r="CZ19" s="108" t="e">
        <f t="shared" ca="1" si="17"/>
        <v>#NAME?</v>
      </c>
      <c r="DA19" s="108" t="e">
        <f t="shared" ca="1" si="17"/>
        <v>#NAME?</v>
      </c>
      <c r="DB19" s="108" t="str">
        <f t="shared" ca="1" si="17"/>
        <v/>
      </c>
      <c r="DC19" s="108" t="e">
        <f t="shared" ca="1" si="17"/>
        <v>#NAME?</v>
      </c>
      <c r="DD19" s="108" t="s">
        <v>1353</v>
      </c>
      <c r="DE19" s="108" t="s">
        <v>1391</v>
      </c>
      <c r="DF19" s="108" t="s">
        <v>1363</v>
      </c>
      <c r="DG19" s="108" t="s">
        <v>1358</v>
      </c>
      <c r="DH19" s="108" t="s">
        <v>1330</v>
      </c>
      <c r="DI19" s="108" t="s">
        <v>1337</v>
      </c>
      <c r="DJ19" s="108" t="s">
        <v>1391</v>
      </c>
      <c r="DK19" s="107"/>
      <c r="DL19" s="107"/>
      <c r="DM19" s="108" t="s">
        <v>1363</v>
      </c>
      <c r="DN19" s="108" t="s">
        <v>1363</v>
      </c>
      <c r="DO19" s="108" t="s">
        <v>1363</v>
      </c>
      <c r="DP19" s="108" t="s">
        <v>1363</v>
      </c>
      <c r="DQ19" s="108" t="s">
        <v>1363</v>
      </c>
      <c r="DR19" s="108" t="s">
        <v>1330</v>
      </c>
      <c r="DS19" s="108" t="s">
        <v>1358</v>
      </c>
      <c r="DT19" s="108" t="s">
        <v>1363</v>
      </c>
      <c r="DU19" s="108" t="s">
        <v>1347</v>
      </c>
      <c r="DV19" s="108" t="s">
        <v>1428</v>
      </c>
      <c r="DW19" s="108" t="s">
        <v>1428</v>
      </c>
      <c r="DX19" s="107"/>
      <c r="DY19" s="107"/>
      <c r="DZ19" s="107"/>
      <c r="EA19" s="108" t="s">
        <v>1330</v>
      </c>
      <c r="EB19" s="108" t="s">
        <v>1337</v>
      </c>
      <c r="EC19" s="108" t="s">
        <v>1337</v>
      </c>
      <c r="ED19" s="107"/>
      <c r="EE19" s="108" t="s">
        <v>1414</v>
      </c>
      <c r="EF19" s="108" t="s">
        <v>1404</v>
      </c>
      <c r="EG19" s="108" t="s">
        <v>1414</v>
      </c>
      <c r="EH19" s="108" t="s">
        <v>1414</v>
      </c>
      <c r="EI19" s="108" t="s">
        <v>1414</v>
      </c>
      <c r="EJ19" s="107"/>
      <c r="EK19" s="108" t="s">
        <v>1428</v>
      </c>
      <c r="EL19" s="108" t="s">
        <v>1347</v>
      </c>
      <c r="EM19" s="108" t="s">
        <v>1292</v>
      </c>
      <c r="EN19" s="108" t="s">
        <v>1428</v>
      </c>
      <c r="EO19" s="108" t="s">
        <v>1506</v>
      </c>
      <c r="EP19" s="108" t="s">
        <v>1404</v>
      </c>
      <c r="EQ19" s="108" t="s">
        <v>1407</v>
      </c>
      <c r="ER19" s="108" t="s">
        <v>1428</v>
      </c>
      <c r="ES19" s="107"/>
      <c r="ET19" s="108" t="s">
        <v>1428</v>
      </c>
      <c r="EU19" s="108" t="s">
        <v>1428</v>
      </c>
      <c r="EV19" s="108" t="s">
        <v>1428</v>
      </c>
      <c r="EW19" s="108" t="s">
        <v>1428</v>
      </c>
      <c r="EX19" s="108" t="s">
        <v>1428</v>
      </c>
      <c r="EY19" s="108" t="s">
        <v>1428</v>
      </c>
      <c r="EZ19" s="108" t="s">
        <v>1289</v>
      </c>
      <c r="FA19" s="108" t="s">
        <v>1428</v>
      </c>
      <c r="FB19" s="108" t="s">
        <v>1428</v>
      </c>
      <c r="FC19" s="108" t="s">
        <v>1428</v>
      </c>
      <c r="FD19" s="108" t="s">
        <v>1404</v>
      </c>
      <c r="FE19" s="108" t="s">
        <v>1428</v>
      </c>
      <c r="FF19" s="108" t="s">
        <v>1428</v>
      </c>
      <c r="FG19" s="108" t="s">
        <v>1428</v>
      </c>
      <c r="FH19" s="107"/>
      <c r="FI19" s="107"/>
      <c r="FJ19" s="108" t="s">
        <v>1292</v>
      </c>
      <c r="FK19" s="107"/>
      <c r="FL19" s="108" t="s">
        <v>1506</v>
      </c>
      <c r="FM19" s="108" t="s">
        <v>1506</v>
      </c>
      <c r="FN19" s="108" t="s">
        <v>1428</v>
      </c>
      <c r="FO19" s="108" t="s">
        <v>1428</v>
      </c>
      <c r="FP19" s="108" t="s">
        <v>1428</v>
      </c>
      <c r="FQ19" s="108" t="s">
        <v>1428</v>
      </c>
      <c r="FR19" s="108" t="s">
        <v>1428</v>
      </c>
      <c r="FS19" s="108" t="s">
        <v>1506</v>
      </c>
      <c r="FT19" s="108" t="s">
        <v>1470</v>
      </c>
      <c r="FU19" s="108" t="s">
        <v>1292</v>
      </c>
      <c r="FV19" s="107"/>
      <c r="FW19" s="107"/>
      <c r="FX19" s="108" t="s">
        <v>1404</v>
      </c>
      <c r="FY19" s="108" t="s">
        <v>1292</v>
      </c>
      <c r="FZ19" s="108" t="s">
        <v>1428</v>
      </c>
      <c r="GA19" s="108" t="s">
        <v>1506</v>
      </c>
      <c r="GB19" s="107"/>
      <c r="GC19" s="108" t="s">
        <v>1428</v>
      </c>
      <c r="GD19" s="108" t="s">
        <v>1428</v>
      </c>
      <c r="GE19" s="108" t="s">
        <v>1404</v>
      </c>
      <c r="GF19" s="108" t="s">
        <v>1428</v>
      </c>
      <c r="GG19" s="108" t="s">
        <v>1428</v>
      </c>
      <c r="GH19" s="108" t="s">
        <v>1428</v>
      </c>
      <c r="GI19" s="108" t="s">
        <v>1488</v>
      </c>
      <c r="GJ19" s="108" t="s">
        <v>1286</v>
      </c>
      <c r="GK19" s="107"/>
      <c r="GL19" s="108" t="s">
        <v>1428</v>
      </c>
      <c r="GM19" s="108" t="s">
        <v>1292</v>
      </c>
      <c r="GN19" s="108" t="s">
        <v>1428</v>
      </c>
      <c r="GO19" s="108" t="s">
        <v>1428</v>
      </c>
      <c r="GP19" s="108" t="s">
        <v>1428</v>
      </c>
      <c r="GQ19" s="108" t="s">
        <v>1382</v>
      </c>
      <c r="GR19" s="108" t="s">
        <v>1391</v>
      </c>
      <c r="GS19" s="108" t="s">
        <v>1363</v>
      </c>
      <c r="GT19" s="108" t="s">
        <v>1341</v>
      </c>
      <c r="GU19" s="108" t="s">
        <v>1326</v>
      </c>
      <c r="GV19" s="108" t="s">
        <v>1326</v>
      </c>
      <c r="GW19" s="108" t="s">
        <v>1344</v>
      </c>
      <c r="GX19" s="107"/>
      <c r="GY19" s="108" t="s">
        <v>1292</v>
      </c>
      <c r="GZ19" s="108" t="s">
        <v>1428</v>
      </c>
      <c r="HA19" s="108" t="s">
        <v>1428</v>
      </c>
      <c r="HB19" s="108" t="s">
        <v>1404</v>
      </c>
      <c r="HC19" s="108" t="s">
        <v>1428</v>
      </c>
      <c r="HD19" s="108" t="s">
        <v>1428</v>
      </c>
    </row>
    <row r="20" spans="1:212" ht="15" customHeight="1">
      <c r="A20" s="200">
        <v>20</v>
      </c>
      <c r="B20" s="108" t="s">
        <v>1311</v>
      </c>
      <c r="C20" s="108" t="str">
        <f t="shared" ref="C20:DC20" ca="1" si="18">IF(COUNTIF(DD:DD,$B20),INDIRECT(_xludf.CONCAT("B",$A20)),"")</f>
        <v/>
      </c>
      <c r="D20" s="108" t="str">
        <f t="shared" ca="1" si="18"/>
        <v/>
      </c>
      <c r="E20" s="108" t="str">
        <f t="shared" ca="1" si="18"/>
        <v/>
      </c>
      <c r="F20" s="108" t="str">
        <f t="shared" ca="1" si="18"/>
        <v/>
      </c>
      <c r="G20" s="108" t="e">
        <f t="shared" ca="1" si="18"/>
        <v>#NAME?</v>
      </c>
      <c r="H20" s="108" t="e">
        <f t="shared" ca="1" si="18"/>
        <v>#NAME?</v>
      </c>
      <c r="I20" s="108" t="str">
        <f t="shared" ca="1" si="18"/>
        <v/>
      </c>
      <c r="J20" s="108" t="str">
        <f t="shared" ca="1" si="18"/>
        <v/>
      </c>
      <c r="K20" s="108" t="str">
        <f t="shared" ca="1" si="18"/>
        <v/>
      </c>
      <c r="L20" s="108" t="str">
        <f t="shared" ca="1" si="18"/>
        <v/>
      </c>
      <c r="M20" s="108" t="str">
        <f t="shared" ca="1" si="18"/>
        <v/>
      </c>
      <c r="N20" s="108" t="str">
        <f t="shared" ca="1" si="18"/>
        <v/>
      </c>
      <c r="O20" s="108" t="str">
        <f t="shared" ca="1" si="18"/>
        <v/>
      </c>
      <c r="P20" s="108" t="str">
        <f t="shared" ca="1" si="18"/>
        <v/>
      </c>
      <c r="Q20" s="108" t="e">
        <f t="shared" ca="1" si="18"/>
        <v>#NAME?</v>
      </c>
      <c r="R20" s="108" t="str">
        <f t="shared" ca="1" si="18"/>
        <v/>
      </c>
      <c r="S20" s="108" t="str">
        <f t="shared" ca="1" si="18"/>
        <v/>
      </c>
      <c r="T20" s="108" t="str">
        <f t="shared" ca="1" si="18"/>
        <v/>
      </c>
      <c r="U20" s="108" t="str">
        <f t="shared" ca="1" si="18"/>
        <v/>
      </c>
      <c r="V20" s="108" t="str">
        <f t="shared" ca="1" si="18"/>
        <v/>
      </c>
      <c r="W20" s="108" t="str">
        <f t="shared" ca="1" si="18"/>
        <v/>
      </c>
      <c r="X20" s="108" t="str">
        <f t="shared" ca="1" si="18"/>
        <v/>
      </c>
      <c r="Y20" s="108" t="str">
        <f t="shared" ca="1" si="18"/>
        <v/>
      </c>
      <c r="Z20" s="108" t="e">
        <f t="shared" ca="1" si="18"/>
        <v>#NAME?</v>
      </c>
      <c r="AA20" s="108" t="str">
        <f t="shared" ca="1" si="18"/>
        <v/>
      </c>
      <c r="AB20" s="108" t="str">
        <f t="shared" ca="1" si="18"/>
        <v/>
      </c>
      <c r="AC20" s="108" t="str">
        <f t="shared" ca="1" si="18"/>
        <v/>
      </c>
      <c r="AD20" s="108" t="str">
        <f t="shared" ca="1" si="18"/>
        <v/>
      </c>
      <c r="AE20" s="108" t="str">
        <f t="shared" ca="1" si="18"/>
        <v/>
      </c>
      <c r="AF20" s="108" t="str">
        <f t="shared" ca="1" si="18"/>
        <v/>
      </c>
      <c r="AG20" s="108" t="str">
        <f t="shared" ca="1" si="18"/>
        <v/>
      </c>
      <c r="AH20" s="108" t="str">
        <f t="shared" ca="1" si="18"/>
        <v/>
      </c>
      <c r="AI20" s="108" t="str">
        <f t="shared" ca="1" si="18"/>
        <v/>
      </c>
      <c r="AJ20" s="108" t="str">
        <f t="shared" ca="1" si="18"/>
        <v/>
      </c>
      <c r="AK20" s="108" t="str">
        <f t="shared" ca="1" si="18"/>
        <v/>
      </c>
      <c r="AL20" s="108" t="str">
        <f t="shared" ca="1" si="18"/>
        <v/>
      </c>
      <c r="AM20" s="108" t="str">
        <f t="shared" ca="1" si="18"/>
        <v/>
      </c>
      <c r="AN20" s="108" t="str">
        <f t="shared" ca="1" si="18"/>
        <v/>
      </c>
      <c r="AO20" s="108" t="str">
        <f t="shared" ca="1" si="18"/>
        <v/>
      </c>
      <c r="AP20" s="108" t="str">
        <f t="shared" ca="1" si="18"/>
        <v/>
      </c>
      <c r="AQ20" s="108" t="str">
        <f t="shared" ca="1" si="18"/>
        <v/>
      </c>
      <c r="AR20" s="108" t="str">
        <f t="shared" ca="1" si="18"/>
        <v/>
      </c>
      <c r="AS20" s="108" t="e">
        <f t="shared" ca="1" si="18"/>
        <v>#NAME?</v>
      </c>
      <c r="AT20" s="108" t="str">
        <f t="shared" ca="1" si="18"/>
        <v/>
      </c>
      <c r="AU20" s="108" t="str">
        <f t="shared" ca="1" si="18"/>
        <v/>
      </c>
      <c r="AV20" s="108" t="str">
        <f t="shared" ca="1" si="18"/>
        <v/>
      </c>
      <c r="AW20" s="108" t="str">
        <f t="shared" ca="1" si="18"/>
        <v/>
      </c>
      <c r="AX20" s="108" t="str">
        <f t="shared" ca="1" si="18"/>
        <v/>
      </c>
      <c r="AY20" s="108" t="str">
        <f t="shared" ca="1" si="18"/>
        <v/>
      </c>
      <c r="AZ20" s="108" t="str">
        <f t="shared" ca="1" si="18"/>
        <v/>
      </c>
      <c r="BA20" s="108" t="str">
        <f t="shared" ca="1" si="18"/>
        <v/>
      </c>
      <c r="BB20" s="108" t="str">
        <f t="shared" ca="1" si="18"/>
        <v/>
      </c>
      <c r="BC20" s="108" t="str">
        <f t="shared" ca="1" si="18"/>
        <v/>
      </c>
      <c r="BD20" s="108" t="str">
        <f t="shared" ca="1" si="18"/>
        <v/>
      </c>
      <c r="BE20" s="108" t="str">
        <f t="shared" ca="1" si="18"/>
        <v/>
      </c>
      <c r="BF20" s="108" t="str">
        <f t="shared" ca="1" si="18"/>
        <v/>
      </c>
      <c r="BG20" s="108" t="str">
        <f t="shared" ca="1" si="18"/>
        <v/>
      </c>
      <c r="BH20" s="108" t="str">
        <f t="shared" ca="1" si="18"/>
        <v/>
      </c>
      <c r="BI20" s="108" t="str">
        <f t="shared" ca="1" si="18"/>
        <v/>
      </c>
      <c r="BJ20" s="108" t="str">
        <f t="shared" ca="1" si="18"/>
        <v/>
      </c>
      <c r="BK20" s="108" t="str">
        <f t="shared" ca="1" si="18"/>
        <v/>
      </c>
      <c r="BL20" s="108" t="str">
        <f t="shared" ca="1" si="18"/>
        <v/>
      </c>
      <c r="BM20" s="108" t="str">
        <f t="shared" ca="1" si="18"/>
        <v/>
      </c>
      <c r="BN20" s="108" t="str">
        <f t="shared" ca="1" si="18"/>
        <v/>
      </c>
      <c r="BO20" s="108" t="str">
        <f t="shared" ca="1" si="18"/>
        <v/>
      </c>
      <c r="BP20" s="108" t="str">
        <f t="shared" ca="1" si="18"/>
        <v/>
      </c>
      <c r="BQ20" s="108" t="str">
        <f t="shared" ca="1" si="18"/>
        <v/>
      </c>
      <c r="BR20" s="108" t="str">
        <f t="shared" ca="1" si="18"/>
        <v/>
      </c>
      <c r="BS20" s="108" t="str">
        <f t="shared" ca="1" si="18"/>
        <v/>
      </c>
      <c r="BT20" s="108" t="str">
        <f t="shared" ca="1" si="18"/>
        <v/>
      </c>
      <c r="BU20" s="108" t="str">
        <f t="shared" ca="1" si="18"/>
        <v/>
      </c>
      <c r="BV20" s="108" t="str">
        <f t="shared" ca="1" si="18"/>
        <v/>
      </c>
      <c r="BW20" s="108" t="str">
        <f t="shared" ca="1" si="18"/>
        <v/>
      </c>
      <c r="BX20" s="108" t="str">
        <f t="shared" ca="1" si="18"/>
        <v/>
      </c>
      <c r="BY20" s="108" t="e">
        <f t="shared" ca="1" si="18"/>
        <v>#NAME?</v>
      </c>
      <c r="BZ20" s="108" t="str">
        <f t="shared" ca="1" si="18"/>
        <v/>
      </c>
      <c r="CA20" s="108" t="str">
        <f t="shared" ca="1" si="18"/>
        <v/>
      </c>
      <c r="CB20" s="108" t="str">
        <f t="shared" ca="1" si="18"/>
        <v/>
      </c>
      <c r="CC20" s="108" t="str">
        <f t="shared" ca="1" si="18"/>
        <v/>
      </c>
      <c r="CD20" s="108" t="str">
        <f t="shared" ca="1" si="18"/>
        <v/>
      </c>
      <c r="CE20" s="108" t="str">
        <f t="shared" ca="1" si="18"/>
        <v/>
      </c>
      <c r="CF20" s="108" t="str">
        <f t="shared" ca="1" si="18"/>
        <v/>
      </c>
      <c r="CG20" s="108" t="str">
        <f t="shared" ca="1" si="18"/>
        <v/>
      </c>
      <c r="CH20" s="108" t="str">
        <f t="shared" ca="1" si="18"/>
        <v/>
      </c>
      <c r="CI20" s="108" t="str">
        <f t="shared" ca="1" si="18"/>
        <v/>
      </c>
      <c r="CJ20" s="108" t="str">
        <f t="shared" ca="1" si="18"/>
        <v/>
      </c>
      <c r="CK20" s="108" t="str">
        <f t="shared" ca="1" si="18"/>
        <v/>
      </c>
      <c r="CL20" s="108" t="str">
        <f t="shared" ca="1" si="18"/>
        <v/>
      </c>
      <c r="CM20" s="108" t="str">
        <f t="shared" ca="1" si="18"/>
        <v/>
      </c>
      <c r="CN20" s="108" t="str">
        <f t="shared" ca="1" si="18"/>
        <v/>
      </c>
      <c r="CO20" s="108" t="str">
        <f t="shared" ca="1" si="18"/>
        <v/>
      </c>
      <c r="CP20" s="108" t="str">
        <f t="shared" ca="1" si="18"/>
        <v/>
      </c>
      <c r="CQ20" s="108" t="str">
        <f t="shared" ca="1" si="18"/>
        <v/>
      </c>
      <c r="CR20" s="108" t="str">
        <f t="shared" ca="1" si="18"/>
        <v/>
      </c>
      <c r="CS20" s="108" t="str">
        <f t="shared" ca="1" si="18"/>
        <v/>
      </c>
      <c r="CT20" s="108" t="e">
        <f t="shared" ca="1" si="18"/>
        <v>#NAME?</v>
      </c>
      <c r="CU20" s="108" t="e">
        <f t="shared" ca="1" si="18"/>
        <v>#NAME?</v>
      </c>
      <c r="CV20" s="108" t="str">
        <f t="shared" ca="1" si="18"/>
        <v/>
      </c>
      <c r="CW20" s="108" t="str">
        <f t="shared" ca="1" si="18"/>
        <v/>
      </c>
      <c r="CX20" s="108" t="str">
        <f t="shared" ca="1" si="18"/>
        <v/>
      </c>
      <c r="CY20" s="108" t="str">
        <f t="shared" ca="1" si="18"/>
        <v/>
      </c>
      <c r="CZ20" s="108" t="e">
        <f t="shared" ca="1" si="18"/>
        <v>#NAME?</v>
      </c>
      <c r="DA20" s="108" t="e">
        <f t="shared" ca="1" si="18"/>
        <v>#NAME?</v>
      </c>
      <c r="DB20" s="108" t="str">
        <f t="shared" ca="1" si="18"/>
        <v/>
      </c>
      <c r="DC20" s="108" t="e">
        <f t="shared" ca="1" si="18"/>
        <v>#NAME?</v>
      </c>
      <c r="DD20" s="108" t="s">
        <v>1363</v>
      </c>
      <c r="DE20" s="108" t="s">
        <v>1397</v>
      </c>
      <c r="DF20" s="108" t="s">
        <v>1391</v>
      </c>
      <c r="DG20" s="108" t="s">
        <v>1363</v>
      </c>
      <c r="DH20" s="108" t="s">
        <v>1334</v>
      </c>
      <c r="DI20" s="108" t="s">
        <v>1341</v>
      </c>
      <c r="DJ20" s="108" t="s">
        <v>1397</v>
      </c>
      <c r="DK20" s="107"/>
      <c r="DL20" s="107"/>
      <c r="DM20" s="108" t="s">
        <v>1391</v>
      </c>
      <c r="DN20" s="108" t="s">
        <v>1397</v>
      </c>
      <c r="DO20" s="108" t="s">
        <v>1391</v>
      </c>
      <c r="DP20" s="108" t="s">
        <v>1391</v>
      </c>
      <c r="DQ20" s="108" t="s">
        <v>1391</v>
      </c>
      <c r="DR20" s="108" t="s">
        <v>1334</v>
      </c>
      <c r="DS20" s="108" t="s">
        <v>1363</v>
      </c>
      <c r="DT20" s="108" t="s">
        <v>1391</v>
      </c>
      <c r="DU20" s="108" t="s">
        <v>1363</v>
      </c>
      <c r="DV20" s="108" t="s">
        <v>1404</v>
      </c>
      <c r="DW20" s="108" t="s">
        <v>1404</v>
      </c>
      <c r="DX20" s="107"/>
      <c r="DY20" s="107"/>
      <c r="DZ20" s="107"/>
      <c r="EA20" s="108" t="s">
        <v>1334</v>
      </c>
      <c r="EB20" s="108" t="s">
        <v>1341</v>
      </c>
      <c r="EC20" s="108" t="s">
        <v>1341</v>
      </c>
      <c r="ED20" s="107"/>
      <c r="EE20" s="108" t="s">
        <v>1417</v>
      </c>
      <c r="EF20" s="108" t="s">
        <v>1414</v>
      </c>
      <c r="EG20" s="108" t="s">
        <v>1417</v>
      </c>
      <c r="EH20" s="108" t="s">
        <v>1417</v>
      </c>
      <c r="EI20" s="108" t="s">
        <v>1417</v>
      </c>
      <c r="EJ20" s="107"/>
      <c r="EK20" s="108" t="s">
        <v>1404</v>
      </c>
      <c r="EL20" s="108" t="s">
        <v>1363</v>
      </c>
      <c r="EM20" s="108" t="s">
        <v>1337</v>
      </c>
      <c r="EN20" s="108" t="s">
        <v>1404</v>
      </c>
      <c r="EO20" s="108" t="s">
        <v>1292</v>
      </c>
      <c r="EP20" s="108" t="s">
        <v>1506</v>
      </c>
      <c r="EQ20" s="108" t="s">
        <v>1476</v>
      </c>
      <c r="ER20" s="108" t="s">
        <v>1404</v>
      </c>
      <c r="ES20" s="107"/>
      <c r="ET20" s="108" t="s">
        <v>1404</v>
      </c>
      <c r="EU20" s="108" t="s">
        <v>1404</v>
      </c>
      <c r="EV20" s="108" t="s">
        <v>1404</v>
      </c>
      <c r="EW20" s="108" t="s">
        <v>1404</v>
      </c>
      <c r="EX20" s="108" t="s">
        <v>1404</v>
      </c>
      <c r="EY20" s="108" t="s">
        <v>1404</v>
      </c>
      <c r="EZ20" s="108" t="s">
        <v>1428</v>
      </c>
      <c r="FA20" s="108" t="s">
        <v>1404</v>
      </c>
      <c r="FB20" s="108" t="s">
        <v>1404</v>
      </c>
      <c r="FC20" s="108" t="s">
        <v>1404</v>
      </c>
      <c r="FD20" s="108" t="s">
        <v>1506</v>
      </c>
      <c r="FE20" s="108" t="s">
        <v>1404</v>
      </c>
      <c r="FF20" s="108" t="s">
        <v>1404</v>
      </c>
      <c r="FG20" s="108" t="s">
        <v>1404</v>
      </c>
      <c r="FH20" s="107"/>
      <c r="FI20" s="107"/>
      <c r="FJ20" s="108" t="s">
        <v>1337</v>
      </c>
      <c r="FK20" s="107"/>
      <c r="FL20" s="108" t="s">
        <v>1292</v>
      </c>
      <c r="FM20" s="108" t="s">
        <v>1292</v>
      </c>
      <c r="FN20" s="108" t="s">
        <v>1404</v>
      </c>
      <c r="FO20" s="108" t="s">
        <v>1404</v>
      </c>
      <c r="FP20" s="108" t="s">
        <v>1404</v>
      </c>
      <c r="FQ20" s="108" t="s">
        <v>1404</v>
      </c>
      <c r="FR20" s="108" t="s">
        <v>1404</v>
      </c>
      <c r="FS20" s="108" t="s">
        <v>1292</v>
      </c>
      <c r="FT20" s="108" t="s">
        <v>1467</v>
      </c>
      <c r="FU20" s="108" t="s">
        <v>1337</v>
      </c>
      <c r="FV20" s="107"/>
      <c r="FW20" s="107"/>
      <c r="FX20" s="108" t="s">
        <v>1506</v>
      </c>
      <c r="FY20" s="108" t="s">
        <v>1337</v>
      </c>
      <c r="FZ20" s="108" t="s">
        <v>1404</v>
      </c>
      <c r="GA20" s="108" t="s">
        <v>1292</v>
      </c>
      <c r="GB20" s="107"/>
      <c r="GC20" s="108" t="s">
        <v>1404</v>
      </c>
      <c r="GD20" s="108" t="s">
        <v>1404</v>
      </c>
      <c r="GE20" s="108" t="s">
        <v>1506</v>
      </c>
      <c r="GF20" s="108" t="s">
        <v>1404</v>
      </c>
      <c r="GG20" s="108" t="s">
        <v>1404</v>
      </c>
      <c r="GH20" s="108" t="s">
        <v>1404</v>
      </c>
      <c r="GI20" s="108" t="s">
        <v>1460</v>
      </c>
      <c r="GJ20" s="108" t="s">
        <v>1428</v>
      </c>
      <c r="GK20" s="107"/>
      <c r="GL20" s="108" t="s">
        <v>1404</v>
      </c>
      <c r="GM20" s="108" t="s">
        <v>1337</v>
      </c>
      <c r="GN20" s="108" t="s">
        <v>1404</v>
      </c>
      <c r="GO20" s="108" t="s">
        <v>1404</v>
      </c>
      <c r="GP20" s="108" t="s">
        <v>1404</v>
      </c>
      <c r="GQ20" s="108" t="s">
        <v>1397</v>
      </c>
      <c r="GR20" s="108" t="s">
        <v>1397</v>
      </c>
      <c r="GS20" s="108" t="s">
        <v>1391</v>
      </c>
      <c r="GT20" s="108" t="s">
        <v>1344</v>
      </c>
      <c r="GU20" s="108" t="s">
        <v>1330</v>
      </c>
      <c r="GV20" s="108" t="s">
        <v>1334</v>
      </c>
      <c r="GW20" s="108" t="s">
        <v>1363</v>
      </c>
      <c r="GX20" s="107"/>
      <c r="GY20" s="108" t="s">
        <v>1337</v>
      </c>
      <c r="GZ20" s="108" t="s">
        <v>1404</v>
      </c>
      <c r="HA20" s="108" t="s">
        <v>1404</v>
      </c>
      <c r="HB20" s="108" t="s">
        <v>1506</v>
      </c>
      <c r="HC20" s="108" t="s">
        <v>1404</v>
      </c>
      <c r="HD20" s="108" t="s">
        <v>1404</v>
      </c>
    </row>
    <row r="21" spans="1:212" ht="15" customHeight="1">
      <c r="A21" s="200">
        <v>21</v>
      </c>
      <c r="B21" s="202" t="s">
        <v>1315</v>
      </c>
      <c r="C21" s="108" t="str">
        <f t="shared" ref="C21:DC21" ca="1" si="19">IF(COUNTIF(DD:DD,$B21),INDIRECT(_xludf.CONCAT("B",$A21)),"")</f>
        <v/>
      </c>
      <c r="D21" s="108" t="str">
        <f t="shared" ca="1" si="19"/>
        <v/>
      </c>
      <c r="E21" s="108" t="str">
        <f t="shared" ca="1" si="19"/>
        <v/>
      </c>
      <c r="F21" s="108" t="str">
        <f t="shared" ca="1" si="19"/>
        <v/>
      </c>
      <c r="G21" s="108" t="e">
        <f t="shared" ca="1" si="19"/>
        <v>#NAME?</v>
      </c>
      <c r="H21" s="108" t="e">
        <f t="shared" ca="1" si="19"/>
        <v>#NAME?</v>
      </c>
      <c r="I21" s="108" t="str">
        <f t="shared" ca="1" si="19"/>
        <v/>
      </c>
      <c r="J21" s="108" t="str">
        <f t="shared" ca="1" si="19"/>
        <v/>
      </c>
      <c r="K21" s="108" t="str">
        <f t="shared" ca="1" si="19"/>
        <v/>
      </c>
      <c r="L21" s="108" t="str">
        <f t="shared" ca="1" si="19"/>
        <v/>
      </c>
      <c r="M21" s="108" t="str">
        <f t="shared" ca="1" si="19"/>
        <v/>
      </c>
      <c r="N21" s="108" t="str">
        <f t="shared" ca="1" si="19"/>
        <v/>
      </c>
      <c r="O21" s="108" t="str">
        <f t="shared" ca="1" si="19"/>
        <v/>
      </c>
      <c r="P21" s="108" t="str">
        <f t="shared" ca="1" si="19"/>
        <v/>
      </c>
      <c r="Q21" s="108" t="e">
        <f t="shared" ca="1" si="19"/>
        <v>#NAME?</v>
      </c>
      <c r="R21" s="108" t="str">
        <f t="shared" ca="1" si="19"/>
        <v/>
      </c>
      <c r="S21" s="108" t="str">
        <f t="shared" ca="1" si="19"/>
        <v/>
      </c>
      <c r="T21" s="108" t="e">
        <f t="shared" ca="1" si="19"/>
        <v>#NAME?</v>
      </c>
      <c r="U21" s="108" t="e">
        <f t="shared" ca="1" si="19"/>
        <v>#NAME?</v>
      </c>
      <c r="V21" s="108" t="str">
        <f t="shared" ca="1" si="19"/>
        <v/>
      </c>
      <c r="W21" s="108" t="str">
        <f t="shared" ca="1" si="19"/>
        <v/>
      </c>
      <c r="X21" s="108" t="str">
        <f t="shared" ca="1" si="19"/>
        <v/>
      </c>
      <c r="Y21" s="108" t="str">
        <f t="shared" ca="1" si="19"/>
        <v/>
      </c>
      <c r="Z21" s="108" t="e">
        <f t="shared" ca="1" si="19"/>
        <v>#NAME?</v>
      </c>
      <c r="AA21" s="108" t="e">
        <f t="shared" ca="1" si="19"/>
        <v>#NAME?</v>
      </c>
      <c r="AB21" s="108" t="e">
        <f t="shared" ca="1" si="19"/>
        <v>#NAME?</v>
      </c>
      <c r="AC21" s="108" t="str">
        <f t="shared" ca="1" si="19"/>
        <v/>
      </c>
      <c r="AD21" s="108" t="e">
        <f t="shared" ca="1" si="19"/>
        <v>#NAME?</v>
      </c>
      <c r="AE21" s="108" t="e">
        <f t="shared" ca="1" si="19"/>
        <v>#NAME?</v>
      </c>
      <c r="AF21" s="108" t="e">
        <f t="shared" ca="1" si="19"/>
        <v>#NAME?</v>
      </c>
      <c r="AG21" s="108" t="e">
        <f t="shared" ca="1" si="19"/>
        <v>#NAME?</v>
      </c>
      <c r="AH21" s="108" t="e">
        <f t="shared" ca="1" si="19"/>
        <v>#NAME?</v>
      </c>
      <c r="AI21" s="108" t="str">
        <f t="shared" ca="1" si="19"/>
        <v/>
      </c>
      <c r="AJ21" s="108" t="str">
        <f t="shared" ca="1" si="19"/>
        <v/>
      </c>
      <c r="AK21" s="108" t="e">
        <f t="shared" ca="1" si="19"/>
        <v>#NAME?</v>
      </c>
      <c r="AL21" s="108" t="str">
        <f t="shared" ca="1" si="19"/>
        <v/>
      </c>
      <c r="AM21" s="108" t="e">
        <f t="shared" ca="1" si="19"/>
        <v>#NAME?</v>
      </c>
      <c r="AN21" s="108" t="str">
        <f t="shared" ca="1" si="19"/>
        <v/>
      </c>
      <c r="AO21" s="108" t="e">
        <f t="shared" ca="1" si="19"/>
        <v>#NAME?</v>
      </c>
      <c r="AP21" s="108" t="str">
        <f t="shared" ca="1" si="19"/>
        <v/>
      </c>
      <c r="AQ21" s="108" t="e">
        <f t="shared" ca="1" si="19"/>
        <v>#NAME?</v>
      </c>
      <c r="AR21" s="108" t="str">
        <f t="shared" ca="1" si="19"/>
        <v/>
      </c>
      <c r="AS21" s="108" t="e">
        <f t="shared" ca="1" si="19"/>
        <v>#NAME?</v>
      </c>
      <c r="AT21" s="108" t="e">
        <f t="shared" ca="1" si="19"/>
        <v>#NAME?</v>
      </c>
      <c r="AU21" s="108" t="e">
        <f t="shared" ca="1" si="19"/>
        <v>#NAME?</v>
      </c>
      <c r="AV21" s="108" t="e">
        <f t="shared" ca="1" si="19"/>
        <v>#NAME?</v>
      </c>
      <c r="AW21" s="108" t="str">
        <f t="shared" ca="1" si="19"/>
        <v/>
      </c>
      <c r="AX21" s="108" t="e">
        <f t="shared" ca="1" si="19"/>
        <v>#NAME?</v>
      </c>
      <c r="AY21" s="108" t="e">
        <f t="shared" ca="1" si="19"/>
        <v>#NAME?</v>
      </c>
      <c r="AZ21" s="108" t="e">
        <f t="shared" ca="1" si="19"/>
        <v>#NAME?</v>
      </c>
      <c r="BA21" s="108" t="e">
        <f t="shared" ca="1" si="19"/>
        <v>#NAME?</v>
      </c>
      <c r="BB21" s="108" t="str">
        <f t="shared" ca="1" si="19"/>
        <v/>
      </c>
      <c r="BC21" s="108" t="e">
        <f t="shared" ca="1" si="19"/>
        <v>#NAME?</v>
      </c>
      <c r="BD21" s="108" t="e">
        <f t="shared" ca="1" si="19"/>
        <v>#NAME?</v>
      </c>
      <c r="BE21" s="108" t="e">
        <f t="shared" ca="1" si="19"/>
        <v>#NAME?</v>
      </c>
      <c r="BF21" s="108" t="e">
        <f t="shared" ca="1" si="19"/>
        <v>#NAME?</v>
      </c>
      <c r="BG21" s="108" t="str">
        <f t="shared" ca="1" si="19"/>
        <v/>
      </c>
      <c r="BH21" s="108" t="str">
        <f t="shared" ca="1" si="19"/>
        <v/>
      </c>
      <c r="BI21" s="108" t="e">
        <f t="shared" ca="1" si="19"/>
        <v>#NAME?</v>
      </c>
      <c r="BJ21" s="108" t="str">
        <f t="shared" ca="1" si="19"/>
        <v/>
      </c>
      <c r="BK21" s="108" t="str">
        <f t="shared" ca="1" si="19"/>
        <v/>
      </c>
      <c r="BL21" s="108" t="str">
        <f t="shared" ca="1" si="19"/>
        <v/>
      </c>
      <c r="BM21" s="108" t="e">
        <f t="shared" ca="1" si="19"/>
        <v>#NAME?</v>
      </c>
      <c r="BN21" s="108" t="e">
        <f t="shared" ca="1" si="19"/>
        <v>#NAME?</v>
      </c>
      <c r="BO21" s="108" t="e">
        <f t="shared" ca="1" si="19"/>
        <v>#NAME?</v>
      </c>
      <c r="BP21" s="108" t="e">
        <f t="shared" ca="1" si="19"/>
        <v>#NAME?</v>
      </c>
      <c r="BQ21" s="108" t="e">
        <f t="shared" ca="1" si="19"/>
        <v>#NAME?</v>
      </c>
      <c r="BR21" s="108" t="str">
        <f t="shared" ca="1" si="19"/>
        <v/>
      </c>
      <c r="BS21" s="108" t="str">
        <f t="shared" ca="1" si="19"/>
        <v/>
      </c>
      <c r="BT21" s="108" t="str">
        <f t="shared" ca="1" si="19"/>
        <v/>
      </c>
      <c r="BU21" s="108" t="str">
        <f t="shared" ca="1" si="19"/>
        <v/>
      </c>
      <c r="BV21" s="108" t="str">
        <f t="shared" ca="1" si="19"/>
        <v/>
      </c>
      <c r="BW21" s="108" t="str">
        <f t="shared" ca="1" si="19"/>
        <v/>
      </c>
      <c r="BX21" s="108" t="str">
        <f t="shared" ca="1" si="19"/>
        <v/>
      </c>
      <c r="BY21" s="108" t="e">
        <f t="shared" ca="1" si="19"/>
        <v>#NAME?</v>
      </c>
      <c r="BZ21" s="108" t="str">
        <f t="shared" ca="1" si="19"/>
        <v/>
      </c>
      <c r="CA21" s="108" t="str">
        <f t="shared" ca="1" si="19"/>
        <v/>
      </c>
      <c r="CB21" s="108" t="e">
        <f t="shared" ca="1" si="19"/>
        <v>#NAME?</v>
      </c>
      <c r="CC21" s="108" t="str">
        <f t="shared" ca="1" si="19"/>
        <v/>
      </c>
      <c r="CD21" s="108" t="e">
        <f t="shared" ca="1" si="19"/>
        <v>#NAME?</v>
      </c>
      <c r="CE21" s="108" t="e">
        <f t="shared" ca="1" si="19"/>
        <v>#NAME?</v>
      </c>
      <c r="CF21" s="108" t="e">
        <f t="shared" ca="1" si="19"/>
        <v>#NAME?</v>
      </c>
      <c r="CG21" s="108" t="e">
        <f t="shared" ca="1" si="19"/>
        <v>#NAME?</v>
      </c>
      <c r="CH21" s="108" t="e">
        <f t="shared" ca="1" si="19"/>
        <v>#NAME?</v>
      </c>
      <c r="CI21" s="108" t="e">
        <f t="shared" ca="1" si="19"/>
        <v>#NAME?</v>
      </c>
      <c r="CJ21" s="108" t="str">
        <f t="shared" ca="1" si="19"/>
        <v/>
      </c>
      <c r="CK21" s="108" t="e">
        <f t="shared" ca="1" si="19"/>
        <v>#NAME?</v>
      </c>
      <c r="CL21" s="108" t="str">
        <f t="shared" ca="1" si="19"/>
        <v/>
      </c>
      <c r="CM21" s="108" t="e">
        <f t="shared" ca="1" si="19"/>
        <v>#NAME?</v>
      </c>
      <c r="CN21" s="108" t="e">
        <f t="shared" ca="1" si="19"/>
        <v>#NAME?</v>
      </c>
      <c r="CO21" s="108" t="e">
        <f t="shared" ca="1" si="19"/>
        <v>#NAME?</v>
      </c>
      <c r="CP21" s="108" t="str">
        <f t="shared" ca="1" si="19"/>
        <v/>
      </c>
      <c r="CQ21" s="108" t="str">
        <f t="shared" ca="1" si="19"/>
        <v/>
      </c>
      <c r="CR21" s="108" t="str">
        <f t="shared" ca="1" si="19"/>
        <v/>
      </c>
      <c r="CS21" s="108" t="e">
        <f t="shared" ca="1" si="19"/>
        <v>#NAME?</v>
      </c>
      <c r="CT21" s="108" t="e">
        <f t="shared" ca="1" si="19"/>
        <v>#NAME?</v>
      </c>
      <c r="CU21" s="108" t="e">
        <f t="shared" ca="1" si="19"/>
        <v>#NAME?</v>
      </c>
      <c r="CV21" s="108" t="e">
        <f t="shared" ca="1" si="19"/>
        <v>#NAME?</v>
      </c>
      <c r="CW21" s="108" t="str">
        <f t="shared" ca="1" si="19"/>
        <v/>
      </c>
      <c r="CX21" s="108" t="str">
        <f t="shared" ca="1" si="19"/>
        <v/>
      </c>
      <c r="CY21" s="108" t="e">
        <f t="shared" ca="1" si="19"/>
        <v>#NAME?</v>
      </c>
      <c r="CZ21" s="108" t="e">
        <f t="shared" ca="1" si="19"/>
        <v>#NAME?</v>
      </c>
      <c r="DA21" s="108" t="e">
        <f t="shared" ca="1" si="19"/>
        <v>#NAME?</v>
      </c>
      <c r="DB21" s="108" t="e">
        <f t="shared" ca="1" si="19"/>
        <v>#NAME?</v>
      </c>
      <c r="DC21" s="108" t="e">
        <f t="shared" ca="1" si="19"/>
        <v>#NAME?</v>
      </c>
      <c r="DD21" s="108" t="s">
        <v>1397</v>
      </c>
      <c r="DE21" s="108" t="s">
        <v>1404</v>
      </c>
      <c r="DF21" s="108" t="s">
        <v>1397</v>
      </c>
      <c r="DG21" s="108" t="s">
        <v>1391</v>
      </c>
      <c r="DH21" s="108" t="s">
        <v>1337</v>
      </c>
      <c r="DI21" s="108" t="s">
        <v>1344</v>
      </c>
      <c r="DJ21" s="108" t="s">
        <v>1404</v>
      </c>
      <c r="DK21" s="107"/>
      <c r="DL21" s="107"/>
      <c r="DM21" s="108" t="s">
        <v>1397</v>
      </c>
      <c r="DN21" s="108" t="s">
        <v>1404</v>
      </c>
      <c r="DO21" s="108" t="s">
        <v>1397</v>
      </c>
      <c r="DP21" s="108" t="s">
        <v>1397</v>
      </c>
      <c r="DQ21" s="108" t="s">
        <v>1397</v>
      </c>
      <c r="DR21" s="108" t="s">
        <v>1337</v>
      </c>
      <c r="DS21" s="108" t="s">
        <v>1391</v>
      </c>
      <c r="DT21" s="108" t="s">
        <v>1397</v>
      </c>
      <c r="DU21" s="108" t="s">
        <v>1391</v>
      </c>
      <c r="DV21" s="108" t="s">
        <v>1506</v>
      </c>
      <c r="DW21" s="108" t="s">
        <v>1506</v>
      </c>
      <c r="DX21" s="107"/>
      <c r="DY21" s="107"/>
      <c r="DZ21" s="107"/>
      <c r="EA21" s="108" t="s">
        <v>1337</v>
      </c>
      <c r="EB21" s="108" t="s">
        <v>1344</v>
      </c>
      <c r="EC21" s="108" t="s">
        <v>1344</v>
      </c>
      <c r="ED21" s="107"/>
      <c r="EE21" s="108" t="s">
        <v>1428</v>
      </c>
      <c r="EF21" s="108" t="s">
        <v>1417</v>
      </c>
      <c r="EG21" s="108" t="s">
        <v>1428</v>
      </c>
      <c r="EH21" s="108" t="s">
        <v>1428</v>
      </c>
      <c r="EI21" s="108" t="s">
        <v>1428</v>
      </c>
      <c r="EJ21" s="107"/>
      <c r="EK21" s="108" t="s">
        <v>1506</v>
      </c>
      <c r="EL21" s="108" t="s">
        <v>1391</v>
      </c>
      <c r="EM21" s="108" t="s">
        <v>1304</v>
      </c>
      <c r="EN21" s="108" t="s">
        <v>1506</v>
      </c>
      <c r="EO21" s="108" t="s">
        <v>1337</v>
      </c>
      <c r="EP21" s="108" t="s">
        <v>1292</v>
      </c>
      <c r="EQ21" s="108" t="s">
        <v>1294</v>
      </c>
      <c r="ER21" s="108" t="s">
        <v>1506</v>
      </c>
      <c r="ES21" s="107"/>
      <c r="ET21" s="108" t="s">
        <v>1506</v>
      </c>
      <c r="EU21" s="108" t="s">
        <v>1506</v>
      </c>
      <c r="EV21" s="108" t="s">
        <v>1506</v>
      </c>
      <c r="EW21" s="108" t="s">
        <v>1506</v>
      </c>
      <c r="EX21" s="108" t="s">
        <v>1506</v>
      </c>
      <c r="EY21" s="108" t="s">
        <v>1506</v>
      </c>
      <c r="EZ21" s="108" t="s">
        <v>1404</v>
      </c>
      <c r="FA21" s="108" t="s">
        <v>1506</v>
      </c>
      <c r="FB21" s="108" t="s">
        <v>1506</v>
      </c>
      <c r="FC21" s="108" t="s">
        <v>1506</v>
      </c>
      <c r="FD21" s="108" t="s">
        <v>1292</v>
      </c>
      <c r="FE21" s="108" t="s">
        <v>1506</v>
      </c>
      <c r="FF21" s="108" t="s">
        <v>1506</v>
      </c>
      <c r="FG21" s="108" t="s">
        <v>1506</v>
      </c>
      <c r="FH21" s="107"/>
      <c r="FI21" s="107"/>
      <c r="FJ21" s="108" t="s">
        <v>1317</v>
      </c>
      <c r="FK21" s="107"/>
      <c r="FL21" s="108" t="s">
        <v>1337</v>
      </c>
      <c r="FM21" s="108" t="s">
        <v>1337</v>
      </c>
      <c r="FN21" s="108" t="s">
        <v>1506</v>
      </c>
      <c r="FO21" s="108" t="s">
        <v>1506</v>
      </c>
      <c r="FP21" s="108" t="s">
        <v>1506</v>
      </c>
      <c r="FQ21" s="108" t="s">
        <v>1506</v>
      </c>
      <c r="FR21" s="108" t="s">
        <v>1506</v>
      </c>
      <c r="FS21" s="108" t="s">
        <v>1304</v>
      </c>
      <c r="FT21" s="108" t="s">
        <v>1480</v>
      </c>
      <c r="FU21" s="108" t="s">
        <v>1304</v>
      </c>
      <c r="FV21" s="107"/>
      <c r="FW21" s="107"/>
      <c r="FX21" s="108" t="s">
        <v>1292</v>
      </c>
      <c r="FY21" s="108" t="s">
        <v>1304</v>
      </c>
      <c r="FZ21" s="108" t="s">
        <v>1506</v>
      </c>
      <c r="GA21" s="108" t="s">
        <v>1337</v>
      </c>
      <c r="GB21" s="107"/>
      <c r="GC21" s="108" t="s">
        <v>1506</v>
      </c>
      <c r="GD21" s="108" t="s">
        <v>1506</v>
      </c>
      <c r="GE21" s="108" t="s">
        <v>1292</v>
      </c>
      <c r="GF21" s="108" t="s">
        <v>1506</v>
      </c>
      <c r="GG21" s="108" t="s">
        <v>1506</v>
      </c>
      <c r="GH21" s="108" t="s">
        <v>1506</v>
      </c>
      <c r="GI21" s="108" t="s">
        <v>1286</v>
      </c>
      <c r="GJ21" s="108" t="s">
        <v>1404</v>
      </c>
      <c r="GK21" s="107"/>
      <c r="GL21" s="108" t="s">
        <v>1506</v>
      </c>
      <c r="GM21" s="108" t="s">
        <v>1304</v>
      </c>
      <c r="GN21" s="108" t="s">
        <v>1506</v>
      </c>
      <c r="GO21" s="108" t="s">
        <v>1506</v>
      </c>
      <c r="GP21" s="108" t="s">
        <v>1506</v>
      </c>
      <c r="GQ21" s="108" t="s">
        <v>1404</v>
      </c>
      <c r="GR21" s="108" t="s">
        <v>1404</v>
      </c>
      <c r="GS21" s="108" t="s">
        <v>1397</v>
      </c>
      <c r="GT21" s="108" t="s">
        <v>1347</v>
      </c>
      <c r="GU21" s="108" t="s">
        <v>1334</v>
      </c>
      <c r="GV21" s="108" t="s">
        <v>1337</v>
      </c>
      <c r="GW21" s="108" t="s">
        <v>1385</v>
      </c>
      <c r="GX21" s="107"/>
      <c r="GY21" s="108" t="s">
        <v>1304</v>
      </c>
      <c r="GZ21" s="108" t="s">
        <v>1506</v>
      </c>
      <c r="HA21" s="108" t="s">
        <v>1506</v>
      </c>
      <c r="HB21" s="108" t="s">
        <v>1292</v>
      </c>
      <c r="HC21" s="108" t="s">
        <v>1506</v>
      </c>
      <c r="HD21" s="108" t="s">
        <v>1506</v>
      </c>
    </row>
    <row r="22" spans="1:212" ht="15" customHeight="1">
      <c r="A22" s="200">
        <v>22</v>
      </c>
      <c r="B22" s="202" t="s">
        <v>1317</v>
      </c>
      <c r="C22" s="108" t="str">
        <f t="shared" ref="C22:DC22" ca="1" si="20">IF(COUNTIF(DD:DD,$B22),INDIRECT(_xludf.CONCAT("B",$A22)),"")</f>
        <v/>
      </c>
      <c r="D22" s="108" t="str">
        <f t="shared" ca="1" si="20"/>
        <v/>
      </c>
      <c r="E22" s="108" t="str">
        <f t="shared" ca="1" si="20"/>
        <v/>
      </c>
      <c r="F22" s="108" t="str">
        <f t="shared" ca="1" si="20"/>
        <v/>
      </c>
      <c r="G22" s="108" t="e">
        <f t="shared" ca="1" si="20"/>
        <v>#NAME?</v>
      </c>
      <c r="H22" s="108" t="e">
        <f t="shared" ca="1" si="20"/>
        <v>#NAME?</v>
      </c>
      <c r="I22" s="108" t="str">
        <f t="shared" ca="1" si="20"/>
        <v/>
      </c>
      <c r="J22" s="108" t="str">
        <f t="shared" ca="1" si="20"/>
        <v/>
      </c>
      <c r="K22" s="108" t="str">
        <f t="shared" ca="1" si="20"/>
        <v/>
      </c>
      <c r="L22" s="108" t="str">
        <f t="shared" ca="1" si="20"/>
        <v/>
      </c>
      <c r="M22" s="108" t="str">
        <f t="shared" ca="1" si="20"/>
        <v/>
      </c>
      <c r="N22" s="108" t="str">
        <f t="shared" ca="1" si="20"/>
        <v/>
      </c>
      <c r="O22" s="108" t="str">
        <f t="shared" ca="1" si="20"/>
        <v/>
      </c>
      <c r="P22" s="108" t="str">
        <f t="shared" ca="1" si="20"/>
        <v/>
      </c>
      <c r="Q22" s="108" t="e">
        <f t="shared" ca="1" si="20"/>
        <v>#NAME?</v>
      </c>
      <c r="R22" s="108" t="str">
        <f t="shared" ca="1" si="20"/>
        <v/>
      </c>
      <c r="S22" s="108" t="str">
        <f t="shared" ca="1" si="20"/>
        <v/>
      </c>
      <c r="T22" s="108" t="e">
        <f t="shared" ca="1" si="20"/>
        <v>#NAME?</v>
      </c>
      <c r="U22" s="108" t="e">
        <f t="shared" ca="1" si="20"/>
        <v>#NAME?</v>
      </c>
      <c r="V22" s="108" t="str">
        <f t="shared" ca="1" si="20"/>
        <v/>
      </c>
      <c r="W22" s="108" t="str">
        <f t="shared" ca="1" si="20"/>
        <v/>
      </c>
      <c r="X22" s="108" t="str">
        <f t="shared" ca="1" si="20"/>
        <v/>
      </c>
      <c r="Y22" s="108" t="str">
        <f t="shared" ca="1" si="20"/>
        <v/>
      </c>
      <c r="Z22" s="108" t="e">
        <f t="shared" ca="1" si="20"/>
        <v>#NAME?</v>
      </c>
      <c r="AA22" s="108" t="e">
        <f t="shared" ca="1" si="20"/>
        <v>#NAME?</v>
      </c>
      <c r="AB22" s="108" t="e">
        <f t="shared" ca="1" si="20"/>
        <v>#NAME?</v>
      </c>
      <c r="AC22" s="108" t="str">
        <f t="shared" ca="1" si="20"/>
        <v/>
      </c>
      <c r="AD22" s="108" t="e">
        <f t="shared" ca="1" si="20"/>
        <v>#NAME?</v>
      </c>
      <c r="AE22" s="108" t="e">
        <f t="shared" ca="1" si="20"/>
        <v>#NAME?</v>
      </c>
      <c r="AF22" s="108" t="e">
        <f t="shared" ca="1" si="20"/>
        <v>#NAME?</v>
      </c>
      <c r="AG22" s="108" t="e">
        <f t="shared" ca="1" si="20"/>
        <v>#NAME?</v>
      </c>
      <c r="AH22" s="108" t="e">
        <f t="shared" ca="1" si="20"/>
        <v>#NAME?</v>
      </c>
      <c r="AI22" s="108" t="str">
        <f t="shared" ca="1" si="20"/>
        <v/>
      </c>
      <c r="AJ22" s="108" t="str">
        <f t="shared" ca="1" si="20"/>
        <v/>
      </c>
      <c r="AK22" s="108" t="e">
        <f t="shared" ca="1" si="20"/>
        <v>#NAME?</v>
      </c>
      <c r="AL22" s="108" t="str">
        <f t="shared" ca="1" si="20"/>
        <v/>
      </c>
      <c r="AM22" s="108" t="e">
        <f t="shared" ca="1" si="20"/>
        <v>#NAME?</v>
      </c>
      <c r="AN22" s="108" t="str">
        <f t="shared" ca="1" si="20"/>
        <v/>
      </c>
      <c r="AO22" s="108" t="e">
        <f t="shared" ca="1" si="20"/>
        <v>#NAME?</v>
      </c>
      <c r="AP22" s="108" t="str">
        <f t="shared" ca="1" si="20"/>
        <v/>
      </c>
      <c r="AQ22" s="108" t="e">
        <f t="shared" ca="1" si="20"/>
        <v>#NAME?</v>
      </c>
      <c r="AR22" s="108" t="str">
        <f t="shared" ca="1" si="20"/>
        <v/>
      </c>
      <c r="AS22" s="108" t="e">
        <f t="shared" ca="1" si="20"/>
        <v>#NAME?</v>
      </c>
      <c r="AT22" s="108" t="e">
        <f t="shared" ca="1" si="20"/>
        <v>#NAME?</v>
      </c>
      <c r="AU22" s="108" t="e">
        <f t="shared" ca="1" si="20"/>
        <v>#NAME?</v>
      </c>
      <c r="AV22" s="108" t="e">
        <f t="shared" ca="1" si="20"/>
        <v>#NAME?</v>
      </c>
      <c r="AW22" s="108" t="str">
        <f t="shared" ca="1" si="20"/>
        <v/>
      </c>
      <c r="AX22" s="108" t="e">
        <f t="shared" ca="1" si="20"/>
        <v>#NAME?</v>
      </c>
      <c r="AY22" s="108" t="e">
        <f t="shared" ca="1" si="20"/>
        <v>#NAME?</v>
      </c>
      <c r="AZ22" s="108" t="e">
        <f t="shared" ca="1" si="20"/>
        <v>#NAME?</v>
      </c>
      <c r="BA22" s="108" t="e">
        <f t="shared" ca="1" si="20"/>
        <v>#NAME?</v>
      </c>
      <c r="BB22" s="108" t="str">
        <f t="shared" ca="1" si="20"/>
        <v/>
      </c>
      <c r="BC22" s="108" t="e">
        <f t="shared" ca="1" si="20"/>
        <v>#NAME?</v>
      </c>
      <c r="BD22" s="108" t="e">
        <f t="shared" ca="1" si="20"/>
        <v>#NAME?</v>
      </c>
      <c r="BE22" s="108" t="e">
        <f t="shared" ca="1" si="20"/>
        <v>#NAME?</v>
      </c>
      <c r="BF22" s="108" t="e">
        <f t="shared" ca="1" si="20"/>
        <v>#NAME?</v>
      </c>
      <c r="BG22" s="108" t="str">
        <f t="shared" ca="1" si="20"/>
        <v/>
      </c>
      <c r="BH22" s="108" t="str">
        <f t="shared" ca="1" si="20"/>
        <v/>
      </c>
      <c r="BI22" s="108" t="e">
        <f t="shared" ca="1" si="20"/>
        <v>#NAME?</v>
      </c>
      <c r="BJ22" s="108" t="str">
        <f t="shared" ca="1" si="20"/>
        <v/>
      </c>
      <c r="BK22" s="108" t="str">
        <f t="shared" ca="1" si="20"/>
        <v/>
      </c>
      <c r="BL22" s="108" t="str">
        <f t="shared" ca="1" si="20"/>
        <v/>
      </c>
      <c r="BM22" s="108" t="e">
        <f t="shared" ca="1" si="20"/>
        <v>#NAME?</v>
      </c>
      <c r="BN22" s="108" t="e">
        <f t="shared" ca="1" si="20"/>
        <v>#NAME?</v>
      </c>
      <c r="BO22" s="108" t="e">
        <f t="shared" ca="1" si="20"/>
        <v>#NAME?</v>
      </c>
      <c r="BP22" s="108" t="e">
        <f t="shared" ca="1" si="20"/>
        <v>#NAME?</v>
      </c>
      <c r="BQ22" s="108" t="e">
        <f t="shared" ca="1" si="20"/>
        <v>#NAME?</v>
      </c>
      <c r="BR22" s="108" t="str">
        <f t="shared" ca="1" si="20"/>
        <v/>
      </c>
      <c r="BS22" s="108" t="str">
        <f t="shared" ca="1" si="20"/>
        <v/>
      </c>
      <c r="BT22" s="108" t="str">
        <f t="shared" ca="1" si="20"/>
        <v/>
      </c>
      <c r="BU22" s="108" t="str">
        <f t="shared" ca="1" si="20"/>
        <v/>
      </c>
      <c r="BV22" s="108" t="str">
        <f t="shared" ca="1" si="20"/>
        <v/>
      </c>
      <c r="BW22" s="108" t="str">
        <f t="shared" ca="1" si="20"/>
        <v/>
      </c>
      <c r="BX22" s="108" t="str">
        <f t="shared" ca="1" si="20"/>
        <v/>
      </c>
      <c r="BY22" s="108" t="e">
        <f t="shared" ca="1" si="20"/>
        <v>#NAME?</v>
      </c>
      <c r="BZ22" s="108" t="str">
        <f t="shared" ca="1" si="20"/>
        <v/>
      </c>
      <c r="CA22" s="108" t="str">
        <f t="shared" ca="1" si="20"/>
        <v/>
      </c>
      <c r="CB22" s="108" t="e">
        <f t="shared" ca="1" si="20"/>
        <v>#NAME?</v>
      </c>
      <c r="CC22" s="108" t="str">
        <f t="shared" ca="1" si="20"/>
        <v/>
      </c>
      <c r="CD22" s="108" t="e">
        <f t="shared" ca="1" si="20"/>
        <v>#NAME?</v>
      </c>
      <c r="CE22" s="108" t="e">
        <f t="shared" ca="1" si="20"/>
        <v>#NAME?</v>
      </c>
      <c r="CF22" s="108" t="e">
        <f t="shared" ca="1" si="20"/>
        <v>#NAME?</v>
      </c>
      <c r="CG22" s="108" t="e">
        <f t="shared" ca="1" si="20"/>
        <v>#NAME?</v>
      </c>
      <c r="CH22" s="108" t="e">
        <f t="shared" ca="1" si="20"/>
        <v>#NAME?</v>
      </c>
      <c r="CI22" s="108" t="e">
        <f t="shared" ca="1" si="20"/>
        <v>#NAME?</v>
      </c>
      <c r="CJ22" s="108" t="str">
        <f t="shared" ca="1" si="20"/>
        <v/>
      </c>
      <c r="CK22" s="108" t="e">
        <f t="shared" ca="1" si="20"/>
        <v>#NAME?</v>
      </c>
      <c r="CL22" s="108" t="str">
        <f t="shared" ca="1" si="20"/>
        <v/>
      </c>
      <c r="CM22" s="108" t="e">
        <f t="shared" ca="1" si="20"/>
        <v>#NAME?</v>
      </c>
      <c r="CN22" s="108" t="e">
        <f t="shared" ca="1" si="20"/>
        <v>#NAME?</v>
      </c>
      <c r="CO22" s="108" t="e">
        <f t="shared" ca="1" si="20"/>
        <v>#NAME?</v>
      </c>
      <c r="CP22" s="108" t="str">
        <f t="shared" ca="1" si="20"/>
        <v/>
      </c>
      <c r="CQ22" s="108" t="str">
        <f t="shared" ca="1" si="20"/>
        <v/>
      </c>
      <c r="CR22" s="108" t="str">
        <f t="shared" ca="1" si="20"/>
        <v/>
      </c>
      <c r="CS22" s="108" t="e">
        <f t="shared" ca="1" si="20"/>
        <v>#NAME?</v>
      </c>
      <c r="CT22" s="108" t="e">
        <f t="shared" ca="1" si="20"/>
        <v>#NAME?</v>
      </c>
      <c r="CU22" s="108" t="e">
        <f t="shared" ca="1" si="20"/>
        <v>#NAME?</v>
      </c>
      <c r="CV22" s="108" t="e">
        <f t="shared" ca="1" si="20"/>
        <v>#NAME?</v>
      </c>
      <c r="CW22" s="108" t="str">
        <f t="shared" ca="1" si="20"/>
        <v/>
      </c>
      <c r="CX22" s="108" t="str">
        <f t="shared" ca="1" si="20"/>
        <v/>
      </c>
      <c r="CY22" s="108" t="e">
        <f t="shared" ca="1" si="20"/>
        <v>#NAME?</v>
      </c>
      <c r="CZ22" s="108" t="e">
        <f t="shared" ca="1" si="20"/>
        <v>#NAME?</v>
      </c>
      <c r="DA22" s="108" t="e">
        <f t="shared" ca="1" si="20"/>
        <v>#NAME?</v>
      </c>
      <c r="DB22" s="108" t="e">
        <f t="shared" ca="1" si="20"/>
        <v>#NAME?</v>
      </c>
      <c r="DC22" s="108" t="e">
        <f t="shared" ca="1" si="20"/>
        <v>#NAME?</v>
      </c>
      <c r="DD22" s="108" t="s">
        <v>1404</v>
      </c>
      <c r="DE22" s="108" t="s">
        <v>1428</v>
      </c>
      <c r="DF22" s="108" t="s">
        <v>1404</v>
      </c>
      <c r="DG22" s="108" t="s">
        <v>1397</v>
      </c>
      <c r="DH22" s="108" t="s">
        <v>1341</v>
      </c>
      <c r="DI22" s="108" t="s">
        <v>1347</v>
      </c>
      <c r="DJ22" s="108" t="s">
        <v>1414</v>
      </c>
      <c r="DK22" s="107"/>
      <c r="DL22" s="107"/>
      <c r="DM22" s="108" t="s">
        <v>1404</v>
      </c>
      <c r="DN22" s="108" t="s">
        <v>1407</v>
      </c>
      <c r="DO22" s="108" t="s">
        <v>1404</v>
      </c>
      <c r="DP22" s="108" t="s">
        <v>1404</v>
      </c>
      <c r="DQ22" s="108" t="s">
        <v>1404</v>
      </c>
      <c r="DR22" s="108" t="s">
        <v>1341</v>
      </c>
      <c r="DS22" s="108" t="s">
        <v>1397</v>
      </c>
      <c r="DT22" s="108" t="s">
        <v>1407</v>
      </c>
      <c r="DU22" s="108" t="s">
        <v>1397</v>
      </c>
      <c r="DV22" s="108" t="s">
        <v>1292</v>
      </c>
      <c r="DW22" s="108" t="s">
        <v>1292</v>
      </c>
      <c r="DX22" s="107"/>
      <c r="DY22" s="107"/>
      <c r="DZ22" s="107"/>
      <c r="EA22" s="108" t="s">
        <v>1341</v>
      </c>
      <c r="EB22" s="108" t="s">
        <v>1347</v>
      </c>
      <c r="EC22" s="108" t="s">
        <v>1347</v>
      </c>
      <c r="ED22" s="107"/>
      <c r="EE22" s="108" t="s">
        <v>1442</v>
      </c>
      <c r="EF22" s="108" t="s">
        <v>1428</v>
      </c>
      <c r="EG22" s="108" t="s">
        <v>1442</v>
      </c>
      <c r="EH22" s="108" t="s">
        <v>1442</v>
      </c>
      <c r="EI22" s="108" t="s">
        <v>1442</v>
      </c>
      <c r="EJ22" s="107"/>
      <c r="EK22" s="108" t="s">
        <v>1292</v>
      </c>
      <c r="EL22" s="108" t="s">
        <v>1397</v>
      </c>
      <c r="EM22" s="108" t="s">
        <v>1251</v>
      </c>
      <c r="EN22" s="108" t="s">
        <v>1292</v>
      </c>
      <c r="EO22" s="108" t="s">
        <v>1304</v>
      </c>
      <c r="EP22" s="108" t="s">
        <v>1337</v>
      </c>
      <c r="EQ22" s="108" t="s">
        <v>1358</v>
      </c>
      <c r="ER22" s="108" t="s">
        <v>1292</v>
      </c>
      <c r="ES22" s="107"/>
      <c r="ET22" s="108" t="s">
        <v>1292</v>
      </c>
      <c r="EU22" s="108" t="s">
        <v>1292</v>
      </c>
      <c r="EV22" s="108" t="s">
        <v>1292</v>
      </c>
      <c r="EW22" s="108" t="s">
        <v>1292</v>
      </c>
      <c r="EX22" s="108" t="s">
        <v>1292</v>
      </c>
      <c r="EY22" s="108" t="s">
        <v>1292</v>
      </c>
      <c r="EZ22" s="108" t="s">
        <v>1506</v>
      </c>
      <c r="FA22" s="108" t="s">
        <v>1292</v>
      </c>
      <c r="FB22" s="108" t="s">
        <v>1292</v>
      </c>
      <c r="FC22" s="108" t="s">
        <v>1292</v>
      </c>
      <c r="FD22" s="108" t="s">
        <v>1337</v>
      </c>
      <c r="FE22" s="108" t="s">
        <v>1292</v>
      </c>
      <c r="FF22" s="108" t="s">
        <v>1292</v>
      </c>
      <c r="FG22" s="108" t="s">
        <v>1292</v>
      </c>
      <c r="FH22" s="107"/>
      <c r="FI22" s="107"/>
      <c r="FJ22" s="108" t="s">
        <v>1315</v>
      </c>
      <c r="FK22" s="107"/>
      <c r="FL22" s="108" t="s">
        <v>1304</v>
      </c>
      <c r="FM22" s="108" t="s">
        <v>1304</v>
      </c>
      <c r="FN22" s="108" t="s">
        <v>1292</v>
      </c>
      <c r="FO22" s="108" t="s">
        <v>1292</v>
      </c>
      <c r="FP22" s="108" t="s">
        <v>1292</v>
      </c>
      <c r="FQ22" s="108" t="s">
        <v>1292</v>
      </c>
      <c r="FR22" s="108" t="s">
        <v>1292</v>
      </c>
      <c r="FS22" s="108" t="s">
        <v>1251</v>
      </c>
      <c r="FT22" s="108" t="s">
        <v>1404</v>
      </c>
      <c r="FU22" s="108" t="s">
        <v>1330</v>
      </c>
      <c r="FV22" s="107"/>
      <c r="FW22" s="107"/>
      <c r="FX22" s="108" t="s">
        <v>1337</v>
      </c>
      <c r="FY22" s="108" t="s">
        <v>1251</v>
      </c>
      <c r="FZ22" s="108" t="s">
        <v>1292</v>
      </c>
      <c r="GA22" s="108" t="s">
        <v>1304</v>
      </c>
      <c r="GB22" s="107"/>
      <c r="GC22" s="108" t="s">
        <v>1292</v>
      </c>
      <c r="GD22" s="108" t="s">
        <v>1292</v>
      </c>
      <c r="GE22" s="108" t="s">
        <v>1337</v>
      </c>
      <c r="GF22" s="108" t="s">
        <v>1292</v>
      </c>
      <c r="GG22" s="108" t="s">
        <v>1292</v>
      </c>
      <c r="GH22" s="108" t="s">
        <v>1292</v>
      </c>
      <c r="GI22" s="108" t="s">
        <v>1428</v>
      </c>
      <c r="GJ22" s="108" t="s">
        <v>1506</v>
      </c>
      <c r="GK22" s="107"/>
      <c r="GL22" s="108" t="s">
        <v>1292</v>
      </c>
      <c r="GM22" s="108" t="s">
        <v>1251</v>
      </c>
      <c r="GN22" s="108" t="s">
        <v>1292</v>
      </c>
      <c r="GO22" s="108" t="s">
        <v>1292</v>
      </c>
      <c r="GP22" s="108" t="s">
        <v>1292</v>
      </c>
      <c r="GQ22" s="108" t="s">
        <v>1414</v>
      </c>
      <c r="GR22" s="108" t="s">
        <v>1414</v>
      </c>
      <c r="GS22" s="108" t="s">
        <v>1404</v>
      </c>
      <c r="GT22" s="108" t="s">
        <v>1353</v>
      </c>
      <c r="GU22" s="108" t="s">
        <v>1337</v>
      </c>
      <c r="GV22" s="108" t="s">
        <v>1341</v>
      </c>
      <c r="GW22" s="108" t="s">
        <v>1391</v>
      </c>
      <c r="GX22" s="107"/>
      <c r="GY22" s="108" t="s">
        <v>1251</v>
      </c>
      <c r="GZ22" s="108" t="s">
        <v>1292</v>
      </c>
      <c r="HA22" s="108" t="s">
        <v>1292</v>
      </c>
      <c r="HB22" s="108" t="s">
        <v>1337</v>
      </c>
      <c r="HC22" s="108" t="s">
        <v>1292</v>
      </c>
      <c r="HD22" s="108" t="s">
        <v>1292</v>
      </c>
    </row>
    <row r="23" spans="1:212" ht="15" customHeight="1">
      <c r="A23" s="200">
        <v>23</v>
      </c>
      <c r="B23" s="202" t="s">
        <v>1321</v>
      </c>
      <c r="C23" s="108" t="e">
        <f t="shared" ref="C23:DC23" ca="1" si="21">IF(COUNTIF(DD:DD,$B23),INDIRECT(_xludf.CONCAT("B",$A23)),"")</f>
        <v>#NAME?</v>
      </c>
      <c r="D23" s="108" t="e">
        <f t="shared" ca="1" si="21"/>
        <v>#NAME?</v>
      </c>
      <c r="E23" s="108" t="e">
        <f t="shared" ca="1" si="21"/>
        <v>#NAME?</v>
      </c>
      <c r="F23" s="108" t="e">
        <f t="shared" ca="1" si="21"/>
        <v>#NAME?</v>
      </c>
      <c r="G23" s="108" t="e">
        <f t="shared" ca="1" si="21"/>
        <v>#NAME?</v>
      </c>
      <c r="H23" s="108" t="e">
        <f t="shared" ca="1" si="21"/>
        <v>#NAME?</v>
      </c>
      <c r="I23" s="108" t="e">
        <f t="shared" ca="1" si="21"/>
        <v>#NAME?</v>
      </c>
      <c r="J23" s="108" t="str">
        <f t="shared" ca="1" si="21"/>
        <v/>
      </c>
      <c r="K23" s="108" t="str">
        <f t="shared" ca="1" si="21"/>
        <v/>
      </c>
      <c r="L23" s="108" t="e">
        <f t="shared" ca="1" si="21"/>
        <v>#NAME?</v>
      </c>
      <c r="M23" s="108" t="e">
        <f t="shared" ca="1" si="21"/>
        <v>#NAME?</v>
      </c>
      <c r="N23" s="108" t="e">
        <f t="shared" ca="1" si="21"/>
        <v>#NAME?</v>
      </c>
      <c r="O23" s="108" t="e">
        <f t="shared" ca="1" si="21"/>
        <v>#NAME?</v>
      </c>
      <c r="P23" s="108" t="e">
        <f t="shared" ca="1" si="21"/>
        <v>#NAME?</v>
      </c>
      <c r="Q23" s="108" t="e">
        <f t="shared" ca="1" si="21"/>
        <v>#NAME?</v>
      </c>
      <c r="R23" s="108" t="e">
        <f t="shared" ca="1" si="21"/>
        <v>#NAME?</v>
      </c>
      <c r="S23" s="108" t="e">
        <f t="shared" ca="1" si="21"/>
        <v>#NAME?</v>
      </c>
      <c r="T23" s="108" t="e">
        <f t="shared" ca="1" si="21"/>
        <v>#NAME?</v>
      </c>
      <c r="U23" s="108" t="e">
        <f t="shared" ca="1" si="21"/>
        <v>#NAME?</v>
      </c>
      <c r="V23" s="108" t="e">
        <f t="shared" ca="1" si="21"/>
        <v>#NAME?</v>
      </c>
      <c r="W23" s="108" t="str">
        <f t="shared" ca="1" si="21"/>
        <v/>
      </c>
      <c r="X23" s="108" t="str">
        <f t="shared" ca="1" si="21"/>
        <v/>
      </c>
      <c r="Y23" s="108" t="str">
        <f t="shared" ca="1" si="21"/>
        <v/>
      </c>
      <c r="Z23" s="108" t="e">
        <f t="shared" ca="1" si="21"/>
        <v>#NAME?</v>
      </c>
      <c r="AA23" s="108" t="e">
        <f t="shared" ca="1" si="21"/>
        <v>#NAME?</v>
      </c>
      <c r="AB23" s="108" t="e">
        <f t="shared" ca="1" si="21"/>
        <v>#NAME?</v>
      </c>
      <c r="AC23" s="108" t="str">
        <f t="shared" ca="1" si="21"/>
        <v/>
      </c>
      <c r="AD23" s="108" t="e">
        <f t="shared" ca="1" si="21"/>
        <v>#NAME?</v>
      </c>
      <c r="AE23" s="108" t="e">
        <f t="shared" ca="1" si="21"/>
        <v>#NAME?</v>
      </c>
      <c r="AF23" s="108" t="e">
        <f t="shared" ca="1" si="21"/>
        <v>#NAME?</v>
      </c>
      <c r="AG23" s="108" t="e">
        <f t="shared" ca="1" si="21"/>
        <v>#NAME?</v>
      </c>
      <c r="AH23" s="108" t="e">
        <f t="shared" ca="1" si="21"/>
        <v>#NAME?</v>
      </c>
      <c r="AI23" s="108" t="str">
        <f t="shared" ca="1" si="21"/>
        <v/>
      </c>
      <c r="AJ23" s="108" t="e">
        <f t="shared" ca="1" si="21"/>
        <v>#NAME?</v>
      </c>
      <c r="AK23" s="108" t="e">
        <f t="shared" ca="1" si="21"/>
        <v>#NAME?</v>
      </c>
      <c r="AL23" s="108" t="e">
        <f t="shared" ca="1" si="21"/>
        <v>#NAME?</v>
      </c>
      <c r="AM23" s="108" t="e">
        <f t="shared" ca="1" si="21"/>
        <v>#NAME?</v>
      </c>
      <c r="AN23" s="108" t="e">
        <f t="shared" ca="1" si="21"/>
        <v>#NAME?</v>
      </c>
      <c r="AO23" s="108" t="e">
        <f t="shared" ca="1" si="21"/>
        <v>#NAME?</v>
      </c>
      <c r="AP23" s="108" t="e">
        <f t="shared" ca="1" si="21"/>
        <v>#NAME?</v>
      </c>
      <c r="AQ23" s="108" t="e">
        <f t="shared" ca="1" si="21"/>
        <v>#NAME?</v>
      </c>
      <c r="AR23" s="108" t="str">
        <f t="shared" ca="1" si="21"/>
        <v/>
      </c>
      <c r="AS23" s="108" t="e">
        <f t="shared" ca="1" si="21"/>
        <v>#NAME?</v>
      </c>
      <c r="AT23" s="108" t="e">
        <f t="shared" ca="1" si="21"/>
        <v>#NAME?</v>
      </c>
      <c r="AU23" s="108" t="e">
        <f t="shared" ca="1" si="21"/>
        <v>#NAME?</v>
      </c>
      <c r="AV23" s="108" t="e">
        <f t="shared" ca="1" si="21"/>
        <v>#NAME?</v>
      </c>
      <c r="AW23" s="108" t="e">
        <f t="shared" ca="1" si="21"/>
        <v>#NAME?</v>
      </c>
      <c r="AX23" s="108" t="e">
        <f t="shared" ca="1" si="21"/>
        <v>#NAME?</v>
      </c>
      <c r="AY23" s="108" t="e">
        <f t="shared" ca="1" si="21"/>
        <v>#NAME?</v>
      </c>
      <c r="AZ23" s="108" t="e">
        <f t="shared" ca="1" si="21"/>
        <v>#NAME?</v>
      </c>
      <c r="BA23" s="108" t="e">
        <f t="shared" ca="1" si="21"/>
        <v>#NAME?</v>
      </c>
      <c r="BB23" s="108" t="e">
        <f t="shared" ca="1" si="21"/>
        <v>#NAME?</v>
      </c>
      <c r="BC23" s="108" t="e">
        <f t="shared" ca="1" si="21"/>
        <v>#NAME?</v>
      </c>
      <c r="BD23" s="108" t="e">
        <f t="shared" ca="1" si="21"/>
        <v>#NAME?</v>
      </c>
      <c r="BE23" s="108" t="e">
        <f t="shared" ca="1" si="21"/>
        <v>#NAME?</v>
      </c>
      <c r="BF23" s="108" t="e">
        <f t="shared" ca="1" si="21"/>
        <v>#NAME?</v>
      </c>
      <c r="BG23" s="108" t="str">
        <f t="shared" ca="1" si="21"/>
        <v/>
      </c>
      <c r="BH23" s="108" t="str">
        <f t="shared" ca="1" si="21"/>
        <v/>
      </c>
      <c r="BI23" s="108" t="e">
        <f t="shared" ca="1" si="21"/>
        <v>#NAME?</v>
      </c>
      <c r="BJ23" s="108" t="str">
        <f t="shared" ca="1" si="21"/>
        <v/>
      </c>
      <c r="BK23" s="108" t="e">
        <f t="shared" ca="1" si="21"/>
        <v>#NAME?</v>
      </c>
      <c r="BL23" s="108" t="e">
        <f t="shared" ca="1" si="21"/>
        <v>#NAME?</v>
      </c>
      <c r="BM23" s="108" t="e">
        <f t="shared" ca="1" si="21"/>
        <v>#NAME?</v>
      </c>
      <c r="BN23" s="108" t="e">
        <f t="shared" ca="1" si="21"/>
        <v>#NAME?</v>
      </c>
      <c r="BO23" s="108" t="e">
        <f t="shared" ca="1" si="21"/>
        <v>#NAME?</v>
      </c>
      <c r="BP23" s="108" t="e">
        <f t="shared" ca="1" si="21"/>
        <v>#NAME?</v>
      </c>
      <c r="BQ23" s="108" t="e">
        <f t="shared" ca="1" si="21"/>
        <v>#NAME?</v>
      </c>
      <c r="BR23" s="108" t="e">
        <f t="shared" ca="1" si="21"/>
        <v>#NAME?</v>
      </c>
      <c r="BS23" s="108" t="e">
        <f t="shared" ca="1" si="21"/>
        <v>#NAME?</v>
      </c>
      <c r="BT23" s="108" t="e">
        <f t="shared" ca="1" si="21"/>
        <v>#NAME?</v>
      </c>
      <c r="BU23" s="108" t="str">
        <f t="shared" ca="1" si="21"/>
        <v/>
      </c>
      <c r="BV23" s="108" t="str">
        <f t="shared" ca="1" si="21"/>
        <v/>
      </c>
      <c r="BW23" s="108" t="e">
        <f t="shared" ca="1" si="21"/>
        <v>#NAME?</v>
      </c>
      <c r="BX23" s="108" t="e">
        <f t="shared" ca="1" si="21"/>
        <v>#NAME?</v>
      </c>
      <c r="BY23" s="108" t="e">
        <f t="shared" ca="1" si="21"/>
        <v>#NAME?</v>
      </c>
      <c r="BZ23" s="108" t="e">
        <f t="shared" ca="1" si="21"/>
        <v>#NAME?</v>
      </c>
      <c r="CA23" s="108" t="e">
        <f t="shared" ca="1" si="21"/>
        <v>#NAME?</v>
      </c>
      <c r="CB23" s="108" t="e">
        <f t="shared" ca="1" si="21"/>
        <v>#NAME?</v>
      </c>
      <c r="CC23" s="108" t="e">
        <f t="shared" ca="1" si="21"/>
        <v>#NAME?</v>
      </c>
      <c r="CD23" s="108" t="e">
        <f t="shared" ca="1" si="21"/>
        <v>#NAME?</v>
      </c>
      <c r="CE23" s="108" t="e">
        <f t="shared" ca="1" si="21"/>
        <v>#NAME?</v>
      </c>
      <c r="CF23" s="108" t="e">
        <f t="shared" ca="1" si="21"/>
        <v>#NAME?</v>
      </c>
      <c r="CG23" s="108" t="e">
        <f t="shared" ca="1" si="21"/>
        <v>#NAME?</v>
      </c>
      <c r="CH23" s="108" t="e">
        <f t="shared" ca="1" si="21"/>
        <v>#NAME?</v>
      </c>
      <c r="CI23" s="108" t="e">
        <f t="shared" ca="1" si="21"/>
        <v>#NAME?</v>
      </c>
      <c r="CJ23" s="108" t="e">
        <f t="shared" ca="1" si="21"/>
        <v>#NAME?</v>
      </c>
      <c r="CK23" s="108" t="e">
        <f t="shared" ca="1" si="21"/>
        <v>#NAME?</v>
      </c>
      <c r="CL23" s="108" t="e">
        <f t="shared" ca="1" si="21"/>
        <v>#NAME?</v>
      </c>
      <c r="CM23" s="108" t="e">
        <f t="shared" ca="1" si="21"/>
        <v>#NAME?</v>
      </c>
      <c r="CN23" s="108" t="e">
        <f t="shared" ca="1" si="21"/>
        <v>#NAME?</v>
      </c>
      <c r="CO23" s="108" t="e">
        <f t="shared" ca="1" si="21"/>
        <v>#NAME?</v>
      </c>
      <c r="CP23" s="108" t="e">
        <f t="shared" ca="1" si="21"/>
        <v>#NAME?</v>
      </c>
      <c r="CQ23" s="108" t="e">
        <f t="shared" ca="1" si="21"/>
        <v>#NAME?</v>
      </c>
      <c r="CR23" s="108" t="e">
        <f t="shared" ca="1" si="21"/>
        <v>#NAME?</v>
      </c>
      <c r="CS23" s="108" t="e">
        <f t="shared" ca="1" si="21"/>
        <v>#NAME?</v>
      </c>
      <c r="CT23" s="108" t="e">
        <f t="shared" ca="1" si="21"/>
        <v>#NAME?</v>
      </c>
      <c r="CU23" s="108" t="e">
        <f t="shared" ca="1" si="21"/>
        <v>#NAME?</v>
      </c>
      <c r="CV23" s="108" t="e">
        <f t="shared" ca="1" si="21"/>
        <v>#NAME?</v>
      </c>
      <c r="CW23" s="108" t="str">
        <f t="shared" ca="1" si="21"/>
        <v/>
      </c>
      <c r="CX23" s="108" t="e">
        <f t="shared" ca="1" si="21"/>
        <v>#NAME?</v>
      </c>
      <c r="CY23" s="108" t="e">
        <f t="shared" ca="1" si="21"/>
        <v>#NAME?</v>
      </c>
      <c r="CZ23" s="108" t="e">
        <f t="shared" ca="1" si="21"/>
        <v>#NAME?</v>
      </c>
      <c r="DA23" s="108" t="e">
        <f t="shared" ca="1" si="21"/>
        <v>#NAME?</v>
      </c>
      <c r="DB23" s="108" t="e">
        <f t="shared" ca="1" si="21"/>
        <v>#NAME?</v>
      </c>
      <c r="DC23" s="108" t="e">
        <f t="shared" ca="1" si="21"/>
        <v>#NAME?</v>
      </c>
      <c r="DD23" s="108" t="s">
        <v>1414</v>
      </c>
      <c r="DE23" s="108" t="s">
        <v>1430</v>
      </c>
      <c r="DF23" s="108" t="s">
        <v>1411</v>
      </c>
      <c r="DG23" s="108" t="s">
        <v>1404</v>
      </c>
      <c r="DH23" s="108" t="s">
        <v>1344</v>
      </c>
      <c r="DI23" s="108" t="s">
        <v>1353</v>
      </c>
      <c r="DJ23" s="108" t="s">
        <v>1419</v>
      </c>
      <c r="DK23" s="107"/>
      <c r="DL23" s="107"/>
      <c r="DM23" s="108" t="s">
        <v>1414</v>
      </c>
      <c r="DN23" s="108" t="s">
        <v>1414</v>
      </c>
      <c r="DO23" s="108" t="s">
        <v>1407</v>
      </c>
      <c r="DP23" s="108" t="s">
        <v>1417</v>
      </c>
      <c r="DQ23" s="108" t="s">
        <v>1407</v>
      </c>
      <c r="DR23" s="108" t="s">
        <v>1344</v>
      </c>
      <c r="DS23" s="108" t="s">
        <v>1404</v>
      </c>
      <c r="DT23" s="108" t="s">
        <v>1417</v>
      </c>
      <c r="DU23" s="108" t="s">
        <v>1404</v>
      </c>
      <c r="DV23" s="108" t="s">
        <v>1337</v>
      </c>
      <c r="DW23" s="108" t="s">
        <v>1337</v>
      </c>
      <c r="DX23" s="107"/>
      <c r="DY23" s="107"/>
      <c r="DZ23" s="107"/>
      <c r="EA23" s="108" t="s">
        <v>1344</v>
      </c>
      <c r="EB23" s="108" t="s">
        <v>1353</v>
      </c>
      <c r="EC23" s="108" t="s">
        <v>1353</v>
      </c>
      <c r="ED23" s="107"/>
      <c r="EE23" s="108" t="s">
        <v>1463</v>
      </c>
      <c r="EF23" s="108" t="s">
        <v>1442</v>
      </c>
      <c r="EG23" s="108" t="s">
        <v>1463</v>
      </c>
      <c r="EH23" s="108" t="s">
        <v>1463</v>
      </c>
      <c r="EI23" s="108" t="s">
        <v>1463</v>
      </c>
      <c r="EJ23" s="107"/>
      <c r="EK23" s="108" t="s">
        <v>1337</v>
      </c>
      <c r="EL23" s="108" t="s">
        <v>1404</v>
      </c>
      <c r="EM23" s="108" t="s">
        <v>1256</v>
      </c>
      <c r="EN23" s="108" t="s">
        <v>1337</v>
      </c>
      <c r="EO23" s="108" t="s">
        <v>1251</v>
      </c>
      <c r="EP23" s="108" t="s">
        <v>1330</v>
      </c>
      <c r="EQ23" s="108" t="s">
        <v>1286</v>
      </c>
      <c r="ER23" s="108" t="s">
        <v>1337</v>
      </c>
      <c r="ES23" s="107"/>
      <c r="ET23" s="108" t="s">
        <v>1337</v>
      </c>
      <c r="EU23" s="108" t="s">
        <v>1337</v>
      </c>
      <c r="EV23" s="108" t="s">
        <v>1337</v>
      </c>
      <c r="EW23" s="108" t="s">
        <v>1337</v>
      </c>
      <c r="EX23" s="108" t="s">
        <v>1337</v>
      </c>
      <c r="EY23" s="108" t="s">
        <v>1337</v>
      </c>
      <c r="EZ23" s="108" t="s">
        <v>1292</v>
      </c>
      <c r="FA23" s="108" t="s">
        <v>1337</v>
      </c>
      <c r="FB23" s="108" t="s">
        <v>1337</v>
      </c>
      <c r="FC23" s="108" t="s">
        <v>1337</v>
      </c>
      <c r="FD23" s="108" t="s">
        <v>1304</v>
      </c>
      <c r="FE23" s="108" t="s">
        <v>1337</v>
      </c>
      <c r="FF23" s="108" t="s">
        <v>1337</v>
      </c>
      <c r="FG23" s="108" t="s">
        <v>1337</v>
      </c>
      <c r="FH23" s="107"/>
      <c r="FI23" s="107"/>
      <c r="FJ23" s="108" t="s">
        <v>1414</v>
      </c>
      <c r="FK23" s="107"/>
      <c r="FL23" s="108" t="s">
        <v>1251</v>
      </c>
      <c r="FM23" s="108" t="s">
        <v>1251</v>
      </c>
      <c r="FN23" s="108" t="s">
        <v>1337</v>
      </c>
      <c r="FO23" s="108" t="s">
        <v>1337</v>
      </c>
      <c r="FP23" s="108" t="s">
        <v>1337</v>
      </c>
      <c r="FQ23" s="108" t="s">
        <v>1337</v>
      </c>
      <c r="FR23" s="108" t="s">
        <v>1337</v>
      </c>
      <c r="FS23" s="108" t="s">
        <v>1256</v>
      </c>
      <c r="FT23" s="108" t="s">
        <v>1506</v>
      </c>
      <c r="FU23" s="108" t="s">
        <v>1301</v>
      </c>
      <c r="FV23" s="107"/>
      <c r="FW23" s="107"/>
      <c r="FX23" s="108" t="s">
        <v>1304</v>
      </c>
      <c r="FY23" s="108" t="s">
        <v>1256</v>
      </c>
      <c r="FZ23" s="108" t="s">
        <v>1337</v>
      </c>
      <c r="GA23" s="108" t="s">
        <v>1251</v>
      </c>
      <c r="GB23" s="107"/>
      <c r="GC23" s="108" t="s">
        <v>1337</v>
      </c>
      <c r="GD23" s="108" t="s">
        <v>1337</v>
      </c>
      <c r="GE23" s="108" t="s">
        <v>1304</v>
      </c>
      <c r="GF23" s="108" t="s">
        <v>1337</v>
      </c>
      <c r="GG23" s="108" t="s">
        <v>1337</v>
      </c>
      <c r="GH23" s="108" t="s">
        <v>1337</v>
      </c>
      <c r="GI23" s="108" t="s">
        <v>1404</v>
      </c>
      <c r="GJ23" s="108" t="s">
        <v>1292</v>
      </c>
      <c r="GK23" s="107"/>
      <c r="GL23" s="108" t="s">
        <v>1337</v>
      </c>
      <c r="GM23" s="108" t="s">
        <v>1256</v>
      </c>
      <c r="GN23" s="108" t="s">
        <v>1337</v>
      </c>
      <c r="GO23" s="108" t="s">
        <v>1337</v>
      </c>
      <c r="GP23" s="108" t="s">
        <v>1337</v>
      </c>
      <c r="GQ23" s="108" t="s">
        <v>1419</v>
      </c>
      <c r="GR23" s="108" t="s">
        <v>1417</v>
      </c>
      <c r="GS23" s="108" t="s">
        <v>1417</v>
      </c>
      <c r="GT23" s="108" t="s">
        <v>1363</v>
      </c>
      <c r="GU23" s="108" t="s">
        <v>1341</v>
      </c>
      <c r="GV23" s="108" t="s">
        <v>1344</v>
      </c>
      <c r="GW23" s="108" t="s">
        <v>1397</v>
      </c>
      <c r="GX23" s="107"/>
      <c r="GY23" s="108" t="s">
        <v>1256</v>
      </c>
      <c r="GZ23" s="108" t="s">
        <v>1337</v>
      </c>
      <c r="HA23" s="108" t="s">
        <v>1337</v>
      </c>
      <c r="HB23" s="108" t="s">
        <v>1330</v>
      </c>
      <c r="HC23" s="108" t="s">
        <v>1337</v>
      </c>
      <c r="HD23" s="108" t="s">
        <v>1337</v>
      </c>
    </row>
    <row r="24" spans="1:212" ht="15" customHeight="1">
      <c r="A24" s="200">
        <v>24</v>
      </c>
      <c r="B24" s="202" t="s">
        <v>1324</v>
      </c>
      <c r="C24" s="108" t="str">
        <f t="shared" ref="C24:DC24" ca="1" si="22">IF(COUNTIF(DD:DD,$B24),INDIRECT(_xludf.CONCAT("B",$A24)),"")</f>
        <v/>
      </c>
      <c r="D24" s="108" t="str">
        <f t="shared" ca="1" si="22"/>
        <v/>
      </c>
      <c r="E24" s="108" t="str">
        <f t="shared" ca="1" si="22"/>
        <v/>
      </c>
      <c r="F24" s="108" t="str">
        <f t="shared" ca="1" si="22"/>
        <v/>
      </c>
      <c r="G24" s="108" t="str">
        <f t="shared" ca="1" si="22"/>
        <v/>
      </c>
      <c r="H24" s="108" t="str">
        <f t="shared" ca="1" si="22"/>
        <v/>
      </c>
      <c r="I24" s="108" t="str">
        <f t="shared" ca="1" si="22"/>
        <v/>
      </c>
      <c r="J24" s="108" t="str">
        <f t="shared" ca="1" si="22"/>
        <v/>
      </c>
      <c r="K24" s="108" t="str">
        <f t="shared" ca="1" si="22"/>
        <v/>
      </c>
      <c r="L24" s="108" t="str">
        <f t="shared" ca="1" si="22"/>
        <v/>
      </c>
      <c r="M24" s="108" t="str">
        <f t="shared" ca="1" si="22"/>
        <v/>
      </c>
      <c r="N24" s="108" t="str">
        <f t="shared" ca="1" si="22"/>
        <v/>
      </c>
      <c r="O24" s="108" t="str">
        <f t="shared" ca="1" si="22"/>
        <v/>
      </c>
      <c r="P24" s="108" t="str">
        <f t="shared" ca="1" si="22"/>
        <v/>
      </c>
      <c r="Q24" s="108" t="str">
        <f t="shared" ca="1" si="22"/>
        <v/>
      </c>
      <c r="R24" s="108" t="str">
        <f t="shared" ca="1" si="22"/>
        <v/>
      </c>
      <c r="S24" s="108" t="str">
        <f t="shared" ca="1" si="22"/>
        <v/>
      </c>
      <c r="T24" s="108" t="str">
        <f t="shared" ca="1" si="22"/>
        <v/>
      </c>
      <c r="U24" s="108" t="str">
        <f t="shared" ca="1" si="22"/>
        <v/>
      </c>
      <c r="V24" s="108" t="str">
        <f t="shared" ca="1" si="22"/>
        <v/>
      </c>
      <c r="W24" s="108" t="str">
        <f t="shared" ca="1" si="22"/>
        <v/>
      </c>
      <c r="X24" s="108" t="str">
        <f t="shared" ca="1" si="22"/>
        <v/>
      </c>
      <c r="Y24" s="108" t="str">
        <f t="shared" ca="1" si="22"/>
        <v/>
      </c>
      <c r="Z24" s="108" t="str">
        <f t="shared" ca="1" si="22"/>
        <v/>
      </c>
      <c r="AA24" s="108" t="str">
        <f t="shared" ca="1" si="22"/>
        <v/>
      </c>
      <c r="AB24" s="108" t="str">
        <f t="shared" ca="1" si="22"/>
        <v/>
      </c>
      <c r="AC24" s="108" t="str">
        <f t="shared" ca="1" si="22"/>
        <v/>
      </c>
      <c r="AD24" s="108" t="str">
        <f t="shared" ca="1" si="22"/>
        <v/>
      </c>
      <c r="AE24" s="108" t="str">
        <f t="shared" ca="1" si="22"/>
        <v/>
      </c>
      <c r="AF24" s="108" t="str">
        <f t="shared" ca="1" si="22"/>
        <v/>
      </c>
      <c r="AG24" s="108" t="str">
        <f t="shared" ca="1" si="22"/>
        <v/>
      </c>
      <c r="AH24" s="108" t="str">
        <f t="shared" ca="1" si="22"/>
        <v/>
      </c>
      <c r="AI24" s="108" t="str">
        <f t="shared" ca="1" si="22"/>
        <v/>
      </c>
      <c r="AJ24" s="108" t="str">
        <f t="shared" ca="1" si="22"/>
        <v/>
      </c>
      <c r="AK24" s="108" t="str">
        <f t="shared" ca="1" si="22"/>
        <v/>
      </c>
      <c r="AL24" s="108" t="str">
        <f t="shared" ca="1" si="22"/>
        <v/>
      </c>
      <c r="AM24" s="108" t="str">
        <f t="shared" ca="1" si="22"/>
        <v/>
      </c>
      <c r="AN24" s="108" t="str">
        <f t="shared" ca="1" si="22"/>
        <v/>
      </c>
      <c r="AO24" s="108" t="str">
        <f t="shared" ca="1" si="22"/>
        <v/>
      </c>
      <c r="AP24" s="108" t="str">
        <f t="shared" ca="1" si="22"/>
        <v/>
      </c>
      <c r="AQ24" s="108" t="str">
        <f t="shared" ca="1" si="22"/>
        <v/>
      </c>
      <c r="AR24" s="108" t="str">
        <f t="shared" ca="1" si="22"/>
        <v/>
      </c>
      <c r="AS24" s="108" t="e">
        <f t="shared" ca="1" si="22"/>
        <v>#NAME?</v>
      </c>
      <c r="AT24" s="108" t="str">
        <f t="shared" ca="1" si="22"/>
        <v/>
      </c>
      <c r="AU24" s="108" t="str">
        <f t="shared" ca="1" si="22"/>
        <v/>
      </c>
      <c r="AV24" s="108" t="str">
        <f t="shared" ca="1" si="22"/>
        <v/>
      </c>
      <c r="AW24" s="108" t="str">
        <f t="shared" ca="1" si="22"/>
        <v/>
      </c>
      <c r="AX24" s="108" t="str">
        <f t="shared" ca="1" si="22"/>
        <v/>
      </c>
      <c r="AY24" s="108" t="str">
        <f t="shared" ca="1" si="22"/>
        <v/>
      </c>
      <c r="AZ24" s="108" t="str">
        <f t="shared" ca="1" si="22"/>
        <v/>
      </c>
      <c r="BA24" s="108" t="str">
        <f t="shared" ca="1" si="22"/>
        <v/>
      </c>
      <c r="BB24" s="108" t="str">
        <f t="shared" ca="1" si="22"/>
        <v/>
      </c>
      <c r="BC24" s="108" t="str">
        <f t="shared" ca="1" si="22"/>
        <v/>
      </c>
      <c r="BD24" s="108" t="str">
        <f t="shared" ca="1" si="22"/>
        <v/>
      </c>
      <c r="BE24" s="108" t="str">
        <f t="shared" ca="1" si="22"/>
        <v/>
      </c>
      <c r="BF24" s="108" t="str">
        <f t="shared" ca="1" si="22"/>
        <v/>
      </c>
      <c r="BG24" s="108" t="str">
        <f t="shared" ca="1" si="22"/>
        <v/>
      </c>
      <c r="BH24" s="108" t="str">
        <f t="shared" ca="1" si="22"/>
        <v/>
      </c>
      <c r="BI24" s="108" t="str">
        <f t="shared" ca="1" si="22"/>
        <v/>
      </c>
      <c r="BJ24" s="108" t="str">
        <f t="shared" ca="1" si="22"/>
        <v/>
      </c>
      <c r="BK24" s="108" t="str">
        <f t="shared" ca="1" si="22"/>
        <v/>
      </c>
      <c r="BL24" s="108" t="str">
        <f t="shared" ca="1" si="22"/>
        <v/>
      </c>
      <c r="BM24" s="108" t="str">
        <f t="shared" ca="1" si="22"/>
        <v/>
      </c>
      <c r="BN24" s="108" t="str">
        <f t="shared" ca="1" si="22"/>
        <v/>
      </c>
      <c r="BO24" s="108" t="str">
        <f t="shared" ca="1" si="22"/>
        <v/>
      </c>
      <c r="BP24" s="108" t="str">
        <f t="shared" ca="1" si="22"/>
        <v/>
      </c>
      <c r="BQ24" s="108" t="str">
        <f t="shared" ca="1" si="22"/>
        <v/>
      </c>
      <c r="BR24" s="108" t="str">
        <f t="shared" ca="1" si="22"/>
        <v/>
      </c>
      <c r="BS24" s="108" t="str">
        <f t="shared" ca="1" si="22"/>
        <v/>
      </c>
      <c r="BT24" s="108" t="str">
        <f t="shared" ca="1" si="22"/>
        <v/>
      </c>
      <c r="BU24" s="108" t="str">
        <f t="shared" ca="1" si="22"/>
        <v/>
      </c>
      <c r="BV24" s="108" t="str">
        <f t="shared" ca="1" si="22"/>
        <v/>
      </c>
      <c r="BW24" s="108" t="str">
        <f t="shared" ca="1" si="22"/>
        <v/>
      </c>
      <c r="BX24" s="108" t="str">
        <f t="shared" ca="1" si="22"/>
        <v/>
      </c>
      <c r="BY24" s="108" t="str">
        <f t="shared" ca="1" si="22"/>
        <v/>
      </c>
      <c r="BZ24" s="108" t="str">
        <f t="shared" ca="1" si="22"/>
        <v/>
      </c>
      <c r="CA24" s="108" t="str">
        <f t="shared" ca="1" si="22"/>
        <v/>
      </c>
      <c r="CB24" s="108" t="str">
        <f t="shared" ca="1" si="22"/>
        <v/>
      </c>
      <c r="CC24" s="108" t="str">
        <f t="shared" ca="1" si="22"/>
        <v/>
      </c>
      <c r="CD24" s="108" t="str">
        <f t="shared" ca="1" si="22"/>
        <v/>
      </c>
      <c r="CE24" s="108" t="str">
        <f t="shared" ca="1" si="22"/>
        <v/>
      </c>
      <c r="CF24" s="108" t="str">
        <f t="shared" ca="1" si="22"/>
        <v/>
      </c>
      <c r="CG24" s="108" t="str">
        <f t="shared" ca="1" si="22"/>
        <v/>
      </c>
      <c r="CH24" s="108" t="str">
        <f t="shared" ca="1" si="22"/>
        <v/>
      </c>
      <c r="CI24" s="108" t="str">
        <f t="shared" ca="1" si="22"/>
        <v/>
      </c>
      <c r="CJ24" s="108" t="str">
        <f t="shared" ca="1" si="22"/>
        <v/>
      </c>
      <c r="CK24" s="108" t="str">
        <f t="shared" ca="1" si="22"/>
        <v/>
      </c>
      <c r="CL24" s="108" t="str">
        <f t="shared" ca="1" si="22"/>
        <v/>
      </c>
      <c r="CM24" s="108" t="str">
        <f t="shared" ca="1" si="22"/>
        <v/>
      </c>
      <c r="CN24" s="108" t="str">
        <f t="shared" ca="1" si="22"/>
        <v/>
      </c>
      <c r="CO24" s="108" t="str">
        <f t="shared" ca="1" si="22"/>
        <v/>
      </c>
      <c r="CP24" s="108" t="str">
        <f t="shared" ca="1" si="22"/>
        <v/>
      </c>
      <c r="CQ24" s="108" t="str">
        <f t="shared" ca="1" si="22"/>
        <v/>
      </c>
      <c r="CR24" s="108" t="str">
        <f t="shared" ca="1" si="22"/>
        <v/>
      </c>
      <c r="CS24" s="108" t="str">
        <f t="shared" ca="1" si="22"/>
        <v/>
      </c>
      <c r="CT24" s="108" t="str">
        <f t="shared" ca="1" si="22"/>
        <v/>
      </c>
      <c r="CU24" s="108" t="str">
        <f t="shared" ca="1" si="22"/>
        <v/>
      </c>
      <c r="CV24" s="108" t="str">
        <f t="shared" ca="1" si="22"/>
        <v/>
      </c>
      <c r="CW24" s="108" t="str">
        <f t="shared" ca="1" si="22"/>
        <v/>
      </c>
      <c r="CX24" s="108" t="str">
        <f t="shared" ca="1" si="22"/>
        <v/>
      </c>
      <c r="CY24" s="108" t="str">
        <f t="shared" ca="1" si="22"/>
        <v/>
      </c>
      <c r="CZ24" s="108" t="e">
        <f t="shared" ca="1" si="22"/>
        <v>#NAME?</v>
      </c>
      <c r="DA24" s="108" t="str">
        <f t="shared" ca="1" si="22"/>
        <v/>
      </c>
      <c r="DB24" s="108" t="str">
        <f t="shared" ca="1" si="22"/>
        <v/>
      </c>
      <c r="DC24" s="108" t="str">
        <f t="shared" ca="1" si="22"/>
        <v/>
      </c>
      <c r="DD24" s="108" t="s">
        <v>1419</v>
      </c>
      <c r="DE24" s="108" t="s">
        <v>1451</v>
      </c>
      <c r="DF24" s="108" t="s">
        <v>1417</v>
      </c>
      <c r="DG24" s="108" t="s">
        <v>1407</v>
      </c>
      <c r="DH24" s="108" t="s">
        <v>1347</v>
      </c>
      <c r="DI24" s="108" t="s">
        <v>1363</v>
      </c>
      <c r="DJ24" s="108" t="s">
        <v>1428</v>
      </c>
      <c r="DK24" s="107"/>
      <c r="DL24" s="107"/>
      <c r="DM24" s="108" t="s">
        <v>1417</v>
      </c>
      <c r="DN24" s="108" t="s">
        <v>1419</v>
      </c>
      <c r="DO24" s="108" t="s">
        <v>1417</v>
      </c>
      <c r="DP24" s="108" t="s">
        <v>1422</v>
      </c>
      <c r="DQ24" s="108" t="s">
        <v>1417</v>
      </c>
      <c r="DR24" s="108" t="s">
        <v>1347</v>
      </c>
      <c r="DS24" s="108" t="s">
        <v>1414</v>
      </c>
      <c r="DT24" s="108" t="s">
        <v>1422</v>
      </c>
      <c r="DU24" s="108" t="s">
        <v>1414</v>
      </c>
      <c r="DV24" s="108" t="s">
        <v>1304</v>
      </c>
      <c r="DW24" s="108" t="s">
        <v>1304</v>
      </c>
      <c r="DX24" s="107"/>
      <c r="DY24" s="107"/>
      <c r="DZ24" s="107"/>
      <c r="EA24" s="108" t="s">
        <v>1347</v>
      </c>
      <c r="EB24" s="108" t="s">
        <v>1363</v>
      </c>
      <c r="EC24" s="108" t="s">
        <v>1363</v>
      </c>
      <c r="ED24" s="107"/>
      <c r="EE24" s="108" t="s">
        <v>1476</v>
      </c>
      <c r="EF24" s="108" t="s">
        <v>1463</v>
      </c>
      <c r="EG24" s="108" t="s">
        <v>1476</v>
      </c>
      <c r="EH24" s="108" t="s">
        <v>1476</v>
      </c>
      <c r="EI24" s="108" t="s">
        <v>1476</v>
      </c>
      <c r="EJ24" s="107"/>
      <c r="EK24" s="108" t="s">
        <v>1330</v>
      </c>
      <c r="EL24" s="108" t="s">
        <v>1414</v>
      </c>
      <c r="EM24" s="108" t="s">
        <v>1301</v>
      </c>
      <c r="EN24" s="108" t="s">
        <v>1330</v>
      </c>
      <c r="EO24" s="108" t="s">
        <v>1256</v>
      </c>
      <c r="EP24" s="108" t="s">
        <v>1304</v>
      </c>
      <c r="EQ24" s="108" t="s">
        <v>1428</v>
      </c>
      <c r="ER24" s="108" t="s">
        <v>1334</v>
      </c>
      <c r="ES24" s="107"/>
      <c r="ET24" s="108" t="s">
        <v>1330</v>
      </c>
      <c r="EU24" s="108" t="s">
        <v>1330</v>
      </c>
      <c r="EV24" s="108" t="s">
        <v>1330</v>
      </c>
      <c r="EW24" s="108" t="s">
        <v>1330</v>
      </c>
      <c r="EX24" s="108" t="s">
        <v>1330</v>
      </c>
      <c r="EY24" s="108" t="s">
        <v>1330</v>
      </c>
      <c r="EZ24" s="108" t="s">
        <v>1337</v>
      </c>
      <c r="FA24" s="108" t="s">
        <v>1330</v>
      </c>
      <c r="FB24" s="108" t="s">
        <v>1304</v>
      </c>
      <c r="FC24" s="108" t="s">
        <v>1330</v>
      </c>
      <c r="FD24" s="108" t="s">
        <v>1251</v>
      </c>
      <c r="FE24" s="108" t="s">
        <v>1330</v>
      </c>
      <c r="FF24" s="108" t="s">
        <v>1304</v>
      </c>
      <c r="FG24" s="108" t="s">
        <v>1330</v>
      </c>
      <c r="FH24" s="107"/>
      <c r="FI24" s="107"/>
      <c r="FJ24" s="108" t="s">
        <v>1442</v>
      </c>
      <c r="FK24" s="107"/>
      <c r="FL24" s="108" t="s">
        <v>1256</v>
      </c>
      <c r="FM24" s="108" t="s">
        <v>1256</v>
      </c>
      <c r="FN24" s="108" t="s">
        <v>1304</v>
      </c>
      <c r="FO24" s="108" t="s">
        <v>1304</v>
      </c>
      <c r="FP24" s="108" t="s">
        <v>1304</v>
      </c>
      <c r="FQ24" s="108" t="s">
        <v>1304</v>
      </c>
      <c r="FR24" s="108" t="s">
        <v>1330</v>
      </c>
      <c r="FS24" s="108" t="s">
        <v>1330</v>
      </c>
      <c r="FT24" s="108" t="s">
        <v>1292</v>
      </c>
      <c r="FU24" s="108" t="s">
        <v>1334</v>
      </c>
      <c r="FV24" s="107"/>
      <c r="FW24" s="107"/>
      <c r="FX24" s="108" t="s">
        <v>1251</v>
      </c>
      <c r="FY24" s="108" t="s">
        <v>1301</v>
      </c>
      <c r="FZ24" s="108" t="s">
        <v>1330</v>
      </c>
      <c r="GA24" s="108" t="s">
        <v>1256</v>
      </c>
      <c r="GB24" s="107"/>
      <c r="GC24" s="108" t="s">
        <v>1330</v>
      </c>
      <c r="GD24" s="108" t="s">
        <v>1330</v>
      </c>
      <c r="GE24" s="108" t="s">
        <v>1251</v>
      </c>
      <c r="GF24" s="108" t="s">
        <v>1304</v>
      </c>
      <c r="GG24" s="108" t="s">
        <v>1304</v>
      </c>
      <c r="GH24" s="108" t="s">
        <v>1304</v>
      </c>
      <c r="GI24" s="108" t="s">
        <v>1506</v>
      </c>
      <c r="GJ24" s="108" t="s">
        <v>1337</v>
      </c>
      <c r="GK24" s="107"/>
      <c r="GL24" s="108" t="s">
        <v>1330</v>
      </c>
      <c r="GM24" s="108" t="s">
        <v>1330</v>
      </c>
      <c r="GN24" s="108" t="s">
        <v>1304</v>
      </c>
      <c r="GO24" s="108" t="s">
        <v>1304</v>
      </c>
      <c r="GP24" s="108" t="s">
        <v>1304</v>
      </c>
      <c r="GQ24" s="108" t="s">
        <v>1428</v>
      </c>
      <c r="GR24" s="108" t="s">
        <v>1419</v>
      </c>
      <c r="GS24" s="108" t="s">
        <v>1428</v>
      </c>
      <c r="GT24" s="108" t="s">
        <v>1391</v>
      </c>
      <c r="GU24" s="108" t="s">
        <v>1344</v>
      </c>
      <c r="GV24" s="108" t="s">
        <v>1347</v>
      </c>
      <c r="GW24" s="108" t="s">
        <v>1404</v>
      </c>
      <c r="GX24" s="107"/>
      <c r="GY24" s="108" t="s">
        <v>1330</v>
      </c>
      <c r="GZ24" s="108" t="s">
        <v>1304</v>
      </c>
      <c r="HA24" s="108" t="s">
        <v>1330</v>
      </c>
      <c r="HB24" s="108" t="s">
        <v>1304</v>
      </c>
      <c r="HC24" s="108" t="s">
        <v>1304</v>
      </c>
      <c r="HD24" s="108" t="s">
        <v>1330</v>
      </c>
    </row>
    <row r="25" spans="1:212" ht="15" customHeight="1">
      <c r="A25" s="200">
        <v>25</v>
      </c>
      <c r="B25" s="202" t="s">
        <v>1326</v>
      </c>
      <c r="C25" s="108" t="e">
        <f t="shared" ref="C25:DC25" ca="1" si="23">IF(COUNTIF(DD:DD,$B25),INDIRECT(_xludf.CONCAT("B",$A25)),"")</f>
        <v>#NAME?</v>
      </c>
      <c r="D25" s="108" t="e">
        <f t="shared" ca="1" si="23"/>
        <v>#NAME?</v>
      </c>
      <c r="E25" s="108" t="e">
        <f t="shared" ca="1" si="23"/>
        <v>#NAME?</v>
      </c>
      <c r="F25" s="108" t="e">
        <f t="shared" ca="1" si="23"/>
        <v>#NAME?</v>
      </c>
      <c r="G25" s="108" t="e">
        <f t="shared" ca="1" si="23"/>
        <v>#NAME?</v>
      </c>
      <c r="H25" s="108" t="e">
        <f t="shared" ca="1" si="23"/>
        <v>#NAME?</v>
      </c>
      <c r="I25" s="108" t="e">
        <f t="shared" ca="1" si="23"/>
        <v>#NAME?</v>
      </c>
      <c r="J25" s="108" t="str">
        <f t="shared" ca="1" si="23"/>
        <v/>
      </c>
      <c r="K25" s="108" t="str">
        <f t="shared" ca="1" si="23"/>
        <v/>
      </c>
      <c r="L25" s="108" t="e">
        <f t="shared" ca="1" si="23"/>
        <v>#NAME?</v>
      </c>
      <c r="M25" s="108" t="e">
        <f t="shared" ca="1" si="23"/>
        <v>#NAME?</v>
      </c>
      <c r="N25" s="108" t="e">
        <f t="shared" ca="1" si="23"/>
        <v>#NAME?</v>
      </c>
      <c r="O25" s="108" t="e">
        <f t="shared" ca="1" si="23"/>
        <v>#NAME?</v>
      </c>
      <c r="P25" s="108" t="e">
        <f t="shared" ca="1" si="23"/>
        <v>#NAME?</v>
      </c>
      <c r="Q25" s="108" t="e">
        <f t="shared" ca="1" si="23"/>
        <v>#NAME?</v>
      </c>
      <c r="R25" s="108" t="e">
        <f t="shared" ca="1" si="23"/>
        <v>#NAME?</v>
      </c>
      <c r="S25" s="108" t="e">
        <f t="shared" ca="1" si="23"/>
        <v>#NAME?</v>
      </c>
      <c r="T25" s="108" t="e">
        <f t="shared" ca="1" si="23"/>
        <v>#NAME?</v>
      </c>
      <c r="U25" s="108" t="e">
        <f t="shared" ca="1" si="23"/>
        <v>#NAME?</v>
      </c>
      <c r="V25" s="108" t="e">
        <f t="shared" ca="1" si="23"/>
        <v>#NAME?</v>
      </c>
      <c r="W25" s="108" t="str">
        <f t="shared" ca="1" si="23"/>
        <v/>
      </c>
      <c r="X25" s="108" t="str">
        <f t="shared" ca="1" si="23"/>
        <v/>
      </c>
      <c r="Y25" s="108" t="str">
        <f t="shared" ca="1" si="23"/>
        <v/>
      </c>
      <c r="Z25" s="108" t="e">
        <f t="shared" ca="1" si="23"/>
        <v>#NAME?</v>
      </c>
      <c r="AA25" s="108" t="e">
        <f t="shared" ca="1" si="23"/>
        <v>#NAME?</v>
      </c>
      <c r="AB25" s="108" t="e">
        <f t="shared" ca="1" si="23"/>
        <v>#NAME?</v>
      </c>
      <c r="AC25" s="108" t="str">
        <f t="shared" ca="1" si="23"/>
        <v/>
      </c>
      <c r="AD25" s="108" t="e">
        <f t="shared" ca="1" si="23"/>
        <v>#NAME?</v>
      </c>
      <c r="AE25" s="108" t="e">
        <f t="shared" ca="1" si="23"/>
        <v>#NAME?</v>
      </c>
      <c r="AF25" s="108" t="e">
        <f t="shared" ca="1" si="23"/>
        <v>#NAME?</v>
      </c>
      <c r="AG25" s="108" t="e">
        <f t="shared" ca="1" si="23"/>
        <v>#NAME?</v>
      </c>
      <c r="AH25" s="108" t="e">
        <f t="shared" ca="1" si="23"/>
        <v>#NAME?</v>
      </c>
      <c r="AI25" s="108" t="str">
        <f t="shared" ca="1" si="23"/>
        <v/>
      </c>
      <c r="AJ25" s="108" t="e">
        <f t="shared" ca="1" si="23"/>
        <v>#NAME?</v>
      </c>
      <c r="AK25" s="108" t="e">
        <f t="shared" ca="1" si="23"/>
        <v>#NAME?</v>
      </c>
      <c r="AL25" s="108" t="e">
        <f t="shared" ca="1" si="23"/>
        <v>#NAME?</v>
      </c>
      <c r="AM25" s="108" t="e">
        <f t="shared" ca="1" si="23"/>
        <v>#NAME?</v>
      </c>
      <c r="AN25" s="108" t="e">
        <f t="shared" ca="1" si="23"/>
        <v>#NAME?</v>
      </c>
      <c r="AO25" s="108" t="e">
        <f t="shared" ca="1" si="23"/>
        <v>#NAME?</v>
      </c>
      <c r="AP25" s="108" t="e">
        <f t="shared" ca="1" si="23"/>
        <v>#NAME?</v>
      </c>
      <c r="AQ25" s="108" t="e">
        <f t="shared" ca="1" si="23"/>
        <v>#NAME?</v>
      </c>
      <c r="AR25" s="108" t="str">
        <f t="shared" ca="1" si="23"/>
        <v/>
      </c>
      <c r="AS25" s="108" t="e">
        <f t="shared" ca="1" si="23"/>
        <v>#NAME?</v>
      </c>
      <c r="AT25" s="108" t="e">
        <f t="shared" ca="1" si="23"/>
        <v>#NAME?</v>
      </c>
      <c r="AU25" s="108" t="e">
        <f t="shared" ca="1" si="23"/>
        <v>#NAME?</v>
      </c>
      <c r="AV25" s="108" t="e">
        <f t="shared" ca="1" si="23"/>
        <v>#NAME?</v>
      </c>
      <c r="AW25" s="108" t="e">
        <f t="shared" ca="1" si="23"/>
        <v>#NAME?</v>
      </c>
      <c r="AX25" s="108" t="e">
        <f t="shared" ca="1" si="23"/>
        <v>#NAME?</v>
      </c>
      <c r="AY25" s="108" t="e">
        <f t="shared" ca="1" si="23"/>
        <v>#NAME?</v>
      </c>
      <c r="AZ25" s="108" t="e">
        <f t="shared" ca="1" si="23"/>
        <v>#NAME?</v>
      </c>
      <c r="BA25" s="108" t="e">
        <f t="shared" ca="1" si="23"/>
        <v>#NAME?</v>
      </c>
      <c r="BB25" s="108" t="e">
        <f t="shared" ca="1" si="23"/>
        <v>#NAME?</v>
      </c>
      <c r="BC25" s="108" t="e">
        <f t="shared" ca="1" si="23"/>
        <v>#NAME?</v>
      </c>
      <c r="BD25" s="108" t="e">
        <f t="shared" ca="1" si="23"/>
        <v>#NAME?</v>
      </c>
      <c r="BE25" s="108" t="e">
        <f t="shared" ca="1" si="23"/>
        <v>#NAME?</v>
      </c>
      <c r="BF25" s="108" t="e">
        <f t="shared" ca="1" si="23"/>
        <v>#NAME?</v>
      </c>
      <c r="BG25" s="108" t="str">
        <f t="shared" ca="1" si="23"/>
        <v/>
      </c>
      <c r="BH25" s="108" t="str">
        <f t="shared" ca="1" si="23"/>
        <v/>
      </c>
      <c r="BI25" s="108" t="str">
        <f t="shared" ca="1" si="23"/>
        <v/>
      </c>
      <c r="BJ25" s="108" t="str">
        <f t="shared" ca="1" si="23"/>
        <v/>
      </c>
      <c r="BK25" s="108" t="e">
        <f t="shared" ca="1" si="23"/>
        <v>#NAME?</v>
      </c>
      <c r="BL25" s="108" t="e">
        <f t="shared" ca="1" si="23"/>
        <v>#NAME?</v>
      </c>
      <c r="BM25" s="108" t="e">
        <f t="shared" ca="1" si="23"/>
        <v>#NAME?</v>
      </c>
      <c r="BN25" s="108" t="e">
        <f t="shared" ca="1" si="23"/>
        <v>#NAME?</v>
      </c>
      <c r="BO25" s="108" t="e">
        <f t="shared" ca="1" si="23"/>
        <v>#NAME?</v>
      </c>
      <c r="BP25" s="108" t="e">
        <f t="shared" ca="1" si="23"/>
        <v>#NAME?</v>
      </c>
      <c r="BQ25" s="108" t="e">
        <f t="shared" ca="1" si="23"/>
        <v>#NAME?</v>
      </c>
      <c r="BR25" s="108" t="e">
        <f t="shared" ca="1" si="23"/>
        <v>#NAME?</v>
      </c>
      <c r="BS25" s="108" t="e">
        <f t="shared" ca="1" si="23"/>
        <v>#NAME?</v>
      </c>
      <c r="BT25" s="108" t="e">
        <f t="shared" ca="1" si="23"/>
        <v>#NAME?</v>
      </c>
      <c r="BU25" s="108" t="str">
        <f t="shared" ca="1" si="23"/>
        <v/>
      </c>
      <c r="BV25" s="108" t="str">
        <f t="shared" ca="1" si="23"/>
        <v/>
      </c>
      <c r="BW25" s="108" t="e">
        <f t="shared" ca="1" si="23"/>
        <v>#NAME?</v>
      </c>
      <c r="BX25" s="108" t="e">
        <f t="shared" ca="1" si="23"/>
        <v>#NAME?</v>
      </c>
      <c r="BY25" s="108" t="e">
        <f t="shared" ca="1" si="23"/>
        <v>#NAME?</v>
      </c>
      <c r="BZ25" s="108" t="e">
        <f t="shared" ca="1" si="23"/>
        <v>#NAME?</v>
      </c>
      <c r="CA25" s="108" t="e">
        <f t="shared" ca="1" si="23"/>
        <v>#NAME?</v>
      </c>
      <c r="CB25" s="108" t="e">
        <f t="shared" ca="1" si="23"/>
        <v>#NAME?</v>
      </c>
      <c r="CC25" s="108" t="e">
        <f t="shared" ca="1" si="23"/>
        <v>#NAME?</v>
      </c>
      <c r="CD25" s="108" t="e">
        <f t="shared" ca="1" si="23"/>
        <v>#NAME?</v>
      </c>
      <c r="CE25" s="108" t="e">
        <f t="shared" ca="1" si="23"/>
        <v>#NAME?</v>
      </c>
      <c r="CF25" s="108" t="e">
        <f t="shared" ca="1" si="23"/>
        <v>#NAME?</v>
      </c>
      <c r="CG25" s="108" t="e">
        <f t="shared" ca="1" si="23"/>
        <v>#NAME?</v>
      </c>
      <c r="CH25" s="108" t="e">
        <f t="shared" ca="1" si="23"/>
        <v>#NAME?</v>
      </c>
      <c r="CI25" s="108" t="e">
        <f t="shared" ca="1" si="23"/>
        <v>#NAME?</v>
      </c>
      <c r="CJ25" s="108" t="e">
        <f t="shared" ca="1" si="23"/>
        <v>#NAME?</v>
      </c>
      <c r="CK25" s="108" t="e">
        <f t="shared" ca="1" si="23"/>
        <v>#NAME?</v>
      </c>
      <c r="CL25" s="108" t="e">
        <f t="shared" ca="1" si="23"/>
        <v>#NAME?</v>
      </c>
      <c r="CM25" s="108" t="e">
        <f t="shared" ca="1" si="23"/>
        <v>#NAME?</v>
      </c>
      <c r="CN25" s="108" t="e">
        <f t="shared" ca="1" si="23"/>
        <v>#NAME?</v>
      </c>
      <c r="CO25" s="108" t="e">
        <f t="shared" ca="1" si="23"/>
        <v>#NAME?</v>
      </c>
      <c r="CP25" s="108" t="e">
        <f t="shared" ca="1" si="23"/>
        <v>#NAME?</v>
      </c>
      <c r="CQ25" s="108" t="e">
        <f t="shared" ca="1" si="23"/>
        <v>#NAME?</v>
      </c>
      <c r="CR25" s="108" t="e">
        <f t="shared" ca="1" si="23"/>
        <v>#NAME?</v>
      </c>
      <c r="CS25" s="108" t="e">
        <f t="shared" ca="1" si="23"/>
        <v>#NAME?</v>
      </c>
      <c r="CT25" s="108" t="e">
        <f t="shared" ca="1" si="23"/>
        <v>#NAME?</v>
      </c>
      <c r="CU25" s="108" t="e">
        <f t="shared" ca="1" si="23"/>
        <v>#NAME?</v>
      </c>
      <c r="CV25" s="108" t="e">
        <f t="shared" ca="1" si="23"/>
        <v>#NAME?</v>
      </c>
      <c r="CW25" s="108" t="str">
        <f t="shared" ca="1" si="23"/>
        <v/>
      </c>
      <c r="CX25" s="108" t="e">
        <f t="shared" ca="1" si="23"/>
        <v>#NAME?</v>
      </c>
      <c r="CY25" s="108" t="e">
        <f t="shared" ca="1" si="23"/>
        <v>#NAME?</v>
      </c>
      <c r="CZ25" s="108" t="e">
        <f t="shared" ca="1" si="23"/>
        <v>#NAME?</v>
      </c>
      <c r="DA25" s="108" t="str">
        <f t="shared" ca="1" si="23"/>
        <v/>
      </c>
      <c r="DB25" s="108" t="e">
        <f t="shared" ca="1" si="23"/>
        <v>#NAME?</v>
      </c>
      <c r="DC25" s="108" t="e">
        <f t="shared" ca="1" si="23"/>
        <v>#NAME?</v>
      </c>
      <c r="DD25" s="108" t="s">
        <v>1428</v>
      </c>
      <c r="DE25" s="108" t="s">
        <v>1463</v>
      </c>
      <c r="DF25" s="108" t="s">
        <v>1458</v>
      </c>
      <c r="DG25" s="108" t="s">
        <v>1411</v>
      </c>
      <c r="DH25" s="108" t="s">
        <v>1353</v>
      </c>
      <c r="DI25" s="108" t="s">
        <v>1369</v>
      </c>
      <c r="DJ25" s="108" t="s">
        <v>1430</v>
      </c>
      <c r="DK25" s="107"/>
      <c r="DL25" s="107"/>
      <c r="DM25" s="108" t="s">
        <v>1419</v>
      </c>
      <c r="DN25" s="108" t="s">
        <v>1428</v>
      </c>
      <c r="DO25" s="108" t="s">
        <v>1422</v>
      </c>
      <c r="DP25" s="108" t="s">
        <v>1428</v>
      </c>
      <c r="DQ25" s="108" t="s">
        <v>1422</v>
      </c>
      <c r="DR25" s="108" t="s">
        <v>1350</v>
      </c>
      <c r="DS25" s="108" t="s">
        <v>1417</v>
      </c>
      <c r="DT25" s="108" t="s">
        <v>1448</v>
      </c>
      <c r="DU25" s="108" t="s">
        <v>1417</v>
      </c>
      <c r="DV25" s="108" t="s">
        <v>1251</v>
      </c>
      <c r="DW25" s="108" t="s">
        <v>1251</v>
      </c>
      <c r="DX25" s="107"/>
      <c r="DY25" s="107"/>
      <c r="DZ25" s="107"/>
      <c r="EA25" s="108" t="s">
        <v>1350</v>
      </c>
      <c r="EB25" s="108" t="s">
        <v>1391</v>
      </c>
      <c r="EC25" s="108" t="s">
        <v>1391</v>
      </c>
      <c r="ED25" s="107"/>
      <c r="EE25" s="108" t="s">
        <v>1494</v>
      </c>
      <c r="EF25" s="108" t="s">
        <v>1476</v>
      </c>
      <c r="EG25" s="108" t="s">
        <v>1494</v>
      </c>
      <c r="EH25" s="108" t="s">
        <v>1494</v>
      </c>
      <c r="EI25" s="108" t="s">
        <v>1494</v>
      </c>
      <c r="EJ25" s="107"/>
      <c r="EK25" s="108" t="s">
        <v>1304</v>
      </c>
      <c r="EL25" s="108" t="s">
        <v>1419</v>
      </c>
      <c r="EM25" s="108" t="s">
        <v>1334</v>
      </c>
      <c r="EN25" s="108" t="s">
        <v>1304</v>
      </c>
      <c r="EO25" s="108" t="s">
        <v>1301</v>
      </c>
      <c r="EP25" s="108" t="s">
        <v>1251</v>
      </c>
      <c r="EQ25" s="108" t="s">
        <v>1404</v>
      </c>
      <c r="ER25" s="108" t="s">
        <v>1353</v>
      </c>
      <c r="ES25" s="107"/>
      <c r="ET25" s="108" t="s">
        <v>1304</v>
      </c>
      <c r="EU25" s="108" t="s">
        <v>1304</v>
      </c>
      <c r="EV25" s="108" t="s">
        <v>1304</v>
      </c>
      <c r="EW25" s="108" t="s">
        <v>1304</v>
      </c>
      <c r="EX25" s="108" t="s">
        <v>1304</v>
      </c>
      <c r="EY25" s="108" t="s">
        <v>1304</v>
      </c>
      <c r="EZ25" s="108" t="s">
        <v>1304</v>
      </c>
      <c r="FA25" s="108" t="s">
        <v>1304</v>
      </c>
      <c r="FB25" s="108" t="s">
        <v>1251</v>
      </c>
      <c r="FC25" s="108" t="s">
        <v>1304</v>
      </c>
      <c r="FD25" s="108" t="s">
        <v>1256</v>
      </c>
      <c r="FE25" s="108" t="s">
        <v>1304</v>
      </c>
      <c r="FF25" s="108" t="s">
        <v>1251</v>
      </c>
      <c r="FG25" s="108" t="s">
        <v>1304</v>
      </c>
      <c r="FH25" s="107"/>
      <c r="FI25" s="107"/>
      <c r="FJ25" s="107"/>
      <c r="FK25" s="107"/>
      <c r="FL25" s="108" t="s">
        <v>1301</v>
      </c>
      <c r="FM25" s="108" t="s">
        <v>1301</v>
      </c>
      <c r="FN25" s="108" t="s">
        <v>1251</v>
      </c>
      <c r="FO25" s="108" t="s">
        <v>1251</v>
      </c>
      <c r="FP25" s="108" t="s">
        <v>1251</v>
      </c>
      <c r="FQ25" s="108" t="s">
        <v>1251</v>
      </c>
      <c r="FR25" s="108" t="s">
        <v>1304</v>
      </c>
      <c r="FS25" s="108" t="s">
        <v>1301</v>
      </c>
      <c r="FT25" s="108" t="s">
        <v>1282</v>
      </c>
      <c r="FU25" s="108" t="s">
        <v>1353</v>
      </c>
      <c r="FV25" s="107"/>
      <c r="FW25" s="107"/>
      <c r="FX25" s="108" t="s">
        <v>1256</v>
      </c>
      <c r="FY25" s="108" t="s">
        <v>1334</v>
      </c>
      <c r="FZ25" s="108" t="s">
        <v>1304</v>
      </c>
      <c r="GA25" s="108" t="s">
        <v>1301</v>
      </c>
      <c r="GB25" s="107"/>
      <c r="GC25" s="108" t="s">
        <v>1304</v>
      </c>
      <c r="GD25" s="108" t="s">
        <v>1304</v>
      </c>
      <c r="GE25" s="108" t="s">
        <v>1256</v>
      </c>
      <c r="GF25" s="108" t="s">
        <v>1251</v>
      </c>
      <c r="GG25" s="108" t="s">
        <v>1251</v>
      </c>
      <c r="GH25" s="108" t="s">
        <v>1251</v>
      </c>
      <c r="GI25" s="108" t="s">
        <v>1292</v>
      </c>
      <c r="GJ25" s="108" t="s">
        <v>1330</v>
      </c>
      <c r="GK25" s="107"/>
      <c r="GL25" s="108" t="s">
        <v>1304</v>
      </c>
      <c r="GM25" s="108" t="s">
        <v>1301</v>
      </c>
      <c r="GN25" s="108" t="s">
        <v>1251</v>
      </c>
      <c r="GO25" s="108" t="s">
        <v>1251</v>
      </c>
      <c r="GP25" s="108" t="s">
        <v>1251</v>
      </c>
      <c r="GQ25" s="108" t="s">
        <v>1430</v>
      </c>
      <c r="GR25" s="108" t="s">
        <v>1428</v>
      </c>
      <c r="GS25" s="108" t="s">
        <v>1448</v>
      </c>
      <c r="GT25" s="108" t="s">
        <v>1397</v>
      </c>
      <c r="GU25" s="108" t="s">
        <v>1347</v>
      </c>
      <c r="GV25" s="108" t="s">
        <v>1350</v>
      </c>
      <c r="GW25" s="108" t="s">
        <v>1417</v>
      </c>
      <c r="GX25" s="107"/>
      <c r="GY25" s="108" t="s">
        <v>1301</v>
      </c>
      <c r="GZ25" s="108" t="s">
        <v>1251</v>
      </c>
      <c r="HA25" s="108" t="s">
        <v>1304</v>
      </c>
      <c r="HB25" s="108" t="s">
        <v>1251</v>
      </c>
      <c r="HC25" s="108" t="s">
        <v>1251</v>
      </c>
      <c r="HD25" s="108" t="s">
        <v>1304</v>
      </c>
    </row>
    <row r="26" spans="1:212" ht="14.25">
      <c r="A26" s="200">
        <v>26</v>
      </c>
      <c r="B26" s="108" t="s">
        <v>1330</v>
      </c>
      <c r="C26" s="108" t="e">
        <f t="shared" ref="C26:DC26" ca="1" si="24">IF(COUNTIF(DD:DD,$B26),INDIRECT(_xludf.CONCAT("B",$A26)),"")</f>
        <v>#NAME?</v>
      </c>
      <c r="D26" s="108" t="str">
        <f t="shared" ca="1" si="24"/>
        <v/>
      </c>
      <c r="E26" s="108" t="str">
        <f t="shared" ca="1" si="24"/>
        <v/>
      </c>
      <c r="F26" s="108" t="str">
        <f t="shared" ca="1" si="24"/>
        <v/>
      </c>
      <c r="G26" s="108" t="e">
        <f t="shared" ca="1" si="24"/>
        <v>#NAME?</v>
      </c>
      <c r="H26" s="108" t="e">
        <f t="shared" ca="1" si="24"/>
        <v>#NAME?</v>
      </c>
      <c r="I26" s="108" t="str">
        <f t="shared" ca="1" si="24"/>
        <v/>
      </c>
      <c r="J26" s="108" t="str">
        <f t="shared" ca="1" si="24"/>
        <v/>
      </c>
      <c r="K26" s="108" t="str">
        <f t="shared" ca="1" si="24"/>
        <v/>
      </c>
      <c r="L26" s="108" t="str">
        <f t="shared" ca="1" si="24"/>
        <v/>
      </c>
      <c r="M26" s="108" t="e">
        <f t="shared" ca="1" si="24"/>
        <v>#NAME?</v>
      </c>
      <c r="N26" s="108" t="str">
        <f t="shared" ca="1" si="24"/>
        <v/>
      </c>
      <c r="O26" s="108" t="str">
        <f t="shared" ca="1" si="24"/>
        <v/>
      </c>
      <c r="P26" s="108" t="str">
        <f t="shared" ca="1" si="24"/>
        <v/>
      </c>
      <c r="Q26" s="108" t="e">
        <f t="shared" ca="1" si="24"/>
        <v>#NAME?</v>
      </c>
      <c r="R26" s="108" t="str">
        <f t="shared" ca="1" si="24"/>
        <v/>
      </c>
      <c r="S26" s="108" t="str">
        <f t="shared" ca="1" si="24"/>
        <v/>
      </c>
      <c r="T26" s="108" t="str">
        <f t="shared" ca="1" si="24"/>
        <v/>
      </c>
      <c r="U26" s="108" t="str">
        <f t="shared" ca="1" si="24"/>
        <v/>
      </c>
      <c r="V26" s="108" t="str">
        <f t="shared" ca="1" si="24"/>
        <v/>
      </c>
      <c r="W26" s="108" t="str">
        <f t="shared" ca="1" si="24"/>
        <v/>
      </c>
      <c r="X26" s="108" t="str">
        <f t="shared" ca="1" si="24"/>
        <v/>
      </c>
      <c r="Y26" s="108" t="str">
        <f t="shared" ca="1" si="24"/>
        <v/>
      </c>
      <c r="Z26" s="108" t="e">
        <f t="shared" ca="1" si="24"/>
        <v>#NAME?</v>
      </c>
      <c r="AA26" s="108" t="e">
        <f t="shared" ca="1" si="24"/>
        <v>#NAME?</v>
      </c>
      <c r="AB26" s="108" t="e">
        <f t="shared" ca="1" si="24"/>
        <v>#NAME?</v>
      </c>
      <c r="AC26" s="108" t="str">
        <f t="shared" ca="1" si="24"/>
        <v/>
      </c>
      <c r="AD26" s="108" t="str">
        <f t="shared" ca="1" si="24"/>
        <v/>
      </c>
      <c r="AE26" s="108" t="str">
        <f t="shared" ca="1" si="24"/>
        <v/>
      </c>
      <c r="AF26" s="108" t="str">
        <f t="shared" ca="1" si="24"/>
        <v/>
      </c>
      <c r="AG26" s="108" t="str">
        <f t="shared" ca="1" si="24"/>
        <v/>
      </c>
      <c r="AH26" s="108" t="str">
        <f t="shared" ca="1" si="24"/>
        <v/>
      </c>
      <c r="AI26" s="108" t="str">
        <f t="shared" ca="1" si="24"/>
        <v/>
      </c>
      <c r="AJ26" s="108" t="e">
        <f t="shared" ca="1" si="24"/>
        <v>#NAME?</v>
      </c>
      <c r="AK26" s="108" t="str">
        <f t="shared" ca="1" si="24"/>
        <v/>
      </c>
      <c r="AL26" s="108" t="str">
        <f t="shared" ca="1" si="24"/>
        <v/>
      </c>
      <c r="AM26" s="108" t="e">
        <f t="shared" ca="1" si="24"/>
        <v>#NAME?</v>
      </c>
      <c r="AN26" s="108" t="str">
        <f t="shared" ca="1" si="24"/>
        <v/>
      </c>
      <c r="AO26" s="108" t="e">
        <f t="shared" ca="1" si="24"/>
        <v>#NAME?</v>
      </c>
      <c r="AP26" s="108" t="str">
        <f t="shared" ca="1" si="24"/>
        <v/>
      </c>
      <c r="AQ26" s="108" t="str">
        <f t="shared" ca="1" si="24"/>
        <v/>
      </c>
      <c r="AR26" s="108" t="str">
        <f t="shared" ca="1" si="24"/>
        <v/>
      </c>
      <c r="AS26" s="108" t="e">
        <f t="shared" ca="1" si="24"/>
        <v>#NAME?</v>
      </c>
      <c r="AT26" s="108" t="e">
        <f t="shared" ca="1" si="24"/>
        <v>#NAME?</v>
      </c>
      <c r="AU26" s="108" t="e">
        <f t="shared" ca="1" si="24"/>
        <v>#NAME?</v>
      </c>
      <c r="AV26" s="108" t="e">
        <f t="shared" ca="1" si="24"/>
        <v>#NAME?</v>
      </c>
      <c r="AW26" s="108" t="e">
        <f t="shared" ca="1" si="24"/>
        <v>#NAME?</v>
      </c>
      <c r="AX26" s="108" t="e">
        <f t="shared" ca="1" si="24"/>
        <v>#NAME?</v>
      </c>
      <c r="AY26" s="108" t="str">
        <f t="shared" ca="1" si="24"/>
        <v/>
      </c>
      <c r="AZ26" s="108" t="e">
        <f t="shared" ca="1" si="24"/>
        <v>#NAME?</v>
      </c>
      <c r="BA26" s="108" t="str">
        <f t="shared" ca="1" si="24"/>
        <v/>
      </c>
      <c r="BB26" s="108" t="e">
        <f t="shared" ca="1" si="24"/>
        <v>#NAME?</v>
      </c>
      <c r="BC26" s="108" t="str">
        <f t="shared" ca="1" si="24"/>
        <v/>
      </c>
      <c r="BD26" s="108" t="e">
        <f t="shared" ca="1" si="24"/>
        <v>#NAME?</v>
      </c>
      <c r="BE26" s="108" t="str">
        <f t="shared" ca="1" si="24"/>
        <v/>
      </c>
      <c r="BF26" s="108" t="e">
        <f t="shared" ca="1" si="24"/>
        <v>#NAME?</v>
      </c>
      <c r="BG26" s="108" t="str">
        <f t="shared" ca="1" si="24"/>
        <v/>
      </c>
      <c r="BH26" s="108" t="str">
        <f t="shared" ca="1" si="24"/>
        <v/>
      </c>
      <c r="BI26" s="108" t="str">
        <f t="shared" ca="1" si="24"/>
        <v/>
      </c>
      <c r="BJ26" s="108" t="str">
        <f t="shared" ca="1" si="24"/>
        <v/>
      </c>
      <c r="BK26" s="108" t="str">
        <f t="shared" ca="1" si="24"/>
        <v/>
      </c>
      <c r="BL26" s="108" t="str">
        <f t="shared" ca="1" si="24"/>
        <v/>
      </c>
      <c r="BM26" s="108" t="str">
        <f t="shared" ca="1" si="24"/>
        <v/>
      </c>
      <c r="BN26" s="108" t="str">
        <f t="shared" ca="1" si="24"/>
        <v/>
      </c>
      <c r="BO26" s="108" t="str">
        <f t="shared" ca="1" si="24"/>
        <v/>
      </c>
      <c r="BP26" s="108" t="str">
        <f t="shared" ca="1" si="24"/>
        <v/>
      </c>
      <c r="BQ26" s="108" t="e">
        <f t="shared" ca="1" si="24"/>
        <v>#NAME?</v>
      </c>
      <c r="BR26" s="108" t="e">
        <f t="shared" ca="1" si="24"/>
        <v>#NAME?</v>
      </c>
      <c r="BS26" s="108" t="e">
        <f t="shared" ca="1" si="24"/>
        <v>#NAME?</v>
      </c>
      <c r="BT26" s="108" t="e">
        <f t="shared" ca="1" si="24"/>
        <v>#NAME?</v>
      </c>
      <c r="BU26" s="108" t="str">
        <f t="shared" ca="1" si="24"/>
        <v/>
      </c>
      <c r="BV26" s="108" t="str">
        <f t="shared" ca="1" si="24"/>
        <v/>
      </c>
      <c r="BW26" s="108" t="str">
        <f t="shared" ca="1" si="24"/>
        <v/>
      </c>
      <c r="BX26" s="108" t="str">
        <f t="shared" ca="1" si="24"/>
        <v/>
      </c>
      <c r="BY26" s="108" t="e">
        <f t="shared" ca="1" si="24"/>
        <v>#NAME?</v>
      </c>
      <c r="BZ26" s="108" t="str">
        <f t="shared" ca="1" si="24"/>
        <v/>
      </c>
      <c r="CA26" s="108" t="str">
        <f t="shared" ca="1" si="24"/>
        <v/>
      </c>
      <c r="CB26" s="108" t="e">
        <f t="shared" ca="1" si="24"/>
        <v>#NAME?</v>
      </c>
      <c r="CC26" s="108" t="e">
        <f t="shared" ca="1" si="24"/>
        <v>#NAME?</v>
      </c>
      <c r="CD26" s="108" t="str">
        <f t="shared" ca="1" si="24"/>
        <v/>
      </c>
      <c r="CE26" s="108" t="str">
        <f t="shared" ca="1" si="24"/>
        <v/>
      </c>
      <c r="CF26" s="108" t="str">
        <f t="shared" ca="1" si="24"/>
        <v/>
      </c>
      <c r="CG26" s="108" t="str">
        <f t="shared" ca="1" si="24"/>
        <v/>
      </c>
      <c r="CH26" s="108" t="str">
        <f t="shared" ca="1" si="24"/>
        <v/>
      </c>
      <c r="CI26" s="108" t="e">
        <f t="shared" ca="1" si="24"/>
        <v>#NAME?</v>
      </c>
      <c r="CJ26" s="108" t="str">
        <f t="shared" ca="1" si="24"/>
        <v/>
      </c>
      <c r="CK26" s="108" t="e">
        <f t="shared" ca="1" si="24"/>
        <v>#NAME?</v>
      </c>
      <c r="CL26" s="108" t="e">
        <f t="shared" ca="1" si="24"/>
        <v>#NAME?</v>
      </c>
      <c r="CM26" s="108" t="str">
        <f t="shared" ca="1" si="24"/>
        <v/>
      </c>
      <c r="CN26" s="108" t="str">
        <f t="shared" ca="1" si="24"/>
        <v/>
      </c>
      <c r="CO26" s="108" t="str">
        <f t="shared" ca="1" si="24"/>
        <v/>
      </c>
      <c r="CP26" s="108" t="e">
        <f t="shared" ca="1" si="24"/>
        <v>#NAME?</v>
      </c>
      <c r="CQ26" s="108" t="str">
        <f t="shared" ca="1" si="24"/>
        <v/>
      </c>
      <c r="CR26" s="108" t="str">
        <f t="shared" ca="1" si="24"/>
        <v/>
      </c>
      <c r="CS26" s="108" t="e">
        <f t="shared" ca="1" si="24"/>
        <v>#NAME?</v>
      </c>
      <c r="CT26" s="108" t="e">
        <f t="shared" ca="1" si="24"/>
        <v>#NAME?</v>
      </c>
      <c r="CU26" s="108" t="str">
        <f t="shared" ca="1" si="24"/>
        <v/>
      </c>
      <c r="CV26" s="108" t="str">
        <f t="shared" ca="1" si="24"/>
        <v/>
      </c>
      <c r="CW26" s="108" t="str">
        <f t="shared" ca="1" si="24"/>
        <v/>
      </c>
      <c r="CX26" s="108" t="e">
        <f t="shared" ca="1" si="24"/>
        <v>#NAME?</v>
      </c>
      <c r="CY26" s="108" t="str">
        <f t="shared" ca="1" si="24"/>
        <v/>
      </c>
      <c r="CZ26" s="108" t="e">
        <f t="shared" ca="1" si="24"/>
        <v>#NAME?</v>
      </c>
      <c r="DA26" s="108" t="e">
        <f t="shared" ca="1" si="24"/>
        <v>#NAME?</v>
      </c>
      <c r="DB26" s="108" t="str">
        <f t="shared" ca="1" si="24"/>
        <v/>
      </c>
      <c r="DC26" s="108" t="e">
        <f t="shared" ca="1" si="24"/>
        <v>#NAME?</v>
      </c>
      <c r="DD26" s="108" t="s">
        <v>1430</v>
      </c>
      <c r="DE26" s="108" t="s">
        <v>1476</v>
      </c>
      <c r="DF26" s="108" t="s">
        <v>1463</v>
      </c>
      <c r="DG26" s="108" t="s">
        <v>1414</v>
      </c>
      <c r="DH26" s="108" t="s">
        <v>1363</v>
      </c>
      <c r="DI26" s="108" t="s">
        <v>1375</v>
      </c>
      <c r="DJ26" s="108" t="s">
        <v>1451</v>
      </c>
      <c r="DK26" s="107"/>
      <c r="DL26" s="107"/>
      <c r="DM26" s="108" t="s">
        <v>1428</v>
      </c>
      <c r="DN26" s="108" t="s">
        <v>1430</v>
      </c>
      <c r="DO26" s="108" t="s">
        <v>1428</v>
      </c>
      <c r="DP26" s="108" t="s">
        <v>1454</v>
      </c>
      <c r="DQ26" s="108" t="s">
        <v>1428</v>
      </c>
      <c r="DR26" s="108" t="s">
        <v>1353</v>
      </c>
      <c r="DS26" s="108" t="s">
        <v>1422</v>
      </c>
      <c r="DT26" s="108" t="s">
        <v>1454</v>
      </c>
      <c r="DU26" s="108" t="s">
        <v>1419</v>
      </c>
      <c r="DV26" s="108" t="s">
        <v>1256</v>
      </c>
      <c r="DW26" s="108" t="s">
        <v>1256</v>
      </c>
      <c r="DX26" s="107"/>
      <c r="DY26" s="107"/>
      <c r="DZ26" s="107"/>
      <c r="EA26" s="108" t="s">
        <v>1353</v>
      </c>
      <c r="EB26" s="108" t="s">
        <v>1397</v>
      </c>
      <c r="EC26" s="108" t="s">
        <v>1397</v>
      </c>
      <c r="ED26" s="107"/>
      <c r="EE26" s="108" t="s">
        <v>1506</v>
      </c>
      <c r="EF26" s="108" t="s">
        <v>1494</v>
      </c>
      <c r="EG26" s="108" t="s">
        <v>1506</v>
      </c>
      <c r="EH26" s="108" t="s">
        <v>1506</v>
      </c>
      <c r="EI26" s="108" t="s">
        <v>1506</v>
      </c>
      <c r="EJ26" s="107"/>
      <c r="EK26" s="108" t="s">
        <v>1251</v>
      </c>
      <c r="EL26" s="108" t="s">
        <v>1428</v>
      </c>
      <c r="EM26" s="108" t="s">
        <v>1451</v>
      </c>
      <c r="EN26" s="108" t="s">
        <v>1251</v>
      </c>
      <c r="EO26" s="108" t="s">
        <v>1334</v>
      </c>
      <c r="EP26" s="108" t="s">
        <v>1256</v>
      </c>
      <c r="EQ26" s="108" t="s">
        <v>1506</v>
      </c>
      <c r="ER26" s="108" t="s">
        <v>1341</v>
      </c>
      <c r="ES26" s="107"/>
      <c r="ET26" s="108" t="s">
        <v>1251</v>
      </c>
      <c r="EU26" s="108" t="s">
        <v>1251</v>
      </c>
      <c r="EV26" s="108" t="s">
        <v>1251</v>
      </c>
      <c r="EW26" s="108" t="s">
        <v>1251</v>
      </c>
      <c r="EX26" s="108" t="s">
        <v>1251</v>
      </c>
      <c r="EY26" s="108" t="s">
        <v>1251</v>
      </c>
      <c r="EZ26" s="108" t="s">
        <v>1251</v>
      </c>
      <c r="FA26" s="108" t="s">
        <v>1251</v>
      </c>
      <c r="FB26" s="108" t="s">
        <v>1256</v>
      </c>
      <c r="FC26" s="108" t="s">
        <v>1251</v>
      </c>
      <c r="FD26" s="108" t="s">
        <v>1301</v>
      </c>
      <c r="FE26" s="108" t="s">
        <v>1251</v>
      </c>
      <c r="FF26" s="108" t="s">
        <v>1256</v>
      </c>
      <c r="FG26" s="108" t="s">
        <v>1251</v>
      </c>
      <c r="FH26" s="107"/>
      <c r="FI26" s="107"/>
      <c r="FJ26" s="107"/>
      <c r="FK26" s="107"/>
      <c r="FL26" s="108" t="s">
        <v>1334</v>
      </c>
      <c r="FM26" s="108" t="s">
        <v>1334</v>
      </c>
      <c r="FN26" s="108" t="s">
        <v>1256</v>
      </c>
      <c r="FO26" s="108" t="s">
        <v>1256</v>
      </c>
      <c r="FP26" s="108" t="s">
        <v>1256</v>
      </c>
      <c r="FQ26" s="108" t="s">
        <v>1256</v>
      </c>
      <c r="FR26" s="108" t="s">
        <v>1251</v>
      </c>
      <c r="FS26" s="108" t="s">
        <v>1334</v>
      </c>
      <c r="FT26" s="108" t="s">
        <v>1337</v>
      </c>
      <c r="FU26" s="108" t="s">
        <v>1341</v>
      </c>
      <c r="FV26" s="107"/>
      <c r="FW26" s="107"/>
      <c r="FX26" s="108" t="s">
        <v>1334</v>
      </c>
      <c r="FY26" s="108" t="s">
        <v>1451</v>
      </c>
      <c r="FZ26" s="108" t="s">
        <v>1251</v>
      </c>
      <c r="GA26" s="108" t="s">
        <v>1334</v>
      </c>
      <c r="GB26" s="107"/>
      <c r="GC26" s="108" t="s">
        <v>1251</v>
      </c>
      <c r="GD26" s="108" t="s">
        <v>1251</v>
      </c>
      <c r="GE26" s="108" t="s">
        <v>1334</v>
      </c>
      <c r="GF26" s="108" t="s">
        <v>1256</v>
      </c>
      <c r="GG26" s="108" t="s">
        <v>1256</v>
      </c>
      <c r="GH26" s="108" t="s">
        <v>1256</v>
      </c>
      <c r="GI26" s="108" t="s">
        <v>1337</v>
      </c>
      <c r="GJ26" s="108" t="s">
        <v>1304</v>
      </c>
      <c r="GK26" s="107"/>
      <c r="GL26" s="108" t="s">
        <v>1251</v>
      </c>
      <c r="GM26" s="108" t="s">
        <v>1334</v>
      </c>
      <c r="GN26" s="108" t="s">
        <v>1256</v>
      </c>
      <c r="GO26" s="108" t="s">
        <v>1256</v>
      </c>
      <c r="GP26" s="108" t="s">
        <v>1256</v>
      </c>
      <c r="GQ26" s="108" t="s">
        <v>1451</v>
      </c>
      <c r="GR26" s="108" t="s">
        <v>1430</v>
      </c>
      <c r="GS26" s="108" t="s">
        <v>1458</v>
      </c>
      <c r="GT26" s="108" t="s">
        <v>1404</v>
      </c>
      <c r="GU26" s="108" t="s">
        <v>1350</v>
      </c>
      <c r="GV26" s="108" t="s">
        <v>1353</v>
      </c>
      <c r="GW26" s="108" t="s">
        <v>1419</v>
      </c>
      <c r="GX26" s="107"/>
      <c r="GY26" s="108" t="s">
        <v>1334</v>
      </c>
      <c r="GZ26" s="108" t="s">
        <v>1256</v>
      </c>
      <c r="HA26" s="108" t="s">
        <v>1251</v>
      </c>
      <c r="HB26" s="108" t="s">
        <v>1256</v>
      </c>
      <c r="HC26" s="108" t="s">
        <v>1256</v>
      </c>
      <c r="HD26" s="108" t="s">
        <v>1251</v>
      </c>
    </row>
    <row r="27" spans="1:212" ht="14.25">
      <c r="A27" s="200">
        <v>27</v>
      </c>
      <c r="B27" s="108" t="s">
        <v>1334</v>
      </c>
      <c r="C27" s="108" t="e">
        <f t="shared" ref="C27:DC27" ca="1" si="25">IF(COUNTIF(DD:DD,$B27),INDIRECT(_xludf.CONCAT("B",$A27)),"")</f>
        <v>#NAME?</v>
      </c>
      <c r="D27" s="108" t="e">
        <f t="shared" ca="1" si="25"/>
        <v>#NAME?</v>
      </c>
      <c r="E27" s="108" t="e">
        <f t="shared" ca="1" si="25"/>
        <v>#NAME?</v>
      </c>
      <c r="F27" s="108" t="e">
        <f t="shared" ca="1" si="25"/>
        <v>#NAME?</v>
      </c>
      <c r="G27" s="108" t="e">
        <f t="shared" ca="1" si="25"/>
        <v>#NAME?</v>
      </c>
      <c r="H27" s="108" t="e">
        <f t="shared" ca="1" si="25"/>
        <v>#NAME?</v>
      </c>
      <c r="I27" s="108" t="e">
        <f t="shared" ca="1" si="25"/>
        <v>#NAME?</v>
      </c>
      <c r="J27" s="108" t="str">
        <f t="shared" ca="1" si="25"/>
        <v/>
      </c>
      <c r="K27" s="108" t="str">
        <f t="shared" ca="1" si="25"/>
        <v/>
      </c>
      <c r="L27" s="108" t="e">
        <f t="shared" ca="1" si="25"/>
        <v>#NAME?</v>
      </c>
      <c r="M27" s="108" t="str">
        <f t="shared" ca="1" si="25"/>
        <v/>
      </c>
      <c r="N27" s="108" t="e">
        <f t="shared" ca="1" si="25"/>
        <v>#NAME?</v>
      </c>
      <c r="O27" s="108" t="e">
        <f t="shared" ca="1" si="25"/>
        <v>#NAME?</v>
      </c>
      <c r="P27" s="108" t="e">
        <f t="shared" ca="1" si="25"/>
        <v>#NAME?</v>
      </c>
      <c r="Q27" s="108" t="e">
        <f t="shared" ca="1" si="25"/>
        <v>#NAME?</v>
      </c>
      <c r="R27" s="108" t="e">
        <f t="shared" ca="1" si="25"/>
        <v>#NAME?</v>
      </c>
      <c r="S27" s="108" t="e">
        <f t="shared" ca="1" si="25"/>
        <v>#NAME?</v>
      </c>
      <c r="T27" s="108" t="e">
        <f t="shared" ca="1" si="25"/>
        <v>#NAME?</v>
      </c>
      <c r="U27" s="108" t="e">
        <f t="shared" ca="1" si="25"/>
        <v>#NAME?</v>
      </c>
      <c r="V27" s="108" t="e">
        <f t="shared" ca="1" si="25"/>
        <v>#NAME?</v>
      </c>
      <c r="W27" s="108" t="str">
        <f t="shared" ca="1" si="25"/>
        <v/>
      </c>
      <c r="X27" s="108" t="str">
        <f t="shared" ca="1" si="25"/>
        <v/>
      </c>
      <c r="Y27" s="108" t="str">
        <f t="shared" ca="1" si="25"/>
        <v/>
      </c>
      <c r="Z27" s="108" t="e">
        <f t="shared" ca="1" si="25"/>
        <v>#NAME?</v>
      </c>
      <c r="AA27" s="108" t="e">
        <f t="shared" ca="1" si="25"/>
        <v>#NAME?</v>
      </c>
      <c r="AB27" s="108" t="e">
        <f t="shared" ca="1" si="25"/>
        <v>#NAME?</v>
      </c>
      <c r="AC27" s="108" t="str">
        <f t="shared" ca="1" si="25"/>
        <v/>
      </c>
      <c r="AD27" s="108" t="str">
        <f t="shared" ca="1" si="25"/>
        <v/>
      </c>
      <c r="AE27" s="108" t="str">
        <f t="shared" ca="1" si="25"/>
        <v/>
      </c>
      <c r="AF27" s="108" t="str">
        <f t="shared" ca="1" si="25"/>
        <v/>
      </c>
      <c r="AG27" s="108" t="str">
        <f t="shared" ca="1" si="25"/>
        <v/>
      </c>
      <c r="AH27" s="108" t="str">
        <f t="shared" ca="1" si="25"/>
        <v/>
      </c>
      <c r="AI27" s="108" t="str">
        <f t="shared" ca="1" si="25"/>
        <v/>
      </c>
      <c r="AJ27" s="108" t="e">
        <f t="shared" ca="1" si="25"/>
        <v>#NAME?</v>
      </c>
      <c r="AK27" s="108" t="e">
        <f t="shared" ca="1" si="25"/>
        <v>#NAME?</v>
      </c>
      <c r="AL27" s="108" t="e">
        <f t="shared" ca="1" si="25"/>
        <v>#NAME?</v>
      </c>
      <c r="AM27" s="108" t="e">
        <f t="shared" ca="1" si="25"/>
        <v>#NAME?</v>
      </c>
      <c r="AN27" s="108" t="e">
        <f t="shared" ca="1" si="25"/>
        <v>#NAME?</v>
      </c>
      <c r="AO27" s="108" t="e">
        <f t="shared" ca="1" si="25"/>
        <v>#NAME?</v>
      </c>
      <c r="AP27" s="108" t="e">
        <f t="shared" ca="1" si="25"/>
        <v>#NAME?</v>
      </c>
      <c r="AQ27" s="108" t="e">
        <f t="shared" ca="1" si="25"/>
        <v>#NAME?</v>
      </c>
      <c r="AR27" s="108" t="str">
        <f t="shared" ca="1" si="25"/>
        <v/>
      </c>
      <c r="AS27" s="108" t="e">
        <f t="shared" ca="1" si="25"/>
        <v>#NAME?</v>
      </c>
      <c r="AT27" s="108" t="e">
        <f t="shared" ca="1" si="25"/>
        <v>#NAME?</v>
      </c>
      <c r="AU27" s="108" t="e">
        <f t="shared" ca="1" si="25"/>
        <v>#NAME?</v>
      </c>
      <c r="AV27" s="108" t="e">
        <f t="shared" ca="1" si="25"/>
        <v>#NAME?</v>
      </c>
      <c r="AW27" s="108" t="e">
        <f t="shared" ca="1" si="25"/>
        <v>#NAME?</v>
      </c>
      <c r="AX27" s="108" t="e">
        <f t="shared" ca="1" si="25"/>
        <v>#NAME?</v>
      </c>
      <c r="AY27" s="108" t="e">
        <f t="shared" ca="1" si="25"/>
        <v>#NAME?</v>
      </c>
      <c r="AZ27" s="108" t="e">
        <f t="shared" ca="1" si="25"/>
        <v>#NAME?</v>
      </c>
      <c r="BA27" s="108" t="e">
        <f t="shared" ca="1" si="25"/>
        <v>#NAME?</v>
      </c>
      <c r="BB27" s="108" t="str">
        <f t="shared" ca="1" si="25"/>
        <v/>
      </c>
      <c r="BC27" s="108" t="e">
        <f t="shared" ca="1" si="25"/>
        <v>#NAME?</v>
      </c>
      <c r="BD27" s="108" t="e">
        <f t="shared" ca="1" si="25"/>
        <v>#NAME?</v>
      </c>
      <c r="BE27" s="108" t="e">
        <f t="shared" ca="1" si="25"/>
        <v>#NAME?</v>
      </c>
      <c r="BF27" s="108" t="e">
        <f t="shared" ca="1" si="25"/>
        <v>#NAME?</v>
      </c>
      <c r="BG27" s="108" t="str">
        <f t="shared" ca="1" si="25"/>
        <v/>
      </c>
      <c r="BH27" s="108" t="str">
        <f t="shared" ca="1" si="25"/>
        <v/>
      </c>
      <c r="BI27" s="108" t="str">
        <f t="shared" ca="1" si="25"/>
        <v/>
      </c>
      <c r="BJ27" s="108" t="str">
        <f t="shared" ca="1" si="25"/>
        <v/>
      </c>
      <c r="BK27" s="108" t="e">
        <f t="shared" ca="1" si="25"/>
        <v>#NAME?</v>
      </c>
      <c r="BL27" s="108" t="e">
        <f t="shared" ca="1" si="25"/>
        <v>#NAME?</v>
      </c>
      <c r="BM27" s="108" t="e">
        <f t="shared" ca="1" si="25"/>
        <v>#NAME?</v>
      </c>
      <c r="BN27" s="108" t="e">
        <f t="shared" ca="1" si="25"/>
        <v>#NAME?</v>
      </c>
      <c r="BO27" s="108" t="e">
        <f t="shared" ca="1" si="25"/>
        <v>#NAME?</v>
      </c>
      <c r="BP27" s="108" t="e">
        <f t="shared" ca="1" si="25"/>
        <v>#NAME?</v>
      </c>
      <c r="BQ27" s="108" t="e">
        <f t="shared" ca="1" si="25"/>
        <v>#NAME?</v>
      </c>
      <c r="BR27" s="108" t="e">
        <f t="shared" ca="1" si="25"/>
        <v>#NAME?</v>
      </c>
      <c r="BS27" s="108" t="e">
        <f t="shared" ca="1" si="25"/>
        <v>#NAME?</v>
      </c>
      <c r="BT27" s="108" t="e">
        <f t="shared" ca="1" si="25"/>
        <v>#NAME?</v>
      </c>
      <c r="BU27" s="108" t="str">
        <f t="shared" ca="1" si="25"/>
        <v/>
      </c>
      <c r="BV27" s="108" t="str">
        <f t="shared" ca="1" si="25"/>
        <v/>
      </c>
      <c r="BW27" s="108" t="e">
        <f t="shared" ca="1" si="25"/>
        <v>#NAME?</v>
      </c>
      <c r="BX27" s="108" t="e">
        <f t="shared" ca="1" si="25"/>
        <v>#NAME?</v>
      </c>
      <c r="BY27" s="108" t="e">
        <f t="shared" ca="1" si="25"/>
        <v>#NAME?</v>
      </c>
      <c r="BZ27" s="108" t="e">
        <f t="shared" ca="1" si="25"/>
        <v>#NAME?</v>
      </c>
      <c r="CA27" s="108" t="str">
        <f t="shared" ca="1" si="25"/>
        <v/>
      </c>
      <c r="CB27" s="108" t="e">
        <f t="shared" ca="1" si="25"/>
        <v>#NAME?</v>
      </c>
      <c r="CC27" s="108" t="e">
        <f t="shared" ca="1" si="25"/>
        <v>#NAME?</v>
      </c>
      <c r="CD27" s="108" t="e">
        <f t="shared" ca="1" si="25"/>
        <v>#NAME?</v>
      </c>
      <c r="CE27" s="108" t="e">
        <f t="shared" ca="1" si="25"/>
        <v>#NAME?</v>
      </c>
      <c r="CF27" s="108" t="e">
        <f t="shared" ca="1" si="25"/>
        <v>#NAME?</v>
      </c>
      <c r="CG27" s="108" t="e">
        <f t="shared" ca="1" si="25"/>
        <v>#NAME?</v>
      </c>
      <c r="CH27" s="108" t="e">
        <f t="shared" ca="1" si="25"/>
        <v>#NAME?</v>
      </c>
      <c r="CI27" s="108" t="e">
        <f t="shared" ca="1" si="25"/>
        <v>#NAME?</v>
      </c>
      <c r="CJ27" s="108" t="str">
        <f t="shared" ca="1" si="25"/>
        <v/>
      </c>
      <c r="CK27" s="108" t="e">
        <f t="shared" ca="1" si="25"/>
        <v>#NAME?</v>
      </c>
      <c r="CL27" s="108" t="e">
        <f t="shared" ca="1" si="25"/>
        <v>#NAME?</v>
      </c>
      <c r="CM27" s="108" t="e">
        <f t="shared" ca="1" si="25"/>
        <v>#NAME?</v>
      </c>
      <c r="CN27" s="108" t="e">
        <f t="shared" ca="1" si="25"/>
        <v>#NAME?</v>
      </c>
      <c r="CO27" s="108" t="e">
        <f t="shared" ca="1" si="25"/>
        <v>#NAME?</v>
      </c>
      <c r="CP27" s="108" t="e">
        <f t="shared" ca="1" si="25"/>
        <v>#NAME?</v>
      </c>
      <c r="CQ27" s="108" t="e">
        <f t="shared" ca="1" si="25"/>
        <v>#NAME?</v>
      </c>
      <c r="CR27" s="108" t="e">
        <f t="shared" ca="1" si="25"/>
        <v>#NAME?</v>
      </c>
      <c r="CS27" s="108" t="e">
        <f t="shared" ca="1" si="25"/>
        <v>#NAME?</v>
      </c>
      <c r="CT27" s="108" t="e">
        <f t="shared" ca="1" si="25"/>
        <v>#NAME?</v>
      </c>
      <c r="CU27" s="108" t="e">
        <f t="shared" ca="1" si="25"/>
        <v>#NAME?</v>
      </c>
      <c r="CV27" s="108" t="e">
        <f t="shared" ca="1" si="25"/>
        <v>#NAME?</v>
      </c>
      <c r="CW27" s="108" t="str">
        <f t="shared" ca="1" si="25"/>
        <v/>
      </c>
      <c r="CX27" s="108" t="e">
        <f t="shared" ca="1" si="25"/>
        <v>#NAME?</v>
      </c>
      <c r="CY27" s="108" t="e">
        <f t="shared" ca="1" si="25"/>
        <v>#NAME?</v>
      </c>
      <c r="CZ27" s="108" t="e">
        <f t="shared" ca="1" si="25"/>
        <v>#NAME?</v>
      </c>
      <c r="DA27" s="108" t="e">
        <f t="shared" ca="1" si="25"/>
        <v>#NAME?</v>
      </c>
      <c r="DB27" s="108" t="e">
        <f t="shared" ca="1" si="25"/>
        <v>#NAME?</v>
      </c>
      <c r="DC27" s="108" t="e">
        <f t="shared" ca="1" si="25"/>
        <v>#NAME?</v>
      </c>
      <c r="DD27" s="108" t="s">
        <v>1451</v>
      </c>
      <c r="DE27" s="108" t="s">
        <v>1494</v>
      </c>
      <c r="DF27" s="108" t="s">
        <v>1476</v>
      </c>
      <c r="DG27" s="108" t="s">
        <v>1417</v>
      </c>
      <c r="DH27" s="108" t="s">
        <v>1369</v>
      </c>
      <c r="DI27" s="108" t="s">
        <v>1388</v>
      </c>
      <c r="DJ27" s="108" t="s">
        <v>1463</v>
      </c>
      <c r="DK27" s="107"/>
      <c r="DL27" s="107"/>
      <c r="DM27" s="108" t="s">
        <v>1430</v>
      </c>
      <c r="DN27" s="108" t="s">
        <v>1451</v>
      </c>
      <c r="DO27" s="108" t="s">
        <v>1448</v>
      </c>
      <c r="DP27" s="108" t="s">
        <v>1458</v>
      </c>
      <c r="DQ27" s="108" t="s">
        <v>1448</v>
      </c>
      <c r="DR27" s="108" t="s">
        <v>1363</v>
      </c>
      <c r="DS27" s="108" t="s">
        <v>1428</v>
      </c>
      <c r="DT27" s="108" t="s">
        <v>1458</v>
      </c>
      <c r="DU27" s="108" t="s">
        <v>1428</v>
      </c>
      <c r="DV27" s="108" t="s">
        <v>1301</v>
      </c>
      <c r="DW27" s="108" t="s">
        <v>1334</v>
      </c>
      <c r="DX27" s="107"/>
      <c r="DY27" s="107"/>
      <c r="DZ27" s="107"/>
      <c r="EA27" s="108" t="s">
        <v>1363</v>
      </c>
      <c r="EB27" s="108" t="s">
        <v>1404</v>
      </c>
      <c r="EC27" s="108" t="s">
        <v>1404</v>
      </c>
      <c r="ED27" s="107"/>
      <c r="EE27" s="108" t="s">
        <v>1509</v>
      </c>
      <c r="EF27" s="108" t="s">
        <v>1506</v>
      </c>
      <c r="EG27" s="108" t="s">
        <v>1509</v>
      </c>
      <c r="EH27" s="108" t="s">
        <v>1509</v>
      </c>
      <c r="EI27" s="108" t="s">
        <v>1509</v>
      </c>
      <c r="EJ27" s="107"/>
      <c r="EK27" s="108" t="s">
        <v>1256</v>
      </c>
      <c r="EL27" s="108" t="s">
        <v>1442</v>
      </c>
      <c r="EM27" s="108" t="s">
        <v>1419</v>
      </c>
      <c r="EN27" s="108" t="s">
        <v>1256</v>
      </c>
      <c r="EO27" s="108" t="s">
        <v>1353</v>
      </c>
      <c r="EP27" s="108" t="s">
        <v>1301</v>
      </c>
      <c r="EQ27" s="108" t="s">
        <v>1292</v>
      </c>
      <c r="ER27" s="108" t="s">
        <v>1451</v>
      </c>
      <c r="ES27" s="107"/>
      <c r="ET27" s="108" t="s">
        <v>1256</v>
      </c>
      <c r="EU27" s="108" t="s">
        <v>1256</v>
      </c>
      <c r="EV27" s="108" t="s">
        <v>1256</v>
      </c>
      <c r="EW27" s="108" t="s">
        <v>1256</v>
      </c>
      <c r="EX27" s="108" t="s">
        <v>1256</v>
      </c>
      <c r="EY27" s="108" t="s">
        <v>1256</v>
      </c>
      <c r="EZ27" s="108" t="s">
        <v>1256</v>
      </c>
      <c r="FA27" s="108" t="s">
        <v>1256</v>
      </c>
      <c r="FB27" s="108" t="s">
        <v>1301</v>
      </c>
      <c r="FC27" s="108" t="s">
        <v>1256</v>
      </c>
      <c r="FD27" s="108" t="s">
        <v>1334</v>
      </c>
      <c r="FE27" s="108" t="s">
        <v>1256</v>
      </c>
      <c r="FF27" s="108" t="s">
        <v>1334</v>
      </c>
      <c r="FG27" s="108" t="s">
        <v>1256</v>
      </c>
      <c r="FH27" s="107"/>
      <c r="FI27" s="107"/>
      <c r="FJ27" s="107"/>
      <c r="FK27" s="107"/>
      <c r="FL27" s="108" t="s">
        <v>1353</v>
      </c>
      <c r="FM27" s="108" t="s">
        <v>1353</v>
      </c>
      <c r="FN27" s="108" t="s">
        <v>1301</v>
      </c>
      <c r="FO27" s="108" t="s">
        <v>1301</v>
      </c>
      <c r="FP27" s="108" t="s">
        <v>1301</v>
      </c>
      <c r="FQ27" s="108" t="s">
        <v>1301</v>
      </c>
      <c r="FR27" s="108" t="s">
        <v>1256</v>
      </c>
      <c r="FS27" s="108" t="s">
        <v>1353</v>
      </c>
      <c r="FT27" s="108" t="s">
        <v>1298</v>
      </c>
      <c r="FU27" s="108" t="s">
        <v>1382</v>
      </c>
      <c r="FV27" s="107"/>
      <c r="FW27" s="107"/>
      <c r="FX27" s="108" t="s">
        <v>1353</v>
      </c>
      <c r="FY27" s="108" t="s">
        <v>1419</v>
      </c>
      <c r="FZ27" s="108" t="s">
        <v>1256</v>
      </c>
      <c r="GA27" s="108" t="s">
        <v>1353</v>
      </c>
      <c r="GB27" s="107"/>
      <c r="GC27" s="108" t="s">
        <v>1256</v>
      </c>
      <c r="GD27" s="108" t="s">
        <v>1256</v>
      </c>
      <c r="GE27" s="108" t="s">
        <v>1353</v>
      </c>
      <c r="GF27" s="108" t="s">
        <v>1334</v>
      </c>
      <c r="GG27" s="108" t="s">
        <v>1334</v>
      </c>
      <c r="GH27" s="108" t="s">
        <v>1334</v>
      </c>
      <c r="GI27" s="108" t="s">
        <v>1304</v>
      </c>
      <c r="GJ27" s="108" t="s">
        <v>1251</v>
      </c>
      <c r="GK27" s="107"/>
      <c r="GL27" s="108" t="s">
        <v>1256</v>
      </c>
      <c r="GM27" s="108" t="s">
        <v>1353</v>
      </c>
      <c r="GN27" s="108" t="s">
        <v>1301</v>
      </c>
      <c r="GO27" s="108" t="s">
        <v>1301</v>
      </c>
      <c r="GP27" s="108" t="s">
        <v>1301</v>
      </c>
      <c r="GQ27" s="108" t="s">
        <v>1463</v>
      </c>
      <c r="GR27" s="108" t="s">
        <v>1442</v>
      </c>
      <c r="GS27" s="108" t="s">
        <v>1463</v>
      </c>
      <c r="GT27" s="108" t="s">
        <v>1414</v>
      </c>
      <c r="GU27" s="108" t="s">
        <v>1353</v>
      </c>
      <c r="GV27" s="108" t="s">
        <v>1363</v>
      </c>
      <c r="GW27" s="108" t="s">
        <v>1428</v>
      </c>
      <c r="GX27" s="107"/>
      <c r="GY27" s="108" t="s">
        <v>1353</v>
      </c>
      <c r="GZ27" s="108" t="s">
        <v>1301</v>
      </c>
      <c r="HA27" s="108" t="s">
        <v>1256</v>
      </c>
      <c r="HB27" s="108" t="s">
        <v>1301</v>
      </c>
      <c r="HC27" s="108" t="s">
        <v>1334</v>
      </c>
      <c r="HD27" s="108" t="s">
        <v>1256</v>
      </c>
    </row>
    <row r="28" spans="1:212" ht="14.25">
      <c r="A28" s="200">
        <v>28</v>
      </c>
      <c r="B28" s="202" t="s">
        <v>1337</v>
      </c>
      <c r="C28" s="108" t="e">
        <f t="shared" ref="C28:DC28" ca="1" si="26">IF(COUNTIF(DD:DD,$B28),INDIRECT(_xludf.CONCAT("B",$A28)),"")</f>
        <v>#NAME?</v>
      </c>
      <c r="D28" s="108" t="e">
        <f t="shared" ca="1" si="26"/>
        <v>#NAME?</v>
      </c>
      <c r="E28" s="108" t="e">
        <f t="shared" ca="1" si="26"/>
        <v>#NAME?</v>
      </c>
      <c r="F28" s="108" t="e">
        <f t="shared" ca="1" si="26"/>
        <v>#NAME?</v>
      </c>
      <c r="G28" s="108" t="e">
        <f t="shared" ca="1" si="26"/>
        <v>#NAME?</v>
      </c>
      <c r="H28" s="108" t="e">
        <f t="shared" ca="1" si="26"/>
        <v>#NAME?</v>
      </c>
      <c r="I28" s="108" t="e">
        <f t="shared" ca="1" si="26"/>
        <v>#NAME?</v>
      </c>
      <c r="J28" s="108" t="str">
        <f t="shared" ca="1" si="26"/>
        <v/>
      </c>
      <c r="K28" s="108" t="str">
        <f t="shared" ca="1" si="26"/>
        <v/>
      </c>
      <c r="L28" s="108" t="e">
        <f t="shared" ca="1" si="26"/>
        <v>#NAME?</v>
      </c>
      <c r="M28" s="108" t="e">
        <f t="shared" ca="1" si="26"/>
        <v>#NAME?</v>
      </c>
      <c r="N28" s="108" t="e">
        <f t="shared" ca="1" si="26"/>
        <v>#NAME?</v>
      </c>
      <c r="O28" s="108" t="e">
        <f t="shared" ca="1" si="26"/>
        <v>#NAME?</v>
      </c>
      <c r="P28" s="108" t="e">
        <f t="shared" ca="1" si="26"/>
        <v>#NAME?</v>
      </c>
      <c r="Q28" s="108" t="e">
        <f t="shared" ca="1" si="26"/>
        <v>#NAME?</v>
      </c>
      <c r="R28" s="108" t="e">
        <f t="shared" ca="1" si="26"/>
        <v>#NAME?</v>
      </c>
      <c r="S28" s="108" t="e">
        <f t="shared" ca="1" si="26"/>
        <v>#NAME?</v>
      </c>
      <c r="T28" s="108" t="e">
        <f t="shared" ca="1" si="26"/>
        <v>#NAME?</v>
      </c>
      <c r="U28" s="108" t="e">
        <f t="shared" ca="1" si="26"/>
        <v>#NAME?</v>
      </c>
      <c r="V28" s="108" t="e">
        <f t="shared" ca="1" si="26"/>
        <v>#NAME?</v>
      </c>
      <c r="W28" s="108" t="str">
        <f t="shared" ca="1" si="26"/>
        <v/>
      </c>
      <c r="X28" s="108" t="str">
        <f t="shared" ca="1" si="26"/>
        <v/>
      </c>
      <c r="Y28" s="108" t="str">
        <f t="shared" ca="1" si="26"/>
        <v/>
      </c>
      <c r="Z28" s="108" t="e">
        <f t="shared" ca="1" si="26"/>
        <v>#NAME?</v>
      </c>
      <c r="AA28" s="108" t="e">
        <f t="shared" ca="1" si="26"/>
        <v>#NAME?</v>
      </c>
      <c r="AB28" s="108" t="e">
        <f t="shared" ca="1" si="26"/>
        <v>#NAME?</v>
      </c>
      <c r="AC28" s="108" t="str">
        <f t="shared" ca="1" si="26"/>
        <v/>
      </c>
      <c r="AD28" s="108" t="e">
        <f t="shared" ca="1" si="26"/>
        <v>#NAME?</v>
      </c>
      <c r="AE28" s="108" t="e">
        <f t="shared" ca="1" si="26"/>
        <v>#NAME?</v>
      </c>
      <c r="AF28" s="108" t="e">
        <f t="shared" ca="1" si="26"/>
        <v>#NAME?</v>
      </c>
      <c r="AG28" s="108" t="e">
        <f t="shared" ca="1" si="26"/>
        <v>#NAME?</v>
      </c>
      <c r="AH28" s="108" t="e">
        <f t="shared" ca="1" si="26"/>
        <v>#NAME?</v>
      </c>
      <c r="AI28" s="108" t="str">
        <f t="shared" ca="1" si="26"/>
        <v/>
      </c>
      <c r="AJ28" s="108" t="e">
        <f t="shared" ca="1" si="26"/>
        <v>#NAME?</v>
      </c>
      <c r="AK28" s="108" t="e">
        <f t="shared" ca="1" si="26"/>
        <v>#NAME?</v>
      </c>
      <c r="AL28" s="108" t="e">
        <f t="shared" ca="1" si="26"/>
        <v>#NAME?</v>
      </c>
      <c r="AM28" s="108" t="e">
        <f t="shared" ca="1" si="26"/>
        <v>#NAME?</v>
      </c>
      <c r="AN28" s="108" t="e">
        <f t="shared" ca="1" si="26"/>
        <v>#NAME?</v>
      </c>
      <c r="AO28" s="108" t="e">
        <f t="shared" ca="1" si="26"/>
        <v>#NAME?</v>
      </c>
      <c r="AP28" s="108" t="e">
        <f t="shared" ca="1" si="26"/>
        <v>#NAME?</v>
      </c>
      <c r="AQ28" s="108" t="e">
        <f t="shared" ca="1" si="26"/>
        <v>#NAME?</v>
      </c>
      <c r="AR28" s="108" t="str">
        <f t="shared" ca="1" si="26"/>
        <v/>
      </c>
      <c r="AS28" s="108" t="e">
        <f t="shared" ca="1" si="26"/>
        <v>#NAME?</v>
      </c>
      <c r="AT28" s="108" t="e">
        <f t="shared" ca="1" si="26"/>
        <v>#NAME?</v>
      </c>
      <c r="AU28" s="108" t="e">
        <f t="shared" ca="1" si="26"/>
        <v>#NAME?</v>
      </c>
      <c r="AV28" s="108" t="e">
        <f t="shared" ca="1" si="26"/>
        <v>#NAME?</v>
      </c>
      <c r="AW28" s="108" t="e">
        <f t="shared" ca="1" si="26"/>
        <v>#NAME?</v>
      </c>
      <c r="AX28" s="108" t="e">
        <f t="shared" ca="1" si="26"/>
        <v>#NAME?</v>
      </c>
      <c r="AY28" s="108" t="e">
        <f t="shared" ca="1" si="26"/>
        <v>#NAME?</v>
      </c>
      <c r="AZ28" s="108" t="e">
        <f t="shared" ca="1" si="26"/>
        <v>#NAME?</v>
      </c>
      <c r="BA28" s="108" t="e">
        <f t="shared" ca="1" si="26"/>
        <v>#NAME?</v>
      </c>
      <c r="BB28" s="108" t="e">
        <f t="shared" ca="1" si="26"/>
        <v>#NAME?</v>
      </c>
      <c r="BC28" s="108" t="e">
        <f t="shared" ca="1" si="26"/>
        <v>#NAME?</v>
      </c>
      <c r="BD28" s="108" t="e">
        <f t="shared" ca="1" si="26"/>
        <v>#NAME?</v>
      </c>
      <c r="BE28" s="108" t="e">
        <f t="shared" ca="1" si="26"/>
        <v>#NAME?</v>
      </c>
      <c r="BF28" s="108" t="e">
        <f t="shared" ca="1" si="26"/>
        <v>#NAME?</v>
      </c>
      <c r="BG28" s="108" t="str">
        <f t="shared" ca="1" si="26"/>
        <v/>
      </c>
      <c r="BH28" s="108" t="str">
        <f t="shared" ca="1" si="26"/>
        <v/>
      </c>
      <c r="BI28" s="108" t="e">
        <f t="shared" ca="1" si="26"/>
        <v>#NAME?</v>
      </c>
      <c r="BJ28" s="108" t="str">
        <f t="shared" ca="1" si="26"/>
        <v/>
      </c>
      <c r="BK28" s="108" t="e">
        <f t="shared" ca="1" si="26"/>
        <v>#NAME?</v>
      </c>
      <c r="BL28" s="108" t="e">
        <f t="shared" ca="1" si="26"/>
        <v>#NAME?</v>
      </c>
      <c r="BM28" s="108" t="e">
        <f t="shared" ca="1" si="26"/>
        <v>#NAME?</v>
      </c>
      <c r="BN28" s="108" t="e">
        <f t="shared" ca="1" si="26"/>
        <v>#NAME?</v>
      </c>
      <c r="BO28" s="108" t="e">
        <f t="shared" ca="1" si="26"/>
        <v>#NAME?</v>
      </c>
      <c r="BP28" s="108" t="e">
        <f t="shared" ca="1" si="26"/>
        <v>#NAME?</v>
      </c>
      <c r="BQ28" s="108" t="e">
        <f t="shared" ca="1" si="26"/>
        <v>#NAME?</v>
      </c>
      <c r="BR28" s="108" t="str">
        <f t="shared" ca="1" si="26"/>
        <v/>
      </c>
      <c r="BS28" s="108" t="e">
        <f t="shared" ca="1" si="26"/>
        <v>#NAME?</v>
      </c>
      <c r="BT28" s="108" t="e">
        <f t="shared" ca="1" si="26"/>
        <v>#NAME?</v>
      </c>
      <c r="BU28" s="108" t="str">
        <f t="shared" ca="1" si="26"/>
        <v/>
      </c>
      <c r="BV28" s="108" t="str">
        <f t="shared" ca="1" si="26"/>
        <v/>
      </c>
      <c r="BW28" s="108" t="e">
        <f t="shared" ca="1" si="26"/>
        <v>#NAME?</v>
      </c>
      <c r="BX28" s="108" t="e">
        <f t="shared" ca="1" si="26"/>
        <v>#NAME?</v>
      </c>
      <c r="BY28" s="108" t="e">
        <f t="shared" ca="1" si="26"/>
        <v>#NAME?</v>
      </c>
      <c r="BZ28" s="108" t="e">
        <f t="shared" ca="1" si="26"/>
        <v>#NAME?</v>
      </c>
      <c r="CA28" s="108" t="str">
        <f t="shared" ca="1" si="26"/>
        <v/>
      </c>
      <c r="CB28" s="108" t="e">
        <f t="shared" ca="1" si="26"/>
        <v>#NAME?</v>
      </c>
      <c r="CC28" s="108" t="e">
        <f t="shared" ca="1" si="26"/>
        <v>#NAME?</v>
      </c>
      <c r="CD28" s="108" t="e">
        <f t="shared" ca="1" si="26"/>
        <v>#NAME?</v>
      </c>
      <c r="CE28" s="108" t="e">
        <f t="shared" ca="1" si="26"/>
        <v>#NAME?</v>
      </c>
      <c r="CF28" s="108" t="e">
        <f t="shared" ca="1" si="26"/>
        <v>#NAME?</v>
      </c>
      <c r="CG28" s="108" t="e">
        <f t="shared" ca="1" si="26"/>
        <v>#NAME?</v>
      </c>
      <c r="CH28" s="108" t="e">
        <f t="shared" ca="1" si="26"/>
        <v>#NAME?</v>
      </c>
      <c r="CI28" s="108" t="e">
        <f t="shared" ca="1" si="26"/>
        <v>#NAME?</v>
      </c>
      <c r="CJ28" s="108" t="str">
        <f t="shared" ca="1" si="26"/>
        <v/>
      </c>
      <c r="CK28" s="108" t="e">
        <f t="shared" ca="1" si="26"/>
        <v>#NAME?</v>
      </c>
      <c r="CL28" s="108" t="e">
        <f t="shared" ca="1" si="26"/>
        <v>#NAME?</v>
      </c>
      <c r="CM28" s="108" t="e">
        <f t="shared" ca="1" si="26"/>
        <v>#NAME?</v>
      </c>
      <c r="CN28" s="108" t="e">
        <f t="shared" ca="1" si="26"/>
        <v>#NAME?</v>
      </c>
      <c r="CO28" s="108" t="e">
        <f t="shared" ca="1" si="26"/>
        <v>#NAME?</v>
      </c>
      <c r="CP28" s="108" t="e">
        <f t="shared" ca="1" si="26"/>
        <v>#NAME?</v>
      </c>
      <c r="CQ28" s="108" t="e">
        <f t="shared" ca="1" si="26"/>
        <v>#NAME?</v>
      </c>
      <c r="CR28" s="108" t="e">
        <f t="shared" ca="1" si="26"/>
        <v>#NAME?</v>
      </c>
      <c r="CS28" s="108" t="e">
        <f t="shared" ca="1" si="26"/>
        <v>#NAME?</v>
      </c>
      <c r="CT28" s="108" t="e">
        <f t="shared" ca="1" si="26"/>
        <v>#NAME?</v>
      </c>
      <c r="CU28" s="108" t="e">
        <f t="shared" ca="1" si="26"/>
        <v>#NAME?</v>
      </c>
      <c r="CV28" s="108" t="e">
        <f t="shared" ca="1" si="26"/>
        <v>#NAME?</v>
      </c>
      <c r="CW28" s="108" t="str">
        <f t="shared" ca="1" si="26"/>
        <v/>
      </c>
      <c r="CX28" s="108" t="e">
        <f t="shared" ca="1" si="26"/>
        <v>#NAME?</v>
      </c>
      <c r="CY28" s="108" t="e">
        <f t="shared" ca="1" si="26"/>
        <v>#NAME?</v>
      </c>
      <c r="CZ28" s="108" t="e">
        <f t="shared" ca="1" si="26"/>
        <v>#NAME?</v>
      </c>
      <c r="DA28" s="108" t="e">
        <f t="shared" ca="1" si="26"/>
        <v>#NAME?</v>
      </c>
      <c r="DB28" s="108" t="e">
        <f t="shared" ca="1" si="26"/>
        <v>#NAME?</v>
      </c>
      <c r="DC28" s="108" t="e">
        <f t="shared" ca="1" si="26"/>
        <v>#NAME?</v>
      </c>
      <c r="DD28" s="108" t="s">
        <v>1463</v>
      </c>
      <c r="DE28" s="108" t="s">
        <v>1506</v>
      </c>
      <c r="DF28" s="108" t="s">
        <v>1484</v>
      </c>
      <c r="DG28" s="108" t="s">
        <v>1422</v>
      </c>
      <c r="DH28" s="108" t="s">
        <v>1375</v>
      </c>
      <c r="DI28" s="108" t="s">
        <v>1391</v>
      </c>
      <c r="DJ28" s="108" t="s">
        <v>1476</v>
      </c>
      <c r="DK28" s="107"/>
      <c r="DL28" s="107"/>
      <c r="DM28" s="108" t="s">
        <v>1442</v>
      </c>
      <c r="DN28" s="108" t="s">
        <v>1463</v>
      </c>
      <c r="DO28" s="108" t="s">
        <v>1454</v>
      </c>
      <c r="DP28" s="108" t="s">
        <v>1463</v>
      </c>
      <c r="DQ28" s="108" t="s">
        <v>1454</v>
      </c>
      <c r="DR28" s="108" t="s">
        <v>1369</v>
      </c>
      <c r="DS28" s="108" t="s">
        <v>1454</v>
      </c>
      <c r="DT28" s="108" t="s">
        <v>1463</v>
      </c>
      <c r="DU28" s="108" t="s">
        <v>1430</v>
      </c>
      <c r="DV28" s="108" t="s">
        <v>1334</v>
      </c>
      <c r="DW28" s="108" t="s">
        <v>1353</v>
      </c>
      <c r="DX28" s="107"/>
      <c r="DY28" s="107"/>
      <c r="DZ28" s="107"/>
      <c r="EA28" s="108" t="s">
        <v>1369</v>
      </c>
      <c r="EB28" s="108" t="s">
        <v>1414</v>
      </c>
      <c r="EC28" s="108" t="s">
        <v>1414</v>
      </c>
      <c r="ED28" s="107"/>
      <c r="EE28" s="107"/>
      <c r="EF28" s="108" t="s">
        <v>1509</v>
      </c>
      <c r="EG28" s="107"/>
      <c r="EH28" s="107"/>
      <c r="EI28" s="107"/>
      <c r="EJ28" s="107"/>
      <c r="EK28" s="108" t="s">
        <v>1334</v>
      </c>
      <c r="EL28" s="108" t="s">
        <v>1451</v>
      </c>
      <c r="EM28" s="108" t="s">
        <v>1430</v>
      </c>
      <c r="EN28" s="108" t="s">
        <v>1301</v>
      </c>
      <c r="EO28" s="108" t="s">
        <v>1341</v>
      </c>
      <c r="EP28" s="108" t="s">
        <v>1334</v>
      </c>
      <c r="EQ28" s="108" t="s">
        <v>1337</v>
      </c>
      <c r="ER28" s="108" t="s">
        <v>1419</v>
      </c>
      <c r="ES28" s="107"/>
      <c r="ET28" s="108" t="s">
        <v>1301</v>
      </c>
      <c r="EU28" s="108" t="s">
        <v>1301</v>
      </c>
      <c r="EV28" s="108" t="s">
        <v>1301</v>
      </c>
      <c r="EW28" s="108" t="s">
        <v>1301</v>
      </c>
      <c r="EX28" s="108" t="s">
        <v>1334</v>
      </c>
      <c r="EY28" s="108" t="s">
        <v>1301</v>
      </c>
      <c r="EZ28" s="108" t="s">
        <v>1334</v>
      </c>
      <c r="FA28" s="108" t="s">
        <v>1301</v>
      </c>
      <c r="FB28" s="108" t="s">
        <v>1334</v>
      </c>
      <c r="FC28" s="108" t="s">
        <v>1451</v>
      </c>
      <c r="FD28" s="108" t="s">
        <v>1353</v>
      </c>
      <c r="FE28" s="108" t="s">
        <v>1301</v>
      </c>
      <c r="FF28" s="108" t="s">
        <v>1353</v>
      </c>
      <c r="FG28" s="108" t="s">
        <v>1301</v>
      </c>
      <c r="FH28" s="107"/>
      <c r="FI28" s="107"/>
      <c r="FJ28" s="107"/>
      <c r="FK28" s="107"/>
      <c r="FL28" s="108" t="s">
        <v>1341</v>
      </c>
      <c r="FM28" s="108" t="s">
        <v>1341</v>
      </c>
      <c r="FN28" s="108" t="s">
        <v>1334</v>
      </c>
      <c r="FO28" s="108" t="s">
        <v>1334</v>
      </c>
      <c r="FP28" s="108" t="s">
        <v>1334</v>
      </c>
      <c r="FQ28" s="108" t="s">
        <v>1334</v>
      </c>
      <c r="FR28" s="108" t="s">
        <v>1334</v>
      </c>
      <c r="FS28" s="108" t="s">
        <v>1341</v>
      </c>
      <c r="FT28" s="108" t="s">
        <v>1304</v>
      </c>
      <c r="FU28" s="108" t="s">
        <v>1451</v>
      </c>
      <c r="FV28" s="107"/>
      <c r="FW28" s="107"/>
      <c r="FX28" s="108" t="s">
        <v>1341</v>
      </c>
      <c r="FY28" s="108" t="s">
        <v>1430</v>
      </c>
      <c r="FZ28" s="108" t="s">
        <v>1301</v>
      </c>
      <c r="GA28" s="108" t="s">
        <v>1341</v>
      </c>
      <c r="GB28" s="107"/>
      <c r="GC28" s="108" t="s">
        <v>1301</v>
      </c>
      <c r="GD28" s="108" t="s">
        <v>1301</v>
      </c>
      <c r="GE28" s="108" t="s">
        <v>1341</v>
      </c>
      <c r="GF28" s="108" t="s">
        <v>1353</v>
      </c>
      <c r="GG28" s="108" t="s">
        <v>1353</v>
      </c>
      <c r="GH28" s="108" t="s">
        <v>1353</v>
      </c>
      <c r="GI28" s="108" t="s">
        <v>1251</v>
      </c>
      <c r="GJ28" s="108" t="s">
        <v>1256</v>
      </c>
      <c r="GK28" s="107"/>
      <c r="GL28" s="108" t="s">
        <v>1334</v>
      </c>
      <c r="GM28" s="108" t="s">
        <v>1451</v>
      </c>
      <c r="GN28" s="108" t="s">
        <v>1334</v>
      </c>
      <c r="GO28" s="108" t="s">
        <v>1334</v>
      </c>
      <c r="GP28" s="108" t="s">
        <v>1334</v>
      </c>
      <c r="GQ28" s="108" t="s">
        <v>1476</v>
      </c>
      <c r="GR28" s="108" t="s">
        <v>1451</v>
      </c>
      <c r="GS28" s="108" t="s">
        <v>1476</v>
      </c>
      <c r="GT28" s="108" t="s">
        <v>1417</v>
      </c>
      <c r="GU28" s="108" t="s">
        <v>1363</v>
      </c>
      <c r="GV28" s="108" t="s">
        <v>1369</v>
      </c>
      <c r="GW28" s="108" t="s">
        <v>1439</v>
      </c>
      <c r="GX28" s="107"/>
      <c r="GY28" s="108" t="s">
        <v>1382</v>
      </c>
      <c r="GZ28" s="108" t="s">
        <v>1334</v>
      </c>
      <c r="HA28" s="108" t="s">
        <v>1301</v>
      </c>
      <c r="HB28" s="108" t="s">
        <v>1334</v>
      </c>
      <c r="HC28" s="108" t="s">
        <v>1353</v>
      </c>
      <c r="HD28" s="108" t="s">
        <v>1301</v>
      </c>
    </row>
    <row r="29" spans="1:212" ht="14.25">
      <c r="A29" s="200">
        <v>29</v>
      </c>
      <c r="B29" s="108" t="s">
        <v>1341</v>
      </c>
      <c r="C29" s="108" t="e">
        <f t="shared" ref="C29:DC29" ca="1" si="27">IF(COUNTIF(DD:DD,$B29),INDIRECT(_xludf.CONCAT("B",$A29)),"")</f>
        <v>#NAME?</v>
      </c>
      <c r="D29" s="108" t="e">
        <f t="shared" ca="1" si="27"/>
        <v>#NAME?</v>
      </c>
      <c r="E29" s="108" t="str">
        <f t="shared" ca="1" si="27"/>
        <v/>
      </c>
      <c r="F29" s="108" t="str">
        <f t="shared" ca="1" si="27"/>
        <v/>
      </c>
      <c r="G29" s="108" t="e">
        <f t="shared" ca="1" si="27"/>
        <v>#NAME?</v>
      </c>
      <c r="H29" s="108" t="e">
        <f t="shared" ca="1" si="27"/>
        <v>#NAME?</v>
      </c>
      <c r="I29" s="108" t="e">
        <f t="shared" ca="1" si="27"/>
        <v>#NAME?</v>
      </c>
      <c r="J29" s="108" t="str">
        <f t="shared" ca="1" si="27"/>
        <v/>
      </c>
      <c r="K29" s="108" t="str">
        <f t="shared" ca="1" si="27"/>
        <v/>
      </c>
      <c r="L29" s="108" t="e">
        <f t="shared" ca="1" si="27"/>
        <v>#NAME?</v>
      </c>
      <c r="M29" s="108" t="e">
        <f t="shared" ca="1" si="27"/>
        <v>#NAME?</v>
      </c>
      <c r="N29" s="108" t="str">
        <f t="shared" ca="1" si="27"/>
        <v/>
      </c>
      <c r="O29" s="108" t="str">
        <f t="shared" ca="1" si="27"/>
        <v/>
      </c>
      <c r="P29" s="108" t="str">
        <f t="shared" ca="1" si="27"/>
        <v/>
      </c>
      <c r="Q29" s="108" t="e">
        <f t="shared" ca="1" si="27"/>
        <v>#NAME?</v>
      </c>
      <c r="R29" s="108" t="str">
        <f t="shared" ca="1" si="27"/>
        <v/>
      </c>
      <c r="S29" s="108" t="str">
        <f t="shared" ca="1" si="27"/>
        <v/>
      </c>
      <c r="T29" s="108" t="str">
        <f t="shared" ca="1" si="27"/>
        <v/>
      </c>
      <c r="U29" s="108" t="e">
        <f t="shared" ca="1" si="27"/>
        <v>#NAME?</v>
      </c>
      <c r="V29" s="108" t="e">
        <f t="shared" ca="1" si="27"/>
        <v>#NAME?</v>
      </c>
      <c r="W29" s="108" t="str">
        <f t="shared" ca="1" si="27"/>
        <v/>
      </c>
      <c r="X29" s="108" t="str">
        <f t="shared" ca="1" si="27"/>
        <v/>
      </c>
      <c r="Y29" s="108" t="str">
        <f t="shared" ca="1" si="27"/>
        <v/>
      </c>
      <c r="Z29" s="108" t="e">
        <f t="shared" ca="1" si="27"/>
        <v>#NAME?</v>
      </c>
      <c r="AA29" s="108" t="e">
        <f t="shared" ca="1" si="27"/>
        <v>#NAME?</v>
      </c>
      <c r="AB29" s="108" t="e">
        <f t="shared" ca="1" si="27"/>
        <v>#NAME?</v>
      </c>
      <c r="AC29" s="108" t="str">
        <f t="shared" ca="1" si="27"/>
        <v/>
      </c>
      <c r="AD29" s="108" t="str">
        <f t="shared" ca="1" si="27"/>
        <v/>
      </c>
      <c r="AE29" s="108" t="str">
        <f t="shared" ca="1" si="27"/>
        <v/>
      </c>
      <c r="AF29" s="108" t="str">
        <f t="shared" ca="1" si="27"/>
        <v/>
      </c>
      <c r="AG29" s="108" t="str">
        <f t="shared" ca="1" si="27"/>
        <v/>
      </c>
      <c r="AH29" s="108" t="str">
        <f t="shared" ca="1" si="27"/>
        <v/>
      </c>
      <c r="AI29" s="108" t="str">
        <f t="shared" ca="1" si="27"/>
        <v/>
      </c>
      <c r="AJ29" s="108" t="str">
        <f t="shared" ca="1" si="27"/>
        <v/>
      </c>
      <c r="AK29" s="108" t="str">
        <f t="shared" ca="1" si="27"/>
        <v/>
      </c>
      <c r="AL29" s="108" t="str">
        <f t="shared" ca="1" si="27"/>
        <v/>
      </c>
      <c r="AM29" s="108" t="e">
        <f t="shared" ca="1" si="27"/>
        <v>#NAME?</v>
      </c>
      <c r="AN29" s="108" t="e">
        <f t="shared" ca="1" si="27"/>
        <v>#NAME?</v>
      </c>
      <c r="AO29" s="108" t="e">
        <f t="shared" ca="1" si="27"/>
        <v>#NAME?</v>
      </c>
      <c r="AP29" s="108" t="str">
        <f t="shared" ca="1" si="27"/>
        <v/>
      </c>
      <c r="AQ29" s="108" t="e">
        <f t="shared" ca="1" si="27"/>
        <v>#NAME?</v>
      </c>
      <c r="AR29" s="108" t="str">
        <f t="shared" ca="1" si="27"/>
        <v/>
      </c>
      <c r="AS29" s="108" t="e">
        <f t="shared" ca="1" si="27"/>
        <v>#NAME?</v>
      </c>
      <c r="AT29" s="108" t="e">
        <f t="shared" ca="1" si="27"/>
        <v>#NAME?</v>
      </c>
      <c r="AU29" s="108" t="e">
        <f t="shared" ca="1" si="27"/>
        <v>#NAME?</v>
      </c>
      <c r="AV29" s="108" t="e">
        <f t="shared" ca="1" si="27"/>
        <v>#NAME?</v>
      </c>
      <c r="AW29" s="108" t="e">
        <f t="shared" ca="1" si="27"/>
        <v>#NAME?</v>
      </c>
      <c r="AX29" s="108" t="e">
        <f t="shared" ca="1" si="27"/>
        <v>#NAME?</v>
      </c>
      <c r="AY29" s="108" t="str">
        <f t="shared" ca="1" si="27"/>
        <v/>
      </c>
      <c r="AZ29" s="108" t="e">
        <f t="shared" ca="1" si="27"/>
        <v>#NAME?</v>
      </c>
      <c r="BA29" s="108" t="e">
        <f t="shared" ca="1" si="27"/>
        <v>#NAME?</v>
      </c>
      <c r="BB29" s="108" t="str">
        <f t="shared" ca="1" si="27"/>
        <v/>
      </c>
      <c r="BC29" s="108" t="e">
        <f t="shared" ca="1" si="27"/>
        <v>#NAME?</v>
      </c>
      <c r="BD29" s="108" t="e">
        <f t="shared" ca="1" si="27"/>
        <v>#NAME?</v>
      </c>
      <c r="BE29" s="108" t="e">
        <f t="shared" ca="1" si="27"/>
        <v>#NAME?</v>
      </c>
      <c r="BF29" s="108" t="e">
        <f t="shared" ca="1" si="27"/>
        <v>#NAME?</v>
      </c>
      <c r="BG29" s="108" t="str">
        <f t="shared" ca="1" si="27"/>
        <v/>
      </c>
      <c r="BH29" s="108" t="str">
        <f t="shared" ca="1" si="27"/>
        <v/>
      </c>
      <c r="BI29" s="108" t="str">
        <f t="shared" ca="1" si="27"/>
        <v/>
      </c>
      <c r="BJ29" s="108" t="str">
        <f t="shared" ca="1" si="27"/>
        <v/>
      </c>
      <c r="BK29" s="108" t="e">
        <f t="shared" ca="1" si="27"/>
        <v>#NAME?</v>
      </c>
      <c r="BL29" s="108" t="e">
        <f t="shared" ca="1" si="27"/>
        <v>#NAME?</v>
      </c>
      <c r="BM29" s="108" t="e">
        <f t="shared" ca="1" si="27"/>
        <v>#NAME?</v>
      </c>
      <c r="BN29" s="108" t="e">
        <f t="shared" ca="1" si="27"/>
        <v>#NAME?</v>
      </c>
      <c r="BO29" s="108" t="e">
        <f t="shared" ca="1" si="27"/>
        <v>#NAME?</v>
      </c>
      <c r="BP29" s="108" t="e">
        <f t="shared" ca="1" si="27"/>
        <v>#NAME?</v>
      </c>
      <c r="BQ29" s="108" t="e">
        <f t="shared" ca="1" si="27"/>
        <v>#NAME?</v>
      </c>
      <c r="BR29" s="108" t="e">
        <f t="shared" ca="1" si="27"/>
        <v>#NAME?</v>
      </c>
      <c r="BS29" s="108" t="e">
        <f t="shared" ca="1" si="27"/>
        <v>#NAME?</v>
      </c>
      <c r="BT29" s="108" t="e">
        <f t="shared" ca="1" si="27"/>
        <v>#NAME?</v>
      </c>
      <c r="BU29" s="108" t="str">
        <f t="shared" ca="1" si="27"/>
        <v/>
      </c>
      <c r="BV29" s="108" t="str">
        <f t="shared" ca="1" si="27"/>
        <v/>
      </c>
      <c r="BW29" s="108" t="e">
        <f t="shared" ca="1" si="27"/>
        <v>#NAME?</v>
      </c>
      <c r="BX29" s="108" t="str">
        <f t="shared" ca="1" si="27"/>
        <v/>
      </c>
      <c r="BY29" s="108" t="e">
        <f t="shared" ca="1" si="27"/>
        <v>#NAME?</v>
      </c>
      <c r="BZ29" s="108" t="e">
        <f t="shared" ca="1" si="27"/>
        <v>#NAME?</v>
      </c>
      <c r="CA29" s="108" t="str">
        <f t="shared" ca="1" si="27"/>
        <v/>
      </c>
      <c r="CB29" s="108" t="e">
        <f t="shared" ca="1" si="27"/>
        <v>#NAME?</v>
      </c>
      <c r="CC29" s="108" t="e">
        <f t="shared" ca="1" si="27"/>
        <v>#NAME?</v>
      </c>
      <c r="CD29" s="108" t="e">
        <f t="shared" ca="1" si="27"/>
        <v>#NAME?</v>
      </c>
      <c r="CE29" s="108" t="e">
        <f t="shared" ca="1" si="27"/>
        <v>#NAME?</v>
      </c>
      <c r="CF29" s="108" t="e">
        <f t="shared" ca="1" si="27"/>
        <v>#NAME?</v>
      </c>
      <c r="CG29" s="108" t="e">
        <f t="shared" ca="1" si="27"/>
        <v>#NAME?</v>
      </c>
      <c r="CH29" s="108" t="e">
        <f t="shared" ca="1" si="27"/>
        <v>#NAME?</v>
      </c>
      <c r="CI29" s="108" t="e">
        <f t="shared" ca="1" si="27"/>
        <v>#NAME?</v>
      </c>
      <c r="CJ29" s="108" t="str">
        <f t="shared" ca="1" si="27"/>
        <v/>
      </c>
      <c r="CK29" s="108" t="str">
        <f t="shared" ca="1" si="27"/>
        <v/>
      </c>
      <c r="CL29" s="108" t="str">
        <f t="shared" ca="1" si="27"/>
        <v/>
      </c>
      <c r="CM29" s="108" t="str">
        <f t="shared" ca="1" si="27"/>
        <v/>
      </c>
      <c r="CN29" s="108" t="e">
        <f t="shared" ca="1" si="27"/>
        <v>#NAME?</v>
      </c>
      <c r="CO29" s="108" t="e">
        <f t="shared" ca="1" si="27"/>
        <v>#NAME?</v>
      </c>
      <c r="CP29" s="108" t="str">
        <f t="shared" ca="1" si="27"/>
        <v/>
      </c>
      <c r="CQ29" s="108" t="e">
        <f t="shared" ca="1" si="27"/>
        <v>#NAME?</v>
      </c>
      <c r="CR29" s="108" t="str">
        <f t="shared" ca="1" si="27"/>
        <v/>
      </c>
      <c r="CS29" s="108" t="e">
        <f t="shared" ca="1" si="27"/>
        <v>#NAME?</v>
      </c>
      <c r="CT29" s="108" t="e">
        <f t="shared" ca="1" si="27"/>
        <v>#NAME?</v>
      </c>
      <c r="CU29" s="108" t="e">
        <f t="shared" ca="1" si="27"/>
        <v>#NAME?</v>
      </c>
      <c r="CV29" s="108" t="e">
        <f t="shared" ca="1" si="27"/>
        <v>#NAME?</v>
      </c>
      <c r="CW29" s="108" t="str">
        <f t="shared" ca="1" si="27"/>
        <v/>
      </c>
      <c r="CX29" s="108" t="str">
        <f t="shared" ca="1" si="27"/>
        <v/>
      </c>
      <c r="CY29" s="108" t="e">
        <f t="shared" ca="1" si="27"/>
        <v>#NAME?</v>
      </c>
      <c r="CZ29" s="108" t="e">
        <f t="shared" ca="1" si="27"/>
        <v>#NAME?</v>
      </c>
      <c r="DA29" s="108" t="e">
        <f t="shared" ca="1" si="27"/>
        <v>#NAME?</v>
      </c>
      <c r="DB29" s="108" t="e">
        <f t="shared" ca="1" si="27"/>
        <v>#NAME?</v>
      </c>
      <c r="DC29" s="108" t="e">
        <f t="shared" ca="1" si="27"/>
        <v>#NAME?</v>
      </c>
      <c r="DD29" s="108" t="s">
        <v>1476</v>
      </c>
      <c r="DE29" s="108" t="s">
        <v>1509</v>
      </c>
      <c r="DF29" s="108" t="s">
        <v>1494</v>
      </c>
      <c r="DG29" s="108" t="s">
        <v>1448</v>
      </c>
      <c r="DH29" s="108" t="s">
        <v>1388</v>
      </c>
      <c r="DI29" s="108" t="s">
        <v>1397</v>
      </c>
      <c r="DJ29" s="108" t="s">
        <v>1494</v>
      </c>
      <c r="DK29" s="107"/>
      <c r="DL29" s="107"/>
      <c r="DM29" s="108" t="s">
        <v>1451</v>
      </c>
      <c r="DN29" s="108" t="s">
        <v>1476</v>
      </c>
      <c r="DO29" s="108" t="s">
        <v>1458</v>
      </c>
      <c r="DP29" s="108" t="s">
        <v>1476</v>
      </c>
      <c r="DQ29" s="108" t="s">
        <v>1463</v>
      </c>
      <c r="DR29" s="108" t="s">
        <v>1375</v>
      </c>
      <c r="DS29" s="108" t="s">
        <v>1458</v>
      </c>
      <c r="DT29" s="108" t="s">
        <v>1476</v>
      </c>
      <c r="DU29" s="108" t="s">
        <v>1458</v>
      </c>
      <c r="DV29" s="108" t="s">
        <v>1353</v>
      </c>
      <c r="DW29" s="108" t="s">
        <v>1341</v>
      </c>
      <c r="DX29" s="107"/>
      <c r="DY29" s="107"/>
      <c r="DZ29" s="107"/>
      <c r="EA29" s="108" t="s">
        <v>1375</v>
      </c>
      <c r="EB29" s="108" t="s">
        <v>1417</v>
      </c>
      <c r="EC29" s="108" t="s">
        <v>1417</v>
      </c>
      <c r="ED29" s="107"/>
      <c r="EE29" s="107"/>
      <c r="EF29" s="107"/>
      <c r="EG29" s="107"/>
      <c r="EH29" s="107"/>
      <c r="EI29" s="107"/>
      <c r="EJ29" s="107"/>
      <c r="EK29" s="108" t="s">
        <v>1451</v>
      </c>
      <c r="EL29" s="108" t="s">
        <v>1463</v>
      </c>
      <c r="EM29" s="107"/>
      <c r="EN29" s="108" t="s">
        <v>1334</v>
      </c>
      <c r="EO29" s="108" t="s">
        <v>1451</v>
      </c>
      <c r="EP29" s="108" t="s">
        <v>1353</v>
      </c>
      <c r="EQ29" s="108" t="s">
        <v>1304</v>
      </c>
      <c r="ER29" s="108" t="s">
        <v>1414</v>
      </c>
      <c r="ES29" s="107"/>
      <c r="ET29" s="108" t="s">
        <v>1334</v>
      </c>
      <c r="EU29" s="108" t="s">
        <v>1334</v>
      </c>
      <c r="EV29" s="108" t="s">
        <v>1334</v>
      </c>
      <c r="EW29" s="108" t="s">
        <v>1334</v>
      </c>
      <c r="EX29" s="108" t="s">
        <v>1341</v>
      </c>
      <c r="EY29" s="108" t="s">
        <v>1334</v>
      </c>
      <c r="EZ29" s="108" t="s">
        <v>1419</v>
      </c>
      <c r="FA29" s="108" t="s">
        <v>1334</v>
      </c>
      <c r="FB29" s="108" t="s">
        <v>1353</v>
      </c>
      <c r="FC29" s="108" t="s">
        <v>1419</v>
      </c>
      <c r="FD29" s="108" t="s">
        <v>1341</v>
      </c>
      <c r="FE29" s="108" t="s">
        <v>1334</v>
      </c>
      <c r="FF29" s="108" t="s">
        <v>1341</v>
      </c>
      <c r="FG29" s="108" t="s">
        <v>1334</v>
      </c>
      <c r="FH29" s="107"/>
      <c r="FI29" s="107"/>
      <c r="FJ29" s="107"/>
      <c r="FK29" s="107"/>
      <c r="FL29" s="108" t="s">
        <v>1451</v>
      </c>
      <c r="FM29" s="108" t="s">
        <v>1451</v>
      </c>
      <c r="FN29" s="108" t="s">
        <v>1353</v>
      </c>
      <c r="FO29" s="108" t="s">
        <v>1353</v>
      </c>
      <c r="FP29" s="108" t="s">
        <v>1353</v>
      </c>
      <c r="FQ29" s="108" t="s">
        <v>1353</v>
      </c>
      <c r="FR29" s="108" t="s">
        <v>1341</v>
      </c>
      <c r="FS29" s="108" t="s">
        <v>1451</v>
      </c>
      <c r="FT29" s="108" t="s">
        <v>1251</v>
      </c>
      <c r="FU29" s="108" t="s">
        <v>1419</v>
      </c>
      <c r="FV29" s="107"/>
      <c r="FW29" s="107"/>
      <c r="FX29" s="108" t="s">
        <v>1419</v>
      </c>
      <c r="FY29" s="107"/>
      <c r="FZ29" s="108" t="s">
        <v>1334</v>
      </c>
      <c r="GA29" s="108" t="s">
        <v>1451</v>
      </c>
      <c r="GB29" s="107"/>
      <c r="GC29" s="108" t="s">
        <v>1334</v>
      </c>
      <c r="GD29" s="108" t="s">
        <v>1334</v>
      </c>
      <c r="GE29" s="108" t="s">
        <v>1451</v>
      </c>
      <c r="GF29" s="108" t="s">
        <v>1341</v>
      </c>
      <c r="GG29" s="108" t="s">
        <v>1341</v>
      </c>
      <c r="GH29" s="108" t="s">
        <v>1341</v>
      </c>
      <c r="GI29" s="108" t="s">
        <v>1256</v>
      </c>
      <c r="GJ29" s="108" t="s">
        <v>1334</v>
      </c>
      <c r="GK29" s="107"/>
      <c r="GL29" s="108" t="s">
        <v>1451</v>
      </c>
      <c r="GM29" s="108" t="s">
        <v>1419</v>
      </c>
      <c r="GN29" s="108" t="s">
        <v>1353</v>
      </c>
      <c r="GO29" s="108" t="s">
        <v>1353</v>
      </c>
      <c r="GP29" s="108" t="s">
        <v>1353</v>
      </c>
      <c r="GQ29" s="108" t="s">
        <v>1494</v>
      </c>
      <c r="GR29" s="108" t="s">
        <v>1458</v>
      </c>
      <c r="GS29" s="108" t="s">
        <v>1494</v>
      </c>
      <c r="GT29" s="108" t="s">
        <v>1419</v>
      </c>
      <c r="GU29" s="108" t="s">
        <v>1369</v>
      </c>
      <c r="GV29" s="108" t="s">
        <v>1375</v>
      </c>
      <c r="GW29" s="108" t="s">
        <v>1451</v>
      </c>
      <c r="GX29" s="107"/>
      <c r="GY29" s="108" t="s">
        <v>1451</v>
      </c>
      <c r="GZ29" s="108" t="s">
        <v>1353</v>
      </c>
      <c r="HA29" s="108" t="s">
        <v>1334</v>
      </c>
      <c r="HB29" s="108" t="s">
        <v>1353</v>
      </c>
      <c r="HC29" s="108" t="s">
        <v>1341</v>
      </c>
      <c r="HD29" s="108" t="s">
        <v>1334</v>
      </c>
    </row>
    <row r="30" spans="1:212" ht="14.25">
      <c r="A30" s="200">
        <v>30</v>
      </c>
      <c r="B30" s="202" t="s">
        <v>1344</v>
      </c>
      <c r="C30" s="108" t="e">
        <f t="shared" ref="C30:DC30" ca="1" si="28">IF(COUNTIF(DD:DD,$B30),INDIRECT(_xludf.CONCAT("B",$A30)),"")</f>
        <v>#NAME?</v>
      </c>
      <c r="D30" s="108" t="e">
        <f t="shared" ca="1" si="28"/>
        <v>#NAME?</v>
      </c>
      <c r="E30" s="108" t="e">
        <f t="shared" ca="1" si="28"/>
        <v>#NAME?</v>
      </c>
      <c r="F30" s="108" t="e">
        <f t="shared" ca="1" si="28"/>
        <v>#NAME?</v>
      </c>
      <c r="G30" s="108" t="e">
        <f t="shared" ca="1" si="28"/>
        <v>#NAME?</v>
      </c>
      <c r="H30" s="108" t="e">
        <f t="shared" ca="1" si="28"/>
        <v>#NAME?</v>
      </c>
      <c r="I30" s="108" t="e">
        <f t="shared" ca="1" si="28"/>
        <v>#NAME?</v>
      </c>
      <c r="J30" s="108" t="str">
        <f t="shared" ca="1" si="28"/>
        <v/>
      </c>
      <c r="K30" s="108" t="str">
        <f t="shared" ca="1" si="28"/>
        <v/>
      </c>
      <c r="L30" s="108" t="e">
        <f t="shared" ca="1" si="28"/>
        <v>#NAME?</v>
      </c>
      <c r="M30" s="108" t="e">
        <f t="shared" ca="1" si="28"/>
        <v>#NAME?</v>
      </c>
      <c r="N30" s="108" t="e">
        <f t="shared" ca="1" si="28"/>
        <v>#NAME?</v>
      </c>
      <c r="O30" s="108" t="e">
        <f t="shared" ca="1" si="28"/>
        <v>#NAME?</v>
      </c>
      <c r="P30" s="108" t="e">
        <f t="shared" ca="1" si="28"/>
        <v>#NAME?</v>
      </c>
      <c r="Q30" s="108" t="e">
        <f t="shared" ca="1" si="28"/>
        <v>#NAME?</v>
      </c>
      <c r="R30" s="108" t="e">
        <f t="shared" ca="1" si="28"/>
        <v>#NAME?</v>
      </c>
      <c r="S30" s="108" t="e">
        <f t="shared" ca="1" si="28"/>
        <v>#NAME?</v>
      </c>
      <c r="T30" s="108" t="e">
        <f t="shared" ca="1" si="28"/>
        <v>#NAME?</v>
      </c>
      <c r="U30" s="108" t="e">
        <f t="shared" ca="1" si="28"/>
        <v>#NAME?</v>
      </c>
      <c r="V30" s="108" t="e">
        <f t="shared" ca="1" si="28"/>
        <v>#NAME?</v>
      </c>
      <c r="W30" s="108" t="str">
        <f t="shared" ca="1" si="28"/>
        <v/>
      </c>
      <c r="X30" s="108" t="str">
        <f t="shared" ca="1" si="28"/>
        <v/>
      </c>
      <c r="Y30" s="108" t="str">
        <f t="shared" ca="1" si="28"/>
        <v/>
      </c>
      <c r="Z30" s="108" t="e">
        <f t="shared" ca="1" si="28"/>
        <v>#NAME?</v>
      </c>
      <c r="AA30" s="108" t="e">
        <f t="shared" ca="1" si="28"/>
        <v>#NAME?</v>
      </c>
      <c r="AB30" s="108" t="e">
        <f t="shared" ca="1" si="28"/>
        <v>#NAME?</v>
      </c>
      <c r="AC30" s="108" t="str">
        <f t="shared" ca="1" si="28"/>
        <v/>
      </c>
      <c r="AD30" s="108" t="e">
        <f t="shared" ca="1" si="28"/>
        <v>#NAME?</v>
      </c>
      <c r="AE30" s="108" t="e">
        <f t="shared" ca="1" si="28"/>
        <v>#NAME?</v>
      </c>
      <c r="AF30" s="108" t="e">
        <f t="shared" ca="1" si="28"/>
        <v>#NAME?</v>
      </c>
      <c r="AG30" s="108" t="e">
        <f t="shared" ca="1" si="28"/>
        <v>#NAME?</v>
      </c>
      <c r="AH30" s="108" t="e">
        <f t="shared" ca="1" si="28"/>
        <v>#NAME?</v>
      </c>
      <c r="AI30" s="108" t="str">
        <f t="shared" ca="1" si="28"/>
        <v/>
      </c>
      <c r="AJ30" s="108" t="e">
        <f t="shared" ca="1" si="28"/>
        <v>#NAME?</v>
      </c>
      <c r="AK30" s="108" t="e">
        <f t="shared" ca="1" si="28"/>
        <v>#NAME?</v>
      </c>
      <c r="AL30" s="108" t="e">
        <f t="shared" ca="1" si="28"/>
        <v>#NAME?</v>
      </c>
      <c r="AM30" s="108" t="e">
        <f t="shared" ca="1" si="28"/>
        <v>#NAME?</v>
      </c>
      <c r="AN30" s="108" t="e">
        <f t="shared" ca="1" si="28"/>
        <v>#NAME?</v>
      </c>
      <c r="AO30" s="108" t="e">
        <f t="shared" ca="1" si="28"/>
        <v>#NAME?</v>
      </c>
      <c r="AP30" s="108" t="e">
        <f t="shared" ca="1" si="28"/>
        <v>#NAME?</v>
      </c>
      <c r="AQ30" s="108" t="e">
        <f t="shared" ca="1" si="28"/>
        <v>#NAME?</v>
      </c>
      <c r="AR30" s="108" t="str">
        <f t="shared" ca="1" si="28"/>
        <v/>
      </c>
      <c r="AS30" s="108" t="e">
        <f t="shared" ca="1" si="28"/>
        <v>#NAME?</v>
      </c>
      <c r="AT30" s="108" t="e">
        <f t="shared" ca="1" si="28"/>
        <v>#NAME?</v>
      </c>
      <c r="AU30" s="108" t="e">
        <f t="shared" ca="1" si="28"/>
        <v>#NAME?</v>
      </c>
      <c r="AV30" s="108" t="e">
        <f t="shared" ca="1" si="28"/>
        <v>#NAME?</v>
      </c>
      <c r="AW30" s="108" t="e">
        <f t="shared" ca="1" si="28"/>
        <v>#NAME?</v>
      </c>
      <c r="AX30" s="108" t="e">
        <f t="shared" ca="1" si="28"/>
        <v>#NAME?</v>
      </c>
      <c r="AY30" s="108" t="e">
        <f t="shared" ca="1" si="28"/>
        <v>#NAME?</v>
      </c>
      <c r="AZ30" s="108" t="e">
        <f t="shared" ca="1" si="28"/>
        <v>#NAME?</v>
      </c>
      <c r="BA30" s="108" t="e">
        <f t="shared" ca="1" si="28"/>
        <v>#NAME?</v>
      </c>
      <c r="BB30" s="108" t="e">
        <f t="shared" ca="1" si="28"/>
        <v>#NAME?</v>
      </c>
      <c r="BC30" s="108" t="e">
        <f t="shared" ca="1" si="28"/>
        <v>#NAME?</v>
      </c>
      <c r="BD30" s="108" t="e">
        <f t="shared" ca="1" si="28"/>
        <v>#NAME?</v>
      </c>
      <c r="BE30" s="108" t="e">
        <f t="shared" ca="1" si="28"/>
        <v>#NAME?</v>
      </c>
      <c r="BF30" s="108" t="e">
        <f t="shared" ca="1" si="28"/>
        <v>#NAME?</v>
      </c>
      <c r="BG30" s="108" t="str">
        <f t="shared" ca="1" si="28"/>
        <v/>
      </c>
      <c r="BH30" s="108" t="str">
        <f t="shared" ca="1" si="28"/>
        <v/>
      </c>
      <c r="BI30" s="108" t="e">
        <f t="shared" ca="1" si="28"/>
        <v>#NAME?</v>
      </c>
      <c r="BJ30" s="108" t="str">
        <f t="shared" ca="1" si="28"/>
        <v/>
      </c>
      <c r="BK30" s="108" t="e">
        <f t="shared" ca="1" si="28"/>
        <v>#NAME?</v>
      </c>
      <c r="BL30" s="108" t="e">
        <f t="shared" ca="1" si="28"/>
        <v>#NAME?</v>
      </c>
      <c r="BM30" s="108" t="e">
        <f t="shared" ca="1" si="28"/>
        <v>#NAME?</v>
      </c>
      <c r="BN30" s="108" t="e">
        <f t="shared" ca="1" si="28"/>
        <v>#NAME?</v>
      </c>
      <c r="BO30" s="108" t="e">
        <f t="shared" ca="1" si="28"/>
        <v>#NAME?</v>
      </c>
      <c r="BP30" s="108" t="e">
        <f t="shared" ca="1" si="28"/>
        <v>#NAME?</v>
      </c>
      <c r="BQ30" s="108" t="e">
        <f t="shared" ca="1" si="28"/>
        <v>#NAME?</v>
      </c>
      <c r="BR30" s="108" t="e">
        <f t="shared" ca="1" si="28"/>
        <v>#NAME?</v>
      </c>
      <c r="BS30" s="108" t="e">
        <f t="shared" ca="1" si="28"/>
        <v>#NAME?</v>
      </c>
      <c r="BT30" s="108" t="e">
        <f t="shared" ca="1" si="28"/>
        <v>#NAME?</v>
      </c>
      <c r="BU30" s="108" t="str">
        <f t="shared" ca="1" si="28"/>
        <v/>
      </c>
      <c r="BV30" s="108" t="str">
        <f t="shared" ca="1" si="28"/>
        <v/>
      </c>
      <c r="BW30" s="108" t="e">
        <f t="shared" ca="1" si="28"/>
        <v>#NAME?</v>
      </c>
      <c r="BX30" s="108" t="e">
        <f t="shared" ca="1" si="28"/>
        <v>#NAME?</v>
      </c>
      <c r="BY30" s="108" t="e">
        <f t="shared" ca="1" si="28"/>
        <v>#NAME?</v>
      </c>
      <c r="BZ30" s="108" t="e">
        <f t="shared" ca="1" si="28"/>
        <v>#NAME?</v>
      </c>
      <c r="CA30" s="108" t="e">
        <f t="shared" ca="1" si="28"/>
        <v>#NAME?</v>
      </c>
      <c r="CB30" s="108" t="e">
        <f t="shared" ca="1" si="28"/>
        <v>#NAME?</v>
      </c>
      <c r="CC30" s="108" t="e">
        <f t="shared" ca="1" si="28"/>
        <v>#NAME?</v>
      </c>
      <c r="CD30" s="108" t="e">
        <f t="shared" ca="1" si="28"/>
        <v>#NAME?</v>
      </c>
      <c r="CE30" s="108" t="e">
        <f t="shared" ca="1" si="28"/>
        <v>#NAME?</v>
      </c>
      <c r="CF30" s="108" t="e">
        <f t="shared" ca="1" si="28"/>
        <v>#NAME?</v>
      </c>
      <c r="CG30" s="108" t="e">
        <f t="shared" ca="1" si="28"/>
        <v>#NAME?</v>
      </c>
      <c r="CH30" s="108" t="e">
        <f t="shared" ca="1" si="28"/>
        <v>#NAME?</v>
      </c>
      <c r="CI30" s="108" t="e">
        <f t="shared" ca="1" si="28"/>
        <v>#NAME?</v>
      </c>
      <c r="CJ30" s="108" t="e">
        <f t="shared" ca="1" si="28"/>
        <v>#NAME?</v>
      </c>
      <c r="CK30" s="108" t="e">
        <f t="shared" ca="1" si="28"/>
        <v>#NAME?</v>
      </c>
      <c r="CL30" s="108" t="e">
        <f t="shared" ca="1" si="28"/>
        <v>#NAME?</v>
      </c>
      <c r="CM30" s="108" t="e">
        <f t="shared" ca="1" si="28"/>
        <v>#NAME?</v>
      </c>
      <c r="CN30" s="108" t="e">
        <f t="shared" ca="1" si="28"/>
        <v>#NAME?</v>
      </c>
      <c r="CO30" s="108" t="e">
        <f t="shared" ca="1" si="28"/>
        <v>#NAME?</v>
      </c>
      <c r="CP30" s="108" t="e">
        <f t="shared" ca="1" si="28"/>
        <v>#NAME?</v>
      </c>
      <c r="CQ30" s="108" t="e">
        <f t="shared" ca="1" si="28"/>
        <v>#NAME?</v>
      </c>
      <c r="CR30" s="108" t="e">
        <f t="shared" ca="1" si="28"/>
        <v>#NAME?</v>
      </c>
      <c r="CS30" s="108" t="e">
        <f t="shared" ca="1" si="28"/>
        <v>#NAME?</v>
      </c>
      <c r="CT30" s="108" t="e">
        <f t="shared" ca="1" si="28"/>
        <v>#NAME?</v>
      </c>
      <c r="CU30" s="108" t="e">
        <f t="shared" ca="1" si="28"/>
        <v>#NAME?</v>
      </c>
      <c r="CV30" s="108" t="e">
        <f t="shared" ca="1" si="28"/>
        <v>#NAME?</v>
      </c>
      <c r="CW30" s="108" t="str">
        <f t="shared" ca="1" si="28"/>
        <v/>
      </c>
      <c r="CX30" s="108" t="e">
        <f t="shared" ca="1" si="28"/>
        <v>#NAME?</v>
      </c>
      <c r="CY30" s="108" t="e">
        <f t="shared" ca="1" si="28"/>
        <v>#NAME?</v>
      </c>
      <c r="CZ30" s="108" t="e">
        <f t="shared" ca="1" si="28"/>
        <v>#NAME?</v>
      </c>
      <c r="DA30" s="108" t="e">
        <f t="shared" ca="1" si="28"/>
        <v>#NAME?</v>
      </c>
      <c r="DB30" s="108" t="e">
        <f t="shared" ca="1" si="28"/>
        <v>#NAME?</v>
      </c>
      <c r="DC30" s="108" t="e">
        <f t="shared" ca="1" si="28"/>
        <v>#NAME?</v>
      </c>
      <c r="DD30" s="108" t="s">
        <v>1494</v>
      </c>
      <c r="DE30" s="107"/>
      <c r="DF30" s="108" t="s">
        <v>1506</v>
      </c>
      <c r="DG30" s="108" t="s">
        <v>1454</v>
      </c>
      <c r="DH30" s="108" t="s">
        <v>1391</v>
      </c>
      <c r="DI30" s="108" t="s">
        <v>1404</v>
      </c>
      <c r="DJ30" s="108" t="s">
        <v>1506</v>
      </c>
      <c r="DK30" s="107"/>
      <c r="DL30" s="107"/>
      <c r="DM30" s="108" t="s">
        <v>1458</v>
      </c>
      <c r="DN30" s="108" t="s">
        <v>1484</v>
      </c>
      <c r="DO30" s="108" t="s">
        <v>1463</v>
      </c>
      <c r="DP30" s="108" t="s">
        <v>1494</v>
      </c>
      <c r="DQ30" s="108" t="s">
        <v>1476</v>
      </c>
      <c r="DR30" s="108" t="s">
        <v>1388</v>
      </c>
      <c r="DS30" s="108" t="s">
        <v>1463</v>
      </c>
      <c r="DT30" s="108" t="s">
        <v>1484</v>
      </c>
      <c r="DU30" s="108" t="s">
        <v>1463</v>
      </c>
      <c r="DV30" s="108" t="s">
        <v>1341</v>
      </c>
      <c r="DW30" s="108" t="s">
        <v>1451</v>
      </c>
      <c r="DX30" s="107"/>
      <c r="DY30" s="107"/>
      <c r="DZ30" s="107"/>
      <c r="EA30" s="108" t="s">
        <v>1388</v>
      </c>
      <c r="EB30" s="108" t="s">
        <v>1419</v>
      </c>
      <c r="EC30" s="108" t="s">
        <v>1419</v>
      </c>
      <c r="ED30" s="107"/>
      <c r="EE30" s="107"/>
      <c r="EF30" s="107"/>
      <c r="EG30" s="107"/>
      <c r="EH30" s="107"/>
      <c r="EI30" s="107"/>
      <c r="EJ30" s="107"/>
      <c r="EK30" s="108" t="s">
        <v>1419</v>
      </c>
      <c r="EL30" s="108" t="s">
        <v>1476</v>
      </c>
      <c r="EM30" s="107"/>
      <c r="EN30" s="108" t="s">
        <v>1353</v>
      </c>
      <c r="EO30" s="108" t="s">
        <v>1419</v>
      </c>
      <c r="EP30" s="108" t="s">
        <v>1341</v>
      </c>
      <c r="EQ30" s="108" t="s">
        <v>1251</v>
      </c>
      <c r="ER30" s="108" t="s">
        <v>1317</v>
      </c>
      <c r="ES30" s="107"/>
      <c r="ET30" s="108" t="s">
        <v>1353</v>
      </c>
      <c r="EU30" s="108" t="s">
        <v>1353</v>
      </c>
      <c r="EV30" s="108" t="s">
        <v>1353</v>
      </c>
      <c r="EW30" s="108" t="s">
        <v>1353</v>
      </c>
      <c r="EX30" s="108" t="s">
        <v>1451</v>
      </c>
      <c r="EY30" s="108" t="s">
        <v>1353</v>
      </c>
      <c r="EZ30" s="108" t="s">
        <v>1445</v>
      </c>
      <c r="FA30" s="108" t="s">
        <v>1353</v>
      </c>
      <c r="FB30" s="108" t="s">
        <v>1341</v>
      </c>
      <c r="FC30" s="108" t="s">
        <v>1430</v>
      </c>
      <c r="FD30" s="108" t="s">
        <v>1451</v>
      </c>
      <c r="FE30" s="108" t="s">
        <v>1353</v>
      </c>
      <c r="FF30" s="108" t="s">
        <v>1451</v>
      </c>
      <c r="FG30" s="108" t="s">
        <v>1353</v>
      </c>
      <c r="FH30" s="107"/>
      <c r="FI30" s="107"/>
      <c r="FJ30" s="107"/>
      <c r="FK30" s="107"/>
      <c r="FL30" s="108" t="s">
        <v>1419</v>
      </c>
      <c r="FM30" s="108" t="s">
        <v>1419</v>
      </c>
      <c r="FN30" s="108" t="s">
        <v>1341</v>
      </c>
      <c r="FO30" s="108" t="s">
        <v>1341</v>
      </c>
      <c r="FP30" s="108" t="s">
        <v>1341</v>
      </c>
      <c r="FQ30" s="108" t="s">
        <v>1341</v>
      </c>
      <c r="FR30" s="108" t="s">
        <v>1451</v>
      </c>
      <c r="FS30" s="108" t="s">
        <v>1419</v>
      </c>
      <c r="FT30" s="108" t="s">
        <v>1256</v>
      </c>
      <c r="FU30" s="108" t="s">
        <v>1414</v>
      </c>
      <c r="FV30" s="107"/>
      <c r="FW30" s="107"/>
      <c r="FX30" s="108" t="s">
        <v>1442</v>
      </c>
      <c r="FY30" s="107"/>
      <c r="FZ30" s="108" t="s">
        <v>1353</v>
      </c>
      <c r="GA30" s="108" t="s">
        <v>1419</v>
      </c>
      <c r="GB30" s="107"/>
      <c r="GC30" s="108" t="s">
        <v>1353</v>
      </c>
      <c r="GD30" s="108" t="s">
        <v>1353</v>
      </c>
      <c r="GE30" s="108" t="s">
        <v>1419</v>
      </c>
      <c r="GF30" s="108" t="s">
        <v>1451</v>
      </c>
      <c r="GG30" s="108" t="s">
        <v>1451</v>
      </c>
      <c r="GH30" s="108" t="s">
        <v>1451</v>
      </c>
      <c r="GI30" s="108" t="s">
        <v>1301</v>
      </c>
      <c r="GJ30" s="108" t="s">
        <v>1353</v>
      </c>
      <c r="GK30" s="107"/>
      <c r="GL30" s="108" t="s">
        <v>1419</v>
      </c>
      <c r="GM30" s="108" t="s">
        <v>1414</v>
      </c>
      <c r="GN30" s="108" t="s">
        <v>1419</v>
      </c>
      <c r="GO30" s="108" t="s">
        <v>1341</v>
      </c>
      <c r="GP30" s="108" t="s">
        <v>1341</v>
      </c>
      <c r="GQ30" s="108" t="s">
        <v>1499</v>
      </c>
      <c r="GR30" s="108" t="s">
        <v>1463</v>
      </c>
      <c r="GS30" s="108" t="s">
        <v>1506</v>
      </c>
      <c r="GT30" s="108" t="s">
        <v>1428</v>
      </c>
      <c r="GU30" s="108" t="s">
        <v>1375</v>
      </c>
      <c r="GV30" s="108" t="s">
        <v>1388</v>
      </c>
      <c r="GW30" s="108" t="s">
        <v>1463</v>
      </c>
      <c r="GX30" s="107"/>
      <c r="GY30" s="108" t="s">
        <v>1419</v>
      </c>
      <c r="GZ30" s="108" t="s">
        <v>1341</v>
      </c>
      <c r="HA30" s="108" t="s">
        <v>1353</v>
      </c>
      <c r="HB30" s="108" t="s">
        <v>1341</v>
      </c>
      <c r="HC30" s="108" t="s">
        <v>1451</v>
      </c>
      <c r="HD30" s="108" t="s">
        <v>1353</v>
      </c>
    </row>
    <row r="31" spans="1:212" ht="14.25">
      <c r="A31" s="200">
        <v>31</v>
      </c>
      <c r="B31" s="202" t="s">
        <v>1347</v>
      </c>
      <c r="C31" s="108" t="e">
        <f t="shared" ref="C31:DC31" ca="1" si="29">IF(COUNTIF(DD:DD,$B31),INDIRECT(_xludf.CONCAT("B",$A31)),"")</f>
        <v>#NAME?</v>
      </c>
      <c r="D31" s="108" t="e">
        <f t="shared" ca="1" si="29"/>
        <v>#NAME?</v>
      </c>
      <c r="E31" s="108" t="e">
        <f t="shared" ca="1" si="29"/>
        <v>#NAME?</v>
      </c>
      <c r="F31" s="108" t="e">
        <f t="shared" ca="1" si="29"/>
        <v>#NAME?</v>
      </c>
      <c r="G31" s="108" t="e">
        <f t="shared" ca="1" si="29"/>
        <v>#NAME?</v>
      </c>
      <c r="H31" s="108" t="e">
        <f t="shared" ca="1" si="29"/>
        <v>#NAME?</v>
      </c>
      <c r="I31" s="108" t="e">
        <f t="shared" ca="1" si="29"/>
        <v>#NAME?</v>
      </c>
      <c r="J31" s="108" t="str">
        <f t="shared" ca="1" si="29"/>
        <v/>
      </c>
      <c r="K31" s="108" t="str">
        <f t="shared" ca="1" si="29"/>
        <v/>
      </c>
      <c r="L31" s="108" t="e">
        <f t="shared" ca="1" si="29"/>
        <v>#NAME?</v>
      </c>
      <c r="M31" s="108" t="e">
        <f t="shared" ca="1" si="29"/>
        <v>#NAME?</v>
      </c>
      <c r="N31" s="108" t="e">
        <f t="shared" ca="1" si="29"/>
        <v>#NAME?</v>
      </c>
      <c r="O31" s="108" t="e">
        <f t="shared" ca="1" si="29"/>
        <v>#NAME?</v>
      </c>
      <c r="P31" s="108" t="e">
        <f t="shared" ca="1" si="29"/>
        <v>#NAME?</v>
      </c>
      <c r="Q31" s="108" t="e">
        <f t="shared" ca="1" si="29"/>
        <v>#NAME?</v>
      </c>
      <c r="R31" s="108" t="e">
        <f t="shared" ca="1" si="29"/>
        <v>#NAME?</v>
      </c>
      <c r="S31" s="108" t="e">
        <f t="shared" ca="1" si="29"/>
        <v>#NAME?</v>
      </c>
      <c r="T31" s="108" t="e">
        <f t="shared" ca="1" si="29"/>
        <v>#NAME?</v>
      </c>
      <c r="U31" s="108" t="e">
        <f t="shared" ca="1" si="29"/>
        <v>#NAME?</v>
      </c>
      <c r="V31" s="108" t="e">
        <f t="shared" ca="1" si="29"/>
        <v>#NAME?</v>
      </c>
      <c r="W31" s="108" t="str">
        <f t="shared" ca="1" si="29"/>
        <v/>
      </c>
      <c r="X31" s="108" t="str">
        <f t="shared" ca="1" si="29"/>
        <v/>
      </c>
      <c r="Y31" s="108" t="str">
        <f t="shared" ca="1" si="29"/>
        <v/>
      </c>
      <c r="Z31" s="108" t="e">
        <f t="shared" ca="1" si="29"/>
        <v>#NAME?</v>
      </c>
      <c r="AA31" s="108" t="e">
        <f t="shared" ca="1" si="29"/>
        <v>#NAME?</v>
      </c>
      <c r="AB31" s="108" t="e">
        <f t="shared" ca="1" si="29"/>
        <v>#NAME?</v>
      </c>
      <c r="AC31" s="108" t="str">
        <f t="shared" ca="1" si="29"/>
        <v/>
      </c>
      <c r="AD31" s="108" t="e">
        <f t="shared" ca="1" si="29"/>
        <v>#NAME?</v>
      </c>
      <c r="AE31" s="108" t="e">
        <f t="shared" ca="1" si="29"/>
        <v>#NAME?</v>
      </c>
      <c r="AF31" s="108" t="e">
        <f t="shared" ca="1" si="29"/>
        <v>#NAME?</v>
      </c>
      <c r="AG31" s="108" t="e">
        <f t="shared" ca="1" si="29"/>
        <v>#NAME?</v>
      </c>
      <c r="AH31" s="108" t="e">
        <f t="shared" ca="1" si="29"/>
        <v>#NAME?</v>
      </c>
      <c r="AI31" s="108" t="str">
        <f t="shared" ca="1" si="29"/>
        <v/>
      </c>
      <c r="AJ31" s="108" t="e">
        <f t="shared" ca="1" si="29"/>
        <v>#NAME?</v>
      </c>
      <c r="AK31" s="108" t="e">
        <f t="shared" ca="1" si="29"/>
        <v>#NAME?</v>
      </c>
      <c r="AL31" s="108" t="e">
        <f t="shared" ca="1" si="29"/>
        <v>#NAME?</v>
      </c>
      <c r="AM31" s="108" t="e">
        <f t="shared" ca="1" si="29"/>
        <v>#NAME?</v>
      </c>
      <c r="AN31" s="108" t="e">
        <f t="shared" ca="1" si="29"/>
        <v>#NAME?</v>
      </c>
      <c r="AO31" s="108" t="e">
        <f t="shared" ca="1" si="29"/>
        <v>#NAME?</v>
      </c>
      <c r="AP31" s="108" t="e">
        <f t="shared" ca="1" si="29"/>
        <v>#NAME?</v>
      </c>
      <c r="AQ31" s="108" t="e">
        <f t="shared" ca="1" si="29"/>
        <v>#NAME?</v>
      </c>
      <c r="AR31" s="108" t="str">
        <f t="shared" ca="1" si="29"/>
        <v/>
      </c>
      <c r="AS31" s="108" t="e">
        <f t="shared" ca="1" si="29"/>
        <v>#NAME?</v>
      </c>
      <c r="AT31" s="108" t="e">
        <f t="shared" ca="1" si="29"/>
        <v>#NAME?</v>
      </c>
      <c r="AU31" s="108" t="e">
        <f t="shared" ca="1" si="29"/>
        <v>#NAME?</v>
      </c>
      <c r="AV31" s="108" t="e">
        <f t="shared" ca="1" si="29"/>
        <v>#NAME?</v>
      </c>
      <c r="AW31" s="108" t="e">
        <f t="shared" ca="1" si="29"/>
        <v>#NAME?</v>
      </c>
      <c r="AX31" s="108" t="e">
        <f t="shared" ca="1" si="29"/>
        <v>#NAME?</v>
      </c>
      <c r="AY31" s="108" t="e">
        <f t="shared" ca="1" si="29"/>
        <v>#NAME?</v>
      </c>
      <c r="AZ31" s="108" t="e">
        <f t="shared" ca="1" si="29"/>
        <v>#NAME?</v>
      </c>
      <c r="BA31" s="108" t="e">
        <f t="shared" ca="1" si="29"/>
        <v>#NAME?</v>
      </c>
      <c r="BB31" s="108" t="e">
        <f t="shared" ca="1" si="29"/>
        <v>#NAME?</v>
      </c>
      <c r="BC31" s="108" t="e">
        <f t="shared" ca="1" si="29"/>
        <v>#NAME?</v>
      </c>
      <c r="BD31" s="108" t="e">
        <f t="shared" ca="1" si="29"/>
        <v>#NAME?</v>
      </c>
      <c r="BE31" s="108" t="e">
        <f t="shared" ca="1" si="29"/>
        <v>#NAME?</v>
      </c>
      <c r="BF31" s="108" t="e">
        <f t="shared" ca="1" si="29"/>
        <v>#NAME?</v>
      </c>
      <c r="BG31" s="108" t="str">
        <f t="shared" ca="1" si="29"/>
        <v/>
      </c>
      <c r="BH31" s="108" t="str">
        <f t="shared" ca="1" si="29"/>
        <v/>
      </c>
      <c r="BI31" s="108" t="e">
        <f t="shared" ca="1" si="29"/>
        <v>#NAME?</v>
      </c>
      <c r="BJ31" s="108" t="str">
        <f t="shared" ca="1" si="29"/>
        <v/>
      </c>
      <c r="BK31" s="108" t="e">
        <f t="shared" ca="1" si="29"/>
        <v>#NAME?</v>
      </c>
      <c r="BL31" s="108" t="e">
        <f t="shared" ca="1" si="29"/>
        <v>#NAME?</v>
      </c>
      <c r="BM31" s="108" t="e">
        <f t="shared" ca="1" si="29"/>
        <v>#NAME?</v>
      </c>
      <c r="BN31" s="108" t="e">
        <f t="shared" ca="1" si="29"/>
        <v>#NAME?</v>
      </c>
      <c r="BO31" s="108" t="e">
        <f t="shared" ca="1" si="29"/>
        <v>#NAME?</v>
      </c>
      <c r="BP31" s="108" t="e">
        <f t="shared" ca="1" si="29"/>
        <v>#NAME?</v>
      </c>
      <c r="BQ31" s="108" t="e">
        <f t="shared" ca="1" si="29"/>
        <v>#NAME?</v>
      </c>
      <c r="BR31" s="108" t="e">
        <f t="shared" ca="1" si="29"/>
        <v>#NAME?</v>
      </c>
      <c r="BS31" s="108" t="e">
        <f t="shared" ca="1" si="29"/>
        <v>#NAME?</v>
      </c>
      <c r="BT31" s="108" t="e">
        <f t="shared" ca="1" si="29"/>
        <v>#NAME?</v>
      </c>
      <c r="BU31" s="108" t="str">
        <f t="shared" ca="1" si="29"/>
        <v/>
      </c>
      <c r="BV31" s="108" t="str">
        <f t="shared" ca="1" si="29"/>
        <v/>
      </c>
      <c r="BW31" s="108" t="e">
        <f t="shared" ca="1" si="29"/>
        <v>#NAME?</v>
      </c>
      <c r="BX31" s="108" t="e">
        <f t="shared" ca="1" si="29"/>
        <v>#NAME?</v>
      </c>
      <c r="BY31" s="108" t="e">
        <f t="shared" ca="1" si="29"/>
        <v>#NAME?</v>
      </c>
      <c r="BZ31" s="108" t="e">
        <f t="shared" ca="1" si="29"/>
        <v>#NAME?</v>
      </c>
      <c r="CA31" s="108" t="str">
        <f t="shared" ca="1" si="29"/>
        <v/>
      </c>
      <c r="CB31" s="108" t="e">
        <f t="shared" ca="1" si="29"/>
        <v>#NAME?</v>
      </c>
      <c r="CC31" s="108" t="e">
        <f t="shared" ca="1" si="29"/>
        <v>#NAME?</v>
      </c>
      <c r="CD31" s="108" t="e">
        <f t="shared" ca="1" si="29"/>
        <v>#NAME?</v>
      </c>
      <c r="CE31" s="108" t="e">
        <f t="shared" ca="1" si="29"/>
        <v>#NAME?</v>
      </c>
      <c r="CF31" s="108" t="e">
        <f t="shared" ca="1" si="29"/>
        <v>#NAME?</v>
      </c>
      <c r="CG31" s="108" t="e">
        <f t="shared" ca="1" si="29"/>
        <v>#NAME?</v>
      </c>
      <c r="CH31" s="108" t="e">
        <f t="shared" ca="1" si="29"/>
        <v>#NAME?</v>
      </c>
      <c r="CI31" s="108" t="e">
        <f t="shared" ca="1" si="29"/>
        <v>#NAME?</v>
      </c>
      <c r="CJ31" s="108" t="e">
        <f t="shared" ca="1" si="29"/>
        <v>#NAME?</v>
      </c>
      <c r="CK31" s="108" t="e">
        <f t="shared" ca="1" si="29"/>
        <v>#NAME?</v>
      </c>
      <c r="CL31" s="108" t="e">
        <f t="shared" ca="1" si="29"/>
        <v>#NAME?</v>
      </c>
      <c r="CM31" s="108" t="e">
        <f t="shared" ca="1" si="29"/>
        <v>#NAME?</v>
      </c>
      <c r="CN31" s="108" t="e">
        <f t="shared" ca="1" si="29"/>
        <v>#NAME?</v>
      </c>
      <c r="CO31" s="108" t="e">
        <f t="shared" ca="1" si="29"/>
        <v>#NAME?</v>
      </c>
      <c r="CP31" s="108" t="e">
        <f t="shared" ca="1" si="29"/>
        <v>#NAME?</v>
      </c>
      <c r="CQ31" s="108" t="e">
        <f t="shared" ca="1" si="29"/>
        <v>#NAME?</v>
      </c>
      <c r="CR31" s="108" t="e">
        <f t="shared" ca="1" si="29"/>
        <v>#NAME?</v>
      </c>
      <c r="CS31" s="108" t="e">
        <f t="shared" ca="1" si="29"/>
        <v>#NAME?</v>
      </c>
      <c r="CT31" s="108" t="e">
        <f t="shared" ca="1" si="29"/>
        <v>#NAME?</v>
      </c>
      <c r="CU31" s="108" t="e">
        <f t="shared" ca="1" si="29"/>
        <v>#NAME?</v>
      </c>
      <c r="CV31" s="108" t="str">
        <f t="shared" ca="1" si="29"/>
        <v/>
      </c>
      <c r="CW31" s="108" t="str">
        <f t="shared" ca="1" si="29"/>
        <v/>
      </c>
      <c r="CX31" s="108" t="e">
        <f t="shared" ca="1" si="29"/>
        <v>#NAME?</v>
      </c>
      <c r="CY31" s="108" t="e">
        <f t="shared" ca="1" si="29"/>
        <v>#NAME?</v>
      </c>
      <c r="CZ31" s="108" t="e">
        <f t="shared" ca="1" si="29"/>
        <v>#NAME?</v>
      </c>
      <c r="DA31" s="108" t="e">
        <f t="shared" ca="1" si="29"/>
        <v>#NAME?</v>
      </c>
      <c r="DB31" s="108" t="e">
        <f t="shared" ca="1" si="29"/>
        <v>#NAME?</v>
      </c>
      <c r="DC31" s="108" t="e">
        <f t="shared" ca="1" si="29"/>
        <v>#NAME?</v>
      </c>
      <c r="DD31" s="108" t="s">
        <v>1499</v>
      </c>
      <c r="DE31" s="107"/>
      <c r="DF31" s="108" t="s">
        <v>1509</v>
      </c>
      <c r="DG31" s="108" t="s">
        <v>1458</v>
      </c>
      <c r="DH31" s="108" t="s">
        <v>1397</v>
      </c>
      <c r="DI31" s="108" t="s">
        <v>1414</v>
      </c>
      <c r="DJ31" s="108" t="s">
        <v>1509</v>
      </c>
      <c r="DK31" s="107"/>
      <c r="DL31" s="107"/>
      <c r="DM31" s="108" t="s">
        <v>1463</v>
      </c>
      <c r="DN31" s="108" t="s">
        <v>1494</v>
      </c>
      <c r="DO31" s="108" t="s">
        <v>1476</v>
      </c>
      <c r="DP31" s="108" t="s">
        <v>1506</v>
      </c>
      <c r="DQ31" s="108" t="s">
        <v>1484</v>
      </c>
      <c r="DR31" s="108" t="s">
        <v>1391</v>
      </c>
      <c r="DS31" s="108" t="s">
        <v>1476</v>
      </c>
      <c r="DT31" s="108" t="s">
        <v>1494</v>
      </c>
      <c r="DU31" s="108" t="s">
        <v>1476</v>
      </c>
      <c r="DV31" s="108" t="s">
        <v>1317</v>
      </c>
      <c r="DW31" s="108" t="s">
        <v>1419</v>
      </c>
      <c r="DX31" s="107"/>
      <c r="DY31" s="107"/>
      <c r="DZ31" s="107"/>
      <c r="EA31" s="108" t="s">
        <v>1391</v>
      </c>
      <c r="EB31" s="108" t="s">
        <v>1428</v>
      </c>
      <c r="EC31" s="108" t="s">
        <v>1428</v>
      </c>
      <c r="ED31" s="107"/>
      <c r="EE31" s="107"/>
      <c r="EF31" s="107"/>
      <c r="EG31" s="107"/>
      <c r="EH31" s="107"/>
      <c r="EI31" s="107"/>
      <c r="EJ31" s="107"/>
      <c r="EK31" s="108" t="s">
        <v>1442</v>
      </c>
      <c r="EL31" s="108" t="s">
        <v>1494</v>
      </c>
      <c r="EM31" s="107"/>
      <c r="EN31" s="108" t="s">
        <v>1341</v>
      </c>
      <c r="EO31" s="108" t="s">
        <v>1414</v>
      </c>
      <c r="EP31" s="108" t="s">
        <v>1451</v>
      </c>
      <c r="EQ31" s="108" t="s">
        <v>1256</v>
      </c>
      <c r="ER31" s="108" t="s">
        <v>1315</v>
      </c>
      <c r="ES31" s="107"/>
      <c r="ET31" s="108" t="s">
        <v>1341</v>
      </c>
      <c r="EU31" s="108" t="s">
        <v>1341</v>
      </c>
      <c r="EV31" s="108" t="s">
        <v>1341</v>
      </c>
      <c r="EW31" s="108" t="s">
        <v>1341</v>
      </c>
      <c r="EX31" s="108" t="s">
        <v>1419</v>
      </c>
      <c r="EY31" s="108" t="s">
        <v>1341</v>
      </c>
      <c r="EZ31" s="108" t="s">
        <v>1458</v>
      </c>
      <c r="FA31" s="108" t="s">
        <v>1341</v>
      </c>
      <c r="FB31" s="108" t="s">
        <v>1451</v>
      </c>
      <c r="FC31" s="107"/>
      <c r="FD31" s="108" t="s">
        <v>1419</v>
      </c>
      <c r="FE31" s="108" t="s">
        <v>1341</v>
      </c>
      <c r="FF31" s="108" t="s">
        <v>1419</v>
      </c>
      <c r="FG31" s="108" t="s">
        <v>1341</v>
      </c>
      <c r="FH31" s="107"/>
      <c r="FI31" s="107"/>
      <c r="FJ31" s="107"/>
      <c r="FK31" s="107"/>
      <c r="FL31" s="108" t="s">
        <v>1414</v>
      </c>
      <c r="FM31" s="108" t="s">
        <v>1442</v>
      </c>
      <c r="FN31" s="108" t="s">
        <v>1419</v>
      </c>
      <c r="FO31" s="108" t="s">
        <v>1419</v>
      </c>
      <c r="FP31" s="108" t="s">
        <v>1419</v>
      </c>
      <c r="FQ31" s="108" t="s">
        <v>1419</v>
      </c>
      <c r="FR31" s="108" t="s">
        <v>1419</v>
      </c>
      <c r="FS31" s="108" t="s">
        <v>1414</v>
      </c>
      <c r="FT31" s="108" t="s">
        <v>1330</v>
      </c>
      <c r="FU31" s="108" t="s">
        <v>1430</v>
      </c>
      <c r="FV31" s="107"/>
      <c r="FW31" s="107"/>
      <c r="FX31" s="108" t="s">
        <v>1414</v>
      </c>
      <c r="FY31" s="107"/>
      <c r="FZ31" s="108" t="s">
        <v>1341</v>
      </c>
      <c r="GA31" s="108" t="s">
        <v>1414</v>
      </c>
      <c r="GB31" s="107"/>
      <c r="GC31" s="108" t="s">
        <v>1341</v>
      </c>
      <c r="GD31" s="108" t="s">
        <v>1341</v>
      </c>
      <c r="GE31" s="108" t="s">
        <v>1317</v>
      </c>
      <c r="GF31" s="108" t="s">
        <v>1419</v>
      </c>
      <c r="GG31" s="108" t="s">
        <v>1419</v>
      </c>
      <c r="GH31" s="108" t="s">
        <v>1419</v>
      </c>
      <c r="GI31" s="108" t="s">
        <v>1334</v>
      </c>
      <c r="GJ31" s="108" t="s">
        <v>1341</v>
      </c>
      <c r="GK31" s="107"/>
      <c r="GL31" s="108" t="s">
        <v>1458</v>
      </c>
      <c r="GM31" s="108" t="s">
        <v>1430</v>
      </c>
      <c r="GN31" s="108" t="s">
        <v>1458</v>
      </c>
      <c r="GO31" s="108" t="s">
        <v>1419</v>
      </c>
      <c r="GP31" s="108" t="s">
        <v>1419</v>
      </c>
      <c r="GQ31" s="108" t="s">
        <v>1506</v>
      </c>
      <c r="GR31" s="108" t="s">
        <v>1476</v>
      </c>
      <c r="GS31" s="108" t="s">
        <v>1509</v>
      </c>
      <c r="GT31" s="108" t="s">
        <v>1442</v>
      </c>
      <c r="GU31" s="108" t="s">
        <v>1388</v>
      </c>
      <c r="GV31" s="108" t="s">
        <v>1391</v>
      </c>
      <c r="GW31" s="108" t="s">
        <v>1476</v>
      </c>
      <c r="GX31" s="107"/>
      <c r="GY31" s="108" t="s">
        <v>1414</v>
      </c>
      <c r="GZ31" s="108" t="s">
        <v>1451</v>
      </c>
      <c r="HA31" s="108" t="s">
        <v>1341</v>
      </c>
      <c r="HB31" s="108" t="s">
        <v>1451</v>
      </c>
      <c r="HC31" s="108" t="s">
        <v>1419</v>
      </c>
      <c r="HD31" s="108" t="s">
        <v>1341</v>
      </c>
    </row>
    <row r="32" spans="1:212" ht="14.25">
      <c r="A32" s="200">
        <v>32</v>
      </c>
      <c r="B32" s="108" t="s">
        <v>1350</v>
      </c>
      <c r="C32" s="108" t="str">
        <f t="shared" ref="C32:DC32" ca="1" si="30">IF(COUNTIF(DD:DD,$B32),INDIRECT(_xludf.CONCAT("B",$A32)),"")</f>
        <v/>
      </c>
      <c r="D32" s="108" t="str">
        <f t="shared" ca="1" si="30"/>
        <v/>
      </c>
      <c r="E32" s="108" t="str">
        <f t="shared" ca="1" si="30"/>
        <v/>
      </c>
      <c r="F32" s="108" t="str">
        <f t="shared" ca="1" si="30"/>
        <v/>
      </c>
      <c r="G32" s="108" t="str">
        <f t="shared" ca="1" si="30"/>
        <v/>
      </c>
      <c r="H32" s="108" t="str">
        <f t="shared" ca="1" si="30"/>
        <v/>
      </c>
      <c r="I32" s="108" t="str">
        <f t="shared" ca="1" si="30"/>
        <v/>
      </c>
      <c r="J32" s="108" t="str">
        <f t="shared" ca="1" si="30"/>
        <v/>
      </c>
      <c r="K32" s="108" t="str">
        <f t="shared" ca="1" si="30"/>
        <v/>
      </c>
      <c r="L32" s="108" t="str">
        <f t="shared" ca="1" si="30"/>
        <v/>
      </c>
      <c r="M32" s="108" t="str">
        <f t="shared" ca="1" si="30"/>
        <v/>
      </c>
      <c r="N32" s="108" t="str">
        <f t="shared" ca="1" si="30"/>
        <v/>
      </c>
      <c r="O32" s="108" t="str">
        <f t="shared" ca="1" si="30"/>
        <v/>
      </c>
      <c r="P32" s="108" t="str">
        <f t="shared" ca="1" si="30"/>
        <v/>
      </c>
      <c r="Q32" s="108" t="e">
        <f t="shared" ca="1" si="30"/>
        <v>#NAME?</v>
      </c>
      <c r="R32" s="108" t="str">
        <f t="shared" ca="1" si="30"/>
        <v/>
      </c>
      <c r="S32" s="108" t="str">
        <f t="shared" ca="1" si="30"/>
        <v/>
      </c>
      <c r="T32" s="108" t="str">
        <f t="shared" ca="1" si="30"/>
        <v/>
      </c>
      <c r="U32" s="108" t="str">
        <f t="shared" ca="1" si="30"/>
        <v/>
      </c>
      <c r="V32" s="108" t="str">
        <f t="shared" ca="1" si="30"/>
        <v/>
      </c>
      <c r="W32" s="108" t="str">
        <f t="shared" ca="1" si="30"/>
        <v/>
      </c>
      <c r="X32" s="108" t="str">
        <f t="shared" ca="1" si="30"/>
        <v/>
      </c>
      <c r="Y32" s="108" t="str">
        <f t="shared" ca="1" si="30"/>
        <v/>
      </c>
      <c r="Z32" s="108" t="e">
        <f t="shared" ca="1" si="30"/>
        <v>#NAME?</v>
      </c>
      <c r="AA32" s="108" t="str">
        <f t="shared" ca="1" si="30"/>
        <v/>
      </c>
      <c r="AB32" s="108" t="str">
        <f t="shared" ca="1" si="30"/>
        <v/>
      </c>
      <c r="AC32" s="108" t="str">
        <f t="shared" ca="1" si="30"/>
        <v/>
      </c>
      <c r="AD32" s="108" t="str">
        <f t="shared" ca="1" si="30"/>
        <v/>
      </c>
      <c r="AE32" s="108" t="str">
        <f t="shared" ca="1" si="30"/>
        <v/>
      </c>
      <c r="AF32" s="108" t="str">
        <f t="shared" ca="1" si="30"/>
        <v/>
      </c>
      <c r="AG32" s="108" t="str">
        <f t="shared" ca="1" si="30"/>
        <v/>
      </c>
      <c r="AH32" s="108" t="str">
        <f t="shared" ca="1" si="30"/>
        <v/>
      </c>
      <c r="AI32" s="108" t="str">
        <f t="shared" ca="1" si="30"/>
        <v/>
      </c>
      <c r="AJ32" s="108" t="str">
        <f t="shared" ca="1" si="30"/>
        <v/>
      </c>
      <c r="AK32" s="108" t="str">
        <f t="shared" ca="1" si="30"/>
        <v/>
      </c>
      <c r="AL32" s="108" t="str">
        <f t="shared" ca="1" si="30"/>
        <v/>
      </c>
      <c r="AM32" s="108" t="str">
        <f t="shared" ca="1" si="30"/>
        <v/>
      </c>
      <c r="AN32" s="108" t="str">
        <f t="shared" ca="1" si="30"/>
        <v/>
      </c>
      <c r="AO32" s="108" t="str">
        <f t="shared" ca="1" si="30"/>
        <v/>
      </c>
      <c r="AP32" s="108" t="str">
        <f t="shared" ca="1" si="30"/>
        <v/>
      </c>
      <c r="AQ32" s="108" t="str">
        <f t="shared" ca="1" si="30"/>
        <v/>
      </c>
      <c r="AR32" s="108" t="str">
        <f t="shared" ca="1" si="30"/>
        <v/>
      </c>
      <c r="AS32" s="108" t="str">
        <f t="shared" ca="1" si="30"/>
        <v/>
      </c>
      <c r="AT32" s="108" t="str">
        <f t="shared" ca="1" si="30"/>
        <v/>
      </c>
      <c r="AU32" s="108" t="str">
        <f t="shared" ca="1" si="30"/>
        <v/>
      </c>
      <c r="AV32" s="108" t="str">
        <f t="shared" ca="1" si="30"/>
        <v/>
      </c>
      <c r="AW32" s="108" t="str">
        <f t="shared" ca="1" si="30"/>
        <v/>
      </c>
      <c r="AX32" s="108" t="str">
        <f t="shared" ca="1" si="30"/>
        <v/>
      </c>
      <c r="AY32" s="108" t="str">
        <f t="shared" ca="1" si="30"/>
        <v/>
      </c>
      <c r="AZ32" s="108" t="str">
        <f t="shared" ca="1" si="30"/>
        <v/>
      </c>
      <c r="BA32" s="108" t="str">
        <f t="shared" ca="1" si="30"/>
        <v/>
      </c>
      <c r="BB32" s="108" t="str">
        <f t="shared" ca="1" si="30"/>
        <v/>
      </c>
      <c r="BC32" s="108" t="e">
        <f t="shared" ca="1" si="30"/>
        <v>#NAME?</v>
      </c>
      <c r="BD32" s="108" t="str">
        <f t="shared" ca="1" si="30"/>
        <v/>
      </c>
      <c r="BE32" s="108" t="str">
        <f t="shared" ca="1" si="30"/>
        <v/>
      </c>
      <c r="BF32" s="108" t="str">
        <f t="shared" ca="1" si="30"/>
        <v/>
      </c>
      <c r="BG32" s="108" t="str">
        <f t="shared" ca="1" si="30"/>
        <v/>
      </c>
      <c r="BH32" s="108" t="str">
        <f t="shared" ca="1" si="30"/>
        <v/>
      </c>
      <c r="BI32" s="108" t="str">
        <f t="shared" ca="1" si="30"/>
        <v/>
      </c>
      <c r="BJ32" s="108" t="str">
        <f t="shared" ca="1" si="30"/>
        <v/>
      </c>
      <c r="BK32" s="108" t="str">
        <f t="shared" ca="1" si="30"/>
        <v/>
      </c>
      <c r="BL32" s="108" t="str">
        <f t="shared" ca="1" si="30"/>
        <v/>
      </c>
      <c r="BM32" s="108" t="str">
        <f t="shared" ca="1" si="30"/>
        <v/>
      </c>
      <c r="BN32" s="108" t="str">
        <f t="shared" ca="1" si="30"/>
        <v/>
      </c>
      <c r="BO32" s="108" t="str">
        <f t="shared" ca="1" si="30"/>
        <v/>
      </c>
      <c r="BP32" s="108" t="str">
        <f t="shared" ca="1" si="30"/>
        <v/>
      </c>
      <c r="BQ32" s="108" t="str">
        <f t="shared" ca="1" si="30"/>
        <v/>
      </c>
      <c r="BR32" s="108" t="str">
        <f t="shared" ca="1" si="30"/>
        <v/>
      </c>
      <c r="BS32" s="108" t="str">
        <f t="shared" ca="1" si="30"/>
        <v/>
      </c>
      <c r="BT32" s="108" t="str">
        <f t="shared" ca="1" si="30"/>
        <v/>
      </c>
      <c r="BU32" s="108" t="str">
        <f t="shared" ca="1" si="30"/>
        <v/>
      </c>
      <c r="BV32" s="108" t="str">
        <f t="shared" ca="1" si="30"/>
        <v/>
      </c>
      <c r="BW32" s="108" t="str">
        <f t="shared" ca="1" si="30"/>
        <v/>
      </c>
      <c r="BX32" s="108" t="str">
        <f t="shared" ca="1" si="30"/>
        <v/>
      </c>
      <c r="BY32" s="108" t="e">
        <f t="shared" ca="1" si="30"/>
        <v>#NAME?</v>
      </c>
      <c r="BZ32" s="108" t="str">
        <f t="shared" ca="1" si="30"/>
        <v/>
      </c>
      <c r="CA32" s="108" t="str">
        <f t="shared" ca="1" si="30"/>
        <v/>
      </c>
      <c r="CB32" s="108" t="str">
        <f t="shared" ca="1" si="30"/>
        <v/>
      </c>
      <c r="CC32" s="108" t="str">
        <f t="shared" ca="1" si="30"/>
        <v/>
      </c>
      <c r="CD32" s="108" t="str">
        <f t="shared" ca="1" si="30"/>
        <v/>
      </c>
      <c r="CE32" s="108" t="str">
        <f t="shared" ca="1" si="30"/>
        <v/>
      </c>
      <c r="CF32" s="108" t="str">
        <f t="shared" ca="1" si="30"/>
        <v/>
      </c>
      <c r="CG32" s="108" t="str">
        <f t="shared" ca="1" si="30"/>
        <v/>
      </c>
      <c r="CH32" s="108" t="str">
        <f t="shared" ca="1" si="30"/>
        <v/>
      </c>
      <c r="CI32" s="108" t="str">
        <f t="shared" ca="1" si="30"/>
        <v/>
      </c>
      <c r="CJ32" s="108" t="str">
        <f t="shared" ca="1" si="30"/>
        <v/>
      </c>
      <c r="CK32" s="108" t="str">
        <f t="shared" ca="1" si="30"/>
        <v/>
      </c>
      <c r="CL32" s="108" t="str">
        <f t="shared" ca="1" si="30"/>
        <v/>
      </c>
      <c r="CM32" s="108" t="str">
        <f t="shared" ca="1" si="30"/>
        <v/>
      </c>
      <c r="CN32" s="108" t="str">
        <f t="shared" ca="1" si="30"/>
        <v/>
      </c>
      <c r="CO32" s="108" t="str">
        <f t="shared" ca="1" si="30"/>
        <v/>
      </c>
      <c r="CP32" s="108" t="str">
        <f t="shared" ca="1" si="30"/>
        <v/>
      </c>
      <c r="CQ32" s="108" t="str">
        <f t="shared" ca="1" si="30"/>
        <v/>
      </c>
      <c r="CR32" s="108" t="str">
        <f t="shared" ca="1" si="30"/>
        <v/>
      </c>
      <c r="CS32" s="108" t="str">
        <f t="shared" ca="1" si="30"/>
        <v/>
      </c>
      <c r="CT32" s="108" t="e">
        <f t="shared" ca="1" si="30"/>
        <v>#NAME?</v>
      </c>
      <c r="CU32" s="108" t="e">
        <f t="shared" ca="1" si="30"/>
        <v>#NAME?</v>
      </c>
      <c r="CV32" s="108" t="str">
        <f t="shared" ca="1" si="30"/>
        <v/>
      </c>
      <c r="CW32" s="108" t="str">
        <f t="shared" ca="1" si="30"/>
        <v/>
      </c>
      <c r="CX32" s="108" t="str">
        <f t="shared" ca="1" si="30"/>
        <v/>
      </c>
      <c r="CY32" s="108" t="str">
        <f t="shared" ca="1" si="30"/>
        <v/>
      </c>
      <c r="CZ32" s="108" t="str">
        <f t="shared" ca="1" si="30"/>
        <v/>
      </c>
      <c r="DA32" s="108" t="str">
        <f t="shared" ca="1" si="30"/>
        <v/>
      </c>
      <c r="DB32" s="108" t="str">
        <f t="shared" ca="1" si="30"/>
        <v/>
      </c>
      <c r="DC32" s="108" t="e">
        <f t="shared" ca="1" si="30"/>
        <v>#NAME?</v>
      </c>
      <c r="DD32" s="108" t="s">
        <v>1506</v>
      </c>
      <c r="DE32" s="107"/>
      <c r="DF32" s="107"/>
      <c r="DG32" s="108" t="s">
        <v>1463</v>
      </c>
      <c r="DH32" s="108" t="s">
        <v>1404</v>
      </c>
      <c r="DI32" s="108" t="s">
        <v>1417</v>
      </c>
      <c r="DJ32" s="107"/>
      <c r="DK32" s="107"/>
      <c r="DL32" s="107"/>
      <c r="DM32" s="108" t="s">
        <v>1476</v>
      </c>
      <c r="DN32" s="108" t="s">
        <v>1499</v>
      </c>
      <c r="DO32" s="108" t="s">
        <v>1484</v>
      </c>
      <c r="DP32" s="108" t="s">
        <v>1509</v>
      </c>
      <c r="DQ32" s="108" t="s">
        <v>1494</v>
      </c>
      <c r="DR32" s="108" t="s">
        <v>1394</v>
      </c>
      <c r="DS32" s="108" t="s">
        <v>1494</v>
      </c>
      <c r="DT32" s="108" t="s">
        <v>1506</v>
      </c>
      <c r="DU32" s="108" t="s">
        <v>1494</v>
      </c>
      <c r="DV32" s="108" t="s">
        <v>1315</v>
      </c>
      <c r="DW32" s="108" t="s">
        <v>1458</v>
      </c>
      <c r="DX32" s="107"/>
      <c r="DY32" s="107"/>
      <c r="DZ32" s="107"/>
      <c r="EA32" s="108" t="s">
        <v>1394</v>
      </c>
      <c r="EB32" s="108" t="s">
        <v>1430</v>
      </c>
      <c r="EC32" s="108" t="s">
        <v>1430</v>
      </c>
      <c r="ED32" s="107"/>
      <c r="EE32" s="107"/>
      <c r="EF32" s="107"/>
      <c r="EG32" s="107"/>
      <c r="EH32" s="107"/>
      <c r="EI32" s="107"/>
      <c r="EJ32" s="107"/>
      <c r="EK32" s="108" t="s">
        <v>1414</v>
      </c>
      <c r="EL32" s="108" t="s">
        <v>1506</v>
      </c>
      <c r="EM32" s="107"/>
      <c r="EN32" s="108" t="s">
        <v>1451</v>
      </c>
      <c r="EO32" s="108" t="s">
        <v>1430</v>
      </c>
      <c r="EP32" s="108" t="s">
        <v>1419</v>
      </c>
      <c r="EQ32" s="108" t="s">
        <v>1334</v>
      </c>
      <c r="ER32" s="108" t="s">
        <v>1442</v>
      </c>
      <c r="ES32" s="107"/>
      <c r="ET32" s="108" t="s">
        <v>1378</v>
      </c>
      <c r="EU32" s="108" t="s">
        <v>1451</v>
      </c>
      <c r="EV32" s="108" t="s">
        <v>1451</v>
      </c>
      <c r="EW32" s="108" t="s">
        <v>1451</v>
      </c>
      <c r="EX32" s="108" t="s">
        <v>1430</v>
      </c>
      <c r="EY32" s="108" t="s">
        <v>1451</v>
      </c>
      <c r="EZ32" s="108" t="s">
        <v>1317</v>
      </c>
      <c r="FA32" s="108" t="s">
        <v>1451</v>
      </c>
      <c r="FB32" s="108" t="s">
        <v>1317</v>
      </c>
      <c r="FC32" s="107"/>
      <c r="FD32" s="108" t="s">
        <v>1309</v>
      </c>
      <c r="FE32" s="108" t="s">
        <v>1451</v>
      </c>
      <c r="FF32" s="108" t="s">
        <v>1317</v>
      </c>
      <c r="FG32" s="108" t="s">
        <v>1451</v>
      </c>
      <c r="FH32" s="107"/>
      <c r="FI32" s="107"/>
      <c r="FJ32" s="107"/>
      <c r="FK32" s="107"/>
      <c r="FL32" s="108" t="s">
        <v>1430</v>
      </c>
      <c r="FM32" s="108" t="s">
        <v>1414</v>
      </c>
      <c r="FN32" s="108" t="s">
        <v>1317</v>
      </c>
      <c r="FO32" s="108" t="s">
        <v>1317</v>
      </c>
      <c r="FP32" s="108" t="s">
        <v>1317</v>
      </c>
      <c r="FQ32" s="108" t="s">
        <v>1317</v>
      </c>
      <c r="FR32" s="108" t="s">
        <v>1458</v>
      </c>
      <c r="FS32" s="108" t="s">
        <v>1430</v>
      </c>
      <c r="FT32" s="108" t="s">
        <v>1301</v>
      </c>
      <c r="FU32" s="107"/>
      <c r="FV32" s="107"/>
      <c r="FW32" s="107"/>
      <c r="FX32" s="108" t="s">
        <v>1430</v>
      </c>
      <c r="FY32" s="107"/>
      <c r="FZ32" s="108" t="s">
        <v>1451</v>
      </c>
      <c r="GA32" s="108" t="s">
        <v>1430</v>
      </c>
      <c r="GB32" s="107"/>
      <c r="GC32" s="108" t="s">
        <v>1451</v>
      </c>
      <c r="GD32" s="108" t="s">
        <v>1451</v>
      </c>
      <c r="GE32" s="108" t="s">
        <v>1315</v>
      </c>
      <c r="GF32" s="108" t="s">
        <v>1317</v>
      </c>
      <c r="GG32" s="108" t="s">
        <v>1317</v>
      </c>
      <c r="GH32" s="108" t="s">
        <v>1458</v>
      </c>
      <c r="GI32" s="108" t="s">
        <v>1353</v>
      </c>
      <c r="GJ32" s="108" t="s">
        <v>1451</v>
      </c>
      <c r="GK32" s="107"/>
      <c r="GL32" s="108" t="s">
        <v>1400</v>
      </c>
      <c r="GM32" s="107"/>
      <c r="GN32" s="108" t="s">
        <v>1317</v>
      </c>
      <c r="GO32" s="108" t="s">
        <v>1458</v>
      </c>
      <c r="GP32" s="108" t="s">
        <v>1458</v>
      </c>
      <c r="GQ32" s="108" t="s">
        <v>1509</v>
      </c>
      <c r="GR32" s="108" t="s">
        <v>1494</v>
      </c>
      <c r="GS32" s="107"/>
      <c r="GT32" s="108" t="s">
        <v>1451</v>
      </c>
      <c r="GU32" s="108" t="s">
        <v>1391</v>
      </c>
      <c r="GV32" s="108" t="s">
        <v>1397</v>
      </c>
      <c r="GW32" s="108" t="s">
        <v>1494</v>
      </c>
      <c r="GX32" s="107"/>
      <c r="GY32" s="108" t="s">
        <v>1430</v>
      </c>
      <c r="GZ32" s="108" t="s">
        <v>1419</v>
      </c>
      <c r="HA32" s="108" t="s">
        <v>1378</v>
      </c>
      <c r="HB32" s="108" t="s">
        <v>1309</v>
      </c>
      <c r="HC32" s="108" t="s">
        <v>1458</v>
      </c>
      <c r="HD32" s="108" t="s">
        <v>1451</v>
      </c>
    </row>
    <row r="33" spans="1:212" ht="14.25">
      <c r="A33" s="200">
        <v>33</v>
      </c>
      <c r="B33" s="108" t="s">
        <v>1353</v>
      </c>
      <c r="C33" s="108" t="e">
        <f t="shared" ref="C33:DC33" ca="1" si="31">IF(COUNTIF(DD:DD,$B33),INDIRECT(_xludf.CONCAT("B",$A33)),"")</f>
        <v>#NAME?</v>
      </c>
      <c r="D33" s="108" t="e">
        <f t="shared" ca="1" si="31"/>
        <v>#NAME?</v>
      </c>
      <c r="E33" s="108" t="e">
        <f t="shared" ca="1" si="31"/>
        <v>#NAME?</v>
      </c>
      <c r="F33" s="108" t="e">
        <f t="shared" ca="1" si="31"/>
        <v>#NAME?</v>
      </c>
      <c r="G33" s="108" t="e">
        <f t="shared" ca="1" si="31"/>
        <v>#NAME?</v>
      </c>
      <c r="H33" s="108" t="e">
        <f t="shared" ca="1" si="31"/>
        <v>#NAME?</v>
      </c>
      <c r="I33" s="108" t="e">
        <f t="shared" ca="1" si="31"/>
        <v>#NAME?</v>
      </c>
      <c r="J33" s="108" t="str">
        <f t="shared" ca="1" si="31"/>
        <v/>
      </c>
      <c r="K33" s="108" t="str">
        <f t="shared" ca="1" si="31"/>
        <v/>
      </c>
      <c r="L33" s="108" t="e">
        <f t="shared" ca="1" si="31"/>
        <v>#NAME?</v>
      </c>
      <c r="M33" s="108" t="e">
        <f t="shared" ca="1" si="31"/>
        <v>#NAME?</v>
      </c>
      <c r="N33" s="108" t="e">
        <f t="shared" ca="1" si="31"/>
        <v>#NAME?</v>
      </c>
      <c r="O33" s="108" t="e">
        <f t="shared" ca="1" si="31"/>
        <v>#NAME?</v>
      </c>
      <c r="P33" s="108" t="e">
        <f t="shared" ca="1" si="31"/>
        <v>#NAME?</v>
      </c>
      <c r="Q33" s="108" t="e">
        <f t="shared" ca="1" si="31"/>
        <v>#NAME?</v>
      </c>
      <c r="R33" s="108" t="e">
        <f t="shared" ca="1" si="31"/>
        <v>#NAME?</v>
      </c>
      <c r="S33" s="108" t="e">
        <f t="shared" ca="1" si="31"/>
        <v>#NAME?</v>
      </c>
      <c r="T33" s="108" t="str">
        <f t="shared" ca="1" si="31"/>
        <v/>
      </c>
      <c r="U33" s="108" t="e">
        <f t="shared" ca="1" si="31"/>
        <v>#NAME?</v>
      </c>
      <c r="V33" s="108" t="e">
        <f t="shared" ca="1" si="31"/>
        <v>#NAME?</v>
      </c>
      <c r="W33" s="108" t="str">
        <f t="shared" ca="1" si="31"/>
        <v/>
      </c>
      <c r="X33" s="108" t="str">
        <f t="shared" ca="1" si="31"/>
        <v/>
      </c>
      <c r="Y33" s="108" t="str">
        <f t="shared" ca="1" si="31"/>
        <v/>
      </c>
      <c r="Z33" s="108" t="e">
        <f t="shared" ca="1" si="31"/>
        <v>#NAME?</v>
      </c>
      <c r="AA33" s="108" t="e">
        <f t="shared" ca="1" si="31"/>
        <v>#NAME?</v>
      </c>
      <c r="AB33" s="108" t="e">
        <f t="shared" ca="1" si="31"/>
        <v>#NAME?</v>
      </c>
      <c r="AC33" s="108" t="str">
        <f t="shared" ca="1" si="31"/>
        <v/>
      </c>
      <c r="AD33" s="108" t="str">
        <f t="shared" ca="1" si="31"/>
        <v/>
      </c>
      <c r="AE33" s="108" t="str">
        <f t="shared" ca="1" si="31"/>
        <v/>
      </c>
      <c r="AF33" s="108" t="str">
        <f t="shared" ca="1" si="31"/>
        <v/>
      </c>
      <c r="AG33" s="108" t="str">
        <f t="shared" ca="1" si="31"/>
        <v/>
      </c>
      <c r="AH33" s="108" t="str">
        <f t="shared" ca="1" si="31"/>
        <v/>
      </c>
      <c r="AI33" s="108" t="str">
        <f t="shared" ca="1" si="31"/>
        <v/>
      </c>
      <c r="AJ33" s="108" t="str">
        <f t="shared" ca="1" si="31"/>
        <v/>
      </c>
      <c r="AK33" s="108" t="str">
        <f t="shared" ca="1" si="31"/>
        <v/>
      </c>
      <c r="AL33" s="108" t="str">
        <f t="shared" ca="1" si="31"/>
        <v/>
      </c>
      <c r="AM33" s="108" t="e">
        <f t="shared" ca="1" si="31"/>
        <v>#NAME?</v>
      </c>
      <c r="AN33" s="108" t="e">
        <f t="shared" ca="1" si="31"/>
        <v>#NAME?</v>
      </c>
      <c r="AO33" s="108" t="e">
        <f t="shared" ca="1" si="31"/>
        <v>#NAME?</v>
      </c>
      <c r="AP33" s="108" t="e">
        <f t="shared" ca="1" si="31"/>
        <v>#NAME?</v>
      </c>
      <c r="AQ33" s="108" t="e">
        <f t="shared" ca="1" si="31"/>
        <v>#NAME?</v>
      </c>
      <c r="AR33" s="108" t="str">
        <f t="shared" ca="1" si="31"/>
        <v/>
      </c>
      <c r="AS33" s="108" t="e">
        <f t="shared" ca="1" si="31"/>
        <v>#NAME?</v>
      </c>
      <c r="AT33" s="108" t="e">
        <f t="shared" ca="1" si="31"/>
        <v>#NAME?</v>
      </c>
      <c r="AU33" s="108" t="e">
        <f t="shared" ca="1" si="31"/>
        <v>#NAME?</v>
      </c>
      <c r="AV33" s="108" t="e">
        <f t="shared" ca="1" si="31"/>
        <v>#NAME?</v>
      </c>
      <c r="AW33" s="108" t="str">
        <f t="shared" ca="1" si="31"/>
        <v/>
      </c>
      <c r="AX33" s="108" t="e">
        <f t="shared" ca="1" si="31"/>
        <v>#NAME?</v>
      </c>
      <c r="AY33" s="108" t="str">
        <f t="shared" ca="1" si="31"/>
        <v/>
      </c>
      <c r="AZ33" s="108" t="e">
        <f t="shared" ca="1" si="31"/>
        <v>#NAME?</v>
      </c>
      <c r="BA33" s="108" t="e">
        <f t="shared" ca="1" si="31"/>
        <v>#NAME?</v>
      </c>
      <c r="BB33" s="108" t="str">
        <f t="shared" ca="1" si="31"/>
        <v/>
      </c>
      <c r="BC33" s="108" t="e">
        <f t="shared" ca="1" si="31"/>
        <v>#NAME?</v>
      </c>
      <c r="BD33" s="108" t="e">
        <f t="shared" ca="1" si="31"/>
        <v>#NAME?</v>
      </c>
      <c r="BE33" s="108" t="e">
        <f t="shared" ca="1" si="31"/>
        <v>#NAME?</v>
      </c>
      <c r="BF33" s="108" t="e">
        <f t="shared" ca="1" si="31"/>
        <v>#NAME?</v>
      </c>
      <c r="BG33" s="108" t="str">
        <f t="shared" ca="1" si="31"/>
        <v/>
      </c>
      <c r="BH33" s="108" t="str">
        <f t="shared" ca="1" si="31"/>
        <v/>
      </c>
      <c r="BI33" s="108" t="str">
        <f t="shared" ca="1" si="31"/>
        <v/>
      </c>
      <c r="BJ33" s="108" t="str">
        <f t="shared" ca="1" si="31"/>
        <v/>
      </c>
      <c r="BK33" s="108" t="e">
        <f t="shared" ca="1" si="31"/>
        <v>#NAME?</v>
      </c>
      <c r="BL33" s="108" t="e">
        <f t="shared" ca="1" si="31"/>
        <v>#NAME?</v>
      </c>
      <c r="BM33" s="108" t="e">
        <f t="shared" ca="1" si="31"/>
        <v>#NAME?</v>
      </c>
      <c r="BN33" s="108" t="e">
        <f t="shared" ca="1" si="31"/>
        <v>#NAME?</v>
      </c>
      <c r="BO33" s="108" t="e">
        <f t="shared" ca="1" si="31"/>
        <v>#NAME?</v>
      </c>
      <c r="BP33" s="108" t="e">
        <f t="shared" ca="1" si="31"/>
        <v>#NAME?</v>
      </c>
      <c r="BQ33" s="108" t="str">
        <f t="shared" ca="1" si="31"/>
        <v/>
      </c>
      <c r="BR33" s="108" t="e">
        <f t="shared" ca="1" si="31"/>
        <v>#NAME?</v>
      </c>
      <c r="BS33" s="108" t="e">
        <f t="shared" ca="1" si="31"/>
        <v>#NAME?</v>
      </c>
      <c r="BT33" s="108" t="e">
        <f t="shared" ca="1" si="31"/>
        <v>#NAME?</v>
      </c>
      <c r="BU33" s="108" t="str">
        <f t="shared" ca="1" si="31"/>
        <v/>
      </c>
      <c r="BV33" s="108" t="str">
        <f t="shared" ca="1" si="31"/>
        <v/>
      </c>
      <c r="BW33" s="108" t="e">
        <f t="shared" ca="1" si="31"/>
        <v>#NAME?</v>
      </c>
      <c r="BX33" s="108" t="str">
        <f t="shared" ca="1" si="31"/>
        <v/>
      </c>
      <c r="BY33" s="108" t="e">
        <f t="shared" ca="1" si="31"/>
        <v>#NAME?</v>
      </c>
      <c r="BZ33" s="108" t="e">
        <f t="shared" ca="1" si="31"/>
        <v>#NAME?</v>
      </c>
      <c r="CA33" s="108" t="str">
        <f t="shared" ca="1" si="31"/>
        <v/>
      </c>
      <c r="CB33" s="108" t="e">
        <f t="shared" ca="1" si="31"/>
        <v>#NAME?</v>
      </c>
      <c r="CC33" s="108" t="e">
        <f t="shared" ca="1" si="31"/>
        <v>#NAME?</v>
      </c>
      <c r="CD33" s="108" t="e">
        <f t="shared" ca="1" si="31"/>
        <v>#NAME?</v>
      </c>
      <c r="CE33" s="108" t="e">
        <f t="shared" ca="1" si="31"/>
        <v>#NAME?</v>
      </c>
      <c r="CF33" s="108" t="e">
        <f t="shared" ca="1" si="31"/>
        <v>#NAME?</v>
      </c>
      <c r="CG33" s="108" t="e">
        <f t="shared" ca="1" si="31"/>
        <v>#NAME?</v>
      </c>
      <c r="CH33" s="108" t="e">
        <f t="shared" ca="1" si="31"/>
        <v>#NAME?</v>
      </c>
      <c r="CI33" s="108" t="e">
        <f t="shared" ca="1" si="31"/>
        <v>#NAME?</v>
      </c>
      <c r="CJ33" s="108" t="str">
        <f t="shared" ca="1" si="31"/>
        <v/>
      </c>
      <c r="CK33" s="108" t="str">
        <f t="shared" ca="1" si="31"/>
        <v/>
      </c>
      <c r="CL33" s="108" t="e">
        <f t="shared" ca="1" si="31"/>
        <v>#NAME?</v>
      </c>
      <c r="CM33" s="108" t="e">
        <f t="shared" ca="1" si="31"/>
        <v>#NAME?</v>
      </c>
      <c r="CN33" s="108" t="e">
        <f t="shared" ca="1" si="31"/>
        <v>#NAME?</v>
      </c>
      <c r="CO33" s="108" t="e">
        <f t="shared" ca="1" si="31"/>
        <v>#NAME?</v>
      </c>
      <c r="CP33" s="108" t="e">
        <f t="shared" ca="1" si="31"/>
        <v>#NAME?</v>
      </c>
      <c r="CQ33" s="108" t="str">
        <f t="shared" ca="1" si="31"/>
        <v/>
      </c>
      <c r="CR33" s="108" t="e">
        <f t="shared" ca="1" si="31"/>
        <v>#NAME?</v>
      </c>
      <c r="CS33" s="108" t="e">
        <f t="shared" ca="1" si="31"/>
        <v>#NAME?</v>
      </c>
      <c r="CT33" s="108" t="e">
        <f t="shared" ca="1" si="31"/>
        <v>#NAME?</v>
      </c>
      <c r="CU33" s="108" t="e">
        <f t="shared" ca="1" si="31"/>
        <v>#NAME?</v>
      </c>
      <c r="CV33" s="108" t="str">
        <f t="shared" ca="1" si="31"/>
        <v/>
      </c>
      <c r="CW33" s="108" t="str">
        <f t="shared" ca="1" si="31"/>
        <v/>
      </c>
      <c r="CX33" s="108" t="e">
        <f t="shared" ca="1" si="31"/>
        <v>#NAME?</v>
      </c>
      <c r="CY33" s="108" t="e">
        <f t="shared" ca="1" si="31"/>
        <v>#NAME?</v>
      </c>
      <c r="CZ33" s="108" t="e">
        <f t="shared" ca="1" si="31"/>
        <v>#NAME?</v>
      </c>
      <c r="DA33" s="108" t="e">
        <f t="shared" ca="1" si="31"/>
        <v>#NAME?</v>
      </c>
      <c r="DB33" s="108" t="e">
        <f t="shared" ca="1" si="31"/>
        <v>#NAME?</v>
      </c>
      <c r="DC33" s="108" t="e">
        <f t="shared" ca="1" si="31"/>
        <v>#NAME?</v>
      </c>
      <c r="DD33" s="108" t="s">
        <v>1509</v>
      </c>
      <c r="DE33" s="107"/>
      <c r="DF33" s="107"/>
      <c r="DG33" s="108" t="s">
        <v>1476</v>
      </c>
      <c r="DH33" s="108" t="s">
        <v>1414</v>
      </c>
      <c r="DI33" s="108" t="s">
        <v>1419</v>
      </c>
      <c r="DJ33" s="107"/>
      <c r="DK33" s="107"/>
      <c r="DL33" s="107"/>
      <c r="DM33" s="108" t="s">
        <v>1494</v>
      </c>
      <c r="DN33" s="108" t="s">
        <v>1506</v>
      </c>
      <c r="DO33" s="108" t="s">
        <v>1494</v>
      </c>
      <c r="DP33" s="107"/>
      <c r="DQ33" s="108" t="s">
        <v>1506</v>
      </c>
      <c r="DR33" s="108" t="s">
        <v>1397</v>
      </c>
      <c r="DS33" s="108" t="s">
        <v>1506</v>
      </c>
      <c r="DT33" s="108" t="s">
        <v>1509</v>
      </c>
      <c r="DU33" s="108" t="s">
        <v>1506</v>
      </c>
      <c r="DV33" s="108" t="s">
        <v>1414</v>
      </c>
      <c r="DW33" s="108" t="s">
        <v>1442</v>
      </c>
      <c r="DX33" s="107"/>
      <c r="DY33" s="107"/>
      <c r="DZ33" s="107"/>
      <c r="EA33" s="108" t="s">
        <v>1397</v>
      </c>
      <c r="EB33" s="108" t="s">
        <v>1439</v>
      </c>
      <c r="EC33" s="108" t="s">
        <v>1439</v>
      </c>
      <c r="ED33" s="107"/>
      <c r="EE33" s="107"/>
      <c r="EF33" s="107"/>
      <c r="EG33" s="107"/>
      <c r="EH33" s="107"/>
      <c r="EI33" s="107"/>
      <c r="EJ33" s="107"/>
      <c r="EK33" s="108" t="s">
        <v>1430</v>
      </c>
      <c r="EL33" s="108" t="s">
        <v>1509</v>
      </c>
      <c r="EM33" s="107"/>
      <c r="EN33" s="108" t="s">
        <v>1419</v>
      </c>
      <c r="EO33" s="107"/>
      <c r="EP33" s="108" t="s">
        <v>1458</v>
      </c>
      <c r="EQ33" s="108" t="s">
        <v>1353</v>
      </c>
      <c r="ER33" s="107"/>
      <c r="ES33" s="107"/>
      <c r="ET33" s="108" t="s">
        <v>1451</v>
      </c>
      <c r="EU33" s="108" t="s">
        <v>1419</v>
      </c>
      <c r="EV33" s="108" t="s">
        <v>1419</v>
      </c>
      <c r="EW33" s="108" t="s">
        <v>1419</v>
      </c>
      <c r="EX33" s="107"/>
      <c r="EY33" s="108" t="s">
        <v>1419</v>
      </c>
      <c r="EZ33" s="108" t="s">
        <v>1315</v>
      </c>
      <c r="FA33" s="108" t="s">
        <v>1419</v>
      </c>
      <c r="FB33" s="108" t="s">
        <v>1315</v>
      </c>
      <c r="FC33" s="107"/>
      <c r="FD33" s="108" t="s">
        <v>1375</v>
      </c>
      <c r="FE33" s="108" t="s">
        <v>1458</v>
      </c>
      <c r="FF33" s="108" t="s">
        <v>1315</v>
      </c>
      <c r="FG33" s="108" t="s">
        <v>1419</v>
      </c>
      <c r="FH33" s="107"/>
      <c r="FI33" s="107"/>
      <c r="FJ33" s="107"/>
      <c r="FK33" s="107"/>
      <c r="FL33" s="107"/>
      <c r="FM33" s="107"/>
      <c r="FN33" s="108" t="s">
        <v>1315</v>
      </c>
      <c r="FO33" s="108" t="s">
        <v>1315</v>
      </c>
      <c r="FP33" s="108" t="s">
        <v>1315</v>
      </c>
      <c r="FQ33" s="108" t="s">
        <v>1315</v>
      </c>
      <c r="FR33" s="108" t="s">
        <v>1317</v>
      </c>
      <c r="FS33" s="107"/>
      <c r="FT33" s="108" t="s">
        <v>1278</v>
      </c>
      <c r="FU33" s="107"/>
      <c r="FV33" s="107"/>
      <c r="FW33" s="107"/>
      <c r="FX33" s="107"/>
      <c r="FY33" s="107"/>
      <c r="FZ33" s="108" t="s">
        <v>1419</v>
      </c>
      <c r="GA33" s="107"/>
      <c r="GB33" s="107"/>
      <c r="GC33" s="108" t="s">
        <v>1419</v>
      </c>
      <c r="GD33" s="108" t="s">
        <v>1419</v>
      </c>
      <c r="GE33" s="108" t="s">
        <v>1414</v>
      </c>
      <c r="GF33" s="108" t="s">
        <v>1315</v>
      </c>
      <c r="GG33" s="108" t="s">
        <v>1315</v>
      </c>
      <c r="GH33" s="108" t="s">
        <v>1317</v>
      </c>
      <c r="GI33" s="108" t="s">
        <v>1341</v>
      </c>
      <c r="GJ33" s="108" t="s">
        <v>1419</v>
      </c>
      <c r="GK33" s="107"/>
      <c r="GL33" s="108" t="s">
        <v>1317</v>
      </c>
      <c r="GM33" s="107"/>
      <c r="GN33" s="108" t="s">
        <v>1315</v>
      </c>
      <c r="GO33" s="108" t="s">
        <v>1317</v>
      </c>
      <c r="GP33" s="108" t="s">
        <v>1317</v>
      </c>
      <c r="GQ33" s="107"/>
      <c r="GR33" s="108" t="s">
        <v>1506</v>
      </c>
      <c r="GS33" s="107"/>
      <c r="GT33" s="108" t="s">
        <v>1458</v>
      </c>
      <c r="GU33" s="108" t="s">
        <v>1397</v>
      </c>
      <c r="GV33" s="108" t="s">
        <v>1404</v>
      </c>
      <c r="GW33" s="108" t="s">
        <v>1506</v>
      </c>
      <c r="GX33" s="107"/>
      <c r="GY33" s="107"/>
      <c r="GZ33" s="108" t="s">
        <v>1317</v>
      </c>
      <c r="HA33" s="108" t="s">
        <v>1451</v>
      </c>
      <c r="HB33" s="108" t="s">
        <v>1375</v>
      </c>
      <c r="HC33" s="108" t="s">
        <v>1414</v>
      </c>
      <c r="HD33" s="108" t="s">
        <v>1419</v>
      </c>
    </row>
    <row r="34" spans="1:212" ht="14.25">
      <c r="A34" s="200">
        <v>34</v>
      </c>
      <c r="B34" s="108" t="s">
        <v>1358</v>
      </c>
      <c r="C34" s="108" t="str">
        <f t="shared" ref="C34:DC34" ca="1" si="32">IF(COUNTIF(DD:DD,$B34),INDIRECT(_xludf.CONCAT("B",$A34)),"")</f>
        <v/>
      </c>
      <c r="D34" s="108" t="str">
        <f t="shared" ca="1" si="32"/>
        <v/>
      </c>
      <c r="E34" s="108" t="str">
        <f t="shared" ca="1" si="32"/>
        <v/>
      </c>
      <c r="F34" s="108" t="e">
        <f t="shared" ca="1" si="32"/>
        <v>#NAME?</v>
      </c>
      <c r="G34" s="108" t="str">
        <f t="shared" ca="1" si="32"/>
        <v/>
      </c>
      <c r="H34" s="108" t="str">
        <f t="shared" ca="1" si="32"/>
        <v/>
      </c>
      <c r="I34" s="108" t="str">
        <f t="shared" ca="1" si="32"/>
        <v/>
      </c>
      <c r="J34" s="108" t="str">
        <f t="shared" ca="1" si="32"/>
        <v/>
      </c>
      <c r="K34" s="108" t="str">
        <f t="shared" ca="1" si="32"/>
        <v/>
      </c>
      <c r="L34" s="108" t="str">
        <f t="shared" ca="1" si="32"/>
        <v/>
      </c>
      <c r="M34" s="108" t="str">
        <f t="shared" ca="1" si="32"/>
        <v/>
      </c>
      <c r="N34" s="108" t="str">
        <f t="shared" ca="1" si="32"/>
        <v/>
      </c>
      <c r="O34" s="108" t="str">
        <f t="shared" ca="1" si="32"/>
        <v/>
      </c>
      <c r="P34" s="108" t="str">
        <f t="shared" ca="1" si="32"/>
        <v/>
      </c>
      <c r="Q34" s="108" t="str">
        <f t="shared" ca="1" si="32"/>
        <v/>
      </c>
      <c r="R34" s="108" t="e">
        <f t="shared" ca="1" si="32"/>
        <v>#NAME?</v>
      </c>
      <c r="S34" s="108" t="str">
        <f t="shared" ca="1" si="32"/>
        <v/>
      </c>
      <c r="T34" s="108" t="str">
        <f t="shared" ca="1" si="32"/>
        <v/>
      </c>
      <c r="U34" s="108" t="str">
        <f t="shared" ca="1" si="32"/>
        <v/>
      </c>
      <c r="V34" s="108" t="str">
        <f t="shared" ca="1" si="32"/>
        <v/>
      </c>
      <c r="W34" s="108" t="str">
        <f t="shared" ca="1" si="32"/>
        <v/>
      </c>
      <c r="X34" s="108" t="str">
        <f t="shared" ca="1" si="32"/>
        <v/>
      </c>
      <c r="Y34" s="108" t="str">
        <f t="shared" ca="1" si="32"/>
        <v/>
      </c>
      <c r="Z34" s="108" t="str">
        <f t="shared" ca="1" si="32"/>
        <v/>
      </c>
      <c r="AA34" s="108" t="str">
        <f t="shared" ca="1" si="32"/>
        <v/>
      </c>
      <c r="AB34" s="108" t="str">
        <f t="shared" ca="1" si="32"/>
        <v/>
      </c>
      <c r="AC34" s="108" t="str">
        <f t="shared" ca="1" si="32"/>
        <v/>
      </c>
      <c r="AD34" s="108" t="str">
        <f t="shared" ca="1" si="32"/>
        <v/>
      </c>
      <c r="AE34" s="108" t="str">
        <f t="shared" ca="1" si="32"/>
        <v/>
      </c>
      <c r="AF34" s="108" t="str">
        <f t="shared" ca="1" si="32"/>
        <v/>
      </c>
      <c r="AG34" s="108" t="str">
        <f t="shared" ca="1" si="32"/>
        <v/>
      </c>
      <c r="AH34" s="108" t="str">
        <f t="shared" ca="1" si="32"/>
        <v/>
      </c>
      <c r="AI34" s="108" t="str">
        <f t="shared" ca="1" si="32"/>
        <v/>
      </c>
      <c r="AJ34" s="108" t="str">
        <f t="shared" ca="1" si="32"/>
        <v/>
      </c>
      <c r="AK34" s="108" t="str">
        <f t="shared" ca="1" si="32"/>
        <v/>
      </c>
      <c r="AL34" s="108" t="str">
        <f t="shared" ca="1" si="32"/>
        <v/>
      </c>
      <c r="AM34" s="108" t="str">
        <f t="shared" ca="1" si="32"/>
        <v/>
      </c>
      <c r="AN34" s="108" t="str">
        <f t="shared" ca="1" si="32"/>
        <v/>
      </c>
      <c r="AO34" s="108" t="str">
        <f t="shared" ca="1" si="32"/>
        <v/>
      </c>
      <c r="AP34" s="108" t="e">
        <f t="shared" ca="1" si="32"/>
        <v>#NAME?</v>
      </c>
      <c r="AQ34" s="108" t="str">
        <f t="shared" ca="1" si="32"/>
        <v/>
      </c>
      <c r="AR34" s="108" t="str">
        <f t="shared" ca="1" si="32"/>
        <v/>
      </c>
      <c r="AS34" s="108" t="str">
        <f t="shared" ca="1" si="32"/>
        <v/>
      </c>
      <c r="AT34" s="108" t="str">
        <f t="shared" ca="1" si="32"/>
        <v/>
      </c>
      <c r="AU34" s="108" t="str">
        <f t="shared" ca="1" si="32"/>
        <v/>
      </c>
      <c r="AV34" s="108" t="str">
        <f t="shared" ca="1" si="32"/>
        <v/>
      </c>
      <c r="AW34" s="108" t="str">
        <f t="shared" ca="1" si="32"/>
        <v/>
      </c>
      <c r="AX34" s="108" t="str">
        <f t="shared" ca="1" si="32"/>
        <v/>
      </c>
      <c r="AY34" s="108" t="str">
        <f t="shared" ca="1" si="32"/>
        <v/>
      </c>
      <c r="AZ34" s="108" t="str">
        <f t="shared" ca="1" si="32"/>
        <v/>
      </c>
      <c r="BA34" s="108" t="str">
        <f t="shared" ca="1" si="32"/>
        <v/>
      </c>
      <c r="BB34" s="108" t="str">
        <f t="shared" ca="1" si="32"/>
        <v/>
      </c>
      <c r="BC34" s="108" t="str">
        <f t="shared" ca="1" si="32"/>
        <v/>
      </c>
      <c r="BD34" s="108" t="str">
        <f t="shared" ca="1" si="32"/>
        <v/>
      </c>
      <c r="BE34" s="108" t="str">
        <f t="shared" ca="1" si="32"/>
        <v/>
      </c>
      <c r="BF34" s="108" t="str">
        <f t="shared" ca="1" si="32"/>
        <v/>
      </c>
      <c r="BG34" s="108" t="str">
        <f t="shared" ca="1" si="32"/>
        <v/>
      </c>
      <c r="BH34" s="108" t="str">
        <f t="shared" ca="1" si="32"/>
        <v/>
      </c>
      <c r="BI34" s="108" t="str">
        <f t="shared" ca="1" si="32"/>
        <v/>
      </c>
      <c r="BJ34" s="108" t="str">
        <f t="shared" ca="1" si="32"/>
        <v/>
      </c>
      <c r="BK34" s="108" t="str">
        <f t="shared" ca="1" si="32"/>
        <v/>
      </c>
      <c r="BL34" s="108" t="str">
        <f t="shared" ca="1" si="32"/>
        <v/>
      </c>
      <c r="BM34" s="108" t="str">
        <f t="shared" ca="1" si="32"/>
        <v/>
      </c>
      <c r="BN34" s="108" t="str">
        <f t="shared" ca="1" si="32"/>
        <v/>
      </c>
      <c r="BO34" s="108" t="str">
        <f t="shared" ca="1" si="32"/>
        <v/>
      </c>
      <c r="BP34" s="108" t="str">
        <f t="shared" ca="1" si="32"/>
        <v/>
      </c>
      <c r="BQ34" s="108" t="str">
        <f t="shared" ca="1" si="32"/>
        <v/>
      </c>
      <c r="BR34" s="108" t="str">
        <f t="shared" ca="1" si="32"/>
        <v/>
      </c>
      <c r="BS34" s="108" t="str">
        <f t="shared" ca="1" si="32"/>
        <v/>
      </c>
      <c r="BT34" s="108" t="str">
        <f t="shared" ca="1" si="32"/>
        <v/>
      </c>
      <c r="BU34" s="108" t="str">
        <f t="shared" ca="1" si="32"/>
        <v/>
      </c>
      <c r="BV34" s="108" t="str">
        <f t="shared" ca="1" si="32"/>
        <v/>
      </c>
      <c r="BW34" s="108" t="str">
        <f t="shared" ca="1" si="32"/>
        <v/>
      </c>
      <c r="BX34" s="108" t="str">
        <f t="shared" ca="1" si="32"/>
        <v/>
      </c>
      <c r="BY34" s="108" t="str">
        <f t="shared" ca="1" si="32"/>
        <v/>
      </c>
      <c r="BZ34" s="108" t="str">
        <f t="shared" ca="1" si="32"/>
        <v/>
      </c>
      <c r="CA34" s="108" t="str">
        <f t="shared" ca="1" si="32"/>
        <v/>
      </c>
      <c r="CB34" s="108" t="str">
        <f t="shared" ca="1" si="32"/>
        <v/>
      </c>
      <c r="CC34" s="108" t="str">
        <f t="shared" ca="1" si="32"/>
        <v/>
      </c>
      <c r="CD34" s="108" t="str">
        <f t="shared" ca="1" si="32"/>
        <v/>
      </c>
      <c r="CE34" s="108" t="str">
        <f t="shared" ca="1" si="32"/>
        <v/>
      </c>
      <c r="CF34" s="108" t="str">
        <f t="shared" ca="1" si="32"/>
        <v/>
      </c>
      <c r="CG34" s="108" t="str">
        <f t="shared" ca="1" si="32"/>
        <v/>
      </c>
      <c r="CH34" s="108" t="str">
        <f t="shared" ca="1" si="32"/>
        <v/>
      </c>
      <c r="CI34" s="108" t="str">
        <f t="shared" ca="1" si="32"/>
        <v/>
      </c>
      <c r="CJ34" s="108" t="str">
        <f t="shared" ca="1" si="32"/>
        <v/>
      </c>
      <c r="CK34" s="108" t="str">
        <f t="shared" ca="1" si="32"/>
        <v/>
      </c>
      <c r="CL34" s="108" t="str">
        <f t="shared" ca="1" si="32"/>
        <v/>
      </c>
      <c r="CM34" s="108" t="str">
        <f t="shared" ca="1" si="32"/>
        <v/>
      </c>
      <c r="CN34" s="108" t="str">
        <f t="shared" ca="1" si="32"/>
        <v/>
      </c>
      <c r="CO34" s="108" t="str">
        <f t="shared" ca="1" si="32"/>
        <v/>
      </c>
      <c r="CP34" s="108" t="str">
        <f t="shared" ca="1" si="32"/>
        <v/>
      </c>
      <c r="CQ34" s="108" t="str">
        <f t="shared" ca="1" si="32"/>
        <v/>
      </c>
      <c r="CR34" s="108" t="str">
        <f t="shared" ca="1" si="32"/>
        <v/>
      </c>
      <c r="CS34" s="108" t="str">
        <f t="shared" ca="1" si="32"/>
        <v/>
      </c>
      <c r="CT34" s="108" t="str">
        <f t="shared" ca="1" si="32"/>
        <v/>
      </c>
      <c r="CU34" s="108" t="str">
        <f t="shared" ca="1" si="32"/>
        <v/>
      </c>
      <c r="CV34" s="108" t="str">
        <f t="shared" ca="1" si="32"/>
        <v/>
      </c>
      <c r="CW34" s="108" t="str">
        <f t="shared" ca="1" si="32"/>
        <v/>
      </c>
      <c r="CX34" s="108" t="str">
        <f t="shared" ca="1" si="32"/>
        <v/>
      </c>
      <c r="CY34" s="108" t="str">
        <f t="shared" ca="1" si="32"/>
        <v/>
      </c>
      <c r="CZ34" s="108" t="str">
        <f t="shared" ca="1" si="32"/>
        <v/>
      </c>
      <c r="DA34" s="108" t="str">
        <f t="shared" ca="1" si="32"/>
        <v/>
      </c>
      <c r="DB34" s="108" t="str">
        <f t="shared" ca="1" si="32"/>
        <v/>
      </c>
      <c r="DC34" s="108" t="str">
        <f t="shared" ca="1" si="32"/>
        <v/>
      </c>
      <c r="DE34" s="107"/>
      <c r="DF34" s="107"/>
      <c r="DG34" s="108" t="s">
        <v>1484</v>
      </c>
      <c r="DH34" s="108" t="s">
        <v>1417</v>
      </c>
      <c r="DI34" s="108" t="s">
        <v>1428</v>
      </c>
      <c r="DJ34" s="107"/>
      <c r="DK34" s="107"/>
      <c r="DL34" s="107"/>
      <c r="DM34" s="108" t="s">
        <v>1506</v>
      </c>
      <c r="DN34" s="108" t="s">
        <v>1509</v>
      </c>
      <c r="DO34" s="108" t="s">
        <v>1506</v>
      </c>
      <c r="DP34" s="107"/>
      <c r="DQ34" s="108" t="s">
        <v>1509</v>
      </c>
      <c r="DR34" s="108" t="s">
        <v>1404</v>
      </c>
      <c r="DS34" s="108" t="s">
        <v>1509</v>
      </c>
      <c r="DT34" s="107"/>
      <c r="DU34" s="108" t="s">
        <v>1509</v>
      </c>
      <c r="DV34" s="108" t="s">
        <v>1430</v>
      </c>
      <c r="DW34" s="108" t="s">
        <v>1414</v>
      </c>
      <c r="DX34" s="107"/>
      <c r="DY34" s="107"/>
      <c r="DZ34" s="107"/>
      <c r="EA34" s="108" t="s">
        <v>1404</v>
      </c>
      <c r="EB34" s="108" t="s">
        <v>1442</v>
      </c>
      <c r="EC34" s="108" t="s">
        <v>1442</v>
      </c>
      <c r="ED34" s="107"/>
      <c r="EE34" s="107"/>
      <c r="EF34" s="107"/>
      <c r="EG34" s="107"/>
      <c r="EH34" s="107"/>
      <c r="EI34" s="107"/>
      <c r="EJ34" s="107"/>
      <c r="EK34" s="107"/>
      <c r="EL34" s="107"/>
      <c r="EM34" s="107"/>
      <c r="EN34" s="108" t="s">
        <v>1458</v>
      </c>
      <c r="EO34" s="107"/>
      <c r="EP34" s="108" t="s">
        <v>1317</v>
      </c>
      <c r="EQ34" s="108" t="s">
        <v>1458</v>
      </c>
      <c r="ER34" s="107"/>
      <c r="ES34" s="107"/>
      <c r="ET34" s="108" t="s">
        <v>1419</v>
      </c>
      <c r="EU34" s="108" t="s">
        <v>1458</v>
      </c>
      <c r="EV34" s="108" t="s">
        <v>1458</v>
      </c>
      <c r="EW34" s="108" t="s">
        <v>1317</v>
      </c>
      <c r="EX34" s="107"/>
      <c r="EY34" s="108" t="s">
        <v>1317</v>
      </c>
      <c r="EZ34" s="108" t="s">
        <v>1430</v>
      </c>
      <c r="FA34" s="108" t="s">
        <v>1317</v>
      </c>
      <c r="FB34" s="108" t="s">
        <v>1414</v>
      </c>
      <c r="FC34" s="107"/>
      <c r="FD34" s="108" t="s">
        <v>1388</v>
      </c>
      <c r="FE34" s="108" t="s">
        <v>1309</v>
      </c>
      <c r="FF34" s="108" t="s">
        <v>1414</v>
      </c>
      <c r="FG34" s="108" t="s">
        <v>1458</v>
      </c>
      <c r="FH34" s="107"/>
      <c r="FI34" s="107"/>
      <c r="FJ34" s="107"/>
      <c r="FK34" s="107"/>
      <c r="FL34" s="107"/>
      <c r="FM34" s="107"/>
      <c r="FN34" s="108" t="s">
        <v>1442</v>
      </c>
      <c r="FO34" s="108" t="s">
        <v>1430</v>
      </c>
      <c r="FP34" s="108" t="s">
        <v>1442</v>
      </c>
      <c r="FQ34" s="108" t="s">
        <v>1430</v>
      </c>
      <c r="FR34" s="108" t="s">
        <v>1315</v>
      </c>
      <c r="FS34" s="107"/>
      <c r="FT34" s="108" t="s">
        <v>1334</v>
      </c>
      <c r="FU34" s="107"/>
      <c r="FV34" s="107"/>
      <c r="FW34" s="107"/>
      <c r="FX34" s="107"/>
      <c r="FY34" s="107"/>
      <c r="FZ34" s="108" t="s">
        <v>1309</v>
      </c>
      <c r="GA34" s="107"/>
      <c r="GB34" s="107"/>
      <c r="GC34" s="108" t="s">
        <v>1458</v>
      </c>
      <c r="GD34" s="108" t="s">
        <v>1458</v>
      </c>
      <c r="GE34" s="108" t="s">
        <v>1442</v>
      </c>
      <c r="GF34" s="108" t="s">
        <v>1414</v>
      </c>
      <c r="GG34" s="108" t="s">
        <v>1414</v>
      </c>
      <c r="GH34" s="108" t="s">
        <v>1315</v>
      </c>
      <c r="GI34" s="108" t="s">
        <v>1451</v>
      </c>
      <c r="GJ34" s="108" t="s">
        <v>1317</v>
      </c>
      <c r="GK34" s="107"/>
      <c r="GL34" s="108" t="s">
        <v>1315</v>
      </c>
      <c r="GM34" s="107"/>
      <c r="GN34" s="108" t="s">
        <v>1430</v>
      </c>
      <c r="GO34" s="108" t="s">
        <v>1315</v>
      </c>
      <c r="GP34" s="108" t="s">
        <v>1315</v>
      </c>
      <c r="GQ34" s="107"/>
      <c r="GR34" s="108" t="s">
        <v>1509</v>
      </c>
      <c r="GS34" s="107"/>
      <c r="GT34" s="108" t="s">
        <v>1463</v>
      </c>
      <c r="GU34" s="108" t="s">
        <v>1404</v>
      </c>
      <c r="GV34" s="108" t="s">
        <v>1414</v>
      </c>
      <c r="GW34" s="108" t="s">
        <v>1509</v>
      </c>
      <c r="GX34" s="107"/>
      <c r="GY34" s="107"/>
      <c r="GZ34" s="108" t="s">
        <v>1315</v>
      </c>
      <c r="HA34" s="108" t="s">
        <v>1419</v>
      </c>
      <c r="HB34" s="108" t="s">
        <v>1388</v>
      </c>
      <c r="HC34" s="108" t="s">
        <v>1317</v>
      </c>
      <c r="HD34" s="108" t="s">
        <v>1309</v>
      </c>
    </row>
    <row r="35" spans="1:212" ht="14.25">
      <c r="A35" s="200">
        <v>35</v>
      </c>
      <c r="B35" s="202" t="s">
        <v>1363</v>
      </c>
      <c r="C35" s="108" t="e">
        <f t="shared" ref="C35:DC35" ca="1" si="33">IF(COUNTIF(DD:DD,$B35),INDIRECT(_xludf.CONCAT("B",$A35)),"")</f>
        <v>#NAME?</v>
      </c>
      <c r="D35" s="108" t="e">
        <f t="shared" ca="1" si="33"/>
        <v>#NAME?</v>
      </c>
      <c r="E35" s="108" t="e">
        <f t="shared" ca="1" si="33"/>
        <v>#NAME?</v>
      </c>
      <c r="F35" s="108" t="e">
        <f t="shared" ca="1" si="33"/>
        <v>#NAME?</v>
      </c>
      <c r="G35" s="108" t="e">
        <f t="shared" ca="1" si="33"/>
        <v>#NAME?</v>
      </c>
      <c r="H35" s="108" t="e">
        <f t="shared" ca="1" si="33"/>
        <v>#NAME?</v>
      </c>
      <c r="I35" s="108" t="e">
        <f t="shared" ca="1" si="33"/>
        <v>#NAME?</v>
      </c>
      <c r="J35" s="108" t="str">
        <f t="shared" ca="1" si="33"/>
        <v/>
      </c>
      <c r="K35" s="108" t="str">
        <f t="shared" ca="1" si="33"/>
        <v/>
      </c>
      <c r="L35" s="108" t="e">
        <f t="shared" ca="1" si="33"/>
        <v>#NAME?</v>
      </c>
      <c r="M35" s="108" t="e">
        <f t="shared" ca="1" si="33"/>
        <v>#NAME?</v>
      </c>
      <c r="N35" s="108" t="e">
        <f t="shared" ca="1" si="33"/>
        <v>#NAME?</v>
      </c>
      <c r="O35" s="108" t="e">
        <f t="shared" ca="1" si="33"/>
        <v>#NAME?</v>
      </c>
      <c r="P35" s="108" t="e">
        <f t="shared" ca="1" si="33"/>
        <v>#NAME?</v>
      </c>
      <c r="Q35" s="108" t="e">
        <f t="shared" ca="1" si="33"/>
        <v>#NAME?</v>
      </c>
      <c r="R35" s="108" t="e">
        <f t="shared" ca="1" si="33"/>
        <v>#NAME?</v>
      </c>
      <c r="S35" s="108" t="e">
        <f t="shared" ca="1" si="33"/>
        <v>#NAME?</v>
      </c>
      <c r="T35" s="108" t="e">
        <f t="shared" ca="1" si="33"/>
        <v>#NAME?</v>
      </c>
      <c r="U35" s="108" t="e">
        <f t="shared" ca="1" si="33"/>
        <v>#NAME?</v>
      </c>
      <c r="V35" s="108" t="e">
        <f t="shared" ca="1" si="33"/>
        <v>#NAME?</v>
      </c>
      <c r="W35" s="108" t="str">
        <f t="shared" ca="1" si="33"/>
        <v/>
      </c>
      <c r="X35" s="108" t="str">
        <f t="shared" ca="1" si="33"/>
        <v/>
      </c>
      <c r="Y35" s="108" t="str">
        <f t="shared" ca="1" si="33"/>
        <v/>
      </c>
      <c r="Z35" s="108" t="e">
        <f t="shared" ca="1" si="33"/>
        <v>#NAME?</v>
      </c>
      <c r="AA35" s="108" t="e">
        <f t="shared" ca="1" si="33"/>
        <v>#NAME?</v>
      </c>
      <c r="AB35" s="108" t="e">
        <f t="shared" ca="1" si="33"/>
        <v>#NAME?</v>
      </c>
      <c r="AC35" s="108" t="str">
        <f t="shared" ca="1" si="33"/>
        <v/>
      </c>
      <c r="AD35" s="108" t="e">
        <f t="shared" ca="1" si="33"/>
        <v>#NAME?</v>
      </c>
      <c r="AE35" s="108" t="e">
        <f t="shared" ca="1" si="33"/>
        <v>#NAME?</v>
      </c>
      <c r="AF35" s="108" t="e">
        <f t="shared" ca="1" si="33"/>
        <v>#NAME?</v>
      </c>
      <c r="AG35" s="108" t="e">
        <f t="shared" ca="1" si="33"/>
        <v>#NAME?</v>
      </c>
      <c r="AH35" s="108" t="e">
        <f t="shared" ca="1" si="33"/>
        <v>#NAME?</v>
      </c>
      <c r="AI35" s="108" t="str">
        <f t="shared" ca="1" si="33"/>
        <v/>
      </c>
      <c r="AJ35" s="108" t="e">
        <f t="shared" ca="1" si="33"/>
        <v>#NAME?</v>
      </c>
      <c r="AK35" s="108" t="e">
        <f t="shared" ca="1" si="33"/>
        <v>#NAME?</v>
      </c>
      <c r="AL35" s="108" t="e">
        <f t="shared" ca="1" si="33"/>
        <v>#NAME?</v>
      </c>
      <c r="AM35" s="108" t="e">
        <f t="shared" ca="1" si="33"/>
        <v>#NAME?</v>
      </c>
      <c r="AN35" s="108" t="e">
        <f t="shared" ca="1" si="33"/>
        <v>#NAME?</v>
      </c>
      <c r="AO35" s="108" t="e">
        <f t="shared" ca="1" si="33"/>
        <v>#NAME?</v>
      </c>
      <c r="AP35" s="108" t="e">
        <f t="shared" ca="1" si="33"/>
        <v>#NAME?</v>
      </c>
      <c r="AQ35" s="108" t="e">
        <f t="shared" ca="1" si="33"/>
        <v>#NAME?</v>
      </c>
      <c r="AR35" s="108" t="str">
        <f t="shared" ca="1" si="33"/>
        <v/>
      </c>
      <c r="AS35" s="108" t="e">
        <f t="shared" ca="1" si="33"/>
        <v>#NAME?</v>
      </c>
      <c r="AT35" s="108" t="e">
        <f t="shared" ca="1" si="33"/>
        <v>#NAME?</v>
      </c>
      <c r="AU35" s="108" t="e">
        <f t="shared" ca="1" si="33"/>
        <v>#NAME?</v>
      </c>
      <c r="AV35" s="108" t="e">
        <f t="shared" ca="1" si="33"/>
        <v>#NAME?</v>
      </c>
      <c r="AW35" s="108" t="e">
        <f t="shared" ca="1" si="33"/>
        <v>#NAME?</v>
      </c>
      <c r="AX35" s="108" t="e">
        <f t="shared" ca="1" si="33"/>
        <v>#NAME?</v>
      </c>
      <c r="AY35" s="108" t="e">
        <f t="shared" ca="1" si="33"/>
        <v>#NAME?</v>
      </c>
      <c r="AZ35" s="108" t="e">
        <f t="shared" ca="1" si="33"/>
        <v>#NAME?</v>
      </c>
      <c r="BA35" s="108" t="e">
        <f t="shared" ca="1" si="33"/>
        <v>#NAME?</v>
      </c>
      <c r="BB35" s="108" t="e">
        <f t="shared" ca="1" si="33"/>
        <v>#NAME?</v>
      </c>
      <c r="BC35" s="108" t="e">
        <f t="shared" ca="1" si="33"/>
        <v>#NAME?</v>
      </c>
      <c r="BD35" s="108" t="e">
        <f t="shared" ca="1" si="33"/>
        <v>#NAME?</v>
      </c>
      <c r="BE35" s="108" t="e">
        <f t="shared" ca="1" si="33"/>
        <v>#NAME?</v>
      </c>
      <c r="BF35" s="108" t="e">
        <f t="shared" ca="1" si="33"/>
        <v>#NAME?</v>
      </c>
      <c r="BG35" s="108" t="str">
        <f t="shared" ca="1" si="33"/>
        <v/>
      </c>
      <c r="BH35" s="108" t="str">
        <f t="shared" ca="1" si="33"/>
        <v/>
      </c>
      <c r="BI35" s="108" t="e">
        <f t="shared" ca="1" si="33"/>
        <v>#NAME?</v>
      </c>
      <c r="BJ35" s="108" t="str">
        <f t="shared" ca="1" si="33"/>
        <v/>
      </c>
      <c r="BK35" s="108" t="e">
        <f t="shared" ca="1" si="33"/>
        <v>#NAME?</v>
      </c>
      <c r="BL35" s="108" t="e">
        <f t="shared" ca="1" si="33"/>
        <v>#NAME?</v>
      </c>
      <c r="BM35" s="108" t="e">
        <f t="shared" ca="1" si="33"/>
        <v>#NAME?</v>
      </c>
      <c r="BN35" s="108" t="e">
        <f t="shared" ca="1" si="33"/>
        <v>#NAME?</v>
      </c>
      <c r="BO35" s="108" t="e">
        <f t="shared" ca="1" si="33"/>
        <v>#NAME?</v>
      </c>
      <c r="BP35" s="108" t="e">
        <f t="shared" ca="1" si="33"/>
        <v>#NAME?</v>
      </c>
      <c r="BQ35" s="108" t="e">
        <f t="shared" ca="1" si="33"/>
        <v>#NAME?</v>
      </c>
      <c r="BR35" s="108" t="e">
        <f t="shared" ca="1" si="33"/>
        <v>#NAME?</v>
      </c>
      <c r="BS35" s="108" t="e">
        <f t="shared" ca="1" si="33"/>
        <v>#NAME?</v>
      </c>
      <c r="BT35" s="108" t="e">
        <f t="shared" ca="1" si="33"/>
        <v>#NAME?</v>
      </c>
      <c r="BU35" s="108" t="str">
        <f t="shared" ca="1" si="33"/>
        <v/>
      </c>
      <c r="BV35" s="108" t="str">
        <f t="shared" ca="1" si="33"/>
        <v/>
      </c>
      <c r="BW35" s="108" t="e">
        <f t="shared" ca="1" si="33"/>
        <v>#NAME?</v>
      </c>
      <c r="BX35" s="108" t="e">
        <f t="shared" ca="1" si="33"/>
        <v>#NAME?</v>
      </c>
      <c r="BY35" s="108" t="e">
        <f t="shared" ca="1" si="33"/>
        <v>#NAME?</v>
      </c>
      <c r="BZ35" s="108" t="e">
        <f t="shared" ca="1" si="33"/>
        <v>#NAME?</v>
      </c>
      <c r="CA35" s="108" t="e">
        <f t="shared" ca="1" si="33"/>
        <v>#NAME?</v>
      </c>
      <c r="CB35" s="108" t="e">
        <f t="shared" ca="1" si="33"/>
        <v>#NAME?</v>
      </c>
      <c r="CC35" s="108" t="e">
        <f t="shared" ca="1" si="33"/>
        <v>#NAME?</v>
      </c>
      <c r="CD35" s="108" t="e">
        <f t="shared" ca="1" si="33"/>
        <v>#NAME?</v>
      </c>
      <c r="CE35" s="108" t="e">
        <f t="shared" ca="1" si="33"/>
        <v>#NAME?</v>
      </c>
      <c r="CF35" s="108" t="e">
        <f t="shared" ca="1" si="33"/>
        <v>#NAME?</v>
      </c>
      <c r="CG35" s="108" t="e">
        <f t="shared" ca="1" si="33"/>
        <v>#NAME?</v>
      </c>
      <c r="CH35" s="108" t="e">
        <f t="shared" ca="1" si="33"/>
        <v>#NAME?</v>
      </c>
      <c r="CI35" s="108" t="e">
        <f t="shared" ca="1" si="33"/>
        <v>#NAME?</v>
      </c>
      <c r="CJ35" s="108" t="e">
        <f t="shared" ca="1" si="33"/>
        <v>#NAME?</v>
      </c>
      <c r="CK35" s="108" t="e">
        <f t="shared" ca="1" si="33"/>
        <v>#NAME?</v>
      </c>
      <c r="CL35" s="108" t="e">
        <f t="shared" ca="1" si="33"/>
        <v>#NAME?</v>
      </c>
      <c r="CM35" s="108" t="e">
        <f t="shared" ca="1" si="33"/>
        <v>#NAME?</v>
      </c>
      <c r="CN35" s="108" t="e">
        <f t="shared" ca="1" si="33"/>
        <v>#NAME?</v>
      </c>
      <c r="CO35" s="108" t="e">
        <f t="shared" ca="1" si="33"/>
        <v>#NAME?</v>
      </c>
      <c r="CP35" s="108" t="e">
        <f t="shared" ca="1" si="33"/>
        <v>#NAME?</v>
      </c>
      <c r="CQ35" s="108" t="e">
        <f t="shared" ca="1" si="33"/>
        <v>#NAME?</v>
      </c>
      <c r="CR35" s="108" t="e">
        <f t="shared" ca="1" si="33"/>
        <v>#NAME?</v>
      </c>
      <c r="CS35" s="108" t="e">
        <f t="shared" ca="1" si="33"/>
        <v>#NAME?</v>
      </c>
      <c r="CT35" s="108" t="e">
        <f t="shared" ca="1" si="33"/>
        <v>#NAME?</v>
      </c>
      <c r="CU35" s="108" t="e">
        <f t="shared" ca="1" si="33"/>
        <v>#NAME?</v>
      </c>
      <c r="CV35" s="108" t="e">
        <f t="shared" ca="1" si="33"/>
        <v>#NAME?</v>
      </c>
      <c r="CW35" s="108" t="str">
        <f t="shared" ca="1" si="33"/>
        <v/>
      </c>
      <c r="CX35" s="108" t="e">
        <f t="shared" ca="1" si="33"/>
        <v>#NAME?</v>
      </c>
      <c r="CY35" s="108" t="e">
        <f t="shared" ca="1" si="33"/>
        <v>#NAME?</v>
      </c>
      <c r="CZ35" s="108" t="e">
        <f t="shared" ca="1" si="33"/>
        <v>#NAME?</v>
      </c>
      <c r="DA35" s="108" t="e">
        <f t="shared" ca="1" si="33"/>
        <v>#NAME?</v>
      </c>
      <c r="DB35" s="108" t="e">
        <f t="shared" ca="1" si="33"/>
        <v>#NAME?</v>
      </c>
      <c r="DC35" s="108" t="e">
        <f t="shared" ca="1" si="33"/>
        <v>#NAME?</v>
      </c>
      <c r="DE35" s="107"/>
      <c r="DF35" s="107"/>
      <c r="DG35" s="108" t="s">
        <v>1494</v>
      </c>
      <c r="DH35" s="108" t="s">
        <v>1419</v>
      </c>
      <c r="DI35" s="108" t="s">
        <v>1430</v>
      </c>
      <c r="DJ35" s="107"/>
      <c r="DK35" s="107"/>
      <c r="DL35" s="107"/>
      <c r="DM35" s="108" t="s">
        <v>1509</v>
      </c>
      <c r="DN35" s="107"/>
      <c r="DO35" s="108" t="s">
        <v>1509</v>
      </c>
      <c r="DP35" s="107"/>
      <c r="DQ35" s="107"/>
      <c r="DR35" s="108" t="s">
        <v>1414</v>
      </c>
      <c r="DS35" s="107"/>
      <c r="DT35" s="107"/>
      <c r="DU35" s="107"/>
      <c r="DV35" s="107"/>
      <c r="DW35" s="108" t="s">
        <v>1430</v>
      </c>
      <c r="DX35" s="107"/>
      <c r="DY35" s="107"/>
      <c r="DZ35" s="107"/>
      <c r="EA35" s="108" t="s">
        <v>1414</v>
      </c>
      <c r="EB35" s="108" t="s">
        <v>1451</v>
      </c>
      <c r="EC35" s="108" t="s">
        <v>1451</v>
      </c>
      <c r="ED35" s="107"/>
      <c r="EE35" s="107"/>
      <c r="EF35" s="107"/>
      <c r="EG35" s="107"/>
      <c r="EH35" s="107"/>
      <c r="EI35" s="107"/>
      <c r="EJ35" s="107"/>
      <c r="EK35" s="107"/>
      <c r="EL35" s="107"/>
      <c r="EM35" s="107"/>
      <c r="EN35" s="108" t="s">
        <v>1317</v>
      </c>
      <c r="EO35" s="107"/>
      <c r="EP35" s="108" t="s">
        <v>1315</v>
      </c>
      <c r="EQ35" s="108" t="s">
        <v>1448</v>
      </c>
      <c r="ER35" s="107"/>
      <c r="ES35" s="107"/>
      <c r="ET35" s="108" t="s">
        <v>1309</v>
      </c>
      <c r="EU35" s="108" t="s">
        <v>1317</v>
      </c>
      <c r="EV35" s="108" t="s">
        <v>1317</v>
      </c>
      <c r="EW35" s="108" t="s">
        <v>1315</v>
      </c>
      <c r="EX35" s="107"/>
      <c r="EY35" s="108" t="s">
        <v>1315</v>
      </c>
      <c r="EZ35" s="107"/>
      <c r="FA35" s="108" t="s">
        <v>1315</v>
      </c>
      <c r="FB35" s="108" t="s">
        <v>1442</v>
      </c>
      <c r="FC35" s="107"/>
      <c r="FD35" s="108" t="s">
        <v>1317</v>
      </c>
      <c r="FE35" s="108" t="s">
        <v>1492</v>
      </c>
      <c r="FF35" s="108" t="s">
        <v>1442</v>
      </c>
      <c r="FG35" s="108" t="s">
        <v>1317</v>
      </c>
      <c r="FH35" s="107"/>
      <c r="FI35" s="107"/>
      <c r="FJ35" s="107"/>
      <c r="FK35" s="107"/>
      <c r="FL35" s="107"/>
      <c r="FM35" s="107"/>
      <c r="FN35" s="108" t="s">
        <v>1414</v>
      </c>
      <c r="FO35" s="107"/>
      <c r="FP35" s="108" t="s">
        <v>1414</v>
      </c>
      <c r="FQ35" s="107"/>
      <c r="FR35" s="108" t="s">
        <v>1442</v>
      </c>
      <c r="FS35" s="107"/>
      <c r="FT35" s="108" t="s">
        <v>1353</v>
      </c>
      <c r="FU35" s="107"/>
      <c r="FV35" s="107"/>
      <c r="FW35" s="107"/>
      <c r="FX35" s="107"/>
      <c r="FY35" s="107"/>
      <c r="FZ35" s="108" t="s">
        <v>1492</v>
      </c>
      <c r="GA35" s="107"/>
      <c r="GB35" s="107"/>
      <c r="GC35" s="108" t="s">
        <v>1317</v>
      </c>
      <c r="GD35" s="108" t="s">
        <v>1442</v>
      </c>
      <c r="GE35" s="107"/>
      <c r="GF35" s="108" t="s">
        <v>1442</v>
      </c>
      <c r="GG35" s="108" t="s">
        <v>1442</v>
      </c>
      <c r="GH35" s="108" t="s">
        <v>1414</v>
      </c>
      <c r="GI35" s="108" t="s">
        <v>1419</v>
      </c>
      <c r="GJ35" s="108" t="s">
        <v>1315</v>
      </c>
      <c r="GK35" s="107"/>
      <c r="GL35" s="108" t="s">
        <v>1442</v>
      </c>
      <c r="GM35" s="107"/>
      <c r="GN35" s="108" t="s">
        <v>1436</v>
      </c>
      <c r="GO35" s="108" t="s">
        <v>1430</v>
      </c>
      <c r="GP35" s="108" t="s">
        <v>1442</v>
      </c>
      <c r="GQ35" s="107"/>
      <c r="GR35" s="107"/>
      <c r="GS35" s="107"/>
      <c r="GT35" s="108" t="s">
        <v>1476</v>
      </c>
      <c r="GU35" s="108" t="s">
        <v>1414</v>
      </c>
      <c r="GV35" s="108" t="s">
        <v>1417</v>
      </c>
      <c r="GW35" s="107"/>
      <c r="GX35" s="107"/>
      <c r="GY35" s="107"/>
      <c r="GZ35" s="108" t="s">
        <v>1414</v>
      </c>
      <c r="HA35" s="108" t="s">
        <v>1458</v>
      </c>
      <c r="HB35" s="108" t="s">
        <v>1311</v>
      </c>
      <c r="HC35" s="108" t="s">
        <v>1315</v>
      </c>
      <c r="HD35" s="108" t="s">
        <v>1492</v>
      </c>
    </row>
    <row r="36" spans="1:212" ht="14.25">
      <c r="A36" s="200">
        <v>36</v>
      </c>
      <c r="B36" s="108" t="s">
        <v>1369</v>
      </c>
      <c r="C36" s="108" t="str">
        <f t="shared" ref="C36:DC36" ca="1" si="34">IF(COUNTIF(DD:DD,$B36),INDIRECT(_xludf.CONCAT("B",$A36)),"")</f>
        <v/>
      </c>
      <c r="D36" s="108" t="str">
        <f t="shared" ca="1" si="34"/>
        <v/>
      </c>
      <c r="E36" s="108" t="str">
        <f t="shared" ca="1" si="34"/>
        <v/>
      </c>
      <c r="F36" s="108" t="str">
        <f t="shared" ca="1" si="34"/>
        <v/>
      </c>
      <c r="G36" s="108" t="e">
        <f t="shared" ca="1" si="34"/>
        <v>#NAME?</v>
      </c>
      <c r="H36" s="108" t="e">
        <f t="shared" ca="1" si="34"/>
        <v>#NAME?</v>
      </c>
      <c r="I36" s="108" t="str">
        <f t="shared" ca="1" si="34"/>
        <v/>
      </c>
      <c r="J36" s="108" t="str">
        <f t="shared" ca="1" si="34"/>
        <v/>
      </c>
      <c r="K36" s="108" t="str">
        <f t="shared" ca="1" si="34"/>
        <v/>
      </c>
      <c r="L36" s="108" t="str">
        <f t="shared" ca="1" si="34"/>
        <v/>
      </c>
      <c r="M36" s="108" t="str">
        <f t="shared" ca="1" si="34"/>
        <v/>
      </c>
      <c r="N36" s="108" t="str">
        <f t="shared" ca="1" si="34"/>
        <v/>
      </c>
      <c r="O36" s="108" t="str">
        <f t="shared" ca="1" si="34"/>
        <v/>
      </c>
      <c r="P36" s="108" t="str">
        <f t="shared" ca="1" si="34"/>
        <v/>
      </c>
      <c r="Q36" s="108" t="e">
        <f t="shared" ca="1" si="34"/>
        <v>#NAME?</v>
      </c>
      <c r="R36" s="108" t="str">
        <f t="shared" ca="1" si="34"/>
        <v/>
      </c>
      <c r="S36" s="108" t="str">
        <f t="shared" ca="1" si="34"/>
        <v/>
      </c>
      <c r="T36" s="108" t="str">
        <f t="shared" ca="1" si="34"/>
        <v/>
      </c>
      <c r="U36" s="108" t="str">
        <f t="shared" ca="1" si="34"/>
        <v/>
      </c>
      <c r="V36" s="108" t="str">
        <f t="shared" ca="1" si="34"/>
        <v/>
      </c>
      <c r="W36" s="108" t="str">
        <f t="shared" ca="1" si="34"/>
        <v/>
      </c>
      <c r="X36" s="108" t="str">
        <f t="shared" ca="1" si="34"/>
        <v/>
      </c>
      <c r="Y36" s="108" t="str">
        <f t="shared" ca="1" si="34"/>
        <v/>
      </c>
      <c r="Z36" s="108" t="e">
        <f t="shared" ca="1" si="34"/>
        <v>#NAME?</v>
      </c>
      <c r="AA36" s="108" t="str">
        <f t="shared" ca="1" si="34"/>
        <v/>
      </c>
      <c r="AB36" s="108" t="str">
        <f t="shared" ca="1" si="34"/>
        <v/>
      </c>
      <c r="AC36" s="108" t="str">
        <f t="shared" ca="1" si="34"/>
        <v/>
      </c>
      <c r="AD36" s="108" t="str">
        <f t="shared" ca="1" si="34"/>
        <v/>
      </c>
      <c r="AE36" s="108" t="str">
        <f t="shared" ca="1" si="34"/>
        <v/>
      </c>
      <c r="AF36" s="108" t="str">
        <f t="shared" ca="1" si="34"/>
        <v/>
      </c>
      <c r="AG36" s="108" t="str">
        <f t="shared" ca="1" si="34"/>
        <v/>
      </c>
      <c r="AH36" s="108" t="str">
        <f t="shared" ca="1" si="34"/>
        <v/>
      </c>
      <c r="AI36" s="108" t="str">
        <f t="shared" ca="1" si="34"/>
        <v/>
      </c>
      <c r="AJ36" s="108" t="str">
        <f t="shared" ca="1" si="34"/>
        <v/>
      </c>
      <c r="AK36" s="108" t="str">
        <f t="shared" ca="1" si="34"/>
        <v/>
      </c>
      <c r="AL36" s="108" t="str">
        <f t="shared" ca="1" si="34"/>
        <v/>
      </c>
      <c r="AM36" s="108" t="str">
        <f t="shared" ca="1" si="34"/>
        <v/>
      </c>
      <c r="AN36" s="108" t="str">
        <f t="shared" ca="1" si="34"/>
        <v/>
      </c>
      <c r="AO36" s="108" t="str">
        <f t="shared" ca="1" si="34"/>
        <v/>
      </c>
      <c r="AP36" s="108" t="str">
        <f t="shared" ca="1" si="34"/>
        <v/>
      </c>
      <c r="AQ36" s="108" t="str">
        <f t="shared" ca="1" si="34"/>
        <v/>
      </c>
      <c r="AR36" s="108" t="str">
        <f t="shared" ca="1" si="34"/>
        <v/>
      </c>
      <c r="AS36" s="108" t="e">
        <f t="shared" ca="1" si="34"/>
        <v>#NAME?</v>
      </c>
      <c r="AT36" s="108" t="str">
        <f t="shared" ca="1" si="34"/>
        <v/>
      </c>
      <c r="AU36" s="108" t="str">
        <f t="shared" ca="1" si="34"/>
        <v/>
      </c>
      <c r="AV36" s="108" t="str">
        <f t="shared" ca="1" si="34"/>
        <v/>
      </c>
      <c r="AW36" s="108" t="str">
        <f t="shared" ca="1" si="34"/>
        <v/>
      </c>
      <c r="AX36" s="108" t="str">
        <f t="shared" ca="1" si="34"/>
        <v/>
      </c>
      <c r="AY36" s="108" t="str">
        <f t="shared" ca="1" si="34"/>
        <v/>
      </c>
      <c r="AZ36" s="108" t="str">
        <f t="shared" ca="1" si="34"/>
        <v/>
      </c>
      <c r="BA36" s="108" t="str">
        <f t="shared" ca="1" si="34"/>
        <v/>
      </c>
      <c r="BB36" s="108" t="str">
        <f t="shared" ca="1" si="34"/>
        <v/>
      </c>
      <c r="BC36" s="108" t="e">
        <f t="shared" ca="1" si="34"/>
        <v>#NAME?</v>
      </c>
      <c r="BD36" s="108" t="e">
        <f t="shared" ca="1" si="34"/>
        <v>#NAME?</v>
      </c>
      <c r="BE36" s="108" t="str">
        <f t="shared" ca="1" si="34"/>
        <v/>
      </c>
      <c r="BF36" s="108" t="str">
        <f t="shared" ca="1" si="34"/>
        <v/>
      </c>
      <c r="BG36" s="108" t="str">
        <f t="shared" ca="1" si="34"/>
        <v/>
      </c>
      <c r="BH36" s="108" t="str">
        <f t="shared" ca="1" si="34"/>
        <v/>
      </c>
      <c r="BI36" s="108" t="str">
        <f t="shared" ca="1" si="34"/>
        <v/>
      </c>
      <c r="BJ36" s="108" t="str">
        <f t="shared" ca="1" si="34"/>
        <v/>
      </c>
      <c r="BK36" s="108" t="str">
        <f t="shared" ca="1" si="34"/>
        <v/>
      </c>
      <c r="BL36" s="108" t="str">
        <f t="shared" ca="1" si="34"/>
        <v/>
      </c>
      <c r="BM36" s="108" t="str">
        <f t="shared" ca="1" si="34"/>
        <v/>
      </c>
      <c r="BN36" s="108" t="str">
        <f t="shared" ca="1" si="34"/>
        <v/>
      </c>
      <c r="BO36" s="108" t="str">
        <f t="shared" ca="1" si="34"/>
        <v/>
      </c>
      <c r="BP36" s="108" t="str">
        <f t="shared" ca="1" si="34"/>
        <v/>
      </c>
      <c r="BQ36" s="108" t="str">
        <f t="shared" ca="1" si="34"/>
        <v/>
      </c>
      <c r="BR36" s="108" t="str">
        <f t="shared" ca="1" si="34"/>
        <v/>
      </c>
      <c r="BS36" s="108" t="str">
        <f t="shared" ca="1" si="34"/>
        <v/>
      </c>
      <c r="BT36" s="108" t="str">
        <f t="shared" ca="1" si="34"/>
        <v/>
      </c>
      <c r="BU36" s="108" t="str">
        <f t="shared" ca="1" si="34"/>
        <v/>
      </c>
      <c r="BV36" s="108" t="str">
        <f t="shared" ca="1" si="34"/>
        <v/>
      </c>
      <c r="BW36" s="108" t="str">
        <f t="shared" ca="1" si="34"/>
        <v/>
      </c>
      <c r="BX36" s="108" t="str">
        <f t="shared" ca="1" si="34"/>
        <v/>
      </c>
      <c r="BY36" s="108" t="e">
        <f t="shared" ca="1" si="34"/>
        <v>#NAME?</v>
      </c>
      <c r="BZ36" s="108" t="str">
        <f t="shared" ca="1" si="34"/>
        <v/>
      </c>
      <c r="CA36" s="108" t="str">
        <f t="shared" ca="1" si="34"/>
        <v/>
      </c>
      <c r="CB36" s="108" t="str">
        <f t="shared" ca="1" si="34"/>
        <v/>
      </c>
      <c r="CC36" s="108" t="str">
        <f t="shared" ca="1" si="34"/>
        <v/>
      </c>
      <c r="CD36" s="108" t="str">
        <f t="shared" ca="1" si="34"/>
        <v/>
      </c>
      <c r="CE36" s="108" t="str">
        <f t="shared" ca="1" si="34"/>
        <v/>
      </c>
      <c r="CF36" s="108" t="str">
        <f t="shared" ca="1" si="34"/>
        <v/>
      </c>
      <c r="CG36" s="108" t="str">
        <f t="shared" ca="1" si="34"/>
        <v/>
      </c>
      <c r="CH36" s="108" t="str">
        <f t="shared" ca="1" si="34"/>
        <v/>
      </c>
      <c r="CI36" s="108" t="str">
        <f t="shared" ca="1" si="34"/>
        <v/>
      </c>
      <c r="CJ36" s="108" t="str">
        <f t="shared" ca="1" si="34"/>
        <v/>
      </c>
      <c r="CK36" s="108" t="str">
        <f t="shared" ca="1" si="34"/>
        <v/>
      </c>
      <c r="CL36" s="108" t="str">
        <f t="shared" ca="1" si="34"/>
        <v/>
      </c>
      <c r="CM36" s="108" t="str">
        <f t="shared" ca="1" si="34"/>
        <v/>
      </c>
      <c r="CN36" s="108" t="str">
        <f t="shared" ca="1" si="34"/>
        <v/>
      </c>
      <c r="CO36" s="108" t="str">
        <f t="shared" ca="1" si="34"/>
        <v/>
      </c>
      <c r="CP36" s="108" t="str">
        <f t="shared" ca="1" si="34"/>
        <v/>
      </c>
      <c r="CQ36" s="108" t="str">
        <f t="shared" ca="1" si="34"/>
        <v/>
      </c>
      <c r="CR36" s="108" t="str">
        <f t="shared" ca="1" si="34"/>
        <v/>
      </c>
      <c r="CS36" s="108" t="str">
        <f t="shared" ca="1" si="34"/>
        <v/>
      </c>
      <c r="CT36" s="108" t="e">
        <f t="shared" ca="1" si="34"/>
        <v>#NAME?</v>
      </c>
      <c r="CU36" s="108" t="e">
        <f t="shared" ca="1" si="34"/>
        <v>#NAME?</v>
      </c>
      <c r="CV36" s="108" t="str">
        <f t="shared" ca="1" si="34"/>
        <v/>
      </c>
      <c r="CW36" s="108" t="str">
        <f t="shared" ca="1" si="34"/>
        <v/>
      </c>
      <c r="CX36" s="108" t="str">
        <f t="shared" ca="1" si="34"/>
        <v/>
      </c>
      <c r="CY36" s="108" t="str">
        <f t="shared" ca="1" si="34"/>
        <v/>
      </c>
      <c r="CZ36" s="108" t="e">
        <f t="shared" ca="1" si="34"/>
        <v>#NAME?</v>
      </c>
      <c r="DA36" s="108" t="e">
        <f t="shared" ca="1" si="34"/>
        <v>#NAME?</v>
      </c>
      <c r="DB36" s="108" t="str">
        <f t="shared" ca="1" si="34"/>
        <v/>
      </c>
      <c r="DC36" s="108" t="e">
        <f t="shared" ca="1" si="34"/>
        <v>#NAME?</v>
      </c>
      <c r="DE36" s="107"/>
      <c r="DF36" s="107"/>
      <c r="DG36" s="108" t="s">
        <v>1506</v>
      </c>
      <c r="DH36" s="108" t="s">
        <v>1428</v>
      </c>
      <c r="DI36" s="108" t="s">
        <v>1442</v>
      </c>
      <c r="DJ36" s="107"/>
      <c r="DK36" s="107"/>
      <c r="DL36" s="107"/>
      <c r="DM36" s="107"/>
      <c r="DN36" s="107"/>
      <c r="DO36" s="107"/>
      <c r="DP36" s="107"/>
      <c r="DQ36" s="107"/>
      <c r="DR36" s="108" t="s">
        <v>1417</v>
      </c>
      <c r="DS36" s="107"/>
      <c r="DT36" s="107"/>
      <c r="DU36" s="107"/>
      <c r="DV36" s="107"/>
      <c r="DW36" s="107"/>
      <c r="DX36" s="107"/>
      <c r="DY36" s="107"/>
      <c r="DZ36" s="107"/>
      <c r="EA36" s="108" t="s">
        <v>1417</v>
      </c>
      <c r="EB36" s="108" t="s">
        <v>1463</v>
      </c>
      <c r="EC36" s="108" t="s">
        <v>1463</v>
      </c>
      <c r="ED36" s="107"/>
      <c r="EE36" s="107"/>
      <c r="EF36" s="107"/>
      <c r="EG36" s="107"/>
      <c r="EH36" s="107"/>
      <c r="EI36" s="107"/>
      <c r="EJ36" s="107"/>
      <c r="EK36" s="107"/>
      <c r="EL36" s="107"/>
      <c r="EM36" s="107"/>
      <c r="EN36" s="108" t="s">
        <v>1315</v>
      </c>
      <c r="EO36" s="107"/>
      <c r="EP36" s="108" t="s">
        <v>1414</v>
      </c>
      <c r="EQ36" s="108" t="s">
        <v>1454</v>
      </c>
      <c r="ER36" s="107"/>
      <c r="ES36" s="107"/>
      <c r="ET36" s="108" t="s">
        <v>1492</v>
      </c>
      <c r="EU36" s="108" t="s">
        <v>1315</v>
      </c>
      <c r="EV36" s="108" t="s">
        <v>1315</v>
      </c>
      <c r="EW36" s="108" t="s">
        <v>1414</v>
      </c>
      <c r="EX36" s="107"/>
      <c r="EY36" s="108" t="s">
        <v>1442</v>
      </c>
      <c r="EZ36" s="107"/>
      <c r="FA36" s="108" t="s">
        <v>1442</v>
      </c>
      <c r="FB36" s="107"/>
      <c r="FC36" s="107"/>
      <c r="FD36" s="108" t="s">
        <v>1315</v>
      </c>
      <c r="FE36" s="108" t="s">
        <v>1375</v>
      </c>
      <c r="FF36" s="107"/>
      <c r="FG36" s="108" t="s">
        <v>1315</v>
      </c>
      <c r="FH36" s="107"/>
      <c r="FI36" s="107"/>
      <c r="FJ36" s="107"/>
      <c r="FK36" s="107"/>
      <c r="FL36" s="107"/>
      <c r="FM36" s="107"/>
      <c r="FN36" s="108" t="s">
        <v>1430</v>
      </c>
      <c r="FO36" s="107"/>
      <c r="FP36" s="108" t="s">
        <v>1430</v>
      </c>
      <c r="FQ36" s="107"/>
      <c r="FR36" s="108" t="s">
        <v>1414</v>
      </c>
      <c r="FS36" s="107"/>
      <c r="FT36" s="108" t="s">
        <v>1341</v>
      </c>
      <c r="FU36" s="107"/>
      <c r="FV36" s="107"/>
      <c r="FW36" s="107"/>
      <c r="FX36" s="107"/>
      <c r="FY36" s="107"/>
      <c r="FZ36" s="108" t="s">
        <v>1375</v>
      </c>
      <c r="GA36" s="107"/>
      <c r="GB36" s="107"/>
      <c r="GC36" s="108" t="s">
        <v>1315</v>
      </c>
      <c r="GD36" s="108" t="s">
        <v>1414</v>
      </c>
      <c r="GE36" s="107"/>
      <c r="GF36" s="107"/>
      <c r="GG36" s="107"/>
      <c r="GH36" s="108" t="s">
        <v>1442</v>
      </c>
      <c r="GI36" s="108" t="s">
        <v>1458</v>
      </c>
      <c r="GJ36" s="108" t="s">
        <v>1442</v>
      </c>
      <c r="GK36" s="107"/>
      <c r="GL36" s="108" t="s">
        <v>1414</v>
      </c>
      <c r="GM36" s="107"/>
      <c r="GN36" s="107"/>
      <c r="GO36" s="107"/>
      <c r="GP36" s="108" t="s">
        <v>1414</v>
      </c>
      <c r="GQ36" s="107"/>
      <c r="GR36" s="107"/>
      <c r="GS36" s="107"/>
      <c r="GT36" s="108" t="s">
        <v>1494</v>
      </c>
      <c r="GU36" s="108" t="s">
        <v>1417</v>
      </c>
      <c r="GV36" s="108" t="s">
        <v>1419</v>
      </c>
      <c r="GW36" s="107"/>
      <c r="GX36" s="107"/>
      <c r="GY36" s="107"/>
      <c r="GZ36" s="108" t="s">
        <v>1442</v>
      </c>
      <c r="HA36" s="108" t="s">
        <v>1309</v>
      </c>
      <c r="HB36" s="108" t="s">
        <v>1317</v>
      </c>
      <c r="HC36" s="108" t="s">
        <v>1442</v>
      </c>
      <c r="HD36" s="108" t="s">
        <v>1375</v>
      </c>
    </row>
    <row r="37" spans="1:212" ht="14.25">
      <c r="A37" s="200">
        <v>37</v>
      </c>
      <c r="B37" s="108" t="s">
        <v>1375</v>
      </c>
      <c r="C37" s="108" t="str">
        <f t="shared" ref="C37:DC37" ca="1" si="35">IF(COUNTIF(DD:DD,$B37),INDIRECT(_xludf.CONCAT("B",$A37)),"")</f>
        <v/>
      </c>
      <c r="D37" s="108" t="str">
        <f t="shared" ca="1" si="35"/>
        <v/>
      </c>
      <c r="E37" s="108" t="str">
        <f t="shared" ca="1" si="35"/>
        <v/>
      </c>
      <c r="F37" s="108" t="str">
        <f t="shared" ca="1" si="35"/>
        <v/>
      </c>
      <c r="G37" s="108" t="e">
        <f t="shared" ca="1" si="35"/>
        <v>#NAME?</v>
      </c>
      <c r="H37" s="108" t="e">
        <f t="shared" ca="1" si="35"/>
        <v>#NAME?</v>
      </c>
      <c r="I37" s="108" t="str">
        <f t="shared" ca="1" si="35"/>
        <v/>
      </c>
      <c r="J37" s="108" t="str">
        <f t="shared" ca="1" si="35"/>
        <v/>
      </c>
      <c r="K37" s="108" t="str">
        <f t="shared" ca="1" si="35"/>
        <v/>
      </c>
      <c r="L37" s="108" t="str">
        <f t="shared" ca="1" si="35"/>
        <v/>
      </c>
      <c r="M37" s="108" t="str">
        <f t="shared" ca="1" si="35"/>
        <v/>
      </c>
      <c r="N37" s="108" t="str">
        <f t="shared" ca="1" si="35"/>
        <v/>
      </c>
      <c r="O37" s="108" t="str">
        <f t="shared" ca="1" si="35"/>
        <v/>
      </c>
      <c r="P37" s="108" t="str">
        <f t="shared" ca="1" si="35"/>
        <v/>
      </c>
      <c r="Q37" s="108" t="e">
        <f t="shared" ca="1" si="35"/>
        <v>#NAME?</v>
      </c>
      <c r="R37" s="108" t="str">
        <f t="shared" ca="1" si="35"/>
        <v/>
      </c>
      <c r="S37" s="108" t="str">
        <f t="shared" ca="1" si="35"/>
        <v/>
      </c>
      <c r="T37" s="108" t="str">
        <f t="shared" ca="1" si="35"/>
        <v/>
      </c>
      <c r="U37" s="108" t="str">
        <f t="shared" ca="1" si="35"/>
        <v/>
      </c>
      <c r="V37" s="108" t="str">
        <f t="shared" ca="1" si="35"/>
        <v/>
      </c>
      <c r="W37" s="108" t="str">
        <f t="shared" ca="1" si="35"/>
        <v/>
      </c>
      <c r="X37" s="108" t="str">
        <f t="shared" ca="1" si="35"/>
        <v/>
      </c>
      <c r="Y37" s="108" t="str">
        <f t="shared" ca="1" si="35"/>
        <v/>
      </c>
      <c r="Z37" s="108" t="e">
        <f t="shared" ca="1" si="35"/>
        <v>#NAME?</v>
      </c>
      <c r="AA37" s="108" t="str">
        <f t="shared" ca="1" si="35"/>
        <v/>
      </c>
      <c r="AB37" s="108" t="str">
        <f t="shared" ca="1" si="35"/>
        <v/>
      </c>
      <c r="AC37" s="108" t="str">
        <f t="shared" ca="1" si="35"/>
        <v/>
      </c>
      <c r="AD37" s="108" t="str">
        <f t="shared" ca="1" si="35"/>
        <v/>
      </c>
      <c r="AE37" s="108" t="str">
        <f t="shared" ca="1" si="35"/>
        <v/>
      </c>
      <c r="AF37" s="108" t="str">
        <f t="shared" ca="1" si="35"/>
        <v/>
      </c>
      <c r="AG37" s="108" t="str">
        <f t="shared" ca="1" si="35"/>
        <v/>
      </c>
      <c r="AH37" s="108" t="str">
        <f t="shared" ca="1" si="35"/>
        <v/>
      </c>
      <c r="AI37" s="108" t="str">
        <f t="shared" ca="1" si="35"/>
        <v/>
      </c>
      <c r="AJ37" s="108" t="str">
        <f t="shared" ca="1" si="35"/>
        <v/>
      </c>
      <c r="AK37" s="108" t="str">
        <f t="shared" ca="1" si="35"/>
        <v/>
      </c>
      <c r="AL37" s="108" t="str">
        <f t="shared" ca="1" si="35"/>
        <v/>
      </c>
      <c r="AM37" s="108" t="str">
        <f t="shared" ca="1" si="35"/>
        <v/>
      </c>
      <c r="AN37" s="108" t="str">
        <f t="shared" ca="1" si="35"/>
        <v/>
      </c>
      <c r="AO37" s="108" t="str">
        <f t="shared" ca="1" si="35"/>
        <v/>
      </c>
      <c r="AP37" s="108" t="str">
        <f t="shared" ca="1" si="35"/>
        <v/>
      </c>
      <c r="AQ37" s="108" t="str">
        <f t="shared" ca="1" si="35"/>
        <v/>
      </c>
      <c r="AR37" s="108" t="str">
        <f t="shared" ca="1" si="35"/>
        <v/>
      </c>
      <c r="AS37" s="108" t="e">
        <f t="shared" ca="1" si="35"/>
        <v>#NAME?</v>
      </c>
      <c r="AT37" s="108" t="str">
        <f t="shared" ca="1" si="35"/>
        <v/>
      </c>
      <c r="AU37" s="108" t="str">
        <f t="shared" ca="1" si="35"/>
        <v/>
      </c>
      <c r="AV37" s="108" t="str">
        <f t="shared" ca="1" si="35"/>
        <v/>
      </c>
      <c r="AW37" s="108" t="str">
        <f t="shared" ca="1" si="35"/>
        <v/>
      </c>
      <c r="AX37" s="108" t="str">
        <f t="shared" ca="1" si="35"/>
        <v/>
      </c>
      <c r="AY37" s="108" t="str">
        <f t="shared" ca="1" si="35"/>
        <v/>
      </c>
      <c r="AZ37" s="108" t="str">
        <f t="shared" ca="1" si="35"/>
        <v/>
      </c>
      <c r="BA37" s="108" t="str">
        <f t="shared" ca="1" si="35"/>
        <v/>
      </c>
      <c r="BB37" s="108" t="str">
        <f t="shared" ca="1" si="35"/>
        <v/>
      </c>
      <c r="BC37" s="108" t="e">
        <f t="shared" ca="1" si="35"/>
        <v>#NAME?</v>
      </c>
      <c r="BD37" s="108" t="e">
        <f t="shared" ca="1" si="35"/>
        <v>#NAME?</v>
      </c>
      <c r="BE37" s="108" t="str">
        <f t="shared" ca="1" si="35"/>
        <v/>
      </c>
      <c r="BF37" s="108" t="str">
        <f t="shared" ca="1" si="35"/>
        <v/>
      </c>
      <c r="BG37" s="108" t="str">
        <f t="shared" ca="1" si="35"/>
        <v/>
      </c>
      <c r="BH37" s="108" t="str">
        <f t="shared" ca="1" si="35"/>
        <v/>
      </c>
      <c r="BI37" s="108" t="str">
        <f t="shared" ca="1" si="35"/>
        <v/>
      </c>
      <c r="BJ37" s="108" t="str">
        <f t="shared" ca="1" si="35"/>
        <v/>
      </c>
      <c r="BK37" s="108" t="str">
        <f t="shared" ca="1" si="35"/>
        <v/>
      </c>
      <c r="BL37" s="108" t="str">
        <f t="shared" ca="1" si="35"/>
        <v/>
      </c>
      <c r="BM37" s="108" t="str">
        <f t="shared" ca="1" si="35"/>
        <v/>
      </c>
      <c r="BN37" s="108" t="str">
        <f t="shared" ca="1" si="35"/>
        <v/>
      </c>
      <c r="BO37" s="108" t="str">
        <f t="shared" ca="1" si="35"/>
        <v/>
      </c>
      <c r="BP37" s="108" t="str">
        <f t="shared" ca="1" si="35"/>
        <v/>
      </c>
      <c r="BQ37" s="108" t="str">
        <f t="shared" ca="1" si="35"/>
        <v/>
      </c>
      <c r="BR37" s="108" t="str">
        <f t="shared" ca="1" si="35"/>
        <v/>
      </c>
      <c r="BS37" s="108" t="str">
        <f t="shared" ca="1" si="35"/>
        <v/>
      </c>
      <c r="BT37" s="108" t="str">
        <f t="shared" ca="1" si="35"/>
        <v/>
      </c>
      <c r="BU37" s="108" t="str">
        <f t="shared" ca="1" si="35"/>
        <v/>
      </c>
      <c r="BV37" s="108" t="str">
        <f t="shared" ca="1" si="35"/>
        <v/>
      </c>
      <c r="BW37" s="108" t="str">
        <f t="shared" ca="1" si="35"/>
        <v/>
      </c>
      <c r="BX37" s="108" t="str">
        <f t="shared" ca="1" si="35"/>
        <v/>
      </c>
      <c r="BY37" s="108" t="e">
        <f t="shared" ca="1" si="35"/>
        <v>#NAME?</v>
      </c>
      <c r="BZ37" s="108" t="str">
        <f t="shared" ca="1" si="35"/>
        <v/>
      </c>
      <c r="CA37" s="108" t="str">
        <f t="shared" ca="1" si="35"/>
        <v/>
      </c>
      <c r="CB37" s="108" t="str">
        <f t="shared" ca="1" si="35"/>
        <v/>
      </c>
      <c r="CC37" s="108" t="str">
        <f t="shared" ca="1" si="35"/>
        <v/>
      </c>
      <c r="CD37" s="108" t="str">
        <f t="shared" ca="1" si="35"/>
        <v/>
      </c>
      <c r="CE37" s="108" t="str">
        <f t="shared" ca="1" si="35"/>
        <v/>
      </c>
      <c r="CF37" s="108" t="str">
        <f t="shared" ca="1" si="35"/>
        <v/>
      </c>
      <c r="CG37" s="108" t="str">
        <f t="shared" ca="1" si="35"/>
        <v/>
      </c>
      <c r="CH37" s="108" t="str">
        <f t="shared" ca="1" si="35"/>
        <v/>
      </c>
      <c r="CI37" s="108" t="str">
        <f t="shared" ca="1" si="35"/>
        <v/>
      </c>
      <c r="CJ37" s="108" t="str">
        <f t="shared" ca="1" si="35"/>
        <v/>
      </c>
      <c r="CK37" s="108" t="str">
        <f t="shared" ca="1" si="35"/>
        <v/>
      </c>
      <c r="CL37" s="108" t="str">
        <f t="shared" ca="1" si="35"/>
        <v/>
      </c>
      <c r="CM37" s="108" t="str">
        <f t="shared" ca="1" si="35"/>
        <v/>
      </c>
      <c r="CN37" s="108" t="str">
        <f t="shared" ca="1" si="35"/>
        <v/>
      </c>
      <c r="CO37" s="108" t="str">
        <f t="shared" ca="1" si="35"/>
        <v/>
      </c>
      <c r="CP37" s="108" t="str">
        <f t="shared" ca="1" si="35"/>
        <v/>
      </c>
      <c r="CQ37" s="108" t="str">
        <f t="shared" ca="1" si="35"/>
        <v/>
      </c>
      <c r="CR37" s="108" t="str">
        <f t="shared" ca="1" si="35"/>
        <v/>
      </c>
      <c r="CS37" s="108" t="str">
        <f t="shared" ca="1" si="35"/>
        <v/>
      </c>
      <c r="CT37" s="108" t="e">
        <f t="shared" ca="1" si="35"/>
        <v>#NAME?</v>
      </c>
      <c r="CU37" s="108" t="e">
        <f t="shared" ca="1" si="35"/>
        <v>#NAME?</v>
      </c>
      <c r="CV37" s="108" t="str">
        <f t="shared" ca="1" si="35"/>
        <v/>
      </c>
      <c r="CW37" s="108" t="str">
        <f t="shared" ca="1" si="35"/>
        <v/>
      </c>
      <c r="CX37" s="108" t="str">
        <f t="shared" ca="1" si="35"/>
        <v/>
      </c>
      <c r="CY37" s="108" t="str">
        <f t="shared" ca="1" si="35"/>
        <v/>
      </c>
      <c r="CZ37" s="108" t="e">
        <f t="shared" ca="1" si="35"/>
        <v>#NAME?</v>
      </c>
      <c r="DA37" s="108" t="e">
        <f t="shared" ca="1" si="35"/>
        <v>#NAME?</v>
      </c>
      <c r="DB37" s="108" t="str">
        <f t="shared" ca="1" si="35"/>
        <v/>
      </c>
      <c r="DC37" s="108" t="e">
        <f t="shared" ca="1" si="35"/>
        <v>#NAME?</v>
      </c>
      <c r="DE37" s="107"/>
      <c r="DF37" s="107"/>
      <c r="DG37" s="108" t="s">
        <v>1509</v>
      </c>
      <c r="DH37" s="108" t="s">
        <v>1430</v>
      </c>
      <c r="DI37" s="108" t="s">
        <v>1451</v>
      </c>
      <c r="DJ37" s="107"/>
      <c r="DK37" s="107"/>
      <c r="DL37" s="107"/>
      <c r="DM37" s="107"/>
      <c r="DN37" s="107"/>
      <c r="DO37" s="107"/>
      <c r="DP37" s="107"/>
      <c r="DQ37" s="107"/>
      <c r="DR37" s="108" t="s">
        <v>1419</v>
      </c>
      <c r="DS37" s="107"/>
      <c r="DT37" s="107"/>
      <c r="DU37" s="107"/>
      <c r="DV37" s="107"/>
      <c r="DW37" s="107"/>
      <c r="DX37" s="107"/>
      <c r="DY37" s="107"/>
      <c r="DZ37" s="107"/>
      <c r="EA37" s="108" t="s">
        <v>1419</v>
      </c>
      <c r="EB37" s="108" t="s">
        <v>1476</v>
      </c>
      <c r="EC37" s="108" t="s">
        <v>1476</v>
      </c>
      <c r="ED37" s="107"/>
      <c r="EE37" s="107"/>
      <c r="EF37" s="107"/>
      <c r="EG37" s="107"/>
      <c r="EH37" s="107"/>
      <c r="EI37" s="107"/>
      <c r="EJ37" s="107"/>
      <c r="EK37" s="107"/>
      <c r="EL37" s="107"/>
      <c r="EM37" s="107"/>
      <c r="EN37" s="108" t="s">
        <v>1414</v>
      </c>
      <c r="EO37" s="107"/>
      <c r="EP37" s="108" t="s">
        <v>1442</v>
      </c>
      <c r="EQ37" s="107"/>
      <c r="ER37" s="107"/>
      <c r="ES37" s="107"/>
      <c r="ET37" s="108" t="s">
        <v>1375</v>
      </c>
      <c r="EU37" s="108" t="s">
        <v>1414</v>
      </c>
      <c r="EV37" s="108" t="s">
        <v>1414</v>
      </c>
      <c r="EW37" s="108" t="s">
        <v>1442</v>
      </c>
      <c r="EX37" s="107"/>
      <c r="EY37" s="108" t="s">
        <v>1414</v>
      </c>
      <c r="EZ37" s="107"/>
      <c r="FA37" s="108" t="s">
        <v>1414</v>
      </c>
      <c r="FB37" s="107"/>
      <c r="FC37" s="107"/>
      <c r="FD37" s="108" t="s">
        <v>1369</v>
      </c>
      <c r="FE37" s="108" t="s">
        <v>1388</v>
      </c>
      <c r="FF37" s="107"/>
      <c r="FG37" s="108" t="s">
        <v>1442</v>
      </c>
      <c r="FH37" s="107"/>
      <c r="FI37" s="107"/>
      <c r="FJ37" s="107"/>
      <c r="FK37" s="107"/>
      <c r="FL37" s="107"/>
      <c r="FM37" s="107"/>
      <c r="FN37" s="107"/>
      <c r="FO37" s="107"/>
      <c r="FP37" s="107"/>
      <c r="FQ37" s="107"/>
      <c r="FR37" s="108" t="s">
        <v>1430</v>
      </c>
      <c r="FS37" s="107"/>
      <c r="FT37" s="108" t="s">
        <v>1382</v>
      </c>
      <c r="FU37" s="107"/>
      <c r="FV37" s="107"/>
      <c r="FW37" s="107"/>
      <c r="FX37" s="107"/>
      <c r="FY37" s="107"/>
      <c r="FZ37" s="108" t="s">
        <v>1388</v>
      </c>
      <c r="GA37" s="107"/>
      <c r="GB37" s="107"/>
      <c r="GC37" s="108" t="s">
        <v>1442</v>
      </c>
      <c r="GD37" s="107"/>
      <c r="GE37" s="107"/>
      <c r="GF37" s="107"/>
      <c r="GG37" s="107"/>
      <c r="GH37" s="107"/>
      <c r="GI37" s="108" t="s">
        <v>1317</v>
      </c>
      <c r="GJ37" s="108" t="s">
        <v>1414</v>
      </c>
      <c r="GK37" s="107"/>
      <c r="GL37" s="108" t="s">
        <v>1430</v>
      </c>
      <c r="GM37" s="107"/>
      <c r="GN37" s="107"/>
      <c r="GO37" s="107"/>
      <c r="GP37" s="108" t="s">
        <v>1430</v>
      </c>
      <c r="GQ37" s="107"/>
      <c r="GR37" s="107"/>
      <c r="GS37" s="107"/>
      <c r="GT37" s="108" t="s">
        <v>1506</v>
      </c>
      <c r="GU37" s="108" t="s">
        <v>1419</v>
      </c>
      <c r="GV37" s="108" t="s">
        <v>1428</v>
      </c>
      <c r="GW37" s="107"/>
      <c r="GX37" s="107"/>
      <c r="GY37" s="107"/>
      <c r="GZ37" s="108" t="s">
        <v>1430</v>
      </c>
      <c r="HA37" s="108" t="s">
        <v>1492</v>
      </c>
      <c r="HB37" s="108" t="s">
        <v>1315</v>
      </c>
      <c r="HC37" s="107"/>
      <c r="HD37" s="108" t="s">
        <v>1388</v>
      </c>
    </row>
    <row r="38" spans="1:212" ht="14.25">
      <c r="A38" s="200">
        <v>38</v>
      </c>
      <c r="B38" s="202" t="s">
        <v>1378</v>
      </c>
      <c r="C38" s="108" t="str">
        <f t="shared" ref="C38:DC38" ca="1" si="36">IF(COUNTIF(DD:DD,$B38),INDIRECT(_xludf.CONCAT("B",$A38)),"")</f>
        <v/>
      </c>
      <c r="D38" s="108" t="str">
        <f t="shared" ca="1" si="36"/>
        <v/>
      </c>
      <c r="E38" s="108" t="str">
        <f t="shared" ca="1" si="36"/>
        <v/>
      </c>
      <c r="F38" s="108" t="str">
        <f t="shared" ca="1" si="36"/>
        <v/>
      </c>
      <c r="G38" s="108" t="str">
        <f t="shared" ca="1" si="36"/>
        <v/>
      </c>
      <c r="H38" s="108" t="str">
        <f t="shared" ca="1" si="36"/>
        <v/>
      </c>
      <c r="I38" s="108" t="str">
        <f t="shared" ca="1" si="36"/>
        <v/>
      </c>
      <c r="J38" s="108" t="str">
        <f t="shared" ca="1" si="36"/>
        <v/>
      </c>
      <c r="K38" s="108" t="str">
        <f t="shared" ca="1" si="36"/>
        <v/>
      </c>
      <c r="L38" s="108" t="str">
        <f t="shared" ca="1" si="36"/>
        <v/>
      </c>
      <c r="M38" s="108" t="str">
        <f t="shared" ca="1" si="36"/>
        <v/>
      </c>
      <c r="N38" s="108" t="str">
        <f t="shared" ca="1" si="36"/>
        <v/>
      </c>
      <c r="O38" s="108" t="str">
        <f t="shared" ca="1" si="36"/>
        <v/>
      </c>
      <c r="P38" s="108" t="str">
        <f t="shared" ca="1" si="36"/>
        <v/>
      </c>
      <c r="Q38" s="108" t="str">
        <f t="shared" ca="1" si="36"/>
        <v/>
      </c>
      <c r="R38" s="108" t="str">
        <f t="shared" ca="1" si="36"/>
        <v/>
      </c>
      <c r="S38" s="108" t="str">
        <f t="shared" ca="1" si="36"/>
        <v/>
      </c>
      <c r="T38" s="108" t="str">
        <f t="shared" ca="1" si="36"/>
        <v/>
      </c>
      <c r="U38" s="108" t="str">
        <f t="shared" ca="1" si="36"/>
        <v/>
      </c>
      <c r="V38" s="108" t="str">
        <f t="shared" ca="1" si="36"/>
        <v/>
      </c>
      <c r="W38" s="108" t="str">
        <f t="shared" ca="1" si="36"/>
        <v/>
      </c>
      <c r="X38" s="108" t="str">
        <f t="shared" ca="1" si="36"/>
        <v/>
      </c>
      <c r="Y38" s="108" t="str">
        <f t="shared" ca="1" si="36"/>
        <v/>
      </c>
      <c r="Z38" s="108" t="str">
        <f t="shared" ca="1" si="36"/>
        <v/>
      </c>
      <c r="AA38" s="108" t="str">
        <f t="shared" ca="1" si="36"/>
        <v/>
      </c>
      <c r="AB38" s="108" t="str">
        <f t="shared" ca="1" si="36"/>
        <v/>
      </c>
      <c r="AC38" s="108" t="str">
        <f t="shared" ca="1" si="36"/>
        <v/>
      </c>
      <c r="AD38" s="108" t="str">
        <f t="shared" ca="1" si="36"/>
        <v/>
      </c>
      <c r="AE38" s="108" t="str">
        <f t="shared" ca="1" si="36"/>
        <v/>
      </c>
      <c r="AF38" s="108" t="str">
        <f t="shared" ca="1" si="36"/>
        <v/>
      </c>
      <c r="AG38" s="108" t="str">
        <f t="shared" ca="1" si="36"/>
        <v/>
      </c>
      <c r="AH38" s="108" t="str">
        <f t="shared" ca="1" si="36"/>
        <v/>
      </c>
      <c r="AI38" s="108" t="str">
        <f t="shared" ca="1" si="36"/>
        <v/>
      </c>
      <c r="AJ38" s="108" t="str">
        <f t="shared" ca="1" si="36"/>
        <v/>
      </c>
      <c r="AK38" s="108" t="str">
        <f t="shared" ca="1" si="36"/>
        <v/>
      </c>
      <c r="AL38" s="108" t="str">
        <f t="shared" ca="1" si="36"/>
        <v/>
      </c>
      <c r="AM38" s="108" t="str">
        <f t="shared" ca="1" si="36"/>
        <v/>
      </c>
      <c r="AN38" s="108" t="str">
        <f t="shared" ca="1" si="36"/>
        <v/>
      </c>
      <c r="AO38" s="108" t="str">
        <f t="shared" ca="1" si="36"/>
        <v/>
      </c>
      <c r="AP38" s="108" t="str">
        <f t="shared" ca="1" si="36"/>
        <v/>
      </c>
      <c r="AQ38" s="108" t="str">
        <f t="shared" ca="1" si="36"/>
        <v/>
      </c>
      <c r="AR38" s="108" t="str">
        <f t="shared" ca="1" si="36"/>
        <v/>
      </c>
      <c r="AS38" s="108" t="e">
        <f t="shared" ca="1" si="36"/>
        <v>#NAME?</v>
      </c>
      <c r="AT38" s="108" t="str">
        <f t="shared" ca="1" si="36"/>
        <v/>
      </c>
      <c r="AU38" s="108" t="str">
        <f t="shared" ca="1" si="36"/>
        <v/>
      </c>
      <c r="AV38" s="108" t="str">
        <f t="shared" ca="1" si="36"/>
        <v/>
      </c>
      <c r="AW38" s="108" t="str">
        <f t="shared" ca="1" si="36"/>
        <v/>
      </c>
      <c r="AX38" s="108" t="str">
        <f t="shared" ca="1" si="36"/>
        <v/>
      </c>
      <c r="AY38" s="108" t="str">
        <f t="shared" ca="1" si="36"/>
        <v/>
      </c>
      <c r="AZ38" s="108" t="str">
        <f t="shared" ca="1" si="36"/>
        <v/>
      </c>
      <c r="BA38" s="108" t="str">
        <f t="shared" ca="1" si="36"/>
        <v/>
      </c>
      <c r="BB38" s="108" t="str">
        <f t="shared" ca="1" si="36"/>
        <v/>
      </c>
      <c r="BC38" s="108" t="str">
        <f t="shared" ca="1" si="36"/>
        <v/>
      </c>
      <c r="BD38" s="108" t="str">
        <f t="shared" ca="1" si="36"/>
        <v/>
      </c>
      <c r="BE38" s="108" t="str">
        <f t="shared" ca="1" si="36"/>
        <v/>
      </c>
      <c r="BF38" s="108" t="str">
        <f t="shared" ca="1" si="36"/>
        <v/>
      </c>
      <c r="BG38" s="108" t="str">
        <f t="shared" ca="1" si="36"/>
        <v/>
      </c>
      <c r="BH38" s="108" t="str">
        <f t="shared" ca="1" si="36"/>
        <v/>
      </c>
      <c r="BI38" s="108" t="str">
        <f t="shared" ca="1" si="36"/>
        <v/>
      </c>
      <c r="BJ38" s="108" t="str">
        <f t="shared" ca="1" si="36"/>
        <v/>
      </c>
      <c r="BK38" s="108" t="str">
        <f t="shared" ca="1" si="36"/>
        <v/>
      </c>
      <c r="BL38" s="108" t="str">
        <f t="shared" ca="1" si="36"/>
        <v/>
      </c>
      <c r="BM38" s="108" t="str">
        <f t="shared" ca="1" si="36"/>
        <v/>
      </c>
      <c r="BN38" s="108" t="str">
        <f t="shared" ca="1" si="36"/>
        <v/>
      </c>
      <c r="BO38" s="108" t="str">
        <f t="shared" ca="1" si="36"/>
        <v/>
      </c>
      <c r="BP38" s="108" t="str">
        <f t="shared" ca="1" si="36"/>
        <v/>
      </c>
      <c r="BQ38" s="108" t="str">
        <f t="shared" ca="1" si="36"/>
        <v/>
      </c>
      <c r="BR38" s="108" t="str">
        <f t="shared" ca="1" si="36"/>
        <v/>
      </c>
      <c r="BS38" s="108" t="str">
        <f t="shared" ca="1" si="36"/>
        <v/>
      </c>
      <c r="BT38" s="108" t="str">
        <f t="shared" ca="1" si="36"/>
        <v/>
      </c>
      <c r="BU38" s="108" t="str">
        <f t="shared" ca="1" si="36"/>
        <v/>
      </c>
      <c r="BV38" s="108" t="str">
        <f t="shared" ca="1" si="36"/>
        <v/>
      </c>
      <c r="BW38" s="108" t="str">
        <f t="shared" ca="1" si="36"/>
        <v/>
      </c>
      <c r="BX38" s="108" t="str">
        <f t="shared" ca="1" si="36"/>
        <v/>
      </c>
      <c r="BY38" s="108" t="str">
        <f t="shared" ca="1" si="36"/>
        <v/>
      </c>
      <c r="BZ38" s="108" t="str">
        <f t="shared" ca="1" si="36"/>
        <v/>
      </c>
      <c r="CA38" s="108" t="str">
        <f t="shared" ca="1" si="36"/>
        <v/>
      </c>
      <c r="CB38" s="108" t="str">
        <f t="shared" ca="1" si="36"/>
        <v/>
      </c>
      <c r="CC38" s="108" t="str">
        <f t="shared" ca="1" si="36"/>
        <v/>
      </c>
      <c r="CD38" s="108" t="str">
        <f t="shared" ca="1" si="36"/>
        <v/>
      </c>
      <c r="CE38" s="108" t="str">
        <f t="shared" ca="1" si="36"/>
        <v/>
      </c>
      <c r="CF38" s="108" t="str">
        <f t="shared" ca="1" si="36"/>
        <v/>
      </c>
      <c r="CG38" s="108" t="str">
        <f t="shared" ca="1" si="36"/>
        <v/>
      </c>
      <c r="CH38" s="108" t="str">
        <f t="shared" ca="1" si="36"/>
        <v/>
      </c>
      <c r="CI38" s="108" t="str">
        <f t="shared" ca="1" si="36"/>
        <v/>
      </c>
      <c r="CJ38" s="108" t="str">
        <f t="shared" ca="1" si="36"/>
        <v/>
      </c>
      <c r="CK38" s="108" t="str">
        <f t="shared" ca="1" si="36"/>
        <v/>
      </c>
      <c r="CL38" s="108" t="str">
        <f t="shared" ca="1" si="36"/>
        <v/>
      </c>
      <c r="CM38" s="108" t="str">
        <f t="shared" ca="1" si="36"/>
        <v/>
      </c>
      <c r="CN38" s="108" t="str">
        <f t="shared" ca="1" si="36"/>
        <v/>
      </c>
      <c r="CO38" s="108" t="str">
        <f t="shared" ca="1" si="36"/>
        <v/>
      </c>
      <c r="CP38" s="108" t="str">
        <f t="shared" ca="1" si="36"/>
        <v/>
      </c>
      <c r="CQ38" s="108" t="str">
        <f t="shared" ca="1" si="36"/>
        <v/>
      </c>
      <c r="CR38" s="108" t="str">
        <f t="shared" ca="1" si="36"/>
        <v/>
      </c>
      <c r="CS38" s="108" t="str">
        <f t="shared" ca="1" si="36"/>
        <v/>
      </c>
      <c r="CT38" s="108" t="str">
        <f t="shared" ca="1" si="36"/>
        <v/>
      </c>
      <c r="CU38" s="108" t="str">
        <f t="shared" ca="1" si="36"/>
        <v/>
      </c>
      <c r="CV38" s="108" t="str">
        <f t="shared" ca="1" si="36"/>
        <v/>
      </c>
      <c r="CW38" s="108" t="str">
        <f t="shared" ca="1" si="36"/>
        <v/>
      </c>
      <c r="CX38" s="108" t="str">
        <f t="shared" ca="1" si="36"/>
        <v/>
      </c>
      <c r="CY38" s="108" t="str">
        <f t="shared" ca="1" si="36"/>
        <v/>
      </c>
      <c r="CZ38" s="108" t="e">
        <f t="shared" ca="1" si="36"/>
        <v>#NAME?</v>
      </c>
      <c r="DA38" s="108" t="str">
        <f t="shared" ca="1" si="36"/>
        <v/>
      </c>
      <c r="DB38" s="108" t="str">
        <f t="shared" ca="1" si="36"/>
        <v/>
      </c>
      <c r="DC38" s="108" t="str">
        <f t="shared" ca="1" si="36"/>
        <v/>
      </c>
      <c r="DE38" s="107"/>
      <c r="DF38" s="107"/>
      <c r="DG38" s="107"/>
      <c r="DH38" s="108" t="s">
        <v>1442</v>
      </c>
      <c r="DI38" s="108" t="s">
        <v>1463</v>
      </c>
      <c r="DJ38" s="107"/>
      <c r="DK38" s="107"/>
      <c r="DL38" s="107"/>
      <c r="DM38" s="107"/>
      <c r="DN38" s="107"/>
      <c r="DO38" s="107"/>
      <c r="DP38" s="107"/>
      <c r="DQ38" s="107"/>
      <c r="DR38" s="108" t="s">
        <v>1428</v>
      </c>
      <c r="DS38" s="107"/>
      <c r="DT38" s="107"/>
      <c r="DU38" s="107"/>
      <c r="DV38" s="107"/>
      <c r="DW38" s="107"/>
      <c r="DX38" s="107"/>
      <c r="DY38" s="107"/>
      <c r="DZ38" s="107"/>
      <c r="EA38" s="108" t="s">
        <v>1428</v>
      </c>
      <c r="EB38" s="108" t="s">
        <v>1494</v>
      </c>
      <c r="EC38" s="108" t="s">
        <v>1494</v>
      </c>
      <c r="ED38" s="107"/>
      <c r="EE38" s="107"/>
      <c r="EF38" s="107"/>
      <c r="EG38" s="107"/>
      <c r="EH38" s="107"/>
      <c r="EI38" s="107"/>
      <c r="EJ38" s="107"/>
      <c r="EK38" s="107"/>
      <c r="EL38" s="107"/>
      <c r="EM38" s="107"/>
      <c r="EN38" s="108" t="s">
        <v>1442</v>
      </c>
      <c r="EO38" s="107"/>
      <c r="EP38" s="107"/>
      <c r="EQ38" s="107"/>
      <c r="ER38" s="107"/>
      <c r="ES38" s="107"/>
      <c r="ET38" s="108" t="s">
        <v>1388</v>
      </c>
      <c r="EU38" s="108" t="s">
        <v>1442</v>
      </c>
      <c r="EV38" s="108" t="s">
        <v>1454</v>
      </c>
      <c r="EW38" s="108" t="s">
        <v>1430</v>
      </c>
      <c r="EX38" s="107"/>
      <c r="EY38" s="108" t="s">
        <v>1430</v>
      </c>
      <c r="EZ38" s="107"/>
      <c r="FA38" s="107"/>
      <c r="FB38" s="107"/>
      <c r="FC38" s="107"/>
      <c r="FD38" s="108" t="s">
        <v>1394</v>
      </c>
      <c r="FE38" s="108" t="s">
        <v>1317</v>
      </c>
      <c r="FF38" s="107"/>
      <c r="FG38" s="108" t="s">
        <v>1414</v>
      </c>
      <c r="FH38" s="107"/>
      <c r="FI38" s="107"/>
      <c r="FJ38" s="107"/>
      <c r="FK38" s="107"/>
      <c r="FL38" s="107"/>
      <c r="FM38" s="107"/>
      <c r="FN38" s="107"/>
      <c r="FO38" s="107"/>
      <c r="FP38" s="107"/>
      <c r="FQ38" s="107"/>
      <c r="FR38" s="107"/>
      <c r="FS38" s="107"/>
      <c r="FT38" s="108" t="s">
        <v>1451</v>
      </c>
      <c r="FU38" s="107"/>
      <c r="FV38" s="107"/>
      <c r="FW38" s="107"/>
      <c r="FX38" s="107"/>
      <c r="FY38" s="107"/>
      <c r="FZ38" s="108" t="s">
        <v>1311</v>
      </c>
      <c r="GA38" s="107"/>
      <c r="GB38" s="107"/>
      <c r="GC38" s="108" t="s">
        <v>1414</v>
      </c>
      <c r="GD38" s="107"/>
      <c r="GE38" s="107"/>
      <c r="GF38" s="107"/>
      <c r="GG38" s="107"/>
      <c r="GH38" s="107"/>
      <c r="GI38" s="108" t="s">
        <v>1315</v>
      </c>
      <c r="GJ38" s="108" t="s">
        <v>1430</v>
      </c>
      <c r="GK38" s="107"/>
      <c r="GL38" s="107"/>
      <c r="GM38" s="107"/>
      <c r="GN38" s="107"/>
      <c r="GO38" s="107"/>
      <c r="GP38" s="108" t="s">
        <v>1436</v>
      </c>
      <c r="GQ38" s="107"/>
      <c r="GR38" s="107"/>
      <c r="GS38" s="107"/>
      <c r="GT38" s="108" t="s">
        <v>1509</v>
      </c>
      <c r="GU38" s="108" t="s">
        <v>1428</v>
      </c>
      <c r="GV38" s="108" t="s">
        <v>1430</v>
      </c>
      <c r="GW38" s="107"/>
      <c r="GX38" s="107"/>
      <c r="GY38" s="107"/>
      <c r="GZ38" s="107"/>
      <c r="HA38" s="108" t="s">
        <v>1375</v>
      </c>
      <c r="HB38" s="108" t="s">
        <v>1369</v>
      </c>
      <c r="HC38" s="107"/>
      <c r="HD38" s="108" t="s">
        <v>1311</v>
      </c>
    </row>
    <row r="39" spans="1:212" ht="14.25">
      <c r="A39" s="200">
        <v>39</v>
      </c>
      <c r="B39" s="207" t="s">
        <v>1382</v>
      </c>
      <c r="C39" s="108" t="str">
        <f t="shared" ref="C39:DC39" ca="1" si="37">IF(COUNTIF(DD:DD,$B39),INDIRECT(_xludf.CONCAT("B",$A39)),"")</f>
        <v/>
      </c>
      <c r="D39" s="108" t="str">
        <f t="shared" ca="1" si="37"/>
        <v/>
      </c>
      <c r="E39" s="108" t="str">
        <f t="shared" ca="1" si="37"/>
        <v/>
      </c>
      <c r="F39" s="108" t="str">
        <f t="shared" ca="1" si="37"/>
        <v/>
      </c>
      <c r="G39" s="108" t="str">
        <f t="shared" ca="1" si="37"/>
        <v/>
      </c>
      <c r="H39" s="108" t="str">
        <f t="shared" ca="1" si="37"/>
        <v/>
      </c>
      <c r="I39" s="108" t="str">
        <f t="shared" ca="1" si="37"/>
        <v/>
      </c>
      <c r="J39" s="108" t="str">
        <f t="shared" ca="1" si="37"/>
        <v/>
      </c>
      <c r="K39" s="108" t="str">
        <f t="shared" ca="1" si="37"/>
        <v/>
      </c>
      <c r="L39" s="108" t="str">
        <f t="shared" ca="1" si="37"/>
        <v/>
      </c>
      <c r="M39" s="108" t="str">
        <f t="shared" ca="1" si="37"/>
        <v/>
      </c>
      <c r="N39" s="108" t="str">
        <f t="shared" ca="1" si="37"/>
        <v/>
      </c>
      <c r="O39" s="108" t="str">
        <f t="shared" ca="1" si="37"/>
        <v/>
      </c>
      <c r="P39" s="108" t="str">
        <f t="shared" ca="1" si="37"/>
        <v/>
      </c>
      <c r="Q39" s="108" t="str">
        <f t="shared" ca="1" si="37"/>
        <v/>
      </c>
      <c r="R39" s="108" t="str">
        <f t="shared" ca="1" si="37"/>
        <v/>
      </c>
      <c r="S39" s="108" t="str">
        <f t="shared" ca="1" si="37"/>
        <v/>
      </c>
      <c r="T39" s="108" t="str">
        <f t="shared" ca="1" si="37"/>
        <v/>
      </c>
      <c r="U39" s="108" t="str">
        <f t="shared" ca="1" si="37"/>
        <v/>
      </c>
      <c r="V39" s="108" t="str">
        <f t="shared" ca="1" si="37"/>
        <v/>
      </c>
      <c r="W39" s="108" t="str">
        <f t="shared" ca="1" si="37"/>
        <v/>
      </c>
      <c r="X39" s="108" t="str">
        <f t="shared" ca="1" si="37"/>
        <v/>
      </c>
      <c r="Y39" s="108" t="str">
        <f t="shared" ca="1" si="37"/>
        <v/>
      </c>
      <c r="Z39" s="108" t="str">
        <f t="shared" ca="1" si="37"/>
        <v/>
      </c>
      <c r="AA39" s="108" t="str">
        <f t="shared" ca="1" si="37"/>
        <v/>
      </c>
      <c r="AB39" s="108" t="str">
        <f t="shared" ca="1" si="37"/>
        <v/>
      </c>
      <c r="AC39" s="108" t="str">
        <f t="shared" ca="1" si="37"/>
        <v/>
      </c>
      <c r="AD39" s="108" t="str">
        <f t="shared" ca="1" si="37"/>
        <v/>
      </c>
      <c r="AE39" s="108" t="str">
        <f t="shared" ca="1" si="37"/>
        <v/>
      </c>
      <c r="AF39" s="108" t="str">
        <f t="shared" ca="1" si="37"/>
        <v/>
      </c>
      <c r="AG39" s="108" t="str">
        <f t="shared" ca="1" si="37"/>
        <v/>
      </c>
      <c r="AH39" s="108" t="str">
        <f t="shared" ca="1" si="37"/>
        <v/>
      </c>
      <c r="AI39" s="108" t="str">
        <f t="shared" ca="1" si="37"/>
        <v/>
      </c>
      <c r="AJ39" s="108" t="str">
        <f t="shared" ca="1" si="37"/>
        <v/>
      </c>
      <c r="AK39" s="108" t="str">
        <f t="shared" ca="1" si="37"/>
        <v/>
      </c>
      <c r="AL39" s="108" t="str">
        <f t="shared" ca="1" si="37"/>
        <v/>
      </c>
      <c r="AM39" s="108" t="str">
        <f t="shared" ca="1" si="37"/>
        <v/>
      </c>
      <c r="AN39" s="108" t="str">
        <f t="shared" ca="1" si="37"/>
        <v/>
      </c>
      <c r="AO39" s="108" t="str">
        <f t="shared" ca="1" si="37"/>
        <v/>
      </c>
      <c r="AP39" s="108" t="str">
        <f t="shared" ca="1" si="37"/>
        <v/>
      </c>
      <c r="AQ39" s="108" t="str">
        <f t="shared" ca="1" si="37"/>
        <v/>
      </c>
      <c r="AR39" s="108" t="str">
        <f t="shared" ca="1" si="37"/>
        <v/>
      </c>
      <c r="AS39" s="108" t="str">
        <f t="shared" ca="1" si="37"/>
        <v/>
      </c>
      <c r="AT39" s="108" t="str">
        <f t="shared" ca="1" si="37"/>
        <v/>
      </c>
      <c r="AU39" s="108" t="str">
        <f t="shared" ca="1" si="37"/>
        <v/>
      </c>
      <c r="AV39" s="108" t="str">
        <f t="shared" ca="1" si="37"/>
        <v/>
      </c>
      <c r="AW39" s="108" t="str">
        <f t="shared" ca="1" si="37"/>
        <v/>
      </c>
      <c r="AX39" s="108" t="str">
        <f t="shared" ca="1" si="37"/>
        <v/>
      </c>
      <c r="AY39" s="108" t="str">
        <f t="shared" ca="1" si="37"/>
        <v/>
      </c>
      <c r="AZ39" s="108" t="str">
        <f t="shared" ca="1" si="37"/>
        <v/>
      </c>
      <c r="BA39" s="108" t="str">
        <f t="shared" ca="1" si="37"/>
        <v/>
      </c>
      <c r="BB39" s="108" t="str">
        <f t="shared" ca="1" si="37"/>
        <v/>
      </c>
      <c r="BC39" s="108" t="str">
        <f t="shared" ca="1" si="37"/>
        <v/>
      </c>
      <c r="BD39" s="108" t="str">
        <f t="shared" ca="1" si="37"/>
        <v/>
      </c>
      <c r="BE39" s="108" t="str">
        <f t="shared" ca="1" si="37"/>
        <v/>
      </c>
      <c r="BF39" s="108" t="str">
        <f t="shared" ca="1" si="37"/>
        <v/>
      </c>
      <c r="BG39" s="108" t="str">
        <f t="shared" ca="1" si="37"/>
        <v/>
      </c>
      <c r="BH39" s="108" t="str">
        <f t="shared" ca="1" si="37"/>
        <v/>
      </c>
      <c r="BI39" s="108" t="str">
        <f t="shared" ca="1" si="37"/>
        <v/>
      </c>
      <c r="BJ39" s="108" t="str">
        <f t="shared" ca="1" si="37"/>
        <v/>
      </c>
      <c r="BK39" s="108" t="str">
        <f t="shared" ca="1" si="37"/>
        <v/>
      </c>
      <c r="BL39" s="108" t="str">
        <f t="shared" ca="1" si="37"/>
        <v/>
      </c>
      <c r="BM39" s="108" t="str">
        <f t="shared" ca="1" si="37"/>
        <v/>
      </c>
      <c r="BN39" s="108" t="str">
        <f t="shared" ca="1" si="37"/>
        <v/>
      </c>
      <c r="BO39" s="108" t="str">
        <f t="shared" ca="1" si="37"/>
        <v/>
      </c>
      <c r="BP39" s="108" t="str">
        <f t="shared" ca="1" si="37"/>
        <v/>
      </c>
      <c r="BQ39" s="108" t="str">
        <f t="shared" ca="1" si="37"/>
        <v/>
      </c>
      <c r="BR39" s="108" t="str">
        <f t="shared" ca="1" si="37"/>
        <v/>
      </c>
      <c r="BS39" s="108" t="e">
        <f t="shared" ca="1" si="37"/>
        <v>#NAME?</v>
      </c>
      <c r="BT39" s="108" t="e">
        <f t="shared" ca="1" si="37"/>
        <v>#NAME?</v>
      </c>
      <c r="BU39" s="108" t="str">
        <f t="shared" ca="1" si="37"/>
        <v/>
      </c>
      <c r="BV39" s="108" t="str">
        <f t="shared" ca="1" si="37"/>
        <v/>
      </c>
      <c r="BW39" s="108" t="str">
        <f t="shared" ca="1" si="37"/>
        <v/>
      </c>
      <c r="BX39" s="108" t="str">
        <f t="shared" ca="1" si="37"/>
        <v/>
      </c>
      <c r="BY39" s="108" t="str">
        <f t="shared" ca="1" si="37"/>
        <v/>
      </c>
      <c r="BZ39" s="108" t="str">
        <f t="shared" ca="1" si="37"/>
        <v/>
      </c>
      <c r="CA39" s="108" t="str">
        <f t="shared" ca="1" si="37"/>
        <v/>
      </c>
      <c r="CB39" s="108" t="str">
        <f t="shared" ca="1" si="37"/>
        <v/>
      </c>
      <c r="CC39" s="108" t="str">
        <f t="shared" ca="1" si="37"/>
        <v/>
      </c>
      <c r="CD39" s="108" t="str">
        <f t="shared" ca="1" si="37"/>
        <v/>
      </c>
      <c r="CE39" s="108" t="str">
        <f t="shared" ca="1" si="37"/>
        <v/>
      </c>
      <c r="CF39" s="108" t="str">
        <f t="shared" ca="1" si="37"/>
        <v/>
      </c>
      <c r="CG39" s="108" t="str">
        <f t="shared" ca="1" si="37"/>
        <v/>
      </c>
      <c r="CH39" s="108" t="str">
        <f t="shared" ca="1" si="37"/>
        <v/>
      </c>
      <c r="CI39" s="108" t="str">
        <f t="shared" ca="1" si="37"/>
        <v/>
      </c>
      <c r="CJ39" s="108" t="str">
        <f t="shared" ca="1" si="37"/>
        <v/>
      </c>
      <c r="CK39" s="108" t="str">
        <f t="shared" ca="1" si="37"/>
        <v/>
      </c>
      <c r="CL39" s="108" t="str">
        <f t="shared" ca="1" si="37"/>
        <v/>
      </c>
      <c r="CM39" s="108" t="str">
        <f t="shared" ca="1" si="37"/>
        <v/>
      </c>
      <c r="CN39" s="108" t="str">
        <f t="shared" ca="1" si="37"/>
        <v/>
      </c>
      <c r="CO39" s="108" t="str">
        <f t="shared" ca="1" si="37"/>
        <v/>
      </c>
      <c r="CP39" s="108" t="e">
        <f t="shared" ca="1" si="37"/>
        <v>#NAME?</v>
      </c>
      <c r="CQ39" s="108" t="str">
        <f t="shared" ca="1" si="37"/>
        <v/>
      </c>
      <c r="CR39" s="108" t="str">
        <f t="shared" ca="1" si="37"/>
        <v/>
      </c>
      <c r="CS39" s="108" t="str">
        <f t="shared" ca="1" si="37"/>
        <v/>
      </c>
      <c r="CT39" s="108" t="str">
        <f t="shared" ca="1" si="37"/>
        <v/>
      </c>
      <c r="CU39" s="108" t="str">
        <f t="shared" ca="1" si="37"/>
        <v/>
      </c>
      <c r="CV39" s="108" t="str">
        <f t="shared" ca="1" si="37"/>
        <v/>
      </c>
      <c r="CW39" s="108" t="str">
        <f t="shared" ca="1" si="37"/>
        <v/>
      </c>
      <c r="CX39" s="108" t="e">
        <f t="shared" ca="1" si="37"/>
        <v>#NAME?</v>
      </c>
      <c r="CY39" s="108" t="str">
        <f t="shared" ca="1" si="37"/>
        <v/>
      </c>
      <c r="CZ39" s="108" t="str">
        <f t="shared" ca="1" si="37"/>
        <v/>
      </c>
      <c r="DA39" s="108" t="str">
        <f t="shared" ca="1" si="37"/>
        <v/>
      </c>
      <c r="DB39" s="108" t="str">
        <f t="shared" ca="1" si="37"/>
        <v/>
      </c>
      <c r="DC39" s="108" t="str">
        <f t="shared" ca="1" si="37"/>
        <v/>
      </c>
      <c r="DE39" s="107"/>
      <c r="DF39" s="107"/>
      <c r="DG39" s="107"/>
      <c r="DH39" s="108" t="s">
        <v>1451</v>
      </c>
      <c r="DI39" s="108" t="s">
        <v>1476</v>
      </c>
      <c r="DJ39" s="107"/>
      <c r="DK39" s="107"/>
      <c r="DL39" s="107"/>
      <c r="DM39" s="107"/>
      <c r="DN39" s="107"/>
      <c r="DO39" s="107"/>
      <c r="DP39" s="107"/>
      <c r="DQ39" s="107"/>
      <c r="DR39" s="108" t="s">
        <v>1430</v>
      </c>
      <c r="DS39" s="107"/>
      <c r="DT39" s="107"/>
      <c r="DU39" s="107"/>
      <c r="DV39" s="107"/>
      <c r="DW39" s="107"/>
      <c r="DX39" s="107"/>
      <c r="DY39" s="107"/>
      <c r="DZ39" s="107"/>
      <c r="EA39" s="108" t="s">
        <v>1430</v>
      </c>
      <c r="EB39" s="108" t="s">
        <v>1506</v>
      </c>
      <c r="EC39" s="108" t="s">
        <v>1506</v>
      </c>
      <c r="ED39" s="107"/>
      <c r="EE39" s="107"/>
      <c r="EF39" s="107"/>
      <c r="EG39" s="107"/>
      <c r="EH39" s="107"/>
      <c r="EI39" s="107"/>
      <c r="EJ39" s="107"/>
      <c r="EK39" s="107"/>
      <c r="EL39" s="107"/>
      <c r="EM39" s="107"/>
      <c r="EN39" s="108" t="s">
        <v>1430</v>
      </c>
      <c r="EO39" s="107"/>
      <c r="EP39" s="107"/>
      <c r="EQ39" s="107"/>
      <c r="ER39" s="107"/>
      <c r="ES39" s="107"/>
      <c r="ET39" s="108" t="s">
        <v>1311</v>
      </c>
      <c r="EU39" s="108" t="s">
        <v>1430</v>
      </c>
      <c r="EV39" s="108" t="s">
        <v>1442</v>
      </c>
      <c r="EW39" s="107"/>
      <c r="EX39" s="107"/>
      <c r="EY39" s="107"/>
      <c r="EZ39" s="107"/>
      <c r="FA39" s="107"/>
      <c r="FB39" s="107"/>
      <c r="FC39" s="107"/>
      <c r="FD39" s="108" t="s">
        <v>1260</v>
      </c>
      <c r="FE39" s="108" t="s">
        <v>1315</v>
      </c>
      <c r="FF39" s="107"/>
      <c r="FG39" s="108" t="s">
        <v>1430</v>
      </c>
      <c r="FH39" s="107"/>
      <c r="FI39" s="107"/>
      <c r="FJ39" s="107"/>
      <c r="FK39" s="107"/>
      <c r="FL39" s="107"/>
      <c r="FM39" s="107"/>
      <c r="FN39" s="107"/>
      <c r="FO39" s="107"/>
      <c r="FP39" s="107"/>
      <c r="FQ39" s="107"/>
      <c r="FR39" s="107"/>
      <c r="FS39" s="107"/>
      <c r="FT39" s="108" t="s">
        <v>1419</v>
      </c>
      <c r="FU39" s="107"/>
      <c r="FV39" s="107"/>
      <c r="FW39" s="107"/>
      <c r="FX39" s="107"/>
      <c r="FY39" s="107"/>
      <c r="FZ39" s="108" t="s">
        <v>1317</v>
      </c>
      <c r="GA39" s="107"/>
      <c r="GB39" s="107"/>
      <c r="GC39" s="108" t="s">
        <v>1430</v>
      </c>
      <c r="GD39" s="107"/>
      <c r="GE39" s="107"/>
      <c r="GF39" s="107"/>
      <c r="GG39" s="107"/>
      <c r="GH39" s="107"/>
      <c r="GI39" s="108" t="s">
        <v>1414</v>
      </c>
      <c r="GJ39" s="107"/>
      <c r="GK39" s="107"/>
      <c r="GL39" s="107"/>
      <c r="GM39" s="107"/>
      <c r="GN39" s="107"/>
      <c r="GO39" s="107"/>
      <c r="GP39" s="107"/>
      <c r="GQ39" s="107"/>
      <c r="GR39" s="107"/>
      <c r="GS39" s="107"/>
      <c r="GT39" s="107"/>
      <c r="GU39" s="108" t="s">
        <v>1430</v>
      </c>
      <c r="GV39" s="108" t="s">
        <v>1433</v>
      </c>
      <c r="GW39" s="107"/>
      <c r="GX39" s="107"/>
      <c r="GY39" s="107"/>
      <c r="GZ39" s="107"/>
      <c r="HA39" s="108" t="s">
        <v>1388</v>
      </c>
      <c r="HB39" s="108" t="s">
        <v>1394</v>
      </c>
      <c r="HC39" s="107"/>
      <c r="HD39" s="108" t="s">
        <v>1317</v>
      </c>
    </row>
    <row r="40" spans="1:212" ht="14.25">
      <c r="A40" s="200">
        <v>40</v>
      </c>
      <c r="B40" s="202" t="s">
        <v>1385</v>
      </c>
      <c r="C40" s="108" t="str">
        <f t="shared" ref="C40:DC40" ca="1" si="38">IF(COUNTIF(DD:DD,$B40),INDIRECT(_xludf.CONCAT("B",$A40)),"")</f>
        <v/>
      </c>
      <c r="D40" s="108" t="str">
        <f t="shared" ca="1" si="38"/>
        <v/>
      </c>
      <c r="E40" s="108" t="str">
        <f t="shared" ca="1" si="38"/>
        <v/>
      </c>
      <c r="F40" s="108" t="str">
        <f t="shared" ca="1" si="38"/>
        <v/>
      </c>
      <c r="G40" s="108" t="str">
        <f t="shared" ca="1" si="38"/>
        <v/>
      </c>
      <c r="H40" s="108" t="str">
        <f t="shared" ca="1" si="38"/>
        <v/>
      </c>
      <c r="I40" s="108" t="str">
        <f t="shared" ca="1" si="38"/>
        <v/>
      </c>
      <c r="J40" s="108" t="str">
        <f t="shared" ca="1" si="38"/>
        <v/>
      </c>
      <c r="K40" s="108" t="str">
        <f t="shared" ca="1" si="38"/>
        <v/>
      </c>
      <c r="L40" s="108" t="str">
        <f t="shared" ca="1" si="38"/>
        <v/>
      </c>
      <c r="M40" s="108" t="str">
        <f t="shared" ca="1" si="38"/>
        <v/>
      </c>
      <c r="N40" s="108" t="str">
        <f t="shared" ca="1" si="38"/>
        <v/>
      </c>
      <c r="O40" s="108" t="str">
        <f t="shared" ca="1" si="38"/>
        <v/>
      </c>
      <c r="P40" s="108" t="str">
        <f t="shared" ca="1" si="38"/>
        <v/>
      </c>
      <c r="Q40" s="108" t="str">
        <f t="shared" ca="1" si="38"/>
        <v/>
      </c>
      <c r="R40" s="108" t="str">
        <f t="shared" ca="1" si="38"/>
        <v/>
      </c>
      <c r="S40" s="108" t="str">
        <f t="shared" ca="1" si="38"/>
        <v/>
      </c>
      <c r="T40" s="108" t="str">
        <f t="shared" ca="1" si="38"/>
        <v/>
      </c>
      <c r="U40" s="108" t="str">
        <f t="shared" ca="1" si="38"/>
        <v/>
      </c>
      <c r="V40" s="108" t="str">
        <f t="shared" ca="1" si="38"/>
        <v/>
      </c>
      <c r="W40" s="108" t="str">
        <f t="shared" ca="1" si="38"/>
        <v/>
      </c>
      <c r="X40" s="108" t="str">
        <f t="shared" ca="1" si="38"/>
        <v/>
      </c>
      <c r="Y40" s="108" t="str">
        <f t="shared" ca="1" si="38"/>
        <v/>
      </c>
      <c r="Z40" s="108" t="str">
        <f t="shared" ca="1" si="38"/>
        <v/>
      </c>
      <c r="AA40" s="108" t="str">
        <f t="shared" ca="1" si="38"/>
        <v/>
      </c>
      <c r="AB40" s="108" t="str">
        <f t="shared" ca="1" si="38"/>
        <v/>
      </c>
      <c r="AC40" s="108" t="str">
        <f t="shared" ca="1" si="38"/>
        <v/>
      </c>
      <c r="AD40" s="108" t="str">
        <f t="shared" ca="1" si="38"/>
        <v/>
      </c>
      <c r="AE40" s="108" t="str">
        <f t="shared" ca="1" si="38"/>
        <v/>
      </c>
      <c r="AF40" s="108" t="str">
        <f t="shared" ca="1" si="38"/>
        <v/>
      </c>
      <c r="AG40" s="108" t="str">
        <f t="shared" ca="1" si="38"/>
        <v/>
      </c>
      <c r="AH40" s="108" t="str">
        <f t="shared" ca="1" si="38"/>
        <v/>
      </c>
      <c r="AI40" s="108" t="str">
        <f t="shared" ca="1" si="38"/>
        <v/>
      </c>
      <c r="AJ40" s="108" t="str">
        <f t="shared" ca="1" si="38"/>
        <v/>
      </c>
      <c r="AK40" s="108" t="str">
        <f t="shared" ca="1" si="38"/>
        <v/>
      </c>
      <c r="AL40" s="108" t="str">
        <f t="shared" ca="1" si="38"/>
        <v/>
      </c>
      <c r="AM40" s="108" t="str">
        <f t="shared" ca="1" si="38"/>
        <v/>
      </c>
      <c r="AN40" s="108" t="str">
        <f t="shared" ca="1" si="38"/>
        <v/>
      </c>
      <c r="AO40" s="108" t="str">
        <f t="shared" ca="1" si="38"/>
        <v/>
      </c>
      <c r="AP40" s="108" t="str">
        <f t="shared" ca="1" si="38"/>
        <v/>
      </c>
      <c r="AQ40" s="108" t="str">
        <f t="shared" ca="1" si="38"/>
        <v/>
      </c>
      <c r="AR40" s="108" t="str">
        <f t="shared" ca="1" si="38"/>
        <v/>
      </c>
      <c r="AS40" s="108" t="str">
        <f t="shared" ca="1" si="38"/>
        <v/>
      </c>
      <c r="AT40" s="108" t="str">
        <f t="shared" ca="1" si="38"/>
        <v/>
      </c>
      <c r="AU40" s="108" t="str">
        <f t="shared" ca="1" si="38"/>
        <v/>
      </c>
      <c r="AV40" s="108" t="str">
        <f t="shared" ca="1" si="38"/>
        <v/>
      </c>
      <c r="AW40" s="108" t="str">
        <f t="shared" ca="1" si="38"/>
        <v/>
      </c>
      <c r="AX40" s="108" t="str">
        <f t="shared" ca="1" si="38"/>
        <v/>
      </c>
      <c r="AY40" s="108" t="str">
        <f t="shared" ca="1" si="38"/>
        <v/>
      </c>
      <c r="AZ40" s="108" t="str">
        <f t="shared" ca="1" si="38"/>
        <v/>
      </c>
      <c r="BA40" s="108" t="str">
        <f t="shared" ca="1" si="38"/>
        <v/>
      </c>
      <c r="BB40" s="108" t="str">
        <f t="shared" ca="1" si="38"/>
        <v/>
      </c>
      <c r="BC40" s="108" t="str">
        <f t="shared" ca="1" si="38"/>
        <v/>
      </c>
      <c r="BD40" s="108" t="str">
        <f t="shared" ca="1" si="38"/>
        <v/>
      </c>
      <c r="BE40" s="108" t="str">
        <f t="shared" ca="1" si="38"/>
        <v/>
      </c>
      <c r="BF40" s="108" t="str">
        <f t="shared" ca="1" si="38"/>
        <v/>
      </c>
      <c r="BG40" s="108" t="str">
        <f t="shared" ca="1" si="38"/>
        <v/>
      </c>
      <c r="BH40" s="108" t="str">
        <f t="shared" ca="1" si="38"/>
        <v/>
      </c>
      <c r="BI40" s="108" t="str">
        <f t="shared" ca="1" si="38"/>
        <v/>
      </c>
      <c r="BJ40" s="108" t="str">
        <f t="shared" ca="1" si="38"/>
        <v/>
      </c>
      <c r="BK40" s="108" t="str">
        <f t="shared" ca="1" si="38"/>
        <v/>
      </c>
      <c r="BL40" s="108" t="str">
        <f t="shared" ca="1" si="38"/>
        <v/>
      </c>
      <c r="BM40" s="108" t="str">
        <f t="shared" ca="1" si="38"/>
        <v/>
      </c>
      <c r="BN40" s="108" t="str">
        <f t="shared" ca="1" si="38"/>
        <v/>
      </c>
      <c r="BO40" s="108" t="str">
        <f t="shared" ca="1" si="38"/>
        <v/>
      </c>
      <c r="BP40" s="108" t="str">
        <f t="shared" ca="1" si="38"/>
        <v/>
      </c>
      <c r="BQ40" s="108" t="str">
        <f t="shared" ca="1" si="38"/>
        <v/>
      </c>
      <c r="BR40" s="108" t="str">
        <f t="shared" ca="1" si="38"/>
        <v/>
      </c>
      <c r="BS40" s="108" t="str">
        <f t="shared" ca="1" si="38"/>
        <v/>
      </c>
      <c r="BT40" s="108" t="str">
        <f t="shared" ca="1" si="38"/>
        <v/>
      </c>
      <c r="BU40" s="108" t="str">
        <f t="shared" ca="1" si="38"/>
        <v/>
      </c>
      <c r="BV40" s="108" t="str">
        <f t="shared" ca="1" si="38"/>
        <v/>
      </c>
      <c r="BW40" s="108" t="str">
        <f t="shared" ca="1" si="38"/>
        <v/>
      </c>
      <c r="BX40" s="108" t="str">
        <f t="shared" ca="1" si="38"/>
        <v/>
      </c>
      <c r="BY40" s="108" t="str">
        <f t="shared" ca="1" si="38"/>
        <v/>
      </c>
      <c r="BZ40" s="108" t="str">
        <f t="shared" ca="1" si="38"/>
        <v/>
      </c>
      <c r="CA40" s="108" t="str">
        <f t="shared" ca="1" si="38"/>
        <v/>
      </c>
      <c r="CB40" s="108" t="str">
        <f t="shared" ca="1" si="38"/>
        <v/>
      </c>
      <c r="CC40" s="108" t="str">
        <f t="shared" ca="1" si="38"/>
        <v/>
      </c>
      <c r="CD40" s="108" t="str">
        <f t="shared" ca="1" si="38"/>
        <v/>
      </c>
      <c r="CE40" s="108" t="str">
        <f t="shared" ca="1" si="38"/>
        <v/>
      </c>
      <c r="CF40" s="108" t="str">
        <f t="shared" ca="1" si="38"/>
        <v/>
      </c>
      <c r="CG40" s="108" t="str">
        <f t="shared" ca="1" si="38"/>
        <v/>
      </c>
      <c r="CH40" s="108" t="str">
        <f t="shared" ca="1" si="38"/>
        <v/>
      </c>
      <c r="CI40" s="108" t="str">
        <f t="shared" ca="1" si="38"/>
        <v/>
      </c>
      <c r="CJ40" s="108" t="str">
        <f t="shared" ca="1" si="38"/>
        <v/>
      </c>
      <c r="CK40" s="108" t="str">
        <f t="shared" ca="1" si="38"/>
        <v/>
      </c>
      <c r="CL40" s="108" t="str">
        <f t="shared" ca="1" si="38"/>
        <v/>
      </c>
      <c r="CM40" s="108" t="str">
        <f t="shared" ca="1" si="38"/>
        <v/>
      </c>
      <c r="CN40" s="108" t="str">
        <f t="shared" ca="1" si="38"/>
        <v/>
      </c>
      <c r="CO40" s="108" t="str">
        <f t="shared" ca="1" si="38"/>
        <v/>
      </c>
      <c r="CP40" s="108" t="str">
        <f t="shared" ca="1" si="38"/>
        <v/>
      </c>
      <c r="CQ40" s="108" t="str">
        <f t="shared" ca="1" si="38"/>
        <v/>
      </c>
      <c r="CR40" s="108" t="str">
        <f t="shared" ca="1" si="38"/>
        <v/>
      </c>
      <c r="CS40" s="108" t="str">
        <f t="shared" ca="1" si="38"/>
        <v/>
      </c>
      <c r="CT40" s="108" t="str">
        <f t="shared" ca="1" si="38"/>
        <v/>
      </c>
      <c r="CU40" s="108" t="str">
        <f t="shared" ca="1" si="38"/>
        <v/>
      </c>
      <c r="CV40" s="108" t="e">
        <f t="shared" ca="1" si="38"/>
        <v>#NAME?</v>
      </c>
      <c r="CW40" s="108" t="str">
        <f t="shared" ca="1" si="38"/>
        <v/>
      </c>
      <c r="CX40" s="108" t="str">
        <f t="shared" ca="1" si="38"/>
        <v/>
      </c>
      <c r="CY40" s="108" t="str">
        <f t="shared" ca="1" si="38"/>
        <v/>
      </c>
      <c r="CZ40" s="108" t="str">
        <f t="shared" ca="1" si="38"/>
        <v/>
      </c>
      <c r="DA40" s="108" t="str">
        <f t="shared" ca="1" si="38"/>
        <v/>
      </c>
      <c r="DB40" s="108" t="str">
        <f t="shared" ca="1" si="38"/>
        <v/>
      </c>
      <c r="DC40" s="108" t="str">
        <f t="shared" ca="1" si="38"/>
        <v/>
      </c>
      <c r="DE40" s="107"/>
      <c r="DF40" s="107"/>
      <c r="DG40" s="107"/>
      <c r="DH40" s="108" t="s">
        <v>1463</v>
      </c>
      <c r="DI40" s="108" t="s">
        <v>1494</v>
      </c>
      <c r="DJ40" s="107"/>
      <c r="DK40" s="107"/>
      <c r="DL40" s="107"/>
      <c r="DM40" s="107"/>
      <c r="DN40" s="107"/>
      <c r="DO40" s="107"/>
      <c r="DP40" s="107"/>
      <c r="DQ40" s="107"/>
      <c r="DR40" s="108" t="s">
        <v>1442</v>
      </c>
      <c r="DS40" s="107"/>
      <c r="DT40" s="107"/>
      <c r="DU40" s="107"/>
      <c r="DV40" s="107"/>
      <c r="DW40" s="107"/>
      <c r="DX40" s="107"/>
      <c r="DY40" s="107"/>
      <c r="DZ40" s="107"/>
      <c r="EA40" s="108" t="s">
        <v>1442</v>
      </c>
      <c r="EB40" s="108" t="s">
        <v>1509</v>
      </c>
      <c r="EC40" s="108" t="s">
        <v>1509</v>
      </c>
      <c r="ED40" s="107"/>
      <c r="EE40" s="107"/>
      <c r="EF40" s="107"/>
      <c r="EG40" s="107"/>
      <c r="EH40" s="107"/>
      <c r="EI40" s="107"/>
      <c r="EJ40" s="107"/>
      <c r="EK40" s="107"/>
      <c r="EL40" s="107"/>
      <c r="EM40" s="107"/>
      <c r="EN40" s="107"/>
      <c r="EO40" s="107"/>
      <c r="EP40" s="107"/>
      <c r="EQ40" s="107"/>
      <c r="ER40" s="107"/>
      <c r="ES40" s="107"/>
      <c r="ET40" s="108" t="s">
        <v>1317</v>
      </c>
      <c r="EU40" s="107"/>
      <c r="EV40" s="108" t="s">
        <v>1430</v>
      </c>
      <c r="EW40" s="107"/>
      <c r="EX40" s="107"/>
      <c r="EY40" s="107"/>
      <c r="EZ40" s="107"/>
      <c r="FA40" s="107"/>
      <c r="FB40" s="107"/>
      <c r="FC40" s="107"/>
      <c r="FD40" s="108" t="s">
        <v>1350</v>
      </c>
      <c r="FE40" s="108" t="s">
        <v>1369</v>
      </c>
      <c r="FF40" s="107"/>
      <c r="FG40" s="107"/>
      <c r="FH40" s="107"/>
      <c r="FI40" s="107"/>
      <c r="FJ40" s="107"/>
      <c r="FK40" s="107"/>
      <c r="FL40" s="107"/>
      <c r="FM40" s="107"/>
      <c r="FN40" s="107"/>
      <c r="FO40" s="107"/>
      <c r="FP40" s="107"/>
      <c r="FQ40" s="107"/>
      <c r="FR40" s="107"/>
      <c r="FS40" s="107"/>
      <c r="FT40" s="108" t="s">
        <v>1454</v>
      </c>
      <c r="FU40" s="107"/>
      <c r="FV40" s="107"/>
      <c r="FW40" s="107"/>
      <c r="FX40" s="107"/>
      <c r="FY40" s="107"/>
      <c r="FZ40" s="108" t="s">
        <v>1315</v>
      </c>
      <c r="GA40" s="107"/>
      <c r="GB40" s="107"/>
      <c r="GC40" s="107"/>
      <c r="GD40" s="107"/>
      <c r="GE40" s="107"/>
      <c r="GF40" s="107"/>
      <c r="GG40" s="107"/>
      <c r="GH40" s="107"/>
      <c r="GI40" s="108" t="s">
        <v>1442</v>
      </c>
      <c r="GJ40" s="107"/>
      <c r="GK40" s="107"/>
      <c r="GL40" s="107"/>
      <c r="GM40" s="107"/>
      <c r="GN40" s="107"/>
      <c r="GO40" s="107"/>
      <c r="GP40" s="107"/>
      <c r="GQ40" s="107"/>
      <c r="GR40" s="107"/>
      <c r="GS40" s="107"/>
      <c r="GT40" s="107"/>
      <c r="GU40" s="108" t="s">
        <v>1433</v>
      </c>
      <c r="GV40" s="108" t="s">
        <v>1442</v>
      </c>
      <c r="GW40" s="107"/>
      <c r="GX40" s="107"/>
      <c r="GY40" s="107"/>
      <c r="GZ40" s="107"/>
      <c r="HA40" s="108" t="s">
        <v>1311</v>
      </c>
      <c r="HB40" s="108" t="s">
        <v>1260</v>
      </c>
      <c r="HC40" s="107"/>
      <c r="HD40" s="108" t="s">
        <v>1315</v>
      </c>
    </row>
    <row r="41" spans="1:212" ht="14.25">
      <c r="A41" s="200">
        <v>41</v>
      </c>
      <c r="B41" s="108" t="s">
        <v>1388</v>
      </c>
      <c r="C41" s="108" t="str">
        <f t="shared" ref="C41:DC41" ca="1" si="39">IF(COUNTIF(DD:DD,$B41),INDIRECT(_xludf.CONCAT("B",$A41)),"")</f>
        <v/>
      </c>
      <c r="D41" s="108" t="str">
        <f t="shared" ca="1" si="39"/>
        <v/>
      </c>
      <c r="E41" s="108" t="str">
        <f t="shared" ca="1" si="39"/>
        <v/>
      </c>
      <c r="F41" s="108" t="str">
        <f t="shared" ca="1" si="39"/>
        <v/>
      </c>
      <c r="G41" s="108" t="e">
        <f t="shared" ca="1" si="39"/>
        <v>#NAME?</v>
      </c>
      <c r="H41" s="108" t="e">
        <f t="shared" ca="1" si="39"/>
        <v>#NAME?</v>
      </c>
      <c r="I41" s="108" t="str">
        <f t="shared" ca="1" si="39"/>
        <v/>
      </c>
      <c r="J41" s="108" t="str">
        <f t="shared" ca="1" si="39"/>
        <v/>
      </c>
      <c r="K41" s="108" t="str">
        <f t="shared" ca="1" si="39"/>
        <v/>
      </c>
      <c r="L41" s="108" t="str">
        <f t="shared" ca="1" si="39"/>
        <v/>
      </c>
      <c r="M41" s="108" t="str">
        <f t="shared" ca="1" si="39"/>
        <v/>
      </c>
      <c r="N41" s="108" t="str">
        <f t="shared" ca="1" si="39"/>
        <v/>
      </c>
      <c r="O41" s="108" t="str">
        <f t="shared" ca="1" si="39"/>
        <v/>
      </c>
      <c r="P41" s="108" t="str">
        <f t="shared" ca="1" si="39"/>
        <v/>
      </c>
      <c r="Q41" s="108" t="e">
        <f t="shared" ca="1" si="39"/>
        <v>#NAME?</v>
      </c>
      <c r="R41" s="108" t="str">
        <f t="shared" ca="1" si="39"/>
        <v/>
      </c>
      <c r="S41" s="108" t="str">
        <f t="shared" ca="1" si="39"/>
        <v/>
      </c>
      <c r="T41" s="108" t="str">
        <f t="shared" ca="1" si="39"/>
        <v/>
      </c>
      <c r="U41" s="108" t="str">
        <f t="shared" ca="1" si="39"/>
        <v/>
      </c>
      <c r="V41" s="108" t="str">
        <f t="shared" ca="1" si="39"/>
        <v/>
      </c>
      <c r="W41" s="108" t="str">
        <f t="shared" ca="1" si="39"/>
        <v/>
      </c>
      <c r="X41" s="108" t="str">
        <f t="shared" ca="1" si="39"/>
        <v/>
      </c>
      <c r="Y41" s="108" t="str">
        <f t="shared" ca="1" si="39"/>
        <v/>
      </c>
      <c r="Z41" s="108" t="e">
        <f t="shared" ca="1" si="39"/>
        <v>#NAME?</v>
      </c>
      <c r="AA41" s="108" t="str">
        <f t="shared" ca="1" si="39"/>
        <v/>
      </c>
      <c r="AB41" s="108" t="str">
        <f t="shared" ca="1" si="39"/>
        <v/>
      </c>
      <c r="AC41" s="108" t="str">
        <f t="shared" ca="1" si="39"/>
        <v/>
      </c>
      <c r="AD41" s="108" t="str">
        <f t="shared" ca="1" si="39"/>
        <v/>
      </c>
      <c r="AE41" s="108" t="str">
        <f t="shared" ca="1" si="39"/>
        <v/>
      </c>
      <c r="AF41" s="108" t="str">
        <f t="shared" ca="1" si="39"/>
        <v/>
      </c>
      <c r="AG41" s="108" t="str">
        <f t="shared" ca="1" si="39"/>
        <v/>
      </c>
      <c r="AH41" s="108" t="str">
        <f t="shared" ca="1" si="39"/>
        <v/>
      </c>
      <c r="AI41" s="108" t="str">
        <f t="shared" ca="1" si="39"/>
        <v/>
      </c>
      <c r="AJ41" s="108" t="str">
        <f t="shared" ca="1" si="39"/>
        <v/>
      </c>
      <c r="AK41" s="108" t="str">
        <f t="shared" ca="1" si="39"/>
        <v/>
      </c>
      <c r="AL41" s="108" t="str">
        <f t="shared" ca="1" si="39"/>
        <v/>
      </c>
      <c r="AM41" s="108" t="str">
        <f t="shared" ca="1" si="39"/>
        <v/>
      </c>
      <c r="AN41" s="108" t="str">
        <f t="shared" ca="1" si="39"/>
        <v/>
      </c>
      <c r="AO41" s="108" t="str">
        <f t="shared" ca="1" si="39"/>
        <v/>
      </c>
      <c r="AP41" s="108" t="str">
        <f t="shared" ca="1" si="39"/>
        <v/>
      </c>
      <c r="AQ41" s="108" t="str">
        <f t="shared" ca="1" si="39"/>
        <v/>
      </c>
      <c r="AR41" s="108" t="str">
        <f t="shared" ca="1" si="39"/>
        <v/>
      </c>
      <c r="AS41" s="108" t="e">
        <f t="shared" ca="1" si="39"/>
        <v>#NAME?</v>
      </c>
      <c r="AT41" s="108" t="str">
        <f t="shared" ca="1" si="39"/>
        <v/>
      </c>
      <c r="AU41" s="108" t="str">
        <f t="shared" ca="1" si="39"/>
        <v/>
      </c>
      <c r="AV41" s="108" t="str">
        <f t="shared" ca="1" si="39"/>
        <v/>
      </c>
      <c r="AW41" s="108" t="str">
        <f t="shared" ca="1" si="39"/>
        <v/>
      </c>
      <c r="AX41" s="108" t="str">
        <f t="shared" ca="1" si="39"/>
        <v/>
      </c>
      <c r="AY41" s="108" t="str">
        <f t="shared" ca="1" si="39"/>
        <v/>
      </c>
      <c r="AZ41" s="108" t="str">
        <f t="shared" ca="1" si="39"/>
        <v/>
      </c>
      <c r="BA41" s="108" t="str">
        <f t="shared" ca="1" si="39"/>
        <v/>
      </c>
      <c r="BB41" s="108" t="str">
        <f t="shared" ca="1" si="39"/>
        <v/>
      </c>
      <c r="BC41" s="108" t="e">
        <f t="shared" ca="1" si="39"/>
        <v>#NAME?</v>
      </c>
      <c r="BD41" s="108" t="e">
        <f t="shared" ca="1" si="39"/>
        <v>#NAME?</v>
      </c>
      <c r="BE41" s="108" t="str">
        <f t="shared" ca="1" si="39"/>
        <v/>
      </c>
      <c r="BF41" s="108" t="str">
        <f t="shared" ca="1" si="39"/>
        <v/>
      </c>
      <c r="BG41" s="108" t="str">
        <f t="shared" ca="1" si="39"/>
        <v/>
      </c>
      <c r="BH41" s="108" t="str">
        <f t="shared" ca="1" si="39"/>
        <v/>
      </c>
      <c r="BI41" s="108" t="str">
        <f t="shared" ca="1" si="39"/>
        <v/>
      </c>
      <c r="BJ41" s="108" t="str">
        <f t="shared" ca="1" si="39"/>
        <v/>
      </c>
      <c r="BK41" s="108" t="str">
        <f t="shared" ca="1" si="39"/>
        <v/>
      </c>
      <c r="BL41" s="108" t="str">
        <f t="shared" ca="1" si="39"/>
        <v/>
      </c>
      <c r="BM41" s="108" t="str">
        <f t="shared" ca="1" si="39"/>
        <v/>
      </c>
      <c r="BN41" s="108" t="str">
        <f t="shared" ca="1" si="39"/>
        <v/>
      </c>
      <c r="BO41" s="108" t="str">
        <f t="shared" ca="1" si="39"/>
        <v/>
      </c>
      <c r="BP41" s="108" t="str">
        <f t="shared" ca="1" si="39"/>
        <v/>
      </c>
      <c r="BQ41" s="108" t="str">
        <f t="shared" ca="1" si="39"/>
        <v/>
      </c>
      <c r="BR41" s="108" t="str">
        <f t="shared" ca="1" si="39"/>
        <v/>
      </c>
      <c r="BS41" s="108" t="str">
        <f t="shared" ca="1" si="39"/>
        <v/>
      </c>
      <c r="BT41" s="108" t="str">
        <f t="shared" ca="1" si="39"/>
        <v/>
      </c>
      <c r="BU41" s="108" t="str">
        <f t="shared" ca="1" si="39"/>
        <v/>
      </c>
      <c r="BV41" s="108" t="str">
        <f t="shared" ca="1" si="39"/>
        <v/>
      </c>
      <c r="BW41" s="108" t="str">
        <f t="shared" ca="1" si="39"/>
        <v/>
      </c>
      <c r="BX41" s="108" t="str">
        <f t="shared" ca="1" si="39"/>
        <v/>
      </c>
      <c r="BY41" s="108" t="e">
        <f t="shared" ca="1" si="39"/>
        <v>#NAME?</v>
      </c>
      <c r="BZ41" s="108" t="str">
        <f t="shared" ca="1" si="39"/>
        <v/>
      </c>
      <c r="CA41" s="108" t="str">
        <f t="shared" ca="1" si="39"/>
        <v/>
      </c>
      <c r="CB41" s="108" t="str">
        <f t="shared" ca="1" si="39"/>
        <v/>
      </c>
      <c r="CC41" s="108" t="str">
        <f t="shared" ca="1" si="39"/>
        <v/>
      </c>
      <c r="CD41" s="108" t="str">
        <f t="shared" ca="1" si="39"/>
        <v/>
      </c>
      <c r="CE41" s="108" t="str">
        <f t="shared" ca="1" si="39"/>
        <v/>
      </c>
      <c r="CF41" s="108" t="str">
        <f t="shared" ca="1" si="39"/>
        <v/>
      </c>
      <c r="CG41" s="108" t="str">
        <f t="shared" ca="1" si="39"/>
        <v/>
      </c>
      <c r="CH41" s="108" t="str">
        <f t="shared" ca="1" si="39"/>
        <v/>
      </c>
      <c r="CI41" s="108" t="str">
        <f t="shared" ca="1" si="39"/>
        <v/>
      </c>
      <c r="CJ41" s="108" t="str">
        <f t="shared" ca="1" si="39"/>
        <v/>
      </c>
      <c r="CK41" s="108" t="str">
        <f t="shared" ca="1" si="39"/>
        <v/>
      </c>
      <c r="CL41" s="108" t="str">
        <f t="shared" ca="1" si="39"/>
        <v/>
      </c>
      <c r="CM41" s="108" t="str">
        <f t="shared" ca="1" si="39"/>
        <v/>
      </c>
      <c r="CN41" s="108" t="str">
        <f t="shared" ca="1" si="39"/>
        <v/>
      </c>
      <c r="CO41" s="108" t="str">
        <f t="shared" ca="1" si="39"/>
        <v/>
      </c>
      <c r="CP41" s="108" t="str">
        <f t="shared" ca="1" si="39"/>
        <v/>
      </c>
      <c r="CQ41" s="108" t="str">
        <f t="shared" ca="1" si="39"/>
        <v/>
      </c>
      <c r="CR41" s="108" t="str">
        <f t="shared" ca="1" si="39"/>
        <v/>
      </c>
      <c r="CS41" s="108" t="str">
        <f t="shared" ca="1" si="39"/>
        <v/>
      </c>
      <c r="CT41" s="108" t="e">
        <f t="shared" ca="1" si="39"/>
        <v>#NAME?</v>
      </c>
      <c r="CU41" s="108" t="e">
        <f t="shared" ca="1" si="39"/>
        <v>#NAME?</v>
      </c>
      <c r="CV41" s="108" t="str">
        <f t="shared" ca="1" si="39"/>
        <v/>
      </c>
      <c r="CW41" s="108" t="str">
        <f t="shared" ca="1" si="39"/>
        <v/>
      </c>
      <c r="CX41" s="108" t="str">
        <f t="shared" ca="1" si="39"/>
        <v/>
      </c>
      <c r="CY41" s="108" t="str">
        <f t="shared" ca="1" si="39"/>
        <v/>
      </c>
      <c r="CZ41" s="108" t="e">
        <f t="shared" ca="1" si="39"/>
        <v>#NAME?</v>
      </c>
      <c r="DA41" s="108" t="e">
        <f t="shared" ca="1" si="39"/>
        <v>#NAME?</v>
      </c>
      <c r="DB41" s="108" t="str">
        <f t="shared" ca="1" si="39"/>
        <v/>
      </c>
      <c r="DC41" s="108" t="e">
        <f t="shared" ca="1" si="39"/>
        <v>#NAME?</v>
      </c>
      <c r="DE41" s="107"/>
      <c r="DF41" s="107"/>
      <c r="DG41" s="107"/>
      <c r="DH41" s="108" t="s">
        <v>1476</v>
      </c>
      <c r="DI41" s="108" t="s">
        <v>1506</v>
      </c>
      <c r="DJ41" s="107"/>
      <c r="DK41" s="107"/>
      <c r="DL41" s="107"/>
      <c r="DM41" s="107"/>
      <c r="DN41" s="107"/>
      <c r="DO41" s="107"/>
      <c r="DP41" s="107"/>
      <c r="DQ41" s="107"/>
      <c r="DR41" s="108" t="s">
        <v>1451</v>
      </c>
      <c r="DS41" s="107"/>
      <c r="DT41" s="107"/>
      <c r="DU41" s="107"/>
      <c r="DV41" s="107"/>
      <c r="DW41" s="107"/>
      <c r="DX41" s="107"/>
      <c r="DY41" s="107"/>
      <c r="DZ41" s="107"/>
      <c r="EA41" s="108" t="s">
        <v>1451</v>
      </c>
      <c r="EB41" s="107"/>
      <c r="EC41" s="107"/>
      <c r="ED41" s="107"/>
      <c r="EE41" s="107"/>
      <c r="EF41" s="107"/>
      <c r="EG41" s="107"/>
      <c r="EH41" s="107"/>
      <c r="EI41" s="107"/>
      <c r="EJ41" s="107"/>
      <c r="EK41" s="107"/>
      <c r="EL41" s="107"/>
      <c r="EM41" s="107"/>
      <c r="EN41" s="107"/>
      <c r="EO41" s="107"/>
      <c r="EP41" s="107"/>
      <c r="EQ41" s="107"/>
      <c r="ER41" s="107"/>
      <c r="ES41" s="107"/>
      <c r="ET41" s="108" t="s">
        <v>1315</v>
      </c>
      <c r="EU41" s="107"/>
      <c r="EV41" s="107"/>
      <c r="EW41" s="107"/>
      <c r="EX41" s="107"/>
      <c r="EY41" s="107"/>
      <c r="EZ41" s="107"/>
      <c r="FA41" s="107"/>
      <c r="FB41" s="107"/>
      <c r="FC41" s="107"/>
      <c r="FD41" s="108" t="s">
        <v>1414</v>
      </c>
      <c r="FE41" s="108" t="s">
        <v>1394</v>
      </c>
      <c r="FF41" s="107"/>
      <c r="FG41" s="107"/>
      <c r="FH41" s="107"/>
      <c r="FI41" s="107"/>
      <c r="FJ41" s="107"/>
      <c r="FK41" s="107"/>
      <c r="FL41" s="107"/>
      <c r="FM41" s="107"/>
      <c r="FN41" s="107"/>
      <c r="FO41" s="107"/>
      <c r="FP41" s="107"/>
      <c r="FQ41" s="107"/>
      <c r="FR41" s="107"/>
      <c r="FS41" s="107"/>
      <c r="FT41" s="108" t="s">
        <v>1414</v>
      </c>
      <c r="FU41" s="107"/>
      <c r="FV41" s="107"/>
      <c r="FW41" s="107"/>
      <c r="FX41" s="107"/>
      <c r="FY41" s="107"/>
      <c r="FZ41" s="108" t="s">
        <v>1369</v>
      </c>
      <c r="GA41" s="107"/>
      <c r="GB41" s="107"/>
      <c r="GC41" s="107"/>
      <c r="GD41" s="107"/>
      <c r="GE41" s="107"/>
      <c r="GF41" s="107"/>
      <c r="GG41" s="107"/>
      <c r="GH41" s="107"/>
      <c r="GI41" s="107"/>
      <c r="GJ41" s="107"/>
      <c r="GK41" s="107"/>
      <c r="GL41" s="107"/>
      <c r="GM41" s="107"/>
      <c r="GN41" s="107"/>
      <c r="GO41" s="107"/>
      <c r="GP41" s="107"/>
      <c r="GQ41" s="107"/>
      <c r="GR41" s="107"/>
      <c r="GS41" s="107"/>
      <c r="GT41" s="107"/>
      <c r="GU41" s="108" t="s">
        <v>1442</v>
      </c>
      <c r="GV41" s="108" t="s">
        <v>1451</v>
      </c>
      <c r="GW41" s="107"/>
      <c r="GX41" s="107"/>
      <c r="GY41" s="107"/>
      <c r="GZ41" s="107"/>
      <c r="HA41" s="108" t="s">
        <v>1317</v>
      </c>
      <c r="HB41" s="108" t="s">
        <v>1294</v>
      </c>
      <c r="HC41" s="107"/>
      <c r="HD41" s="108" t="s">
        <v>1369</v>
      </c>
    </row>
    <row r="42" spans="1:212" ht="14.25">
      <c r="A42" s="200">
        <v>42</v>
      </c>
      <c r="B42" s="202" t="s">
        <v>1391</v>
      </c>
      <c r="C42" s="108" t="str">
        <f t="shared" ref="C42:DC42" ca="1" si="40">IF(COUNTIF(DD:DD,$B42),INDIRECT(_xludf.CONCAT("B",$A42)),"")</f>
        <v/>
      </c>
      <c r="D42" s="108" t="e">
        <f t="shared" ca="1" si="40"/>
        <v>#NAME?</v>
      </c>
      <c r="E42" s="108" t="e">
        <f t="shared" ca="1" si="40"/>
        <v>#NAME?</v>
      </c>
      <c r="F42" s="108" t="e">
        <f t="shared" ca="1" si="40"/>
        <v>#NAME?</v>
      </c>
      <c r="G42" s="108" t="e">
        <f t="shared" ca="1" si="40"/>
        <v>#NAME?</v>
      </c>
      <c r="H42" s="108" t="e">
        <f t="shared" ca="1" si="40"/>
        <v>#NAME?</v>
      </c>
      <c r="I42" s="108" t="e">
        <f t="shared" ca="1" si="40"/>
        <v>#NAME?</v>
      </c>
      <c r="J42" s="108" t="str">
        <f t="shared" ca="1" si="40"/>
        <v/>
      </c>
      <c r="K42" s="108" t="str">
        <f t="shared" ca="1" si="40"/>
        <v/>
      </c>
      <c r="L42" s="108" t="e">
        <f t="shared" ca="1" si="40"/>
        <v>#NAME?</v>
      </c>
      <c r="M42" s="108" t="str">
        <f t="shared" ca="1" si="40"/>
        <v/>
      </c>
      <c r="N42" s="108" t="e">
        <f t="shared" ca="1" si="40"/>
        <v>#NAME?</v>
      </c>
      <c r="O42" s="108" t="e">
        <f t="shared" ca="1" si="40"/>
        <v>#NAME?</v>
      </c>
      <c r="P42" s="108" t="e">
        <f t="shared" ca="1" si="40"/>
        <v>#NAME?</v>
      </c>
      <c r="Q42" s="108" t="e">
        <f t="shared" ca="1" si="40"/>
        <v>#NAME?</v>
      </c>
      <c r="R42" s="108" t="e">
        <f t="shared" ca="1" si="40"/>
        <v>#NAME?</v>
      </c>
      <c r="S42" s="108" t="e">
        <f t="shared" ca="1" si="40"/>
        <v>#NAME?</v>
      </c>
      <c r="T42" s="108" t="e">
        <f t="shared" ca="1" si="40"/>
        <v>#NAME?</v>
      </c>
      <c r="U42" s="108" t="e">
        <f t="shared" ca="1" si="40"/>
        <v>#NAME?</v>
      </c>
      <c r="V42" s="108" t="e">
        <f t="shared" ca="1" si="40"/>
        <v>#NAME?</v>
      </c>
      <c r="W42" s="108" t="str">
        <f t="shared" ca="1" si="40"/>
        <v/>
      </c>
      <c r="X42" s="108" t="str">
        <f t="shared" ca="1" si="40"/>
        <v/>
      </c>
      <c r="Y42" s="108" t="str">
        <f t="shared" ca="1" si="40"/>
        <v/>
      </c>
      <c r="Z42" s="108" t="e">
        <f t="shared" ca="1" si="40"/>
        <v>#NAME?</v>
      </c>
      <c r="AA42" s="108" t="e">
        <f t="shared" ca="1" si="40"/>
        <v>#NAME?</v>
      </c>
      <c r="AB42" s="108" t="e">
        <f t="shared" ca="1" si="40"/>
        <v>#NAME?</v>
      </c>
      <c r="AC42" s="108" t="str">
        <f t="shared" ca="1" si="40"/>
        <v/>
      </c>
      <c r="AD42" s="108" t="e">
        <f t="shared" ca="1" si="40"/>
        <v>#NAME?</v>
      </c>
      <c r="AE42" s="108" t="e">
        <f t="shared" ca="1" si="40"/>
        <v>#NAME?</v>
      </c>
      <c r="AF42" s="108" t="e">
        <f t="shared" ca="1" si="40"/>
        <v>#NAME?</v>
      </c>
      <c r="AG42" s="108" t="e">
        <f t="shared" ca="1" si="40"/>
        <v>#NAME?</v>
      </c>
      <c r="AH42" s="108" t="e">
        <f t="shared" ca="1" si="40"/>
        <v>#NAME?</v>
      </c>
      <c r="AI42" s="108" t="str">
        <f t="shared" ca="1" si="40"/>
        <v/>
      </c>
      <c r="AJ42" s="108" t="e">
        <f t="shared" ca="1" si="40"/>
        <v>#NAME?</v>
      </c>
      <c r="AK42" s="108" t="e">
        <f t="shared" ca="1" si="40"/>
        <v>#NAME?</v>
      </c>
      <c r="AL42" s="108" t="e">
        <f t="shared" ca="1" si="40"/>
        <v>#NAME?</v>
      </c>
      <c r="AM42" s="108" t="e">
        <f t="shared" ca="1" si="40"/>
        <v>#NAME?</v>
      </c>
      <c r="AN42" s="108" t="e">
        <f t="shared" ca="1" si="40"/>
        <v>#NAME?</v>
      </c>
      <c r="AO42" s="108" t="e">
        <f t="shared" ca="1" si="40"/>
        <v>#NAME?</v>
      </c>
      <c r="AP42" s="108" t="e">
        <f t="shared" ca="1" si="40"/>
        <v>#NAME?</v>
      </c>
      <c r="AQ42" s="108" t="e">
        <f t="shared" ca="1" si="40"/>
        <v>#NAME?</v>
      </c>
      <c r="AR42" s="108" t="str">
        <f t="shared" ca="1" si="40"/>
        <v/>
      </c>
      <c r="AS42" s="108" t="e">
        <f t="shared" ca="1" si="40"/>
        <v>#NAME?</v>
      </c>
      <c r="AT42" s="108" t="e">
        <f t="shared" ca="1" si="40"/>
        <v>#NAME?</v>
      </c>
      <c r="AU42" s="108" t="e">
        <f t="shared" ca="1" si="40"/>
        <v>#NAME?</v>
      </c>
      <c r="AV42" s="108" t="e">
        <f t="shared" ca="1" si="40"/>
        <v>#NAME?</v>
      </c>
      <c r="AW42" s="108" t="e">
        <f t="shared" ca="1" si="40"/>
        <v>#NAME?</v>
      </c>
      <c r="AX42" s="108" t="e">
        <f t="shared" ca="1" si="40"/>
        <v>#NAME?</v>
      </c>
      <c r="AY42" s="108" t="e">
        <f t="shared" ca="1" si="40"/>
        <v>#NAME?</v>
      </c>
      <c r="AZ42" s="108" t="e">
        <f t="shared" ca="1" si="40"/>
        <v>#NAME?</v>
      </c>
      <c r="BA42" s="108" t="e">
        <f t="shared" ca="1" si="40"/>
        <v>#NAME?</v>
      </c>
      <c r="BB42" s="108" t="e">
        <f t="shared" ca="1" si="40"/>
        <v>#NAME?</v>
      </c>
      <c r="BC42" s="108" t="e">
        <f t="shared" ca="1" si="40"/>
        <v>#NAME?</v>
      </c>
      <c r="BD42" s="108" t="e">
        <f t="shared" ca="1" si="40"/>
        <v>#NAME?</v>
      </c>
      <c r="BE42" s="108" t="e">
        <f t="shared" ca="1" si="40"/>
        <v>#NAME?</v>
      </c>
      <c r="BF42" s="108" t="e">
        <f t="shared" ca="1" si="40"/>
        <v>#NAME?</v>
      </c>
      <c r="BG42" s="108" t="str">
        <f t="shared" ca="1" si="40"/>
        <v/>
      </c>
      <c r="BH42" s="108" t="str">
        <f t="shared" ca="1" si="40"/>
        <v/>
      </c>
      <c r="BI42" s="108" t="e">
        <f t="shared" ca="1" si="40"/>
        <v>#NAME?</v>
      </c>
      <c r="BJ42" s="108" t="str">
        <f t="shared" ca="1" si="40"/>
        <v/>
      </c>
      <c r="BK42" s="108" t="e">
        <f t="shared" ca="1" si="40"/>
        <v>#NAME?</v>
      </c>
      <c r="BL42" s="108" t="e">
        <f t="shared" ca="1" si="40"/>
        <v>#NAME?</v>
      </c>
      <c r="BM42" s="108" t="e">
        <f t="shared" ca="1" si="40"/>
        <v>#NAME?</v>
      </c>
      <c r="BN42" s="108" t="e">
        <f t="shared" ca="1" si="40"/>
        <v>#NAME?</v>
      </c>
      <c r="BO42" s="108" t="e">
        <f t="shared" ca="1" si="40"/>
        <v>#NAME?</v>
      </c>
      <c r="BP42" s="108" t="e">
        <f t="shared" ca="1" si="40"/>
        <v>#NAME?</v>
      </c>
      <c r="BQ42" s="108" t="e">
        <f t="shared" ca="1" si="40"/>
        <v>#NAME?</v>
      </c>
      <c r="BR42" s="108" t="str">
        <f t="shared" ca="1" si="40"/>
        <v/>
      </c>
      <c r="BS42" s="108" t="e">
        <f t="shared" ca="1" si="40"/>
        <v>#NAME?</v>
      </c>
      <c r="BT42" s="108" t="str">
        <f t="shared" ca="1" si="40"/>
        <v/>
      </c>
      <c r="BU42" s="108" t="str">
        <f t="shared" ca="1" si="40"/>
        <v/>
      </c>
      <c r="BV42" s="108" t="str">
        <f t="shared" ca="1" si="40"/>
        <v/>
      </c>
      <c r="BW42" s="108" t="e">
        <f t="shared" ca="1" si="40"/>
        <v>#NAME?</v>
      </c>
      <c r="BX42" s="108" t="e">
        <f t="shared" ca="1" si="40"/>
        <v>#NAME?</v>
      </c>
      <c r="BY42" s="108" t="e">
        <f t="shared" ca="1" si="40"/>
        <v>#NAME?</v>
      </c>
      <c r="BZ42" s="108" t="e">
        <f t="shared" ca="1" si="40"/>
        <v>#NAME?</v>
      </c>
      <c r="CA42" s="108" t="e">
        <f t="shared" ca="1" si="40"/>
        <v>#NAME?</v>
      </c>
      <c r="CB42" s="108" t="e">
        <f t="shared" ca="1" si="40"/>
        <v>#NAME?</v>
      </c>
      <c r="CC42" s="108" t="e">
        <f t="shared" ca="1" si="40"/>
        <v>#NAME?</v>
      </c>
      <c r="CD42" s="108" t="e">
        <f t="shared" ca="1" si="40"/>
        <v>#NAME?</v>
      </c>
      <c r="CE42" s="108" t="e">
        <f t="shared" ca="1" si="40"/>
        <v>#NAME?</v>
      </c>
      <c r="CF42" s="108" t="e">
        <f t="shared" ca="1" si="40"/>
        <v>#NAME?</v>
      </c>
      <c r="CG42" s="108" t="e">
        <f t="shared" ca="1" si="40"/>
        <v>#NAME?</v>
      </c>
      <c r="CH42" s="108" t="e">
        <f t="shared" ca="1" si="40"/>
        <v>#NAME?</v>
      </c>
      <c r="CI42" s="108" t="e">
        <f t="shared" ca="1" si="40"/>
        <v>#NAME?</v>
      </c>
      <c r="CJ42" s="108" t="e">
        <f t="shared" ca="1" si="40"/>
        <v>#NAME?</v>
      </c>
      <c r="CK42" s="108" t="e">
        <f t="shared" ca="1" si="40"/>
        <v>#NAME?</v>
      </c>
      <c r="CL42" s="108" t="str">
        <f t="shared" ca="1" si="40"/>
        <v/>
      </c>
      <c r="CM42" s="108" t="e">
        <f t="shared" ca="1" si="40"/>
        <v>#NAME?</v>
      </c>
      <c r="CN42" s="108" t="e">
        <f t="shared" ca="1" si="40"/>
        <v>#NAME?</v>
      </c>
      <c r="CO42" s="108" t="e">
        <f t="shared" ca="1" si="40"/>
        <v>#NAME?</v>
      </c>
      <c r="CP42" s="108" t="str">
        <f t="shared" ca="1" si="40"/>
        <v/>
      </c>
      <c r="CQ42" s="108" t="e">
        <f t="shared" ca="1" si="40"/>
        <v>#NAME?</v>
      </c>
      <c r="CR42" s="108" t="e">
        <f t="shared" ca="1" si="40"/>
        <v>#NAME?</v>
      </c>
      <c r="CS42" s="108" t="e">
        <f t="shared" ca="1" si="40"/>
        <v>#NAME?</v>
      </c>
      <c r="CT42" s="108" t="e">
        <f t="shared" ca="1" si="40"/>
        <v>#NAME?</v>
      </c>
      <c r="CU42" s="108" t="e">
        <f t="shared" ca="1" si="40"/>
        <v>#NAME?</v>
      </c>
      <c r="CV42" s="108" t="e">
        <f t="shared" ca="1" si="40"/>
        <v>#NAME?</v>
      </c>
      <c r="CW42" s="108" t="str">
        <f t="shared" ca="1" si="40"/>
        <v/>
      </c>
      <c r="CX42" s="108" t="str">
        <f t="shared" ca="1" si="40"/>
        <v/>
      </c>
      <c r="CY42" s="108" t="e">
        <f t="shared" ca="1" si="40"/>
        <v>#NAME?</v>
      </c>
      <c r="CZ42" s="108" t="e">
        <f t="shared" ca="1" si="40"/>
        <v>#NAME?</v>
      </c>
      <c r="DA42" s="108" t="e">
        <f t="shared" ca="1" si="40"/>
        <v>#NAME?</v>
      </c>
      <c r="DB42" s="108" t="e">
        <f t="shared" ca="1" si="40"/>
        <v>#NAME?</v>
      </c>
      <c r="DC42" s="108" t="e">
        <f t="shared" ca="1" si="40"/>
        <v>#NAME?</v>
      </c>
      <c r="DE42" s="107"/>
      <c r="DF42" s="107"/>
      <c r="DG42" s="107"/>
      <c r="DH42" s="108" t="s">
        <v>1494</v>
      </c>
      <c r="DI42" s="108" t="s">
        <v>1509</v>
      </c>
      <c r="DJ42" s="107"/>
      <c r="DK42" s="107"/>
      <c r="DL42" s="107"/>
      <c r="DM42" s="107"/>
      <c r="DN42" s="107"/>
      <c r="DO42" s="107"/>
      <c r="DP42" s="107"/>
      <c r="DQ42" s="107"/>
      <c r="DR42" s="108" t="s">
        <v>1458</v>
      </c>
      <c r="DS42" s="107"/>
      <c r="DT42" s="107"/>
      <c r="DU42" s="107"/>
      <c r="DV42" s="107"/>
      <c r="DW42" s="107"/>
      <c r="DX42" s="107"/>
      <c r="DY42" s="107"/>
      <c r="DZ42" s="107"/>
      <c r="EA42" s="108" t="s">
        <v>1463</v>
      </c>
      <c r="EB42" s="107"/>
      <c r="EC42" s="107"/>
      <c r="ED42" s="107"/>
      <c r="EE42" s="107"/>
      <c r="EF42" s="107"/>
      <c r="EG42" s="107"/>
      <c r="EH42" s="107"/>
      <c r="EI42" s="107"/>
      <c r="EJ42" s="107"/>
      <c r="EK42" s="107"/>
      <c r="EL42" s="107"/>
      <c r="EM42" s="107"/>
      <c r="EN42" s="107"/>
      <c r="EO42" s="107"/>
      <c r="EP42" s="107"/>
      <c r="EQ42" s="107"/>
      <c r="ER42" s="107"/>
      <c r="ES42" s="107"/>
      <c r="ET42" s="108" t="s">
        <v>1324</v>
      </c>
      <c r="EU42" s="107"/>
      <c r="EV42" s="107"/>
      <c r="EW42" s="107"/>
      <c r="EX42" s="107"/>
      <c r="EY42" s="107"/>
      <c r="EZ42" s="107"/>
      <c r="FA42" s="107"/>
      <c r="FB42" s="107"/>
      <c r="FC42" s="107"/>
      <c r="FD42" s="108" t="s">
        <v>1442</v>
      </c>
      <c r="FE42" s="108" t="s">
        <v>1294</v>
      </c>
      <c r="FF42" s="107"/>
      <c r="FG42" s="107"/>
      <c r="FH42" s="107"/>
      <c r="FI42" s="107"/>
      <c r="FJ42" s="107"/>
      <c r="FK42" s="107"/>
      <c r="FL42" s="107"/>
      <c r="FM42" s="107"/>
      <c r="FN42" s="107"/>
      <c r="FO42" s="107"/>
      <c r="FP42" s="107"/>
      <c r="FQ42" s="107"/>
      <c r="FR42" s="107"/>
      <c r="FS42" s="107"/>
      <c r="FT42" s="108" t="s">
        <v>1430</v>
      </c>
      <c r="FU42" s="107"/>
      <c r="FV42" s="107"/>
      <c r="FW42" s="107"/>
      <c r="FX42" s="107"/>
      <c r="FY42" s="107"/>
      <c r="FZ42" s="108" t="s">
        <v>1433</v>
      </c>
      <c r="GA42" s="107"/>
      <c r="GB42" s="107"/>
      <c r="GC42" s="107"/>
      <c r="GD42" s="107"/>
      <c r="GE42" s="107"/>
      <c r="GF42" s="107"/>
      <c r="GG42" s="107"/>
      <c r="GH42" s="107"/>
      <c r="GI42" s="107"/>
      <c r="GJ42" s="107"/>
      <c r="GK42" s="107"/>
      <c r="GL42" s="107"/>
      <c r="GM42" s="107"/>
      <c r="GN42" s="107"/>
      <c r="GO42" s="107"/>
      <c r="GP42" s="107"/>
      <c r="GQ42" s="107"/>
      <c r="GR42" s="107"/>
      <c r="GS42" s="107"/>
      <c r="GT42" s="107"/>
      <c r="GU42" s="108" t="s">
        <v>1451</v>
      </c>
      <c r="GV42" s="108" t="s">
        <v>1463</v>
      </c>
      <c r="GW42" s="107"/>
      <c r="GX42" s="107"/>
      <c r="GY42" s="107"/>
      <c r="GZ42" s="107"/>
      <c r="HA42" s="108" t="s">
        <v>1315</v>
      </c>
      <c r="HB42" s="108" t="s">
        <v>1442</v>
      </c>
      <c r="HC42" s="107"/>
      <c r="HD42" s="108" t="s">
        <v>1433</v>
      </c>
    </row>
    <row r="43" spans="1:212" ht="14.25">
      <c r="A43" s="200">
        <v>43</v>
      </c>
      <c r="B43" s="108" t="s">
        <v>1394</v>
      </c>
      <c r="C43" s="108" t="str">
        <f t="shared" ref="C43:DC43" ca="1" si="41">IF(COUNTIF(DD:DD,$B43),INDIRECT(_xludf.CONCAT("B",$A43)),"")</f>
        <v/>
      </c>
      <c r="D43" s="108" t="str">
        <f t="shared" ca="1" si="41"/>
        <v/>
      </c>
      <c r="E43" s="108" t="str">
        <f t="shared" ca="1" si="41"/>
        <v/>
      </c>
      <c r="F43" s="108" t="str">
        <f t="shared" ca="1" si="41"/>
        <v/>
      </c>
      <c r="G43" s="108" t="str">
        <f t="shared" ca="1" si="41"/>
        <v/>
      </c>
      <c r="H43" s="108" t="str">
        <f t="shared" ca="1" si="41"/>
        <v/>
      </c>
      <c r="I43" s="108" t="str">
        <f t="shared" ca="1" si="41"/>
        <v/>
      </c>
      <c r="J43" s="108" t="str">
        <f t="shared" ca="1" si="41"/>
        <v/>
      </c>
      <c r="K43" s="108" t="str">
        <f t="shared" ca="1" si="41"/>
        <v/>
      </c>
      <c r="L43" s="108" t="str">
        <f t="shared" ca="1" si="41"/>
        <v/>
      </c>
      <c r="M43" s="108" t="str">
        <f t="shared" ca="1" si="41"/>
        <v/>
      </c>
      <c r="N43" s="108" t="str">
        <f t="shared" ca="1" si="41"/>
        <v/>
      </c>
      <c r="O43" s="108" t="str">
        <f t="shared" ca="1" si="41"/>
        <v/>
      </c>
      <c r="P43" s="108" t="str">
        <f t="shared" ca="1" si="41"/>
        <v/>
      </c>
      <c r="Q43" s="108" t="e">
        <f t="shared" ca="1" si="41"/>
        <v>#NAME?</v>
      </c>
      <c r="R43" s="108" t="str">
        <f t="shared" ca="1" si="41"/>
        <v/>
      </c>
      <c r="S43" s="108" t="str">
        <f t="shared" ca="1" si="41"/>
        <v/>
      </c>
      <c r="T43" s="108" t="str">
        <f t="shared" ca="1" si="41"/>
        <v/>
      </c>
      <c r="U43" s="108" t="str">
        <f t="shared" ca="1" si="41"/>
        <v/>
      </c>
      <c r="V43" s="108" t="str">
        <f t="shared" ca="1" si="41"/>
        <v/>
      </c>
      <c r="W43" s="108" t="str">
        <f t="shared" ca="1" si="41"/>
        <v/>
      </c>
      <c r="X43" s="108" t="str">
        <f t="shared" ca="1" si="41"/>
        <v/>
      </c>
      <c r="Y43" s="108" t="str">
        <f t="shared" ca="1" si="41"/>
        <v/>
      </c>
      <c r="Z43" s="108" t="e">
        <f t="shared" ca="1" si="41"/>
        <v>#NAME?</v>
      </c>
      <c r="AA43" s="108" t="str">
        <f t="shared" ca="1" si="41"/>
        <v/>
      </c>
      <c r="AB43" s="108" t="str">
        <f t="shared" ca="1" si="41"/>
        <v/>
      </c>
      <c r="AC43" s="108" t="str">
        <f t="shared" ca="1" si="41"/>
        <v/>
      </c>
      <c r="AD43" s="108" t="str">
        <f t="shared" ca="1" si="41"/>
        <v/>
      </c>
      <c r="AE43" s="108" t="str">
        <f t="shared" ca="1" si="41"/>
        <v/>
      </c>
      <c r="AF43" s="108" t="str">
        <f t="shared" ca="1" si="41"/>
        <v/>
      </c>
      <c r="AG43" s="108" t="str">
        <f t="shared" ca="1" si="41"/>
        <v/>
      </c>
      <c r="AH43" s="108" t="str">
        <f t="shared" ca="1" si="41"/>
        <v/>
      </c>
      <c r="AI43" s="108" t="str">
        <f t="shared" ca="1" si="41"/>
        <v/>
      </c>
      <c r="AJ43" s="108" t="str">
        <f t="shared" ca="1" si="41"/>
        <v/>
      </c>
      <c r="AK43" s="108" t="str">
        <f t="shared" ca="1" si="41"/>
        <v/>
      </c>
      <c r="AL43" s="108" t="str">
        <f t="shared" ca="1" si="41"/>
        <v/>
      </c>
      <c r="AM43" s="108" t="str">
        <f t="shared" ca="1" si="41"/>
        <v/>
      </c>
      <c r="AN43" s="108" t="str">
        <f t="shared" ca="1" si="41"/>
        <v/>
      </c>
      <c r="AO43" s="108" t="str">
        <f t="shared" ca="1" si="41"/>
        <v/>
      </c>
      <c r="AP43" s="108" t="str">
        <f t="shared" ca="1" si="41"/>
        <v/>
      </c>
      <c r="AQ43" s="108" t="str">
        <f t="shared" ca="1" si="41"/>
        <v/>
      </c>
      <c r="AR43" s="108" t="str">
        <f t="shared" ca="1" si="41"/>
        <v/>
      </c>
      <c r="AS43" s="108" t="e">
        <f t="shared" ca="1" si="41"/>
        <v>#NAME?</v>
      </c>
      <c r="AT43" s="108" t="str">
        <f t="shared" ca="1" si="41"/>
        <v/>
      </c>
      <c r="AU43" s="108" t="str">
        <f t="shared" ca="1" si="41"/>
        <v/>
      </c>
      <c r="AV43" s="108" t="str">
        <f t="shared" ca="1" si="41"/>
        <v/>
      </c>
      <c r="AW43" s="108" t="str">
        <f t="shared" ca="1" si="41"/>
        <v/>
      </c>
      <c r="AX43" s="108" t="str">
        <f t="shared" ca="1" si="41"/>
        <v/>
      </c>
      <c r="AY43" s="108" t="str">
        <f t="shared" ca="1" si="41"/>
        <v/>
      </c>
      <c r="AZ43" s="108" t="str">
        <f t="shared" ca="1" si="41"/>
        <v/>
      </c>
      <c r="BA43" s="108" t="str">
        <f t="shared" ca="1" si="41"/>
        <v/>
      </c>
      <c r="BB43" s="108" t="str">
        <f t="shared" ca="1" si="41"/>
        <v/>
      </c>
      <c r="BC43" s="108" t="e">
        <f t="shared" ca="1" si="41"/>
        <v>#NAME?</v>
      </c>
      <c r="BD43" s="108" t="e">
        <f t="shared" ca="1" si="41"/>
        <v>#NAME?</v>
      </c>
      <c r="BE43" s="108" t="str">
        <f t="shared" ca="1" si="41"/>
        <v/>
      </c>
      <c r="BF43" s="108" t="str">
        <f t="shared" ca="1" si="41"/>
        <v/>
      </c>
      <c r="BG43" s="108" t="str">
        <f t="shared" ca="1" si="41"/>
        <v/>
      </c>
      <c r="BH43" s="108" t="str">
        <f t="shared" ca="1" si="41"/>
        <v/>
      </c>
      <c r="BI43" s="108" t="str">
        <f t="shared" ca="1" si="41"/>
        <v/>
      </c>
      <c r="BJ43" s="108" t="str">
        <f t="shared" ca="1" si="41"/>
        <v/>
      </c>
      <c r="BK43" s="108" t="str">
        <f t="shared" ca="1" si="41"/>
        <v/>
      </c>
      <c r="BL43" s="108" t="str">
        <f t="shared" ca="1" si="41"/>
        <v/>
      </c>
      <c r="BM43" s="108" t="str">
        <f t="shared" ca="1" si="41"/>
        <v/>
      </c>
      <c r="BN43" s="108" t="str">
        <f t="shared" ca="1" si="41"/>
        <v/>
      </c>
      <c r="BO43" s="108" t="str">
        <f t="shared" ca="1" si="41"/>
        <v/>
      </c>
      <c r="BP43" s="108" t="str">
        <f t="shared" ca="1" si="41"/>
        <v/>
      </c>
      <c r="BQ43" s="108" t="str">
        <f t="shared" ca="1" si="41"/>
        <v/>
      </c>
      <c r="BR43" s="108" t="str">
        <f t="shared" ca="1" si="41"/>
        <v/>
      </c>
      <c r="BS43" s="108" t="str">
        <f t="shared" ca="1" si="41"/>
        <v/>
      </c>
      <c r="BT43" s="108" t="str">
        <f t="shared" ca="1" si="41"/>
        <v/>
      </c>
      <c r="BU43" s="108" t="str">
        <f t="shared" ca="1" si="41"/>
        <v/>
      </c>
      <c r="BV43" s="108" t="str">
        <f t="shared" ca="1" si="41"/>
        <v/>
      </c>
      <c r="BW43" s="108" t="str">
        <f t="shared" ca="1" si="41"/>
        <v/>
      </c>
      <c r="BX43" s="108" t="str">
        <f t="shared" ca="1" si="41"/>
        <v/>
      </c>
      <c r="BY43" s="108" t="str">
        <f t="shared" ca="1" si="41"/>
        <v/>
      </c>
      <c r="BZ43" s="108" t="str">
        <f t="shared" ca="1" si="41"/>
        <v/>
      </c>
      <c r="CA43" s="108" t="str">
        <f t="shared" ca="1" si="41"/>
        <v/>
      </c>
      <c r="CB43" s="108" t="str">
        <f t="shared" ca="1" si="41"/>
        <v/>
      </c>
      <c r="CC43" s="108" t="str">
        <f t="shared" ca="1" si="41"/>
        <v/>
      </c>
      <c r="CD43" s="108" t="str">
        <f t="shared" ca="1" si="41"/>
        <v/>
      </c>
      <c r="CE43" s="108" t="str">
        <f t="shared" ca="1" si="41"/>
        <v/>
      </c>
      <c r="CF43" s="108" t="str">
        <f t="shared" ca="1" si="41"/>
        <v/>
      </c>
      <c r="CG43" s="108" t="str">
        <f t="shared" ca="1" si="41"/>
        <v/>
      </c>
      <c r="CH43" s="108" t="str">
        <f t="shared" ca="1" si="41"/>
        <v/>
      </c>
      <c r="CI43" s="108" t="str">
        <f t="shared" ca="1" si="41"/>
        <v/>
      </c>
      <c r="CJ43" s="108" t="str">
        <f t="shared" ca="1" si="41"/>
        <v/>
      </c>
      <c r="CK43" s="108" t="str">
        <f t="shared" ca="1" si="41"/>
        <v/>
      </c>
      <c r="CL43" s="108" t="str">
        <f t="shared" ca="1" si="41"/>
        <v/>
      </c>
      <c r="CM43" s="108" t="str">
        <f t="shared" ca="1" si="41"/>
        <v/>
      </c>
      <c r="CN43" s="108" t="str">
        <f t="shared" ca="1" si="41"/>
        <v/>
      </c>
      <c r="CO43" s="108" t="str">
        <f t="shared" ca="1" si="41"/>
        <v/>
      </c>
      <c r="CP43" s="108" t="str">
        <f t="shared" ca="1" si="41"/>
        <v/>
      </c>
      <c r="CQ43" s="108" t="str">
        <f t="shared" ca="1" si="41"/>
        <v/>
      </c>
      <c r="CR43" s="108" t="str">
        <f t="shared" ca="1" si="41"/>
        <v/>
      </c>
      <c r="CS43" s="108" t="str">
        <f t="shared" ca="1" si="41"/>
        <v/>
      </c>
      <c r="CT43" s="108" t="str">
        <f t="shared" ca="1" si="41"/>
        <v/>
      </c>
      <c r="CU43" s="108" t="str">
        <f t="shared" ca="1" si="41"/>
        <v/>
      </c>
      <c r="CV43" s="108" t="str">
        <f t="shared" ca="1" si="41"/>
        <v/>
      </c>
      <c r="CW43" s="108" t="str">
        <f t="shared" ca="1" si="41"/>
        <v/>
      </c>
      <c r="CX43" s="108" t="str">
        <f t="shared" ca="1" si="41"/>
        <v/>
      </c>
      <c r="CY43" s="108" t="str">
        <f t="shared" ca="1" si="41"/>
        <v/>
      </c>
      <c r="CZ43" s="108" t="e">
        <f t="shared" ca="1" si="41"/>
        <v>#NAME?</v>
      </c>
      <c r="DA43" s="108" t="e">
        <f t="shared" ca="1" si="41"/>
        <v>#NAME?</v>
      </c>
      <c r="DB43" s="108" t="str">
        <f t="shared" ca="1" si="41"/>
        <v/>
      </c>
      <c r="DC43" s="108" t="str">
        <f t="shared" ca="1" si="41"/>
        <v/>
      </c>
      <c r="DE43" s="107"/>
      <c r="DF43" s="107"/>
      <c r="DG43" s="107"/>
      <c r="DH43" s="108" t="s">
        <v>1506</v>
      </c>
      <c r="DI43" s="107"/>
      <c r="DJ43" s="107"/>
      <c r="DK43" s="107"/>
      <c r="DL43" s="107"/>
      <c r="DM43" s="107"/>
      <c r="DN43" s="107"/>
      <c r="DO43" s="107"/>
      <c r="DP43" s="107"/>
      <c r="DQ43" s="107"/>
      <c r="DR43" s="108" t="s">
        <v>1463</v>
      </c>
      <c r="DS43" s="107"/>
      <c r="DT43" s="107"/>
      <c r="DU43" s="107"/>
      <c r="DV43" s="107"/>
      <c r="DW43" s="107"/>
      <c r="DX43" s="107"/>
      <c r="DY43" s="107"/>
      <c r="DZ43" s="107"/>
      <c r="EA43" s="108" t="s">
        <v>1476</v>
      </c>
      <c r="EB43" s="107"/>
      <c r="EC43" s="107"/>
      <c r="ED43" s="107"/>
      <c r="EE43" s="107"/>
      <c r="EF43" s="107"/>
      <c r="EG43" s="107"/>
      <c r="EH43" s="107"/>
      <c r="EI43" s="107"/>
      <c r="EJ43" s="107"/>
      <c r="EK43" s="107"/>
      <c r="EL43" s="107"/>
      <c r="EM43" s="107"/>
      <c r="EN43" s="107"/>
      <c r="EO43" s="107"/>
      <c r="EP43" s="107"/>
      <c r="EQ43" s="107"/>
      <c r="ER43" s="107"/>
      <c r="ES43" s="107"/>
      <c r="ET43" s="108" t="s">
        <v>1369</v>
      </c>
      <c r="EU43" s="107"/>
      <c r="EV43" s="107"/>
      <c r="EW43" s="107"/>
      <c r="EX43" s="107"/>
      <c r="EY43" s="107"/>
      <c r="EZ43" s="107"/>
      <c r="FA43" s="107"/>
      <c r="FB43" s="107"/>
      <c r="FC43" s="107"/>
      <c r="FD43" s="107"/>
      <c r="FE43" s="108" t="s">
        <v>1414</v>
      </c>
      <c r="FF43" s="107"/>
      <c r="FG43" s="107"/>
      <c r="FH43" s="107"/>
      <c r="FI43" s="107"/>
      <c r="FJ43" s="107"/>
      <c r="FK43" s="107"/>
      <c r="FL43" s="107"/>
      <c r="FM43" s="107"/>
      <c r="FN43" s="107"/>
      <c r="FO43" s="107"/>
      <c r="FP43" s="107"/>
      <c r="FQ43" s="107"/>
      <c r="FR43" s="107"/>
      <c r="FS43" s="107"/>
      <c r="FT43" s="107"/>
      <c r="FU43" s="107"/>
      <c r="FV43" s="107"/>
      <c r="FW43" s="107"/>
      <c r="FX43" s="107"/>
      <c r="FY43" s="107"/>
      <c r="FZ43" s="108" t="s">
        <v>1260</v>
      </c>
      <c r="GA43" s="107"/>
      <c r="GB43" s="107"/>
      <c r="GC43" s="107"/>
      <c r="GD43" s="107"/>
      <c r="GE43" s="107"/>
      <c r="GF43" s="107"/>
      <c r="GG43" s="107"/>
      <c r="GH43" s="107"/>
      <c r="GI43" s="107"/>
      <c r="GJ43" s="107"/>
      <c r="GK43" s="107"/>
      <c r="GL43" s="107"/>
      <c r="GM43" s="107"/>
      <c r="GN43" s="107"/>
      <c r="GO43" s="107"/>
      <c r="GP43" s="107"/>
      <c r="GQ43" s="107"/>
      <c r="GR43" s="107"/>
      <c r="GS43" s="107"/>
      <c r="GT43" s="107"/>
      <c r="GU43" s="108" t="s">
        <v>1463</v>
      </c>
      <c r="GV43" s="108" t="s">
        <v>1476</v>
      </c>
      <c r="GW43" s="107"/>
      <c r="GX43" s="107"/>
      <c r="GY43" s="107"/>
      <c r="GZ43" s="107"/>
      <c r="HA43" s="108" t="s">
        <v>1324</v>
      </c>
      <c r="HB43" s="108" t="s">
        <v>1414</v>
      </c>
      <c r="HC43" s="107"/>
      <c r="HD43" s="108" t="s">
        <v>1260</v>
      </c>
    </row>
    <row r="44" spans="1:212" ht="14.25">
      <c r="A44" s="200">
        <v>44</v>
      </c>
      <c r="B44" s="202" t="s">
        <v>1397</v>
      </c>
      <c r="C44" s="108" t="e">
        <f t="shared" ref="C44:DC44" ca="1" si="42">IF(COUNTIF(DD:DD,$B44),INDIRECT(_xludf.CONCAT("B",$A44)),"")</f>
        <v>#NAME?</v>
      </c>
      <c r="D44" s="108" t="e">
        <f t="shared" ca="1" si="42"/>
        <v>#NAME?</v>
      </c>
      <c r="E44" s="108" t="e">
        <f t="shared" ca="1" si="42"/>
        <v>#NAME?</v>
      </c>
      <c r="F44" s="108" t="e">
        <f t="shared" ca="1" si="42"/>
        <v>#NAME?</v>
      </c>
      <c r="G44" s="108" t="e">
        <f t="shared" ca="1" si="42"/>
        <v>#NAME?</v>
      </c>
      <c r="H44" s="108" t="e">
        <f t="shared" ca="1" si="42"/>
        <v>#NAME?</v>
      </c>
      <c r="I44" s="108" t="e">
        <f t="shared" ca="1" si="42"/>
        <v>#NAME?</v>
      </c>
      <c r="J44" s="108" t="str">
        <f t="shared" ca="1" si="42"/>
        <v/>
      </c>
      <c r="K44" s="108" t="str">
        <f t="shared" ca="1" si="42"/>
        <v/>
      </c>
      <c r="L44" s="108" t="e">
        <f t="shared" ca="1" si="42"/>
        <v>#NAME?</v>
      </c>
      <c r="M44" s="108" t="e">
        <f t="shared" ca="1" si="42"/>
        <v>#NAME?</v>
      </c>
      <c r="N44" s="108" t="e">
        <f t="shared" ca="1" si="42"/>
        <v>#NAME?</v>
      </c>
      <c r="O44" s="108" t="e">
        <f t="shared" ca="1" si="42"/>
        <v>#NAME?</v>
      </c>
      <c r="P44" s="108" t="e">
        <f t="shared" ca="1" si="42"/>
        <v>#NAME?</v>
      </c>
      <c r="Q44" s="108" t="e">
        <f t="shared" ca="1" si="42"/>
        <v>#NAME?</v>
      </c>
      <c r="R44" s="108" t="e">
        <f t="shared" ca="1" si="42"/>
        <v>#NAME?</v>
      </c>
      <c r="S44" s="108" t="e">
        <f t="shared" ca="1" si="42"/>
        <v>#NAME?</v>
      </c>
      <c r="T44" s="108" t="e">
        <f t="shared" ca="1" si="42"/>
        <v>#NAME?</v>
      </c>
      <c r="U44" s="108" t="e">
        <f t="shared" ca="1" si="42"/>
        <v>#NAME?</v>
      </c>
      <c r="V44" s="108" t="e">
        <f t="shared" ca="1" si="42"/>
        <v>#NAME?</v>
      </c>
      <c r="W44" s="108" t="str">
        <f t="shared" ca="1" si="42"/>
        <v/>
      </c>
      <c r="X44" s="108" t="str">
        <f t="shared" ca="1" si="42"/>
        <v/>
      </c>
      <c r="Y44" s="108" t="str">
        <f t="shared" ca="1" si="42"/>
        <v/>
      </c>
      <c r="Z44" s="108" t="e">
        <f t="shared" ca="1" si="42"/>
        <v>#NAME?</v>
      </c>
      <c r="AA44" s="108" t="e">
        <f t="shared" ca="1" si="42"/>
        <v>#NAME?</v>
      </c>
      <c r="AB44" s="108" t="e">
        <f t="shared" ca="1" si="42"/>
        <v>#NAME?</v>
      </c>
      <c r="AC44" s="108" t="str">
        <f t="shared" ca="1" si="42"/>
        <v/>
      </c>
      <c r="AD44" s="108" t="e">
        <f t="shared" ca="1" si="42"/>
        <v>#NAME?</v>
      </c>
      <c r="AE44" s="108" t="e">
        <f t="shared" ca="1" si="42"/>
        <v>#NAME?</v>
      </c>
      <c r="AF44" s="108" t="e">
        <f t="shared" ca="1" si="42"/>
        <v>#NAME?</v>
      </c>
      <c r="AG44" s="108" t="e">
        <f t="shared" ca="1" si="42"/>
        <v>#NAME?</v>
      </c>
      <c r="AH44" s="108" t="e">
        <f t="shared" ca="1" si="42"/>
        <v>#NAME?</v>
      </c>
      <c r="AI44" s="108" t="str">
        <f t="shared" ca="1" si="42"/>
        <v/>
      </c>
      <c r="AJ44" s="108" t="e">
        <f t="shared" ca="1" si="42"/>
        <v>#NAME?</v>
      </c>
      <c r="AK44" s="108" t="e">
        <f t="shared" ca="1" si="42"/>
        <v>#NAME?</v>
      </c>
      <c r="AL44" s="108" t="e">
        <f t="shared" ca="1" si="42"/>
        <v>#NAME?</v>
      </c>
      <c r="AM44" s="108" t="e">
        <f t="shared" ca="1" si="42"/>
        <v>#NAME?</v>
      </c>
      <c r="AN44" s="108" t="e">
        <f t="shared" ca="1" si="42"/>
        <v>#NAME?</v>
      </c>
      <c r="AO44" s="108" t="e">
        <f t="shared" ca="1" si="42"/>
        <v>#NAME?</v>
      </c>
      <c r="AP44" s="108" t="e">
        <f t="shared" ca="1" si="42"/>
        <v>#NAME?</v>
      </c>
      <c r="AQ44" s="108" t="e">
        <f t="shared" ca="1" si="42"/>
        <v>#NAME?</v>
      </c>
      <c r="AR44" s="108" t="str">
        <f t="shared" ca="1" si="42"/>
        <v/>
      </c>
      <c r="AS44" s="108" t="e">
        <f t="shared" ca="1" si="42"/>
        <v>#NAME?</v>
      </c>
      <c r="AT44" s="108" t="e">
        <f t="shared" ca="1" si="42"/>
        <v>#NAME?</v>
      </c>
      <c r="AU44" s="108" t="e">
        <f t="shared" ca="1" si="42"/>
        <v>#NAME?</v>
      </c>
      <c r="AV44" s="108" t="e">
        <f t="shared" ca="1" si="42"/>
        <v>#NAME?</v>
      </c>
      <c r="AW44" s="108" t="e">
        <f t="shared" ca="1" si="42"/>
        <v>#NAME?</v>
      </c>
      <c r="AX44" s="108" t="e">
        <f t="shared" ca="1" si="42"/>
        <v>#NAME?</v>
      </c>
      <c r="AY44" s="108" t="e">
        <f t="shared" ca="1" si="42"/>
        <v>#NAME?</v>
      </c>
      <c r="AZ44" s="108" t="e">
        <f t="shared" ca="1" si="42"/>
        <v>#NAME?</v>
      </c>
      <c r="BA44" s="108" t="e">
        <f t="shared" ca="1" si="42"/>
        <v>#NAME?</v>
      </c>
      <c r="BB44" s="108" t="e">
        <f t="shared" ca="1" si="42"/>
        <v>#NAME?</v>
      </c>
      <c r="BC44" s="108" t="e">
        <f t="shared" ca="1" si="42"/>
        <v>#NAME?</v>
      </c>
      <c r="BD44" s="108" t="e">
        <f t="shared" ca="1" si="42"/>
        <v>#NAME?</v>
      </c>
      <c r="BE44" s="108" t="e">
        <f t="shared" ca="1" si="42"/>
        <v>#NAME?</v>
      </c>
      <c r="BF44" s="108" t="e">
        <f t="shared" ca="1" si="42"/>
        <v>#NAME?</v>
      </c>
      <c r="BG44" s="108" t="str">
        <f t="shared" ca="1" si="42"/>
        <v/>
      </c>
      <c r="BH44" s="108" t="str">
        <f t="shared" ca="1" si="42"/>
        <v/>
      </c>
      <c r="BI44" s="108" t="e">
        <f t="shared" ca="1" si="42"/>
        <v>#NAME?</v>
      </c>
      <c r="BJ44" s="108" t="str">
        <f t="shared" ca="1" si="42"/>
        <v/>
      </c>
      <c r="BK44" s="108" t="e">
        <f t="shared" ca="1" si="42"/>
        <v>#NAME?</v>
      </c>
      <c r="BL44" s="108" t="e">
        <f t="shared" ca="1" si="42"/>
        <v>#NAME?</v>
      </c>
      <c r="BM44" s="108" t="e">
        <f t="shared" ca="1" si="42"/>
        <v>#NAME?</v>
      </c>
      <c r="BN44" s="108" t="e">
        <f t="shared" ca="1" si="42"/>
        <v>#NAME?</v>
      </c>
      <c r="BO44" s="108" t="e">
        <f t="shared" ca="1" si="42"/>
        <v>#NAME?</v>
      </c>
      <c r="BP44" s="108" t="e">
        <f t="shared" ca="1" si="42"/>
        <v>#NAME?</v>
      </c>
      <c r="BQ44" s="108" t="e">
        <f t="shared" ca="1" si="42"/>
        <v>#NAME?</v>
      </c>
      <c r="BR44" s="108" t="e">
        <f t="shared" ca="1" si="42"/>
        <v>#NAME?</v>
      </c>
      <c r="BS44" s="108" t="e">
        <f t="shared" ca="1" si="42"/>
        <v>#NAME?</v>
      </c>
      <c r="BT44" s="108" t="e">
        <f t="shared" ca="1" si="42"/>
        <v>#NAME?</v>
      </c>
      <c r="BU44" s="108" t="str">
        <f t="shared" ca="1" si="42"/>
        <v/>
      </c>
      <c r="BV44" s="108" t="str">
        <f t="shared" ca="1" si="42"/>
        <v/>
      </c>
      <c r="BW44" s="108" t="e">
        <f t="shared" ca="1" si="42"/>
        <v>#NAME?</v>
      </c>
      <c r="BX44" s="108" t="e">
        <f t="shared" ca="1" si="42"/>
        <v>#NAME?</v>
      </c>
      <c r="BY44" s="108" t="e">
        <f t="shared" ca="1" si="42"/>
        <v>#NAME?</v>
      </c>
      <c r="BZ44" s="108" t="e">
        <f t="shared" ca="1" si="42"/>
        <v>#NAME?</v>
      </c>
      <c r="CA44" s="108" t="e">
        <f t="shared" ca="1" si="42"/>
        <v>#NAME?</v>
      </c>
      <c r="CB44" s="108" t="e">
        <f t="shared" ca="1" si="42"/>
        <v>#NAME?</v>
      </c>
      <c r="CC44" s="108" t="e">
        <f t="shared" ca="1" si="42"/>
        <v>#NAME?</v>
      </c>
      <c r="CD44" s="108" t="e">
        <f t="shared" ca="1" si="42"/>
        <v>#NAME?</v>
      </c>
      <c r="CE44" s="108" t="e">
        <f t="shared" ca="1" si="42"/>
        <v>#NAME?</v>
      </c>
      <c r="CF44" s="108" t="e">
        <f t="shared" ca="1" si="42"/>
        <v>#NAME?</v>
      </c>
      <c r="CG44" s="108" t="e">
        <f t="shared" ca="1" si="42"/>
        <v>#NAME?</v>
      </c>
      <c r="CH44" s="108" t="e">
        <f t="shared" ca="1" si="42"/>
        <v>#NAME?</v>
      </c>
      <c r="CI44" s="108" t="e">
        <f t="shared" ca="1" si="42"/>
        <v>#NAME?</v>
      </c>
      <c r="CJ44" s="108" t="e">
        <f t="shared" ca="1" si="42"/>
        <v>#NAME?</v>
      </c>
      <c r="CK44" s="108" t="e">
        <f t="shared" ca="1" si="42"/>
        <v>#NAME?</v>
      </c>
      <c r="CL44" s="108" t="e">
        <f t="shared" ca="1" si="42"/>
        <v>#NAME?</v>
      </c>
      <c r="CM44" s="108" t="e">
        <f t="shared" ca="1" si="42"/>
        <v>#NAME?</v>
      </c>
      <c r="CN44" s="108" t="e">
        <f t="shared" ca="1" si="42"/>
        <v>#NAME?</v>
      </c>
      <c r="CO44" s="108" t="e">
        <f t="shared" ca="1" si="42"/>
        <v>#NAME?</v>
      </c>
      <c r="CP44" s="108" t="e">
        <f t="shared" ca="1" si="42"/>
        <v>#NAME?</v>
      </c>
      <c r="CQ44" s="108" t="e">
        <f t="shared" ca="1" si="42"/>
        <v>#NAME?</v>
      </c>
      <c r="CR44" s="108" t="e">
        <f t="shared" ca="1" si="42"/>
        <v>#NAME?</v>
      </c>
      <c r="CS44" s="108" t="e">
        <f t="shared" ca="1" si="42"/>
        <v>#NAME?</v>
      </c>
      <c r="CT44" s="108" t="e">
        <f t="shared" ca="1" si="42"/>
        <v>#NAME?</v>
      </c>
      <c r="CU44" s="108" t="e">
        <f t="shared" ca="1" si="42"/>
        <v>#NAME?</v>
      </c>
      <c r="CV44" s="108" t="e">
        <f t="shared" ca="1" si="42"/>
        <v>#NAME?</v>
      </c>
      <c r="CW44" s="108" t="str">
        <f t="shared" ca="1" si="42"/>
        <v/>
      </c>
      <c r="CX44" s="108" t="e">
        <f t="shared" ca="1" si="42"/>
        <v>#NAME?</v>
      </c>
      <c r="CY44" s="108" t="e">
        <f t="shared" ca="1" si="42"/>
        <v>#NAME?</v>
      </c>
      <c r="CZ44" s="108" t="e">
        <f t="shared" ca="1" si="42"/>
        <v>#NAME?</v>
      </c>
      <c r="DA44" s="108" t="e">
        <f t="shared" ca="1" si="42"/>
        <v>#NAME?</v>
      </c>
      <c r="DB44" s="108" t="e">
        <f t="shared" ca="1" si="42"/>
        <v>#NAME?</v>
      </c>
      <c r="DC44" s="108" t="e">
        <f t="shared" ca="1" si="42"/>
        <v>#NAME?</v>
      </c>
      <c r="DE44" s="107"/>
      <c r="DF44" s="107"/>
      <c r="DG44" s="107"/>
      <c r="DH44" s="108" t="s">
        <v>1509</v>
      </c>
      <c r="DI44" s="107"/>
      <c r="DJ44" s="107"/>
      <c r="DK44" s="107"/>
      <c r="DL44" s="107"/>
      <c r="DM44" s="107"/>
      <c r="DN44" s="107"/>
      <c r="DO44" s="107"/>
      <c r="DP44" s="107"/>
      <c r="DQ44" s="107"/>
      <c r="DR44" s="108" t="s">
        <v>1476</v>
      </c>
      <c r="DS44" s="107"/>
      <c r="DT44" s="107"/>
      <c r="DU44" s="107"/>
      <c r="DV44" s="107"/>
      <c r="DW44" s="107"/>
      <c r="DX44" s="107"/>
      <c r="DY44" s="107"/>
      <c r="DZ44" s="107"/>
      <c r="EA44" s="108" t="s">
        <v>1492</v>
      </c>
      <c r="EB44" s="107"/>
      <c r="EC44" s="107"/>
      <c r="ED44" s="107"/>
      <c r="EE44" s="107"/>
      <c r="EF44" s="107"/>
      <c r="EG44" s="107"/>
      <c r="EH44" s="107"/>
      <c r="EI44" s="107"/>
      <c r="EJ44" s="107"/>
      <c r="EK44" s="107"/>
      <c r="EL44" s="107"/>
      <c r="EM44" s="107"/>
      <c r="EN44" s="107"/>
      <c r="EO44" s="107"/>
      <c r="EP44" s="107"/>
      <c r="EQ44" s="107"/>
      <c r="ER44" s="107"/>
      <c r="ES44" s="107"/>
      <c r="ET44" s="108" t="s">
        <v>1433</v>
      </c>
      <c r="EU44" s="107"/>
      <c r="EV44" s="107"/>
      <c r="EW44" s="107"/>
      <c r="EX44" s="107"/>
      <c r="EY44" s="107"/>
      <c r="EZ44" s="107"/>
      <c r="FA44" s="107"/>
      <c r="FB44" s="107"/>
      <c r="FC44" s="107"/>
      <c r="FD44" s="107"/>
      <c r="FE44" s="108" t="s">
        <v>1442</v>
      </c>
      <c r="FF44" s="107"/>
      <c r="FG44" s="107"/>
      <c r="FH44" s="107"/>
      <c r="FI44" s="107"/>
      <c r="FJ44" s="107"/>
      <c r="FK44" s="107"/>
      <c r="FL44" s="107"/>
      <c r="FM44" s="107"/>
      <c r="FN44" s="107"/>
      <c r="FO44" s="107"/>
      <c r="FP44" s="107"/>
      <c r="FQ44" s="107"/>
      <c r="FR44" s="107"/>
      <c r="FS44" s="107"/>
      <c r="FT44" s="107"/>
      <c r="FU44" s="107"/>
      <c r="FV44" s="107"/>
      <c r="FW44" s="107"/>
      <c r="FX44" s="107"/>
      <c r="FY44" s="107"/>
      <c r="FZ44" s="108" t="s">
        <v>1350</v>
      </c>
      <c r="GA44" s="107"/>
      <c r="GB44" s="107"/>
      <c r="GC44" s="107"/>
      <c r="GD44" s="107"/>
      <c r="GE44" s="107"/>
      <c r="GF44" s="107"/>
      <c r="GG44" s="107"/>
      <c r="GH44" s="107"/>
      <c r="GI44" s="107"/>
      <c r="GJ44" s="107"/>
      <c r="GK44" s="107"/>
      <c r="GL44" s="107"/>
      <c r="GM44" s="107"/>
      <c r="GN44" s="107"/>
      <c r="GO44" s="107"/>
      <c r="GP44" s="107"/>
      <c r="GQ44" s="107"/>
      <c r="GR44" s="107"/>
      <c r="GS44" s="107"/>
      <c r="GT44" s="107"/>
      <c r="GU44" s="108" t="s">
        <v>1476</v>
      </c>
      <c r="GV44" s="108" t="s">
        <v>1492</v>
      </c>
      <c r="GW44" s="107"/>
      <c r="GX44" s="107"/>
      <c r="GY44" s="107"/>
      <c r="GZ44" s="107"/>
      <c r="HA44" s="108" t="s">
        <v>1369</v>
      </c>
      <c r="HB44" s="108" t="s">
        <v>1430</v>
      </c>
      <c r="HC44" s="107"/>
      <c r="HD44" s="108" t="s">
        <v>1350</v>
      </c>
    </row>
    <row r="45" spans="1:212" ht="14.25">
      <c r="A45" s="200">
        <v>45</v>
      </c>
      <c r="B45" s="202" t="s">
        <v>1400</v>
      </c>
      <c r="C45" s="108" t="str">
        <f t="shared" ref="C45:DC45" ca="1" si="43">IF(COUNTIF(DD:DD,$B45),INDIRECT(_xludf.CONCAT("B",$A45)),"")</f>
        <v/>
      </c>
      <c r="D45" s="108" t="str">
        <f t="shared" ca="1" si="43"/>
        <v/>
      </c>
      <c r="E45" s="108" t="str">
        <f t="shared" ca="1" si="43"/>
        <v/>
      </c>
      <c r="F45" s="108" t="str">
        <f t="shared" ca="1" si="43"/>
        <v/>
      </c>
      <c r="G45" s="108" t="str">
        <f t="shared" ca="1" si="43"/>
        <v/>
      </c>
      <c r="H45" s="108" t="str">
        <f t="shared" ca="1" si="43"/>
        <v/>
      </c>
      <c r="I45" s="108" t="str">
        <f t="shared" ca="1" si="43"/>
        <v/>
      </c>
      <c r="J45" s="108" t="str">
        <f t="shared" ca="1" si="43"/>
        <v/>
      </c>
      <c r="K45" s="108" t="str">
        <f t="shared" ca="1" si="43"/>
        <v/>
      </c>
      <c r="L45" s="108" t="str">
        <f t="shared" ca="1" si="43"/>
        <v/>
      </c>
      <c r="M45" s="108" t="str">
        <f t="shared" ca="1" si="43"/>
        <v/>
      </c>
      <c r="N45" s="108" t="str">
        <f t="shared" ca="1" si="43"/>
        <v/>
      </c>
      <c r="O45" s="108" t="str">
        <f t="shared" ca="1" si="43"/>
        <v/>
      </c>
      <c r="P45" s="108" t="str">
        <f t="shared" ca="1" si="43"/>
        <v/>
      </c>
      <c r="Q45" s="108" t="str">
        <f t="shared" ca="1" si="43"/>
        <v/>
      </c>
      <c r="R45" s="108" t="str">
        <f t="shared" ca="1" si="43"/>
        <v/>
      </c>
      <c r="S45" s="108" t="str">
        <f t="shared" ca="1" si="43"/>
        <v/>
      </c>
      <c r="T45" s="108" t="str">
        <f t="shared" ca="1" si="43"/>
        <v/>
      </c>
      <c r="U45" s="108" t="str">
        <f t="shared" ca="1" si="43"/>
        <v/>
      </c>
      <c r="V45" s="108" t="str">
        <f t="shared" ca="1" si="43"/>
        <v/>
      </c>
      <c r="W45" s="108" t="str">
        <f t="shared" ca="1" si="43"/>
        <v/>
      </c>
      <c r="X45" s="108" t="str">
        <f t="shared" ca="1" si="43"/>
        <v/>
      </c>
      <c r="Y45" s="108" t="str">
        <f t="shared" ca="1" si="43"/>
        <v/>
      </c>
      <c r="Z45" s="108" t="str">
        <f t="shared" ca="1" si="43"/>
        <v/>
      </c>
      <c r="AA45" s="108" t="str">
        <f t="shared" ca="1" si="43"/>
        <v/>
      </c>
      <c r="AB45" s="108" t="str">
        <f t="shared" ca="1" si="43"/>
        <v/>
      </c>
      <c r="AC45" s="108" t="str">
        <f t="shared" ca="1" si="43"/>
        <v/>
      </c>
      <c r="AD45" s="108" t="str">
        <f t="shared" ca="1" si="43"/>
        <v/>
      </c>
      <c r="AE45" s="108" t="str">
        <f t="shared" ca="1" si="43"/>
        <v/>
      </c>
      <c r="AF45" s="108" t="str">
        <f t="shared" ca="1" si="43"/>
        <v/>
      </c>
      <c r="AG45" s="108" t="str">
        <f t="shared" ca="1" si="43"/>
        <v/>
      </c>
      <c r="AH45" s="108" t="str">
        <f t="shared" ca="1" si="43"/>
        <v/>
      </c>
      <c r="AI45" s="108" t="str">
        <f t="shared" ca="1" si="43"/>
        <v/>
      </c>
      <c r="AJ45" s="108" t="str">
        <f t="shared" ca="1" si="43"/>
        <v/>
      </c>
      <c r="AK45" s="108" t="str">
        <f t="shared" ca="1" si="43"/>
        <v/>
      </c>
      <c r="AL45" s="108" t="str">
        <f t="shared" ca="1" si="43"/>
        <v/>
      </c>
      <c r="AM45" s="108" t="str">
        <f t="shared" ca="1" si="43"/>
        <v/>
      </c>
      <c r="AN45" s="108" t="str">
        <f t="shared" ca="1" si="43"/>
        <v/>
      </c>
      <c r="AO45" s="108" t="str">
        <f t="shared" ca="1" si="43"/>
        <v/>
      </c>
      <c r="AP45" s="108" t="str">
        <f t="shared" ca="1" si="43"/>
        <v/>
      </c>
      <c r="AQ45" s="108" t="str">
        <f t="shared" ca="1" si="43"/>
        <v/>
      </c>
      <c r="AR45" s="108" t="str">
        <f t="shared" ca="1" si="43"/>
        <v/>
      </c>
      <c r="AS45" s="108" t="str">
        <f t="shared" ca="1" si="43"/>
        <v/>
      </c>
      <c r="AT45" s="108" t="str">
        <f t="shared" ca="1" si="43"/>
        <v/>
      </c>
      <c r="AU45" s="108" t="str">
        <f t="shared" ca="1" si="43"/>
        <v/>
      </c>
      <c r="AV45" s="108" t="str">
        <f t="shared" ca="1" si="43"/>
        <v/>
      </c>
      <c r="AW45" s="108" t="str">
        <f t="shared" ca="1" si="43"/>
        <v/>
      </c>
      <c r="AX45" s="108" t="str">
        <f t="shared" ca="1" si="43"/>
        <v/>
      </c>
      <c r="AY45" s="108" t="str">
        <f t="shared" ca="1" si="43"/>
        <v/>
      </c>
      <c r="AZ45" s="108" t="str">
        <f t="shared" ca="1" si="43"/>
        <v/>
      </c>
      <c r="BA45" s="108" t="str">
        <f t="shared" ca="1" si="43"/>
        <v/>
      </c>
      <c r="BB45" s="108" t="str">
        <f t="shared" ca="1" si="43"/>
        <v/>
      </c>
      <c r="BC45" s="108" t="str">
        <f t="shared" ca="1" si="43"/>
        <v/>
      </c>
      <c r="BD45" s="108" t="str">
        <f t="shared" ca="1" si="43"/>
        <v/>
      </c>
      <c r="BE45" s="108" t="str">
        <f t="shared" ca="1" si="43"/>
        <v/>
      </c>
      <c r="BF45" s="108" t="str">
        <f t="shared" ca="1" si="43"/>
        <v/>
      </c>
      <c r="BG45" s="108" t="str">
        <f t="shared" ca="1" si="43"/>
        <v/>
      </c>
      <c r="BH45" s="108" t="str">
        <f t="shared" ca="1" si="43"/>
        <v/>
      </c>
      <c r="BI45" s="108" t="str">
        <f t="shared" ca="1" si="43"/>
        <v/>
      </c>
      <c r="BJ45" s="108" t="str">
        <f t="shared" ca="1" si="43"/>
        <v/>
      </c>
      <c r="BK45" s="108" t="str">
        <f t="shared" ca="1" si="43"/>
        <v/>
      </c>
      <c r="BL45" s="108" t="str">
        <f t="shared" ca="1" si="43"/>
        <v/>
      </c>
      <c r="BM45" s="108" t="str">
        <f t="shared" ca="1" si="43"/>
        <v/>
      </c>
      <c r="BN45" s="108" t="str">
        <f t="shared" ca="1" si="43"/>
        <v/>
      </c>
      <c r="BO45" s="108" t="str">
        <f t="shared" ca="1" si="43"/>
        <v/>
      </c>
      <c r="BP45" s="108" t="str">
        <f t="shared" ca="1" si="43"/>
        <v/>
      </c>
      <c r="BQ45" s="108" t="str">
        <f t="shared" ca="1" si="43"/>
        <v/>
      </c>
      <c r="BR45" s="108" t="str">
        <f t="shared" ca="1" si="43"/>
        <v/>
      </c>
      <c r="BS45" s="108" t="str">
        <f t="shared" ca="1" si="43"/>
        <v/>
      </c>
      <c r="BT45" s="108" t="str">
        <f t="shared" ca="1" si="43"/>
        <v/>
      </c>
      <c r="BU45" s="108" t="str">
        <f t="shared" ca="1" si="43"/>
        <v/>
      </c>
      <c r="BV45" s="108" t="str">
        <f t="shared" ca="1" si="43"/>
        <v/>
      </c>
      <c r="BW45" s="108" t="str">
        <f t="shared" ca="1" si="43"/>
        <v/>
      </c>
      <c r="BX45" s="108" t="str">
        <f t="shared" ca="1" si="43"/>
        <v/>
      </c>
      <c r="BY45" s="108" t="str">
        <f t="shared" ca="1" si="43"/>
        <v/>
      </c>
      <c r="BZ45" s="108" t="str">
        <f t="shared" ca="1" si="43"/>
        <v/>
      </c>
      <c r="CA45" s="108" t="str">
        <f t="shared" ca="1" si="43"/>
        <v/>
      </c>
      <c r="CB45" s="108" t="str">
        <f t="shared" ca="1" si="43"/>
        <v/>
      </c>
      <c r="CC45" s="108" t="str">
        <f t="shared" ca="1" si="43"/>
        <v/>
      </c>
      <c r="CD45" s="108" t="str">
        <f t="shared" ca="1" si="43"/>
        <v/>
      </c>
      <c r="CE45" s="108" t="str">
        <f t="shared" ca="1" si="43"/>
        <v/>
      </c>
      <c r="CF45" s="108" t="str">
        <f t="shared" ca="1" si="43"/>
        <v/>
      </c>
      <c r="CG45" s="108" t="str">
        <f t="shared" ca="1" si="43"/>
        <v/>
      </c>
      <c r="CH45" s="108" t="str">
        <f t="shared" ca="1" si="43"/>
        <v/>
      </c>
      <c r="CI45" s="108" t="str">
        <f t="shared" ca="1" si="43"/>
        <v/>
      </c>
      <c r="CJ45" s="108" t="str">
        <f t="shared" ca="1" si="43"/>
        <v/>
      </c>
      <c r="CK45" s="108" t="e">
        <f t="shared" ca="1" si="43"/>
        <v>#NAME?</v>
      </c>
      <c r="CL45" s="108" t="str">
        <f t="shared" ca="1" si="43"/>
        <v/>
      </c>
      <c r="CM45" s="108" t="str">
        <f t="shared" ca="1" si="43"/>
        <v/>
      </c>
      <c r="CN45" s="108" t="str">
        <f t="shared" ca="1" si="43"/>
        <v/>
      </c>
      <c r="CO45" s="108" t="str">
        <f t="shared" ca="1" si="43"/>
        <v/>
      </c>
      <c r="CP45" s="108" t="str">
        <f t="shared" ca="1" si="43"/>
        <v/>
      </c>
      <c r="CQ45" s="108" t="str">
        <f t="shared" ca="1" si="43"/>
        <v/>
      </c>
      <c r="CR45" s="108" t="str">
        <f t="shared" ca="1" si="43"/>
        <v/>
      </c>
      <c r="CS45" s="108" t="str">
        <f t="shared" ca="1" si="43"/>
        <v/>
      </c>
      <c r="CT45" s="108" t="str">
        <f t="shared" ca="1" si="43"/>
        <v/>
      </c>
      <c r="CU45" s="108" t="str">
        <f t="shared" ca="1" si="43"/>
        <v/>
      </c>
      <c r="CV45" s="108" t="str">
        <f t="shared" ca="1" si="43"/>
        <v/>
      </c>
      <c r="CW45" s="108" t="str">
        <f t="shared" ca="1" si="43"/>
        <v/>
      </c>
      <c r="CX45" s="108" t="str">
        <f t="shared" ca="1" si="43"/>
        <v/>
      </c>
      <c r="CY45" s="108" t="str">
        <f t="shared" ca="1" si="43"/>
        <v/>
      </c>
      <c r="CZ45" s="108" t="str">
        <f t="shared" ca="1" si="43"/>
        <v/>
      </c>
      <c r="DA45" s="108" t="str">
        <f t="shared" ca="1" si="43"/>
        <v/>
      </c>
      <c r="DB45" s="108" t="str">
        <f t="shared" ca="1" si="43"/>
        <v/>
      </c>
      <c r="DC45" s="108" t="str">
        <f t="shared" ca="1" si="43"/>
        <v/>
      </c>
      <c r="DE45" s="107"/>
      <c r="DF45" s="107"/>
      <c r="DG45" s="107"/>
      <c r="DH45" s="107"/>
      <c r="DI45" s="107"/>
      <c r="DJ45" s="107"/>
      <c r="DK45" s="107"/>
      <c r="DL45" s="107"/>
      <c r="DM45" s="107"/>
      <c r="DN45" s="107"/>
      <c r="DO45" s="107"/>
      <c r="DP45" s="107"/>
      <c r="DQ45" s="107"/>
      <c r="DR45" s="108" t="s">
        <v>1492</v>
      </c>
      <c r="DS45" s="107"/>
      <c r="DT45" s="107"/>
      <c r="DU45" s="107"/>
      <c r="DV45" s="107"/>
      <c r="DW45" s="107"/>
      <c r="DX45" s="107"/>
      <c r="DY45" s="107"/>
      <c r="DZ45" s="107"/>
      <c r="EA45" s="108" t="s">
        <v>1494</v>
      </c>
      <c r="EB45" s="107"/>
      <c r="EC45" s="107"/>
      <c r="ED45" s="107"/>
      <c r="EE45" s="107"/>
      <c r="EF45" s="107"/>
      <c r="EG45" s="107"/>
      <c r="EH45" s="107"/>
      <c r="EI45" s="107"/>
      <c r="EJ45" s="107"/>
      <c r="EK45" s="107"/>
      <c r="EL45" s="107"/>
      <c r="EM45" s="107"/>
      <c r="EN45" s="107"/>
      <c r="EO45" s="107"/>
      <c r="EP45" s="107"/>
      <c r="EQ45" s="107"/>
      <c r="ER45" s="107"/>
      <c r="ES45" s="107"/>
      <c r="ET45" s="108" t="s">
        <v>1394</v>
      </c>
      <c r="EU45" s="107"/>
      <c r="EV45" s="107"/>
      <c r="EW45" s="107"/>
      <c r="EX45" s="107"/>
      <c r="EY45" s="107"/>
      <c r="EZ45" s="107"/>
      <c r="FA45" s="107"/>
      <c r="FB45" s="107"/>
      <c r="FC45" s="107"/>
      <c r="FD45" s="107"/>
      <c r="FE45" s="108" t="s">
        <v>1430</v>
      </c>
      <c r="FF45" s="107"/>
      <c r="FG45" s="107"/>
      <c r="FH45" s="107"/>
      <c r="FI45" s="107"/>
      <c r="FJ45" s="107"/>
      <c r="FK45" s="107"/>
      <c r="FL45" s="107"/>
      <c r="FM45" s="107"/>
      <c r="FN45" s="107"/>
      <c r="FO45" s="107"/>
      <c r="FP45" s="107"/>
      <c r="FQ45" s="107"/>
      <c r="FR45" s="107"/>
      <c r="FS45" s="107"/>
      <c r="FT45" s="107"/>
      <c r="FU45" s="107"/>
      <c r="FV45" s="107"/>
      <c r="FW45" s="107"/>
      <c r="FX45" s="107"/>
      <c r="FY45" s="107"/>
      <c r="FZ45" s="108" t="s">
        <v>1294</v>
      </c>
      <c r="GA45" s="107"/>
      <c r="GB45" s="107"/>
      <c r="GC45" s="107"/>
      <c r="GD45" s="107"/>
      <c r="GE45" s="107"/>
      <c r="GF45" s="107"/>
      <c r="GG45" s="107"/>
      <c r="GH45" s="107"/>
      <c r="GI45" s="107"/>
      <c r="GJ45" s="107"/>
      <c r="GK45" s="107"/>
      <c r="GL45" s="107"/>
      <c r="GM45" s="107"/>
      <c r="GN45" s="107"/>
      <c r="GO45" s="107"/>
      <c r="GP45" s="107"/>
      <c r="GQ45" s="107"/>
      <c r="GR45" s="107"/>
      <c r="GS45" s="107"/>
      <c r="GT45" s="107"/>
      <c r="GU45" s="108" t="s">
        <v>1492</v>
      </c>
      <c r="GV45" s="108" t="s">
        <v>1494</v>
      </c>
      <c r="GW45" s="107"/>
      <c r="GX45" s="107"/>
      <c r="GY45" s="107"/>
      <c r="GZ45" s="107"/>
      <c r="HA45" s="108" t="s">
        <v>1433</v>
      </c>
      <c r="HB45" s="107"/>
      <c r="HC45" s="107"/>
      <c r="HD45" s="108" t="s">
        <v>1294</v>
      </c>
    </row>
    <row r="46" spans="1:212" ht="14.25">
      <c r="A46" s="200">
        <v>46</v>
      </c>
      <c r="B46" s="202" t="s">
        <v>1404</v>
      </c>
      <c r="C46" s="108" t="e">
        <f t="shared" ref="C46:DC46" ca="1" si="44">IF(COUNTIF(DD:DD,$B46),INDIRECT(_xludf.CONCAT("B",$A46)),"")</f>
        <v>#NAME?</v>
      </c>
      <c r="D46" s="108" t="e">
        <f t="shared" ca="1" si="44"/>
        <v>#NAME?</v>
      </c>
      <c r="E46" s="108" t="e">
        <f t="shared" ca="1" si="44"/>
        <v>#NAME?</v>
      </c>
      <c r="F46" s="108" t="e">
        <f t="shared" ca="1" si="44"/>
        <v>#NAME?</v>
      </c>
      <c r="G46" s="108" t="e">
        <f t="shared" ca="1" si="44"/>
        <v>#NAME?</v>
      </c>
      <c r="H46" s="108" t="e">
        <f t="shared" ca="1" si="44"/>
        <v>#NAME?</v>
      </c>
      <c r="I46" s="108" t="e">
        <f t="shared" ca="1" si="44"/>
        <v>#NAME?</v>
      </c>
      <c r="J46" s="108" t="str">
        <f t="shared" ca="1" si="44"/>
        <v/>
      </c>
      <c r="K46" s="108" t="str">
        <f t="shared" ca="1" si="44"/>
        <v/>
      </c>
      <c r="L46" s="108" t="e">
        <f t="shared" ca="1" si="44"/>
        <v>#NAME?</v>
      </c>
      <c r="M46" s="108" t="e">
        <f t="shared" ca="1" si="44"/>
        <v>#NAME?</v>
      </c>
      <c r="N46" s="108" t="e">
        <f t="shared" ca="1" si="44"/>
        <v>#NAME?</v>
      </c>
      <c r="O46" s="108" t="e">
        <f t="shared" ca="1" si="44"/>
        <v>#NAME?</v>
      </c>
      <c r="P46" s="108" t="e">
        <f t="shared" ca="1" si="44"/>
        <v>#NAME?</v>
      </c>
      <c r="Q46" s="108" t="e">
        <f t="shared" ca="1" si="44"/>
        <v>#NAME?</v>
      </c>
      <c r="R46" s="108" t="e">
        <f t="shared" ca="1" si="44"/>
        <v>#NAME?</v>
      </c>
      <c r="S46" s="108" t="str">
        <f t="shared" ca="1" si="44"/>
        <v/>
      </c>
      <c r="T46" s="108" t="e">
        <f t="shared" ca="1" si="44"/>
        <v>#NAME?</v>
      </c>
      <c r="U46" s="108" t="e">
        <f t="shared" ca="1" si="44"/>
        <v>#NAME?</v>
      </c>
      <c r="V46" s="108" t="e">
        <f t="shared" ca="1" si="44"/>
        <v>#NAME?</v>
      </c>
      <c r="W46" s="108" t="str">
        <f t="shared" ca="1" si="44"/>
        <v/>
      </c>
      <c r="X46" s="108" t="str">
        <f t="shared" ca="1" si="44"/>
        <v/>
      </c>
      <c r="Y46" s="108" t="str">
        <f t="shared" ca="1" si="44"/>
        <v/>
      </c>
      <c r="Z46" s="108" t="e">
        <f t="shared" ca="1" si="44"/>
        <v>#NAME?</v>
      </c>
      <c r="AA46" s="108" t="e">
        <f t="shared" ca="1" si="44"/>
        <v>#NAME?</v>
      </c>
      <c r="AB46" s="108" t="e">
        <f t="shared" ca="1" si="44"/>
        <v>#NAME?</v>
      </c>
      <c r="AC46" s="108" t="str">
        <f t="shared" ca="1" si="44"/>
        <v/>
      </c>
      <c r="AD46" s="108" t="e">
        <f t="shared" ca="1" si="44"/>
        <v>#NAME?</v>
      </c>
      <c r="AE46" s="108" t="e">
        <f t="shared" ca="1" si="44"/>
        <v>#NAME?</v>
      </c>
      <c r="AF46" s="108" t="e">
        <f t="shared" ca="1" si="44"/>
        <v>#NAME?</v>
      </c>
      <c r="AG46" s="108" t="e">
        <f t="shared" ca="1" si="44"/>
        <v>#NAME?</v>
      </c>
      <c r="AH46" s="108" t="e">
        <f t="shared" ca="1" si="44"/>
        <v>#NAME?</v>
      </c>
      <c r="AI46" s="108" t="str">
        <f t="shared" ca="1" si="44"/>
        <v/>
      </c>
      <c r="AJ46" s="108" t="e">
        <f t="shared" ca="1" si="44"/>
        <v>#NAME?</v>
      </c>
      <c r="AK46" s="108" t="e">
        <f t="shared" ca="1" si="44"/>
        <v>#NAME?</v>
      </c>
      <c r="AL46" s="108" t="e">
        <f t="shared" ca="1" si="44"/>
        <v>#NAME?</v>
      </c>
      <c r="AM46" s="108" t="e">
        <f t="shared" ca="1" si="44"/>
        <v>#NAME?</v>
      </c>
      <c r="AN46" s="108" t="e">
        <f t="shared" ca="1" si="44"/>
        <v>#NAME?</v>
      </c>
      <c r="AO46" s="108" t="e">
        <f t="shared" ca="1" si="44"/>
        <v>#NAME?</v>
      </c>
      <c r="AP46" s="108" t="e">
        <f t="shared" ca="1" si="44"/>
        <v>#NAME?</v>
      </c>
      <c r="AQ46" s="108" t="e">
        <f t="shared" ca="1" si="44"/>
        <v>#NAME?</v>
      </c>
      <c r="AR46" s="108" t="str">
        <f t="shared" ca="1" si="44"/>
        <v/>
      </c>
      <c r="AS46" s="108" t="e">
        <f t="shared" ca="1" si="44"/>
        <v>#NAME?</v>
      </c>
      <c r="AT46" s="108" t="e">
        <f t="shared" ca="1" si="44"/>
        <v>#NAME?</v>
      </c>
      <c r="AU46" s="108" t="e">
        <f t="shared" ca="1" si="44"/>
        <v>#NAME?</v>
      </c>
      <c r="AV46" s="108" t="e">
        <f t="shared" ca="1" si="44"/>
        <v>#NAME?</v>
      </c>
      <c r="AW46" s="108" t="e">
        <f t="shared" ca="1" si="44"/>
        <v>#NAME?</v>
      </c>
      <c r="AX46" s="108" t="e">
        <f t="shared" ca="1" si="44"/>
        <v>#NAME?</v>
      </c>
      <c r="AY46" s="108" t="e">
        <f t="shared" ca="1" si="44"/>
        <v>#NAME?</v>
      </c>
      <c r="AZ46" s="108" t="e">
        <f t="shared" ca="1" si="44"/>
        <v>#NAME?</v>
      </c>
      <c r="BA46" s="108" t="e">
        <f t="shared" ca="1" si="44"/>
        <v>#NAME?</v>
      </c>
      <c r="BB46" s="108" t="e">
        <f t="shared" ca="1" si="44"/>
        <v>#NAME?</v>
      </c>
      <c r="BC46" s="108" t="e">
        <f t="shared" ca="1" si="44"/>
        <v>#NAME?</v>
      </c>
      <c r="BD46" s="108" t="e">
        <f t="shared" ca="1" si="44"/>
        <v>#NAME?</v>
      </c>
      <c r="BE46" s="108" t="e">
        <f t="shared" ca="1" si="44"/>
        <v>#NAME?</v>
      </c>
      <c r="BF46" s="108" t="e">
        <f t="shared" ca="1" si="44"/>
        <v>#NAME?</v>
      </c>
      <c r="BG46" s="108" t="str">
        <f t="shared" ca="1" si="44"/>
        <v/>
      </c>
      <c r="BH46" s="108" t="str">
        <f t="shared" ca="1" si="44"/>
        <v/>
      </c>
      <c r="BI46" s="108" t="e">
        <f t="shared" ca="1" si="44"/>
        <v>#NAME?</v>
      </c>
      <c r="BJ46" s="108" t="str">
        <f t="shared" ca="1" si="44"/>
        <v/>
      </c>
      <c r="BK46" s="108" t="e">
        <f t="shared" ca="1" si="44"/>
        <v>#NAME?</v>
      </c>
      <c r="BL46" s="108" t="e">
        <f t="shared" ca="1" si="44"/>
        <v>#NAME?</v>
      </c>
      <c r="BM46" s="108" t="e">
        <f t="shared" ca="1" si="44"/>
        <v>#NAME?</v>
      </c>
      <c r="BN46" s="108" t="e">
        <f t="shared" ca="1" si="44"/>
        <v>#NAME?</v>
      </c>
      <c r="BO46" s="108" t="e">
        <f t="shared" ca="1" si="44"/>
        <v>#NAME?</v>
      </c>
      <c r="BP46" s="108" t="e">
        <f t="shared" ca="1" si="44"/>
        <v>#NAME?</v>
      </c>
      <c r="BQ46" s="108" t="e">
        <f t="shared" ca="1" si="44"/>
        <v>#NAME?</v>
      </c>
      <c r="BR46" s="108" t="e">
        <f t="shared" ca="1" si="44"/>
        <v>#NAME?</v>
      </c>
      <c r="BS46" s="108" t="e">
        <f t="shared" ca="1" si="44"/>
        <v>#NAME?</v>
      </c>
      <c r="BT46" s="108" t="e">
        <f t="shared" ca="1" si="44"/>
        <v>#NAME?</v>
      </c>
      <c r="BU46" s="108" t="str">
        <f t="shared" ca="1" si="44"/>
        <v/>
      </c>
      <c r="BV46" s="108" t="str">
        <f t="shared" ca="1" si="44"/>
        <v/>
      </c>
      <c r="BW46" s="108" t="e">
        <f t="shared" ca="1" si="44"/>
        <v>#NAME?</v>
      </c>
      <c r="BX46" s="108" t="e">
        <f t="shared" ca="1" si="44"/>
        <v>#NAME?</v>
      </c>
      <c r="BY46" s="108" t="e">
        <f t="shared" ca="1" si="44"/>
        <v>#NAME?</v>
      </c>
      <c r="BZ46" s="108" t="e">
        <f t="shared" ca="1" si="44"/>
        <v>#NAME?</v>
      </c>
      <c r="CA46" s="108" t="e">
        <f t="shared" ca="1" si="44"/>
        <v>#NAME?</v>
      </c>
      <c r="CB46" s="108" t="e">
        <f t="shared" ca="1" si="44"/>
        <v>#NAME?</v>
      </c>
      <c r="CC46" s="108" t="e">
        <f t="shared" ca="1" si="44"/>
        <v>#NAME?</v>
      </c>
      <c r="CD46" s="108" t="e">
        <f t="shared" ca="1" si="44"/>
        <v>#NAME?</v>
      </c>
      <c r="CE46" s="108" t="e">
        <f t="shared" ca="1" si="44"/>
        <v>#NAME?</v>
      </c>
      <c r="CF46" s="108" t="e">
        <f t="shared" ca="1" si="44"/>
        <v>#NAME?</v>
      </c>
      <c r="CG46" s="108" t="e">
        <f t="shared" ca="1" si="44"/>
        <v>#NAME?</v>
      </c>
      <c r="CH46" s="108" t="e">
        <f t="shared" ca="1" si="44"/>
        <v>#NAME?</v>
      </c>
      <c r="CI46" s="108" t="e">
        <f t="shared" ca="1" si="44"/>
        <v>#NAME?</v>
      </c>
      <c r="CJ46" s="108" t="e">
        <f t="shared" ca="1" si="44"/>
        <v>#NAME?</v>
      </c>
      <c r="CK46" s="108" t="e">
        <f t="shared" ca="1" si="44"/>
        <v>#NAME?</v>
      </c>
      <c r="CL46" s="108" t="e">
        <f t="shared" ca="1" si="44"/>
        <v>#NAME?</v>
      </c>
      <c r="CM46" s="108" t="e">
        <f t="shared" ca="1" si="44"/>
        <v>#NAME?</v>
      </c>
      <c r="CN46" s="108" t="e">
        <f t="shared" ca="1" si="44"/>
        <v>#NAME?</v>
      </c>
      <c r="CO46" s="108" t="e">
        <f t="shared" ca="1" si="44"/>
        <v>#NAME?</v>
      </c>
      <c r="CP46" s="108" t="e">
        <f t="shared" ca="1" si="44"/>
        <v>#NAME?</v>
      </c>
      <c r="CQ46" s="108" t="e">
        <f t="shared" ca="1" si="44"/>
        <v>#NAME?</v>
      </c>
      <c r="CR46" s="108" t="e">
        <f t="shared" ca="1" si="44"/>
        <v>#NAME?</v>
      </c>
      <c r="CS46" s="108" t="e">
        <f t="shared" ca="1" si="44"/>
        <v>#NAME?</v>
      </c>
      <c r="CT46" s="108" t="e">
        <f t="shared" ca="1" si="44"/>
        <v>#NAME?</v>
      </c>
      <c r="CU46" s="108" t="e">
        <f t="shared" ca="1" si="44"/>
        <v>#NAME?</v>
      </c>
      <c r="CV46" s="108" t="e">
        <f t="shared" ca="1" si="44"/>
        <v>#NAME?</v>
      </c>
      <c r="CW46" s="108" t="str">
        <f t="shared" ca="1" si="44"/>
        <v/>
      </c>
      <c r="CX46" s="108" t="e">
        <f t="shared" ca="1" si="44"/>
        <v>#NAME?</v>
      </c>
      <c r="CY46" s="108" t="e">
        <f t="shared" ca="1" si="44"/>
        <v>#NAME?</v>
      </c>
      <c r="CZ46" s="108" t="e">
        <f t="shared" ca="1" si="44"/>
        <v>#NAME?</v>
      </c>
      <c r="DA46" s="108" t="e">
        <f t="shared" ca="1" si="44"/>
        <v>#NAME?</v>
      </c>
      <c r="DB46" s="108" t="e">
        <f t="shared" ca="1" si="44"/>
        <v>#NAME?</v>
      </c>
      <c r="DC46" s="108" t="e">
        <f t="shared" ca="1" si="44"/>
        <v>#NAME?</v>
      </c>
      <c r="DE46" s="107"/>
      <c r="DF46" s="107"/>
      <c r="DG46" s="107"/>
      <c r="DH46" s="107"/>
      <c r="DI46" s="107"/>
      <c r="DJ46" s="107"/>
      <c r="DK46" s="107"/>
      <c r="DL46" s="107"/>
      <c r="DM46" s="107"/>
      <c r="DN46" s="107"/>
      <c r="DO46" s="107"/>
      <c r="DP46" s="107"/>
      <c r="DQ46" s="107"/>
      <c r="DR46" s="108" t="s">
        <v>1494</v>
      </c>
      <c r="DS46" s="107"/>
      <c r="DT46" s="107"/>
      <c r="DU46" s="107"/>
      <c r="DV46" s="107"/>
      <c r="DW46" s="107"/>
      <c r="DX46" s="107"/>
      <c r="DY46" s="107"/>
      <c r="DZ46" s="107"/>
      <c r="EA46" s="108" t="s">
        <v>1506</v>
      </c>
      <c r="EB46" s="107"/>
      <c r="EC46" s="107"/>
      <c r="ED46" s="107"/>
      <c r="EE46" s="107"/>
      <c r="EF46" s="107"/>
      <c r="EG46" s="107"/>
      <c r="EH46" s="107"/>
      <c r="EI46" s="107"/>
      <c r="EJ46" s="107"/>
      <c r="EK46" s="107"/>
      <c r="EL46" s="107"/>
      <c r="EM46" s="107"/>
      <c r="EN46" s="107"/>
      <c r="EO46" s="107"/>
      <c r="EP46" s="107"/>
      <c r="EQ46" s="107"/>
      <c r="ER46" s="107"/>
      <c r="ES46" s="107"/>
      <c r="ET46" s="108" t="s">
        <v>1260</v>
      </c>
      <c r="EU46" s="107"/>
      <c r="EV46" s="107"/>
      <c r="EW46" s="107"/>
      <c r="EX46" s="107"/>
      <c r="EY46" s="107"/>
      <c r="EZ46" s="107"/>
      <c r="FA46" s="107"/>
      <c r="FB46" s="107"/>
      <c r="FC46" s="107"/>
      <c r="FD46" s="107"/>
      <c r="FE46" s="107"/>
      <c r="FF46" s="107"/>
      <c r="FG46" s="107"/>
      <c r="FH46" s="107"/>
      <c r="FI46" s="107"/>
      <c r="FJ46" s="107"/>
      <c r="FK46" s="107"/>
      <c r="FL46" s="107"/>
      <c r="FM46" s="107"/>
      <c r="FN46" s="107"/>
      <c r="FO46" s="107"/>
      <c r="FP46" s="107"/>
      <c r="FQ46" s="107"/>
      <c r="FR46" s="107"/>
      <c r="FS46" s="107"/>
      <c r="FT46" s="107"/>
      <c r="FU46" s="107"/>
      <c r="FV46" s="107"/>
      <c r="FW46" s="107"/>
      <c r="FX46" s="107"/>
      <c r="FY46" s="107"/>
      <c r="FZ46" s="108" t="s">
        <v>1442</v>
      </c>
      <c r="GA46" s="107"/>
      <c r="GB46" s="107"/>
      <c r="GC46" s="107"/>
      <c r="GD46" s="107"/>
      <c r="GE46" s="107"/>
      <c r="GF46" s="107"/>
      <c r="GG46" s="107"/>
      <c r="GH46" s="107"/>
      <c r="GI46" s="107"/>
      <c r="GJ46" s="107"/>
      <c r="GK46" s="107"/>
      <c r="GL46" s="107"/>
      <c r="GM46" s="107"/>
      <c r="GN46" s="107"/>
      <c r="GO46" s="107"/>
      <c r="GP46" s="107"/>
      <c r="GQ46" s="107"/>
      <c r="GR46" s="107"/>
      <c r="GS46" s="107"/>
      <c r="GT46" s="107"/>
      <c r="GU46" s="108" t="s">
        <v>1494</v>
      </c>
      <c r="GV46" s="108" t="s">
        <v>1506</v>
      </c>
      <c r="GW46" s="107"/>
      <c r="GX46" s="107"/>
      <c r="GY46" s="107"/>
      <c r="GZ46" s="107"/>
      <c r="HA46" s="108" t="s">
        <v>1394</v>
      </c>
      <c r="HB46" s="107"/>
      <c r="HC46" s="107"/>
      <c r="HD46" s="108" t="s">
        <v>1442</v>
      </c>
    </row>
    <row r="47" spans="1:212" ht="14.25">
      <c r="A47" s="200">
        <v>47</v>
      </c>
      <c r="B47" s="108" t="s">
        <v>1407</v>
      </c>
      <c r="C47" s="108" t="str">
        <f t="shared" ref="C47:DC47" ca="1" si="45">IF(COUNTIF(DD:DD,$B47),INDIRECT(_xludf.CONCAT("B",$A47)),"")</f>
        <v/>
      </c>
      <c r="D47" s="108" t="str">
        <f t="shared" ca="1" si="45"/>
        <v/>
      </c>
      <c r="E47" s="108" t="str">
        <f t="shared" ca="1" si="45"/>
        <v/>
      </c>
      <c r="F47" s="108" t="e">
        <f t="shared" ca="1" si="45"/>
        <v>#NAME?</v>
      </c>
      <c r="G47" s="108" t="str">
        <f t="shared" ca="1" si="45"/>
        <v/>
      </c>
      <c r="H47" s="108" t="str">
        <f t="shared" ca="1" si="45"/>
        <v/>
      </c>
      <c r="I47" s="108" t="str">
        <f t="shared" ca="1" si="45"/>
        <v/>
      </c>
      <c r="J47" s="108" t="str">
        <f t="shared" ca="1" si="45"/>
        <v/>
      </c>
      <c r="K47" s="108" t="str">
        <f t="shared" ca="1" si="45"/>
        <v/>
      </c>
      <c r="L47" s="108" t="str">
        <f t="shared" ca="1" si="45"/>
        <v/>
      </c>
      <c r="M47" s="108" t="e">
        <f t="shared" ca="1" si="45"/>
        <v>#NAME?</v>
      </c>
      <c r="N47" s="108" t="e">
        <f t="shared" ca="1" si="45"/>
        <v>#NAME?</v>
      </c>
      <c r="O47" s="108" t="str">
        <f t="shared" ca="1" si="45"/>
        <v/>
      </c>
      <c r="P47" s="108" t="e">
        <f t="shared" ca="1" si="45"/>
        <v>#NAME?</v>
      </c>
      <c r="Q47" s="108" t="str">
        <f t="shared" ca="1" si="45"/>
        <v/>
      </c>
      <c r="R47" s="108" t="str">
        <f t="shared" ca="1" si="45"/>
        <v/>
      </c>
      <c r="S47" s="108" t="e">
        <f t="shared" ca="1" si="45"/>
        <v>#NAME?</v>
      </c>
      <c r="T47" s="108" t="str">
        <f t="shared" ca="1" si="45"/>
        <v/>
      </c>
      <c r="U47" s="108" t="str">
        <f t="shared" ca="1" si="45"/>
        <v/>
      </c>
      <c r="V47" s="108" t="str">
        <f t="shared" ca="1" si="45"/>
        <v/>
      </c>
      <c r="W47" s="108" t="str">
        <f t="shared" ca="1" si="45"/>
        <v/>
      </c>
      <c r="X47" s="108" t="str">
        <f t="shared" ca="1" si="45"/>
        <v/>
      </c>
      <c r="Y47" s="108" t="str">
        <f t="shared" ca="1" si="45"/>
        <v/>
      </c>
      <c r="Z47" s="108" t="str">
        <f t="shared" ca="1" si="45"/>
        <v/>
      </c>
      <c r="AA47" s="108" t="str">
        <f t="shared" ca="1" si="45"/>
        <v/>
      </c>
      <c r="AB47" s="108" t="str">
        <f t="shared" ca="1" si="45"/>
        <v/>
      </c>
      <c r="AC47" s="108" t="str">
        <f t="shared" ca="1" si="45"/>
        <v/>
      </c>
      <c r="AD47" s="108" t="str">
        <f t="shared" ca="1" si="45"/>
        <v/>
      </c>
      <c r="AE47" s="108" t="str">
        <f t="shared" ca="1" si="45"/>
        <v/>
      </c>
      <c r="AF47" s="108" t="str">
        <f t="shared" ca="1" si="45"/>
        <v/>
      </c>
      <c r="AG47" s="108" t="str">
        <f t="shared" ca="1" si="45"/>
        <v/>
      </c>
      <c r="AH47" s="108" t="str">
        <f t="shared" ca="1" si="45"/>
        <v/>
      </c>
      <c r="AI47" s="108" t="str">
        <f t="shared" ca="1" si="45"/>
        <v/>
      </c>
      <c r="AJ47" s="108" t="str">
        <f t="shared" ca="1" si="45"/>
        <v/>
      </c>
      <c r="AK47" s="108" t="str">
        <f t="shared" ca="1" si="45"/>
        <v/>
      </c>
      <c r="AL47" s="108" t="str">
        <f t="shared" ca="1" si="45"/>
        <v/>
      </c>
      <c r="AM47" s="108" t="str">
        <f t="shared" ca="1" si="45"/>
        <v/>
      </c>
      <c r="AN47" s="108" t="str">
        <f t="shared" ca="1" si="45"/>
        <v/>
      </c>
      <c r="AO47" s="108" t="str">
        <f t="shared" ca="1" si="45"/>
        <v/>
      </c>
      <c r="AP47" s="108" t="e">
        <f t="shared" ca="1" si="45"/>
        <v>#NAME?</v>
      </c>
      <c r="AQ47" s="108" t="str">
        <f t="shared" ca="1" si="45"/>
        <v/>
      </c>
      <c r="AR47" s="108" t="str">
        <f t="shared" ca="1" si="45"/>
        <v/>
      </c>
      <c r="AS47" s="108" t="str">
        <f t="shared" ca="1" si="45"/>
        <v/>
      </c>
      <c r="AT47" s="108" t="str">
        <f t="shared" ca="1" si="45"/>
        <v/>
      </c>
      <c r="AU47" s="108" t="str">
        <f t="shared" ca="1" si="45"/>
        <v/>
      </c>
      <c r="AV47" s="108" t="str">
        <f t="shared" ca="1" si="45"/>
        <v/>
      </c>
      <c r="AW47" s="108" t="str">
        <f t="shared" ca="1" si="45"/>
        <v/>
      </c>
      <c r="AX47" s="108" t="str">
        <f t="shared" ca="1" si="45"/>
        <v/>
      </c>
      <c r="AY47" s="108" t="str">
        <f t="shared" ca="1" si="45"/>
        <v/>
      </c>
      <c r="AZ47" s="108" t="str">
        <f t="shared" ca="1" si="45"/>
        <v/>
      </c>
      <c r="BA47" s="108" t="str">
        <f t="shared" ca="1" si="45"/>
        <v/>
      </c>
      <c r="BB47" s="108" t="str">
        <f t="shared" ca="1" si="45"/>
        <v/>
      </c>
      <c r="BC47" s="108" t="str">
        <f t="shared" ca="1" si="45"/>
        <v/>
      </c>
      <c r="BD47" s="108" t="str">
        <f t="shared" ca="1" si="45"/>
        <v/>
      </c>
      <c r="BE47" s="108" t="str">
        <f t="shared" ca="1" si="45"/>
        <v/>
      </c>
      <c r="BF47" s="108" t="str">
        <f t="shared" ca="1" si="45"/>
        <v/>
      </c>
      <c r="BG47" s="108" t="str">
        <f t="shared" ca="1" si="45"/>
        <v/>
      </c>
      <c r="BH47" s="108" t="str">
        <f t="shared" ca="1" si="45"/>
        <v/>
      </c>
      <c r="BI47" s="108" t="str">
        <f t="shared" ca="1" si="45"/>
        <v/>
      </c>
      <c r="BJ47" s="108" t="str">
        <f t="shared" ca="1" si="45"/>
        <v/>
      </c>
      <c r="BK47" s="108" t="str">
        <f t="shared" ca="1" si="45"/>
        <v/>
      </c>
      <c r="BL47" s="108" t="str">
        <f t="shared" ca="1" si="45"/>
        <v/>
      </c>
      <c r="BM47" s="108" t="str">
        <f t="shared" ca="1" si="45"/>
        <v/>
      </c>
      <c r="BN47" s="108" t="str">
        <f t="shared" ca="1" si="45"/>
        <v/>
      </c>
      <c r="BO47" s="108" t="str">
        <f t="shared" ca="1" si="45"/>
        <v/>
      </c>
      <c r="BP47" s="108" t="str">
        <f t="shared" ca="1" si="45"/>
        <v/>
      </c>
      <c r="BQ47" s="108" t="str">
        <f t="shared" ca="1" si="45"/>
        <v/>
      </c>
      <c r="BR47" s="108" t="str">
        <f t="shared" ca="1" si="45"/>
        <v/>
      </c>
      <c r="BS47" s="108" t="str">
        <f t="shared" ca="1" si="45"/>
        <v/>
      </c>
      <c r="BT47" s="108" t="str">
        <f t="shared" ca="1" si="45"/>
        <v/>
      </c>
      <c r="BU47" s="108" t="str">
        <f t="shared" ca="1" si="45"/>
        <v/>
      </c>
      <c r="BV47" s="108" t="str">
        <f t="shared" ca="1" si="45"/>
        <v/>
      </c>
      <c r="BW47" s="108" t="str">
        <f t="shared" ca="1" si="45"/>
        <v/>
      </c>
      <c r="BX47" s="108" t="str">
        <f t="shared" ca="1" si="45"/>
        <v/>
      </c>
      <c r="BY47" s="108" t="str">
        <f t="shared" ca="1" si="45"/>
        <v/>
      </c>
      <c r="BZ47" s="108" t="str">
        <f t="shared" ca="1" si="45"/>
        <v/>
      </c>
      <c r="CA47" s="108" t="str">
        <f t="shared" ca="1" si="45"/>
        <v/>
      </c>
      <c r="CB47" s="108" t="str">
        <f t="shared" ca="1" si="45"/>
        <v/>
      </c>
      <c r="CC47" s="108" t="str">
        <f t="shared" ca="1" si="45"/>
        <v/>
      </c>
      <c r="CD47" s="108" t="str">
        <f t="shared" ca="1" si="45"/>
        <v/>
      </c>
      <c r="CE47" s="108" t="str">
        <f t="shared" ca="1" si="45"/>
        <v/>
      </c>
      <c r="CF47" s="108" t="str">
        <f t="shared" ca="1" si="45"/>
        <v/>
      </c>
      <c r="CG47" s="108" t="str">
        <f t="shared" ca="1" si="45"/>
        <v/>
      </c>
      <c r="CH47" s="108" t="str">
        <f t="shared" ca="1" si="45"/>
        <v/>
      </c>
      <c r="CI47" s="108" t="str">
        <f t="shared" ca="1" si="45"/>
        <v/>
      </c>
      <c r="CJ47" s="108" t="str">
        <f t="shared" ca="1" si="45"/>
        <v/>
      </c>
      <c r="CK47" s="108" t="str">
        <f t="shared" ca="1" si="45"/>
        <v/>
      </c>
      <c r="CL47" s="108" t="str">
        <f t="shared" ca="1" si="45"/>
        <v/>
      </c>
      <c r="CM47" s="108" t="str">
        <f t="shared" ca="1" si="45"/>
        <v/>
      </c>
      <c r="CN47" s="108" t="str">
        <f t="shared" ca="1" si="45"/>
        <v/>
      </c>
      <c r="CO47" s="108" t="str">
        <f t="shared" ca="1" si="45"/>
        <v/>
      </c>
      <c r="CP47" s="108" t="str">
        <f t="shared" ca="1" si="45"/>
        <v/>
      </c>
      <c r="CQ47" s="108" t="str">
        <f t="shared" ca="1" si="45"/>
        <v/>
      </c>
      <c r="CR47" s="108" t="str">
        <f t="shared" ca="1" si="45"/>
        <v/>
      </c>
      <c r="CS47" s="108" t="str">
        <f t="shared" ca="1" si="45"/>
        <v/>
      </c>
      <c r="CT47" s="108" t="str">
        <f t="shared" ca="1" si="45"/>
        <v/>
      </c>
      <c r="CU47" s="108" t="str">
        <f t="shared" ca="1" si="45"/>
        <v/>
      </c>
      <c r="CV47" s="108" t="str">
        <f t="shared" ca="1" si="45"/>
        <v/>
      </c>
      <c r="CW47" s="108" t="str">
        <f t="shared" ca="1" si="45"/>
        <v/>
      </c>
      <c r="CX47" s="108" t="str">
        <f t="shared" ca="1" si="45"/>
        <v/>
      </c>
      <c r="CY47" s="108" t="str">
        <f t="shared" ca="1" si="45"/>
        <v/>
      </c>
      <c r="CZ47" s="108" t="str">
        <f t="shared" ca="1" si="45"/>
        <v/>
      </c>
      <c r="DA47" s="108" t="str">
        <f t="shared" ca="1" si="45"/>
        <v/>
      </c>
      <c r="DB47" s="108" t="str">
        <f t="shared" ca="1" si="45"/>
        <v/>
      </c>
      <c r="DC47" s="108" t="str">
        <f t="shared" ca="1" si="45"/>
        <v/>
      </c>
      <c r="DE47" s="107"/>
      <c r="DF47" s="107"/>
      <c r="DG47" s="107"/>
      <c r="DH47" s="107"/>
      <c r="DI47" s="107"/>
      <c r="DJ47" s="107"/>
      <c r="DK47" s="107"/>
      <c r="DL47" s="107"/>
      <c r="DM47" s="107"/>
      <c r="DN47" s="107"/>
      <c r="DO47" s="107"/>
      <c r="DP47" s="107"/>
      <c r="DQ47" s="107"/>
      <c r="DR47" s="108" t="s">
        <v>1506</v>
      </c>
      <c r="DS47" s="107"/>
      <c r="DT47" s="107"/>
      <c r="DU47" s="107"/>
      <c r="DV47" s="107"/>
      <c r="DW47" s="107"/>
      <c r="DX47" s="107"/>
      <c r="DY47" s="107"/>
      <c r="DZ47" s="107"/>
      <c r="EA47" s="108" t="s">
        <v>1509</v>
      </c>
      <c r="EB47" s="107"/>
      <c r="EC47" s="107"/>
      <c r="ED47" s="107"/>
      <c r="EE47" s="107"/>
      <c r="EF47" s="107"/>
      <c r="EG47" s="107"/>
      <c r="EH47" s="107"/>
      <c r="EI47" s="107"/>
      <c r="EJ47" s="107"/>
      <c r="EK47" s="107"/>
      <c r="EL47" s="107"/>
      <c r="EM47" s="107"/>
      <c r="EN47" s="107"/>
      <c r="EO47" s="107"/>
      <c r="EP47" s="107"/>
      <c r="EQ47" s="107"/>
      <c r="ER47" s="107"/>
      <c r="ES47" s="107"/>
      <c r="ET47" s="108" t="s">
        <v>1294</v>
      </c>
      <c r="EU47" s="107"/>
      <c r="EV47" s="107"/>
      <c r="EW47" s="107"/>
      <c r="EX47" s="107"/>
      <c r="EY47" s="107"/>
      <c r="EZ47" s="107"/>
      <c r="FA47" s="107"/>
      <c r="FB47" s="107"/>
      <c r="FC47" s="107"/>
      <c r="FD47" s="107"/>
      <c r="FE47" s="107"/>
      <c r="FF47" s="107"/>
      <c r="FG47" s="107"/>
      <c r="FH47" s="107"/>
      <c r="FI47" s="107"/>
      <c r="FJ47" s="107"/>
      <c r="FK47" s="107"/>
      <c r="FL47" s="107"/>
      <c r="FM47" s="107"/>
      <c r="FN47" s="107"/>
      <c r="FO47" s="107"/>
      <c r="FP47" s="107"/>
      <c r="FQ47" s="107"/>
      <c r="FR47" s="107"/>
      <c r="FS47" s="107"/>
      <c r="FT47" s="107"/>
      <c r="FU47" s="107"/>
      <c r="FV47" s="107"/>
      <c r="FW47" s="107"/>
      <c r="FX47" s="107"/>
      <c r="FY47" s="107"/>
      <c r="FZ47" s="108" t="s">
        <v>1414</v>
      </c>
      <c r="GA47" s="107"/>
      <c r="GB47" s="107"/>
      <c r="GC47" s="107"/>
      <c r="GD47" s="107"/>
      <c r="GE47" s="107"/>
      <c r="GF47" s="107"/>
      <c r="GG47" s="107"/>
      <c r="GH47" s="107"/>
      <c r="GI47" s="107"/>
      <c r="GJ47" s="107"/>
      <c r="GK47" s="107"/>
      <c r="GL47" s="107"/>
      <c r="GM47" s="107"/>
      <c r="GN47" s="107"/>
      <c r="GO47" s="107"/>
      <c r="GP47" s="107"/>
      <c r="GQ47" s="107"/>
      <c r="GR47" s="107"/>
      <c r="GS47" s="107"/>
      <c r="GT47" s="107"/>
      <c r="GU47" s="108" t="s">
        <v>1506</v>
      </c>
      <c r="GV47" s="108" t="s">
        <v>1509</v>
      </c>
      <c r="GW47" s="107"/>
      <c r="GX47" s="107"/>
      <c r="GY47" s="107"/>
      <c r="GZ47" s="107"/>
      <c r="HA47" s="108" t="s">
        <v>1260</v>
      </c>
      <c r="HB47" s="107"/>
      <c r="HC47" s="107"/>
      <c r="HD47" s="108" t="s">
        <v>1414</v>
      </c>
    </row>
    <row r="48" spans="1:212" ht="14.25">
      <c r="A48" s="200">
        <v>48</v>
      </c>
      <c r="B48" s="108" t="s">
        <v>1411</v>
      </c>
      <c r="C48" s="108" t="str">
        <f t="shared" ref="C48:DC48" ca="1" si="46">IF(COUNTIF(DD:DD,$B48),INDIRECT(_xludf.CONCAT("B",$A48)),"")</f>
        <v/>
      </c>
      <c r="D48" s="108" t="str">
        <f t="shared" ca="1" si="46"/>
        <v/>
      </c>
      <c r="E48" s="108" t="e">
        <f t="shared" ca="1" si="46"/>
        <v>#NAME?</v>
      </c>
      <c r="F48" s="108" t="e">
        <f t="shared" ca="1" si="46"/>
        <v>#NAME?</v>
      </c>
      <c r="G48" s="108" t="str">
        <f t="shared" ca="1" si="46"/>
        <v/>
      </c>
      <c r="H48" s="108" t="str">
        <f t="shared" ca="1" si="46"/>
        <v/>
      </c>
      <c r="I48" s="108" t="str">
        <f t="shared" ca="1" si="46"/>
        <v/>
      </c>
      <c r="J48" s="108" t="str">
        <f t="shared" ca="1" si="46"/>
        <v/>
      </c>
      <c r="K48" s="108" t="str">
        <f t="shared" ca="1" si="46"/>
        <v/>
      </c>
      <c r="L48" s="108" t="str">
        <f t="shared" ca="1" si="46"/>
        <v/>
      </c>
      <c r="M48" s="108" t="str">
        <f t="shared" ca="1" si="46"/>
        <v/>
      </c>
      <c r="N48" s="108" t="str">
        <f t="shared" ca="1" si="46"/>
        <v/>
      </c>
      <c r="O48" s="108" t="str">
        <f t="shared" ca="1" si="46"/>
        <v/>
      </c>
      <c r="P48" s="108" t="str">
        <f t="shared" ca="1" si="46"/>
        <v/>
      </c>
      <c r="Q48" s="108" t="str">
        <f t="shared" ca="1" si="46"/>
        <v/>
      </c>
      <c r="R48" s="108" t="str">
        <f t="shared" ca="1" si="46"/>
        <v/>
      </c>
      <c r="S48" s="108" t="str">
        <f t="shared" ca="1" si="46"/>
        <v/>
      </c>
      <c r="T48" s="108" t="str">
        <f t="shared" ca="1" si="46"/>
        <v/>
      </c>
      <c r="U48" s="108" t="str">
        <f t="shared" ca="1" si="46"/>
        <v/>
      </c>
      <c r="V48" s="108" t="str">
        <f t="shared" ca="1" si="46"/>
        <v/>
      </c>
      <c r="W48" s="108" t="str">
        <f t="shared" ca="1" si="46"/>
        <v/>
      </c>
      <c r="X48" s="108" t="str">
        <f t="shared" ca="1" si="46"/>
        <v/>
      </c>
      <c r="Y48" s="108" t="str">
        <f t="shared" ca="1" si="46"/>
        <v/>
      </c>
      <c r="Z48" s="108" t="str">
        <f t="shared" ca="1" si="46"/>
        <v/>
      </c>
      <c r="AA48" s="108" t="str">
        <f t="shared" ca="1" si="46"/>
        <v/>
      </c>
      <c r="AB48" s="108" t="str">
        <f t="shared" ca="1" si="46"/>
        <v/>
      </c>
      <c r="AC48" s="108" t="str">
        <f t="shared" ca="1" si="46"/>
        <v/>
      </c>
      <c r="AD48" s="108" t="str">
        <f t="shared" ca="1" si="46"/>
        <v/>
      </c>
      <c r="AE48" s="108" t="str">
        <f t="shared" ca="1" si="46"/>
        <v/>
      </c>
      <c r="AF48" s="108" t="str">
        <f t="shared" ca="1" si="46"/>
        <v/>
      </c>
      <c r="AG48" s="108" t="str">
        <f t="shared" ca="1" si="46"/>
        <v/>
      </c>
      <c r="AH48" s="108" t="str">
        <f t="shared" ca="1" si="46"/>
        <v/>
      </c>
      <c r="AI48" s="108" t="str">
        <f t="shared" ca="1" si="46"/>
        <v/>
      </c>
      <c r="AJ48" s="108" t="str">
        <f t="shared" ca="1" si="46"/>
        <v/>
      </c>
      <c r="AK48" s="108" t="str">
        <f t="shared" ca="1" si="46"/>
        <v/>
      </c>
      <c r="AL48" s="108" t="str">
        <f t="shared" ca="1" si="46"/>
        <v/>
      </c>
      <c r="AM48" s="108" t="str">
        <f t="shared" ca="1" si="46"/>
        <v/>
      </c>
      <c r="AN48" s="108" t="str">
        <f t="shared" ca="1" si="46"/>
        <v/>
      </c>
      <c r="AO48" s="108" t="str">
        <f t="shared" ca="1" si="46"/>
        <v/>
      </c>
      <c r="AP48" s="108" t="str">
        <f t="shared" ca="1" si="46"/>
        <v/>
      </c>
      <c r="AQ48" s="108" t="str">
        <f t="shared" ca="1" si="46"/>
        <v/>
      </c>
      <c r="AR48" s="108" t="str">
        <f t="shared" ca="1" si="46"/>
        <v/>
      </c>
      <c r="AS48" s="108" t="str">
        <f t="shared" ca="1" si="46"/>
        <v/>
      </c>
      <c r="AT48" s="108" t="str">
        <f t="shared" ca="1" si="46"/>
        <v/>
      </c>
      <c r="AU48" s="108" t="str">
        <f t="shared" ca="1" si="46"/>
        <v/>
      </c>
      <c r="AV48" s="108" t="str">
        <f t="shared" ca="1" si="46"/>
        <v/>
      </c>
      <c r="AW48" s="108" t="str">
        <f t="shared" ca="1" si="46"/>
        <v/>
      </c>
      <c r="AX48" s="108" t="str">
        <f t="shared" ca="1" si="46"/>
        <v/>
      </c>
      <c r="AY48" s="108" t="str">
        <f t="shared" ca="1" si="46"/>
        <v/>
      </c>
      <c r="AZ48" s="108" t="str">
        <f t="shared" ca="1" si="46"/>
        <v/>
      </c>
      <c r="BA48" s="108" t="str">
        <f t="shared" ca="1" si="46"/>
        <v/>
      </c>
      <c r="BB48" s="108" t="str">
        <f t="shared" ca="1" si="46"/>
        <v/>
      </c>
      <c r="BC48" s="108" t="str">
        <f t="shared" ca="1" si="46"/>
        <v/>
      </c>
      <c r="BD48" s="108" t="str">
        <f t="shared" ca="1" si="46"/>
        <v/>
      </c>
      <c r="BE48" s="108" t="str">
        <f t="shared" ca="1" si="46"/>
        <v/>
      </c>
      <c r="BF48" s="108" t="str">
        <f t="shared" ca="1" si="46"/>
        <v/>
      </c>
      <c r="BG48" s="108" t="str">
        <f t="shared" ca="1" si="46"/>
        <v/>
      </c>
      <c r="BH48" s="108" t="str">
        <f t="shared" ca="1" si="46"/>
        <v/>
      </c>
      <c r="BI48" s="108" t="str">
        <f t="shared" ca="1" si="46"/>
        <v/>
      </c>
      <c r="BJ48" s="108" t="str">
        <f t="shared" ca="1" si="46"/>
        <v/>
      </c>
      <c r="BK48" s="108" t="str">
        <f t="shared" ca="1" si="46"/>
        <v/>
      </c>
      <c r="BL48" s="108" t="str">
        <f t="shared" ca="1" si="46"/>
        <v/>
      </c>
      <c r="BM48" s="108" t="str">
        <f t="shared" ca="1" si="46"/>
        <v/>
      </c>
      <c r="BN48" s="108" t="str">
        <f t="shared" ca="1" si="46"/>
        <v/>
      </c>
      <c r="BO48" s="108" t="str">
        <f t="shared" ca="1" si="46"/>
        <v/>
      </c>
      <c r="BP48" s="108" t="str">
        <f t="shared" ca="1" si="46"/>
        <v/>
      </c>
      <c r="BQ48" s="108" t="str">
        <f t="shared" ca="1" si="46"/>
        <v/>
      </c>
      <c r="BR48" s="108" t="str">
        <f t="shared" ca="1" si="46"/>
        <v/>
      </c>
      <c r="BS48" s="108" t="str">
        <f t="shared" ca="1" si="46"/>
        <v/>
      </c>
      <c r="BT48" s="108" t="str">
        <f t="shared" ca="1" si="46"/>
        <v/>
      </c>
      <c r="BU48" s="108" t="str">
        <f t="shared" ca="1" si="46"/>
        <v/>
      </c>
      <c r="BV48" s="108" t="str">
        <f t="shared" ca="1" si="46"/>
        <v/>
      </c>
      <c r="BW48" s="108" t="str">
        <f t="shared" ca="1" si="46"/>
        <v/>
      </c>
      <c r="BX48" s="108" t="str">
        <f t="shared" ca="1" si="46"/>
        <v/>
      </c>
      <c r="BY48" s="108" t="str">
        <f t="shared" ca="1" si="46"/>
        <v/>
      </c>
      <c r="BZ48" s="108" t="str">
        <f t="shared" ca="1" si="46"/>
        <v/>
      </c>
      <c r="CA48" s="108" t="str">
        <f t="shared" ca="1" si="46"/>
        <v/>
      </c>
      <c r="CB48" s="108" t="str">
        <f t="shared" ca="1" si="46"/>
        <v/>
      </c>
      <c r="CC48" s="108" t="str">
        <f t="shared" ca="1" si="46"/>
        <v/>
      </c>
      <c r="CD48" s="108" t="str">
        <f t="shared" ca="1" si="46"/>
        <v/>
      </c>
      <c r="CE48" s="108" t="str">
        <f t="shared" ca="1" si="46"/>
        <v/>
      </c>
      <c r="CF48" s="108" t="str">
        <f t="shared" ca="1" si="46"/>
        <v/>
      </c>
      <c r="CG48" s="108" t="str">
        <f t="shared" ca="1" si="46"/>
        <v/>
      </c>
      <c r="CH48" s="108" t="str">
        <f t="shared" ca="1" si="46"/>
        <v/>
      </c>
      <c r="CI48" s="108" t="str">
        <f t="shared" ca="1" si="46"/>
        <v/>
      </c>
      <c r="CJ48" s="108" t="str">
        <f t="shared" ca="1" si="46"/>
        <v/>
      </c>
      <c r="CK48" s="108" t="str">
        <f t="shared" ca="1" si="46"/>
        <v/>
      </c>
      <c r="CL48" s="108" t="str">
        <f t="shared" ca="1" si="46"/>
        <v/>
      </c>
      <c r="CM48" s="108" t="str">
        <f t="shared" ca="1" si="46"/>
        <v/>
      </c>
      <c r="CN48" s="108" t="str">
        <f t="shared" ca="1" si="46"/>
        <v/>
      </c>
      <c r="CO48" s="108" t="str">
        <f t="shared" ca="1" si="46"/>
        <v/>
      </c>
      <c r="CP48" s="108" t="str">
        <f t="shared" ca="1" si="46"/>
        <v/>
      </c>
      <c r="CQ48" s="108" t="str">
        <f t="shared" ca="1" si="46"/>
        <v/>
      </c>
      <c r="CR48" s="108" t="str">
        <f t="shared" ca="1" si="46"/>
        <v/>
      </c>
      <c r="CS48" s="108" t="str">
        <f t="shared" ca="1" si="46"/>
        <v/>
      </c>
      <c r="CT48" s="108" t="str">
        <f t="shared" ca="1" si="46"/>
        <v/>
      </c>
      <c r="CU48" s="108" t="str">
        <f t="shared" ca="1" si="46"/>
        <v/>
      </c>
      <c r="CV48" s="108" t="str">
        <f t="shared" ca="1" si="46"/>
        <v/>
      </c>
      <c r="CW48" s="108" t="str">
        <f t="shared" ca="1" si="46"/>
        <v/>
      </c>
      <c r="CX48" s="108" t="str">
        <f t="shared" ca="1" si="46"/>
        <v/>
      </c>
      <c r="CY48" s="108" t="str">
        <f t="shared" ca="1" si="46"/>
        <v/>
      </c>
      <c r="CZ48" s="108" t="str">
        <f t="shared" ca="1" si="46"/>
        <v/>
      </c>
      <c r="DA48" s="108" t="str">
        <f t="shared" ca="1" si="46"/>
        <v/>
      </c>
      <c r="DB48" s="108" t="str">
        <f t="shared" ca="1" si="46"/>
        <v/>
      </c>
      <c r="DC48" s="108" t="str">
        <f t="shared" ca="1" si="46"/>
        <v/>
      </c>
      <c r="DD48" s="107"/>
      <c r="DE48" s="107"/>
      <c r="DF48" s="107"/>
      <c r="DG48" s="107"/>
      <c r="DH48" s="107"/>
      <c r="DI48" s="107"/>
      <c r="DJ48" s="107"/>
      <c r="DK48" s="107"/>
      <c r="DL48" s="107"/>
      <c r="DM48" s="107"/>
      <c r="DN48" s="107"/>
      <c r="DO48" s="107"/>
      <c r="DP48" s="107"/>
      <c r="DQ48" s="107"/>
      <c r="DR48" s="108" t="s">
        <v>1509</v>
      </c>
      <c r="DS48" s="107"/>
      <c r="DT48" s="107"/>
      <c r="DU48" s="107"/>
      <c r="DV48" s="107"/>
      <c r="DW48" s="107"/>
      <c r="DX48" s="107"/>
      <c r="DY48" s="107"/>
      <c r="DZ48" s="107"/>
      <c r="EA48" s="107"/>
      <c r="EB48" s="107"/>
      <c r="EC48" s="107"/>
      <c r="ED48" s="107"/>
      <c r="EE48" s="107"/>
      <c r="EF48" s="107"/>
      <c r="EG48" s="107"/>
      <c r="EH48" s="107"/>
      <c r="EI48" s="107"/>
      <c r="EJ48" s="107"/>
      <c r="EK48" s="107"/>
      <c r="EL48" s="107"/>
      <c r="EM48" s="107"/>
      <c r="EN48" s="107"/>
      <c r="EO48" s="107"/>
      <c r="EP48" s="107"/>
      <c r="EQ48" s="107"/>
      <c r="ER48" s="107"/>
      <c r="ES48" s="107"/>
      <c r="ET48" s="108" t="s">
        <v>1442</v>
      </c>
      <c r="EU48" s="107"/>
      <c r="EV48" s="107"/>
      <c r="EW48" s="107"/>
      <c r="EX48" s="107"/>
      <c r="EY48" s="107"/>
      <c r="EZ48" s="107"/>
      <c r="FA48" s="107"/>
      <c r="FB48" s="107"/>
      <c r="FC48" s="107"/>
      <c r="FD48" s="107"/>
      <c r="FE48" s="107"/>
      <c r="FF48" s="107"/>
      <c r="FG48" s="107"/>
      <c r="FH48" s="107"/>
      <c r="FI48" s="107"/>
      <c r="FJ48" s="107"/>
      <c r="FK48" s="107"/>
      <c r="FL48" s="107"/>
      <c r="FM48" s="107"/>
      <c r="FN48" s="107"/>
      <c r="FO48" s="107"/>
      <c r="FP48" s="107"/>
      <c r="FQ48" s="107"/>
      <c r="FR48" s="107"/>
      <c r="FS48" s="107"/>
      <c r="FT48" s="107"/>
      <c r="FU48" s="107"/>
      <c r="FV48" s="107"/>
      <c r="FW48" s="107"/>
      <c r="FX48" s="107"/>
      <c r="FY48" s="107"/>
      <c r="FZ48" s="108" t="s">
        <v>1430</v>
      </c>
      <c r="GA48" s="107"/>
      <c r="GB48" s="107"/>
      <c r="GC48" s="107"/>
      <c r="GD48" s="107"/>
      <c r="GE48" s="107"/>
      <c r="GF48" s="107"/>
      <c r="GG48" s="107"/>
      <c r="GH48" s="107"/>
      <c r="GI48" s="107"/>
      <c r="GJ48" s="107"/>
      <c r="GK48" s="107"/>
      <c r="GL48" s="107"/>
      <c r="GM48" s="107"/>
      <c r="GN48" s="107"/>
      <c r="GO48" s="107"/>
      <c r="GP48" s="107"/>
      <c r="GQ48" s="107"/>
      <c r="GR48" s="107"/>
      <c r="GS48" s="107"/>
      <c r="GT48" s="107"/>
      <c r="GU48" s="108" t="s">
        <v>1509</v>
      </c>
      <c r="GV48" s="107"/>
      <c r="GW48" s="107"/>
      <c r="GX48" s="107"/>
      <c r="GY48" s="107"/>
      <c r="GZ48" s="107"/>
      <c r="HA48" s="108" t="s">
        <v>1294</v>
      </c>
      <c r="HB48" s="107"/>
      <c r="HC48" s="107"/>
      <c r="HD48" s="108" t="s">
        <v>1430</v>
      </c>
    </row>
    <row r="49" spans="1:212" ht="14.25">
      <c r="A49" s="200">
        <v>49</v>
      </c>
      <c r="B49" s="202" t="s">
        <v>1414</v>
      </c>
      <c r="C49" s="108" t="e">
        <f t="shared" ref="C49:DC49" ca="1" si="47">IF(COUNTIF(DD:DD,$B49),INDIRECT(_xludf.CONCAT("B",$A49)),"")</f>
        <v>#NAME?</v>
      </c>
      <c r="D49" s="108" t="str">
        <f t="shared" ca="1" si="47"/>
        <v/>
      </c>
      <c r="E49" s="108" t="str">
        <f t="shared" ca="1" si="47"/>
        <v/>
      </c>
      <c r="F49" s="108" t="e">
        <f t="shared" ca="1" si="47"/>
        <v>#NAME?</v>
      </c>
      <c r="G49" s="108" t="e">
        <f t="shared" ca="1" si="47"/>
        <v>#NAME?</v>
      </c>
      <c r="H49" s="108" t="e">
        <f t="shared" ca="1" si="47"/>
        <v>#NAME?</v>
      </c>
      <c r="I49" s="108" t="e">
        <f t="shared" ca="1" si="47"/>
        <v>#NAME?</v>
      </c>
      <c r="J49" s="108" t="str">
        <f t="shared" ca="1" si="47"/>
        <v/>
      </c>
      <c r="K49" s="108" t="str">
        <f t="shared" ca="1" si="47"/>
        <v/>
      </c>
      <c r="L49" s="108" t="e">
        <f t="shared" ca="1" si="47"/>
        <v>#NAME?</v>
      </c>
      <c r="M49" s="108" t="e">
        <f t="shared" ca="1" si="47"/>
        <v>#NAME?</v>
      </c>
      <c r="N49" s="108" t="str">
        <f t="shared" ca="1" si="47"/>
        <v/>
      </c>
      <c r="O49" s="108" t="str">
        <f t="shared" ca="1" si="47"/>
        <v/>
      </c>
      <c r="P49" s="108" t="str">
        <f t="shared" ca="1" si="47"/>
        <v/>
      </c>
      <c r="Q49" s="108" t="e">
        <f t="shared" ca="1" si="47"/>
        <v>#NAME?</v>
      </c>
      <c r="R49" s="108" t="e">
        <f t="shared" ca="1" si="47"/>
        <v>#NAME?</v>
      </c>
      <c r="S49" s="108" t="str">
        <f t="shared" ca="1" si="47"/>
        <v/>
      </c>
      <c r="T49" s="108" t="e">
        <f t="shared" ca="1" si="47"/>
        <v>#NAME?</v>
      </c>
      <c r="U49" s="108" t="e">
        <f t="shared" ca="1" si="47"/>
        <v>#NAME?</v>
      </c>
      <c r="V49" s="108" t="e">
        <f t="shared" ca="1" si="47"/>
        <v>#NAME?</v>
      </c>
      <c r="W49" s="108" t="str">
        <f t="shared" ca="1" si="47"/>
        <v/>
      </c>
      <c r="X49" s="108" t="str">
        <f t="shared" ca="1" si="47"/>
        <v/>
      </c>
      <c r="Y49" s="108" t="str">
        <f t="shared" ca="1" si="47"/>
        <v/>
      </c>
      <c r="Z49" s="108" t="e">
        <f t="shared" ca="1" si="47"/>
        <v>#NAME?</v>
      </c>
      <c r="AA49" s="108" t="e">
        <f t="shared" ca="1" si="47"/>
        <v>#NAME?</v>
      </c>
      <c r="AB49" s="108" t="e">
        <f t="shared" ca="1" si="47"/>
        <v>#NAME?</v>
      </c>
      <c r="AC49" s="108" t="str">
        <f t="shared" ca="1" si="47"/>
        <v/>
      </c>
      <c r="AD49" s="108" t="e">
        <f t="shared" ca="1" si="47"/>
        <v>#NAME?</v>
      </c>
      <c r="AE49" s="108" t="e">
        <f t="shared" ca="1" si="47"/>
        <v>#NAME?</v>
      </c>
      <c r="AF49" s="108" t="e">
        <f t="shared" ca="1" si="47"/>
        <v>#NAME?</v>
      </c>
      <c r="AG49" s="108" t="e">
        <f t="shared" ca="1" si="47"/>
        <v>#NAME?</v>
      </c>
      <c r="AH49" s="108" t="e">
        <f t="shared" ca="1" si="47"/>
        <v>#NAME?</v>
      </c>
      <c r="AI49" s="108" t="str">
        <f t="shared" ca="1" si="47"/>
        <v/>
      </c>
      <c r="AJ49" s="108" t="e">
        <f t="shared" ca="1" si="47"/>
        <v>#NAME?</v>
      </c>
      <c r="AK49" s="108" t="e">
        <f t="shared" ca="1" si="47"/>
        <v>#NAME?</v>
      </c>
      <c r="AL49" s="108" t="str">
        <f t="shared" ca="1" si="47"/>
        <v/>
      </c>
      <c r="AM49" s="108" t="e">
        <f t="shared" ca="1" si="47"/>
        <v>#NAME?</v>
      </c>
      <c r="AN49" s="108" t="e">
        <f t="shared" ca="1" si="47"/>
        <v>#NAME?</v>
      </c>
      <c r="AO49" s="108" t="e">
        <f t="shared" ca="1" si="47"/>
        <v>#NAME?</v>
      </c>
      <c r="AP49" s="108" t="str">
        <f t="shared" ca="1" si="47"/>
        <v/>
      </c>
      <c r="AQ49" s="108" t="e">
        <f t="shared" ca="1" si="47"/>
        <v>#NAME?</v>
      </c>
      <c r="AR49" s="108" t="str">
        <f t="shared" ca="1" si="47"/>
        <v/>
      </c>
      <c r="AS49" s="108" t="e">
        <f t="shared" ca="1" si="47"/>
        <v>#NAME?</v>
      </c>
      <c r="AT49" s="108" t="e">
        <f t="shared" ca="1" si="47"/>
        <v>#NAME?</v>
      </c>
      <c r="AU49" s="108" t="e">
        <f t="shared" ca="1" si="47"/>
        <v>#NAME?</v>
      </c>
      <c r="AV49" s="108" t="e">
        <f t="shared" ca="1" si="47"/>
        <v>#NAME?</v>
      </c>
      <c r="AW49" s="108" t="str">
        <f t="shared" ca="1" si="47"/>
        <v/>
      </c>
      <c r="AX49" s="108" t="e">
        <f t="shared" ca="1" si="47"/>
        <v>#NAME?</v>
      </c>
      <c r="AY49" s="108" t="str">
        <f t="shared" ca="1" si="47"/>
        <v/>
      </c>
      <c r="AZ49" s="108" t="e">
        <f t="shared" ca="1" si="47"/>
        <v>#NAME?</v>
      </c>
      <c r="BA49" s="108" t="e">
        <f t="shared" ca="1" si="47"/>
        <v>#NAME?</v>
      </c>
      <c r="BB49" s="108" t="str">
        <f t="shared" ca="1" si="47"/>
        <v/>
      </c>
      <c r="BC49" s="108" t="e">
        <f t="shared" ca="1" si="47"/>
        <v>#NAME?</v>
      </c>
      <c r="BD49" s="108" t="e">
        <f t="shared" ca="1" si="47"/>
        <v>#NAME?</v>
      </c>
      <c r="BE49" s="108" t="e">
        <f t="shared" ca="1" si="47"/>
        <v>#NAME?</v>
      </c>
      <c r="BF49" s="108" t="e">
        <f t="shared" ca="1" si="47"/>
        <v>#NAME?</v>
      </c>
      <c r="BG49" s="108" t="str">
        <f t="shared" ca="1" si="47"/>
        <v/>
      </c>
      <c r="BH49" s="108" t="str">
        <f t="shared" ca="1" si="47"/>
        <v/>
      </c>
      <c r="BI49" s="108" t="e">
        <f t="shared" ca="1" si="47"/>
        <v>#NAME?</v>
      </c>
      <c r="BJ49" s="108" t="str">
        <f t="shared" ca="1" si="47"/>
        <v/>
      </c>
      <c r="BK49" s="108" t="e">
        <f t="shared" ca="1" si="47"/>
        <v>#NAME?</v>
      </c>
      <c r="BL49" s="108" t="e">
        <f t="shared" ca="1" si="47"/>
        <v>#NAME?</v>
      </c>
      <c r="BM49" s="108" t="e">
        <f t="shared" ca="1" si="47"/>
        <v>#NAME?</v>
      </c>
      <c r="BN49" s="108" t="str">
        <f t="shared" ca="1" si="47"/>
        <v/>
      </c>
      <c r="BO49" s="108" t="e">
        <f t="shared" ca="1" si="47"/>
        <v>#NAME?</v>
      </c>
      <c r="BP49" s="108" t="str">
        <f t="shared" ca="1" si="47"/>
        <v/>
      </c>
      <c r="BQ49" s="108" t="e">
        <f t="shared" ca="1" si="47"/>
        <v>#NAME?</v>
      </c>
      <c r="BR49" s="108" t="e">
        <f t="shared" ca="1" si="47"/>
        <v>#NAME?</v>
      </c>
      <c r="BS49" s="108" t="e">
        <f t="shared" ca="1" si="47"/>
        <v>#NAME?</v>
      </c>
      <c r="BT49" s="108" t="e">
        <f t="shared" ca="1" si="47"/>
        <v>#NAME?</v>
      </c>
      <c r="BU49" s="108" t="str">
        <f t="shared" ca="1" si="47"/>
        <v/>
      </c>
      <c r="BV49" s="108" t="str">
        <f t="shared" ca="1" si="47"/>
        <v/>
      </c>
      <c r="BW49" s="108" t="e">
        <f t="shared" ca="1" si="47"/>
        <v>#NAME?</v>
      </c>
      <c r="BX49" s="108" t="str">
        <f t="shared" ca="1" si="47"/>
        <v/>
      </c>
      <c r="BY49" s="108" t="e">
        <f t="shared" ca="1" si="47"/>
        <v>#NAME?</v>
      </c>
      <c r="BZ49" s="108" t="e">
        <f t="shared" ca="1" si="47"/>
        <v>#NAME?</v>
      </c>
      <c r="CA49" s="108" t="str">
        <f t="shared" ca="1" si="47"/>
        <v/>
      </c>
      <c r="CB49" s="108" t="e">
        <f t="shared" ca="1" si="47"/>
        <v>#NAME?</v>
      </c>
      <c r="CC49" s="108" t="e">
        <f t="shared" ca="1" si="47"/>
        <v>#NAME?</v>
      </c>
      <c r="CD49" s="108" t="e">
        <f t="shared" ca="1" si="47"/>
        <v>#NAME?</v>
      </c>
      <c r="CE49" s="108" t="e">
        <f t="shared" ca="1" si="47"/>
        <v>#NAME?</v>
      </c>
      <c r="CF49" s="108" t="e">
        <f t="shared" ca="1" si="47"/>
        <v>#NAME?</v>
      </c>
      <c r="CG49" s="108" t="e">
        <f t="shared" ca="1" si="47"/>
        <v>#NAME?</v>
      </c>
      <c r="CH49" s="108" t="e">
        <f t="shared" ca="1" si="47"/>
        <v>#NAME?</v>
      </c>
      <c r="CI49" s="108" t="e">
        <f t="shared" ca="1" si="47"/>
        <v>#NAME?</v>
      </c>
      <c r="CJ49" s="108" t="str">
        <f t="shared" ca="1" si="47"/>
        <v/>
      </c>
      <c r="CK49" s="108" t="e">
        <f t="shared" ca="1" si="47"/>
        <v>#NAME?</v>
      </c>
      <c r="CL49" s="108" t="e">
        <f t="shared" ca="1" si="47"/>
        <v>#NAME?</v>
      </c>
      <c r="CM49" s="108" t="str">
        <f t="shared" ca="1" si="47"/>
        <v/>
      </c>
      <c r="CN49" s="108" t="str">
        <f t="shared" ca="1" si="47"/>
        <v/>
      </c>
      <c r="CO49" s="108" t="e">
        <f t="shared" ca="1" si="47"/>
        <v>#NAME?</v>
      </c>
      <c r="CP49" s="108" t="e">
        <f t="shared" ca="1" si="47"/>
        <v>#NAME?</v>
      </c>
      <c r="CQ49" s="108" t="e">
        <f t="shared" ca="1" si="47"/>
        <v>#NAME?</v>
      </c>
      <c r="CR49" s="108" t="str">
        <f t="shared" ca="1" si="47"/>
        <v/>
      </c>
      <c r="CS49" s="108" t="e">
        <f t="shared" ca="1" si="47"/>
        <v>#NAME?</v>
      </c>
      <c r="CT49" s="108" t="e">
        <f t="shared" ca="1" si="47"/>
        <v>#NAME?</v>
      </c>
      <c r="CU49" s="108" t="e">
        <f t="shared" ca="1" si="47"/>
        <v>#NAME?</v>
      </c>
      <c r="CV49" s="108" t="str">
        <f t="shared" ca="1" si="47"/>
        <v/>
      </c>
      <c r="CW49" s="108" t="str">
        <f t="shared" ca="1" si="47"/>
        <v/>
      </c>
      <c r="CX49" s="108" t="e">
        <f t="shared" ca="1" si="47"/>
        <v>#NAME?</v>
      </c>
      <c r="CY49" s="108" t="e">
        <f t="shared" ca="1" si="47"/>
        <v>#NAME?</v>
      </c>
      <c r="CZ49" s="108" t="e">
        <f t="shared" ca="1" si="47"/>
        <v>#NAME?</v>
      </c>
      <c r="DA49" s="108" t="e">
        <f t="shared" ca="1" si="47"/>
        <v>#NAME?</v>
      </c>
      <c r="DB49" s="108" t="e">
        <f t="shared" ca="1" si="47"/>
        <v>#NAME?</v>
      </c>
      <c r="DC49" s="108" t="e">
        <f t="shared" ca="1" si="47"/>
        <v>#NAME?</v>
      </c>
      <c r="DD49" s="107"/>
      <c r="DE49" s="107"/>
      <c r="DF49" s="107"/>
      <c r="DG49" s="107"/>
      <c r="DH49" s="107"/>
      <c r="DI49" s="107"/>
      <c r="DJ49" s="107"/>
      <c r="DK49" s="107"/>
      <c r="DL49" s="107"/>
      <c r="DM49" s="107"/>
      <c r="DN49" s="107"/>
      <c r="DO49" s="107"/>
      <c r="DP49" s="107"/>
      <c r="DQ49" s="107"/>
      <c r="DR49" s="107"/>
      <c r="DS49" s="107"/>
      <c r="DT49" s="107"/>
      <c r="DU49" s="107"/>
      <c r="DV49" s="107"/>
      <c r="DW49" s="107"/>
      <c r="DX49" s="107"/>
      <c r="DY49" s="107"/>
      <c r="DZ49" s="107"/>
      <c r="EA49" s="107"/>
      <c r="EB49" s="107"/>
      <c r="EC49" s="107"/>
      <c r="ED49" s="107"/>
      <c r="EE49" s="107"/>
      <c r="EF49" s="107"/>
      <c r="EG49" s="107"/>
      <c r="EH49" s="107"/>
      <c r="EI49" s="107"/>
      <c r="EJ49" s="107"/>
      <c r="EK49" s="107"/>
      <c r="EL49" s="107"/>
      <c r="EM49" s="107"/>
      <c r="EN49" s="107"/>
      <c r="EO49" s="107"/>
      <c r="EP49" s="107"/>
      <c r="EQ49" s="107"/>
      <c r="ER49" s="107"/>
      <c r="ES49" s="107"/>
      <c r="ET49" s="108" t="s">
        <v>1414</v>
      </c>
      <c r="EU49" s="107"/>
      <c r="EV49" s="107"/>
      <c r="EW49" s="107"/>
      <c r="EX49" s="107"/>
      <c r="EY49" s="107"/>
      <c r="EZ49" s="107"/>
      <c r="FA49" s="107"/>
      <c r="FB49" s="107"/>
      <c r="FC49" s="107"/>
      <c r="FD49" s="107"/>
      <c r="FE49" s="107"/>
      <c r="FF49" s="107"/>
      <c r="FG49" s="107"/>
      <c r="FH49" s="107"/>
      <c r="FI49" s="107"/>
      <c r="FJ49" s="107"/>
      <c r="FK49" s="107"/>
      <c r="FL49" s="107"/>
      <c r="FM49" s="107"/>
      <c r="FN49" s="107"/>
      <c r="FO49" s="107"/>
      <c r="FP49" s="107"/>
      <c r="FQ49" s="107"/>
      <c r="FR49" s="107"/>
      <c r="FS49" s="107"/>
      <c r="FT49" s="107"/>
      <c r="FU49" s="107"/>
      <c r="FV49" s="107"/>
      <c r="FW49" s="107"/>
      <c r="FX49" s="107"/>
      <c r="FY49" s="107"/>
      <c r="FZ49" s="107"/>
      <c r="GA49" s="107"/>
      <c r="GB49" s="107"/>
      <c r="GC49" s="107"/>
      <c r="GD49" s="107"/>
      <c r="GE49" s="107"/>
      <c r="GF49" s="107"/>
      <c r="GG49" s="107"/>
      <c r="GH49" s="107"/>
      <c r="GI49" s="107"/>
      <c r="GJ49" s="107"/>
      <c r="GK49" s="107"/>
      <c r="GL49" s="107"/>
      <c r="GM49" s="107"/>
      <c r="GN49" s="107"/>
      <c r="GO49" s="107"/>
      <c r="GP49" s="107"/>
      <c r="GQ49" s="107"/>
      <c r="GR49" s="107"/>
      <c r="GS49" s="107"/>
      <c r="GT49" s="107"/>
      <c r="GU49" s="107"/>
      <c r="GV49" s="107"/>
      <c r="GW49" s="107"/>
      <c r="GX49" s="107"/>
      <c r="GY49" s="107"/>
      <c r="GZ49" s="107"/>
      <c r="HA49" s="108" t="s">
        <v>1442</v>
      </c>
      <c r="HB49" s="107"/>
      <c r="HC49" s="107"/>
      <c r="HD49" s="107"/>
    </row>
    <row r="50" spans="1:212" ht="14.25">
      <c r="A50" s="200">
        <v>50</v>
      </c>
      <c r="B50" s="202" t="s">
        <v>1417</v>
      </c>
      <c r="C50" s="108" t="str">
        <f t="shared" ref="C50:DC50" ca="1" si="48">IF(COUNTIF(DD:DD,$B50),INDIRECT(_xludf.CONCAT("B",$A50)),"")</f>
        <v/>
      </c>
      <c r="D50" s="108" t="str">
        <f t="shared" ca="1" si="48"/>
        <v/>
      </c>
      <c r="E50" s="108" t="e">
        <f t="shared" ca="1" si="48"/>
        <v>#NAME?</v>
      </c>
      <c r="F50" s="108" t="e">
        <f t="shared" ca="1" si="48"/>
        <v>#NAME?</v>
      </c>
      <c r="G50" s="108" t="e">
        <f t="shared" ca="1" si="48"/>
        <v>#NAME?</v>
      </c>
      <c r="H50" s="108" t="e">
        <f t="shared" ca="1" si="48"/>
        <v>#NAME?</v>
      </c>
      <c r="I50" s="108" t="str">
        <f t="shared" ca="1" si="48"/>
        <v/>
      </c>
      <c r="J50" s="108" t="str">
        <f t="shared" ca="1" si="48"/>
        <v/>
      </c>
      <c r="K50" s="108" t="str">
        <f t="shared" ca="1" si="48"/>
        <v/>
      </c>
      <c r="L50" s="108" t="e">
        <f t="shared" ca="1" si="48"/>
        <v>#NAME?</v>
      </c>
      <c r="M50" s="108" t="str">
        <f t="shared" ca="1" si="48"/>
        <v/>
      </c>
      <c r="N50" s="108" t="e">
        <f t="shared" ca="1" si="48"/>
        <v>#NAME?</v>
      </c>
      <c r="O50" s="108" t="e">
        <f t="shared" ca="1" si="48"/>
        <v>#NAME?</v>
      </c>
      <c r="P50" s="108" t="e">
        <f t="shared" ca="1" si="48"/>
        <v>#NAME?</v>
      </c>
      <c r="Q50" s="108" t="e">
        <f t="shared" ca="1" si="48"/>
        <v>#NAME?</v>
      </c>
      <c r="R50" s="108" t="e">
        <f t="shared" ca="1" si="48"/>
        <v>#NAME?</v>
      </c>
      <c r="S50" s="108" t="e">
        <f t="shared" ca="1" si="48"/>
        <v>#NAME?</v>
      </c>
      <c r="T50" s="108" t="e">
        <f t="shared" ca="1" si="48"/>
        <v>#NAME?</v>
      </c>
      <c r="U50" s="108" t="e">
        <f t="shared" ca="1" si="48"/>
        <v>#NAME?</v>
      </c>
      <c r="V50" s="108" t="e">
        <f t="shared" ca="1" si="48"/>
        <v>#NAME?</v>
      </c>
      <c r="W50" s="108" t="str">
        <f t="shared" ca="1" si="48"/>
        <v/>
      </c>
      <c r="X50" s="108" t="str">
        <f t="shared" ca="1" si="48"/>
        <v/>
      </c>
      <c r="Y50" s="108" t="str">
        <f t="shared" ca="1" si="48"/>
        <v/>
      </c>
      <c r="Z50" s="108" t="e">
        <f t="shared" ca="1" si="48"/>
        <v>#NAME?</v>
      </c>
      <c r="AA50" s="108" t="e">
        <f t="shared" ca="1" si="48"/>
        <v>#NAME?</v>
      </c>
      <c r="AB50" s="108" t="e">
        <f t="shared" ca="1" si="48"/>
        <v>#NAME?</v>
      </c>
      <c r="AC50" s="108" t="str">
        <f t="shared" ca="1" si="48"/>
        <v/>
      </c>
      <c r="AD50" s="108" t="e">
        <f t="shared" ca="1" si="48"/>
        <v>#NAME?</v>
      </c>
      <c r="AE50" s="108" t="e">
        <f t="shared" ca="1" si="48"/>
        <v>#NAME?</v>
      </c>
      <c r="AF50" s="108" t="e">
        <f t="shared" ca="1" si="48"/>
        <v>#NAME?</v>
      </c>
      <c r="AG50" s="108" t="e">
        <f t="shared" ca="1" si="48"/>
        <v>#NAME?</v>
      </c>
      <c r="AH50" s="108" t="e">
        <f t="shared" ca="1" si="48"/>
        <v>#NAME?</v>
      </c>
      <c r="AI50" s="108" t="str">
        <f t="shared" ca="1" si="48"/>
        <v/>
      </c>
      <c r="AJ50" s="108" t="e">
        <f t="shared" ca="1" si="48"/>
        <v>#NAME?</v>
      </c>
      <c r="AK50" s="108" t="str">
        <f t="shared" ca="1" si="48"/>
        <v/>
      </c>
      <c r="AL50" s="108" t="str">
        <f t="shared" ca="1" si="48"/>
        <v/>
      </c>
      <c r="AM50" s="108" t="e">
        <f t="shared" ca="1" si="48"/>
        <v>#NAME?</v>
      </c>
      <c r="AN50" s="108" t="str">
        <f t="shared" ca="1" si="48"/>
        <v/>
      </c>
      <c r="AO50" s="108" t="e">
        <f t="shared" ca="1" si="48"/>
        <v>#NAME?</v>
      </c>
      <c r="AP50" s="108" t="e">
        <f t="shared" ca="1" si="48"/>
        <v>#NAME?</v>
      </c>
      <c r="AQ50" s="108" t="e">
        <f t="shared" ca="1" si="48"/>
        <v>#NAME?</v>
      </c>
      <c r="AR50" s="108" t="str">
        <f t="shared" ca="1" si="48"/>
        <v/>
      </c>
      <c r="AS50" s="108" t="e">
        <f t="shared" ca="1" si="48"/>
        <v>#NAME?</v>
      </c>
      <c r="AT50" s="108" t="e">
        <f t="shared" ca="1" si="48"/>
        <v>#NAME?</v>
      </c>
      <c r="AU50" s="108" t="e">
        <f t="shared" ca="1" si="48"/>
        <v>#NAME?</v>
      </c>
      <c r="AV50" s="108" t="e">
        <f t="shared" ca="1" si="48"/>
        <v>#NAME?</v>
      </c>
      <c r="AW50" s="108" t="e">
        <f t="shared" ca="1" si="48"/>
        <v>#NAME?</v>
      </c>
      <c r="AX50" s="108" t="e">
        <f t="shared" ca="1" si="48"/>
        <v>#NAME?</v>
      </c>
      <c r="AY50" s="108" t="e">
        <f t="shared" ca="1" si="48"/>
        <v>#NAME?</v>
      </c>
      <c r="AZ50" s="108" t="e">
        <f t="shared" ca="1" si="48"/>
        <v>#NAME?</v>
      </c>
      <c r="BA50" s="108" t="e">
        <f t="shared" ca="1" si="48"/>
        <v>#NAME?</v>
      </c>
      <c r="BB50" s="108" t="e">
        <f t="shared" ca="1" si="48"/>
        <v>#NAME?</v>
      </c>
      <c r="BC50" s="108" t="e">
        <f t="shared" ca="1" si="48"/>
        <v>#NAME?</v>
      </c>
      <c r="BD50" s="108" t="e">
        <f t="shared" ca="1" si="48"/>
        <v>#NAME?</v>
      </c>
      <c r="BE50" s="108" t="e">
        <f t="shared" ca="1" si="48"/>
        <v>#NAME?</v>
      </c>
      <c r="BF50" s="108" t="e">
        <f t="shared" ca="1" si="48"/>
        <v>#NAME?</v>
      </c>
      <c r="BG50" s="108" t="str">
        <f t="shared" ca="1" si="48"/>
        <v/>
      </c>
      <c r="BH50" s="108" t="str">
        <f t="shared" ca="1" si="48"/>
        <v/>
      </c>
      <c r="BI50" s="108" t="str">
        <f t="shared" ca="1" si="48"/>
        <v/>
      </c>
      <c r="BJ50" s="108" t="str">
        <f t="shared" ca="1" si="48"/>
        <v/>
      </c>
      <c r="BK50" s="108" t="str">
        <f t="shared" ca="1" si="48"/>
        <v/>
      </c>
      <c r="BL50" s="108" t="str">
        <f t="shared" ca="1" si="48"/>
        <v/>
      </c>
      <c r="BM50" s="108" t="e">
        <f t="shared" ca="1" si="48"/>
        <v>#NAME?</v>
      </c>
      <c r="BN50" s="108" t="e">
        <f t="shared" ca="1" si="48"/>
        <v>#NAME?</v>
      </c>
      <c r="BO50" s="108" t="e">
        <f t="shared" ca="1" si="48"/>
        <v>#NAME?</v>
      </c>
      <c r="BP50" s="108" t="e">
        <f t="shared" ca="1" si="48"/>
        <v>#NAME?</v>
      </c>
      <c r="BQ50" s="108" t="e">
        <f t="shared" ca="1" si="48"/>
        <v>#NAME?</v>
      </c>
      <c r="BR50" s="108" t="str">
        <f t="shared" ca="1" si="48"/>
        <v/>
      </c>
      <c r="BS50" s="108" t="str">
        <f t="shared" ca="1" si="48"/>
        <v/>
      </c>
      <c r="BT50" s="108" t="str">
        <f t="shared" ca="1" si="48"/>
        <v/>
      </c>
      <c r="BU50" s="108" t="str">
        <f t="shared" ca="1" si="48"/>
        <v/>
      </c>
      <c r="BV50" s="108" t="str">
        <f t="shared" ca="1" si="48"/>
        <v/>
      </c>
      <c r="BW50" s="108" t="e">
        <f t="shared" ca="1" si="48"/>
        <v>#NAME?</v>
      </c>
      <c r="BX50" s="108" t="str">
        <f t="shared" ca="1" si="48"/>
        <v/>
      </c>
      <c r="BY50" s="108" t="e">
        <f t="shared" ca="1" si="48"/>
        <v>#NAME?</v>
      </c>
      <c r="BZ50" s="108" t="str">
        <f t="shared" ca="1" si="48"/>
        <v/>
      </c>
      <c r="CA50" s="108" t="str">
        <f t="shared" ca="1" si="48"/>
        <v/>
      </c>
      <c r="CB50" s="108" t="e">
        <f t="shared" ca="1" si="48"/>
        <v>#NAME?</v>
      </c>
      <c r="CC50" s="108" t="e">
        <f t="shared" ca="1" si="48"/>
        <v>#NAME?</v>
      </c>
      <c r="CD50" s="108" t="e">
        <f t="shared" ca="1" si="48"/>
        <v>#NAME?</v>
      </c>
      <c r="CE50" s="108" t="e">
        <f t="shared" ca="1" si="48"/>
        <v>#NAME?</v>
      </c>
      <c r="CF50" s="108" t="e">
        <f t="shared" ca="1" si="48"/>
        <v>#NAME?</v>
      </c>
      <c r="CG50" s="108" t="e">
        <f t="shared" ca="1" si="48"/>
        <v>#NAME?</v>
      </c>
      <c r="CH50" s="108" t="e">
        <f t="shared" ca="1" si="48"/>
        <v>#NAME?</v>
      </c>
      <c r="CI50" s="108" t="e">
        <f t="shared" ca="1" si="48"/>
        <v>#NAME?</v>
      </c>
      <c r="CJ50" s="108" t="str">
        <f t="shared" ca="1" si="48"/>
        <v/>
      </c>
      <c r="CK50" s="108" t="e">
        <f t="shared" ca="1" si="48"/>
        <v>#NAME?</v>
      </c>
      <c r="CL50" s="108" t="str">
        <f t="shared" ca="1" si="48"/>
        <v/>
      </c>
      <c r="CM50" s="108" t="e">
        <f t="shared" ca="1" si="48"/>
        <v>#NAME?</v>
      </c>
      <c r="CN50" s="108" t="e">
        <f t="shared" ca="1" si="48"/>
        <v>#NAME?</v>
      </c>
      <c r="CO50" s="108" t="e">
        <f t="shared" ca="1" si="48"/>
        <v>#NAME?</v>
      </c>
      <c r="CP50" s="108" t="str">
        <f t="shared" ca="1" si="48"/>
        <v/>
      </c>
      <c r="CQ50" s="108" t="e">
        <f t="shared" ca="1" si="48"/>
        <v>#NAME?</v>
      </c>
      <c r="CR50" s="108" t="e">
        <f t="shared" ca="1" si="48"/>
        <v>#NAME?</v>
      </c>
      <c r="CS50" s="108" t="e">
        <f t="shared" ca="1" si="48"/>
        <v>#NAME?</v>
      </c>
      <c r="CT50" s="108" t="e">
        <f t="shared" ca="1" si="48"/>
        <v>#NAME?</v>
      </c>
      <c r="CU50" s="108" t="e">
        <f t="shared" ca="1" si="48"/>
        <v>#NAME?</v>
      </c>
      <c r="CV50" s="108" t="e">
        <f t="shared" ca="1" si="48"/>
        <v>#NAME?</v>
      </c>
      <c r="CW50" s="108" t="str">
        <f t="shared" ca="1" si="48"/>
        <v/>
      </c>
      <c r="CX50" s="108" t="str">
        <f t="shared" ca="1" si="48"/>
        <v/>
      </c>
      <c r="CY50" s="108" t="e">
        <f t="shared" ca="1" si="48"/>
        <v>#NAME?</v>
      </c>
      <c r="CZ50" s="108" t="e">
        <f t="shared" ca="1" si="48"/>
        <v>#NAME?</v>
      </c>
      <c r="DA50" s="108" t="e">
        <f t="shared" ca="1" si="48"/>
        <v>#NAME?</v>
      </c>
      <c r="DB50" s="108" t="e">
        <f t="shared" ca="1" si="48"/>
        <v>#NAME?</v>
      </c>
      <c r="DC50" s="108" t="e">
        <f t="shared" ca="1" si="48"/>
        <v>#NAME?</v>
      </c>
      <c r="DD50" s="107"/>
      <c r="DE50" s="107"/>
      <c r="DF50" s="107"/>
      <c r="DG50" s="107"/>
      <c r="DH50" s="107"/>
      <c r="DI50" s="107"/>
      <c r="DJ50" s="107"/>
      <c r="DK50" s="107"/>
      <c r="DL50" s="107"/>
      <c r="DM50" s="107"/>
      <c r="DN50" s="107"/>
      <c r="DO50" s="107"/>
      <c r="DP50" s="107"/>
      <c r="DQ50" s="107"/>
      <c r="DR50" s="107"/>
      <c r="DS50" s="107"/>
      <c r="DT50" s="107"/>
      <c r="DU50" s="107"/>
      <c r="DV50" s="107"/>
      <c r="DW50" s="107"/>
      <c r="DX50" s="107"/>
      <c r="DY50" s="107"/>
      <c r="DZ50" s="107"/>
      <c r="EA50" s="107"/>
      <c r="EB50" s="107"/>
      <c r="EC50" s="107"/>
      <c r="ED50" s="107"/>
      <c r="EE50" s="107"/>
      <c r="EF50" s="107"/>
      <c r="EG50" s="107"/>
      <c r="EH50" s="107"/>
      <c r="EI50" s="107"/>
      <c r="EJ50" s="107"/>
      <c r="EK50" s="107"/>
      <c r="EL50" s="107"/>
      <c r="EM50" s="107"/>
      <c r="EN50" s="107"/>
      <c r="EO50" s="107"/>
      <c r="EP50" s="107"/>
      <c r="EQ50" s="107"/>
      <c r="ER50" s="107"/>
      <c r="ES50" s="107"/>
      <c r="ET50" s="108" t="s">
        <v>1430</v>
      </c>
      <c r="EU50" s="107"/>
      <c r="EV50" s="107"/>
      <c r="EW50" s="107"/>
      <c r="EX50" s="107"/>
      <c r="EY50" s="107"/>
      <c r="EZ50" s="107"/>
      <c r="FA50" s="107"/>
      <c r="FB50" s="107"/>
      <c r="FC50" s="107"/>
      <c r="FD50" s="107"/>
      <c r="FE50" s="107"/>
      <c r="FF50" s="107"/>
      <c r="FG50" s="107"/>
      <c r="FH50" s="107"/>
      <c r="FI50" s="107"/>
      <c r="FJ50" s="107"/>
      <c r="FK50" s="107"/>
      <c r="FL50" s="107"/>
      <c r="FM50" s="107"/>
      <c r="FN50" s="107"/>
      <c r="FO50" s="107"/>
      <c r="FP50" s="107"/>
      <c r="FQ50" s="107"/>
      <c r="FR50" s="107"/>
      <c r="FS50" s="107"/>
      <c r="FT50" s="107"/>
      <c r="FU50" s="107"/>
      <c r="FV50" s="107"/>
      <c r="FW50" s="107"/>
      <c r="FX50" s="107"/>
      <c r="FY50" s="107"/>
      <c r="FZ50" s="107"/>
      <c r="GA50" s="107"/>
      <c r="GB50" s="107"/>
      <c r="GC50" s="107"/>
      <c r="GD50" s="107"/>
      <c r="GE50" s="107"/>
      <c r="GF50" s="107"/>
      <c r="GG50" s="107"/>
      <c r="GH50" s="107"/>
      <c r="GI50" s="107"/>
      <c r="GJ50" s="107"/>
      <c r="GK50" s="107"/>
      <c r="GL50" s="107"/>
      <c r="GM50" s="107"/>
      <c r="GN50" s="107"/>
      <c r="GO50" s="107"/>
      <c r="GP50" s="107"/>
      <c r="GQ50" s="107"/>
      <c r="GR50" s="107"/>
      <c r="GS50" s="107"/>
      <c r="GT50" s="107"/>
      <c r="GU50" s="107"/>
      <c r="GV50" s="107"/>
      <c r="GW50" s="107"/>
      <c r="GX50" s="107"/>
      <c r="GY50" s="107"/>
      <c r="GZ50" s="107"/>
      <c r="HA50" s="108" t="s">
        <v>1414</v>
      </c>
      <c r="HB50" s="107"/>
      <c r="HC50" s="107"/>
      <c r="HD50" s="107"/>
    </row>
    <row r="51" spans="1:212" ht="14.25">
      <c r="A51" s="200">
        <v>51</v>
      </c>
      <c r="B51" s="108" t="s">
        <v>1419</v>
      </c>
      <c r="C51" s="108" t="e">
        <f t="shared" ref="C51:DC51" ca="1" si="49">IF(COUNTIF(DD:DD,$B51),INDIRECT(_xludf.CONCAT("B",$A51)),"")</f>
        <v>#NAME?</v>
      </c>
      <c r="D51" s="108" t="str">
        <f t="shared" ca="1" si="49"/>
        <v/>
      </c>
      <c r="E51" s="108" t="str">
        <f t="shared" ca="1" si="49"/>
        <v/>
      </c>
      <c r="F51" s="108" t="str">
        <f t="shared" ca="1" si="49"/>
        <v/>
      </c>
      <c r="G51" s="108" t="e">
        <f t="shared" ca="1" si="49"/>
        <v>#NAME?</v>
      </c>
      <c r="H51" s="108" t="e">
        <f t="shared" ca="1" si="49"/>
        <v>#NAME?</v>
      </c>
      <c r="I51" s="108" t="e">
        <f t="shared" ca="1" si="49"/>
        <v>#NAME?</v>
      </c>
      <c r="J51" s="108" t="str">
        <f t="shared" ca="1" si="49"/>
        <v/>
      </c>
      <c r="K51" s="108" t="str">
        <f t="shared" ca="1" si="49"/>
        <v/>
      </c>
      <c r="L51" s="108" t="e">
        <f t="shared" ca="1" si="49"/>
        <v>#NAME?</v>
      </c>
      <c r="M51" s="108" t="e">
        <f t="shared" ca="1" si="49"/>
        <v>#NAME?</v>
      </c>
      <c r="N51" s="108" t="str">
        <f t="shared" ca="1" si="49"/>
        <v/>
      </c>
      <c r="O51" s="108" t="str">
        <f t="shared" ca="1" si="49"/>
        <v/>
      </c>
      <c r="P51" s="108" t="str">
        <f t="shared" ca="1" si="49"/>
        <v/>
      </c>
      <c r="Q51" s="108" t="e">
        <f t="shared" ca="1" si="49"/>
        <v>#NAME?</v>
      </c>
      <c r="R51" s="108" t="str">
        <f t="shared" ca="1" si="49"/>
        <v/>
      </c>
      <c r="S51" s="108" t="str">
        <f t="shared" ca="1" si="49"/>
        <v/>
      </c>
      <c r="T51" s="108" t="e">
        <f t="shared" ca="1" si="49"/>
        <v>#NAME?</v>
      </c>
      <c r="U51" s="108" t="str">
        <f t="shared" ca="1" si="49"/>
        <v/>
      </c>
      <c r="V51" s="108" t="e">
        <f t="shared" ca="1" si="49"/>
        <v>#NAME?</v>
      </c>
      <c r="W51" s="108" t="str">
        <f t="shared" ca="1" si="49"/>
        <v/>
      </c>
      <c r="X51" s="108" t="str">
        <f t="shared" ca="1" si="49"/>
        <v/>
      </c>
      <c r="Y51" s="108" t="str">
        <f t="shared" ca="1" si="49"/>
        <v/>
      </c>
      <c r="Z51" s="108" t="e">
        <f t="shared" ca="1" si="49"/>
        <v>#NAME?</v>
      </c>
      <c r="AA51" s="108" t="e">
        <f t="shared" ca="1" si="49"/>
        <v>#NAME?</v>
      </c>
      <c r="AB51" s="108" t="e">
        <f t="shared" ca="1" si="49"/>
        <v>#NAME?</v>
      </c>
      <c r="AC51" s="108" t="str">
        <f t="shared" ca="1" si="49"/>
        <v/>
      </c>
      <c r="AD51" s="108" t="str">
        <f t="shared" ca="1" si="49"/>
        <v/>
      </c>
      <c r="AE51" s="108" t="str">
        <f t="shared" ca="1" si="49"/>
        <v/>
      </c>
      <c r="AF51" s="108" t="str">
        <f t="shared" ca="1" si="49"/>
        <v/>
      </c>
      <c r="AG51" s="108" t="str">
        <f t="shared" ca="1" si="49"/>
        <v/>
      </c>
      <c r="AH51" s="108" t="str">
        <f t="shared" ca="1" si="49"/>
        <v/>
      </c>
      <c r="AI51" s="108" t="str">
        <f t="shared" ca="1" si="49"/>
        <v/>
      </c>
      <c r="AJ51" s="108" t="e">
        <f t="shared" ca="1" si="49"/>
        <v>#NAME?</v>
      </c>
      <c r="AK51" s="108" t="e">
        <f t="shared" ca="1" si="49"/>
        <v>#NAME?</v>
      </c>
      <c r="AL51" s="108" t="e">
        <f t="shared" ca="1" si="49"/>
        <v>#NAME?</v>
      </c>
      <c r="AM51" s="108" t="e">
        <f t="shared" ca="1" si="49"/>
        <v>#NAME?</v>
      </c>
      <c r="AN51" s="108" t="e">
        <f t="shared" ca="1" si="49"/>
        <v>#NAME?</v>
      </c>
      <c r="AO51" s="108" t="e">
        <f t="shared" ca="1" si="49"/>
        <v>#NAME?</v>
      </c>
      <c r="AP51" s="108" t="str">
        <f t="shared" ca="1" si="49"/>
        <v/>
      </c>
      <c r="AQ51" s="108" t="e">
        <f t="shared" ca="1" si="49"/>
        <v>#NAME?</v>
      </c>
      <c r="AR51" s="108" t="str">
        <f t="shared" ca="1" si="49"/>
        <v/>
      </c>
      <c r="AS51" s="108" t="e">
        <f t="shared" ca="1" si="49"/>
        <v>#NAME?</v>
      </c>
      <c r="AT51" s="108" t="e">
        <f t="shared" ca="1" si="49"/>
        <v>#NAME?</v>
      </c>
      <c r="AU51" s="108" t="e">
        <f t="shared" ca="1" si="49"/>
        <v>#NAME?</v>
      </c>
      <c r="AV51" s="108" t="e">
        <f t="shared" ca="1" si="49"/>
        <v>#NAME?</v>
      </c>
      <c r="AW51" s="108" t="e">
        <f t="shared" ca="1" si="49"/>
        <v>#NAME?</v>
      </c>
      <c r="AX51" s="108" t="e">
        <f t="shared" ca="1" si="49"/>
        <v>#NAME?</v>
      </c>
      <c r="AY51" s="108" t="e">
        <f t="shared" ca="1" si="49"/>
        <v>#NAME?</v>
      </c>
      <c r="AZ51" s="108" t="e">
        <f t="shared" ca="1" si="49"/>
        <v>#NAME?</v>
      </c>
      <c r="BA51" s="108" t="str">
        <f t="shared" ca="1" si="49"/>
        <v/>
      </c>
      <c r="BB51" s="108" t="e">
        <f t="shared" ca="1" si="49"/>
        <v>#NAME?</v>
      </c>
      <c r="BC51" s="108" t="e">
        <f t="shared" ca="1" si="49"/>
        <v>#NAME?</v>
      </c>
      <c r="BD51" s="108" t="str">
        <f t="shared" ca="1" si="49"/>
        <v/>
      </c>
      <c r="BE51" s="108" t="e">
        <f t="shared" ca="1" si="49"/>
        <v>#NAME?</v>
      </c>
      <c r="BF51" s="108" t="e">
        <f t="shared" ca="1" si="49"/>
        <v>#NAME?</v>
      </c>
      <c r="BG51" s="108" t="str">
        <f t="shared" ca="1" si="49"/>
        <v/>
      </c>
      <c r="BH51" s="108" t="str">
        <f t="shared" ca="1" si="49"/>
        <v/>
      </c>
      <c r="BI51" s="108" t="str">
        <f t="shared" ca="1" si="49"/>
        <v/>
      </c>
      <c r="BJ51" s="108" t="str">
        <f t="shared" ca="1" si="49"/>
        <v/>
      </c>
      <c r="BK51" s="108" t="e">
        <f t="shared" ca="1" si="49"/>
        <v>#NAME?</v>
      </c>
      <c r="BL51" s="108" t="e">
        <f t="shared" ca="1" si="49"/>
        <v>#NAME?</v>
      </c>
      <c r="BM51" s="108" t="e">
        <f t="shared" ca="1" si="49"/>
        <v>#NAME?</v>
      </c>
      <c r="BN51" s="108" t="e">
        <f t="shared" ca="1" si="49"/>
        <v>#NAME?</v>
      </c>
      <c r="BO51" s="108" t="e">
        <f t="shared" ca="1" si="49"/>
        <v>#NAME?</v>
      </c>
      <c r="BP51" s="108" t="e">
        <f t="shared" ca="1" si="49"/>
        <v>#NAME?</v>
      </c>
      <c r="BQ51" s="108" t="e">
        <f t="shared" ca="1" si="49"/>
        <v>#NAME?</v>
      </c>
      <c r="BR51" s="108" t="e">
        <f t="shared" ca="1" si="49"/>
        <v>#NAME?</v>
      </c>
      <c r="BS51" s="108" t="e">
        <f t="shared" ca="1" si="49"/>
        <v>#NAME?</v>
      </c>
      <c r="BT51" s="108" t="e">
        <f t="shared" ca="1" si="49"/>
        <v>#NAME?</v>
      </c>
      <c r="BU51" s="108" t="str">
        <f t="shared" ca="1" si="49"/>
        <v/>
      </c>
      <c r="BV51" s="108" t="str">
        <f t="shared" ca="1" si="49"/>
        <v/>
      </c>
      <c r="BW51" s="108" t="e">
        <f t="shared" ca="1" si="49"/>
        <v>#NAME?</v>
      </c>
      <c r="BX51" s="108" t="e">
        <f t="shared" ca="1" si="49"/>
        <v>#NAME?</v>
      </c>
      <c r="BY51" s="108" t="e">
        <f t="shared" ca="1" si="49"/>
        <v>#NAME?</v>
      </c>
      <c r="BZ51" s="108" t="e">
        <f t="shared" ca="1" si="49"/>
        <v>#NAME?</v>
      </c>
      <c r="CA51" s="108" t="str">
        <f t="shared" ca="1" si="49"/>
        <v/>
      </c>
      <c r="CB51" s="108" t="e">
        <f t="shared" ca="1" si="49"/>
        <v>#NAME?</v>
      </c>
      <c r="CC51" s="108" t="e">
        <f t="shared" ca="1" si="49"/>
        <v>#NAME?</v>
      </c>
      <c r="CD51" s="108" t="e">
        <f t="shared" ca="1" si="49"/>
        <v>#NAME?</v>
      </c>
      <c r="CE51" s="108" t="e">
        <f t="shared" ca="1" si="49"/>
        <v>#NAME?</v>
      </c>
      <c r="CF51" s="108" t="e">
        <f t="shared" ca="1" si="49"/>
        <v>#NAME?</v>
      </c>
      <c r="CG51" s="108" t="e">
        <f t="shared" ca="1" si="49"/>
        <v>#NAME?</v>
      </c>
      <c r="CH51" s="108" t="e">
        <f t="shared" ca="1" si="49"/>
        <v>#NAME?</v>
      </c>
      <c r="CI51" s="108" t="e">
        <f t="shared" ca="1" si="49"/>
        <v>#NAME?</v>
      </c>
      <c r="CJ51" s="108" t="str">
        <f t="shared" ca="1" si="49"/>
        <v/>
      </c>
      <c r="CK51" s="108" t="e">
        <f t="shared" ca="1" si="49"/>
        <v>#NAME?</v>
      </c>
      <c r="CL51" s="108" t="e">
        <f t="shared" ca="1" si="49"/>
        <v>#NAME?</v>
      </c>
      <c r="CM51" s="108" t="e">
        <f t="shared" ca="1" si="49"/>
        <v>#NAME?</v>
      </c>
      <c r="CN51" s="108" t="e">
        <f t="shared" ca="1" si="49"/>
        <v>#NAME?</v>
      </c>
      <c r="CO51" s="108" t="e">
        <f t="shared" ca="1" si="49"/>
        <v>#NAME?</v>
      </c>
      <c r="CP51" s="108" t="e">
        <f t="shared" ca="1" si="49"/>
        <v>#NAME?</v>
      </c>
      <c r="CQ51" s="108" t="e">
        <f t="shared" ca="1" si="49"/>
        <v>#NAME?</v>
      </c>
      <c r="CR51" s="108" t="str">
        <f t="shared" ca="1" si="49"/>
        <v/>
      </c>
      <c r="CS51" s="108" t="e">
        <f t="shared" ca="1" si="49"/>
        <v>#NAME?</v>
      </c>
      <c r="CT51" s="108" t="e">
        <f t="shared" ca="1" si="49"/>
        <v>#NAME?</v>
      </c>
      <c r="CU51" s="108" t="e">
        <f t="shared" ca="1" si="49"/>
        <v>#NAME?</v>
      </c>
      <c r="CV51" s="108" t="e">
        <f t="shared" ca="1" si="49"/>
        <v>#NAME?</v>
      </c>
      <c r="CW51" s="108" t="str">
        <f t="shared" ca="1" si="49"/>
        <v/>
      </c>
      <c r="CX51" s="108" t="e">
        <f t="shared" ca="1" si="49"/>
        <v>#NAME?</v>
      </c>
      <c r="CY51" s="108" t="e">
        <f t="shared" ca="1" si="49"/>
        <v>#NAME?</v>
      </c>
      <c r="CZ51" s="108" t="e">
        <f t="shared" ca="1" si="49"/>
        <v>#NAME?</v>
      </c>
      <c r="DA51" s="108" t="str">
        <f t="shared" ca="1" si="49"/>
        <v/>
      </c>
      <c r="DB51" s="108" t="e">
        <f t="shared" ca="1" si="49"/>
        <v>#NAME?</v>
      </c>
      <c r="DC51" s="108" t="e">
        <f t="shared" ca="1" si="49"/>
        <v>#NAME?</v>
      </c>
      <c r="DD51" s="107"/>
      <c r="DE51" s="107"/>
      <c r="DF51" s="107"/>
      <c r="DG51" s="107"/>
      <c r="DH51" s="107"/>
      <c r="DI51" s="107"/>
      <c r="DJ51" s="107"/>
      <c r="DK51" s="107"/>
      <c r="DL51" s="107"/>
      <c r="DM51" s="107"/>
      <c r="DN51" s="107"/>
      <c r="DO51" s="107"/>
      <c r="DP51" s="107"/>
      <c r="DQ51" s="107"/>
      <c r="DR51" s="107"/>
      <c r="DS51" s="107"/>
      <c r="DT51" s="107"/>
      <c r="DU51" s="107"/>
      <c r="DV51" s="107"/>
      <c r="DW51" s="107"/>
      <c r="DX51" s="107"/>
      <c r="DY51" s="107"/>
      <c r="DZ51" s="107"/>
      <c r="EA51" s="107"/>
      <c r="EB51" s="107"/>
      <c r="EC51" s="107"/>
      <c r="ED51" s="107"/>
      <c r="EE51" s="107"/>
      <c r="EF51" s="107"/>
      <c r="EG51" s="107"/>
      <c r="EH51" s="107"/>
      <c r="EI51" s="107"/>
      <c r="EJ51" s="107"/>
      <c r="EK51" s="107"/>
      <c r="EL51" s="107"/>
      <c r="EM51" s="107"/>
      <c r="EN51" s="107"/>
      <c r="EO51" s="107"/>
      <c r="EP51" s="107"/>
      <c r="EQ51" s="107"/>
      <c r="ER51" s="107"/>
      <c r="ES51" s="107"/>
      <c r="ET51" s="107"/>
      <c r="EU51" s="107"/>
      <c r="EV51" s="107"/>
      <c r="EW51" s="107"/>
      <c r="EX51" s="107"/>
      <c r="EY51" s="107"/>
      <c r="EZ51" s="107"/>
      <c r="FA51" s="107"/>
      <c r="FB51" s="107"/>
      <c r="FC51" s="107"/>
      <c r="FD51" s="107"/>
      <c r="FE51" s="107"/>
      <c r="FF51" s="107"/>
      <c r="FG51" s="107"/>
      <c r="FH51" s="107"/>
      <c r="FI51" s="107"/>
      <c r="FJ51" s="107"/>
      <c r="FK51" s="107"/>
      <c r="FL51" s="107"/>
      <c r="FM51" s="107"/>
      <c r="FN51" s="107"/>
      <c r="FO51" s="107"/>
      <c r="FP51" s="107"/>
      <c r="FQ51" s="107"/>
      <c r="FR51" s="107"/>
      <c r="FS51" s="107"/>
      <c r="FT51" s="107"/>
      <c r="FU51" s="107"/>
      <c r="FV51" s="107"/>
      <c r="FW51" s="107"/>
      <c r="FX51" s="107"/>
      <c r="FY51" s="107"/>
      <c r="FZ51" s="107"/>
      <c r="GA51" s="107"/>
      <c r="GB51" s="107"/>
      <c r="GC51" s="107"/>
      <c r="GD51" s="107"/>
      <c r="GE51" s="107"/>
      <c r="GF51" s="107"/>
      <c r="GG51" s="107"/>
      <c r="GH51" s="107"/>
      <c r="GI51" s="107"/>
      <c r="GJ51" s="107"/>
      <c r="GK51" s="107"/>
      <c r="GL51" s="107"/>
      <c r="GM51" s="107"/>
      <c r="GN51" s="107"/>
      <c r="GO51" s="107"/>
      <c r="GP51" s="107"/>
      <c r="GQ51" s="107"/>
      <c r="GR51" s="107"/>
      <c r="GS51" s="107"/>
      <c r="GT51" s="107"/>
      <c r="GU51" s="107"/>
      <c r="GV51" s="107"/>
      <c r="GW51" s="107"/>
      <c r="GX51" s="107"/>
      <c r="GY51" s="107"/>
      <c r="GZ51" s="107"/>
      <c r="HA51" s="108" t="s">
        <v>1430</v>
      </c>
      <c r="HB51" s="107"/>
      <c r="HC51" s="107"/>
      <c r="HD51" s="107"/>
    </row>
    <row r="52" spans="1:212" ht="14.25">
      <c r="A52" s="200">
        <v>52</v>
      </c>
      <c r="B52" s="108" t="s">
        <v>1422</v>
      </c>
      <c r="C52" s="108" t="str">
        <f t="shared" ref="C52:DC52" ca="1" si="50">IF(COUNTIF(DD:DD,$B52),INDIRECT(_xludf.CONCAT("B",$A52)),"")</f>
        <v/>
      </c>
      <c r="D52" s="108" t="str">
        <f t="shared" ca="1" si="50"/>
        <v/>
      </c>
      <c r="E52" s="108" t="str">
        <f t="shared" ca="1" si="50"/>
        <v/>
      </c>
      <c r="F52" s="108" t="e">
        <f t="shared" ca="1" si="50"/>
        <v>#NAME?</v>
      </c>
      <c r="G52" s="108" t="str">
        <f t="shared" ca="1" si="50"/>
        <v/>
      </c>
      <c r="H52" s="108" t="str">
        <f t="shared" ca="1" si="50"/>
        <v/>
      </c>
      <c r="I52" s="108" t="str">
        <f t="shared" ca="1" si="50"/>
        <v/>
      </c>
      <c r="J52" s="108" t="str">
        <f t="shared" ca="1" si="50"/>
        <v/>
      </c>
      <c r="K52" s="108" t="str">
        <f t="shared" ca="1" si="50"/>
        <v/>
      </c>
      <c r="L52" s="108" t="str">
        <f t="shared" ca="1" si="50"/>
        <v/>
      </c>
      <c r="M52" s="108" t="str">
        <f t="shared" ca="1" si="50"/>
        <v/>
      </c>
      <c r="N52" s="108" t="e">
        <f t="shared" ca="1" si="50"/>
        <v>#NAME?</v>
      </c>
      <c r="O52" s="108" t="e">
        <f t="shared" ca="1" si="50"/>
        <v>#NAME?</v>
      </c>
      <c r="P52" s="108" t="e">
        <f t="shared" ca="1" si="50"/>
        <v>#NAME?</v>
      </c>
      <c r="Q52" s="108" t="str">
        <f t="shared" ca="1" si="50"/>
        <v/>
      </c>
      <c r="R52" s="108" t="e">
        <f t="shared" ca="1" si="50"/>
        <v>#NAME?</v>
      </c>
      <c r="S52" s="108" t="e">
        <f t="shared" ca="1" si="50"/>
        <v>#NAME?</v>
      </c>
      <c r="T52" s="108" t="str">
        <f t="shared" ca="1" si="50"/>
        <v/>
      </c>
      <c r="U52" s="108" t="str">
        <f t="shared" ca="1" si="50"/>
        <v/>
      </c>
      <c r="V52" s="108" t="str">
        <f t="shared" ca="1" si="50"/>
        <v/>
      </c>
      <c r="W52" s="108" t="str">
        <f t="shared" ca="1" si="50"/>
        <v/>
      </c>
      <c r="X52" s="108" t="str">
        <f t="shared" ca="1" si="50"/>
        <v/>
      </c>
      <c r="Y52" s="108" t="str">
        <f t="shared" ca="1" si="50"/>
        <v/>
      </c>
      <c r="Z52" s="108" t="str">
        <f t="shared" ca="1" si="50"/>
        <v/>
      </c>
      <c r="AA52" s="108" t="str">
        <f t="shared" ca="1" si="50"/>
        <v/>
      </c>
      <c r="AB52" s="108" t="str">
        <f t="shared" ca="1" si="50"/>
        <v/>
      </c>
      <c r="AC52" s="108" t="str">
        <f t="shared" ca="1" si="50"/>
        <v/>
      </c>
      <c r="AD52" s="108" t="str">
        <f t="shared" ca="1" si="50"/>
        <v/>
      </c>
      <c r="AE52" s="108" t="str">
        <f t="shared" ca="1" si="50"/>
        <v/>
      </c>
      <c r="AF52" s="108" t="str">
        <f t="shared" ca="1" si="50"/>
        <v/>
      </c>
      <c r="AG52" s="108" t="str">
        <f t="shared" ca="1" si="50"/>
        <v/>
      </c>
      <c r="AH52" s="108" t="str">
        <f t="shared" ca="1" si="50"/>
        <v/>
      </c>
      <c r="AI52" s="108" t="str">
        <f t="shared" ca="1" si="50"/>
        <v/>
      </c>
      <c r="AJ52" s="108" t="str">
        <f t="shared" ca="1" si="50"/>
        <v/>
      </c>
      <c r="AK52" s="108" t="str">
        <f t="shared" ca="1" si="50"/>
        <v/>
      </c>
      <c r="AL52" s="108" t="str">
        <f t="shared" ca="1" si="50"/>
        <v/>
      </c>
      <c r="AM52" s="108" t="str">
        <f t="shared" ca="1" si="50"/>
        <v/>
      </c>
      <c r="AN52" s="108" t="str">
        <f t="shared" ca="1" si="50"/>
        <v/>
      </c>
      <c r="AO52" s="108" t="str">
        <f t="shared" ca="1" si="50"/>
        <v/>
      </c>
      <c r="AP52" s="108" t="e">
        <f t="shared" ca="1" si="50"/>
        <v>#NAME?</v>
      </c>
      <c r="AQ52" s="108" t="str">
        <f t="shared" ca="1" si="50"/>
        <v/>
      </c>
      <c r="AR52" s="108" t="str">
        <f t="shared" ca="1" si="50"/>
        <v/>
      </c>
      <c r="AS52" s="108" t="str">
        <f t="shared" ca="1" si="50"/>
        <v/>
      </c>
      <c r="AT52" s="108" t="str">
        <f t="shared" ca="1" si="50"/>
        <v/>
      </c>
      <c r="AU52" s="108" t="str">
        <f t="shared" ca="1" si="50"/>
        <v/>
      </c>
      <c r="AV52" s="108" t="str">
        <f t="shared" ca="1" si="50"/>
        <v/>
      </c>
      <c r="AW52" s="108" t="str">
        <f t="shared" ca="1" si="50"/>
        <v/>
      </c>
      <c r="AX52" s="108" t="str">
        <f t="shared" ca="1" si="50"/>
        <v/>
      </c>
      <c r="AY52" s="108" t="str">
        <f t="shared" ca="1" si="50"/>
        <v/>
      </c>
      <c r="AZ52" s="108" t="str">
        <f t="shared" ca="1" si="50"/>
        <v/>
      </c>
      <c r="BA52" s="108" t="str">
        <f t="shared" ca="1" si="50"/>
        <v/>
      </c>
      <c r="BB52" s="108" t="str">
        <f t="shared" ca="1" si="50"/>
        <v/>
      </c>
      <c r="BC52" s="108" t="str">
        <f t="shared" ca="1" si="50"/>
        <v/>
      </c>
      <c r="BD52" s="108" t="str">
        <f t="shared" ca="1" si="50"/>
        <v/>
      </c>
      <c r="BE52" s="108" t="str">
        <f t="shared" ca="1" si="50"/>
        <v/>
      </c>
      <c r="BF52" s="108" t="str">
        <f t="shared" ca="1" si="50"/>
        <v/>
      </c>
      <c r="BG52" s="108" t="str">
        <f t="shared" ca="1" si="50"/>
        <v/>
      </c>
      <c r="BH52" s="108" t="str">
        <f t="shared" ca="1" si="50"/>
        <v/>
      </c>
      <c r="BI52" s="108" t="str">
        <f t="shared" ca="1" si="50"/>
        <v/>
      </c>
      <c r="BJ52" s="108" t="str">
        <f t="shared" ca="1" si="50"/>
        <v/>
      </c>
      <c r="BK52" s="108" t="str">
        <f t="shared" ca="1" si="50"/>
        <v/>
      </c>
      <c r="BL52" s="108" t="str">
        <f t="shared" ca="1" si="50"/>
        <v/>
      </c>
      <c r="BM52" s="108" t="str">
        <f t="shared" ca="1" si="50"/>
        <v/>
      </c>
      <c r="BN52" s="108" t="str">
        <f t="shared" ca="1" si="50"/>
        <v/>
      </c>
      <c r="BO52" s="108" t="str">
        <f t="shared" ca="1" si="50"/>
        <v/>
      </c>
      <c r="BP52" s="108" t="str">
        <f t="shared" ca="1" si="50"/>
        <v/>
      </c>
      <c r="BQ52" s="108" t="str">
        <f t="shared" ca="1" si="50"/>
        <v/>
      </c>
      <c r="BR52" s="108" t="str">
        <f t="shared" ca="1" si="50"/>
        <v/>
      </c>
      <c r="BS52" s="108" t="str">
        <f t="shared" ca="1" si="50"/>
        <v/>
      </c>
      <c r="BT52" s="108" t="str">
        <f t="shared" ca="1" si="50"/>
        <v/>
      </c>
      <c r="BU52" s="108" t="str">
        <f t="shared" ca="1" si="50"/>
        <v/>
      </c>
      <c r="BV52" s="108" t="str">
        <f t="shared" ca="1" si="50"/>
        <v/>
      </c>
      <c r="BW52" s="108" t="str">
        <f t="shared" ca="1" si="50"/>
        <v/>
      </c>
      <c r="BX52" s="108" t="str">
        <f t="shared" ca="1" si="50"/>
        <v/>
      </c>
      <c r="BY52" s="108" t="str">
        <f t="shared" ca="1" si="50"/>
        <v/>
      </c>
      <c r="BZ52" s="108" t="str">
        <f t="shared" ca="1" si="50"/>
        <v/>
      </c>
      <c r="CA52" s="108" t="str">
        <f t="shared" ca="1" si="50"/>
        <v/>
      </c>
      <c r="CB52" s="108" t="str">
        <f t="shared" ca="1" si="50"/>
        <v/>
      </c>
      <c r="CC52" s="108" t="str">
        <f t="shared" ca="1" si="50"/>
        <v/>
      </c>
      <c r="CD52" s="108" t="str">
        <f t="shared" ca="1" si="50"/>
        <v/>
      </c>
      <c r="CE52" s="108" t="str">
        <f t="shared" ca="1" si="50"/>
        <v/>
      </c>
      <c r="CF52" s="108" t="str">
        <f t="shared" ca="1" si="50"/>
        <v/>
      </c>
      <c r="CG52" s="108" t="str">
        <f t="shared" ca="1" si="50"/>
        <v/>
      </c>
      <c r="CH52" s="108" t="str">
        <f t="shared" ca="1" si="50"/>
        <v/>
      </c>
      <c r="CI52" s="108" t="str">
        <f t="shared" ca="1" si="50"/>
        <v/>
      </c>
      <c r="CJ52" s="108" t="str">
        <f t="shared" ca="1" si="50"/>
        <v/>
      </c>
      <c r="CK52" s="108" t="str">
        <f t="shared" ca="1" si="50"/>
        <v/>
      </c>
      <c r="CL52" s="108" t="str">
        <f t="shared" ca="1" si="50"/>
        <v/>
      </c>
      <c r="CM52" s="108" t="str">
        <f t="shared" ca="1" si="50"/>
        <v/>
      </c>
      <c r="CN52" s="108" t="str">
        <f t="shared" ca="1" si="50"/>
        <v/>
      </c>
      <c r="CO52" s="108" t="str">
        <f t="shared" ca="1" si="50"/>
        <v/>
      </c>
      <c r="CP52" s="108" t="str">
        <f t="shared" ca="1" si="50"/>
        <v/>
      </c>
      <c r="CQ52" s="108" t="str">
        <f t="shared" ca="1" si="50"/>
        <v/>
      </c>
      <c r="CR52" s="108" t="str">
        <f t="shared" ca="1" si="50"/>
        <v/>
      </c>
      <c r="CS52" s="108" t="str">
        <f t="shared" ca="1" si="50"/>
        <v/>
      </c>
      <c r="CT52" s="108" t="str">
        <f t="shared" ca="1" si="50"/>
        <v/>
      </c>
      <c r="CU52" s="108" t="str">
        <f t="shared" ca="1" si="50"/>
        <v/>
      </c>
      <c r="CV52" s="108" t="str">
        <f t="shared" ca="1" si="50"/>
        <v/>
      </c>
      <c r="CW52" s="108" t="str">
        <f t="shared" ca="1" si="50"/>
        <v/>
      </c>
      <c r="CX52" s="108" t="str">
        <f t="shared" ca="1" si="50"/>
        <v/>
      </c>
      <c r="CY52" s="108" t="str">
        <f t="shared" ca="1" si="50"/>
        <v/>
      </c>
      <c r="CZ52" s="108" t="str">
        <f t="shared" ca="1" si="50"/>
        <v/>
      </c>
      <c r="DA52" s="108" t="str">
        <f t="shared" ca="1" si="50"/>
        <v/>
      </c>
      <c r="DB52" s="108" t="str">
        <f t="shared" ca="1" si="50"/>
        <v/>
      </c>
      <c r="DC52" s="108" t="str">
        <f t="shared" ca="1" si="50"/>
        <v/>
      </c>
      <c r="DD52" s="107"/>
      <c r="DE52" s="107"/>
      <c r="DF52" s="107"/>
      <c r="DG52" s="107"/>
      <c r="DH52" s="107"/>
      <c r="DI52" s="107"/>
      <c r="DJ52" s="107"/>
      <c r="DK52" s="107"/>
      <c r="DL52" s="107"/>
      <c r="DM52" s="107"/>
      <c r="DN52" s="107"/>
      <c r="DO52" s="107"/>
      <c r="DP52" s="107"/>
      <c r="DQ52" s="107"/>
      <c r="DR52" s="107"/>
      <c r="DS52" s="107"/>
      <c r="DT52" s="107"/>
      <c r="DU52" s="107"/>
      <c r="DV52" s="107"/>
      <c r="DW52" s="107"/>
      <c r="DX52" s="107"/>
      <c r="DY52" s="107"/>
      <c r="DZ52" s="107"/>
      <c r="EA52" s="107"/>
      <c r="EB52" s="107"/>
      <c r="EC52" s="107"/>
      <c r="ED52" s="107"/>
      <c r="EE52" s="107"/>
      <c r="EF52" s="107"/>
      <c r="EG52" s="107"/>
      <c r="EH52" s="107"/>
      <c r="EI52" s="107"/>
      <c r="EJ52" s="107"/>
      <c r="EK52" s="107"/>
      <c r="EL52" s="107"/>
      <c r="EM52" s="107"/>
      <c r="EN52" s="107"/>
      <c r="EO52" s="107"/>
      <c r="EP52" s="107"/>
      <c r="EQ52" s="107"/>
      <c r="ER52" s="107"/>
      <c r="ES52" s="107"/>
      <c r="ET52" s="107"/>
      <c r="EU52" s="107"/>
      <c r="EV52" s="107"/>
      <c r="EW52" s="107"/>
      <c r="EX52" s="107"/>
      <c r="EY52" s="107"/>
      <c r="EZ52" s="107"/>
      <c r="FA52" s="107"/>
      <c r="FB52" s="107"/>
      <c r="FC52" s="107"/>
      <c r="FD52" s="107"/>
      <c r="FE52" s="107"/>
      <c r="FF52" s="107"/>
      <c r="FG52" s="107"/>
      <c r="FH52" s="107"/>
      <c r="FI52" s="107"/>
      <c r="FJ52" s="107"/>
      <c r="FK52" s="107"/>
      <c r="FL52" s="107"/>
      <c r="FM52" s="107"/>
      <c r="FN52" s="107"/>
      <c r="FO52" s="107"/>
      <c r="FP52" s="107"/>
      <c r="FQ52" s="107"/>
      <c r="FR52" s="107"/>
      <c r="FS52" s="107"/>
      <c r="FT52" s="107"/>
      <c r="FU52" s="107"/>
      <c r="FV52" s="107"/>
      <c r="FW52" s="107"/>
      <c r="FX52" s="107"/>
      <c r="FY52" s="107"/>
      <c r="FZ52" s="107"/>
      <c r="GA52" s="107"/>
      <c r="GB52" s="107"/>
      <c r="GC52" s="107"/>
      <c r="GD52" s="107"/>
      <c r="GE52" s="107"/>
      <c r="GF52" s="107"/>
      <c r="GG52" s="107"/>
      <c r="GH52" s="107"/>
      <c r="GI52" s="107"/>
      <c r="GJ52" s="107"/>
      <c r="GK52" s="107"/>
      <c r="GL52" s="107"/>
      <c r="GM52" s="107"/>
      <c r="GN52" s="107"/>
      <c r="GO52" s="107"/>
      <c r="GP52" s="107"/>
      <c r="GQ52" s="107"/>
      <c r="GR52" s="107"/>
      <c r="GS52" s="107"/>
      <c r="GT52" s="107"/>
      <c r="GU52" s="107"/>
      <c r="GV52" s="107"/>
      <c r="GW52" s="107"/>
      <c r="GX52" s="107"/>
      <c r="GY52" s="107"/>
      <c r="GZ52" s="107"/>
      <c r="HA52" s="107"/>
      <c r="HB52" s="107"/>
      <c r="HC52" s="107"/>
      <c r="HD52" s="107"/>
    </row>
    <row r="53" spans="1:212" ht="14.25">
      <c r="A53" s="200">
        <v>53</v>
      </c>
      <c r="B53" s="202" t="s">
        <v>1428</v>
      </c>
      <c r="C53" s="108" t="e">
        <f t="shared" ref="C53:DC53" ca="1" si="51">IF(COUNTIF(DD:DD,$B53),INDIRECT(_xludf.CONCAT("B",$A53)),"")</f>
        <v>#NAME?</v>
      </c>
      <c r="D53" s="108" t="e">
        <f t="shared" ca="1" si="51"/>
        <v>#NAME?</v>
      </c>
      <c r="E53" s="108" t="str">
        <f t="shared" ca="1" si="51"/>
        <v/>
      </c>
      <c r="F53" s="108" t="str">
        <f t="shared" ca="1" si="51"/>
        <v/>
      </c>
      <c r="G53" s="108" t="e">
        <f t="shared" ca="1" si="51"/>
        <v>#NAME?</v>
      </c>
      <c r="H53" s="108" t="e">
        <f t="shared" ca="1" si="51"/>
        <v>#NAME?</v>
      </c>
      <c r="I53" s="108" t="e">
        <f t="shared" ca="1" si="51"/>
        <v>#NAME?</v>
      </c>
      <c r="J53" s="108" t="str">
        <f t="shared" ca="1" si="51"/>
        <v/>
      </c>
      <c r="K53" s="108" t="str">
        <f t="shared" ca="1" si="51"/>
        <v/>
      </c>
      <c r="L53" s="108" t="e">
        <f t="shared" ca="1" si="51"/>
        <v>#NAME?</v>
      </c>
      <c r="M53" s="108" t="e">
        <f t="shared" ca="1" si="51"/>
        <v>#NAME?</v>
      </c>
      <c r="N53" s="108" t="e">
        <f t="shared" ca="1" si="51"/>
        <v>#NAME?</v>
      </c>
      <c r="O53" s="108" t="e">
        <f t="shared" ca="1" si="51"/>
        <v>#NAME?</v>
      </c>
      <c r="P53" s="108" t="e">
        <f t="shared" ca="1" si="51"/>
        <v>#NAME?</v>
      </c>
      <c r="Q53" s="108" t="e">
        <f t="shared" ca="1" si="51"/>
        <v>#NAME?</v>
      </c>
      <c r="R53" s="108" t="e">
        <f t="shared" ca="1" si="51"/>
        <v>#NAME?</v>
      </c>
      <c r="S53" s="108" t="str">
        <f t="shared" ca="1" si="51"/>
        <v/>
      </c>
      <c r="T53" s="108" t="e">
        <f t="shared" ca="1" si="51"/>
        <v>#NAME?</v>
      </c>
      <c r="U53" s="108" t="e">
        <f t="shared" ca="1" si="51"/>
        <v>#NAME?</v>
      </c>
      <c r="V53" s="108" t="e">
        <f t="shared" ca="1" si="51"/>
        <v>#NAME?</v>
      </c>
      <c r="W53" s="108" t="str">
        <f t="shared" ca="1" si="51"/>
        <v/>
      </c>
      <c r="X53" s="108" t="str">
        <f t="shared" ca="1" si="51"/>
        <v/>
      </c>
      <c r="Y53" s="108" t="str">
        <f t="shared" ca="1" si="51"/>
        <v/>
      </c>
      <c r="Z53" s="108" t="e">
        <f t="shared" ca="1" si="51"/>
        <v>#NAME?</v>
      </c>
      <c r="AA53" s="108" t="e">
        <f t="shared" ca="1" si="51"/>
        <v>#NAME?</v>
      </c>
      <c r="AB53" s="108" t="e">
        <f t="shared" ca="1" si="51"/>
        <v>#NAME?</v>
      </c>
      <c r="AC53" s="108" t="str">
        <f t="shared" ca="1" si="51"/>
        <v/>
      </c>
      <c r="AD53" s="108" t="e">
        <f t="shared" ca="1" si="51"/>
        <v>#NAME?</v>
      </c>
      <c r="AE53" s="108" t="e">
        <f t="shared" ca="1" si="51"/>
        <v>#NAME?</v>
      </c>
      <c r="AF53" s="108" t="e">
        <f t="shared" ca="1" si="51"/>
        <v>#NAME?</v>
      </c>
      <c r="AG53" s="108" t="e">
        <f t="shared" ca="1" si="51"/>
        <v>#NAME?</v>
      </c>
      <c r="AH53" s="108" t="e">
        <f t="shared" ca="1" si="51"/>
        <v>#NAME?</v>
      </c>
      <c r="AI53" s="108" t="str">
        <f t="shared" ca="1" si="51"/>
        <v/>
      </c>
      <c r="AJ53" s="108" t="e">
        <f t="shared" ca="1" si="51"/>
        <v>#NAME?</v>
      </c>
      <c r="AK53" s="108" t="e">
        <f t="shared" ca="1" si="51"/>
        <v>#NAME?</v>
      </c>
      <c r="AL53" s="108" t="e">
        <f t="shared" ca="1" si="51"/>
        <v>#NAME?</v>
      </c>
      <c r="AM53" s="108" t="e">
        <f t="shared" ca="1" si="51"/>
        <v>#NAME?</v>
      </c>
      <c r="AN53" s="108" t="e">
        <f t="shared" ca="1" si="51"/>
        <v>#NAME?</v>
      </c>
      <c r="AO53" s="108" t="e">
        <f t="shared" ca="1" si="51"/>
        <v>#NAME?</v>
      </c>
      <c r="AP53" s="108" t="e">
        <f t="shared" ca="1" si="51"/>
        <v>#NAME?</v>
      </c>
      <c r="AQ53" s="108" t="e">
        <f t="shared" ca="1" si="51"/>
        <v>#NAME?</v>
      </c>
      <c r="AR53" s="108" t="str">
        <f t="shared" ca="1" si="51"/>
        <v/>
      </c>
      <c r="AS53" s="108" t="e">
        <f t="shared" ca="1" si="51"/>
        <v>#NAME?</v>
      </c>
      <c r="AT53" s="108" t="e">
        <f t="shared" ca="1" si="51"/>
        <v>#NAME?</v>
      </c>
      <c r="AU53" s="108" t="e">
        <f t="shared" ca="1" si="51"/>
        <v>#NAME?</v>
      </c>
      <c r="AV53" s="108" t="e">
        <f t="shared" ca="1" si="51"/>
        <v>#NAME?</v>
      </c>
      <c r="AW53" s="108" t="e">
        <f t="shared" ca="1" si="51"/>
        <v>#NAME?</v>
      </c>
      <c r="AX53" s="108" t="e">
        <f t="shared" ca="1" si="51"/>
        <v>#NAME?</v>
      </c>
      <c r="AY53" s="108" t="e">
        <f t="shared" ca="1" si="51"/>
        <v>#NAME?</v>
      </c>
      <c r="AZ53" s="108" t="e">
        <f t="shared" ca="1" si="51"/>
        <v>#NAME?</v>
      </c>
      <c r="BA53" s="108" t="e">
        <f t="shared" ca="1" si="51"/>
        <v>#NAME?</v>
      </c>
      <c r="BB53" s="108" t="e">
        <f t="shared" ca="1" si="51"/>
        <v>#NAME?</v>
      </c>
      <c r="BC53" s="108" t="e">
        <f t="shared" ca="1" si="51"/>
        <v>#NAME?</v>
      </c>
      <c r="BD53" s="108" t="e">
        <f t="shared" ca="1" si="51"/>
        <v>#NAME?</v>
      </c>
      <c r="BE53" s="108" t="e">
        <f t="shared" ca="1" si="51"/>
        <v>#NAME?</v>
      </c>
      <c r="BF53" s="108" t="e">
        <f t="shared" ca="1" si="51"/>
        <v>#NAME?</v>
      </c>
      <c r="BG53" s="108" t="str">
        <f t="shared" ca="1" si="51"/>
        <v/>
      </c>
      <c r="BH53" s="108" t="str">
        <f t="shared" ca="1" si="51"/>
        <v/>
      </c>
      <c r="BI53" s="108" t="e">
        <f t="shared" ca="1" si="51"/>
        <v>#NAME?</v>
      </c>
      <c r="BJ53" s="108" t="str">
        <f t="shared" ca="1" si="51"/>
        <v/>
      </c>
      <c r="BK53" s="108" t="e">
        <f t="shared" ca="1" si="51"/>
        <v>#NAME?</v>
      </c>
      <c r="BL53" s="108" t="str">
        <f t="shared" ca="1" si="51"/>
        <v/>
      </c>
      <c r="BM53" s="108" t="e">
        <f t="shared" ca="1" si="51"/>
        <v>#NAME?</v>
      </c>
      <c r="BN53" s="108" t="e">
        <f t="shared" ca="1" si="51"/>
        <v>#NAME?</v>
      </c>
      <c r="BO53" s="108" t="e">
        <f t="shared" ca="1" si="51"/>
        <v>#NAME?</v>
      </c>
      <c r="BP53" s="108" t="e">
        <f t="shared" ca="1" si="51"/>
        <v>#NAME?</v>
      </c>
      <c r="BQ53" s="108" t="e">
        <f t="shared" ca="1" si="51"/>
        <v>#NAME?</v>
      </c>
      <c r="BR53" s="108" t="e">
        <f t="shared" ca="1" si="51"/>
        <v>#NAME?</v>
      </c>
      <c r="BS53" s="108" t="str">
        <f t="shared" ca="1" si="51"/>
        <v/>
      </c>
      <c r="BT53" s="108" t="str">
        <f t="shared" ca="1" si="51"/>
        <v/>
      </c>
      <c r="BU53" s="108" t="str">
        <f t="shared" ca="1" si="51"/>
        <v/>
      </c>
      <c r="BV53" s="108" t="str">
        <f t="shared" ca="1" si="51"/>
        <v/>
      </c>
      <c r="BW53" s="108" t="e">
        <f t="shared" ca="1" si="51"/>
        <v>#NAME?</v>
      </c>
      <c r="BX53" s="108" t="e">
        <f t="shared" ca="1" si="51"/>
        <v>#NAME?</v>
      </c>
      <c r="BY53" s="108" t="e">
        <f t="shared" ca="1" si="51"/>
        <v>#NAME?</v>
      </c>
      <c r="BZ53" s="108" t="e">
        <f t="shared" ca="1" si="51"/>
        <v>#NAME?</v>
      </c>
      <c r="CA53" s="108" t="str">
        <f t="shared" ca="1" si="51"/>
        <v/>
      </c>
      <c r="CB53" s="108" t="e">
        <f t="shared" ca="1" si="51"/>
        <v>#NAME?</v>
      </c>
      <c r="CC53" s="108" t="e">
        <f t="shared" ca="1" si="51"/>
        <v>#NAME?</v>
      </c>
      <c r="CD53" s="108" t="e">
        <f t="shared" ca="1" si="51"/>
        <v>#NAME?</v>
      </c>
      <c r="CE53" s="108" t="e">
        <f t="shared" ca="1" si="51"/>
        <v>#NAME?</v>
      </c>
      <c r="CF53" s="108" t="e">
        <f t="shared" ca="1" si="51"/>
        <v>#NAME?</v>
      </c>
      <c r="CG53" s="108" t="e">
        <f t="shared" ca="1" si="51"/>
        <v>#NAME?</v>
      </c>
      <c r="CH53" s="108" t="e">
        <f t="shared" ca="1" si="51"/>
        <v>#NAME?</v>
      </c>
      <c r="CI53" s="108" t="e">
        <f t="shared" ca="1" si="51"/>
        <v>#NAME?</v>
      </c>
      <c r="CJ53" s="108" t="str">
        <f t="shared" ca="1" si="51"/>
        <v/>
      </c>
      <c r="CK53" s="108" t="e">
        <f t="shared" ca="1" si="51"/>
        <v>#NAME?</v>
      </c>
      <c r="CL53" s="108" t="str">
        <f t="shared" ca="1" si="51"/>
        <v/>
      </c>
      <c r="CM53" s="108" t="e">
        <f t="shared" ca="1" si="51"/>
        <v>#NAME?</v>
      </c>
      <c r="CN53" s="108" t="e">
        <f t="shared" ca="1" si="51"/>
        <v>#NAME?</v>
      </c>
      <c r="CO53" s="108" t="e">
        <f t="shared" ca="1" si="51"/>
        <v>#NAME?</v>
      </c>
      <c r="CP53" s="108" t="e">
        <f t="shared" ca="1" si="51"/>
        <v>#NAME?</v>
      </c>
      <c r="CQ53" s="108" t="e">
        <f t="shared" ca="1" si="51"/>
        <v>#NAME?</v>
      </c>
      <c r="CR53" s="108" t="e">
        <f t="shared" ca="1" si="51"/>
        <v>#NAME?</v>
      </c>
      <c r="CS53" s="108" t="e">
        <f t="shared" ca="1" si="51"/>
        <v>#NAME?</v>
      </c>
      <c r="CT53" s="108" t="e">
        <f t="shared" ca="1" si="51"/>
        <v>#NAME?</v>
      </c>
      <c r="CU53" s="108" t="e">
        <f t="shared" ca="1" si="51"/>
        <v>#NAME?</v>
      </c>
      <c r="CV53" s="108" t="e">
        <f t="shared" ca="1" si="51"/>
        <v>#NAME?</v>
      </c>
      <c r="CW53" s="108" t="str">
        <f t="shared" ca="1" si="51"/>
        <v/>
      </c>
      <c r="CX53" s="108" t="str">
        <f t="shared" ca="1" si="51"/>
        <v/>
      </c>
      <c r="CY53" s="108" t="e">
        <f t="shared" ca="1" si="51"/>
        <v>#NAME?</v>
      </c>
      <c r="CZ53" s="108" t="e">
        <f t="shared" ca="1" si="51"/>
        <v>#NAME?</v>
      </c>
      <c r="DA53" s="108" t="e">
        <f t="shared" ca="1" si="51"/>
        <v>#NAME?</v>
      </c>
      <c r="DB53" s="108" t="e">
        <f t="shared" ca="1" si="51"/>
        <v>#NAME?</v>
      </c>
      <c r="DC53" s="108" t="e">
        <f t="shared" ca="1" si="51"/>
        <v>#NAME?</v>
      </c>
      <c r="DD53" s="107"/>
      <c r="DE53" s="205"/>
      <c r="DF53" s="205"/>
      <c r="DG53" s="205"/>
      <c r="DH53" s="205"/>
      <c r="DI53" s="205"/>
      <c r="DJ53" s="205"/>
      <c r="DK53" s="205"/>
      <c r="DL53" s="205"/>
      <c r="DM53" s="205"/>
      <c r="DN53" s="205"/>
      <c r="DO53" s="205"/>
      <c r="DP53" s="205"/>
      <c r="DQ53" s="205"/>
      <c r="DR53" s="205"/>
      <c r="DS53" s="205"/>
      <c r="DT53" s="205"/>
      <c r="DU53" s="205"/>
      <c r="DV53" s="205"/>
      <c r="DW53" s="205"/>
      <c r="DX53" s="205"/>
      <c r="DY53" s="205"/>
      <c r="DZ53" s="205"/>
      <c r="EA53" s="205"/>
      <c r="EB53" s="205"/>
      <c r="EC53" s="205"/>
      <c r="ED53" s="205"/>
      <c r="EE53" s="205"/>
      <c r="EF53" s="205"/>
      <c r="EG53" s="205"/>
      <c r="EH53" s="205"/>
      <c r="EI53" s="205"/>
      <c r="EJ53" s="205"/>
      <c r="EK53" s="205"/>
      <c r="EL53" s="205"/>
      <c r="EM53" s="205"/>
      <c r="EN53" s="205"/>
      <c r="EO53" s="205"/>
      <c r="EP53" s="205"/>
      <c r="EQ53" s="205"/>
      <c r="ER53" s="205"/>
      <c r="ES53" s="205"/>
      <c r="ET53" s="205"/>
      <c r="EU53" s="205"/>
      <c r="EV53" s="205"/>
      <c r="EW53" s="205"/>
      <c r="EX53" s="205"/>
      <c r="EY53" s="205"/>
      <c r="EZ53" s="205"/>
      <c r="FA53" s="205"/>
      <c r="FB53" s="205"/>
      <c r="FC53" s="205"/>
      <c r="FD53" s="205"/>
      <c r="FE53" s="205"/>
      <c r="FF53" s="205"/>
      <c r="FG53" s="205"/>
      <c r="FH53" s="205"/>
      <c r="FI53" s="205"/>
      <c r="FJ53" s="205"/>
      <c r="FK53" s="205"/>
      <c r="FL53" s="205"/>
      <c r="FM53" s="205"/>
      <c r="FN53" s="205"/>
      <c r="FO53" s="205"/>
      <c r="FP53" s="205"/>
      <c r="FQ53" s="205"/>
      <c r="FR53" s="205"/>
      <c r="FS53" s="205"/>
      <c r="FT53" s="205"/>
      <c r="FU53" s="205"/>
      <c r="FV53" s="205"/>
      <c r="FW53" s="205"/>
      <c r="FX53" s="205"/>
      <c r="FY53" s="205"/>
      <c r="FZ53" s="205"/>
      <c r="GA53" s="205"/>
      <c r="GB53" s="205"/>
      <c r="GC53" s="205"/>
      <c r="GD53" s="205"/>
      <c r="GE53" s="205"/>
      <c r="GF53" s="205"/>
      <c r="GG53" s="205"/>
      <c r="GH53" s="205"/>
      <c r="GI53" s="205"/>
      <c r="GJ53" s="205"/>
      <c r="GK53" s="205"/>
      <c r="GL53" s="205"/>
      <c r="GM53" s="205"/>
      <c r="GN53" s="205"/>
      <c r="GO53" s="205"/>
      <c r="GP53" s="205"/>
      <c r="GQ53" s="205"/>
      <c r="GR53" s="205"/>
      <c r="GS53" s="205"/>
      <c r="GT53" s="205"/>
      <c r="GU53" s="205"/>
      <c r="GV53" s="205"/>
      <c r="GW53" s="205"/>
      <c r="GX53" s="205"/>
      <c r="GY53" s="205"/>
      <c r="GZ53" s="205"/>
      <c r="HA53" s="205"/>
      <c r="HB53" s="205"/>
      <c r="HC53" s="205"/>
      <c r="HD53" s="205"/>
    </row>
    <row r="54" spans="1:212" ht="14.25">
      <c r="A54" s="200">
        <v>54</v>
      </c>
      <c r="B54" s="108" t="s">
        <v>1430</v>
      </c>
      <c r="C54" s="108" t="e">
        <f t="shared" ref="C54:DC54" ca="1" si="52">IF(COUNTIF(DD:DD,$B54),INDIRECT(_xludf.CONCAT("B",$A54)),"")</f>
        <v>#NAME?</v>
      </c>
      <c r="D54" s="108" t="e">
        <f t="shared" ca="1" si="52"/>
        <v>#NAME?</v>
      </c>
      <c r="E54" s="108" t="str">
        <f t="shared" ca="1" si="52"/>
        <v/>
      </c>
      <c r="F54" s="108" t="str">
        <f t="shared" ca="1" si="52"/>
        <v/>
      </c>
      <c r="G54" s="108" t="e">
        <f t="shared" ca="1" si="52"/>
        <v>#NAME?</v>
      </c>
      <c r="H54" s="108" t="e">
        <f t="shared" ca="1" si="52"/>
        <v>#NAME?</v>
      </c>
      <c r="I54" s="108" t="e">
        <f t="shared" ca="1" si="52"/>
        <v>#NAME?</v>
      </c>
      <c r="J54" s="108" t="str">
        <f t="shared" ca="1" si="52"/>
        <v/>
      </c>
      <c r="K54" s="108" t="str">
        <f t="shared" ca="1" si="52"/>
        <v/>
      </c>
      <c r="L54" s="108" t="e">
        <f t="shared" ca="1" si="52"/>
        <v>#NAME?</v>
      </c>
      <c r="M54" s="108" t="e">
        <f t="shared" ca="1" si="52"/>
        <v>#NAME?</v>
      </c>
      <c r="N54" s="108" t="str">
        <f t="shared" ca="1" si="52"/>
        <v/>
      </c>
      <c r="O54" s="108" t="str">
        <f t="shared" ca="1" si="52"/>
        <v/>
      </c>
      <c r="P54" s="108" t="str">
        <f t="shared" ca="1" si="52"/>
        <v/>
      </c>
      <c r="Q54" s="108" t="e">
        <f t="shared" ca="1" si="52"/>
        <v>#NAME?</v>
      </c>
      <c r="R54" s="108" t="str">
        <f t="shared" ca="1" si="52"/>
        <v/>
      </c>
      <c r="S54" s="108" t="str">
        <f t="shared" ca="1" si="52"/>
        <v/>
      </c>
      <c r="T54" s="108" t="e">
        <f t="shared" ca="1" si="52"/>
        <v>#NAME?</v>
      </c>
      <c r="U54" s="108" t="e">
        <f t="shared" ca="1" si="52"/>
        <v>#NAME?</v>
      </c>
      <c r="V54" s="108" t="e">
        <f t="shared" ca="1" si="52"/>
        <v>#NAME?</v>
      </c>
      <c r="W54" s="108" t="str">
        <f t="shared" ca="1" si="52"/>
        <v/>
      </c>
      <c r="X54" s="108" t="str">
        <f t="shared" ca="1" si="52"/>
        <v/>
      </c>
      <c r="Y54" s="108" t="str">
        <f t="shared" ca="1" si="52"/>
        <v/>
      </c>
      <c r="Z54" s="108" t="e">
        <f t="shared" ca="1" si="52"/>
        <v>#NAME?</v>
      </c>
      <c r="AA54" s="108" t="e">
        <f t="shared" ca="1" si="52"/>
        <v>#NAME?</v>
      </c>
      <c r="AB54" s="108" t="e">
        <f t="shared" ca="1" si="52"/>
        <v>#NAME?</v>
      </c>
      <c r="AC54" s="108" t="str">
        <f t="shared" ca="1" si="52"/>
        <v/>
      </c>
      <c r="AD54" s="108" t="str">
        <f t="shared" ca="1" si="52"/>
        <v/>
      </c>
      <c r="AE54" s="108" t="str">
        <f t="shared" ca="1" si="52"/>
        <v/>
      </c>
      <c r="AF54" s="108" t="str">
        <f t="shared" ca="1" si="52"/>
        <v/>
      </c>
      <c r="AG54" s="108" t="str">
        <f t="shared" ca="1" si="52"/>
        <v/>
      </c>
      <c r="AH54" s="108" t="str">
        <f t="shared" ca="1" si="52"/>
        <v/>
      </c>
      <c r="AI54" s="108" t="str">
        <f t="shared" ca="1" si="52"/>
        <v/>
      </c>
      <c r="AJ54" s="108" t="e">
        <f t="shared" ca="1" si="52"/>
        <v>#NAME?</v>
      </c>
      <c r="AK54" s="108" t="str">
        <f t="shared" ca="1" si="52"/>
        <v/>
      </c>
      <c r="AL54" s="108" t="e">
        <f t="shared" ca="1" si="52"/>
        <v>#NAME?</v>
      </c>
      <c r="AM54" s="108" t="e">
        <f t="shared" ca="1" si="52"/>
        <v>#NAME?</v>
      </c>
      <c r="AN54" s="108" t="e">
        <f t="shared" ca="1" si="52"/>
        <v>#NAME?</v>
      </c>
      <c r="AO54" s="108" t="str">
        <f t="shared" ca="1" si="52"/>
        <v/>
      </c>
      <c r="AP54" s="108" t="str">
        <f t="shared" ca="1" si="52"/>
        <v/>
      </c>
      <c r="AQ54" s="108" t="str">
        <f t="shared" ca="1" si="52"/>
        <v/>
      </c>
      <c r="AR54" s="108" t="str">
        <f t="shared" ca="1" si="52"/>
        <v/>
      </c>
      <c r="AS54" s="108" t="e">
        <f t="shared" ca="1" si="52"/>
        <v>#NAME?</v>
      </c>
      <c r="AT54" s="108" t="e">
        <f t="shared" ca="1" si="52"/>
        <v>#NAME?</v>
      </c>
      <c r="AU54" s="108" t="e">
        <f t="shared" ca="1" si="52"/>
        <v>#NAME?</v>
      </c>
      <c r="AV54" s="108" t="e">
        <f t="shared" ca="1" si="52"/>
        <v>#NAME?</v>
      </c>
      <c r="AW54" s="108" t="e">
        <f t="shared" ca="1" si="52"/>
        <v>#NAME?</v>
      </c>
      <c r="AX54" s="108" t="e">
        <f t="shared" ca="1" si="52"/>
        <v>#NAME?</v>
      </c>
      <c r="AY54" s="108" t="e">
        <f t="shared" ca="1" si="52"/>
        <v>#NAME?</v>
      </c>
      <c r="AZ54" s="108" t="str">
        <f t="shared" ca="1" si="52"/>
        <v/>
      </c>
      <c r="BA54" s="108" t="str">
        <f t="shared" ca="1" si="52"/>
        <v/>
      </c>
      <c r="BB54" s="108" t="e">
        <f t="shared" ca="1" si="52"/>
        <v>#NAME?</v>
      </c>
      <c r="BC54" s="108" t="str">
        <f t="shared" ca="1" si="52"/>
        <v/>
      </c>
      <c r="BD54" s="108" t="e">
        <f t="shared" ca="1" si="52"/>
        <v>#NAME?</v>
      </c>
      <c r="BE54" s="108" t="str">
        <f t="shared" ca="1" si="52"/>
        <v/>
      </c>
      <c r="BF54" s="108" t="e">
        <f t="shared" ca="1" si="52"/>
        <v>#NAME?</v>
      </c>
      <c r="BG54" s="108" t="str">
        <f t="shared" ca="1" si="52"/>
        <v/>
      </c>
      <c r="BH54" s="108" t="str">
        <f t="shared" ca="1" si="52"/>
        <v/>
      </c>
      <c r="BI54" s="108" t="str">
        <f t="shared" ca="1" si="52"/>
        <v/>
      </c>
      <c r="BJ54" s="108" t="str">
        <f t="shared" ca="1" si="52"/>
        <v/>
      </c>
      <c r="BK54" s="108" t="e">
        <f t="shared" ca="1" si="52"/>
        <v>#NAME?</v>
      </c>
      <c r="BL54" s="108" t="str">
        <f t="shared" ca="1" si="52"/>
        <v/>
      </c>
      <c r="BM54" s="108" t="e">
        <f t="shared" ca="1" si="52"/>
        <v>#NAME?</v>
      </c>
      <c r="BN54" s="108" t="e">
        <f t="shared" ca="1" si="52"/>
        <v>#NAME?</v>
      </c>
      <c r="BO54" s="108" t="e">
        <f t="shared" ca="1" si="52"/>
        <v>#NAME?</v>
      </c>
      <c r="BP54" s="108" t="e">
        <f t="shared" ca="1" si="52"/>
        <v>#NAME?</v>
      </c>
      <c r="BQ54" s="108" t="e">
        <f t="shared" ca="1" si="52"/>
        <v>#NAME?</v>
      </c>
      <c r="BR54" s="108" t="e">
        <f t="shared" ca="1" si="52"/>
        <v>#NAME?</v>
      </c>
      <c r="BS54" s="108" t="e">
        <f t="shared" ca="1" si="52"/>
        <v>#NAME?</v>
      </c>
      <c r="BT54" s="108" t="e">
        <f t="shared" ca="1" si="52"/>
        <v>#NAME?</v>
      </c>
      <c r="BU54" s="108" t="str">
        <f t="shared" ca="1" si="52"/>
        <v/>
      </c>
      <c r="BV54" s="108" t="str">
        <f t="shared" ca="1" si="52"/>
        <v/>
      </c>
      <c r="BW54" s="108" t="e">
        <f t="shared" ca="1" si="52"/>
        <v>#NAME?</v>
      </c>
      <c r="BX54" s="108" t="e">
        <f t="shared" ca="1" si="52"/>
        <v>#NAME?</v>
      </c>
      <c r="BY54" s="108" t="e">
        <f t="shared" ca="1" si="52"/>
        <v>#NAME?</v>
      </c>
      <c r="BZ54" s="108" t="e">
        <f t="shared" ca="1" si="52"/>
        <v>#NAME?</v>
      </c>
      <c r="CA54" s="108" t="str">
        <f t="shared" ca="1" si="52"/>
        <v/>
      </c>
      <c r="CB54" s="108" t="e">
        <f t="shared" ca="1" si="52"/>
        <v>#NAME?</v>
      </c>
      <c r="CC54" s="108" t="str">
        <f t="shared" ca="1" si="52"/>
        <v/>
      </c>
      <c r="CD54" s="108" t="str">
        <f t="shared" ca="1" si="52"/>
        <v/>
      </c>
      <c r="CE54" s="108" t="str">
        <f t="shared" ca="1" si="52"/>
        <v/>
      </c>
      <c r="CF54" s="108" t="str">
        <f t="shared" ca="1" si="52"/>
        <v/>
      </c>
      <c r="CG54" s="108" t="str">
        <f t="shared" ca="1" si="52"/>
        <v/>
      </c>
      <c r="CH54" s="108" t="str">
        <f t="shared" ca="1" si="52"/>
        <v/>
      </c>
      <c r="CI54" s="108" t="e">
        <f t="shared" ca="1" si="52"/>
        <v>#NAME?</v>
      </c>
      <c r="CJ54" s="108" t="str">
        <f t="shared" ca="1" si="52"/>
        <v/>
      </c>
      <c r="CK54" s="108" t="e">
        <f t="shared" ca="1" si="52"/>
        <v>#NAME?</v>
      </c>
      <c r="CL54" s="108" t="e">
        <f t="shared" ca="1" si="52"/>
        <v>#NAME?</v>
      </c>
      <c r="CM54" s="108" t="e">
        <f t="shared" ca="1" si="52"/>
        <v>#NAME?</v>
      </c>
      <c r="CN54" s="108" t="e">
        <f t="shared" ca="1" si="52"/>
        <v>#NAME?</v>
      </c>
      <c r="CO54" s="108" t="e">
        <f t="shared" ca="1" si="52"/>
        <v>#NAME?</v>
      </c>
      <c r="CP54" s="108" t="e">
        <f t="shared" ca="1" si="52"/>
        <v>#NAME?</v>
      </c>
      <c r="CQ54" s="108" t="e">
        <f t="shared" ca="1" si="52"/>
        <v>#NAME?</v>
      </c>
      <c r="CR54" s="108" t="str">
        <f t="shared" ca="1" si="52"/>
        <v/>
      </c>
      <c r="CS54" s="108" t="str">
        <f t="shared" ca="1" si="52"/>
        <v/>
      </c>
      <c r="CT54" s="108" t="e">
        <f t="shared" ca="1" si="52"/>
        <v>#NAME?</v>
      </c>
      <c r="CU54" s="108" t="e">
        <f t="shared" ca="1" si="52"/>
        <v>#NAME?</v>
      </c>
      <c r="CV54" s="108" t="str">
        <f t="shared" ca="1" si="52"/>
        <v/>
      </c>
      <c r="CW54" s="108" t="str">
        <f t="shared" ca="1" si="52"/>
        <v/>
      </c>
      <c r="CX54" s="108" t="e">
        <f t="shared" ca="1" si="52"/>
        <v>#NAME?</v>
      </c>
      <c r="CY54" s="108" t="e">
        <f t="shared" ca="1" si="52"/>
        <v>#NAME?</v>
      </c>
      <c r="CZ54" s="108" t="e">
        <f t="shared" ca="1" si="52"/>
        <v>#NAME?</v>
      </c>
      <c r="DA54" s="108" t="e">
        <f t="shared" ca="1" si="52"/>
        <v>#NAME?</v>
      </c>
      <c r="DB54" s="108" t="str">
        <f t="shared" ca="1" si="52"/>
        <v/>
      </c>
      <c r="DC54" s="108" t="e">
        <f t="shared" ca="1" si="52"/>
        <v>#NAME?</v>
      </c>
      <c r="DD54" s="107"/>
      <c r="DE54" s="205"/>
      <c r="DF54" s="205"/>
      <c r="DG54" s="205"/>
      <c r="DH54" s="205"/>
      <c r="DI54" s="205"/>
      <c r="DJ54" s="205"/>
      <c r="DK54" s="205"/>
      <c r="DL54" s="205"/>
      <c r="DM54" s="205"/>
      <c r="DN54" s="205"/>
      <c r="DO54" s="205"/>
      <c r="DP54" s="205"/>
      <c r="DQ54" s="205"/>
      <c r="DR54" s="205"/>
      <c r="DS54" s="205"/>
      <c r="DT54" s="205"/>
      <c r="DU54" s="205"/>
      <c r="DV54" s="205"/>
      <c r="DW54" s="205"/>
      <c r="DX54" s="205"/>
      <c r="DY54" s="205"/>
      <c r="DZ54" s="205"/>
      <c r="EA54" s="205"/>
      <c r="EB54" s="205"/>
      <c r="EC54" s="205"/>
      <c r="ED54" s="205"/>
      <c r="EE54" s="205"/>
      <c r="EF54" s="205"/>
      <c r="EG54" s="205"/>
      <c r="EH54" s="205"/>
      <c r="EI54" s="205"/>
      <c r="EJ54" s="205"/>
      <c r="EK54" s="205"/>
      <c r="EL54" s="205"/>
      <c r="EM54" s="205"/>
      <c r="EN54" s="205"/>
      <c r="EO54" s="205"/>
      <c r="EP54" s="205"/>
      <c r="EQ54" s="205"/>
      <c r="ER54" s="205"/>
      <c r="ES54" s="205"/>
      <c r="ET54" s="205"/>
      <c r="EU54" s="205"/>
      <c r="EV54" s="205"/>
      <c r="EW54" s="205"/>
      <c r="EX54" s="205"/>
      <c r="EY54" s="205"/>
      <c r="EZ54" s="205"/>
      <c r="FA54" s="205"/>
      <c r="FB54" s="205"/>
      <c r="FC54" s="205"/>
      <c r="FD54" s="205"/>
      <c r="FE54" s="205"/>
      <c r="FF54" s="205"/>
      <c r="FG54" s="205"/>
      <c r="FH54" s="205"/>
      <c r="FI54" s="205"/>
      <c r="FJ54" s="205"/>
      <c r="FK54" s="205"/>
      <c r="FL54" s="205"/>
      <c r="FM54" s="205"/>
      <c r="FN54" s="205"/>
      <c r="FO54" s="205"/>
      <c r="FP54" s="205"/>
      <c r="FQ54" s="205"/>
      <c r="FR54" s="205"/>
      <c r="FS54" s="205"/>
      <c r="FT54" s="205"/>
      <c r="FU54" s="205"/>
      <c r="FV54" s="205"/>
      <c r="FW54" s="205"/>
      <c r="FX54" s="205"/>
      <c r="FY54" s="205"/>
      <c r="FZ54" s="205"/>
      <c r="GA54" s="205"/>
      <c r="GB54" s="205"/>
      <c r="GC54" s="205"/>
      <c r="GD54" s="205"/>
      <c r="GE54" s="205"/>
      <c r="GF54" s="205"/>
      <c r="GG54" s="205"/>
      <c r="GH54" s="205"/>
      <c r="GI54" s="205"/>
      <c r="GJ54" s="205"/>
      <c r="GK54" s="205"/>
      <c r="GL54" s="205"/>
      <c r="GM54" s="205"/>
      <c r="GN54" s="205"/>
      <c r="GO54" s="205"/>
      <c r="GP54" s="205"/>
      <c r="GQ54" s="205"/>
      <c r="GR54" s="205"/>
      <c r="GS54" s="205"/>
      <c r="GT54" s="205"/>
      <c r="GU54" s="205"/>
      <c r="GV54" s="205"/>
      <c r="GW54" s="205"/>
      <c r="GX54" s="205"/>
      <c r="GY54" s="205"/>
      <c r="GZ54" s="205"/>
      <c r="HA54" s="205"/>
      <c r="HB54" s="205"/>
      <c r="HC54" s="205"/>
      <c r="HD54" s="205"/>
    </row>
    <row r="55" spans="1:212" ht="14.25">
      <c r="A55" s="200">
        <v>55</v>
      </c>
      <c r="B55" s="202" t="s">
        <v>1433</v>
      </c>
      <c r="C55" s="108" t="str">
        <f t="shared" ref="C55:DC55" ca="1" si="53">IF(COUNTIF(DD:DD,$B55),INDIRECT(_xludf.CONCAT("B",$A55)),"")</f>
        <v/>
      </c>
      <c r="D55" s="108" t="str">
        <f t="shared" ca="1" si="53"/>
        <v/>
      </c>
      <c r="E55" s="108" t="str">
        <f t="shared" ca="1" si="53"/>
        <v/>
      </c>
      <c r="F55" s="108" t="str">
        <f t="shared" ca="1" si="53"/>
        <v/>
      </c>
      <c r="G55" s="108" t="str">
        <f t="shared" ca="1" si="53"/>
        <v/>
      </c>
      <c r="H55" s="108" t="str">
        <f t="shared" ca="1" si="53"/>
        <v/>
      </c>
      <c r="I55" s="108" t="str">
        <f t="shared" ca="1" si="53"/>
        <v/>
      </c>
      <c r="J55" s="108" t="str">
        <f t="shared" ca="1" si="53"/>
        <v/>
      </c>
      <c r="K55" s="108" t="str">
        <f t="shared" ca="1" si="53"/>
        <v/>
      </c>
      <c r="L55" s="108" t="str">
        <f t="shared" ca="1" si="53"/>
        <v/>
      </c>
      <c r="M55" s="108" t="str">
        <f t="shared" ca="1" si="53"/>
        <v/>
      </c>
      <c r="N55" s="108" t="str">
        <f t="shared" ca="1" si="53"/>
        <v/>
      </c>
      <c r="O55" s="108" t="str">
        <f t="shared" ca="1" si="53"/>
        <v/>
      </c>
      <c r="P55" s="108" t="str">
        <f t="shared" ca="1" si="53"/>
        <v/>
      </c>
      <c r="Q55" s="108" t="str">
        <f t="shared" ca="1" si="53"/>
        <v/>
      </c>
      <c r="R55" s="108" t="str">
        <f t="shared" ca="1" si="53"/>
        <v/>
      </c>
      <c r="S55" s="108" t="str">
        <f t="shared" ca="1" si="53"/>
        <v/>
      </c>
      <c r="T55" s="108" t="str">
        <f t="shared" ca="1" si="53"/>
        <v/>
      </c>
      <c r="U55" s="108" t="str">
        <f t="shared" ca="1" si="53"/>
        <v/>
      </c>
      <c r="V55" s="108" t="str">
        <f t="shared" ca="1" si="53"/>
        <v/>
      </c>
      <c r="W55" s="108" t="str">
        <f t="shared" ca="1" si="53"/>
        <v/>
      </c>
      <c r="X55" s="108" t="str">
        <f t="shared" ca="1" si="53"/>
        <v/>
      </c>
      <c r="Y55" s="108" t="str">
        <f t="shared" ca="1" si="53"/>
        <v/>
      </c>
      <c r="Z55" s="108" t="str">
        <f t="shared" ca="1" si="53"/>
        <v/>
      </c>
      <c r="AA55" s="108" t="str">
        <f t="shared" ca="1" si="53"/>
        <v/>
      </c>
      <c r="AB55" s="108" t="str">
        <f t="shared" ca="1" si="53"/>
        <v/>
      </c>
      <c r="AC55" s="108" t="str">
        <f t="shared" ca="1" si="53"/>
        <v/>
      </c>
      <c r="AD55" s="108" t="str">
        <f t="shared" ca="1" si="53"/>
        <v/>
      </c>
      <c r="AE55" s="108" t="str">
        <f t="shared" ca="1" si="53"/>
        <v/>
      </c>
      <c r="AF55" s="108" t="str">
        <f t="shared" ca="1" si="53"/>
        <v/>
      </c>
      <c r="AG55" s="108" t="str">
        <f t="shared" ca="1" si="53"/>
        <v/>
      </c>
      <c r="AH55" s="108" t="str">
        <f t="shared" ca="1" si="53"/>
        <v/>
      </c>
      <c r="AI55" s="108" t="str">
        <f t="shared" ca="1" si="53"/>
        <v/>
      </c>
      <c r="AJ55" s="108" t="str">
        <f t="shared" ca="1" si="53"/>
        <v/>
      </c>
      <c r="AK55" s="108" t="str">
        <f t="shared" ca="1" si="53"/>
        <v/>
      </c>
      <c r="AL55" s="108" t="str">
        <f t="shared" ca="1" si="53"/>
        <v/>
      </c>
      <c r="AM55" s="108" t="str">
        <f t="shared" ca="1" si="53"/>
        <v/>
      </c>
      <c r="AN55" s="108" t="str">
        <f t="shared" ca="1" si="53"/>
        <v/>
      </c>
      <c r="AO55" s="108" t="str">
        <f t="shared" ca="1" si="53"/>
        <v/>
      </c>
      <c r="AP55" s="108" t="str">
        <f t="shared" ca="1" si="53"/>
        <v/>
      </c>
      <c r="AQ55" s="108" t="str">
        <f t="shared" ca="1" si="53"/>
        <v/>
      </c>
      <c r="AR55" s="108" t="str">
        <f t="shared" ca="1" si="53"/>
        <v/>
      </c>
      <c r="AS55" s="108" t="e">
        <f t="shared" ca="1" si="53"/>
        <v>#NAME?</v>
      </c>
      <c r="AT55" s="108" t="str">
        <f t="shared" ca="1" si="53"/>
        <v/>
      </c>
      <c r="AU55" s="108" t="str">
        <f t="shared" ca="1" si="53"/>
        <v/>
      </c>
      <c r="AV55" s="108" t="str">
        <f t="shared" ca="1" si="53"/>
        <v/>
      </c>
      <c r="AW55" s="108" t="str">
        <f t="shared" ca="1" si="53"/>
        <v/>
      </c>
      <c r="AX55" s="108" t="str">
        <f t="shared" ca="1" si="53"/>
        <v/>
      </c>
      <c r="AY55" s="108" t="str">
        <f t="shared" ca="1" si="53"/>
        <v/>
      </c>
      <c r="AZ55" s="108" t="str">
        <f t="shared" ca="1" si="53"/>
        <v/>
      </c>
      <c r="BA55" s="108" t="str">
        <f t="shared" ca="1" si="53"/>
        <v/>
      </c>
      <c r="BB55" s="108" t="str">
        <f t="shared" ca="1" si="53"/>
        <v/>
      </c>
      <c r="BC55" s="108" t="str">
        <f t="shared" ca="1" si="53"/>
        <v/>
      </c>
      <c r="BD55" s="108" t="str">
        <f t="shared" ca="1" si="53"/>
        <v/>
      </c>
      <c r="BE55" s="108" t="str">
        <f t="shared" ca="1" si="53"/>
        <v/>
      </c>
      <c r="BF55" s="108" t="str">
        <f t="shared" ca="1" si="53"/>
        <v/>
      </c>
      <c r="BG55" s="108" t="str">
        <f t="shared" ca="1" si="53"/>
        <v/>
      </c>
      <c r="BH55" s="108" t="str">
        <f t="shared" ca="1" si="53"/>
        <v/>
      </c>
      <c r="BI55" s="108" t="str">
        <f t="shared" ca="1" si="53"/>
        <v/>
      </c>
      <c r="BJ55" s="108" t="str">
        <f t="shared" ca="1" si="53"/>
        <v/>
      </c>
      <c r="BK55" s="108" t="str">
        <f t="shared" ca="1" si="53"/>
        <v/>
      </c>
      <c r="BL55" s="108" t="str">
        <f t="shared" ca="1" si="53"/>
        <v/>
      </c>
      <c r="BM55" s="108" t="str">
        <f t="shared" ca="1" si="53"/>
        <v/>
      </c>
      <c r="BN55" s="108" t="str">
        <f t="shared" ca="1" si="53"/>
        <v/>
      </c>
      <c r="BO55" s="108" t="str">
        <f t="shared" ca="1" si="53"/>
        <v/>
      </c>
      <c r="BP55" s="108" t="str">
        <f t="shared" ca="1" si="53"/>
        <v/>
      </c>
      <c r="BQ55" s="108" t="str">
        <f t="shared" ca="1" si="53"/>
        <v/>
      </c>
      <c r="BR55" s="108" t="str">
        <f t="shared" ca="1" si="53"/>
        <v/>
      </c>
      <c r="BS55" s="108" t="str">
        <f t="shared" ca="1" si="53"/>
        <v/>
      </c>
      <c r="BT55" s="108" t="str">
        <f t="shared" ca="1" si="53"/>
        <v/>
      </c>
      <c r="BU55" s="108" t="str">
        <f t="shared" ca="1" si="53"/>
        <v/>
      </c>
      <c r="BV55" s="108" t="str">
        <f t="shared" ca="1" si="53"/>
        <v/>
      </c>
      <c r="BW55" s="108" t="str">
        <f t="shared" ca="1" si="53"/>
        <v/>
      </c>
      <c r="BX55" s="108" t="str">
        <f t="shared" ca="1" si="53"/>
        <v/>
      </c>
      <c r="BY55" s="108" t="e">
        <f t="shared" ca="1" si="53"/>
        <v>#NAME?</v>
      </c>
      <c r="BZ55" s="108" t="str">
        <f t="shared" ca="1" si="53"/>
        <v/>
      </c>
      <c r="CA55" s="108" t="str">
        <f t="shared" ca="1" si="53"/>
        <v/>
      </c>
      <c r="CB55" s="108" t="str">
        <f t="shared" ca="1" si="53"/>
        <v/>
      </c>
      <c r="CC55" s="108" t="str">
        <f t="shared" ca="1" si="53"/>
        <v/>
      </c>
      <c r="CD55" s="108" t="str">
        <f t="shared" ca="1" si="53"/>
        <v/>
      </c>
      <c r="CE55" s="108" t="str">
        <f t="shared" ca="1" si="53"/>
        <v/>
      </c>
      <c r="CF55" s="108" t="str">
        <f t="shared" ca="1" si="53"/>
        <v/>
      </c>
      <c r="CG55" s="108" t="str">
        <f t="shared" ca="1" si="53"/>
        <v/>
      </c>
      <c r="CH55" s="108" t="str">
        <f t="shared" ca="1" si="53"/>
        <v/>
      </c>
      <c r="CI55" s="108" t="str">
        <f t="shared" ca="1" si="53"/>
        <v/>
      </c>
      <c r="CJ55" s="108" t="str">
        <f t="shared" ca="1" si="53"/>
        <v/>
      </c>
      <c r="CK55" s="108" t="str">
        <f t="shared" ca="1" si="53"/>
        <v/>
      </c>
      <c r="CL55" s="108" t="str">
        <f t="shared" ca="1" si="53"/>
        <v/>
      </c>
      <c r="CM55" s="108" t="str">
        <f t="shared" ca="1" si="53"/>
        <v/>
      </c>
      <c r="CN55" s="108" t="str">
        <f t="shared" ca="1" si="53"/>
        <v/>
      </c>
      <c r="CO55" s="108" t="str">
        <f t="shared" ca="1" si="53"/>
        <v/>
      </c>
      <c r="CP55" s="108" t="str">
        <f t="shared" ca="1" si="53"/>
        <v/>
      </c>
      <c r="CQ55" s="108" t="str">
        <f t="shared" ca="1" si="53"/>
        <v/>
      </c>
      <c r="CR55" s="108" t="str">
        <f t="shared" ca="1" si="53"/>
        <v/>
      </c>
      <c r="CS55" s="108" t="str">
        <f t="shared" ca="1" si="53"/>
        <v/>
      </c>
      <c r="CT55" s="108" t="e">
        <f t="shared" ca="1" si="53"/>
        <v>#NAME?</v>
      </c>
      <c r="CU55" s="108" t="e">
        <f t="shared" ca="1" si="53"/>
        <v>#NAME?</v>
      </c>
      <c r="CV55" s="108" t="str">
        <f t="shared" ca="1" si="53"/>
        <v/>
      </c>
      <c r="CW55" s="108" t="str">
        <f t="shared" ca="1" si="53"/>
        <v/>
      </c>
      <c r="CX55" s="108" t="str">
        <f t="shared" ca="1" si="53"/>
        <v/>
      </c>
      <c r="CY55" s="108" t="str">
        <f t="shared" ca="1" si="53"/>
        <v/>
      </c>
      <c r="CZ55" s="108" t="e">
        <f t="shared" ca="1" si="53"/>
        <v>#NAME?</v>
      </c>
      <c r="DA55" s="108" t="str">
        <f t="shared" ca="1" si="53"/>
        <v/>
      </c>
      <c r="DB55" s="108" t="str">
        <f t="shared" ca="1" si="53"/>
        <v/>
      </c>
      <c r="DC55" s="108" t="e">
        <f t="shared" ca="1" si="53"/>
        <v>#NAME?</v>
      </c>
      <c r="DD55" s="107"/>
      <c r="DE55" s="205"/>
      <c r="DF55" s="205"/>
      <c r="DG55" s="205"/>
      <c r="DH55" s="205"/>
      <c r="DI55" s="205"/>
      <c r="DJ55" s="205"/>
      <c r="DK55" s="205"/>
      <c r="DL55" s="205"/>
      <c r="DM55" s="205"/>
      <c r="DN55" s="205"/>
      <c r="DO55" s="205"/>
      <c r="DP55" s="205"/>
      <c r="DQ55" s="205"/>
      <c r="DR55" s="205"/>
      <c r="DS55" s="205"/>
      <c r="DT55" s="205"/>
      <c r="DU55" s="205"/>
      <c r="DV55" s="205"/>
      <c r="DW55" s="205"/>
      <c r="DX55" s="205"/>
      <c r="DY55" s="205"/>
      <c r="DZ55" s="205"/>
      <c r="EA55" s="205"/>
      <c r="EB55" s="205"/>
      <c r="EC55" s="205"/>
      <c r="ED55" s="205"/>
      <c r="EE55" s="205"/>
      <c r="EF55" s="205"/>
      <c r="EG55" s="205"/>
      <c r="EH55" s="205"/>
      <c r="EI55" s="205"/>
      <c r="EJ55" s="205"/>
      <c r="EK55" s="205"/>
      <c r="EL55" s="205"/>
      <c r="EM55" s="205"/>
      <c r="EN55" s="205"/>
      <c r="EO55" s="205"/>
      <c r="EP55" s="205"/>
      <c r="EQ55" s="205"/>
      <c r="ER55" s="205"/>
      <c r="ES55" s="205"/>
      <c r="ET55" s="205"/>
      <c r="EU55" s="205"/>
      <c r="EV55" s="205"/>
      <c r="EW55" s="205"/>
      <c r="EX55" s="205"/>
      <c r="EY55" s="205"/>
      <c r="EZ55" s="205"/>
      <c r="FA55" s="205"/>
      <c r="FB55" s="205"/>
      <c r="FC55" s="205"/>
      <c r="FD55" s="205"/>
      <c r="FE55" s="205"/>
      <c r="FF55" s="205"/>
      <c r="FG55" s="205"/>
      <c r="FH55" s="205"/>
      <c r="FI55" s="205"/>
      <c r="FJ55" s="205"/>
      <c r="FK55" s="205"/>
      <c r="FL55" s="205"/>
      <c r="FM55" s="205"/>
      <c r="FN55" s="205"/>
      <c r="FO55" s="205"/>
      <c r="FP55" s="205"/>
      <c r="FQ55" s="205"/>
      <c r="FR55" s="205"/>
      <c r="FS55" s="205"/>
      <c r="FT55" s="205"/>
      <c r="FU55" s="205"/>
      <c r="FV55" s="205"/>
      <c r="FW55" s="205"/>
      <c r="FX55" s="205"/>
      <c r="FY55" s="205"/>
      <c r="FZ55" s="205"/>
      <c r="GA55" s="205"/>
      <c r="GB55" s="205"/>
      <c r="GC55" s="205"/>
      <c r="GD55" s="205"/>
      <c r="GE55" s="205"/>
      <c r="GF55" s="205"/>
      <c r="GG55" s="205"/>
      <c r="GH55" s="205"/>
      <c r="GI55" s="205"/>
      <c r="GJ55" s="205"/>
      <c r="GK55" s="205"/>
      <c r="GL55" s="205"/>
      <c r="GM55" s="205"/>
      <c r="GN55" s="205"/>
      <c r="GO55" s="205"/>
      <c r="GP55" s="205"/>
      <c r="GQ55" s="205"/>
      <c r="GR55" s="205"/>
      <c r="GS55" s="205"/>
      <c r="GT55" s="205"/>
      <c r="GU55" s="205"/>
      <c r="GV55" s="205"/>
      <c r="GW55" s="205"/>
      <c r="GX55" s="205"/>
      <c r="GY55" s="205"/>
      <c r="GZ55" s="205"/>
      <c r="HA55" s="205"/>
      <c r="HB55" s="205"/>
      <c r="HC55" s="205"/>
      <c r="HD55" s="205"/>
    </row>
    <row r="56" spans="1:212" ht="14.25">
      <c r="A56" s="200">
        <v>56</v>
      </c>
      <c r="B56" s="207" t="s">
        <v>1436</v>
      </c>
      <c r="C56" s="108" t="str">
        <f t="shared" ref="C56:DC56" ca="1" si="54">IF(COUNTIF(DD:DD,$B56),INDIRECT(_xludf.CONCAT("B",$A56)),"")</f>
        <v/>
      </c>
      <c r="D56" s="108" t="str">
        <f t="shared" ca="1" si="54"/>
        <v/>
      </c>
      <c r="E56" s="108" t="str">
        <f t="shared" ca="1" si="54"/>
        <v/>
      </c>
      <c r="F56" s="108" t="str">
        <f t="shared" ca="1" si="54"/>
        <v/>
      </c>
      <c r="G56" s="108" t="str">
        <f t="shared" ca="1" si="54"/>
        <v/>
      </c>
      <c r="H56" s="108" t="str">
        <f t="shared" ca="1" si="54"/>
        <v/>
      </c>
      <c r="I56" s="108" t="str">
        <f t="shared" ca="1" si="54"/>
        <v/>
      </c>
      <c r="J56" s="108" t="str">
        <f t="shared" ca="1" si="54"/>
        <v/>
      </c>
      <c r="K56" s="108" t="str">
        <f t="shared" ca="1" si="54"/>
        <v/>
      </c>
      <c r="L56" s="108" t="str">
        <f t="shared" ca="1" si="54"/>
        <v/>
      </c>
      <c r="M56" s="108" t="str">
        <f t="shared" ca="1" si="54"/>
        <v/>
      </c>
      <c r="N56" s="108" t="str">
        <f t="shared" ca="1" si="54"/>
        <v/>
      </c>
      <c r="O56" s="108" t="str">
        <f t="shared" ca="1" si="54"/>
        <v/>
      </c>
      <c r="P56" s="108" t="str">
        <f t="shared" ca="1" si="54"/>
        <v/>
      </c>
      <c r="Q56" s="108" t="str">
        <f t="shared" ca="1" si="54"/>
        <v/>
      </c>
      <c r="R56" s="108" t="str">
        <f t="shared" ca="1" si="54"/>
        <v/>
      </c>
      <c r="S56" s="108" t="str">
        <f t="shared" ca="1" si="54"/>
        <v/>
      </c>
      <c r="T56" s="108" t="str">
        <f t="shared" ca="1" si="54"/>
        <v/>
      </c>
      <c r="U56" s="108" t="str">
        <f t="shared" ca="1" si="54"/>
        <v/>
      </c>
      <c r="V56" s="108" t="str">
        <f t="shared" ca="1" si="54"/>
        <v/>
      </c>
      <c r="W56" s="108" t="str">
        <f t="shared" ca="1" si="54"/>
        <v/>
      </c>
      <c r="X56" s="108" t="str">
        <f t="shared" ca="1" si="54"/>
        <v/>
      </c>
      <c r="Y56" s="108" t="str">
        <f t="shared" ca="1" si="54"/>
        <v/>
      </c>
      <c r="Z56" s="108" t="str">
        <f t="shared" ca="1" si="54"/>
        <v/>
      </c>
      <c r="AA56" s="108" t="str">
        <f t="shared" ca="1" si="54"/>
        <v/>
      </c>
      <c r="AB56" s="108" t="str">
        <f t="shared" ca="1" si="54"/>
        <v/>
      </c>
      <c r="AC56" s="108" t="str">
        <f t="shared" ca="1" si="54"/>
        <v/>
      </c>
      <c r="AD56" s="108" t="str">
        <f t="shared" ca="1" si="54"/>
        <v/>
      </c>
      <c r="AE56" s="108" t="str">
        <f t="shared" ca="1" si="54"/>
        <v/>
      </c>
      <c r="AF56" s="108" t="str">
        <f t="shared" ca="1" si="54"/>
        <v/>
      </c>
      <c r="AG56" s="108" t="str">
        <f t="shared" ca="1" si="54"/>
        <v/>
      </c>
      <c r="AH56" s="108" t="str">
        <f t="shared" ca="1" si="54"/>
        <v/>
      </c>
      <c r="AI56" s="108" t="str">
        <f t="shared" ca="1" si="54"/>
        <v/>
      </c>
      <c r="AJ56" s="108" t="str">
        <f t="shared" ca="1" si="54"/>
        <v/>
      </c>
      <c r="AK56" s="108" t="str">
        <f t="shared" ca="1" si="54"/>
        <v/>
      </c>
      <c r="AL56" s="108" t="str">
        <f t="shared" ca="1" si="54"/>
        <v/>
      </c>
      <c r="AM56" s="108" t="str">
        <f t="shared" ca="1" si="54"/>
        <v/>
      </c>
      <c r="AN56" s="108" t="str">
        <f t="shared" ca="1" si="54"/>
        <v/>
      </c>
      <c r="AO56" s="108" t="str">
        <f t="shared" ca="1" si="54"/>
        <v/>
      </c>
      <c r="AP56" s="108" t="str">
        <f t="shared" ca="1" si="54"/>
        <v/>
      </c>
      <c r="AQ56" s="108" t="str">
        <f t="shared" ca="1" si="54"/>
        <v/>
      </c>
      <c r="AR56" s="108" t="str">
        <f t="shared" ca="1" si="54"/>
        <v/>
      </c>
      <c r="AS56" s="108" t="str">
        <f t="shared" ca="1" si="54"/>
        <v/>
      </c>
      <c r="AT56" s="108" t="str">
        <f t="shared" ca="1" si="54"/>
        <v/>
      </c>
      <c r="AU56" s="108" t="str">
        <f t="shared" ca="1" si="54"/>
        <v/>
      </c>
      <c r="AV56" s="108" t="str">
        <f t="shared" ca="1" si="54"/>
        <v/>
      </c>
      <c r="AW56" s="108" t="str">
        <f t="shared" ca="1" si="54"/>
        <v/>
      </c>
      <c r="AX56" s="108" t="str">
        <f t="shared" ca="1" si="54"/>
        <v/>
      </c>
      <c r="AY56" s="108" t="str">
        <f t="shared" ca="1" si="54"/>
        <v/>
      </c>
      <c r="AZ56" s="108" t="str">
        <f t="shared" ca="1" si="54"/>
        <v/>
      </c>
      <c r="BA56" s="108" t="str">
        <f t="shared" ca="1" si="54"/>
        <v/>
      </c>
      <c r="BB56" s="108" t="str">
        <f t="shared" ca="1" si="54"/>
        <v/>
      </c>
      <c r="BC56" s="108" t="str">
        <f t="shared" ca="1" si="54"/>
        <v/>
      </c>
      <c r="BD56" s="108" t="str">
        <f t="shared" ca="1" si="54"/>
        <v/>
      </c>
      <c r="BE56" s="108" t="str">
        <f t="shared" ca="1" si="54"/>
        <v/>
      </c>
      <c r="BF56" s="108" t="str">
        <f t="shared" ca="1" si="54"/>
        <v/>
      </c>
      <c r="BG56" s="108" t="str">
        <f t="shared" ca="1" si="54"/>
        <v/>
      </c>
      <c r="BH56" s="108" t="str">
        <f t="shared" ca="1" si="54"/>
        <v/>
      </c>
      <c r="BI56" s="108" t="str">
        <f t="shared" ca="1" si="54"/>
        <v/>
      </c>
      <c r="BJ56" s="108" t="str">
        <f t="shared" ca="1" si="54"/>
        <v/>
      </c>
      <c r="BK56" s="108" t="str">
        <f t="shared" ca="1" si="54"/>
        <v/>
      </c>
      <c r="BL56" s="108" t="str">
        <f t="shared" ca="1" si="54"/>
        <v/>
      </c>
      <c r="BM56" s="108" t="str">
        <f t="shared" ca="1" si="54"/>
        <v/>
      </c>
      <c r="BN56" s="108" t="str">
        <f t="shared" ca="1" si="54"/>
        <v/>
      </c>
      <c r="BO56" s="108" t="str">
        <f t="shared" ca="1" si="54"/>
        <v/>
      </c>
      <c r="BP56" s="108" t="str">
        <f t="shared" ca="1" si="54"/>
        <v/>
      </c>
      <c r="BQ56" s="108" t="str">
        <f t="shared" ca="1" si="54"/>
        <v/>
      </c>
      <c r="BR56" s="108" t="str">
        <f t="shared" ca="1" si="54"/>
        <v/>
      </c>
      <c r="BS56" s="108" t="str">
        <f t="shared" ca="1" si="54"/>
        <v/>
      </c>
      <c r="BT56" s="108" t="str">
        <f t="shared" ca="1" si="54"/>
        <v/>
      </c>
      <c r="BU56" s="108" t="str">
        <f t="shared" ca="1" si="54"/>
        <v/>
      </c>
      <c r="BV56" s="108" t="str">
        <f t="shared" ca="1" si="54"/>
        <v/>
      </c>
      <c r="BW56" s="108" t="str">
        <f t="shared" ca="1" si="54"/>
        <v/>
      </c>
      <c r="BX56" s="108" t="str">
        <f t="shared" ca="1" si="54"/>
        <v/>
      </c>
      <c r="BY56" s="108" t="str">
        <f t="shared" ca="1" si="54"/>
        <v/>
      </c>
      <c r="BZ56" s="108" t="str">
        <f t="shared" ca="1" si="54"/>
        <v/>
      </c>
      <c r="CA56" s="108" t="str">
        <f t="shared" ca="1" si="54"/>
        <v/>
      </c>
      <c r="CB56" s="108" t="str">
        <f t="shared" ca="1" si="54"/>
        <v/>
      </c>
      <c r="CC56" s="108" t="str">
        <f t="shared" ca="1" si="54"/>
        <v/>
      </c>
      <c r="CD56" s="108" t="str">
        <f t="shared" ca="1" si="54"/>
        <v/>
      </c>
      <c r="CE56" s="108" t="str">
        <f t="shared" ca="1" si="54"/>
        <v/>
      </c>
      <c r="CF56" s="108" t="str">
        <f t="shared" ca="1" si="54"/>
        <v/>
      </c>
      <c r="CG56" s="108" t="str">
        <f t="shared" ca="1" si="54"/>
        <v/>
      </c>
      <c r="CH56" s="108" t="str">
        <f t="shared" ca="1" si="54"/>
        <v/>
      </c>
      <c r="CI56" s="108" t="str">
        <f t="shared" ca="1" si="54"/>
        <v/>
      </c>
      <c r="CJ56" s="108" t="str">
        <f t="shared" ca="1" si="54"/>
        <v/>
      </c>
      <c r="CK56" s="108" t="str">
        <f t="shared" ca="1" si="54"/>
        <v/>
      </c>
      <c r="CL56" s="108" t="str">
        <f t="shared" ca="1" si="54"/>
        <v/>
      </c>
      <c r="CM56" s="108" t="e">
        <f t="shared" ca="1" si="54"/>
        <v>#NAME?</v>
      </c>
      <c r="CN56" s="108" t="str">
        <f t="shared" ca="1" si="54"/>
        <v/>
      </c>
      <c r="CO56" s="108" t="e">
        <f t="shared" ca="1" si="54"/>
        <v>#NAME?</v>
      </c>
      <c r="CP56" s="108" t="str">
        <f t="shared" ca="1" si="54"/>
        <v/>
      </c>
      <c r="CQ56" s="108" t="str">
        <f t="shared" ca="1" si="54"/>
        <v/>
      </c>
      <c r="CR56" s="108" t="str">
        <f t="shared" ca="1" si="54"/>
        <v/>
      </c>
      <c r="CS56" s="108" t="str">
        <f t="shared" ca="1" si="54"/>
        <v/>
      </c>
      <c r="CT56" s="108" t="str">
        <f t="shared" ca="1" si="54"/>
        <v/>
      </c>
      <c r="CU56" s="108" t="str">
        <f t="shared" ca="1" si="54"/>
        <v/>
      </c>
      <c r="CV56" s="108" t="str">
        <f t="shared" ca="1" si="54"/>
        <v/>
      </c>
      <c r="CW56" s="108" t="str">
        <f t="shared" ca="1" si="54"/>
        <v/>
      </c>
      <c r="CX56" s="108" t="str">
        <f t="shared" ca="1" si="54"/>
        <v/>
      </c>
      <c r="CY56" s="108" t="str">
        <f t="shared" ca="1" si="54"/>
        <v/>
      </c>
      <c r="CZ56" s="108" t="str">
        <f t="shared" ca="1" si="54"/>
        <v/>
      </c>
      <c r="DA56" s="108" t="str">
        <f t="shared" ca="1" si="54"/>
        <v/>
      </c>
      <c r="DB56" s="108" t="str">
        <f t="shared" ca="1" si="54"/>
        <v/>
      </c>
      <c r="DC56" s="108" t="str">
        <f t="shared" ca="1" si="54"/>
        <v/>
      </c>
      <c r="DD56" s="107"/>
      <c r="DE56" s="205"/>
      <c r="DF56" s="205"/>
      <c r="DG56" s="205"/>
      <c r="DH56" s="205"/>
      <c r="DI56" s="205"/>
      <c r="DJ56" s="205"/>
      <c r="DK56" s="205"/>
      <c r="DL56" s="205"/>
      <c r="DM56" s="205"/>
      <c r="DN56" s="205"/>
      <c r="DO56" s="205"/>
      <c r="DP56" s="205"/>
      <c r="DQ56" s="205"/>
      <c r="DR56" s="205"/>
      <c r="DS56" s="205"/>
      <c r="DT56" s="205"/>
      <c r="DU56" s="205"/>
      <c r="DV56" s="205"/>
      <c r="DW56" s="205"/>
      <c r="DX56" s="205"/>
      <c r="DY56" s="205"/>
      <c r="DZ56" s="205"/>
      <c r="EA56" s="205"/>
      <c r="EB56" s="205"/>
      <c r="EC56" s="205"/>
      <c r="ED56" s="205"/>
      <c r="EE56" s="205"/>
      <c r="EF56" s="205"/>
      <c r="EG56" s="205"/>
      <c r="EH56" s="205"/>
      <c r="EI56" s="205"/>
      <c r="EJ56" s="205"/>
      <c r="EK56" s="205"/>
      <c r="EL56" s="205"/>
      <c r="EM56" s="205"/>
      <c r="EN56" s="205"/>
      <c r="EO56" s="205"/>
      <c r="EP56" s="205"/>
      <c r="EQ56" s="205"/>
      <c r="ER56" s="205"/>
      <c r="ES56" s="205"/>
      <c r="ET56" s="205"/>
      <c r="EU56" s="205"/>
      <c r="EV56" s="205"/>
      <c r="EW56" s="205"/>
      <c r="EX56" s="205"/>
      <c r="EY56" s="205"/>
      <c r="EZ56" s="205"/>
      <c r="FA56" s="205"/>
      <c r="FB56" s="205"/>
      <c r="FC56" s="205"/>
      <c r="FD56" s="205"/>
      <c r="FE56" s="205"/>
      <c r="FF56" s="205"/>
      <c r="FG56" s="205"/>
      <c r="FH56" s="205"/>
      <c r="FI56" s="205"/>
      <c r="FJ56" s="205"/>
      <c r="FK56" s="205"/>
      <c r="FL56" s="205"/>
      <c r="FM56" s="205"/>
      <c r="FN56" s="205"/>
      <c r="FO56" s="205"/>
      <c r="FP56" s="205"/>
      <c r="FQ56" s="205"/>
      <c r="FR56" s="205"/>
      <c r="FS56" s="205"/>
      <c r="FT56" s="205"/>
      <c r="FU56" s="205"/>
      <c r="FV56" s="205"/>
      <c r="FW56" s="205"/>
      <c r="FX56" s="205"/>
      <c r="FY56" s="205"/>
      <c r="FZ56" s="205"/>
      <c r="GA56" s="205"/>
      <c r="GB56" s="205"/>
      <c r="GC56" s="205"/>
      <c r="GD56" s="205"/>
      <c r="GE56" s="205"/>
      <c r="GF56" s="205"/>
      <c r="GG56" s="205"/>
      <c r="GH56" s="205"/>
      <c r="GI56" s="205"/>
      <c r="GJ56" s="205"/>
      <c r="GK56" s="205"/>
      <c r="GL56" s="205"/>
      <c r="GM56" s="205"/>
      <c r="GN56" s="205"/>
      <c r="GO56" s="205"/>
      <c r="GP56" s="205"/>
      <c r="GQ56" s="205"/>
      <c r="GR56" s="205"/>
      <c r="GS56" s="205"/>
      <c r="GT56" s="205"/>
      <c r="GU56" s="205"/>
      <c r="GV56" s="205"/>
      <c r="GW56" s="205"/>
      <c r="GX56" s="205"/>
      <c r="GY56" s="205"/>
      <c r="GZ56" s="205"/>
      <c r="HA56" s="205"/>
      <c r="HB56" s="205"/>
      <c r="HC56" s="205"/>
      <c r="HD56" s="205"/>
    </row>
    <row r="57" spans="1:212" ht="14.25">
      <c r="A57" s="200">
        <v>57</v>
      </c>
      <c r="B57" s="108" t="s">
        <v>1439</v>
      </c>
      <c r="C57" s="108" t="str">
        <f t="shared" ref="C57:DC57" ca="1" si="55">IF(COUNTIF(DD:DD,$B57),INDIRECT(_xludf.CONCAT("B",$A57)),"")</f>
        <v/>
      </c>
      <c r="D57" s="108" t="str">
        <f t="shared" ca="1" si="55"/>
        <v/>
      </c>
      <c r="E57" s="108" t="str">
        <f t="shared" ca="1" si="55"/>
        <v/>
      </c>
      <c r="F57" s="108" t="str">
        <f t="shared" ca="1" si="55"/>
        <v/>
      </c>
      <c r="G57" s="108" t="str">
        <f t="shared" ca="1" si="55"/>
        <v/>
      </c>
      <c r="H57" s="108" t="str">
        <f t="shared" ca="1" si="55"/>
        <v/>
      </c>
      <c r="I57" s="108" t="str">
        <f t="shared" ca="1" si="55"/>
        <v/>
      </c>
      <c r="J57" s="108" t="str">
        <f t="shared" ca="1" si="55"/>
        <v/>
      </c>
      <c r="K57" s="108" t="str">
        <f t="shared" ca="1" si="55"/>
        <v/>
      </c>
      <c r="L57" s="108" t="str">
        <f t="shared" ca="1" si="55"/>
        <v/>
      </c>
      <c r="M57" s="108" t="str">
        <f t="shared" ca="1" si="55"/>
        <v/>
      </c>
      <c r="N57" s="108" t="str">
        <f t="shared" ca="1" si="55"/>
        <v/>
      </c>
      <c r="O57" s="108" t="str">
        <f t="shared" ca="1" si="55"/>
        <v/>
      </c>
      <c r="P57" s="108" t="str">
        <f t="shared" ca="1" si="55"/>
        <v/>
      </c>
      <c r="Q57" s="108" t="str">
        <f t="shared" ca="1" si="55"/>
        <v/>
      </c>
      <c r="R57" s="108" t="str">
        <f t="shared" ca="1" si="55"/>
        <v/>
      </c>
      <c r="S57" s="108" t="str">
        <f t="shared" ca="1" si="55"/>
        <v/>
      </c>
      <c r="T57" s="108" t="str">
        <f t="shared" ca="1" si="55"/>
        <v/>
      </c>
      <c r="U57" s="108" t="str">
        <f t="shared" ca="1" si="55"/>
        <v/>
      </c>
      <c r="V57" s="108" t="str">
        <f t="shared" ca="1" si="55"/>
        <v/>
      </c>
      <c r="W57" s="108" t="str">
        <f t="shared" ca="1" si="55"/>
        <v/>
      </c>
      <c r="X57" s="108" t="str">
        <f t="shared" ca="1" si="55"/>
        <v/>
      </c>
      <c r="Y57" s="108" t="str">
        <f t="shared" ca="1" si="55"/>
        <v/>
      </c>
      <c r="Z57" s="108" t="str">
        <f t="shared" ca="1" si="55"/>
        <v/>
      </c>
      <c r="AA57" s="108" t="e">
        <f t="shared" ca="1" si="55"/>
        <v>#NAME?</v>
      </c>
      <c r="AB57" s="108" t="e">
        <f t="shared" ca="1" si="55"/>
        <v>#NAME?</v>
      </c>
      <c r="AC57" s="108" t="str">
        <f t="shared" ca="1" si="55"/>
        <v/>
      </c>
      <c r="AD57" s="108" t="str">
        <f t="shared" ca="1" si="55"/>
        <v/>
      </c>
      <c r="AE57" s="108" t="str">
        <f t="shared" ca="1" si="55"/>
        <v/>
      </c>
      <c r="AF57" s="108" t="str">
        <f t="shared" ca="1" si="55"/>
        <v/>
      </c>
      <c r="AG57" s="108" t="str">
        <f t="shared" ca="1" si="55"/>
        <v/>
      </c>
      <c r="AH57" s="108" t="str">
        <f t="shared" ca="1" si="55"/>
        <v/>
      </c>
      <c r="AI57" s="108" t="str">
        <f t="shared" ca="1" si="55"/>
        <v/>
      </c>
      <c r="AJ57" s="108" t="str">
        <f t="shared" ca="1" si="55"/>
        <v/>
      </c>
      <c r="AK57" s="108" t="str">
        <f t="shared" ca="1" si="55"/>
        <v/>
      </c>
      <c r="AL57" s="108" t="str">
        <f t="shared" ca="1" si="55"/>
        <v/>
      </c>
      <c r="AM57" s="108" t="str">
        <f t="shared" ca="1" si="55"/>
        <v/>
      </c>
      <c r="AN57" s="108" t="str">
        <f t="shared" ca="1" si="55"/>
        <v/>
      </c>
      <c r="AO57" s="108" t="str">
        <f t="shared" ca="1" si="55"/>
        <v/>
      </c>
      <c r="AP57" s="108" t="str">
        <f t="shared" ca="1" si="55"/>
        <v/>
      </c>
      <c r="AQ57" s="108" t="str">
        <f t="shared" ca="1" si="55"/>
        <v/>
      </c>
      <c r="AR57" s="108" t="str">
        <f t="shared" ca="1" si="55"/>
        <v/>
      </c>
      <c r="AS57" s="108" t="str">
        <f t="shared" ca="1" si="55"/>
        <v/>
      </c>
      <c r="AT57" s="108" t="str">
        <f t="shared" ca="1" si="55"/>
        <v/>
      </c>
      <c r="AU57" s="108" t="str">
        <f t="shared" ca="1" si="55"/>
        <v/>
      </c>
      <c r="AV57" s="108" t="str">
        <f t="shared" ca="1" si="55"/>
        <v/>
      </c>
      <c r="AW57" s="108" t="str">
        <f t="shared" ca="1" si="55"/>
        <v/>
      </c>
      <c r="AX57" s="108" t="str">
        <f t="shared" ca="1" si="55"/>
        <v/>
      </c>
      <c r="AY57" s="108" t="str">
        <f t="shared" ca="1" si="55"/>
        <v/>
      </c>
      <c r="AZ57" s="108" t="str">
        <f t="shared" ca="1" si="55"/>
        <v/>
      </c>
      <c r="BA57" s="108" t="str">
        <f t="shared" ca="1" si="55"/>
        <v/>
      </c>
      <c r="BB57" s="108" t="str">
        <f t="shared" ca="1" si="55"/>
        <v/>
      </c>
      <c r="BC57" s="108" t="str">
        <f t="shared" ca="1" si="55"/>
        <v/>
      </c>
      <c r="BD57" s="108" t="str">
        <f t="shared" ca="1" si="55"/>
        <v/>
      </c>
      <c r="BE57" s="108" t="str">
        <f t="shared" ca="1" si="55"/>
        <v/>
      </c>
      <c r="BF57" s="108" t="str">
        <f t="shared" ca="1" si="55"/>
        <v/>
      </c>
      <c r="BG57" s="108" t="str">
        <f t="shared" ca="1" si="55"/>
        <v/>
      </c>
      <c r="BH57" s="108" t="str">
        <f t="shared" ca="1" si="55"/>
        <v/>
      </c>
      <c r="BI57" s="108" t="str">
        <f t="shared" ca="1" si="55"/>
        <v/>
      </c>
      <c r="BJ57" s="108" t="str">
        <f t="shared" ca="1" si="55"/>
        <v/>
      </c>
      <c r="BK57" s="108" t="str">
        <f t="shared" ca="1" si="55"/>
        <v/>
      </c>
      <c r="BL57" s="108" t="str">
        <f t="shared" ca="1" si="55"/>
        <v/>
      </c>
      <c r="BM57" s="108" t="str">
        <f t="shared" ca="1" si="55"/>
        <v/>
      </c>
      <c r="BN57" s="108" t="str">
        <f t="shared" ca="1" si="55"/>
        <v/>
      </c>
      <c r="BO57" s="108" t="str">
        <f t="shared" ca="1" si="55"/>
        <v/>
      </c>
      <c r="BP57" s="108" t="str">
        <f t="shared" ca="1" si="55"/>
        <v/>
      </c>
      <c r="BQ57" s="108" t="str">
        <f t="shared" ca="1" si="55"/>
        <v/>
      </c>
      <c r="BR57" s="108" t="str">
        <f t="shared" ca="1" si="55"/>
        <v/>
      </c>
      <c r="BS57" s="108" t="str">
        <f t="shared" ca="1" si="55"/>
        <v/>
      </c>
      <c r="BT57" s="108" t="str">
        <f t="shared" ca="1" si="55"/>
        <v/>
      </c>
      <c r="BU57" s="108" t="str">
        <f t="shared" ca="1" si="55"/>
        <v/>
      </c>
      <c r="BV57" s="108" t="str">
        <f t="shared" ca="1" si="55"/>
        <v/>
      </c>
      <c r="BW57" s="108" t="str">
        <f t="shared" ca="1" si="55"/>
        <v/>
      </c>
      <c r="BX57" s="108" t="str">
        <f t="shared" ca="1" si="55"/>
        <v/>
      </c>
      <c r="BY57" s="108" t="str">
        <f t="shared" ca="1" si="55"/>
        <v/>
      </c>
      <c r="BZ57" s="108" t="str">
        <f t="shared" ca="1" si="55"/>
        <v/>
      </c>
      <c r="CA57" s="108" t="str">
        <f t="shared" ca="1" si="55"/>
        <v/>
      </c>
      <c r="CB57" s="108" t="str">
        <f t="shared" ca="1" si="55"/>
        <v/>
      </c>
      <c r="CC57" s="108" t="str">
        <f t="shared" ca="1" si="55"/>
        <v/>
      </c>
      <c r="CD57" s="108" t="str">
        <f t="shared" ca="1" si="55"/>
        <v/>
      </c>
      <c r="CE57" s="108" t="str">
        <f t="shared" ca="1" si="55"/>
        <v/>
      </c>
      <c r="CF57" s="108" t="str">
        <f t="shared" ca="1" si="55"/>
        <v/>
      </c>
      <c r="CG57" s="108" t="str">
        <f t="shared" ca="1" si="55"/>
        <v/>
      </c>
      <c r="CH57" s="108" t="str">
        <f t="shared" ca="1" si="55"/>
        <v/>
      </c>
      <c r="CI57" s="108" t="str">
        <f t="shared" ca="1" si="55"/>
        <v/>
      </c>
      <c r="CJ57" s="108" t="str">
        <f t="shared" ca="1" si="55"/>
        <v/>
      </c>
      <c r="CK57" s="108" t="str">
        <f t="shared" ca="1" si="55"/>
        <v/>
      </c>
      <c r="CL57" s="108" t="str">
        <f t="shared" ca="1" si="55"/>
        <v/>
      </c>
      <c r="CM57" s="108" t="str">
        <f t="shared" ca="1" si="55"/>
        <v/>
      </c>
      <c r="CN57" s="108" t="str">
        <f t="shared" ca="1" si="55"/>
        <v/>
      </c>
      <c r="CO57" s="108" t="str">
        <f t="shared" ca="1" si="55"/>
        <v/>
      </c>
      <c r="CP57" s="108" t="str">
        <f t="shared" ca="1" si="55"/>
        <v/>
      </c>
      <c r="CQ57" s="108" t="str">
        <f t="shared" ca="1" si="55"/>
        <v/>
      </c>
      <c r="CR57" s="108" t="str">
        <f t="shared" ca="1" si="55"/>
        <v/>
      </c>
      <c r="CS57" s="108" t="str">
        <f t="shared" ca="1" si="55"/>
        <v/>
      </c>
      <c r="CT57" s="108" t="str">
        <f t="shared" ca="1" si="55"/>
        <v/>
      </c>
      <c r="CU57" s="108" t="str">
        <f t="shared" ca="1" si="55"/>
        <v/>
      </c>
      <c r="CV57" s="108" t="e">
        <f t="shared" ca="1" si="55"/>
        <v>#NAME?</v>
      </c>
      <c r="CW57" s="108" t="str">
        <f t="shared" ca="1" si="55"/>
        <v/>
      </c>
      <c r="CX57" s="108" t="str">
        <f t="shared" ca="1" si="55"/>
        <v/>
      </c>
      <c r="CY57" s="108" t="str">
        <f t="shared" ca="1" si="55"/>
        <v/>
      </c>
      <c r="CZ57" s="108" t="str">
        <f t="shared" ca="1" si="55"/>
        <v/>
      </c>
      <c r="DA57" s="108" t="str">
        <f t="shared" ca="1" si="55"/>
        <v/>
      </c>
      <c r="DB57" s="108" t="str">
        <f t="shared" ca="1" si="55"/>
        <v/>
      </c>
      <c r="DC57" s="108" t="str">
        <f t="shared" ca="1" si="55"/>
        <v/>
      </c>
      <c r="DD57" s="107"/>
      <c r="DE57" s="205"/>
      <c r="DF57" s="205"/>
      <c r="DG57" s="205"/>
      <c r="DH57" s="205"/>
      <c r="DI57" s="205"/>
      <c r="DJ57" s="205"/>
      <c r="DK57" s="205"/>
      <c r="DL57" s="205"/>
      <c r="DM57" s="205"/>
      <c r="DN57" s="205"/>
      <c r="DO57" s="205"/>
      <c r="DP57" s="205"/>
      <c r="DQ57" s="205"/>
      <c r="DR57" s="205"/>
      <c r="DS57" s="205"/>
      <c r="DT57" s="205"/>
      <c r="DU57" s="205"/>
      <c r="DV57" s="205"/>
      <c r="DW57" s="205"/>
      <c r="DX57" s="205"/>
      <c r="DY57" s="205"/>
      <c r="DZ57" s="205"/>
      <c r="EA57" s="205"/>
      <c r="EB57" s="205"/>
      <c r="EC57" s="205"/>
      <c r="ED57" s="205"/>
      <c r="EE57" s="205"/>
      <c r="EF57" s="205"/>
      <c r="EG57" s="205"/>
      <c r="EH57" s="205"/>
      <c r="EI57" s="205"/>
      <c r="EJ57" s="205"/>
      <c r="EK57" s="205"/>
      <c r="EL57" s="205"/>
      <c r="EM57" s="205"/>
      <c r="EN57" s="205"/>
      <c r="EO57" s="205"/>
      <c r="EP57" s="205"/>
      <c r="EQ57" s="205"/>
      <c r="ER57" s="205"/>
      <c r="ES57" s="205"/>
      <c r="ET57" s="205"/>
      <c r="EU57" s="205"/>
      <c r="EV57" s="205"/>
      <c r="EW57" s="205"/>
      <c r="EX57" s="205"/>
      <c r="EY57" s="205"/>
      <c r="EZ57" s="205"/>
      <c r="FA57" s="205"/>
      <c r="FB57" s="205"/>
      <c r="FC57" s="205"/>
      <c r="FD57" s="205"/>
      <c r="FE57" s="205"/>
      <c r="FF57" s="205"/>
      <c r="FG57" s="205"/>
      <c r="FH57" s="205"/>
      <c r="FI57" s="205"/>
      <c r="FJ57" s="205"/>
      <c r="FK57" s="205"/>
      <c r="FL57" s="205"/>
      <c r="FM57" s="205"/>
      <c r="FN57" s="205"/>
      <c r="FO57" s="205"/>
      <c r="FP57" s="205"/>
      <c r="FQ57" s="205"/>
      <c r="FR57" s="205"/>
      <c r="FS57" s="205"/>
      <c r="FT57" s="205"/>
      <c r="FU57" s="205"/>
      <c r="FV57" s="205"/>
      <c r="FW57" s="205"/>
      <c r="FX57" s="205"/>
      <c r="FY57" s="205"/>
      <c r="FZ57" s="205"/>
      <c r="GA57" s="205"/>
      <c r="GB57" s="205"/>
      <c r="GC57" s="205"/>
      <c r="GD57" s="205"/>
      <c r="GE57" s="205"/>
      <c r="GF57" s="205"/>
      <c r="GG57" s="205"/>
      <c r="GH57" s="205"/>
      <c r="GI57" s="205"/>
      <c r="GJ57" s="205"/>
      <c r="GK57" s="205"/>
      <c r="GL57" s="205"/>
      <c r="GM57" s="205"/>
      <c r="GN57" s="205"/>
      <c r="GO57" s="205"/>
      <c r="GP57" s="205"/>
      <c r="GQ57" s="205"/>
      <c r="GR57" s="205"/>
      <c r="GS57" s="205"/>
      <c r="GT57" s="205"/>
      <c r="GU57" s="205"/>
      <c r="GV57" s="205"/>
      <c r="GW57" s="205"/>
      <c r="GX57" s="205"/>
      <c r="GY57" s="205"/>
      <c r="GZ57" s="205"/>
      <c r="HA57" s="205"/>
      <c r="HB57" s="205"/>
      <c r="HC57" s="205"/>
      <c r="HD57" s="205"/>
    </row>
    <row r="58" spans="1:212" ht="14.25">
      <c r="A58" s="200">
        <v>58</v>
      </c>
      <c r="B58" s="202" t="s">
        <v>1442</v>
      </c>
      <c r="C58" s="108" t="str">
        <f t="shared" ref="C58:DC58" ca="1" si="56">IF(COUNTIF(DD:DD,$B58),INDIRECT(_xludf.CONCAT("B",$A58)),"")</f>
        <v/>
      </c>
      <c r="D58" s="108" t="str">
        <f t="shared" ca="1" si="56"/>
        <v/>
      </c>
      <c r="E58" s="108" t="str">
        <f t="shared" ca="1" si="56"/>
        <v/>
      </c>
      <c r="F58" s="108" t="str">
        <f t="shared" ca="1" si="56"/>
        <v/>
      </c>
      <c r="G58" s="108" t="e">
        <f t="shared" ca="1" si="56"/>
        <v>#NAME?</v>
      </c>
      <c r="H58" s="108" t="e">
        <f t="shared" ca="1" si="56"/>
        <v>#NAME?</v>
      </c>
      <c r="I58" s="108" t="str">
        <f t="shared" ca="1" si="56"/>
        <v/>
      </c>
      <c r="J58" s="108" t="str">
        <f t="shared" ca="1" si="56"/>
        <v/>
      </c>
      <c r="K58" s="108" t="str">
        <f t="shared" ca="1" si="56"/>
        <v/>
      </c>
      <c r="L58" s="108" t="e">
        <f t="shared" ca="1" si="56"/>
        <v>#NAME?</v>
      </c>
      <c r="M58" s="108" t="str">
        <f t="shared" ca="1" si="56"/>
        <v/>
      </c>
      <c r="N58" s="108" t="str">
        <f t="shared" ca="1" si="56"/>
        <v/>
      </c>
      <c r="O58" s="108" t="str">
        <f t="shared" ca="1" si="56"/>
        <v/>
      </c>
      <c r="P58" s="108" t="str">
        <f t="shared" ca="1" si="56"/>
        <v/>
      </c>
      <c r="Q58" s="108" t="e">
        <f t="shared" ca="1" si="56"/>
        <v>#NAME?</v>
      </c>
      <c r="R58" s="108" t="str">
        <f t="shared" ca="1" si="56"/>
        <v/>
      </c>
      <c r="S58" s="108" t="str">
        <f t="shared" ca="1" si="56"/>
        <v/>
      </c>
      <c r="T58" s="108" t="str">
        <f t="shared" ca="1" si="56"/>
        <v/>
      </c>
      <c r="U58" s="108" t="str">
        <f t="shared" ca="1" si="56"/>
        <v/>
      </c>
      <c r="V58" s="108" t="e">
        <f t="shared" ca="1" si="56"/>
        <v>#NAME?</v>
      </c>
      <c r="W58" s="108" t="str">
        <f t="shared" ca="1" si="56"/>
        <v/>
      </c>
      <c r="X58" s="108" t="str">
        <f t="shared" ca="1" si="56"/>
        <v/>
      </c>
      <c r="Y58" s="108" t="str">
        <f t="shared" ca="1" si="56"/>
        <v/>
      </c>
      <c r="Z58" s="108" t="e">
        <f t="shared" ca="1" si="56"/>
        <v>#NAME?</v>
      </c>
      <c r="AA58" s="108" t="e">
        <f t="shared" ca="1" si="56"/>
        <v>#NAME?</v>
      </c>
      <c r="AB58" s="108" t="e">
        <f t="shared" ca="1" si="56"/>
        <v>#NAME?</v>
      </c>
      <c r="AC58" s="108" t="str">
        <f t="shared" ca="1" si="56"/>
        <v/>
      </c>
      <c r="AD58" s="108" t="e">
        <f t="shared" ca="1" si="56"/>
        <v>#NAME?</v>
      </c>
      <c r="AE58" s="108" t="e">
        <f t="shared" ca="1" si="56"/>
        <v>#NAME?</v>
      </c>
      <c r="AF58" s="108" t="e">
        <f t="shared" ca="1" si="56"/>
        <v>#NAME?</v>
      </c>
      <c r="AG58" s="108" t="e">
        <f t="shared" ca="1" si="56"/>
        <v>#NAME?</v>
      </c>
      <c r="AH58" s="108" t="e">
        <f t="shared" ca="1" si="56"/>
        <v>#NAME?</v>
      </c>
      <c r="AI58" s="108" t="str">
        <f t="shared" ca="1" si="56"/>
        <v/>
      </c>
      <c r="AJ58" s="108" t="e">
        <f t="shared" ca="1" si="56"/>
        <v>#NAME?</v>
      </c>
      <c r="AK58" s="108" t="e">
        <f t="shared" ca="1" si="56"/>
        <v>#NAME?</v>
      </c>
      <c r="AL58" s="108" t="str">
        <f t="shared" ca="1" si="56"/>
        <v/>
      </c>
      <c r="AM58" s="108" t="e">
        <f t="shared" ca="1" si="56"/>
        <v>#NAME?</v>
      </c>
      <c r="AN58" s="108" t="str">
        <f t="shared" ca="1" si="56"/>
        <v/>
      </c>
      <c r="AO58" s="108" t="e">
        <f t="shared" ca="1" si="56"/>
        <v>#NAME?</v>
      </c>
      <c r="AP58" s="108" t="str">
        <f t="shared" ca="1" si="56"/>
        <v/>
      </c>
      <c r="AQ58" s="108" t="e">
        <f t="shared" ca="1" si="56"/>
        <v>#NAME?</v>
      </c>
      <c r="AR58" s="108" t="str">
        <f t="shared" ca="1" si="56"/>
        <v/>
      </c>
      <c r="AS58" s="108" t="e">
        <f t="shared" ca="1" si="56"/>
        <v>#NAME?</v>
      </c>
      <c r="AT58" s="108" t="e">
        <f t="shared" ca="1" si="56"/>
        <v>#NAME?</v>
      </c>
      <c r="AU58" s="108" t="e">
        <f t="shared" ca="1" si="56"/>
        <v>#NAME?</v>
      </c>
      <c r="AV58" s="108" t="e">
        <f t="shared" ca="1" si="56"/>
        <v>#NAME?</v>
      </c>
      <c r="AW58" s="108" t="str">
        <f t="shared" ca="1" si="56"/>
        <v/>
      </c>
      <c r="AX58" s="108" t="e">
        <f t="shared" ca="1" si="56"/>
        <v>#NAME?</v>
      </c>
      <c r="AY58" s="108" t="str">
        <f t="shared" ca="1" si="56"/>
        <v/>
      </c>
      <c r="AZ58" s="108" t="e">
        <f t="shared" ca="1" si="56"/>
        <v>#NAME?</v>
      </c>
      <c r="BA58" s="108" t="e">
        <f t="shared" ca="1" si="56"/>
        <v>#NAME?</v>
      </c>
      <c r="BB58" s="108" t="str">
        <f t="shared" ca="1" si="56"/>
        <v/>
      </c>
      <c r="BC58" s="108" t="e">
        <f t="shared" ca="1" si="56"/>
        <v>#NAME?</v>
      </c>
      <c r="BD58" s="108" t="e">
        <f t="shared" ca="1" si="56"/>
        <v>#NAME?</v>
      </c>
      <c r="BE58" s="108" t="e">
        <f t="shared" ca="1" si="56"/>
        <v>#NAME?</v>
      </c>
      <c r="BF58" s="108" t="e">
        <f t="shared" ca="1" si="56"/>
        <v>#NAME?</v>
      </c>
      <c r="BG58" s="108" t="str">
        <f t="shared" ca="1" si="56"/>
        <v/>
      </c>
      <c r="BH58" s="108" t="str">
        <f t="shared" ca="1" si="56"/>
        <v/>
      </c>
      <c r="BI58" s="108" t="e">
        <f t="shared" ca="1" si="56"/>
        <v>#NAME?</v>
      </c>
      <c r="BJ58" s="108" t="str">
        <f t="shared" ca="1" si="56"/>
        <v/>
      </c>
      <c r="BK58" s="108" t="str">
        <f t="shared" ca="1" si="56"/>
        <v/>
      </c>
      <c r="BL58" s="108" t="e">
        <f t="shared" ca="1" si="56"/>
        <v>#NAME?</v>
      </c>
      <c r="BM58" s="108" t="e">
        <f t="shared" ca="1" si="56"/>
        <v>#NAME?</v>
      </c>
      <c r="BN58" s="108" t="str">
        <f t="shared" ca="1" si="56"/>
        <v/>
      </c>
      <c r="BO58" s="108" t="e">
        <f t="shared" ca="1" si="56"/>
        <v>#NAME?</v>
      </c>
      <c r="BP58" s="108" t="str">
        <f t="shared" ca="1" si="56"/>
        <v/>
      </c>
      <c r="BQ58" s="108" t="e">
        <f t="shared" ca="1" si="56"/>
        <v>#NAME?</v>
      </c>
      <c r="BR58" s="108" t="str">
        <f t="shared" ca="1" si="56"/>
        <v/>
      </c>
      <c r="BS58" s="108" t="str">
        <f t="shared" ca="1" si="56"/>
        <v/>
      </c>
      <c r="BT58" s="108" t="str">
        <f t="shared" ca="1" si="56"/>
        <v/>
      </c>
      <c r="BU58" s="108" t="str">
        <f t="shared" ca="1" si="56"/>
        <v/>
      </c>
      <c r="BV58" s="108" t="str">
        <f t="shared" ca="1" si="56"/>
        <v/>
      </c>
      <c r="BW58" s="108" t="e">
        <f t="shared" ca="1" si="56"/>
        <v>#NAME?</v>
      </c>
      <c r="BX58" s="108" t="str">
        <f t="shared" ca="1" si="56"/>
        <v/>
      </c>
      <c r="BY58" s="108" t="e">
        <f t="shared" ca="1" si="56"/>
        <v>#NAME?</v>
      </c>
      <c r="BZ58" s="108" t="str">
        <f t="shared" ca="1" si="56"/>
        <v/>
      </c>
      <c r="CA58" s="108" t="str">
        <f t="shared" ca="1" si="56"/>
        <v/>
      </c>
      <c r="CB58" s="108" t="e">
        <f t="shared" ca="1" si="56"/>
        <v>#NAME?</v>
      </c>
      <c r="CC58" s="108" t="e">
        <f t="shared" ca="1" si="56"/>
        <v>#NAME?</v>
      </c>
      <c r="CD58" s="108" t="e">
        <f t="shared" ca="1" si="56"/>
        <v>#NAME?</v>
      </c>
      <c r="CE58" s="108" t="e">
        <f t="shared" ca="1" si="56"/>
        <v>#NAME?</v>
      </c>
      <c r="CF58" s="108" t="e">
        <f t="shared" ca="1" si="56"/>
        <v>#NAME?</v>
      </c>
      <c r="CG58" s="108" t="e">
        <f t="shared" ca="1" si="56"/>
        <v>#NAME?</v>
      </c>
      <c r="CH58" s="108" t="e">
        <f t="shared" ca="1" si="56"/>
        <v>#NAME?</v>
      </c>
      <c r="CI58" s="108" t="e">
        <f t="shared" ca="1" si="56"/>
        <v>#NAME?</v>
      </c>
      <c r="CJ58" s="108" t="str">
        <f t="shared" ca="1" si="56"/>
        <v/>
      </c>
      <c r="CK58" s="108" t="e">
        <f t="shared" ca="1" si="56"/>
        <v>#NAME?</v>
      </c>
      <c r="CL58" s="108" t="str">
        <f t="shared" ca="1" si="56"/>
        <v/>
      </c>
      <c r="CM58" s="108" t="str">
        <f t="shared" ca="1" si="56"/>
        <v/>
      </c>
      <c r="CN58" s="108" t="str">
        <f t="shared" ca="1" si="56"/>
        <v/>
      </c>
      <c r="CO58" s="108" t="e">
        <f t="shared" ca="1" si="56"/>
        <v>#NAME?</v>
      </c>
      <c r="CP58" s="108" t="str">
        <f t="shared" ca="1" si="56"/>
        <v/>
      </c>
      <c r="CQ58" s="108" t="e">
        <f t="shared" ca="1" si="56"/>
        <v>#NAME?</v>
      </c>
      <c r="CR58" s="108" t="str">
        <f t="shared" ca="1" si="56"/>
        <v/>
      </c>
      <c r="CS58" s="108" t="e">
        <f t="shared" ca="1" si="56"/>
        <v>#NAME?</v>
      </c>
      <c r="CT58" s="108" t="e">
        <f t="shared" ca="1" si="56"/>
        <v>#NAME?</v>
      </c>
      <c r="CU58" s="108" t="e">
        <f t="shared" ca="1" si="56"/>
        <v>#NAME?</v>
      </c>
      <c r="CV58" s="108" t="str">
        <f t="shared" ca="1" si="56"/>
        <v/>
      </c>
      <c r="CW58" s="108" t="str">
        <f t="shared" ca="1" si="56"/>
        <v/>
      </c>
      <c r="CX58" s="108" t="str">
        <f t="shared" ca="1" si="56"/>
        <v/>
      </c>
      <c r="CY58" s="108" t="e">
        <f t="shared" ca="1" si="56"/>
        <v>#NAME?</v>
      </c>
      <c r="CZ58" s="108" t="e">
        <f t="shared" ca="1" si="56"/>
        <v>#NAME?</v>
      </c>
      <c r="DA58" s="108" t="e">
        <f t="shared" ca="1" si="56"/>
        <v>#NAME?</v>
      </c>
      <c r="DB58" s="108" t="e">
        <f t="shared" ca="1" si="56"/>
        <v>#NAME?</v>
      </c>
      <c r="DC58" s="108" t="e">
        <f t="shared" ca="1" si="56"/>
        <v>#NAME?</v>
      </c>
      <c r="DD58" s="107"/>
      <c r="DE58" s="205"/>
      <c r="DF58" s="205"/>
      <c r="DG58" s="205"/>
      <c r="DH58" s="205"/>
      <c r="DI58" s="205"/>
      <c r="DJ58" s="205"/>
      <c r="DK58" s="205"/>
      <c r="DL58" s="205"/>
      <c r="DM58" s="205"/>
      <c r="DN58" s="205"/>
      <c r="DO58" s="205"/>
      <c r="DP58" s="205"/>
      <c r="DQ58" s="205"/>
      <c r="DR58" s="205"/>
      <c r="DS58" s="205"/>
      <c r="DT58" s="205"/>
      <c r="DU58" s="205"/>
      <c r="DV58" s="205"/>
      <c r="DW58" s="205"/>
      <c r="DX58" s="205"/>
      <c r="DY58" s="205"/>
      <c r="DZ58" s="205"/>
      <c r="EA58" s="205"/>
      <c r="EB58" s="205"/>
      <c r="EC58" s="205"/>
      <c r="ED58" s="205"/>
      <c r="EE58" s="205"/>
      <c r="EF58" s="205"/>
      <c r="EG58" s="205"/>
      <c r="EH58" s="205"/>
      <c r="EI58" s="205"/>
      <c r="EJ58" s="205"/>
      <c r="EK58" s="205"/>
      <c r="EL58" s="205"/>
      <c r="EM58" s="205"/>
      <c r="EN58" s="205"/>
      <c r="EO58" s="205"/>
      <c r="EP58" s="205"/>
      <c r="EQ58" s="205"/>
      <c r="ER58" s="205"/>
      <c r="ES58" s="205"/>
      <c r="ET58" s="205"/>
      <c r="EU58" s="205"/>
      <c r="EV58" s="205"/>
      <c r="EW58" s="205"/>
      <c r="EX58" s="205"/>
      <c r="EY58" s="205"/>
      <c r="EZ58" s="205"/>
      <c r="FA58" s="205"/>
      <c r="FB58" s="205"/>
      <c r="FC58" s="205"/>
      <c r="FD58" s="205"/>
      <c r="FE58" s="205"/>
      <c r="FF58" s="205"/>
      <c r="FG58" s="205"/>
      <c r="FH58" s="205"/>
      <c r="FI58" s="205"/>
      <c r="FJ58" s="205"/>
      <c r="FK58" s="205"/>
      <c r="FL58" s="205"/>
      <c r="FM58" s="205"/>
      <c r="FN58" s="205"/>
      <c r="FO58" s="205"/>
      <c r="FP58" s="205"/>
      <c r="FQ58" s="205"/>
      <c r="FR58" s="205"/>
      <c r="FS58" s="205"/>
      <c r="FT58" s="205"/>
      <c r="FU58" s="205"/>
      <c r="FV58" s="205"/>
      <c r="FW58" s="205"/>
      <c r="FX58" s="205"/>
      <c r="FY58" s="205"/>
      <c r="FZ58" s="205"/>
      <c r="GA58" s="205"/>
      <c r="GB58" s="205"/>
      <c r="GC58" s="205"/>
      <c r="GD58" s="205"/>
      <c r="GE58" s="205"/>
      <c r="GF58" s="205"/>
      <c r="GG58" s="205"/>
      <c r="GH58" s="205"/>
      <c r="GI58" s="205"/>
      <c r="GJ58" s="205"/>
      <c r="GK58" s="205"/>
      <c r="GL58" s="205"/>
      <c r="GM58" s="205"/>
      <c r="GN58" s="205"/>
      <c r="GO58" s="205"/>
      <c r="GP58" s="205"/>
      <c r="GQ58" s="205"/>
      <c r="GR58" s="205"/>
      <c r="GS58" s="205"/>
      <c r="GT58" s="205"/>
      <c r="GU58" s="205"/>
      <c r="GV58" s="205"/>
      <c r="GW58" s="205"/>
      <c r="GX58" s="205"/>
      <c r="GY58" s="205"/>
      <c r="GZ58" s="205"/>
      <c r="HA58" s="205"/>
      <c r="HB58" s="205"/>
      <c r="HC58" s="205"/>
      <c r="HD58" s="205"/>
    </row>
    <row r="59" spans="1:212" ht="14.25">
      <c r="A59" s="200">
        <v>59</v>
      </c>
      <c r="B59" s="207" t="s">
        <v>1445</v>
      </c>
      <c r="C59" s="108" t="str">
        <f t="shared" ref="C59:DC59" ca="1" si="57">IF(COUNTIF(DD:DD,$B59),INDIRECT(_xludf.CONCAT("B",$A59)),"")</f>
        <v/>
      </c>
      <c r="D59" s="108" t="str">
        <f t="shared" ca="1" si="57"/>
        <v/>
      </c>
      <c r="E59" s="108" t="str">
        <f t="shared" ca="1" si="57"/>
        <v/>
      </c>
      <c r="F59" s="108" t="str">
        <f t="shared" ca="1" si="57"/>
        <v/>
      </c>
      <c r="G59" s="108" t="str">
        <f t="shared" ca="1" si="57"/>
        <v/>
      </c>
      <c r="H59" s="108" t="str">
        <f t="shared" ca="1" si="57"/>
        <v/>
      </c>
      <c r="I59" s="108" t="str">
        <f t="shared" ca="1" si="57"/>
        <v/>
      </c>
      <c r="J59" s="108" t="str">
        <f t="shared" ca="1" si="57"/>
        <v/>
      </c>
      <c r="K59" s="108" t="str">
        <f t="shared" ca="1" si="57"/>
        <v/>
      </c>
      <c r="L59" s="108" t="str">
        <f t="shared" ca="1" si="57"/>
        <v/>
      </c>
      <c r="M59" s="108" t="str">
        <f t="shared" ca="1" si="57"/>
        <v/>
      </c>
      <c r="N59" s="108" t="str">
        <f t="shared" ca="1" si="57"/>
        <v/>
      </c>
      <c r="O59" s="108" t="str">
        <f t="shared" ca="1" si="57"/>
        <v/>
      </c>
      <c r="P59" s="108" t="str">
        <f t="shared" ca="1" si="57"/>
        <v/>
      </c>
      <c r="Q59" s="108" t="str">
        <f t="shared" ca="1" si="57"/>
        <v/>
      </c>
      <c r="R59" s="108" t="str">
        <f t="shared" ca="1" si="57"/>
        <v/>
      </c>
      <c r="S59" s="108" t="str">
        <f t="shared" ca="1" si="57"/>
        <v/>
      </c>
      <c r="T59" s="108" t="str">
        <f t="shared" ca="1" si="57"/>
        <v/>
      </c>
      <c r="U59" s="108" t="str">
        <f t="shared" ca="1" si="57"/>
        <v/>
      </c>
      <c r="V59" s="108" t="str">
        <f t="shared" ca="1" si="57"/>
        <v/>
      </c>
      <c r="W59" s="108" t="str">
        <f t="shared" ca="1" si="57"/>
        <v/>
      </c>
      <c r="X59" s="108" t="str">
        <f t="shared" ca="1" si="57"/>
        <v/>
      </c>
      <c r="Y59" s="108" t="str">
        <f t="shared" ca="1" si="57"/>
        <v/>
      </c>
      <c r="Z59" s="108" t="str">
        <f t="shared" ca="1" si="57"/>
        <v/>
      </c>
      <c r="AA59" s="108" t="str">
        <f t="shared" ca="1" si="57"/>
        <v/>
      </c>
      <c r="AB59" s="108" t="str">
        <f t="shared" ca="1" si="57"/>
        <v/>
      </c>
      <c r="AC59" s="108" t="str">
        <f t="shared" ca="1" si="57"/>
        <v/>
      </c>
      <c r="AD59" s="108" t="str">
        <f t="shared" ca="1" si="57"/>
        <v/>
      </c>
      <c r="AE59" s="108" t="str">
        <f t="shared" ca="1" si="57"/>
        <v/>
      </c>
      <c r="AF59" s="108" t="str">
        <f t="shared" ca="1" si="57"/>
        <v/>
      </c>
      <c r="AG59" s="108" t="str">
        <f t="shared" ca="1" si="57"/>
        <v/>
      </c>
      <c r="AH59" s="108" t="str">
        <f t="shared" ca="1" si="57"/>
        <v/>
      </c>
      <c r="AI59" s="108" t="str">
        <f t="shared" ca="1" si="57"/>
        <v/>
      </c>
      <c r="AJ59" s="108" t="str">
        <f t="shared" ca="1" si="57"/>
        <v/>
      </c>
      <c r="AK59" s="108" t="str">
        <f t="shared" ca="1" si="57"/>
        <v/>
      </c>
      <c r="AL59" s="108" t="str">
        <f t="shared" ca="1" si="57"/>
        <v/>
      </c>
      <c r="AM59" s="108" t="str">
        <f t="shared" ca="1" si="57"/>
        <v/>
      </c>
      <c r="AN59" s="108" t="str">
        <f t="shared" ca="1" si="57"/>
        <v/>
      </c>
      <c r="AO59" s="108" t="str">
        <f t="shared" ca="1" si="57"/>
        <v/>
      </c>
      <c r="AP59" s="108" t="str">
        <f t="shared" ca="1" si="57"/>
        <v/>
      </c>
      <c r="AQ59" s="108" t="str">
        <f t="shared" ca="1" si="57"/>
        <v/>
      </c>
      <c r="AR59" s="108" t="str">
        <f t="shared" ca="1" si="57"/>
        <v/>
      </c>
      <c r="AS59" s="108" t="str">
        <f t="shared" ca="1" si="57"/>
        <v/>
      </c>
      <c r="AT59" s="108" t="str">
        <f t="shared" ca="1" si="57"/>
        <v/>
      </c>
      <c r="AU59" s="108" t="str">
        <f t="shared" ca="1" si="57"/>
        <v/>
      </c>
      <c r="AV59" s="108" t="str">
        <f t="shared" ca="1" si="57"/>
        <v/>
      </c>
      <c r="AW59" s="108" t="str">
        <f t="shared" ca="1" si="57"/>
        <v/>
      </c>
      <c r="AX59" s="108" t="str">
        <f t="shared" ca="1" si="57"/>
        <v/>
      </c>
      <c r="AY59" s="108" t="e">
        <f t="shared" ca="1" si="57"/>
        <v>#NAME?</v>
      </c>
      <c r="AZ59" s="108" t="str">
        <f t="shared" ca="1" si="57"/>
        <v/>
      </c>
      <c r="BA59" s="108" t="str">
        <f t="shared" ca="1" si="57"/>
        <v/>
      </c>
      <c r="BB59" s="108" t="str">
        <f t="shared" ca="1" si="57"/>
        <v/>
      </c>
      <c r="BC59" s="108" t="str">
        <f t="shared" ca="1" si="57"/>
        <v/>
      </c>
      <c r="BD59" s="108" t="str">
        <f t="shared" ca="1" si="57"/>
        <v/>
      </c>
      <c r="BE59" s="108" t="str">
        <f t="shared" ca="1" si="57"/>
        <v/>
      </c>
      <c r="BF59" s="108" t="str">
        <f t="shared" ca="1" si="57"/>
        <v/>
      </c>
      <c r="BG59" s="108" t="str">
        <f t="shared" ca="1" si="57"/>
        <v/>
      </c>
      <c r="BH59" s="108" t="str">
        <f t="shared" ca="1" si="57"/>
        <v/>
      </c>
      <c r="BI59" s="108" t="str">
        <f t="shared" ca="1" si="57"/>
        <v/>
      </c>
      <c r="BJ59" s="108" t="str">
        <f t="shared" ca="1" si="57"/>
        <v/>
      </c>
      <c r="BK59" s="108" t="str">
        <f t="shared" ca="1" si="57"/>
        <v/>
      </c>
      <c r="BL59" s="108" t="str">
        <f t="shared" ca="1" si="57"/>
        <v/>
      </c>
      <c r="BM59" s="108" t="str">
        <f t="shared" ca="1" si="57"/>
        <v/>
      </c>
      <c r="BN59" s="108" t="str">
        <f t="shared" ca="1" si="57"/>
        <v/>
      </c>
      <c r="BO59" s="108" t="str">
        <f t="shared" ca="1" si="57"/>
        <v/>
      </c>
      <c r="BP59" s="108" t="str">
        <f t="shared" ca="1" si="57"/>
        <v/>
      </c>
      <c r="BQ59" s="108" t="str">
        <f t="shared" ca="1" si="57"/>
        <v/>
      </c>
      <c r="BR59" s="108" t="str">
        <f t="shared" ca="1" si="57"/>
        <v/>
      </c>
      <c r="BS59" s="108" t="str">
        <f t="shared" ca="1" si="57"/>
        <v/>
      </c>
      <c r="BT59" s="108" t="str">
        <f t="shared" ca="1" si="57"/>
        <v/>
      </c>
      <c r="BU59" s="108" t="str">
        <f t="shared" ca="1" si="57"/>
        <v/>
      </c>
      <c r="BV59" s="108" t="str">
        <f t="shared" ca="1" si="57"/>
        <v/>
      </c>
      <c r="BW59" s="108" t="str">
        <f t="shared" ca="1" si="57"/>
        <v/>
      </c>
      <c r="BX59" s="108" t="str">
        <f t="shared" ca="1" si="57"/>
        <v/>
      </c>
      <c r="BY59" s="108" t="str">
        <f t="shared" ca="1" si="57"/>
        <v/>
      </c>
      <c r="BZ59" s="108" t="str">
        <f t="shared" ca="1" si="57"/>
        <v/>
      </c>
      <c r="CA59" s="108" t="str">
        <f t="shared" ca="1" si="57"/>
        <v/>
      </c>
      <c r="CB59" s="108" t="str">
        <f t="shared" ca="1" si="57"/>
        <v/>
      </c>
      <c r="CC59" s="108" t="str">
        <f t="shared" ca="1" si="57"/>
        <v/>
      </c>
      <c r="CD59" s="108" t="str">
        <f t="shared" ca="1" si="57"/>
        <v/>
      </c>
      <c r="CE59" s="108" t="str">
        <f t="shared" ca="1" si="57"/>
        <v/>
      </c>
      <c r="CF59" s="108" t="str">
        <f t="shared" ca="1" si="57"/>
        <v/>
      </c>
      <c r="CG59" s="108" t="str">
        <f t="shared" ca="1" si="57"/>
        <v/>
      </c>
      <c r="CH59" s="108" t="str">
        <f t="shared" ca="1" si="57"/>
        <v/>
      </c>
      <c r="CI59" s="108" t="str">
        <f t="shared" ca="1" si="57"/>
        <v/>
      </c>
      <c r="CJ59" s="108" t="str">
        <f t="shared" ca="1" si="57"/>
        <v/>
      </c>
      <c r="CK59" s="108" t="str">
        <f t="shared" ca="1" si="57"/>
        <v/>
      </c>
      <c r="CL59" s="108" t="str">
        <f t="shared" ca="1" si="57"/>
        <v/>
      </c>
      <c r="CM59" s="108" t="str">
        <f t="shared" ca="1" si="57"/>
        <v/>
      </c>
      <c r="CN59" s="108" t="str">
        <f t="shared" ca="1" si="57"/>
        <v/>
      </c>
      <c r="CO59" s="108" t="str">
        <f t="shared" ca="1" si="57"/>
        <v/>
      </c>
      <c r="CP59" s="108" t="str">
        <f t="shared" ca="1" si="57"/>
        <v/>
      </c>
      <c r="CQ59" s="108" t="str">
        <f t="shared" ca="1" si="57"/>
        <v/>
      </c>
      <c r="CR59" s="108" t="str">
        <f t="shared" ca="1" si="57"/>
        <v/>
      </c>
      <c r="CS59" s="108" t="str">
        <f t="shared" ca="1" si="57"/>
        <v/>
      </c>
      <c r="CT59" s="108" t="str">
        <f t="shared" ca="1" si="57"/>
        <v/>
      </c>
      <c r="CU59" s="108" t="str">
        <f t="shared" ca="1" si="57"/>
        <v/>
      </c>
      <c r="CV59" s="108" t="str">
        <f t="shared" ca="1" si="57"/>
        <v/>
      </c>
      <c r="CW59" s="108" t="str">
        <f t="shared" ca="1" si="57"/>
        <v/>
      </c>
      <c r="CX59" s="108" t="str">
        <f t="shared" ca="1" si="57"/>
        <v/>
      </c>
      <c r="CY59" s="108" t="str">
        <f t="shared" ca="1" si="57"/>
        <v/>
      </c>
      <c r="CZ59" s="108" t="str">
        <f t="shared" ca="1" si="57"/>
        <v/>
      </c>
      <c r="DA59" s="108" t="str">
        <f t="shared" ca="1" si="57"/>
        <v/>
      </c>
      <c r="DB59" s="108" t="str">
        <f t="shared" ca="1" si="57"/>
        <v/>
      </c>
      <c r="DC59" s="108" t="str">
        <f t="shared" ca="1" si="57"/>
        <v/>
      </c>
      <c r="DD59" s="205"/>
      <c r="DE59" s="205"/>
      <c r="DF59" s="205"/>
      <c r="DG59" s="205"/>
      <c r="DH59" s="205"/>
      <c r="DI59" s="205"/>
      <c r="DJ59" s="205"/>
      <c r="DK59" s="205"/>
      <c r="DL59" s="205"/>
      <c r="DM59" s="205"/>
      <c r="DN59" s="205"/>
      <c r="DO59" s="205"/>
      <c r="DP59" s="205"/>
      <c r="DQ59" s="205"/>
      <c r="DR59" s="205"/>
      <c r="DS59" s="205"/>
      <c r="DT59" s="205"/>
      <c r="DU59" s="205"/>
      <c r="DV59" s="205"/>
      <c r="DW59" s="205"/>
      <c r="DX59" s="205"/>
      <c r="DY59" s="205"/>
      <c r="DZ59" s="205"/>
      <c r="EA59" s="205"/>
      <c r="EB59" s="205"/>
      <c r="EC59" s="205"/>
      <c r="ED59" s="205"/>
      <c r="EE59" s="205"/>
      <c r="EF59" s="205"/>
      <c r="EG59" s="205"/>
      <c r="EH59" s="205"/>
      <c r="EI59" s="205"/>
      <c r="EJ59" s="205"/>
      <c r="EK59" s="205"/>
      <c r="EL59" s="205"/>
      <c r="EM59" s="205"/>
      <c r="EN59" s="205"/>
      <c r="EO59" s="205"/>
      <c r="EP59" s="205"/>
      <c r="EQ59" s="205"/>
      <c r="ER59" s="205"/>
      <c r="ES59" s="205"/>
      <c r="ET59" s="205"/>
      <c r="EU59" s="205"/>
      <c r="EV59" s="205"/>
      <c r="EW59" s="205"/>
      <c r="EX59" s="205"/>
      <c r="EY59" s="205"/>
      <c r="EZ59" s="205"/>
      <c r="FA59" s="205"/>
      <c r="FB59" s="205"/>
      <c r="FC59" s="205"/>
      <c r="FD59" s="205"/>
      <c r="FE59" s="205"/>
      <c r="FF59" s="205"/>
      <c r="FG59" s="205"/>
      <c r="FH59" s="205"/>
      <c r="FI59" s="205"/>
      <c r="FJ59" s="205"/>
      <c r="FK59" s="205"/>
      <c r="FL59" s="205"/>
      <c r="FM59" s="205"/>
      <c r="FN59" s="205"/>
      <c r="FO59" s="205"/>
      <c r="FP59" s="205"/>
      <c r="FQ59" s="205"/>
      <c r="FR59" s="205"/>
      <c r="FS59" s="205"/>
      <c r="FT59" s="205"/>
      <c r="FU59" s="205"/>
      <c r="FV59" s="205"/>
      <c r="FW59" s="205"/>
      <c r="FX59" s="205"/>
      <c r="FY59" s="205"/>
      <c r="FZ59" s="205"/>
      <c r="GA59" s="205"/>
      <c r="GB59" s="205"/>
      <c r="GC59" s="205"/>
      <c r="GD59" s="205"/>
      <c r="GE59" s="205"/>
      <c r="GF59" s="205"/>
      <c r="GG59" s="205"/>
      <c r="GH59" s="205"/>
      <c r="GI59" s="205"/>
      <c r="GJ59" s="205"/>
      <c r="GK59" s="205"/>
      <c r="GL59" s="205"/>
      <c r="GM59" s="205"/>
      <c r="GN59" s="205"/>
      <c r="GO59" s="205"/>
      <c r="GP59" s="205"/>
      <c r="GQ59" s="205"/>
      <c r="GR59" s="205"/>
      <c r="GS59" s="205"/>
      <c r="GT59" s="205"/>
      <c r="GU59" s="205"/>
      <c r="GV59" s="205"/>
      <c r="GW59" s="205"/>
      <c r="GX59" s="205"/>
      <c r="GY59" s="205"/>
      <c r="GZ59" s="205"/>
      <c r="HA59" s="205"/>
      <c r="HB59" s="205"/>
      <c r="HC59" s="205"/>
      <c r="HD59" s="205"/>
    </row>
    <row r="60" spans="1:212" ht="14.25">
      <c r="A60" s="200">
        <v>60</v>
      </c>
      <c r="B60" s="108" t="s">
        <v>1448</v>
      </c>
      <c r="C60" s="108" t="str">
        <f t="shared" ref="C60:DC60" ca="1" si="58">IF(COUNTIF(DD:DD,$B60),INDIRECT(_xludf.CONCAT("B",$A60)),"")</f>
        <v/>
      </c>
      <c r="D60" s="108" t="str">
        <f t="shared" ca="1" si="58"/>
        <v/>
      </c>
      <c r="E60" s="108" t="str">
        <f t="shared" ca="1" si="58"/>
        <v/>
      </c>
      <c r="F60" s="108" t="e">
        <f t="shared" ca="1" si="58"/>
        <v>#NAME?</v>
      </c>
      <c r="G60" s="108" t="str">
        <f t="shared" ca="1" si="58"/>
        <v/>
      </c>
      <c r="H60" s="108" t="str">
        <f t="shared" ca="1" si="58"/>
        <v/>
      </c>
      <c r="I60" s="108" t="str">
        <f t="shared" ca="1" si="58"/>
        <v/>
      </c>
      <c r="J60" s="108" t="str">
        <f t="shared" ca="1" si="58"/>
        <v/>
      </c>
      <c r="K60" s="108" t="str">
        <f t="shared" ca="1" si="58"/>
        <v/>
      </c>
      <c r="L60" s="108" t="str">
        <f t="shared" ca="1" si="58"/>
        <v/>
      </c>
      <c r="M60" s="108" t="str">
        <f t="shared" ca="1" si="58"/>
        <v/>
      </c>
      <c r="N60" s="108" t="e">
        <f t="shared" ca="1" si="58"/>
        <v>#NAME?</v>
      </c>
      <c r="O60" s="108" t="str">
        <f t="shared" ca="1" si="58"/>
        <v/>
      </c>
      <c r="P60" s="108" t="e">
        <f t="shared" ca="1" si="58"/>
        <v>#NAME?</v>
      </c>
      <c r="Q60" s="108" t="str">
        <f t="shared" ca="1" si="58"/>
        <v/>
      </c>
      <c r="R60" s="108" t="str">
        <f t="shared" ca="1" si="58"/>
        <v/>
      </c>
      <c r="S60" s="108" t="e">
        <f t="shared" ca="1" si="58"/>
        <v>#NAME?</v>
      </c>
      <c r="T60" s="108" t="str">
        <f t="shared" ca="1" si="58"/>
        <v/>
      </c>
      <c r="U60" s="108" t="str">
        <f t="shared" ca="1" si="58"/>
        <v/>
      </c>
      <c r="V60" s="108" t="str">
        <f t="shared" ca="1" si="58"/>
        <v/>
      </c>
      <c r="W60" s="108" t="str">
        <f t="shared" ca="1" si="58"/>
        <v/>
      </c>
      <c r="X60" s="108" t="str">
        <f t="shared" ca="1" si="58"/>
        <v/>
      </c>
      <c r="Y60" s="108" t="str">
        <f t="shared" ca="1" si="58"/>
        <v/>
      </c>
      <c r="Z60" s="108" t="str">
        <f t="shared" ca="1" si="58"/>
        <v/>
      </c>
      <c r="AA60" s="108" t="str">
        <f t="shared" ca="1" si="58"/>
        <v/>
      </c>
      <c r="AB60" s="108" t="str">
        <f t="shared" ca="1" si="58"/>
        <v/>
      </c>
      <c r="AC60" s="108" t="str">
        <f t="shared" ca="1" si="58"/>
        <v/>
      </c>
      <c r="AD60" s="108" t="str">
        <f t="shared" ca="1" si="58"/>
        <v/>
      </c>
      <c r="AE60" s="108" t="str">
        <f t="shared" ca="1" si="58"/>
        <v/>
      </c>
      <c r="AF60" s="108" t="str">
        <f t="shared" ca="1" si="58"/>
        <v/>
      </c>
      <c r="AG60" s="108" t="str">
        <f t="shared" ca="1" si="58"/>
        <v/>
      </c>
      <c r="AH60" s="108" t="str">
        <f t="shared" ca="1" si="58"/>
        <v/>
      </c>
      <c r="AI60" s="108" t="str">
        <f t="shared" ca="1" si="58"/>
        <v/>
      </c>
      <c r="AJ60" s="108" t="str">
        <f t="shared" ca="1" si="58"/>
        <v/>
      </c>
      <c r="AK60" s="108" t="str">
        <f t="shared" ca="1" si="58"/>
        <v/>
      </c>
      <c r="AL60" s="108" t="str">
        <f t="shared" ca="1" si="58"/>
        <v/>
      </c>
      <c r="AM60" s="108" t="str">
        <f t="shared" ca="1" si="58"/>
        <v/>
      </c>
      <c r="AN60" s="108" t="str">
        <f t="shared" ca="1" si="58"/>
        <v/>
      </c>
      <c r="AO60" s="108" t="str">
        <f t="shared" ca="1" si="58"/>
        <v/>
      </c>
      <c r="AP60" s="108" t="e">
        <f t="shared" ca="1" si="58"/>
        <v>#NAME?</v>
      </c>
      <c r="AQ60" s="108" t="str">
        <f t="shared" ca="1" si="58"/>
        <v/>
      </c>
      <c r="AR60" s="108" t="str">
        <f t="shared" ca="1" si="58"/>
        <v/>
      </c>
      <c r="AS60" s="108" t="str">
        <f t="shared" ca="1" si="58"/>
        <v/>
      </c>
      <c r="AT60" s="108" t="str">
        <f t="shared" ca="1" si="58"/>
        <v/>
      </c>
      <c r="AU60" s="108" t="str">
        <f t="shared" ca="1" si="58"/>
        <v/>
      </c>
      <c r="AV60" s="108" t="str">
        <f t="shared" ca="1" si="58"/>
        <v/>
      </c>
      <c r="AW60" s="108" t="str">
        <f t="shared" ca="1" si="58"/>
        <v/>
      </c>
      <c r="AX60" s="108" t="str">
        <f t="shared" ca="1" si="58"/>
        <v/>
      </c>
      <c r="AY60" s="108" t="str">
        <f t="shared" ca="1" si="58"/>
        <v/>
      </c>
      <c r="AZ60" s="108" t="str">
        <f t="shared" ca="1" si="58"/>
        <v/>
      </c>
      <c r="BA60" s="108" t="str">
        <f t="shared" ca="1" si="58"/>
        <v/>
      </c>
      <c r="BB60" s="108" t="str">
        <f t="shared" ca="1" si="58"/>
        <v/>
      </c>
      <c r="BC60" s="108" t="str">
        <f t="shared" ca="1" si="58"/>
        <v/>
      </c>
      <c r="BD60" s="108" t="str">
        <f t="shared" ca="1" si="58"/>
        <v/>
      </c>
      <c r="BE60" s="108" t="str">
        <f t="shared" ca="1" si="58"/>
        <v/>
      </c>
      <c r="BF60" s="108" t="str">
        <f t="shared" ca="1" si="58"/>
        <v/>
      </c>
      <c r="BG60" s="108" t="str">
        <f t="shared" ca="1" si="58"/>
        <v/>
      </c>
      <c r="BH60" s="108" t="str">
        <f t="shared" ca="1" si="58"/>
        <v/>
      </c>
      <c r="BI60" s="108" t="str">
        <f t="shared" ca="1" si="58"/>
        <v/>
      </c>
      <c r="BJ60" s="108" t="str">
        <f t="shared" ca="1" si="58"/>
        <v/>
      </c>
      <c r="BK60" s="108" t="str">
        <f t="shared" ca="1" si="58"/>
        <v/>
      </c>
      <c r="BL60" s="108" t="str">
        <f t="shared" ca="1" si="58"/>
        <v/>
      </c>
      <c r="BM60" s="108" t="str">
        <f t="shared" ca="1" si="58"/>
        <v/>
      </c>
      <c r="BN60" s="108" t="str">
        <f t="shared" ca="1" si="58"/>
        <v/>
      </c>
      <c r="BO60" s="108" t="str">
        <f t="shared" ca="1" si="58"/>
        <v/>
      </c>
      <c r="BP60" s="108" t="str">
        <f t="shared" ca="1" si="58"/>
        <v/>
      </c>
      <c r="BQ60" s="108" t="str">
        <f t="shared" ca="1" si="58"/>
        <v/>
      </c>
      <c r="BR60" s="108" t="str">
        <f t="shared" ca="1" si="58"/>
        <v/>
      </c>
      <c r="BS60" s="108" t="str">
        <f t="shared" ca="1" si="58"/>
        <v/>
      </c>
      <c r="BT60" s="108" t="str">
        <f t="shared" ca="1" si="58"/>
        <v/>
      </c>
      <c r="BU60" s="108" t="str">
        <f t="shared" ca="1" si="58"/>
        <v/>
      </c>
      <c r="BV60" s="108" t="str">
        <f t="shared" ca="1" si="58"/>
        <v/>
      </c>
      <c r="BW60" s="108" t="str">
        <f t="shared" ca="1" si="58"/>
        <v/>
      </c>
      <c r="BX60" s="108" t="str">
        <f t="shared" ca="1" si="58"/>
        <v/>
      </c>
      <c r="BY60" s="108" t="str">
        <f t="shared" ca="1" si="58"/>
        <v/>
      </c>
      <c r="BZ60" s="108" t="str">
        <f t="shared" ca="1" si="58"/>
        <v/>
      </c>
      <c r="CA60" s="108" t="str">
        <f t="shared" ca="1" si="58"/>
        <v/>
      </c>
      <c r="CB60" s="108" t="str">
        <f t="shared" ca="1" si="58"/>
        <v/>
      </c>
      <c r="CC60" s="108" t="str">
        <f t="shared" ca="1" si="58"/>
        <v/>
      </c>
      <c r="CD60" s="108" t="str">
        <f t="shared" ca="1" si="58"/>
        <v/>
      </c>
      <c r="CE60" s="108" t="str">
        <f t="shared" ca="1" si="58"/>
        <v/>
      </c>
      <c r="CF60" s="108" t="str">
        <f t="shared" ca="1" si="58"/>
        <v/>
      </c>
      <c r="CG60" s="108" t="str">
        <f t="shared" ca="1" si="58"/>
        <v/>
      </c>
      <c r="CH60" s="108" t="str">
        <f t="shared" ca="1" si="58"/>
        <v/>
      </c>
      <c r="CI60" s="108" t="str">
        <f t="shared" ca="1" si="58"/>
        <v/>
      </c>
      <c r="CJ60" s="108" t="str">
        <f t="shared" ca="1" si="58"/>
        <v/>
      </c>
      <c r="CK60" s="108" t="str">
        <f t="shared" ca="1" si="58"/>
        <v/>
      </c>
      <c r="CL60" s="108" t="str">
        <f t="shared" ca="1" si="58"/>
        <v/>
      </c>
      <c r="CM60" s="108" t="str">
        <f t="shared" ca="1" si="58"/>
        <v/>
      </c>
      <c r="CN60" s="108" t="str">
        <f t="shared" ca="1" si="58"/>
        <v/>
      </c>
      <c r="CO60" s="108" t="str">
        <f t="shared" ca="1" si="58"/>
        <v/>
      </c>
      <c r="CP60" s="108" t="str">
        <f t="shared" ca="1" si="58"/>
        <v/>
      </c>
      <c r="CQ60" s="108" t="str">
        <f t="shared" ca="1" si="58"/>
        <v/>
      </c>
      <c r="CR60" s="108" t="e">
        <f t="shared" ca="1" si="58"/>
        <v>#NAME?</v>
      </c>
      <c r="CS60" s="108" t="str">
        <f t="shared" ca="1" si="58"/>
        <v/>
      </c>
      <c r="CT60" s="108" t="str">
        <f t="shared" ca="1" si="58"/>
        <v/>
      </c>
      <c r="CU60" s="108" t="str">
        <f t="shared" ca="1" si="58"/>
        <v/>
      </c>
      <c r="CV60" s="108" t="str">
        <f t="shared" ca="1" si="58"/>
        <v/>
      </c>
      <c r="CW60" s="108" t="str">
        <f t="shared" ca="1" si="58"/>
        <v/>
      </c>
      <c r="CX60" s="108" t="str">
        <f t="shared" ca="1" si="58"/>
        <v/>
      </c>
      <c r="CY60" s="108" t="str">
        <f t="shared" ca="1" si="58"/>
        <v/>
      </c>
      <c r="CZ60" s="108" t="str">
        <f t="shared" ca="1" si="58"/>
        <v/>
      </c>
      <c r="DA60" s="108" t="str">
        <f t="shared" ca="1" si="58"/>
        <v/>
      </c>
      <c r="DB60" s="108" t="str">
        <f t="shared" ca="1" si="58"/>
        <v/>
      </c>
      <c r="DC60" s="108" t="str">
        <f t="shared" ca="1" si="58"/>
        <v/>
      </c>
      <c r="DD60" s="205"/>
      <c r="DE60" s="205"/>
      <c r="DF60" s="205"/>
      <c r="DG60" s="205"/>
      <c r="DH60" s="205"/>
      <c r="DI60" s="205"/>
      <c r="DJ60" s="205"/>
      <c r="DK60" s="205"/>
      <c r="DL60" s="205"/>
      <c r="DM60" s="205"/>
      <c r="DN60" s="205"/>
      <c r="DO60" s="205"/>
      <c r="DP60" s="205"/>
      <c r="DQ60" s="205"/>
      <c r="DR60" s="205"/>
      <c r="DS60" s="205"/>
      <c r="DT60" s="205"/>
      <c r="DU60" s="205"/>
      <c r="DV60" s="205"/>
      <c r="DW60" s="205"/>
      <c r="DX60" s="205"/>
      <c r="DY60" s="205"/>
      <c r="DZ60" s="205"/>
      <c r="EA60" s="205"/>
      <c r="EB60" s="205"/>
      <c r="EC60" s="205"/>
      <c r="ED60" s="205"/>
      <c r="EE60" s="205"/>
      <c r="EF60" s="205"/>
      <c r="EG60" s="205"/>
      <c r="EH60" s="205"/>
      <c r="EI60" s="205"/>
      <c r="EJ60" s="205"/>
      <c r="EK60" s="205"/>
      <c r="EL60" s="205"/>
      <c r="EM60" s="205"/>
      <c r="EN60" s="205"/>
      <c r="EO60" s="205"/>
      <c r="EP60" s="205"/>
      <c r="EQ60" s="205"/>
      <c r="ER60" s="205"/>
      <c r="ES60" s="205"/>
      <c r="ET60" s="205"/>
      <c r="EU60" s="205"/>
      <c r="EV60" s="205"/>
      <c r="EW60" s="205"/>
      <c r="EX60" s="205"/>
      <c r="EY60" s="205"/>
      <c r="EZ60" s="205"/>
      <c r="FA60" s="205"/>
      <c r="FB60" s="205"/>
      <c r="FC60" s="205"/>
      <c r="FD60" s="205"/>
      <c r="FE60" s="205"/>
      <c r="FF60" s="205"/>
      <c r="FG60" s="205"/>
      <c r="FH60" s="205"/>
      <c r="FI60" s="205"/>
      <c r="FJ60" s="205"/>
      <c r="FK60" s="205"/>
      <c r="FL60" s="205"/>
      <c r="FM60" s="205"/>
      <c r="FN60" s="205"/>
      <c r="FO60" s="205"/>
      <c r="FP60" s="205"/>
      <c r="FQ60" s="205"/>
      <c r="FR60" s="205"/>
      <c r="FS60" s="205"/>
      <c r="FT60" s="205"/>
      <c r="FU60" s="205"/>
      <c r="FV60" s="205"/>
      <c r="FW60" s="205"/>
      <c r="FX60" s="205"/>
      <c r="FY60" s="205"/>
      <c r="FZ60" s="205"/>
      <c r="GA60" s="205"/>
      <c r="GB60" s="205"/>
      <c r="GC60" s="205"/>
      <c r="GD60" s="205"/>
      <c r="GE60" s="205"/>
      <c r="GF60" s="205"/>
      <c r="GG60" s="205"/>
      <c r="GH60" s="205"/>
      <c r="GI60" s="205"/>
      <c r="GJ60" s="205"/>
      <c r="GK60" s="205"/>
      <c r="GL60" s="205"/>
      <c r="GM60" s="205"/>
      <c r="GN60" s="205"/>
      <c r="GO60" s="205"/>
      <c r="GP60" s="205"/>
      <c r="GQ60" s="205"/>
      <c r="GR60" s="205"/>
      <c r="GS60" s="205"/>
      <c r="GT60" s="205"/>
      <c r="GU60" s="205"/>
      <c r="GV60" s="205"/>
      <c r="GW60" s="205"/>
      <c r="GX60" s="205"/>
      <c r="GY60" s="205"/>
      <c r="GZ60" s="205"/>
      <c r="HA60" s="205"/>
      <c r="HB60" s="205"/>
      <c r="HC60" s="205"/>
      <c r="HD60" s="205"/>
    </row>
    <row r="61" spans="1:212" ht="14.25">
      <c r="A61" s="200">
        <v>61</v>
      </c>
      <c r="B61" s="108" t="s">
        <v>1451</v>
      </c>
      <c r="C61" s="108" t="e">
        <f t="shared" ref="C61:DC61" ca="1" si="59">IF(COUNTIF(DD:DD,$B61),INDIRECT(_xludf.CONCAT("B",$A61)),"")</f>
        <v>#NAME?</v>
      </c>
      <c r="D61" s="108" t="e">
        <f t="shared" ca="1" si="59"/>
        <v>#NAME?</v>
      </c>
      <c r="E61" s="108" t="str">
        <f t="shared" ca="1" si="59"/>
        <v/>
      </c>
      <c r="F61" s="108" t="str">
        <f t="shared" ca="1" si="59"/>
        <v/>
      </c>
      <c r="G61" s="108" t="e">
        <f t="shared" ca="1" si="59"/>
        <v>#NAME?</v>
      </c>
      <c r="H61" s="108" t="e">
        <f t="shared" ca="1" si="59"/>
        <v>#NAME?</v>
      </c>
      <c r="I61" s="108" t="e">
        <f t="shared" ca="1" si="59"/>
        <v>#NAME?</v>
      </c>
      <c r="J61" s="108" t="str">
        <f t="shared" ca="1" si="59"/>
        <v/>
      </c>
      <c r="K61" s="108" t="str">
        <f t="shared" ca="1" si="59"/>
        <v/>
      </c>
      <c r="L61" s="108" t="e">
        <f t="shared" ca="1" si="59"/>
        <v>#NAME?</v>
      </c>
      <c r="M61" s="108" t="e">
        <f t="shared" ca="1" si="59"/>
        <v>#NAME?</v>
      </c>
      <c r="N61" s="108" t="str">
        <f t="shared" ca="1" si="59"/>
        <v/>
      </c>
      <c r="O61" s="108" t="str">
        <f t="shared" ca="1" si="59"/>
        <v/>
      </c>
      <c r="P61" s="108" t="str">
        <f t="shared" ca="1" si="59"/>
        <v/>
      </c>
      <c r="Q61" s="108" t="e">
        <f t="shared" ca="1" si="59"/>
        <v>#NAME?</v>
      </c>
      <c r="R61" s="108" t="str">
        <f t="shared" ca="1" si="59"/>
        <v/>
      </c>
      <c r="S61" s="108" t="str">
        <f t="shared" ca="1" si="59"/>
        <v/>
      </c>
      <c r="T61" s="108" t="str">
        <f t="shared" ca="1" si="59"/>
        <v/>
      </c>
      <c r="U61" s="108" t="str">
        <f t="shared" ca="1" si="59"/>
        <v/>
      </c>
      <c r="V61" s="108" t="e">
        <f t="shared" ca="1" si="59"/>
        <v>#NAME?</v>
      </c>
      <c r="W61" s="108" t="str">
        <f t="shared" ca="1" si="59"/>
        <v/>
      </c>
      <c r="X61" s="108" t="str">
        <f t="shared" ca="1" si="59"/>
        <v/>
      </c>
      <c r="Y61" s="108" t="str">
        <f t="shared" ca="1" si="59"/>
        <v/>
      </c>
      <c r="Z61" s="108" t="e">
        <f t="shared" ca="1" si="59"/>
        <v>#NAME?</v>
      </c>
      <c r="AA61" s="108" t="e">
        <f t="shared" ca="1" si="59"/>
        <v>#NAME?</v>
      </c>
      <c r="AB61" s="108" t="e">
        <f t="shared" ca="1" si="59"/>
        <v>#NAME?</v>
      </c>
      <c r="AC61" s="108" t="str">
        <f t="shared" ca="1" si="59"/>
        <v/>
      </c>
      <c r="AD61" s="108" t="str">
        <f t="shared" ca="1" si="59"/>
        <v/>
      </c>
      <c r="AE61" s="108" t="str">
        <f t="shared" ca="1" si="59"/>
        <v/>
      </c>
      <c r="AF61" s="108" t="str">
        <f t="shared" ca="1" si="59"/>
        <v/>
      </c>
      <c r="AG61" s="108" t="str">
        <f t="shared" ca="1" si="59"/>
        <v/>
      </c>
      <c r="AH61" s="108" t="str">
        <f t="shared" ca="1" si="59"/>
        <v/>
      </c>
      <c r="AI61" s="108" t="str">
        <f t="shared" ca="1" si="59"/>
        <v/>
      </c>
      <c r="AJ61" s="108" t="e">
        <f t="shared" ca="1" si="59"/>
        <v>#NAME?</v>
      </c>
      <c r="AK61" s="108" t="e">
        <f t="shared" ca="1" si="59"/>
        <v>#NAME?</v>
      </c>
      <c r="AL61" s="108" t="e">
        <f t="shared" ca="1" si="59"/>
        <v>#NAME?</v>
      </c>
      <c r="AM61" s="108" t="e">
        <f t="shared" ca="1" si="59"/>
        <v>#NAME?</v>
      </c>
      <c r="AN61" s="108" t="e">
        <f t="shared" ca="1" si="59"/>
        <v>#NAME?</v>
      </c>
      <c r="AO61" s="108" t="e">
        <f t="shared" ca="1" si="59"/>
        <v>#NAME?</v>
      </c>
      <c r="AP61" s="108" t="str">
        <f t="shared" ca="1" si="59"/>
        <v/>
      </c>
      <c r="AQ61" s="108" t="e">
        <f t="shared" ca="1" si="59"/>
        <v>#NAME?</v>
      </c>
      <c r="AR61" s="108" t="str">
        <f t="shared" ca="1" si="59"/>
        <v/>
      </c>
      <c r="AS61" s="108" t="e">
        <f t="shared" ca="1" si="59"/>
        <v>#NAME?</v>
      </c>
      <c r="AT61" s="108" t="e">
        <f t="shared" ca="1" si="59"/>
        <v>#NAME?</v>
      </c>
      <c r="AU61" s="108" t="e">
        <f t="shared" ca="1" si="59"/>
        <v>#NAME?</v>
      </c>
      <c r="AV61" s="108" t="e">
        <f t="shared" ca="1" si="59"/>
        <v>#NAME?</v>
      </c>
      <c r="AW61" s="108" t="e">
        <f t="shared" ca="1" si="59"/>
        <v>#NAME?</v>
      </c>
      <c r="AX61" s="108" t="e">
        <f t="shared" ca="1" si="59"/>
        <v>#NAME?</v>
      </c>
      <c r="AY61" s="108" t="str">
        <f t="shared" ca="1" si="59"/>
        <v/>
      </c>
      <c r="AZ61" s="108" t="e">
        <f t="shared" ca="1" si="59"/>
        <v>#NAME?</v>
      </c>
      <c r="BA61" s="108" t="e">
        <f t="shared" ca="1" si="59"/>
        <v>#NAME?</v>
      </c>
      <c r="BB61" s="108" t="e">
        <f t="shared" ca="1" si="59"/>
        <v>#NAME?</v>
      </c>
      <c r="BC61" s="108" t="e">
        <f t="shared" ca="1" si="59"/>
        <v>#NAME?</v>
      </c>
      <c r="BD61" s="108" t="e">
        <f t="shared" ca="1" si="59"/>
        <v>#NAME?</v>
      </c>
      <c r="BE61" s="108" t="e">
        <f t="shared" ca="1" si="59"/>
        <v>#NAME?</v>
      </c>
      <c r="BF61" s="108" t="e">
        <f t="shared" ca="1" si="59"/>
        <v>#NAME?</v>
      </c>
      <c r="BG61" s="108" t="str">
        <f t="shared" ca="1" si="59"/>
        <v/>
      </c>
      <c r="BH61" s="108" t="str">
        <f t="shared" ca="1" si="59"/>
        <v/>
      </c>
      <c r="BI61" s="108" t="str">
        <f t="shared" ca="1" si="59"/>
        <v/>
      </c>
      <c r="BJ61" s="108" t="str">
        <f t="shared" ca="1" si="59"/>
        <v/>
      </c>
      <c r="BK61" s="108" t="e">
        <f t="shared" ca="1" si="59"/>
        <v>#NAME?</v>
      </c>
      <c r="BL61" s="108" t="e">
        <f t="shared" ca="1" si="59"/>
        <v>#NAME?</v>
      </c>
      <c r="BM61" s="108" t="str">
        <f t="shared" ca="1" si="59"/>
        <v/>
      </c>
      <c r="BN61" s="108" t="str">
        <f t="shared" ca="1" si="59"/>
        <v/>
      </c>
      <c r="BO61" s="108" t="str">
        <f t="shared" ca="1" si="59"/>
        <v/>
      </c>
      <c r="BP61" s="108" t="str">
        <f t="shared" ca="1" si="59"/>
        <v/>
      </c>
      <c r="BQ61" s="108" t="e">
        <f t="shared" ca="1" si="59"/>
        <v>#NAME?</v>
      </c>
      <c r="BR61" s="108" t="e">
        <f t="shared" ca="1" si="59"/>
        <v>#NAME?</v>
      </c>
      <c r="BS61" s="108" t="e">
        <f t="shared" ca="1" si="59"/>
        <v>#NAME?</v>
      </c>
      <c r="BT61" s="108" t="e">
        <f t="shared" ca="1" si="59"/>
        <v>#NAME?</v>
      </c>
      <c r="BU61" s="108" t="str">
        <f t="shared" ca="1" si="59"/>
        <v/>
      </c>
      <c r="BV61" s="108" t="str">
        <f t="shared" ca="1" si="59"/>
        <v/>
      </c>
      <c r="BW61" s="108" t="str">
        <f t="shared" ca="1" si="59"/>
        <v/>
      </c>
      <c r="BX61" s="108" t="e">
        <f t="shared" ca="1" si="59"/>
        <v>#NAME?</v>
      </c>
      <c r="BY61" s="108" t="e">
        <f t="shared" ca="1" si="59"/>
        <v>#NAME?</v>
      </c>
      <c r="BZ61" s="108" t="e">
        <f t="shared" ca="1" si="59"/>
        <v>#NAME?</v>
      </c>
      <c r="CA61" s="108" t="str">
        <f t="shared" ca="1" si="59"/>
        <v/>
      </c>
      <c r="CB61" s="108" t="e">
        <f t="shared" ca="1" si="59"/>
        <v>#NAME?</v>
      </c>
      <c r="CC61" s="108" t="e">
        <f t="shared" ca="1" si="59"/>
        <v>#NAME?</v>
      </c>
      <c r="CD61" s="108" t="e">
        <f t="shared" ca="1" si="59"/>
        <v>#NAME?</v>
      </c>
      <c r="CE61" s="108" t="e">
        <f t="shared" ca="1" si="59"/>
        <v>#NAME?</v>
      </c>
      <c r="CF61" s="108" t="e">
        <f t="shared" ca="1" si="59"/>
        <v>#NAME?</v>
      </c>
      <c r="CG61" s="108" t="e">
        <f t="shared" ca="1" si="59"/>
        <v>#NAME?</v>
      </c>
      <c r="CH61" s="108" t="e">
        <f t="shared" ca="1" si="59"/>
        <v>#NAME?</v>
      </c>
      <c r="CI61" s="108" t="e">
        <f t="shared" ca="1" si="59"/>
        <v>#NAME?</v>
      </c>
      <c r="CJ61" s="108" t="str">
        <f t="shared" ca="1" si="59"/>
        <v/>
      </c>
      <c r="CK61" s="108" t="e">
        <f t="shared" ca="1" si="59"/>
        <v>#NAME?</v>
      </c>
      <c r="CL61" s="108" t="e">
        <f t="shared" ca="1" si="59"/>
        <v>#NAME?</v>
      </c>
      <c r="CM61" s="108" t="str">
        <f t="shared" ca="1" si="59"/>
        <v/>
      </c>
      <c r="CN61" s="108" t="str">
        <f t="shared" ca="1" si="59"/>
        <v/>
      </c>
      <c r="CO61" s="108" t="str">
        <f t="shared" ca="1" si="59"/>
        <v/>
      </c>
      <c r="CP61" s="108" t="e">
        <f t="shared" ca="1" si="59"/>
        <v>#NAME?</v>
      </c>
      <c r="CQ61" s="108" t="e">
        <f t="shared" ca="1" si="59"/>
        <v>#NAME?</v>
      </c>
      <c r="CR61" s="108" t="str">
        <f t="shared" ca="1" si="59"/>
        <v/>
      </c>
      <c r="CS61" s="108" t="e">
        <f t="shared" ca="1" si="59"/>
        <v>#NAME?</v>
      </c>
      <c r="CT61" s="108" t="e">
        <f t="shared" ca="1" si="59"/>
        <v>#NAME?</v>
      </c>
      <c r="CU61" s="108" t="e">
        <f t="shared" ca="1" si="59"/>
        <v>#NAME?</v>
      </c>
      <c r="CV61" s="108" t="e">
        <f t="shared" ca="1" si="59"/>
        <v>#NAME?</v>
      </c>
      <c r="CW61" s="108" t="str">
        <f t="shared" ca="1" si="59"/>
        <v/>
      </c>
      <c r="CX61" s="108" t="e">
        <f t="shared" ca="1" si="59"/>
        <v>#NAME?</v>
      </c>
      <c r="CY61" s="108" t="e">
        <f t="shared" ca="1" si="59"/>
        <v>#NAME?</v>
      </c>
      <c r="CZ61" s="108" t="e">
        <f t="shared" ca="1" si="59"/>
        <v>#NAME?</v>
      </c>
      <c r="DA61" s="108" t="e">
        <f t="shared" ca="1" si="59"/>
        <v>#NAME?</v>
      </c>
      <c r="DB61" s="108" t="e">
        <f t="shared" ca="1" si="59"/>
        <v>#NAME?</v>
      </c>
      <c r="DC61" s="108" t="e">
        <f t="shared" ca="1" si="59"/>
        <v>#NAME?</v>
      </c>
      <c r="DD61" s="205"/>
      <c r="DE61" s="205"/>
      <c r="DF61" s="205"/>
      <c r="DG61" s="205"/>
      <c r="DH61" s="205"/>
      <c r="DI61" s="205"/>
      <c r="DJ61" s="205"/>
      <c r="DK61" s="205"/>
      <c r="DL61" s="205"/>
      <c r="DM61" s="205"/>
      <c r="DN61" s="205"/>
      <c r="DO61" s="205"/>
      <c r="DP61" s="205"/>
      <c r="DQ61" s="205"/>
      <c r="DR61" s="205"/>
      <c r="DS61" s="205"/>
      <c r="DT61" s="205"/>
      <c r="DU61" s="205"/>
      <c r="DV61" s="205"/>
      <c r="DW61" s="205"/>
      <c r="DX61" s="205"/>
      <c r="DY61" s="205"/>
      <c r="DZ61" s="205"/>
      <c r="EA61" s="205"/>
      <c r="EB61" s="205"/>
      <c r="EC61" s="205"/>
      <c r="ED61" s="205"/>
      <c r="EE61" s="205"/>
      <c r="EF61" s="205"/>
      <c r="EG61" s="205"/>
      <c r="EH61" s="205"/>
      <c r="EI61" s="205"/>
      <c r="EJ61" s="205"/>
      <c r="EK61" s="205"/>
      <c r="EL61" s="205"/>
      <c r="EM61" s="205"/>
      <c r="EN61" s="205"/>
      <c r="EO61" s="205"/>
      <c r="EP61" s="205"/>
      <c r="EQ61" s="205"/>
      <c r="ER61" s="205"/>
      <c r="ES61" s="205"/>
      <c r="ET61" s="205"/>
      <c r="EU61" s="205"/>
      <c r="EV61" s="205"/>
      <c r="EW61" s="205"/>
      <c r="EX61" s="205"/>
      <c r="EY61" s="205"/>
      <c r="EZ61" s="205"/>
      <c r="FA61" s="205"/>
      <c r="FB61" s="205"/>
      <c r="FC61" s="205"/>
      <c r="FD61" s="205"/>
      <c r="FE61" s="205"/>
      <c r="FF61" s="205"/>
      <c r="FG61" s="205"/>
      <c r="FH61" s="205"/>
      <c r="FI61" s="205"/>
      <c r="FJ61" s="205"/>
      <c r="FK61" s="205"/>
      <c r="FL61" s="205"/>
      <c r="FM61" s="205"/>
      <c r="FN61" s="205"/>
      <c r="FO61" s="205"/>
      <c r="FP61" s="205"/>
      <c r="FQ61" s="205"/>
      <c r="FR61" s="205"/>
      <c r="FS61" s="205"/>
      <c r="FT61" s="205"/>
      <c r="FU61" s="205"/>
      <c r="FV61" s="205"/>
      <c r="FW61" s="205"/>
      <c r="FX61" s="205"/>
      <c r="FY61" s="205"/>
      <c r="FZ61" s="205"/>
      <c r="GA61" s="205"/>
      <c r="GB61" s="205"/>
      <c r="GC61" s="205"/>
      <c r="GD61" s="205"/>
      <c r="GE61" s="205"/>
      <c r="GF61" s="205"/>
      <c r="GG61" s="205"/>
      <c r="GH61" s="205"/>
      <c r="GI61" s="205"/>
      <c r="GJ61" s="205"/>
      <c r="GK61" s="205"/>
      <c r="GL61" s="205"/>
      <c r="GM61" s="205"/>
      <c r="GN61" s="205"/>
      <c r="GO61" s="205"/>
      <c r="GP61" s="205"/>
      <c r="GQ61" s="205"/>
      <c r="GR61" s="205"/>
      <c r="GS61" s="205"/>
      <c r="GT61" s="205"/>
      <c r="GU61" s="205"/>
      <c r="GV61" s="205"/>
      <c r="GW61" s="205"/>
      <c r="GX61" s="205"/>
      <c r="GY61" s="205"/>
      <c r="GZ61" s="205"/>
      <c r="HA61" s="205"/>
      <c r="HB61" s="205"/>
      <c r="HC61" s="205"/>
      <c r="HD61" s="205"/>
    </row>
    <row r="62" spans="1:212" ht="14.25">
      <c r="A62" s="200">
        <v>62</v>
      </c>
      <c r="B62" s="108" t="s">
        <v>1454</v>
      </c>
      <c r="C62" s="108" t="str">
        <f t="shared" ref="C62:DC62" ca="1" si="60">IF(COUNTIF(DD:DD,$B62),INDIRECT(_xludf.CONCAT("B",$A62)),"")</f>
        <v/>
      </c>
      <c r="D62" s="108" t="str">
        <f t="shared" ca="1" si="60"/>
        <v/>
      </c>
      <c r="E62" s="108" t="str">
        <f t="shared" ca="1" si="60"/>
        <v/>
      </c>
      <c r="F62" s="108" t="e">
        <f t="shared" ca="1" si="60"/>
        <v>#NAME?</v>
      </c>
      <c r="G62" s="108" t="str">
        <f t="shared" ca="1" si="60"/>
        <v/>
      </c>
      <c r="H62" s="108" t="str">
        <f t="shared" ca="1" si="60"/>
        <v/>
      </c>
      <c r="I62" s="108" t="str">
        <f t="shared" ca="1" si="60"/>
        <v/>
      </c>
      <c r="J62" s="108" t="str">
        <f t="shared" ca="1" si="60"/>
        <v/>
      </c>
      <c r="K62" s="108" t="str">
        <f t="shared" ca="1" si="60"/>
        <v/>
      </c>
      <c r="L62" s="108" t="str">
        <f t="shared" ca="1" si="60"/>
        <v/>
      </c>
      <c r="M62" s="108" t="str">
        <f t="shared" ca="1" si="60"/>
        <v/>
      </c>
      <c r="N62" s="108" t="e">
        <f t="shared" ca="1" si="60"/>
        <v>#NAME?</v>
      </c>
      <c r="O62" s="108" t="e">
        <f t="shared" ca="1" si="60"/>
        <v>#NAME?</v>
      </c>
      <c r="P62" s="108" t="e">
        <f t="shared" ca="1" si="60"/>
        <v>#NAME?</v>
      </c>
      <c r="Q62" s="108" t="str">
        <f t="shared" ca="1" si="60"/>
        <v/>
      </c>
      <c r="R62" s="108" t="e">
        <f t="shared" ca="1" si="60"/>
        <v>#NAME?</v>
      </c>
      <c r="S62" s="108" t="e">
        <f t="shared" ca="1" si="60"/>
        <v>#NAME?</v>
      </c>
      <c r="T62" s="108" t="str">
        <f t="shared" ca="1" si="60"/>
        <v/>
      </c>
      <c r="U62" s="108" t="str">
        <f t="shared" ca="1" si="60"/>
        <v/>
      </c>
      <c r="V62" s="108" t="str">
        <f t="shared" ca="1" si="60"/>
        <v/>
      </c>
      <c r="W62" s="108" t="str">
        <f t="shared" ca="1" si="60"/>
        <v/>
      </c>
      <c r="X62" s="108" t="str">
        <f t="shared" ca="1" si="60"/>
        <v/>
      </c>
      <c r="Y62" s="108" t="str">
        <f t="shared" ca="1" si="60"/>
        <v/>
      </c>
      <c r="Z62" s="108" t="str">
        <f t="shared" ca="1" si="60"/>
        <v/>
      </c>
      <c r="AA62" s="108" t="str">
        <f t="shared" ca="1" si="60"/>
        <v/>
      </c>
      <c r="AB62" s="108" t="str">
        <f t="shared" ca="1" si="60"/>
        <v/>
      </c>
      <c r="AC62" s="108" t="str">
        <f t="shared" ca="1" si="60"/>
        <v/>
      </c>
      <c r="AD62" s="108" t="str">
        <f t="shared" ca="1" si="60"/>
        <v/>
      </c>
      <c r="AE62" s="108" t="str">
        <f t="shared" ca="1" si="60"/>
        <v/>
      </c>
      <c r="AF62" s="108" t="str">
        <f t="shared" ca="1" si="60"/>
        <v/>
      </c>
      <c r="AG62" s="108" t="str">
        <f t="shared" ca="1" si="60"/>
        <v/>
      </c>
      <c r="AH62" s="108" t="str">
        <f t="shared" ca="1" si="60"/>
        <v/>
      </c>
      <c r="AI62" s="108" t="str">
        <f t="shared" ca="1" si="60"/>
        <v/>
      </c>
      <c r="AJ62" s="108" t="str">
        <f t="shared" ca="1" si="60"/>
        <v/>
      </c>
      <c r="AK62" s="108" t="str">
        <f t="shared" ca="1" si="60"/>
        <v/>
      </c>
      <c r="AL62" s="108" t="str">
        <f t="shared" ca="1" si="60"/>
        <v/>
      </c>
      <c r="AM62" s="108" t="str">
        <f t="shared" ca="1" si="60"/>
        <v/>
      </c>
      <c r="AN62" s="108" t="str">
        <f t="shared" ca="1" si="60"/>
        <v/>
      </c>
      <c r="AO62" s="108" t="str">
        <f t="shared" ca="1" si="60"/>
        <v/>
      </c>
      <c r="AP62" s="108" t="e">
        <f t="shared" ca="1" si="60"/>
        <v>#NAME?</v>
      </c>
      <c r="AQ62" s="108" t="str">
        <f t="shared" ca="1" si="60"/>
        <v/>
      </c>
      <c r="AR62" s="108" t="str">
        <f t="shared" ca="1" si="60"/>
        <v/>
      </c>
      <c r="AS62" s="108" t="str">
        <f t="shared" ca="1" si="60"/>
        <v/>
      </c>
      <c r="AT62" s="108" t="str">
        <f t="shared" ca="1" si="60"/>
        <v/>
      </c>
      <c r="AU62" s="108" t="e">
        <f t="shared" ca="1" si="60"/>
        <v>#NAME?</v>
      </c>
      <c r="AV62" s="108" t="str">
        <f t="shared" ca="1" si="60"/>
        <v/>
      </c>
      <c r="AW62" s="108" t="str">
        <f t="shared" ca="1" si="60"/>
        <v/>
      </c>
      <c r="AX62" s="108" t="str">
        <f t="shared" ca="1" si="60"/>
        <v/>
      </c>
      <c r="AY62" s="108" t="str">
        <f t="shared" ca="1" si="60"/>
        <v/>
      </c>
      <c r="AZ62" s="108" t="str">
        <f t="shared" ca="1" si="60"/>
        <v/>
      </c>
      <c r="BA62" s="108" t="str">
        <f t="shared" ca="1" si="60"/>
        <v/>
      </c>
      <c r="BB62" s="108" t="str">
        <f t="shared" ca="1" si="60"/>
        <v/>
      </c>
      <c r="BC62" s="108" t="str">
        <f t="shared" ca="1" si="60"/>
        <v/>
      </c>
      <c r="BD62" s="108" t="str">
        <f t="shared" ca="1" si="60"/>
        <v/>
      </c>
      <c r="BE62" s="108" t="str">
        <f t="shared" ca="1" si="60"/>
        <v/>
      </c>
      <c r="BF62" s="108" t="str">
        <f t="shared" ca="1" si="60"/>
        <v/>
      </c>
      <c r="BG62" s="108" t="str">
        <f t="shared" ca="1" si="60"/>
        <v/>
      </c>
      <c r="BH62" s="108" t="str">
        <f t="shared" ca="1" si="60"/>
        <v/>
      </c>
      <c r="BI62" s="108" t="str">
        <f t="shared" ca="1" si="60"/>
        <v/>
      </c>
      <c r="BJ62" s="108" t="str">
        <f t="shared" ca="1" si="60"/>
        <v/>
      </c>
      <c r="BK62" s="108" t="str">
        <f t="shared" ca="1" si="60"/>
        <v/>
      </c>
      <c r="BL62" s="108" t="str">
        <f t="shared" ca="1" si="60"/>
        <v/>
      </c>
      <c r="BM62" s="108" t="str">
        <f t="shared" ca="1" si="60"/>
        <v/>
      </c>
      <c r="BN62" s="108" t="str">
        <f t="shared" ca="1" si="60"/>
        <v/>
      </c>
      <c r="BO62" s="108" t="str">
        <f t="shared" ca="1" si="60"/>
        <v/>
      </c>
      <c r="BP62" s="108" t="str">
        <f t="shared" ca="1" si="60"/>
        <v/>
      </c>
      <c r="BQ62" s="108" t="str">
        <f t="shared" ca="1" si="60"/>
        <v/>
      </c>
      <c r="BR62" s="108" t="str">
        <f t="shared" ca="1" si="60"/>
        <v/>
      </c>
      <c r="BS62" s="108" t="e">
        <f t="shared" ca="1" si="60"/>
        <v>#NAME?</v>
      </c>
      <c r="BT62" s="108" t="str">
        <f t="shared" ca="1" si="60"/>
        <v/>
      </c>
      <c r="BU62" s="108" t="str">
        <f t="shared" ca="1" si="60"/>
        <v/>
      </c>
      <c r="BV62" s="108" t="str">
        <f t="shared" ca="1" si="60"/>
        <v/>
      </c>
      <c r="BW62" s="108" t="str">
        <f t="shared" ca="1" si="60"/>
        <v/>
      </c>
      <c r="BX62" s="108" t="str">
        <f t="shared" ca="1" si="60"/>
        <v/>
      </c>
      <c r="BY62" s="108" t="str">
        <f t="shared" ca="1" si="60"/>
        <v/>
      </c>
      <c r="BZ62" s="108" t="str">
        <f t="shared" ca="1" si="60"/>
        <v/>
      </c>
      <c r="CA62" s="108" t="str">
        <f t="shared" ca="1" si="60"/>
        <v/>
      </c>
      <c r="CB62" s="108" t="str">
        <f t="shared" ca="1" si="60"/>
        <v/>
      </c>
      <c r="CC62" s="108" t="str">
        <f t="shared" ca="1" si="60"/>
        <v/>
      </c>
      <c r="CD62" s="108" t="str">
        <f t="shared" ca="1" si="60"/>
        <v/>
      </c>
      <c r="CE62" s="108" t="str">
        <f t="shared" ca="1" si="60"/>
        <v/>
      </c>
      <c r="CF62" s="108" t="str">
        <f t="shared" ca="1" si="60"/>
        <v/>
      </c>
      <c r="CG62" s="108" t="str">
        <f t="shared" ca="1" si="60"/>
        <v/>
      </c>
      <c r="CH62" s="108" t="str">
        <f t="shared" ca="1" si="60"/>
        <v/>
      </c>
      <c r="CI62" s="108" t="str">
        <f t="shared" ca="1" si="60"/>
        <v/>
      </c>
      <c r="CJ62" s="108" t="str">
        <f t="shared" ca="1" si="60"/>
        <v/>
      </c>
      <c r="CK62" s="108" t="str">
        <f t="shared" ca="1" si="60"/>
        <v/>
      </c>
      <c r="CL62" s="108" t="str">
        <f t="shared" ca="1" si="60"/>
        <v/>
      </c>
      <c r="CM62" s="108" t="str">
        <f t="shared" ca="1" si="60"/>
        <v/>
      </c>
      <c r="CN62" s="108" t="str">
        <f t="shared" ca="1" si="60"/>
        <v/>
      </c>
      <c r="CO62" s="108" t="str">
        <f t="shared" ca="1" si="60"/>
        <v/>
      </c>
      <c r="CP62" s="108" t="str">
        <f t="shared" ca="1" si="60"/>
        <v/>
      </c>
      <c r="CQ62" s="108" t="str">
        <f t="shared" ca="1" si="60"/>
        <v/>
      </c>
      <c r="CR62" s="108" t="str">
        <f t="shared" ca="1" si="60"/>
        <v/>
      </c>
      <c r="CS62" s="108" t="str">
        <f t="shared" ca="1" si="60"/>
        <v/>
      </c>
      <c r="CT62" s="108" t="str">
        <f t="shared" ca="1" si="60"/>
        <v/>
      </c>
      <c r="CU62" s="108" t="str">
        <f t="shared" ca="1" si="60"/>
        <v/>
      </c>
      <c r="CV62" s="108" t="str">
        <f t="shared" ca="1" si="60"/>
        <v/>
      </c>
      <c r="CW62" s="108" t="str">
        <f t="shared" ca="1" si="60"/>
        <v/>
      </c>
      <c r="CX62" s="108" t="str">
        <f t="shared" ca="1" si="60"/>
        <v/>
      </c>
      <c r="CY62" s="108" t="str">
        <f t="shared" ca="1" si="60"/>
        <v/>
      </c>
      <c r="CZ62" s="108" t="str">
        <f t="shared" ca="1" si="60"/>
        <v/>
      </c>
      <c r="DA62" s="108" t="str">
        <f t="shared" ca="1" si="60"/>
        <v/>
      </c>
      <c r="DB62" s="108" t="str">
        <f t="shared" ca="1" si="60"/>
        <v/>
      </c>
      <c r="DC62" s="108" t="str">
        <f t="shared" ca="1" si="60"/>
        <v/>
      </c>
      <c r="DD62" s="205"/>
      <c r="DE62" s="205"/>
      <c r="DF62" s="205"/>
      <c r="DG62" s="205"/>
      <c r="DH62" s="205"/>
      <c r="DI62" s="205"/>
      <c r="DJ62" s="205"/>
      <c r="DK62" s="205"/>
      <c r="DL62" s="205"/>
      <c r="DM62" s="205"/>
      <c r="DN62" s="205"/>
      <c r="DO62" s="205"/>
      <c r="DP62" s="205"/>
      <c r="DQ62" s="205"/>
      <c r="DR62" s="205"/>
      <c r="DS62" s="205"/>
      <c r="DT62" s="205"/>
      <c r="DU62" s="205"/>
      <c r="DV62" s="205"/>
      <c r="DW62" s="205"/>
      <c r="DX62" s="205"/>
      <c r="DY62" s="205"/>
      <c r="DZ62" s="205"/>
      <c r="EA62" s="205"/>
      <c r="EB62" s="205"/>
      <c r="EC62" s="205"/>
      <c r="ED62" s="205"/>
      <c r="EE62" s="205"/>
      <c r="EF62" s="205"/>
      <c r="EG62" s="205"/>
      <c r="EH62" s="205"/>
      <c r="EI62" s="205"/>
      <c r="EJ62" s="205"/>
      <c r="EK62" s="205"/>
      <c r="EL62" s="205"/>
      <c r="EM62" s="205"/>
      <c r="EN62" s="205"/>
      <c r="EO62" s="205"/>
      <c r="EP62" s="205"/>
      <c r="EQ62" s="205"/>
      <c r="ER62" s="205"/>
      <c r="ES62" s="205"/>
      <c r="ET62" s="205"/>
      <c r="EU62" s="205"/>
      <c r="EV62" s="205"/>
      <c r="EW62" s="205"/>
      <c r="EX62" s="205"/>
      <c r="EY62" s="205"/>
      <c r="EZ62" s="205"/>
      <c r="FA62" s="205"/>
      <c r="FB62" s="205"/>
      <c r="FC62" s="205"/>
      <c r="FD62" s="205"/>
      <c r="FE62" s="205"/>
      <c r="FF62" s="205"/>
      <c r="FG62" s="205"/>
      <c r="FH62" s="205"/>
      <c r="FI62" s="205"/>
      <c r="FJ62" s="205"/>
      <c r="FK62" s="205"/>
      <c r="FL62" s="205"/>
      <c r="FM62" s="205"/>
      <c r="FN62" s="205"/>
      <c r="FO62" s="205"/>
      <c r="FP62" s="205"/>
      <c r="FQ62" s="205"/>
      <c r="FR62" s="205"/>
      <c r="FS62" s="205"/>
      <c r="FT62" s="205"/>
      <c r="FU62" s="205"/>
      <c r="FV62" s="205"/>
      <c r="FW62" s="205"/>
      <c r="FX62" s="205"/>
      <c r="FY62" s="205"/>
      <c r="FZ62" s="205"/>
      <c r="GA62" s="205"/>
      <c r="GB62" s="205"/>
      <c r="GC62" s="205"/>
      <c r="GD62" s="205"/>
      <c r="GE62" s="205"/>
      <c r="GF62" s="205"/>
      <c r="GG62" s="205"/>
      <c r="GH62" s="205"/>
      <c r="GI62" s="205"/>
      <c r="GJ62" s="205"/>
      <c r="GK62" s="205"/>
      <c r="GL62" s="205"/>
      <c r="GM62" s="205"/>
      <c r="GN62" s="205"/>
      <c r="GO62" s="205"/>
      <c r="GP62" s="205"/>
      <c r="GQ62" s="205"/>
      <c r="GR62" s="205"/>
      <c r="GS62" s="205"/>
      <c r="GT62" s="205"/>
      <c r="GU62" s="205"/>
      <c r="GV62" s="205"/>
      <c r="GW62" s="205"/>
      <c r="GX62" s="205"/>
      <c r="GY62" s="205"/>
      <c r="GZ62" s="205"/>
      <c r="HA62" s="205"/>
      <c r="HB62" s="205"/>
      <c r="HC62" s="205"/>
      <c r="HD62" s="205"/>
    </row>
    <row r="63" spans="1:212" ht="14.25">
      <c r="A63" s="200">
        <v>63</v>
      </c>
      <c r="B63" s="108" t="s">
        <v>1458</v>
      </c>
      <c r="C63" s="108" t="str">
        <f t="shared" ref="C63:DC63" ca="1" si="61">IF(COUNTIF(DD:DD,$B63),INDIRECT(_xludf.CONCAT("B",$A63)),"")</f>
        <v/>
      </c>
      <c r="D63" s="108" t="str">
        <f t="shared" ca="1" si="61"/>
        <v/>
      </c>
      <c r="E63" s="108" t="e">
        <f t="shared" ca="1" si="61"/>
        <v>#NAME?</v>
      </c>
      <c r="F63" s="108" t="e">
        <f t="shared" ca="1" si="61"/>
        <v>#NAME?</v>
      </c>
      <c r="G63" s="108" t="str">
        <f t="shared" ca="1" si="61"/>
        <v/>
      </c>
      <c r="H63" s="108" t="str">
        <f t="shared" ca="1" si="61"/>
        <v/>
      </c>
      <c r="I63" s="108" t="str">
        <f t="shared" ca="1" si="61"/>
        <v/>
      </c>
      <c r="J63" s="108" t="str">
        <f t="shared" ca="1" si="61"/>
        <v/>
      </c>
      <c r="K63" s="108" t="str">
        <f t="shared" ca="1" si="61"/>
        <v/>
      </c>
      <c r="L63" s="108" t="e">
        <f t="shared" ca="1" si="61"/>
        <v>#NAME?</v>
      </c>
      <c r="M63" s="108" t="str">
        <f t="shared" ca="1" si="61"/>
        <v/>
      </c>
      <c r="N63" s="108" t="e">
        <f t="shared" ca="1" si="61"/>
        <v>#NAME?</v>
      </c>
      <c r="O63" s="108" t="e">
        <f t="shared" ca="1" si="61"/>
        <v>#NAME?</v>
      </c>
      <c r="P63" s="108" t="str">
        <f t="shared" ca="1" si="61"/>
        <v/>
      </c>
      <c r="Q63" s="108" t="e">
        <f t="shared" ca="1" si="61"/>
        <v>#NAME?</v>
      </c>
      <c r="R63" s="108" t="e">
        <f t="shared" ca="1" si="61"/>
        <v>#NAME?</v>
      </c>
      <c r="S63" s="108" t="e">
        <f t="shared" ca="1" si="61"/>
        <v>#NAME?</v>
      </c>
      <c r="T63" s="108" t="e">
        <f t="shared" ca="1" si="61"/>
        <v>#NAME?</v>
      </c>
      <c r="U63" s="108" t="str">
        <f t="shared" ca="1" si="61"/>
        <v/>
      </c>
      <c r="V63" s="108" t="e">
        <f t="shared" ca="1" si="61"/>
        <v>#NAME?</v>
      </c>
      <c r="W63" s="108" t="str">
        <f t="shared" ca="1" si="61"/>
        <v/>
      </c>
      <c r="X63" s="108" t="str">
        <f t="shared" ca="1" si="61"/>
        <v/>
      </c>
      <c r="Y63" s="108" t="str">
        <f t="shared" ca="1" si="61"/>
        <v/>
      </c>
      <c r="Z63" s="108" t="str">
        <f t="shared" ca="1" si="61"/>
        <v/>
      </c>
      <c r="AA63" s="108" t="str">
        <f t="shared" ca="1" si="61"/>
        <v/>
      </c>
      <c r="AB63" s="108" t="str">
        <f t="shared" ca="1" si="61"/>
        <v/>
      </c>
      <c r="AC63" s="108" t="str">
        <f t="shared" ca="1" si="61"/>
        <v/>
      </c>
      <c r="AD63" s="108" t="str">
        <f t="shared" ca="1" si="61"/>
        <v/>
      </c>
      <c r="AE63" s="108" t="str">
        <f t="shared" ca="1" si="61"/>
        <v/>
      </c>
      <c r="AF63" s="108" t="str">
        <f t="shared" ca="1" si="61"/>
        <v/>
      </c>
      <c r="AG63" s="108" t="str">
        <f t="shared" ca="1" si="61"/>
        <v/>
      </c>
      <c r="AH63" s="108" t="str">
        <f t="shared" ca="1" si="61"/>
        <v/>
      </c>
      <c r="AI63" s="108" t="str">
        <f t="shared" ca="1" si="61"/>
        <v/>
      </c>
      <c r="AJ63" s="108" t="str">
        <f t="shared" ca="1" si="61"/>
        <v/>
      </c>
      <c r="AK63" s="108" t="str">
        <f t="shared" ca="1" si="61"/>
        <v/>
      </c>
      <c r="AL63" s="108" t="str">
        <f t="shared" ca="1" si="61"/>
        <v/>
      </c>
      <c r="AM63" s="108" t="e">
        <f t="shared" ca="1" si="61"/>
        <v>#NAME?</v>
      </c>
      <c r="AN63" s="108" t="str">
        <f t="shared" ca="1" si="61"/>
        <v/>
      </c>
      <c r="AO63" s="108" t="e">
        <f t="shared" ca="1" si="61"/>
        <v>#NAME?</v>
      </c>
      <c r="AP63" s="108" t="e">
        <f t="shared" ca="1" si="61"/>
        <v>#NAME?</v>
      </c>
      <c r="AQ63" s="108" t="str">
        <f t="shared" ca="1" si="61"/>
        <v/>
      </c>
      <c r="AR63" s="108" t="str">
        <f t="shared" ca="1" si="61"/>
        <v/>
      </c>
      <c r="AS63" s="108" t="str">
        <f t="shared" ca="1" si="61"/>
        <v/>
      </c>
      <c r="AT63" s="108" t="e">
        <f t="shared" ca="1" si="61"/>
        <v>#NAME?</v>
      </c>
      <c r="AU63" s="108" t="e">
        <f t="shared" ca="1" si="61"/>
        <v>#NAME?</v>
      </c>
      <c r="AV63" s="108" t="str">
        <f t="shared" ca="1" si="61"/>
        <v/>
      </c>
      <c r="AW63" s="108" t="str">
        <f t="shared" ca="1" si="61"/>
        <v/>
      </c>
      <c r="AX63" s="108" t="str">
        <f t="shared" ca="1" si="61"/>
        <v/>
      </c>
      <c r="AY63" s="108" t="e">
        <f t="shared" ca="1" si="61"/>
        <v>#NAME?</v>
      </c>
      <c r="AZ63" s="108" t="str">
        <f t="shared" ca="1" si="61"/>
        <v/>
      </c>
      <c r="BA63" s="108" t="str">
        <f t="shared" ca="1" si="61"/>
        <v/>
      </c>
      <c r="BB63" s="108" t="str">
        <f t="shared" ca="1" si="61"/>
        <v/>
      </c>
      <c r="BC63" s="108" t="str">
        <f t="shared" ca="1" si="61"/>
        <v/>
      </c>
      <c r="BD63" s="108" t="e">
        <f t="shared" ca="1" si="61"/>
        <v>#NAME?</v>
      </c>
      <c r="BE63" s="108" t="str">
        <f t="shared" ca="1" si="61"/>
        <v/>
      </c>
      <c r="BF63" s="108" t="e">
        <f t="shared" ca="1" si="61"/>
        <v>#NAME?</v>
      </c>
      <c r="BG63" s="108" t="str">
        <f t="shared" ca="1" si="61"/>
        <v/>
      </c>
      <c r="BH63" s="108" t="str">
        <f t="shared" ca="1" si="61"/>
        <v/>
      </c>
      <c r="BI63" s="108" t="str">
        <f t="shared" ca="1" si="61"/>
        <v/>
      </c>
      <c r="BJ63" s="108" t="str">
        <f t="shared" ca="1" si="61"/>
        <v/>
      </c>
      <c r="BK63" s="108" t="str">
        <f t="shared" ca="1" si="61"/>
        <v/>
      </c>
      <c r="BL63" s="108" t="str">
        <f t="shared" ca="1" si="61"/>
        <v/>
      </c>
      <c r="BM63" s="108" t="str">
        <f t="shared" ca="1" si="61"/>
        <v/>
      </c>
      <c r="BN63" s="108" t="str">
        <f t="shared" ca="1" si="61"/>
        <v/>
      </c>
      <c r="BO63" s="108" t="str">
        <f t="shared" ca="1" si="61"/>
        <v/>
      </c>
      <c r="BP63" s="108" t="str">
        <f t="shared" ca="1" si="61"/>
        <v/>
      </c>
      <c r="BQ63" s="108" t="e">
        <f t="shared" ca="1" si="61"/>
        <v>#NAME?</v>
      </c>
      <c r="BR63" s="108" t="str">
        <f t="shared" ca="1" si="61"/>
        <v/>
      </c>
      <c r="BS63" s="108" t="str">
        <f t="shared" ca="1" si="61"/>
        <v/>
      </c>
      <c r="BT63" s="108" t="str">
        <f t="shared" ca="1" si="61"/>
        <v/>
      </c>
      <c r="BU63" s="108" t="str">
        <f t="shared" ca="1" si="61"/>
        <v/>
      </c>
      <c r="BV63" s="108" t="str">
        <f t="shared" ca="1" si="61"/>
        <v/>
      </c>
      <c r="BW63" s="108" t="str">
        <f t="shared" ca="1" si="61"/>
        <v/>
      </c>
      <c r="BX63" s="108" t="str">
        <f t="shared" ca="1" si="61"/>
        <v/>
      </c>
      <c r="BY63" s="108" t="str">
        <f t="shared" ca="1" si="61"/>
        <v/>
      </c>
      <c r="BZ63" s="108" t="str">
        <f t="shared" ca="1" si="61"/>
        <v/>
      </c>
      <c r="CA63" s="108" t="str">
        <f t="shared" ca="1" si="61"/>
        <v/>
      </c>
      <c r="CB63" s="108" t="e">
        <f t="shared" ca="1" si="61"/>
        <v>#NAME?</v>
      </c>
      <c r="CC63" s="108" t="e">
        <f t="shared" ca="1" si="61"/>
        <v>#NAME?</v>
      </c>
      <c r="CD63" s="108" t="str">
        <f t="shared" ca="1" si="61"/>
        <v/>
      </c>
      <c r="CE63" s="108" t="str">
        <f t="shared" ca="1" si="61"/>
        <v/>
      </c>
      <c r="CF63" s="108" t="str">
        <f t="shared" ca="1" si="61"/>
        <v/>
      </c>
      <c r="CG63" s="108" t="e">
        <f t="shared" ca="1" si="61"/>
        <v>#NAME?</v>
      </c>
      <c r="CH63" s="108" t="e">
        <f t="shared" ca="1" si="61"/>
        <v>#NAME?</v>
      </c>
      <c r="CI63" s="108" t="str">
        <f t="shared" ca="1" si="61"/>
        <v/>
      </c>
      <c r="CJ63" s="108" t="str">
        <f t="shared" ca="1" si="61"/>
        <v/>
      </c>
      <c r="CK63" s="108" t="e">
        <f t="shared" ca="1" si="61"/>
        <v>#NAME?</v>
      </c>
      <c r="CL63" s="108" t="str">
        <f t="shared" ca="1" si="61"/>
        <v/>
      </c>
      <c r="CM63" s="108" t="e">
        <f t="shared" ca="1" si="61"/>
        <v>#NAME?</v>
      </c>
      <c r="CN63" s="108" t="e">
        <f t="shared" ca="1" si="61"/>
        <v>#NAME?</v>
      </c>
      <c r="CO63" s="108" t="e">
        <f t="shared" ca="1" si="61"/>
        <v>#NAME?</v>
      </c>
      <c r="CP63" s="108" t="str">
        <f t="shared" ca="1" si="61"/>
        <v/>
      </c>
      <c r="CQ63" s="108" t="e">
        <f t="shared" ca="1" si="61"/>
        <v>#NAME?</v>
      </c>
      <c r="CR63" s="108" t="e">
        <f t="shared" ca="1" si="61"/>
        <v>#NAME?</v>
      </c>
      <c r="CS63" s="108" t="e">
        <f t="shared" ca="1" si="61"/>
        <v>#NAME?</v>
      </c>
      <c r="CT63" s="108" t="str">
        <f t="shared" ca="1" si="61"/>
        <v/>
      </c>
      <c r="CU63" s="108" t="str">
        <f t="shared" ca="1" si="61"/>
        <v/>
      </c>
      <c r="CV63" s="108" t="str">
        <f t="shared" ca="1" si="61"/>
        <v/>
      </c>
      <c r="CW63" s="108" t="str">
        <f t="shared" ca="1" si="61"/>
        <v/>
      </c>
      <c r="CX63" s="108" t="str">
        <f t="shared" ca="1" si="61"/>
        <v/>
      </c>
      <c r="CY63" s="108" t="str">
        <f t="shared" ca="1" si="61"/>
        <v/>
      </c>
      <c r="CZ63" s="108" t="e">
        <f t="shared" ca="1" si="61"/>
        <v>#NAME?</v>
      </c>
      <c r="DA63" s="108" t="str">
        <f t="shared" ca="1" si="61"/>
        <v/>
      </c>
      <c r="DB63" s="108" t="e">
        <f t="shared" ca="1" si="61"/>
        <v>#NAME?</v>
      </c>
      <c r="DC63" s="108" t="str">
        <f t="shared" ca="1" si="61"/>
        <v/>
      </c>
      <c r="DD63" s="205"/>
      <c r="DE63" s="205"/>
      <c r="DF63" s="205"/>
      <c r="DG63" s="205"/>
      <c r="DH63" s="205"/>
      <c r="DI63" s="205"/>
      <c r="DJ63" s="205"/>
      <c r="DK63" s="205"/>
      <c r="DL63" s="205"/>
      <c r="DM63" s="205"/>
      <c r="DN63" s="205"/>
      <c r="DO63" s="205"/>
      <c r="DP63" s="205"/>
      <c r="DQ63" s="205"/>
      <c r="DR63" s="205"/>
      <c r="DS63" s="205"/>
      <c r="DT63" s="205"/>
      <c r="DU63" s="205"/>
      <c r="DV63" s="205"/>
      <c r="DW63" s="205"/>
      <c r="DX63" s="205"/>
      <c r="DY63" s="205"/>
      <c r="DZ63" s="205"/>
      <c r="EA63" s="205"/>
      <c r="EB63" s="205"/>
      <c r="EC63" s="205"/>
      <c r="ED63" s="205"/>
      <c r="EE63" s="205"/>
      <c r="EF63" s="205"/>
      <c r="EG63" s="205"/>
      <c r="EH63" s="205"/>
      <c r="EI63" s="205"/>
      <c r="EJ63" s="205"/>
      <c r="EK63" s="205"/>
      <c r="EL63" s="205"/>
      <c r="EM63" s="205"/>
      <c r="EN63" s="205"/>
      <c r="EO63" s="205"/>
      <c r="EP63" s="205"/>
      <c r="EQ63" s="205"/>
      <c r="ER63" s="205"/>
      <c r="ES63" s="205"/>
      <c r="ET63" s="205"/>
      <c r="EU63" s="205"/>
      <c r="EV63" s="205"/>
      <c r="EW63" s="205"/>
      <c r="EX63" s="205"/>
      <c r="EY63" s="205"/>
      <c r="EZ63" s="205"/>
      <c r="FA63" s="205"/>
      <c r="FB63" s="205"/>
      <c r="FC63" s="205"/>
      <c r="FD63" s="205"/>
      <c r="FE63" s="205"/>
      <c r="FF63" s="205"/>
      <c r="FG63" s="205"/>
      <c r="FH63" s="205"/>
      <c r="FI63" s="205"/>
      <c r="FJ63" s="205"/>
      <c r="FK63" s="205"/>
      <c r="FL63" s="205"/>
      <c r="FM63" s="205"/>
      <c r="FN63" s="205"/>
      <c r="FO63" s="205"/>
      <c r="FP63" s="205"/>
      <c r="FQ63" s="205"/>
      <c r="FR63" s="205"/>
      <c r="FS63" s="205"/>
      <c r="FT63" s="205"/>
      <c r="FU63" s="205"/>
      <c r="FV63" s="205"/>
      <c r="FW63" s="205"/>
      <c r="FX63" s="205"/>
      <c r="FY63" s="205"/>
      <c r="FZ63" s="205"/>
      <c r="GA63" s="205"/>
      <c r="GB63" s="205"/>
      <c r="GC63" s="205"/>
      <c r="GD63" s="205"/>
      <c r="GE63" s="205"/>
      <c r="GF63" s="205"/>
      <c r="GG63" s="205"/>
      <c r="GH63" s="205"/>
      <c r="GI63" s="205"/>
      <c r="GJ63" s="205"/>
      <c r="GK63" s="205"/>
      <c r="GL63" s="205"/>
      <c r="GM63" s="205"/>
      <c r="GN63" s="205"/>
      <c r="GO63" s="205"/>
      <c r="GP63" s="205"/>
      <c r="GQ63" s="205"/>
      <c r="GR63" s="205"/>
      <c r="GS63" s="205"/>
      <c r="GT63" s="205"/>
      <c r="GU63" s="205"/>
      <c r="GV63" s="205"/>
      <c r="GW63" s="205"/>
      <c r="GX63" s="205"/>
      <c r="GY63" s="205"/>
      <c r="GZ63" s="205"/>
      <c r="HA63" s="205"/>
      <c r="HB63" s="205"/>
      <c r="HC63" s="205"/>
      <c r="HD63" s="205"/>
    </row>
    <row r="64" spans="1:212" ht="14.25">
      <c r="A64" s="200">
        <v>64</v>
      </c>
      <c r="B64" s="207" t="s">
        <v>1460</v>
      </c>
      <c r="C64" s="108" t="str">
        <f t="shared" ref="C64:DC64" ca="1" si="62">IF(COUNTIF(DD:DD,$B64),INDIRECT(_xludf.CONCAT("B",$A64)),"")</f>
        <v/>
      </c>
      <c r="D64" s="108" t="str">
        <f t="shared" ca="1" si="62"/>
        <v/>
      </c>
      <c r="E64" s="108" t="str">
        <f t="shared" ca="1" si="62"/>
        <v/>
      </c>
      <c r="F64" s="108" t="str">
        <f t="shared" ca="1" si="62"/>
        <v/>
      </c>
      <c r="G64" s="108" t="str">
        <f t="shared" ca="1" si="62"/>
        <v/>
      </c>
      <c r="H64" s="108" t="str">
        <f t="shared" ca="1" si="62"/>
        <v/>
      </c>
      <c r="I64" s="108" t="str">
        <f t="shared" ca="1" si="62"/>
        <v/>
      </c>
      <c r="J64" s="108" t="str">
        <f t="shared" ca="1" si="62"/>
        <v/>
      </c>
      <c r="K64" s="108" t="str">
        <f t="shared" ca="1" si="62"/>
        <v/>
      </c>
      <c r="L64" s="108" t="str">
        <f t="shared" ca="1" si="62"/>
        <v/>
      </c>
      <c r="M64" s="108" t="str">
        <f t="shared" ca="1" si="62"/>
        <v/>
      </c>
      <c r="N64" s="108" t="str">
        <f t="shared" ca="1" si="62"/>
        <v/>
      </c>
      <c r="O64" s="108" t="str">
        <f t="shared" ca="1" si="62"/>
        <v/>
      </c>
      <c r="P64" s="108" t="str">
        <f t="shared" ca="1" si="62"/>
        <v/>
      </c>
      <c r="Q64" s="108" t="str">
        <f t="shared" ca="1" si="62"/>
        <v/>
      </c>
      <c r="R64" s="108" t="str">
        <f t="shared" ca="1" si="62"/>
        <v/>
      </c>
      <c r="S64" s="108" t="str">
        <f t="shared" ca="1" si="62"/>
        <v/>
      </c>
      <c r="T64" s="108" t="str">
        <f t="shared" ca="1" si="62"/>
        <v/>
      </c>
      <c r="U64" s="108" t="str">
        <f t="shared" ca="1" si="62"/>
        <v/>
      </c>
      <c r="V64" s="108" t="str">
        <f t="shared" ca="1" si="62"/>
        <v/>
      </c>
      <c r="W64" s="108" t="str">
        <f t="shared" ca="1" si="62"/>
        <v/>
      </c>
      <c r="X64" s="108" t="str">
        <f t="shared" ca="1" si="62"/>
        <v/>
      </c>
      <c r="Y64" s="108" t="str">
        <f t="shared" ca="1" si="62"/>
        <v/>
      </c>
      <c r="Z64" s="108" t="str">
        <f t="shared" ca="1" si="62"/>
        <v/>
      </c>
      <c r="AA64" s="108" t="str">
        <f t="shared" ca="1" si="62"/>
        <v/>
      </c>
      <c r="AB64" s="108" t="str">
        <f t="shared" ca="1" si="62"/>
        <v/>
      </c>
      <c r="AC64" s="108" t="str">
        <f t="shared" ca="1" si="62"/>
        <v/>
      </c>
      <c r="AD64" s="108" t="str">
        <f t="shared" ca="1" si="62"/>
        <v/>
      </c>
      <c r="AE64" s="108" t="str">
        <f t="shared" ca="1" si="62"/>
        <v/>
      </c>
      <c r="AF64" s="108" t="str">
        <f t="shared" ca="1" si="62"/>
        <v/>
      </c>
      <c r="AG64" s="108" t="str">
        <f t="shared" ca="1" si="62"/>
        <v/>
      </c>
      <c r="AH64" s="108" t="str">
        <f t="shared" ca="1" si="62"/>
        <v/>
      </c>
      <c r="AI64" s="108" t="str">
        <f t="shared" ca="1" si="62"/>
        <v/>
      </c>
      <c r="AJ64" s="108" t="str">
        <f t="shared" ca="1" si="62"/>
        <v/>
      </c>
      <c r="AK64" s="108" t="str">
        <f t="shared" ca="1" si="62"/>
        <v/>
      </c>
      <c r="AL64" s="108" t="str">
        <f t="shared" ca="1" si="62"/>
        <v/>
      </c>
      <c r="AM64" s="108" t="str">
        <f t="shared" ca="1" si="62"/>
        <v/>
      </c>
      <c r="AN64" s="108" t="str">
        <f t="shared" ca="1" si="62"/>
        <v/>
      </c>
      <c r="AO64" s="108" t="str">
        <f t="shared" ca="1" si="62"/>
        <v/>
      </c>
      <c r="AP64" s="108" t="str">
        <f t="shared" ca="1" si="62"/>
        <v/>
      </c>
      <c r="AQ64" s="108" t="str">
        <f t="shared" ca="1" si="62"/>
        <v/>
      </c>
      <c r="AR64" s="108" t="str">
        <f t="shared" ca="1" si="62"/>
        <v/>
      </c>
      <c r="AS64" s="108" t="str">
        <f t="shared" ca="1" si="62"/>
        <v/>
      </c>
      <c r="AT64" s="108" t="str">
        <f t="shared" ca="1" si="62"/>
        <v/>
      </c>
      <c r="AU64" s="108" t="str">
        <f t="shared" ca="1" si="62"/>
        <v/>
      </c>
      <c r="AV64" s="108" t="str">
        <f t="shared" ca="1" si="62"/>
        <v/>
      </c>
      <c r="AW64" s="108" t="str">
        <f t="shared" ca="1" si="62"/>
        <v/>
      </c>
      <c r="AX64" s="108" t="str">
        <f t="shared" ca="1" si="62"/>
        <v/>
      </c>
      <c r="AY64" s="108" t="str">
        <f t="shared" ca="1" si="62"/>
        <v/>
      </c>
      <c r="AZ64" s="108" t="str">
        <f t="shared" ca="1" si="62"/>
        <v/>
      </c>
      <c r="BA64" s="108" t="str">
        <f t="shared" ca="1" si="62"/>
        <v/>
      </c>
      <c r="BB64" s="108" t="str">
        <f t="shared" ca="1" si="62"/>
        <v/>
      </c>
      <c r="BC64" s="108" t="str">
        <f t="shared" ca="1" si="62"/>
        <v/>
      </c>
      <c r="BD64" s="108" t="str">
        <f t="shared" ca="1" si="62"/>
        <v/>
      </c>
      <c r="BE64" s="108" t="str">
        <f t="shared" ca="1" si="62"/>
        <v/>
      </c>
      <c r="BF64" s="108" t="str">
        <f t="shared" ca="1" si="62"/>
        <v/>
      </c>
      <c r="BG64" s="108" t="str">
        <f t="shared" ca="1" si="62"/>
        <v/>
      </c>
      <c r="BH64" s="108" t="str">
        <f t="shared" ca="1" si="62"/>
        <v/>
      </c>
      <c r="BI64" s="108" t="str">
        <f t="shared" ca="1" si="62"/>
        <v/>
      </c>
      <c r="BJ64" s="108" t="str">
        <f t="shared" ca="1" si="62"/>
        <v/>
      </c>
      <c r="BK64" s="108" t="str">
        <f t="shared" ca="1" si="62"/>
        <v/>
      </c>
      <c r="BL64" s="108" t="str">
        <f t="shared" ca="1" si="62"/>
        <v/>
      </c>
      <c r="BM64" s="108" t="str">
        <f t="shared" ca="1" si="62"/>
        <v/>
      </c>
      <c r="BN64" s="108" t="str">
        <f t="shared" ca="1" si="62"/>
        <v/>
      </c>
      <c r="BO64" s="108" t="str">
        <f t="shared" ca="1" si="62"/>
        <v/>
      </c>
      <c r="BP64" s="108" t="str">
        <f t="shared" ca="1" si="62"/>
        <v/>
      </c>
      <c r="BQ64" s="108" t="str">
        <f t="shared" ca="1" si="62"/>
        <v/>
      </c>
      <c r="BR64" s="108" t="str">
        <f t="shared" ca="1" si="62"/>
        <v/>
      </c>
      <c r="BS64" s="108" t="str">
        <f t="shared" ca="1" si="62"/>
        <v/>
      </c>
      <c r="BT64" s="108" t="str">
        <f t="shared" ca="1" si="62"/>
        <v/>
      </c>
      <c r="BU64" s="108" t="str">
        <f t="shared" ca="1" si="62"/>
        <v/>
      </c>
      <c r="BV64" s="108" t="str">
        <f t="shared" ca="1" si="62"/>
        <v/>
      </c>
      <c r="BW64" s="108" t="str">
        <f t="shared" ca="1" si="62"/>
        <v/>
      </c>
      <c r="BX64" s="108" t="str">
        <f t="shared" ca="1" si="62"/>
        <v/>
      </c>
      <c r="BY64" s="108" t="str">
        <f t="shared" ca="1" si="62"/>
        <v/>
      </c>
      <c r="BZ64" s="108" t="str">
        <f t="shared" ca="1" si="62"/>
        <v/>
      </c>
      <c r="CA64" s="108" t="str">
        <f t="shared" ca="1" si="62"/>
        <v/>
      </c>
      <c r="CB64" s="108" t="str">
        <f t="shared" ca="1" si="62"/>
        <v/>
      </c>
      <c r="CC64" s="108" t="str">
        <f t="shared" ca="1" si="62"/>
        <v/>
      </c>
      <c r="CD64" s="108" t="str">
        <f t="shared" ca="1" si="62"/>
        <v/>
      </c>
      <c r="CE64" s="108" t="str">
        <f t="shared" ca="1" si="62"/>
        <v/>
      </c>
      <c r="CF64" s="108" t="str">
        <f t="shared" ca="1" si="62"/>
        <v/>
      </c>
      <c r="CG64" s="108" t="str">
        <f t="shared" ca="1" si="62"/>
        <v/>
      </c>
      <c r="CH64" s="108" t="e">
        <f t="shared" ca="1" si="62"/>
        <v>#NAME?</v>
      </c>
      <c r="CI64" s="108" t="e">
        <f t="shared" ca="1" si="62"/>
        <v>#NAME?</v>
      </c>
      <c r="CJ64" s="108" t="str">
        <f t="shared" ca="1" si="62"/>
        <v/>
      </c>
      <c r="CK64" s="108" t="str">
        <f t="shared" ca="1" si="62"/>
        <v/>
      </c>
      <c r="CL64" s="108" t="str">
        <f t="shared" ca="1" si="62"/>
        <v/>
      </c>
      <c r="CM64" s="108" t="str">
        <f t="shared" ca="1" si="62"/>
        <v/>
      </c>
      <c r="CN64" s="108" t="str">
        <f t="shared" ca="1" si="62"/>
        <v/>
      </c>
      <c r="CO64" s="108" t="str">
        <f t="shared" ca="1" si="62"/>
        <v/>
      </c>
      <c r="CP64" s="108" t="str">
        <f t="shared" ca="1" si="62"/>
        <v/>
      </c>
      <c r="CQ64" s="108" t="str">
        <f t="shared" ca="1" si="62"/>
        <v/>
      </c>
      <c r="CR64" s="108" t="str">
        <f t="shared" ca="1" si="62"/>
        <v/>
      </c>
      <c r="CS64" s="108" t="str">
        <f t="shared" ca="1" si="62"/>
        <v/>
      </c>
      <c r="CT64" s="108" t="str">
        <f t="shared" ca="1" si="62"/>
        <v/>
      </c>
      <c r="CU64" s="108" t="str">
        <f t="shared" ca="1" si="62"/>
        <v/>
      </c>
      <c r="CV64" s="108" t="str">
        <f t="shared" ca="1" si="62"/>
        <v/>
      </c>
      <c r="CW64" s="108" t="str">
        <f t="shared" ca="1" si="62"/>
        <v/>
      </c>
      <c r="CX64" s="108" t="str">
        <f t="shared" ca="1" si="62"/>
        <v/>
      </c>
      <c r="CY64" s="108" t="str">
        <f t="shared" ca="1" si="62"/>
        <v/>
      </c>
      <c r="CZ64" s="108" t="str">
        <f t="shared" ca="1" si="62"/>
        <v/>
      </c>
      <c r="DA64" s="108" t="str">
        <f t="shared" ca="1" si="62"/>
        <v/>
      </c>
      <c r="DB64" s="108" t="str">
        <f t="shared" ca="1" si="62"/>
        <v/>
      </c>
      <c r="DC64" s="108" t="str">
        <f t="shared" ca="1" si="62"/>
        <v/>
      </c>
      <c r="DD64" s="205"/>
      <c r="DE64" s="205"/>
      <c r="DF64" s="205"/>
      <c r="DG64" s="205"/>
      <c r="DH64" s="205"/>
      <c r="DI64" s="205"/>
      <c r="DJ64" s="205"/>
      <c r="DK64" s="205"/>
      <c r="DL64" s="205"/>
      <c r="DM64" s="205"/>
      <c r="DN64" s="205"/>
      <c r="DO64" s="205"/>
      <c r="DP64" s="205"/>
      <c r="DQ64" s="205"/>
      <c r="DR64" s="205"/>
      <c r="DS64" s="205"/>
      <c r="DT64" s="205"/>
      <c r="DU64" s="205"/>
      <c r="DV64" s="205"/>
      <c r="DW64" s="205"/>
      <c r="DX64" s="205"/>
      <c r="DY64" s="205"/>
      <c r="DZ64" s="205"/>
      <c r="EA64" s="205"/>
      <c r="EB64" s="205"/>
      <c r="EC64" s="205"/>
      <c r="ED64" s="205"/>
      <c r="EE64" s="205"/>
      <c r="EF64" s="205"/>
      <c r="EG64" s="205"/>
      <c r="EH64" s="205"/>
      <c r="EI64" s="205"/>
      <c r="EJ64" s="205"/>
      <c r="EK64" s="205"/>
      <c r="EL64" s="205"/>
      <c r="EM64" s="205"/>
      <c r="EN64" s="205"/>
      <c r="EO64" s="205"/>
      <c r="EP64" s="205"/>
      <c r="EQ64" s="205"/>
      <c r="ER64" s="205"/>
      <c r="ES64" s="205"/>
      <c r="ET64" s="205"/>
      <c r="EU64" s="205"/>
      <c r="EV64" s="205"/>
      <c r="EW64" s="205"/>
      <c r="EX64" s="205"/>
      <c r="EY64" s="205"/>
      <c r="EZ64" s="205"/>
      <c r="FA64" s="205"/>
      <c r="FB64" s="205"/>
      <c r="FC64" s="205"/>
      <c r="FD64" s="205"/>
      <c r="FE64" s="205"/>
      <c r="FF64" s="205"/>
      <c r="FG64" s="205"/>
      <c r="FH64" s="205"/>
      <c r="FI64" s="205"/>
      <c r="FJ64" s="205"/>
      <c r="FK64" s="205"/>
      <c r="FL64" s="205"/>
      <c r="FM64" s="205"/>
      <c r="FN64" s="205"/>
      <c r="FO64" s="205"/>
      <c r="FP64" s="205"/>
      <c r="FQ64" s="205"/>
      <c r="FR64" s="205"/>
      <c r="FS64" s="205"/>
      <c r="FT64" s="205"/>
      <c r="FU64" s="205"/>
      <c r="FV64" s="205"/>
      <c r="FW64" s="205"/>
      <c r="FX64" s="205"/>
      <c r="FY64" s="205"/>
      <c r="FZ64" s="205"/>
      <c r="GA64" s="205"/>
      <c r="GB64" s="205"/>
      <c r="GC64" s="205"/>
      <c r="GD64" s="205"/>
      <c r="GE64" s="205"/>
      <c r="GF64" s="205"/>
      <c r="GG64" s="205"/>
      <c r="GH64" s="205"/>
      <c r="GI64" s="205"/>
      <c r="GJ64" s="205"/>
      <c r="GK64" s="205"/>
      <c r="GL64" s="205"/>
      <c r="GM64" s="205"/>
      <c r="GN64" s="205"/>
      <c r="GO64" s="205"/>
      <c r="GP64" s="205"/>
      <c r="GQ64" s="205"/>
      <c r="GR64" s="205"/>
      <c r="GS64" s="205"/>
      <c r="GT64" s="205"/>
      <c r="GU64" s="205"/>
      <c r="GV64" s="205"/>
      <c r="GW64" s="205"/>
      <c r="GX64" s="205"/>
      <c r="GY64" s="205"/>
      <c r="GZ64" s="205"/>
      <c r="HA64" s="205"/>
      <c r="HB64" s="205"/>
      <c r="HC64" s="205"/>
      <c r="HD64" s="205"/>
    </row>
    <row r="65" spans="1:212" ht="14.25">
      <c r="A65" s="200">
        <v>65</v>
      </c>
      <c r="B65" s="202" t="s">
        <v>1463</v>
      </c>
      <c r="C65" s="108" t="e">
        <f t="shared" ref="C65:DC65" ca="1" si="63">IF(COUNTIF(DD:DD,$B65),INDIRECT(_xludf.CONCAT("B",$A65)),"")</f>
        <v>#NAME?</v>
      </c>
      <c r="D65" s="108" t="e">
        <f t="shared" ca="1" si="63"/>
        <v>#NAME?</v>
      </c>
      <c r="E65" s="108" t="e">
        <f t="shared" ca="1" si="63"/>
        <v>#NAME?</v>
      </c>
      <c r="F65" s="108" t="e">
        <f t="shared" ca="1" si="63"/>
        <v>#NAME?</v>
      </c>
      <c r="G65" s="108" t="e">
        <f t="shared" ca="1" si="63"/>
        <v>#NAME?</v>
      </c>
      <c r="H65" s="108" t="e">
        <f t="shared" ca="1" si="63"/>
        <v>#NAME?</v>
      </c>
      <c r="I65" s="108" t="e">
        <f t="shared" ca="1" si="63"/>
        <v>#NAME?</v>
      </c>
      <c r="J65" s="108" t="str">
        <f t="shared" ca="1" si="63"/>
        <v/>
      </c>
      <c r="K65" s="108" t="e">
        <f t="shared" ca="1" si="63"/>
        <v>#NAME?</v>
      </c>
      <c r="L65" s="108" t="e">
        <f t="shared" ca="1" si="63"/>
        <v>#NAME?</v>
      </c>
      <c r="M65" s="108" t="e">
        <f t="shared" ca="1" si="63"/>
        <v>#NAME?</v>
      </c>
      <c r="N65" s="108" t="e">
        <f t="shared" ca="1" si="63"/>
        <v>#NAME?</v>
      </c>
      <c r="O65" s="108" t="e">
        <f t="shared" ca="1" si="63"/>
        <v>#NAME?</v>
      </c>
      <c r="P65" s="108" t="e">
        <f t="shared" ca="1" si="63"/>
        <v>#NAME?</v>
      </c>
      <c r="Q65" s="108" t="e">
        <f t="shared" ca="1" si="63"/>
        <v>#NAME?</v>
      </c>
      <c r="R65" s="108" t="e">
        <f t="shared" ca="1" si="63"/>
        <v>#NAME?</v>
      </c>
      <c r="S65" s="108" t="e">
        <f t="shared" ca="1" si="63"/>
        <v>#NAME?</v>
      </c>
      <c r="T65" s="108" t="e">
        <f t="shared" ca="1" si="63"/>
        <v>#NAME?</v>
      </c>
      <c r="U65" s="108" t="e">
        <f t="shared" ca="1" si="63"/>
        <v>#NAME?</v>
      </c>
      <c r="V65" s="108" t="e">
        <f t="shared" ca="1" si="63"/>
        <v>#NAME?</v>
      </c>
      <c r="W65" s="108" t="str">
        <f t="shared" ca="1" si="63"/>
        <v/>
      </c>
      <c r="X65" s="108" t="e">
        <f t="shared" ca="1" si="63"/>
        <v>#NAME?</v>
      </c>
      <c r="Y65" s="108" t="e">
        <f t="shared" ca="1" si="63"/>
        <v>#NAME?</v>
      </c>
      <c r="Z65" s="108" t="e">
        <f t="shared" ca="1" si="63"/>
        <v>#NAME?</v>
      </c>
      <c r="AA65" s="108" t="e">
        <f t="shared" ca="1" si="63"/>
        <v>#NAME?</v>
      </c>
      <c r="AB65" s="108" t="e">
        <f t="shared" ca="1" si="63"/>
        <v>#NAME?</v>
      </c>
      <c r="AC65" s="108" t="e">
        <f t="shared" ca="1" si="63"/>
        <v>#NAME?</v>
      </c>
      <c r="AD65" s="108" t="e">
        <f t="shared" ca="1" si="63"/>
        <v>#NAME?</v>
      </c>
      <c r="AE65" s="108" t="e">
        <f t="shared" ca="1" si="63"/>
        <v>#NAME?</v>
      </c>
      <c r="AF65" s="108" t="e">
        <f t="shared" ca="1" si="63"/>
        <v>#NAME?</v>
      </c>
      <c r="AG65" s="108" t="e">
        <f t="shared" ca="1" si="63"/>
        <v>#NAME?</v>
      </c>
      <c r="AH65" s="108" t="e">
        <f t="shared" ca="1" si="63"/>
        <v>#NAME?</v>
      </c>
      <c r="AI65" s="108" t="e">
        <f t="shared" ca="1" si="63"/>
        <v>#NAME?</v>
      </c>
      <c r="AJ65" s="108" t="e">
        <f t="shared" ca="1" si="63"/>
        <v>#NAME?</v>
      </c>
      <c r="AK65" s="108" t="e">
        <f t="shared" ca="1" si="63"/>
        <v>#NAME?</v>
      </c>
      <c r="AL65" s="108" t="e">
        <f t="shared" ca="1" si="63"/>
        <v>#NAME?</v>
      </c>
      <c r="AM65" s="108" t="e">
        <f t="shared" ca="1" si="63"/>
        <v>#NAME?</v>
      </c>
      <c r="AN65" s="108" t="e">
        <f t="shared" ca="1" si="63"/>
        <v>#NAME?</v>
      </c>
      <c r="AO65" s="108" t="e">
        <f t="shared" ca="1" si="63"/>
        <v>#NAME?</v>
      </c>
      <c r="AP65" s="108" t="e">
        <f t="shared" ca="1" si="63"/>
        <v>#NAME?</v>
      </c>
      <c r="AQ65" s="108" t="e">
        <f t="shared" ca="1" si="63"/>
        <v>#NAME?</v>
      </c>
      <c r="AR65" s="108" t="str">
        <f t="shared" ca="1" si="63"/>
        <v/>
      </c>
      <c r="AS65" s="108" t="e">
        <f t="shared" ca="1" si="63"/>
        <v>#NAME?</v>
      </c>
      <c r="AT65" s="108" t="e">
        <f t="shared" ca="1" si="63"/>
        <v>#NAME?</v>
      </c>
      <c r="AU65" s="108" t="e">
        <f t="shared" ca="1" si="63"/>
        <v>#NAME?</v>
      </c>
      <c r="AV65" s="108" t="e">
        <f t="shared" ca="1" si="63"/>
        <v>#NAME?</v>
      </c>
      <c r="AW65" s="108" t="e">
        <f t="shared" ca="1" si="63"/>
        <v>#NAME?</v>
      </c>
      <c r="AX65" s="108" t="e">
        <f t="shared" ca="1" si="63"/>
        <v>#NAME?</v>
      </c>
      <c r="AY65" s="108" t="e">
        <f t="shared" ca="1" si="63"/>
        <v>#NAME?</v>
      </c>
      <c r="AZ65" s="108" t="e">
        <f t="shared" ca="1" si="63"/>
        <v>#NAME?</v>
      </c>
      <c r="BA65" s="108" t="e">
        <f t="shared" ca="1" si="63"/>
        <v>#NAME?</v>
      </c>
      <c r="BB65" s="108" t="e">
        <f t="shared" ca="1" si="63"/>
        <v>#NAME?</v>
      </c>
      <c r="BC65" s="108" t="e">
        <f t="shared" ca="1" si="63"/>
        <v>#NAME?</v>
      </c>
      <c r="BD65" s="108" t="e">
        <f t="shared" ca="1" si="63"/>
        <v>#NAME?</v>
      </c>
      <c r="BE65" s="108" t="e">
        <f t="shared" ca="1" si="63"/>
        <v>#NAME?</v>
      </c>
      <c r="BF65" s="108" t="e">
        <f t="shared" ca="1" si="63"/>
        <v>#NAME?</v>
      </c>
      <c r="BG65" s="108" t="str">
        <f t="shared" ca="1" si="63"/>
        <v/>
      </c>
      <c r="BH65" s="108" t="str">
        <f t="shared" ca="1" si="63"/>
        <v/>
      </c>
      <c r="BI65" s="108" t="e">
        <f t="shared" ca="1" si="63"/>
        <v>#NAME?</v>
      </c>
      <c r="BJ65" s="108" t="e">
        <f t="shared" ca="1" si="63"/>
        <v>#NAME?</v>
      </c>
      <c r="BK65" s="108" t="e">
        <f t="shared" ca="1" si="63"/>
        <v>#NAME?</v>
      </c>
      <c r="BL65" s="108" t="e">
        <f t="shared" ca="1" si="63"/>
        <v>#NAME?</v>
      </c>
      <c r="BM65" s="108" t="e">
        <f t="shared" ca="1" si="63"/>
        <v>#NAME?</v>
      </c>
      <c r="BN65" s="108" t="e">
        <f t="shared" ca="1" si="63"/>
        <v>#NAME?</v>
      </c>
      <c r="BO65" s="108" t="e">
        <f t="shared" ca="1" si="63"/>
        <v>#NAME?</v>
      </c>
      <c r="BP65" s="108" t="e">
        <f t="shared" ca="1" si="63"/>
        <v>#NAME?</v>
      </c>
      <c r="BQ65" s="108" t="e">
        <f t="shared" ca="1" si="63"/>
        <v>#NAME?</v>
      </c>
      <c r="BR65" s="108" t="e">
        <f t="shared" ca="1" si="63"/>
        <v>#NAME?</v>
      </c>
      <c r="BS65" s="108" t="e">
        <f t="shared" ca="1" si="63"/>
        <v>#NAME?</v>
      </c>
      <c r="BT65" s="108" t="e">
        <f t="shared" ca="1" si="63"/>
        <v>#NAME?</v>
      </c>
      <c r="BU65" s="108" t="str">
        <f t="shared" ca="1" si="63"/>
        <v/>
      </c>
      <c r="BV65" s="108" t="str">
        <f t="shared" ca="1" si="63"/>
        <v/>
      </c>
      <c r="BW65" s="108" t="e">
        <f t="shared" ca="1" si="63"/>
        <v>#NAME?</v>
      </c>
      <c r="BX65" s="108" t="e">
        <f t="shared" ca="1" si="63"/>
        <v>#NAME?</v>
      </c>
      <c r="BY65" s="108" t="e">
        <f t="shared" ca="1" si="63"/>
        <v>#NAME?</v>
      </c>
      <c r="BZ65" s="108" t="e">
        <f t="shared" ca="1" si="63"/>
        <v>#NAME?</v>
      </c>
      <c r="CA65" s="108" t="e">
        <f t="shared" ca="1" si="63"/>
        <v>#NAME?</v>
      </c>
      <c r="CB65" s="108" t="e">
        <f t="shared" ca="1" si="63"/>
        <v>#NAME?</v>
      </c>
      <c r="CC65" s="108" t="e">
        <f t="shared" ca="1" si="63"/>
        <v>#NAME?</v>
      </c>
      <c r="CD65" s="108" t="e">
        <f t="shared" ca="1" si="63"/>
        <v>#NAME?</v>
      </c>
      <c r="CE65" s="108" t="e">
        <f t="shared" ca="1" si="63"/>
        <v>#NAME?</v>
      </c>
      <c r="CF65" s="108" t="e">
        <f t="shared" ca="1" si="63"/>
        <v>#NAME?</v>
      </c>
      <c r="CG65" s="108" t="e">
        <f t="shared" ca="1" si="63"/>
        <v>#NAME?</v>
      </c>
      <c r="CH65" s="108" t="e">
        <f t="shared" ca="1" si="63"/>
        <v>#NAME?</v>
      </c>
      <c r="CI65" s="108" t="e">
        <f t="shared" ca="1" si="63"/>
        <v>#NAME?</v>
      </c>
      <c r="CJ65" s="108" t="e">
        <f t="shared" ca="1" si="63"/>
        <v>#NAME?</v>
      </c>
      <c r="CK65" s="108" t="e">
        <f t="shared" ca="1" si="63"/>
        <v>#NAME?</v>
      </c>
      <c r="CL65" s="108" t="e">
        <f t="shared" ca="1" si="63"/>
        <v>#NAME?</v>
      </c>
      <c r="CM65" s="108" t="e">
        <f t="shared" ca="1" si="63"/>
        <v>#NAME?</v>
      </c>
      <c r="CN65" s="108" t="e">
        <f t="shared" ca="1" si="63"/>
        <v>#NAME?</v>
      </c>
      <c r="CO65" s="108" t="e">
        <f t="shared" ca="1" si="63"/>
        <v>#NAME?</v>
      </c>
      <c r="CP65" s="108" t="e">
        <f t="shared" ca="1" si="63"/>
        <v>#NAME?</v>
      </c>
      <c r="CQ65" s="108" t="e">
        <f t="shared" ca="1" si="63"/>
        <v>#NAME?</v>
      </c>
      <c r="CR65" s="108" t="e">
        <f t="shared" ca="1" si="63"/>
        <v>#NAME?</v>
      </c>
      <c r="CS65" s="108" t="e">
        <f t="shared" ca="1" si="63"/>
        <v>#NAME?</v>
      </c>
      <c r="CT65" s="108" t="e">
        <f t="shared" ca="1" si="63"/>
        <v>#NAME?</v>
      </c>
      <c r="CU65" s="108" t="e">
        <f t="shared" ca="1" si="63"/>
        <v>#NAME?</v>
      </c>
      <c r="CV65" s="108" t="e">
        <f t="shared" ca="1" si="63"/>
        <v>#NAME?</v>
      </c>
      <c r="CW65" s="108" t="str">
        <f t="shared" ca="1" si="63"/>
        <v/>
      </c>
      <c r="CX65" s="108" t="e">
        <f t="shared" ca="1" si="63"/>
        <v>#NAME?</v>
      </c>
      <c r="CY65" s="108" t="e">
        <f t="shared" ca="1" si="63"/>
        <v>#NAME?</v>
      </c>
      <c r="CZ65" s="108" t="e">
        <f t="shared" ca="1" si="63"/>
        <v>#NAME?</v>
      </c>
      <c r="DA65" s="108" t="e">
        <f t="shared" ca="1" si="63"/>
        <v>#NAME?</v>
      </c>
      <c r="DB65" s="108" t="e">
        <f t="shared" ca="1" si="63"/>
        <v>#NAME?</v>
      </c>
      <c r="DC65" s="108" t="e">
        <f t="shared" ca="1" si="63"/>
        <v>#NAME?</v>
      </c>
      <c r="DD65" s="205"/>
      <c r="DE65" s="205"/>
      <c r="DF65" s="205"/>
      <c r="DG65" s="205"/>
      <c r="DH65" s="205"/>
      <c r="DI65" s="205"/>
      <c r="DJ65" s="205"/>
      <c r="DK65" s="205"/>
      <c r="DL65" s="205"/>
      <c r="DM65" s="205"/>
      <c r="DN65" s="205"/>
      <c r="DO65" s="205"/>
      <c r="DP65" s="205"/>
      <c r="DQ65" s="205"/>
      <c r="DR65" s="205"/>
      <c r="DS65" s="205"/>
      <c r="DT65" s="205"/>
      <c r="DU65" s="205"/>
      <c r="DV65" s="205"/>
      <c r="DW65" s="205"/>
      <c r="DX65" s="205"/>
      <c r="DY65" s="205"/>
      <c r="DZ65" s="205"/>
      <c r="EA65" s="205"/>
      <c r="EB65" s="205"/>
      <c r="EC65" s="205"/>
      <c r="ED65" s="205"/>
      <c r="EE65" s="205"/>
      <c r="EF65" s="205"/>
      <c r="EG65" s="205"/>
      <c r="EH65" s="205"/>
      <c r="EI65" s="205"/>
      <c r="EJ65" s="205"/>
      <c r="EK65" s="205"/>
      <c r="EL65" s="205"/>
      <c r="EM65" s="205"/>
      <c r="EN65" s="205"/>
      <c r="EO65" s="205"/>
      <c r="EP65" s="205"/>
      <c r="EQ65" s="205"/>
      <c r="ER65" s="205"/>
      <c r="ES65" s="205"/>
      <c r="ET65" s="205"/>
      <c r="EU65" s="205"/>
      <c r="EV65" s="205"/>
      <c r="EW65" s="205"/>
      <c r="EX65" s="205"/>
      <c r="EY65" s="205"/>
      <c r="EZ65" s="205"/>
      <c r="FA65" s="205"/>
      <c r="FB65" s="205"/>
      <c r="FC65" s="205"/>
      <c r="FD65" s="205"/>
      <c r="FE65" s="205"/>
      <c r="FF65" s="205"/>
      <c r="FG65" s="205"/>
      <c r="FH65" s="205"/>
      <c r="FI65" s="205"/>
      <c r="FJ65" s="205"/>
      <c r="FK65" s="205"/>
      <c r="FL65" s="205"/>
      <c r="FM65" s="205"/>
      <c r="FN65" s="205"/>
      <c r="FO65" s="205"/>
      <c r="FP65" s="205"/>
      <c r="FQ65" s="205"/>
      <c r="FR65" s="205"/>
      <c r="FS65" s="205"/>
      <c r="FT65" s="205"/>
      <c r="FU65" s="205"/>
      <c r="FV65" s="205"/>
      <c r="FW65" s="205"/>
      <c r="FX65" s="205"/>
      <c r="FY65" s="205"/>
      <c r="FZ65" s="205"/>
      <c r="GA65" s="205"/>
      <c r="GB65" s="205"/>
      <c r="GC65" s="205"/>
      <c r="GD65" s="205"/>
      <c r="GE65" s="205"/>
      <c r="GF65" s="205"/>
      <c r="GG65" s="205"/>
      <c r="GH65" s="205"/>
      <c r="GI65" s="205"/>
      <c r="GJ65" s="205"/>
      <c r="GK65" s="205"/>
      <c r="GL65" s="205"/>
      <c r="GM65" s="205"/>
      <c r="GN65" s="205"/>
      <c r="GO65" s="205"/>
      <c r="GP65" s="205"/>
      <c r="GQ65" s="205"/>
      <c r="GR65" s="205"/>
      <c r="GS65" s="205"/>
      <c r="GT65" s="205"/>
      <c r="GU65" s="205"/>
      <c r="GV65" s="205"/>
      <c r="GW65" s="205"/>
      <c r="GX65" s="205"/>
      <c r="GY65" s="205"/>
      <c r="GZ65" s="205"/>
      <c r="HA65" s="205"/>
      <c r="HB65" s="205"/>
      <c r="HC65" s="205"/>
      <c r="HD65" s="205"/>
    </row>
    <row r="66" spans="1:212" ht="14.25">
      <c r="A66" s="200">
        <v>66</v>
      </c>
      <c r="B66" s="207" t="s">
        <v>1467</v>
      </c>
      <c r="C66" s="108" t="str">
        <f t="shared" ref="C66:DC66" ca="1" si="64">IF(COUNTIF(DD:DD,$B66),INDIRECT(_xludf.CONCAT("B",$A66)),"")</f>
        <v/>
      </c>
      <c r="D66" s="108" t="str">
        <f t="shared" ca="1" si="64"/>
        <v/>
      </c>
      <c r="E66" s="108" t="str">
        <f t="shared" ca="1" si="64"/>
        <v/>
      </c>
      <c r="F66" s="108" t="str">
        <f t="shared" ca="1" si="64"/>
        <v/>
      </c>
      <c r="G66" s="108" t="str">
        <f t="shared" ca="1" si="64"/>
        <v/>
      </c>
      <c r="H66" s="108" t="str">
        <f t="shared" ca="1" si="64"/>
        <v/>
      </c>
      <c r="I66" s="108" t="str">
        <f t="shared" ca="1" si="64"/>
        <v/>
      </c>
      <c r="J66" s="108" t="str">
        <f t="shared" ca="1" si="64"/>
        <v/>
      </c>
      <c r="K66" s="108" t="str">
        <f t="shared" ca="1" si="64"/>
        <v/>
      </c>
      <c r="L66" s="108" t="str">
        <f t="shared" ca="1" si="64"/>
        <v/>
      </c>
      <c r="M66" s="108" t="str">
        <f t="shared" ca="1" si="64"/>
        <v/>
      </c>
      <c r="N66" s="108" t="str">
        <f t="shared" ca="1" si="64"/>
        <v/>
      </c>
      <c r="O66" s="108" t="str">
        <f t="shared" ca="1" si="64"/>
        <v/>
      </c>
      <c r="P66" s="108" t="str">
        <f t="shared" ca="1" si="64"/>
        <v/>
      </c>
      <c r="Q66" s="108" t="str">
        <f t="shared" ca="1" si="64"/>
        <v/>
      </c>
      <c r="R66" s="108" t="str">
        <f t="shared" ca="1" si="64"/>
        <v/>
      </c>
      <c r="S66" s="108" t="str">
        <f t="shared" ca="1" si="64"/>
        <v/>
      </c>
      <c r="T66" s="108" t="str">
        <f t="shared" ca="1" si="64"/>
        <v/>
      </c>
      <c r="U66" s="108" t="str">
        <f t="shared" ca="1" si="64"/>
        <v/>
      </c>
      <c r="V66" s="108" t="str">
        <f t="shared" ca="1" si="64"/>
        <v/>
      </c>
      <c r="W66" s="108" t="str">
        <f t="shared" ca="1" si="64"/>
        <v/>
      </c>
      <c r="X66" s="108" t="str">
        <f t="shared" ca="1" si="64"/>
        <v/>
      </c>
      <c r="Y66" s="108" t="str">
        <f t="shared" ca="1" si="64"/>
        <v/>
      </c>
      <c r="Z66" s="108" t="str">
        <f t="shared" ca="1" si="64"/>
        <v/>
      </c>
      <c r="AA66" s="108" t="str">
        <f t="shared" ca="1" si="64"/>
        <v/>
      </c>
      <c r="AB66" s="108" t="str">
        <f t="shared" ca="1" si="64"/>
        <v/>
      </c>
      <c r="AC66" s="108" t="str">
        <f t="shared" ca="1" si="64"/>
        <v/>
      </c>
      <c r="AD66" s="108" t="str">
        <f t="shared" ca="1" si="64"/>
        <v/>
      </c>
      <c r="AE66" s="108" t="str">
        <f t="shared" ca="1" si="64"/>
        <v/>
      </c>
      <c r="AF66" s="108" t="str">
        <f t="shared" ca="1" si="64"/>
        <v/>
      </c>
      <c r="AG66" s="108" t="str">
        <f t="shared" ca="1" si="64"/>
        <v/>
      </c>
      <c r="AH66" s="108" t="str">
        <f t="shared" ca="1" si="64"/>
        <v/>
      </c>
      <c r="AI66" s="108" t="str">
        <f t="shared" ca="1" si="64"/>
        <v/>
      </c>
      <c r="AJ66" s="108" t="str">
        <f t="shared" ca="1" si="64"/>
        <v/>
      </c>
      <c r="AK66" s="108" t="str">
        <f t="shared" ca="1" si="64"/>
        <v/>
      </c>
      <c r="AL66" s="108" t="str">
        <f t="shared" ca="1" si="64"/>
        <v/>
      </c>
      <c r="AM66" s="108" t="str">
        <f t="shared" ca="1" si="64"/>
        <v/>
      </c>
      <c r="AN66" s="108" t="str">
        <f t="shared" ca="1" si="64"/>
        <v/>
      </c>
      <c r="AO66" s="108" t="str">
        <f t="shared" ca="1" si="64"/>
        <v/>
      </c>
      <c r="AP66" s="108" t="str">
        <f t="shared" ca="1" si="64"/>
        <v/>
      </c>
      <c r="AQ66" s="108" t="str">
        <f t="shared" ca="1" si="64"/>
        <v/>
      </c>
      <c r="AR66" s="108" t="str">
        <f t="shared" ca="1" si="64"/>
        <v/>
      </c>
      <c r="AS66" s="108" t="str">
        <f t="shared" ca="1" si="64"/>
        <v/>
      </c>
      <c r="AT66" s="108" t="str">
        <f t="shared" ca="1" si="64"/>
        <v/>
      </c>
      <c r="AU66" s="108" t="str">
        <f t="shared" ca="1" si="64"/>
        <v/>
      </c>
      <c r="AV66" s="108" t="str">
        <f t="shared" ca="1" si="64"/>
        <v/>
      </c>
      <c r="AW66" s="108" t="str">
        <f t="shared" ca="1" si="64"/>
        <v/>
      </c>
      <c r="AX66" s="108" t="str">
        <f t="shared" ca="1" si="64"/>
        <v/>
      </c>
      <c r="AY66" s="108" t="str">
        <f t="shared" ca="1" si="64"/>
        <v/>
      </c>
      <c r="AZ66" s="108" t="str">
        <f t="shared" ca="1" si="64"/>
        <v/>
      </c>
      <c r="BA66" s="108" t="str">
        <f t="shared" ca="1" si="64"/>
        <v/>
      </c>
      <c r="BB66" s="108" t="str">
        <f t="shared" ca="1" si="64"/>
        <v/>
      </c>
      <c r="BC66" s="108" t="str">
        <f t="shared" ca="1" si="64"/>
        <v/>
      </c>
      <c r="BD66" s="108" t="str">
        <f t="shared" ca="1" si="64"/>
        <v/>
      </c>
      <c r="BE66" s="108" t="str">
        <f t="shared" ca="1" si="64"/>
        <v/>
      </c>
      <c r="BF66" s="108" t="str">
        <f t="shared" ca="1" si="64"/>
        <v/>
      </c>
      <c r="BG66" s="108" t="str">
        <f t="shared" ca="1" si="64"/>
        <v/>
      </c>
      <c r="BH66" s="108" t="str">
        <f t="shared" ca="1" si="64"/>
        <v/>
      </c>
      <c r="BI66" s="108" t="str">
        <f t="shared" ca="1" si="64"/>
        <v/>
      </c>
      <c r="BJ66" s="108" t="str">
        <f t="shared" ca="1" si="64"/>
        <v/>
      </c>
      <c r="BK66" s="108" t="str">
        <f t="shared" ca="1" si="64"/>
        <v/>
      </c>
      <c r="BL66" s="108" t="str">
        <f t="shared" ca="1" si="64"/>
        <v/>
      </c>
      <c r="BM66" s="108" t="str">
        <f t="shared" ca="1" si="64"/>
        <v/>
      </c>
      <c r="BN66" s="108" t="str">
        <f t="shared" ca="1" si="64"/>
        <v/>
      </c>
      <c r="BO66" s="108" t="str">
        <f t="shared" ca="1" si="64"/>
        <v/>
      </c>
      <c r="BP66" s="108" t="str">
        <f t="shared" ca="1" si="64"/>
        <v/>
      </c>
      <c r="BQ66" s="108" t="str">
        <f t="shared" ca="1" si="64"/>
        <v/>
      </c>
      <c r="BR66" s="108" t="str">
        <f t="shared" ca="1" si="64"/>
        <v/>
      </c>
      <c r="BS66" s="108" t="e">
        <f t="shared" ca="1" si="64"/>
        <v>#NAME?</v>
      </c>
      <c r="BT66" s="108" t="str">
        <f t="shared" ca="1" si="64"/>
        <v/>
      </c>
      <c r="BU66" s="108" t="str">
        <f t="shared" ca="1" si="64"/>
        <v/>
      </c>
      <c r="BV66" s="108" t="str">
        <f t="shared" ca="1" si="64"/>
        <v/>
      </c>
      <c r="BW66" s="108" t="str">
        <f t="shared" ca="1" si="64"/>
        <v/>
      </c>
      <c r="BX66" s="108" t="str">
        <f t="shared" ca="1" si="64"/>
        <v/>
      </c>
      <c r="BY66" s="108" t="str">
        <f t="shared" ca="1" si="64"/>
        <v/>
      </c>
      <c r="BZ66" s="108" t="str">
        <f t="shared" ca="1" si="64"/>
        <v/>
      </c>
      <c r="CA66" s="108" t="str">
        <f t="shared" ca="1" si="64"/>
        <v/>
      </c>
      <c r="CB66" s="108" t="str">
        <f t="shared" ca="1" si="64"/>
        <v/>
      </c>
      <c r="CC66" s="108" t="str">
        <f t="shared" ca="1" si="64"/>
        <v/>
      </c>
      <c r="CD66" s="108" t="str">
        <f t="shared" ca="1" si="64"/>
        <v/>
      </c>
      <c r="CE66" s="108" t="str">
        <f t="shared" ca="1" si="64"/>
        <v/>
      </c>
      <c r="CF66" s="108" t="str">
        <f t="shared" ca="1" si="64"/>
        <v/>
      </c>
      <c r="CG66" s="108" t="str">
        <f t="shared" ca="1" si="64"/>
        <v/>
      </c>
      <c r="CH66" s="108" t="str">
        <f t="shared" ca="1" si="64"/>
        <v/>
      </c>
      <c r="CI66" s="108" t="str">
        <f t="shared" ca="1" si="64"/>
        <v/>
      </c>
      <c r="CJ66" s="108" t="str">
        <f t="shared" ca="1" si="64"/>
        <v/>
      </c>
      <c r="CK66" s="108" t="str">
        <f t="shared" ca="1" si="64"/>
        <v/>
      </c>
      <c r="CL66" s="108" t="str">
        <f t="shared" ca="1" si="64"/>
        <v/>
      </c>
      <c r="CM66" s="108" t="str">
        <f t="shared" ca="1" si="64"/>
        <v/>
      </c>
      <c r="CN66" s="108" t="str">
        <f t="shared" ca="1" si="64"/>
        <v/>
      </c>
      <c r="CO66" s="108" t="str">
        <f t="shared" ca="1" si="64"/>
        <v/>
      </c>
      <c r="CP66" s="108" t="str">
        <f t="shared" ca="1" si="64"/>
        <v/>
      </c>
      <c r="CQ66" s="108" t="str">
        <f t="shared" ca="1" si="64"/>
        <v/>
      </c>
      <c r="CR66" s="108" t="str">
        <f t="shared" ca="1" si="64"/>
        <v/>
      </c>
      <c r="CS66" s="108" t="str">
        <f t="shared" ca="1" si="64"/>
        <v/>
      </c>
      <c r="CT66" s="108" t="str">
        <f t="shared" ca="1" si="64"/>
        <v/>
      </c>
      <c r="CU66" s="108" t="str">
        <f t="shared" ca="1" si="64"/>
        <v/>
      </c>
      <c r="CV66" s="108" t="str">
        <f t="shared" ca="1" si="64"/>
        <v/>
      </c>
      <c r="CW66" s="108" t="str">
        <f t="shared" ca="1" si="64"/>
        <v/>
      </c>
      <c r="CX66" s="108" t="str">
        <f t="shared" ca="1" si="64"/>
        <v/>
      </c>
      <c r="CY66" s="108" t="str">
        <f t="shared" ca="1" si="64"/>
        <v/>
      </c>
      <c r="CZ66" s="108" t="str">
        <f t="shared" ca="1" si="64"/>
        <v/>
      </c>
      <c r="DA66" s="108" t="str">
        <f t="shared" ca="1" si="64"/>
        <v/>
      </c>
      <c r="DB66" s="108" t="str">
        <f t="shared" ca="1" si="64"/>
        <v/>
      </c>
      <c r="DC66" s="108" t="str">
        <f t="shared" ca="1" si="64"/>
        <v/>
      </c>
      <c r="DD66" s="205"/>
      <c r="DE66" s="205"/>
      <c r="DF66" s="205"/>
      <c r="DG66" s="205"/>
      <c r="DH66" s="205"/>
      <c r="DI66" s="205"/>
      <c r="DJ66" s="205"/>
      <c r="DK66" s="205"/>
      <c r="DL66" s="205"/>
      <c r="DM66" s="205"/>
      <c r="DN66" s="205"/>
      <c r="DO66" s="205"/>
      <c r="DP66" s="205"/>
      <c r="DQ66" s="205"/>
      <c r="DR66" s="205"/>
      <c r="DS66" s="205"/>
      <c r="DT66" s="205"/>
      <c r="DU66" s="205"/>
      <c r="DV66" s="205"/>
      <c r="DW66" s="205"/>
      <c r="DX66" s="205"/>
      <c r="DY66" s="205"/>
      <c r="DZ66" s="205"/>
      <c r="EA66" s="205"/>
      <c r="EB66" s="205"/>
      <c r="EC66" s="205"/>
      <c r="ED66" s="205"/>
      <c r="EE66" s="205"/>
      <c r="EF66" s="205"/>
      <c r="EG66" s="205"/>
      <c r="EH66" s="205"/>
      <c r="EI66" s="205"/>
      <c r="EJ66" s="205"/>
      <c r="EK66" s="205"/>
      <c r="EL66" s="205"/>
      <c r="EM66" s="205"/>
      <c r="EN66" s="205"/>
      <c r="EO66" s="205"/>
      <c r="EP66" s="205"/>
      <c r="EQ66" s="205"/>
      <c r="ER66" s="205"/>
      <c r="ES66" s="205"/>
      <c r="ET66" s="205"/>
      <c r="EU66" s="205"/>
      <c r="EV66" s="205"/>
      <c r="EW66" s="205"/>
      <c r="EX66" s="205"/>
      <c r="EY66" s="205"/>
      <c r="EZ66" s="205"/>
      <c r="FA66" s="205"/>
      <c r="FB66" s="205"/>
      <c r="FC66" s="205"/>
      <c r="FD66" s="205"/>
      <c r="FE66" s="205"/>
      <c r="FF66" s="205"/>
      <c r="FG66" s="205"/>
      <c r="FH66" s="205"/>
      <c r="FI66" s="205"/>
      <c r="FJ66" s="205"/>
      <c r="FK66" s="205"/>
      <c r="FL66" s="205"/>
      <c r="FM66" s="205"/>
      <c r="FN66" s="205"/>
      <c r="FO66" s="205"/>
      <c r="FP66" s="205"/>
      <c r="FQ66" s="205"/>
      <c r="FR66" s="205"/>
      <c r="FS66" s="205"/>
      <c r="FT66" s="205"/>
      <c r="FU66" s="205"/>
      <c r="FV66" s="205"/>
      <c r="FW66" s="205"/>
      <c r="FX66" s="205"/>
      <c r="FY66" s="205"/>
      <c r="FZ66" s="205"/>
      <c r="GA66" s="205"/>
      <c r="GB66" s="205"/>
      <c r="GC66" s="205"/>
      <c r="GD66" s="205"/>
      <c r="GE66" s="205"/>
      <c r="GF66" s="205"/>
      <c r="GG66" s="205"/>
      <c r="GH66" s="205"/>
      <c r="GI66" s="205"/>
      <c r="GJ66" s="205"/>
      <c r="GK66" s="205"/>
      <c r="GL66" s="205"/>
      <c r="GM66" s="205"/>
      <c r="GN66" s="205"/>
      <c r="GO66" s="205"/>
      <c r="GP66" s="205"/>
      <c r="GQ66" s="205"/>
      <c r="GR66" s="205"/>
      <c r="GS66" s="205"/>
      <c r="GT66" s="205"/>
      <c r="GU66" s="205"/>
      <c r="GV66" s="205"/>
      <c r="GW66" s="205"/>
      <c r="GX66" s="205"/>
      <c r="GY66" s="205"/>
      <c r="GZ66" s="205"/>
      <c r="HA66" s="205"/>
      <c r="HB66" s="205"/>
      <c r="HC66" s="205"/>
      <c r="HD66" s="205"/>
    </row>
    <row r="67" spans="1:212" ht="14.25">
      <c r="A67" s="200">
        <v>67</v>
      </c>
      <c r="B67" s="207" t="s">
        <v>1470</v>
      </c>
      <c r="C67" s="108" t="str">
        <f t="shared" ref="C67:DC67" ca="1" si="65">IF(COUNTIF(DD:DD,$B67),INDIRECT(_xludf.CONCAT("B",$A67)),"")</f>
        <v/>
      </c>
      <c r="D67" s="108" t="str">
        <f t="shared" ca="1" si="65"/>
        <v/>
      </c>
      <c r="E67" s="108" t="str">
        <f t="shared" ca="1" si="65"/>
        <v/>
      </c>
      <c r="F67" s="108" t="str">
        <f t="shared" ca="1" si="65"/>
        <v/>
      </c>
      <c r="G67" s="108" t="str">
        <f t="shared" ca="1" si="65"/>
        <v/>
      </c>
      <c r="H67" s="108" t="str">
        <f t="shared" ca="1" si="65"/>
        <v/>
      </c>
      <c r="I67" s="108" t="str">
        <f t="shared" ca="1" si="65"/>
        <v/>
      </c>
      <c r="J67" s="108" t="str">
        <f t="shared" ca="1" si="65"/>
        <v/>
      </c>
      <c r="K67" s="108" t="str">
        <f t="shared" ca="1" si="65"/>
        <v/>
      </c>
      <c r="L67" s="108" t="str">
        <f t="shared" ca="1" si="65"/>
        <v/>
      </c>
      <c r="M67" s="108" t="str">
        <f t="shared" ca="1" si="65"/>
        <v/>
      </c>
      <c r="N67" s="108" t="str">
        <f t="shared" ca="1" si="65"/>
        <v/>
      </c>
      <c r="O67" s="108" t="str">
        <f t="shared" ca="1" si="65"/>
        <v/>
      </c>
      <c r="P67" s="108" t="str">
        <f t="shared" ca="1" si="65"/>
        <v/>
      </c>
      <c r="Q67" s="108" t="str">
        <f t="shared" ca="1" si="65"/>
        <v/>
      </c>
      <c r="R67" s="108" t="str">
        <f t="shared" ca="1" si="65"/>
        <v/>
      </c>
      <c r="S67" s="108" t="str">
        <f t="shared" ca="1" si="65"/>
        <v/>
      </c>
      <c r="T67" s="108" t="str">
        <f t="shared" ca="1" si="65"/>
        <v/>
      </c>
      <c r="U67" s="108" t="str">
        <f t="shared" ca="1" si="65"/>
        <v/>
      </c>
      <c r="V67" s="108" t="str">
        <f t="shared" ca="1" si="65"/>
        <v/>
      </c>
      <c r="W67" s="108" t="str">
        <f t="shared" ca="1" si="65"/>
        <v/>
      </c>
      <c r="X67" s="108" t="str">
        <f t="shared" ca="1" si="65"/>
        <v/>
      </c>
      <c r="Y67" s="108" t="str">
        <f t="shared" ca="1" si="65"/>
        <v/>
      </c>
      <c r="Z67" s="108" t="str">
        <f t="shared" ca="1" si="65"/>
        <v/>
      </c>
      <c r="AA67" s="108" t="str">
        <f t="shared" ca="1" si="65"/>
        <v/>
      </c>
      <c r="AB67" s="108" t="str">
        <f t="shared" ca="1" si="65"/>
        <v/>
      </c>
      <c r="AC67" s="108" t="str">
        <f t="shared" ca="1" si="65"/>
        <v/>
      </c>
      <c r="AD67" s="108" t="str">
        <f t="shared" ca="1" si="65"/>
        <v/>
      </c>
      <c r="AE67" s="108" t="str">
        <f t="shared" ca="1" si="65"/>
        <v/>
      </c>
      <c r="AF67" s="108" t="str">
        <f t="shared" ca="1" si="65"/>
        <v/>
      </c>
      <c r="AG67" s="108" t="str">
        <f t="shared" ca="1" si="65"/>
        <v/>
      </c>
      <c r="AH67" s="108" t="str">
        <f t="shared" ca="1" si="65"/>
        <v/>
      </c>
      <c r="AI67" s="108" t="str">
        <f t="shared" ca="1" si="65"/>
        <v/>
      </c>
      <c r="AJ67" s="108" t="str">
        <f t="shared" ca="1" si="65"/>
        <v/>
      </c>
      <c r="AK67" s="108" t="str">
        <f t="shared" ca="1" si="65"/>
        <v/>
      </c>
      <c r="AL67" s="108" t="str">
        <f t="shared" ca="1" si="65"/>
        <v/>
      </c>
      <c r="AM67" s="108" t="str">
        <f t="shared" ca="1" si="65"/>
        <v/>
      </c>
      <c r="AN67" s="108" t="str">
        <f t="shared" ca="1" si="65"/>
        <v/>
      </c>
      <c r="AO67" s="108" t="str">
        <f t="shared" ca="1" si="65"/>
        <v/>
      </c>
      <c r="AP67" s="108" t="str">
        <f t="shared" ca="1" si="65"/>
        <v/>
      </c>
      <c r="AQ67" s="108" t="str">
        <f t="shared" ca="1" si="65"/>
        <v/>
      </c>
      <c r="AR67" s="108" t="str">
        <f t="shared" ca="1" si="65"/>
        <v/>
      </c>
      <c r="AS67" s="108" t="str">
        <f t="shared" ca="1" si="65"/>
        <v/>
      </c>
      <c r="AT67" s="108" t="str">
        <f t="shared" ca="1" si="65"/>
        <v/>
      </c>
      <c r="AU67" s="108" t="str">
        <f t="shared" ca="1" si="65"/>
        <v/>
      </c>
      <c r="AV67" s="108" t="str">
        <f t="shared" ca="1" si="65"/>
        <v/>
      </c>
      <c r="AW67" s="108" t="str">
        <f t="shared" ca="1" si="65"/>
        <v/>
      </c>
      <c r="AX67" s="108" t="str">
        <f t="shared" ca="1" si="65"/>
        <v/>
      </c>
      <c r="AY67" s="108" t="str">
        <f t="shared" ca="1" si="65"/>
        <v/>
      </c>
      <c r="AZ67" s="108" t="str">
        <f t="shared" ca="1" si="65"/>
        <v/>
      </c>
      <c r="BA67" s="108" t="str">
        <f t="shared" ca="1" si="65"/>
        <v/>
      </c>
      <c r="BB67" s="108" t="str">
        <f t="shared" ca="1" si="65"/>
        <v/>
      </c>
      <c r="BC67" s="108" t="str">
        <f t="shared" ca="1" si="65"/>
        <v/>
      </c>
      <c r="BD67" s="108" t="str">
        <f t="shared" ca="1" si="65"/>
        <v/>
      </c>
      <c r="BE67" s="108" t="str">
        <f t="shared" ca="1" si="65"/>
        <v/>
      </c>
      <c r="BF67" s="108" t="str">
        <f t="shared" ca="1" si="65"/>
        <v/>
      </c>
      <c r="BG67" s="108" t="str">
        <f t="shared" ca="1" si="65"/>
        <v/>
      </c>
      <c r="BH67" s="108" t="str">
        <f t="shared" ca="1" si="65"/>
        <v/>
      </c>
      <c r="BI67" s="108" t="str">
        <f t="shared" ca="1" si="65"/>
        <v/>
      </c>
      <c r="BJ67" s="108" t="str">
        <f t="shared" ca="1" si="65"/>
        <v/>
      </c>
      <c r="BK67" s="108" t="str">
        <f t="shared" ca="1" si="65"/>
        <v/>
      </c>
      <c r="BL67" s="108" t="str">
        <f t="shared" ca="1" si="65"/>
        <v/>
      </c>
      <c r="BM67" s="108" t="str">
        <f t="shared" ca="1" si="65"/>
        <v/>
      </c>
      <c r="BN67" s="108" t="str">
        <f t="shared" ca="1" si="65"/>
        <v/>
      </c>
      <c r="BO67" s="108" t="str">
        <f t="shared" ca="1" si="65"/>
        <v/>
      </c>
      <c r="BP67" s="108" t="str">
        <f t="shared" ca="1" si="65"/>
        <v/>
      </c>
      <c r="BQ67" s="108" t="str">
        <f t="shared" ca="1" si="65"/>
        <v/>
      </c>
      <c r="BR67" s="108" t="str">
        <f t="shared" ca="1" si="65"/>
        <v/>
      </c>
      <c r="BS67" s="108" t="e">
        <f t="shared" ca="1" si="65"/>
        <v>#NAME?</v>
      </c>
      <c r="BT67" s="108" t="str">
        <f t="shared" ca="1" si="65"/>
        <v/>
      </c>
      <c r="BU67" s="108" t="str">
        <f t="shared" ca="1" si="65"/>
        <v/>
      </c>
      <c r="BV67" s="108" t="str">
        <f t="shared" ca="1" si="65"/>
        <v/>
      </c>
      <c r="BW67" s="108" t="str">
        <f t="shared" ca="1" si="65"/>
        <v/>
      </c>
      <c r="BX67" s="108" t="str">
        <f t="shared" ca="1" si="65"/>
        <v/>
      </c>
      <c r="BY67" s="108" t="str">
        <f t="shared" ca="1" si="65"/>
        <v/>
      </c>
      <c r="BZ67" s="108" t="str">
        <f t="shared" ca="1" si="65"/>
        <v/>
      </c>
      <c r="CA67" s="108" t="str">
        <f t="shared" ca="1" si="65"/>
        <v/>
      </c>
      <c r="CB67" s="108" t="str">
        <f t="shared" ca="1" si="65"/>
        <v/>
      </c>
      <c r="CC67" s="108" t="str">
        <f t="shared" ca="1" si="65"/>
        <v/>
      </c>
      <c r="CD67" s="108" t="str">
        <f t="shared" ca="1" si="65"/>
        <v/>
      </c>
      <c r="CE67" s="108" t="str">
        <f t="shared" ca="1" si="65"/>
        <v/>
      </c>
      <c r="CF67" s="108" t="str">
        <f t="shared" ca="1" si="65"/>
        <v/>
      </c>
      <c r="CG67" s="108" t="str">
        <f t="shared" ca="1" si="65"/>
        <v/>
      </c>
      <c r="CH67" s="108" t="str">
        <f t="shared" ca="1" si="65"/>
        <v/>
      </c>
      <c r="CI67" s="108" t="str">
        <f t="shared" ca="1" si="65"/>
        <v/>
      </c>
      <c r="CJ67" s="108" t="str">
        <f t="shared" ca="1" si="65"/>
        <v/>
      </c>
      <c r="CK67" s="108" t="str">
        <f t="shared" ca="1" si="65"/>
        <v/>
      </c>
      <c r="CL67" s="108" t="str">
        <f t="shared" ca="1" si="65"/>
        <v/>
      </c>
      <c r="CM67" s="108" t="str">
        <f t="shared" ca="1" si="65"/>
        <v/>
      </c>
      <c r="CN67" s="108" t="str">
        <f t="shared" ca="1" si="65"/>
        <v/>
      </c>
      <c r="CO67" s="108" t="str">
        <f t="shared" ca="1" si="65"/>
        <v/>
      </c>
      <c r="CP67" s="108" t="str">
        <f t="shared" ca="1" si="65"/>
        <v/>
      </c>
      <c r="CQ67" s="108" t="str">
        <f t="shared" ca="1" si="65"/>
        <v/>
      </c>
      <c r="CR67" s="108" t="str">
        <f t="shared" ca="1" si="65"/>
        <v/>
      </c>
      <c r="CS67" s="108" t="str">
        <f t="shared" ca="1" si="65"/>
        <v/>
      </c>
      <c r="CT67" s="108" t="str">
        <f t="shared" ca="1" si="65"/>
        <v/>
      </c>
      <c r="CU67" s="108" t="str">
        <f t="shared" ca="1" si="65"/>
        <v/>
      </c>
      <c r="CV67" s="108" t="str">
        <f t="shared" ca="1" si="65"/>
        <v/>
      </c>
      <c r="CW67" s="108" t="str">
        <f t="shared" ca="1" si="65"/>
        <v/>
      </c>
      <c r="CX67" s="108" t="str">
        <f t="shared" ca="1" si="65"/>
        <v/>
      </c>
      <c r="CY67" s="108" t="str">
        <f t="shared" ca="1" si="65"/>
        <v/>
      </c>
      <c r="CZ67" s="108" t="str">
        <f t="shared" ca="1" si="65"/>
        <v/>
      </c>
      <c r="DA67" s="108" t="str">
        <f t="shared" ca="1" si="65"/>
        <v/>
      </c>
      <c r="DB67" s="108" t="str">
        <f t="shared" ca="1" si="65"/>
        <v/>
      </c>
      <c r="DC67" s="108" t="str">
        <f t="shared" ca="1" si="65"/>
        <v/>
      </c>
      <c r="DD67" s="205"/>
      <c r="DE67" s="205"/>
      <c r="DF67" s="205"/>
      <c r="DG67" s="205"/>
      <c r="DH67" s="205"/>
      <c r="DI67" s="205"/>
      <c r="DJ67" s="205"/>
      <c r="DK67" s="205"/>
      <c r="DL67" s="205"/>
      <c r="DM67" s="205"/>
      <c r="DN67" s="205"/>
      <c r="DO67" s="205"/>
      <c r="DP67" s="205"/>
      <c r="DQ67" s="205"/>
      <c r="DR67" s="205"/>
      <c r="DS67" s="205"/>
      <c r="DT67" s="205"/>
      <c r="DU67" s="205"/>
      <c r="DV67" s="205"/>
      <c r="DW67" s="205"/>
      <c r="DX67" s="205"/>
      <c r="DY67" s="205"/>
      <c r="DZ67" s="205"/>
      <c r="EA67" s="205"/>
      <c r="EB67" s="205"/>
      <c r="EC67" s="205"/>
      <c r="ED67" s="205"/>
      <c r="EE67" s="205"/>
      <c r="EF67" s="205"/>
      <c r="EG67" s="205"/>
      <c r="EH67" s="205"/>
      <c r="EI67" s="205"/>
      <c r="EJ67" s="205"/>
      <c r="EK67" s="205"/>
      <c r="EL67" s="205"/>
      <c r="EM67" s="205"/>
      <c r="EN67" s="205"/>
      <c r="EO67" s="205"/>
      <c r="EP67" s="205"/>
      <c r="EQ67" s="205"/>
      <c r="ER67" s="205"/>
      <c r="ES67" s="205"/>
      <c r="ET67" s="205"/>
      <c r="EU67" s="205"/>
      <c r="EV67" s="205"/>
      <c r="EW67" s="205"/>
      <c r="EX67" s="205"/>
      <c r="EY67" s="205"/>
      <c r="EZ67" s="205"/>
      <c r="FA67" s="205"/>
      <c r="FB67" s="205"/>
      <c r="FC67" s="205"/>
      <c r="FD67" s="205"/>
      <c r="FE67" s="205"/>
      <c r="FF67" s="205"/>
      <c r="FG67" s="205"/>
      <c r="FH67" s="205"/>
      <c r="FI67" s="205"/>
      <c r="FJ67" s="205"/>
      <c r="FK67" s="205"/>
      <c r="FL67" s="205"/>
      <c r="FM67" s="205"/>
      <c r="FN67" s="205"/>
      <c r="FO67" s="205"/>
      <c r="FP67" s="205"/>
      <c r="FQ67" s="205"/>
      <c r="FR67" s="205"/>
      <c r="FS67" s="205"/>
      <c r="FT67" s="205"/>
      <c r="FU67" s="205"/>
      <c r="FV67" s="205"/>
      <c r="FW67" s="205"/>
      <c r="FX67" s="205"/>
      <c r="FY67" s="205"/>
      <c r="FZ67" s="205"/>
      <c r="GA67" s="205"/>
      <c r="GB67" s="205"/>
      <c r="GC67" s="205"/>
      <c r="GD67" s="205"/>
      <c r="GE67" s="205"/>
      <c r="GF67" s="205"/>
      <c r="GG67" s="205"/>
      <c r="GH67" s="205"/>
      <c r="GI67" s="205"/>
      <c r="GJ67" s="205"/>
      <c r="GK67" s="205"/>
      <c r="GL67" s="205"/>
      <c r="GM67" s="205"/>
      <c r="GN67" s="205"/>
      <c r="GO67" s="205"/>
      <c r="GP67" s="205"/>
      <c r="GQ67" s="205"/>
      <c r="GR67" s="205"/>
      <c r="GS67" s="205"/>
      <c r="GT67" s="205"/>
      <c r="GU67" s="205"/>
      <c r="GV67" s="205"/>
      <c r="GW67" s="205"/>
      <c r="GX67" s="205"/>
      <c r="GY67" s="205"/>
      <c r="GZ67" s="205"/>
      <c r="HA67" s="205"/>
      <c r="HB67" s="205"/>
      <c r="HC67" s="205"/>
      <c r="HD67" s="205"/>
    </row>
    <row r="68" spans="1:212" ht="14.25">
      <c r="A68" s="200">
        <v>68</v>
      </c>
      <c r="B68" s="202" t="s">
        <v>1476</v>
      </c>
      <c r="C68" s="108" t="e">
        <f t="shared" ref="C68:DC68" ca="1" si="66">IF(COUNTIF(DD:DD,$B68),INDIRECT(_xludf.CONCAT("B",$A68)),"")</f>
        <v>#NAME?</v>
      </c>
      <c r="D68" s="108" t="e">
        <f t="shared" ca="1" si="66"/>
        <v>#NAME?</v>
      </c>
      <c r="E68" s="108" t="e">
        <f t="shared" ca="1" si="66"/>
        <v>#NAME?</v>
      </c>
      <c r="F68" s="108" t="e">
        <f t="shared" ca="1" si="66"/>
        <v>#NAME?</v>
      </c>
      <c r="G68" s="108" t="e">
        <f t="shared" ca="1" si="66"/>
        <v>#NAME?</v>
      </c>
      <c r="H68" s="108" t="e">
        <f t="shared" ca="1" si="66"/>
        <v>#NAME?</v>
      </c>
      <c r="I68" s="108" t="e">
        <f t="shared" ca="1" si="66"/>
        <v>#NAME?</v>
      </c>
      <c r="J68" s="108" t="str">
        <f t="shared" ca="1" si="66"/>
        <v/>
      </c>
      <c r="K68" s="108" t="str">
        <f t="shared" ca="1" si="66"/>
        <v/>
      </c>
      <c r="L68" s="108" t="e">
        <f t="shared" ca="1" si="66"/>
        <v>#NAME?</v>
      </c>
      <c r="M68" s="108" t="e">
        <f t="shared" ca="1" si="66"/>
        <v>#NAME?</v>
      </c>
      <c r="N68" s="108" t="e">
        <f t="shared" ca="1" si="66"/>
        <v>#NAME?</v>
      </c>
      <c r="O68" s="108" t="e">
        <f t="shared" ca="1" si="66"/>
        <v>#NAME?</v>
      </c>
      <c r="P68" s="108" t="e">
        <f t="shared" ca="1" si="66"/>
        <v>#NAME?</v>
      </c>
      <c r="Q68" s="108" t="e">
        <f t="shared" ca="1" si="66"/>
        <v>#NAME?</v>
      </c>
      <c r="R68" s="108" t="e">
        <f t="shared" ca="1" si="66"/>
        <v>#NAME?</v>
      </c>
      <c r="S68" s="108" t="e">
        <f t="shared" ca="1" si="66"/>
        <v>#NAME?</v>
      </c>
      <c r="T68" s="108" t="e">
        <f t="shared" ca="1" si="66"/>
        <v>#NAME?</v>
      </c>
      <c r="U68" s="108" t="e">
        <f t="shared" ca="1" si="66"/>
        <v>#NAME?</v>
      </c>
      <c r="V68" s="108" t="e">
        <f t="shared" ca="1" si="66"/>
        <v>#NAME?</v>
      </c>
      <c r="W68" s="108" t="str">
        <f t="shared" ca="1" si="66"/>
        <v/>
      </c>
      <c r="X68" s="108" t="e">
        <f t="shared" ca="1" si="66"/>
        <v>#NAME?</v>
      </c>
      <c r="Y68" s="108" t="str">
        <f t="shared" ca="1" si="66"/>
        <v/>
      </c>
      <c r="Z68" s="108" t="e">
        <f t="shared" ca="1" si="66"/>
        <v>#NAME?</v>
      </c>
      <c r="AA68" s="108" t="e">
        <f t="shared" ca="1" si="66"/>
        <v>#NAME?</v>
      </c>
      <c r="AB68" s="108" t="e">
        <f t="shared" ca="1" si="66"/>
        <v>#NAME?</v>
      </c>
      <c r="AC68" s="108" t="e">
        <f t="shared" ca="1" si="66"/>
        <v>#NAME?</v>
      </c>
      <c r="AD68" s="108" t="e">
        <f t="shared" ca="1" si="66"/>
        <v>#NAME?</v>
      </c>
      <c r="AE68" s="108" t="e">
        <f t="shared" ca="1" si="66"/>
        <v>#NAME?</v>
      </c>
      <c r="AF68" s="108" t="e">
        <f t="shared" ca="1" si="66"/>
        <v>#NAME?</v>
      </c>
      <c r="AG68" s="108" t="e">
        <f t="shared" ca="1" si="66"/>
        <v>#NAME?</v>
      </c>
      <c r="AH68" s="108" t="e">
        <f t="shared" ca="1" si="66"/>
        <v>#NAME?</v>
      </c>
      <c r="AI68" s="108" t="str">
        <f t="shared" ca="1" si="66"/>
        <v/>
      </c>
      <c r="AJ68" s="108" t="e">
        <f t="shared" ca="1" si="66"/>
        <v>#NAME?</v>
      </c>
      <c r="AK68" s="108" t="e">
        <f t="shared" ca="1" si="66"/>
        <v>#NAME?</v>
      </c>
      <c r="AL68" s="108" t="e">
        <f t="shared" ca="1" si="66"/>
        <v>#NAME?</v>
      </c>
      <c r="AM68" s="108" t="e">
        <f t="shared" ca="1" si="66"/>
        <v>#NAME?</v>
      </c>
      <c r="AN68" s="108" t="e">
        <f t="shared" ca="1" si="66"/>
        <v>#NAME?</v>
      </c>
      <c r="AO68" s="108" t="e">
        <f t="shared" ca="1" si="66"/>
        <v>#NAME?</v>
      </c>
      <c r="AP68" s="108" t="e">
        <f t="shared" ca="1" si="66"/>
        <v>#NAME?</v>
      </c>
      <c r="AQ68" s="108" t="e">
        <f t="shared" ca="1" si="66"/>
        <v>#NAME?</v>
      </c>
      <c r="AR68" s="108" t="str">
        <f t="shared" ca="1" si="66"/>
        <v/>
      </c>
      <c r="AS68" s="108" t="e">
        <f t="shared" ca="1" si="66"/>
        <v>#NAME?</v>
      </c>
      <c r="AT68" s="108" t="e">
        <f t="shared" ca="1" si="66"/>
        <v>#NAME?</v>
      </c>
      <c r="AU68" s="108" t="e">
        <f t="shared" ca="1" si="66"/>
        <v>#NAME?</v>
      </c>
      <c r="AV68" s="108" t="e">
        <f t="shared" ca="1" si="66"/>
        <v>#NAME?</v>
      </c>
      <c r="AW68" s="108" t="e">
        <f t="shared" ca="1" si="66"/>
        <v>#NAME?</v>
      </c>
      <c r="AX68" s="108" t="e">
        <f t="shared" ca="1" si="66"/>
        <v>#NAME?</v>
      </c>
      <c r="AY68" s="108" t="e">
        <f t="shared" ca="1" si="66"/>
        <v>#NAME?</v>
      </c>
      <c r="AZ68" s="108" t="e">
        <f t="shared" ca="1" si="66"/>
        <v>#NAME?</v>
      </c>
      <c r="BA68" s="108" t="e">
        <f t="shared" ca="1" si="66"/>
        <v>#NAME?</v>
      </c>
      <c r="BB68" s="108" t="e">
        <f t="shared" ca="1" si="66"/>
        <v>#NAME?</v>
      </c>
      <c r="BC68" s="108" t="e">
        <f t="shared" ca="1" si="66"/>
        <v>#NAME?</v>
      </c>
      <c r="BD68" s="108" t="e">
        <f t="shared" ca="1" si="66"/>
        <v>#NAME?</v>
      </c>
      <c r="BE68" s="108" t="e">
        <f t="shared" ca="1" si="66"/>
        <v>#NAME?</v>
      </c>
      <c r="BF68" s="108" t="e">
        <f t="shared" ca="1" si="66"/>
        <v>#NAME?</v>
      </c>
      <c r="BG68" s="108" t="str">
        <f t="shared" ca="1" si="66"/>
        <v/>
      </c>
      <c r="BH68" s="108" t="str">
        <f t="shared" ca="1" si="66"/>
        <v/>
      </c>
      <c r="BI68" s="108" t="e">
        <f t="shared" ca="1" si="66"/>
        <v>#NAME?</v>
      </c>
      <c r="BJ68" s="108" t="str">
        <f t="shared" ca="1" si="66"/>
        <v/>
      </c>
      <c r="BK68" s="108" t="e">
        <f t="shared" ca="1" si="66"/>
        <v>#NAME?</v>
      </c>
      <c r="BL68" s="108" t="e">
        <f t="shared" ca="1" si="66"/>
        <v>#NAME?</v>
      </c>
      <c r="BM68" s="108" t="e">
        <f t="shared" ca="1" si="66"/>
        <v>#NAME?</v>
      </c>
      <c r="BN68" s="108" t="e">
        <f t="shared" ca="1" si="66"/>
        <v>#NAME?</v>
      </c>
      <c r="BO68" s="108" t="e">
        <f t="shared" ca="1" si="66"/>
        <v>#NAME?</v>
      </c>
      <c r="BP68" s="108" t="e">
        <f t="shared" ca="1" si="66"/>
        <v>#NAME?</v>
      </c>
      <c r="BQ68" s="108" t="e">
        <f t="shared" ca="1" si="66"/>
        <v>#NAME?</v>
      </c>
      <c r="BR68" s="108" t="e">
        <f t="shared" ca="1" si="66"/>
        <v>#NAME?</v>
      </c>
      <c r="BS68" s="108" t="e">
        <f t="shared" ca="1" si="66"/>
        <v>#NAME?</v>
      </c>
      <c r="BT68" s="108" t="e">
        <f t="shared" ca="1" si="66"/>
        <v>#NAME?</v>
      </c>
      <c r="BU68" s="108" t="str">
        <f t="shared" ca="1" si="66"/>
        <v/>
      </c>
      <c r="BV68" s="108" t="str">
        <f t="shared" ca="1" si="66"/>
        <v/>
      </c>
      <c r="BW68" s="108" t="e">
        <f t="shared" ca="1" si="66"/>
        <v>#NAME?</v>
      </c>
      <c r="BX68" s="108" t="e">
        <f t="shared" ca="1" si="66"/>
        <v>#NAME?</v>
      </c>
      <c r="BY68" s="108" t="e">
        <f t="shared" ca="1" si="66"/>
        <v>#NAME?</v>
      </c>
      <c r="BZ68" s="108" t="e">
        <f t="shared" ca="1" si="66"/>
        <v>#NAME?</v>
      </c>
      <c r="CA68" s="108" t="e">
        <f t="shared" ca="1" si="66"/>
        <v>#NAME?</v>
      </c>
      <c r="CB68" s="108" t="e">
        <f t="shared" ca="1" si="66"/>
        <v>#NAME?</v>
      </c>
      <c r="CC68" s="108" t="e">
        <f t="shared" ca="1" si="66"/>
        <v>#NAME?</v>
      </c>
      <c r="CD68" s="108" t="e">
        <f t="shared" ca="1" si="66"/>
        <v>#NAME?</v>
      </c>
      <c r="CE68" s="108" t="e">
        <f t="shared" ca="1" si="66"/>
        <v>#NAME?</v>
      </c>
      <c r="CF68" s="108" t="e">
        <f t="shared" ca="1" si="66"/>
        <v>#NAME?</v>
      </c>
      <c r="CG68" s="108" t="e">
        <f t="shared" ca="1" si="66"/>
        <v>#NAME?</v>
      </c>
      <c r="CH68" s="108" t="e">
        <f t="shared" ca="1" si="66"/>
        <v>#NAME?</v>
      </c>
      <c r="CI68" s="108" t="e">
        <f t="shared" ca="1" si="66"/>
        <v>#NAME?</v>
      </c>
      <c r="CJ68" s="108" t="e">
        <f t="shared" ca="1" si="66"/>
        <v>#NAME?</v>
      </c>
      <c r="CK68" s="108" t="e">
        <f t="shared" ca="1" si="66"/>
        <v>#NAME?</v>
      </c>
      <c r="CL68" s="108" t="e">
        <f t="shared" ca="1" si="66"/>
        <v>#NAME?</v>
      </c>
      <c r="CM68" s="108" t="e">
        <f t="shared" ca="1" si="66"/>
        <v>#NAME?</v>
      </c>
      <c r="CN68" s="108" t="e">
        <f t="shared" ca="1" si="66"/>
        <v>#NAME?</v>
      </c>
      <c r="CO68" s="108" t="e">
        <f t="shared" ca="1" si="66"/>
        <v>#NAME?</v>
      </c>
      <c r="CP68" s="108" t="e">
        <f t="shared" ca="1" si="66"/>
        <v>#NAME?</v>
      </c>
      <c r="CQ68" s="108" t="e">
        <f t="shared" ca="1" si="66"/>
        <v>#NAME?</v>
      </c>
      <c r="CR68" s="108" t="e">
        <f t="shared" ca="1" si="66"/>
        <v>#NAME?</v>
      </c>
      <c r="CS68" s="108" t="e">
        <f t="shared" ca="1" si="66"/>
        <v>#NAME?</v>
      </c>
      <c r="CT68" s="108" t="e">
        <f t="shared" ca="1" si="66"/>
        <v>#NAME?</v>
      </c>
      <c r="CU68" s="108" t="e">
        <f t="shared" ca="1" si="66"/>
        <v>#NAME?</v>
      </c>
      <c r="CV68" s="108" t="e">
        <f t="shared" ca="1" si="66"/>
        <v>#NAME?</v>
      </c>
      <c r="CW68" s="108" t="str">
        <f t="shared" ca="1" si="66"/>
        <v/>
      </c>
      <c r="CX68" s="108" t="e">
        <f t="shared" ca="1" si="66"/>
        <v>#NAME?</v>
      </c>
      <c r="CY68" s="108" t="e">
        <f t="shared" ca="1" si="66"/>
        <v>#NAME?</v>
      </c>
      <c r="CZ68" s="108" t="e">
        <f t="shared" ca="1" si="66"/>
        <v>#NAME?</v>
      </c>
      <c r="DA68" s="108" t="e">
        <f t="shared" ca="1" si="66"/>
        <v>#NAME?</v>
      </c>
      <c r="DB68" s="108" t="e">
        <f t="shared" ca="1" si="66"/>
        <v>#NAME?</v>
      </c>
      <c r="DC68" s="108" t="e">
        <f t="shared" ca="1" si="66"/>
        <v>#NAME?</v>
      </c>
      <c r="DD68" s="205"/>
      <c r="DE68" s="205"/>
      <c r="DF68" s="205"/>
      <c r="DG68" s="205"/>
      <c r="DH68" s="205"/>
      <c r="DI68" s="205"/>
      <c r="DJ68" s="205"/>
      <c r="DK68" s="205"/>
      <c r="DL68" s="205"/>
      <c r="DM68" s="205"/>
      <c r="DN68" s="205"/>
      <c r="DO68" s="205"/>
      <c r="DP68" s="205"/>
      <c r="DQ68" s="205"/>
      <c r="DR68" s="205"/>
      <c r="DS68" s="205"/>
      <c r="DT68" s="205"/>
      <c r="DU68" s="205"/>
      <c r="DV68" s="205"/>
      <c r="DW68" s="205"/>
      <c r="DX68" s="205"/>
      <c r="DY68" s="205"/>
      <c r="DZ68" s="205"/>
      <c r="EA68" s="205"/>
      <c r="EB68" s="205"/>
      <c r="EC68" s="205"/>
      <c r="ED68" s="205"/>
      <c r="EE68" s="205"/>
      <c r="EF68" s="205"/>
      <c r="EG68" s="205"/>
      <c r="EH68" s="205"/>
      <c r="EI68" s="205"/>
      <c r="EJ68" s="205"/>
      <c r="EK68" s="205"/>
      <c r="EL68" s="205"/>
      <c r="EM68" s="205"/>
      <c r="EN68" s="205"/>
      <c r="EO68" s="205"/>
      <c r="EP68" s="205"/>
      <c r="EQ68" s="205"/>
      <c r="ER68" s="205"/>
      <c r="ES68" s="205"/>
      <c r="ET68" s="205"/>
      <c r="EU68" s="205"/>
      <c r="EV68" s="205"/>
      <c r="EW68" s="205"/>
      <c r="EX68" s="205"/>
      <c r="EY68" s="205"/>
      <c r="EZ68" s="205"/>
      <c r="FA68" s="205"/>
      <c r="FB68" s="205"/>
      <c r="FC68" s="205"/>
      <c r="FD68" s="205"/>
      <c r="FE68" s="205"/>
      <c r="FF68" s="205"/>
      <c r="FG68" s="205"/>
      <c r="FH68" s="205"/>
      <c r="FI68" s="205"/>
      <c r="FJ68" s="205"/>
      <c r="FK68" s="205"/>
      <c r="FL68" s="205"/>
      <c r="FM68" s="205"/>
      <c r="FN68" s="205"/>
      <c r="FO68" s="205"/>
      <c r="FP68" s="205"/>
      <c r="FQ68" s="205"/>
      <c r="FR68" s="205"/>
      <c r="FS68" s="205"/>
      <c r="FT68" s="205"/>
      <c r="FU68" s="205"/>
      <c r="FV68" s="205"/>
      <c r="FW68" s="205"/>
      <c r="FX68" s="205"/>
      <c r="FY68" s="205"/>
      <c r="FZ68" s="205"/>
      <c r="GA68" s="205"/>
      <c r="GB68" s="205"/>
      <c r="GC68" s="205"/>
      <c r="GD68" s="205"/>
      <c r="GE68" s="205"/>
      <c r="GF68" s="205"/>
      <c r="GG68" s="205"/>
      <c r="GH68" s="205"/>
      <c r="GI68" s="205"/>
      <c r="GJ68" s="205"/>
      <c r="GK68" s="205"/>
      <c r="GL68" s="205"/>
      <c r="GM68" s="205"/>
      <c r="GN68" s="205"/>
      <c r="GO68" s="205"/>
      <c r="GP68" s="205"/>
      <c r="GQ68" s="205"/>
      <c r="GR68" s="205"/>
      <c r="GS68" s="205"/>
      <c r="GT68" s="205"/>
      <c r="GU68" s="205"/>
      <c r="GV68" s="205"/>
      <c r="GW68" s="205"/>
      <c r="GX68" s="205"/>
      <c r="GY68" s="205"/>
      <c r="GZ68" s="205"/>
      <c r="HA68" s="205"/>
      <c r="HB68" s="205"/>
      <c r="HC68" s="205"/>
      <c r="HD68" s="205"/>
    </row>
    <row r="69" spans="1:212" ht="14.25">
      <c r="A69" s="200">
        <v>69</v>
      </c>
      <c r="B69" s="207" t="s">
        <v>1480</v>
      </c>
      <c r="C69" s="108" t="str">
        <f t="shared" ref="C69:DC69" ca="1" si="67">IF(COUNTIF(DD:DD,$B69),INDIRECT(_xludf.CONCAT("B",$A69)),"")</f>
        <v/>
      </c>
      <c r="D69" s="108" t="str">
        <f t="shared" ca="1" si="67"/>
        <v/>
      </c>
      <c r="E69" s="108" t="str">
        <f t="shared" ca="1" si="67"/>
        <v/>
      </c>
      <c r="F69" s="108" t="str">
        <f t="shared" ca="1" si="67"/>
        <v/>
      </c>
      <c r="G69" s="108" t="str">
        <f t="shared" ca="1" si="67"/>
        <v/>
      </c>
      <c r="H69" s="108" t="str">
        <f t="shared" ca="1" si="67"/>
        <v/>
      </c>
      <c r="I69" s="108" t="str">
        <f t="shared" ca="1" si="67"/>
        <v/>
      </c>
      <c r="J69" s="108" t="str">
        <f t="shared" ca="1" si="67"/>
        <v/>
      </c>
      <c r="K69" s="108" t="str">
        <f t="shared" ca="1" si="67"/>
        <v/>
      </c>
      <c r="L69" s="108" t="str">
        <f t="shared" ca="1" si="67"/>
        <v/>
      </c>
      <c r="M69" s="108" t="str">
        <f t="shared" ca="1" si="67"/>
        <v/>
      </c>
      <c r="N69" s="108" t="str">
        <f t="shared" ca="1" si="67"/>
        <v/>
      </c>
      <c r="O69" s="108" t="str">
        <f t="shared" ca="1" si="67"/>
        <v/>
      </c>
      <c r="P69" s="108" t="str">
        <f t="shared" ca="1" si="67"/>
        <v/>
      </c>
      <c r="Q69" s="108" t="str">
        <f t="shared" ca="1" si="67"/>
        <v/>
      </c>
      <c r="R69" s="108" t="str">
        <f t="shared" ca="1" si="67"/>
        <v/>
      </c>
      <c r="S69" s="108" t="str">
        <f t="shared" ca="1" si="67"/>
        <v/>
      </c>
      <c r="T69" s="108" t="str">
        <f t="shared" ca="1" si="67"/>
        <v/>
      </c>
      <c r="U69" s="108" t="str">
        <f t="shared" ca="1" si="67"/>
        <v/>
      </c>
      <c r="V69" s="108" t="str">
        <f t="shared" ca="1" si="67"/>
        <v/>
      </c>
      <c r="W69" s="108" t="str">
        <f t="shared" ca="1" si="67"/>
        <v/>
      </c>
      <c r="X69" s="108" t="str">
        <f t="shared" ca="1" si="67"/>
        <v/>
      </c>
      <c r="Y69" s="108" t="str">
        <f t="shared" ca="1" si="67"/>
        <v/>
      </c>
      <c r="Z69" s="108" t="str">
        <f t="shared" ca="1" si="67"/>
        <v/>
      </c>
      <c r="AA69" s="108" t="str">
        <f t="shared" ca="1" si="67"/>
        <v/>
      </c>
      <c r="AB69" s="108" t="str">
        <f t="shared" ca="1" si="67"/>
        <v/>
      </c>
      <c r="AC69" s="108" t="str">
        <f t="shared" ca="1" si="67"/>
        <v/>
      </c>
      <c r="AD69" s="108" t="str">
        <f t="shared" ca="1" si="67"/>
        <v/>
      </c>
      <c r="AE69" s="108" t="str">
        <f t="shared" ca="1" si="67"/>
        <v/>
      </c>
      <c r="AF69" s="108" t="str">
        <f t="shared" ca="1" si="67"/>
        <v/>
      </c>
      <c r="AG69" s="108" t="str">
        <f t="shared" ca="1" si="67"/>
        <v/>
      </c>
      <c r="AH69" s="108" t="str">
        <f t="shared" ca="1" si="67"/>
        <v/>
      </c>
      <c r="AI69" s="108" t="str">
        <f t="shared" ca="1" si="67"/>
        <v/>
      </c>
      <c r="AJ69" s="108" t="str">
        <f t="shared" ca="1" si="67"/>
        <v/>
      </c>
      <c r="AK69" s="108" t="str">
        <f t="shared" ca="1" si="67"/>
        <v/>
      </c>
      <c r="AL69" s="108" t="str">
        <f t="shared" ca="1" si="67"/>
        <v/>
      </c>
      <c r="AM69" s="108" t="str">
        <f t="shared" ca="1" si="67"/>
        <v/>
      </c>
      <c r="AN69" s="108" t="str">
        <f t="shared" ca="1" si="67"/>
        <v/>
      </c>
      <c r="AO69" s="108" t="str">
        <f t="shared" ca="1" si="67"/>
        <v/>
      </c>
      <c r="AP69" s="108" t="str">
        <f t="shared" ca="1" si="67"/>
        <v/>
      </c>
      <c r="AQ69" s="108" t="str">
        <f t="shared" ca="1" si="67"/>
        <v/>
      </c>
      <c r="AR69" s="108" t="str">
        <f t="shared" ca="1" si="67"/>
        <v/>
      </c>
      <c r="AS69" s="108" t="str">
        <f t="shared" ca="1" si="67"/>
        <v/>
      </c>
      <c r="AT69" s="108" t="str">
        <f t="shared" ca="1" si="67"/>
        <v/>
      </c>
      <c r="AU69" s="108" t="str">
        <f t="shared" ca="1" si="67"/>
        <v/>
      </c>
      <c r="AV69" s="108" t="str">
        <f t="shared" ca="1" si="67"/>
        <v/>
      </c>
      <c r="AW69" s="108" t="str">
        <f t="shared" ca="1" si="67"/>
        <v/>
      </c>
      <c r="AX69" s="108" t="str">
        <f t="shared" ca="1" si="67"/>
        <v/>
      </c>
      <c r="AY69" s="108" t="str">
        <f t="shared" ca="1" si="67"/>
        <v/>
      </c>
      <c r="AZ69" s="108" t="str">
        <f t="shared" ca="1" si="67"/>
        <v/>
      </c>
      <c r="BA69" s="108" t="str">
        <f t="shared" ca="1" si="67"/>
        <v/>
      </c>
      <c r="BB69" s="108" t="str">
        <f t="shared" ca="1" si="67"/>
        <v/>
      </c>
      <c r="BC69" s="108" t="str">
        <f t="shared" ca="1" si="67"/>
        <v/>
      </c>
      <c r="BD69" s="108" t="str">
        <f t="shared" ca="1" si="67"/>
        <v/>
      </c>
      <c r="BE69" s="108" t="str">
        <f t="shared" ca="1" si="67"/>
        <v/>
      </c>
      <c r="BF69" s="108" t="str">
        <f t="shared" ca="1" si="67"/>
        <v/>
      </c>
      <c r="BG69" s="108" t="str">
        <f t="shared" ca="1" si="67"/>
        <v/>
      </c>
      <c r="BH69" s="108" t="str">
        <f t="shared" ca="1" si="67"/>
        <v/>
      </c>
      <c r="BI69" s="108" t="str">
        <f t="shared" ca="1" si="67"/>
        <v/>
      </c>
      <c r="BJ69" s="108" t="str">
        <f t="shared" ca="1" si="67"/>
        <v/>
      </c>
      <c r="BK69" s="108" t="str">
        <f t="shared" ca="1" si="67"/>
        <v/>
      </c>
      <c r="BL69" s="108" t="str">
        <f t="shared" ca="1" si="67"/>
        <v/>
      </c>
      <c r="BM69" s="108" t="str">
        <f t="shared" ca="1" si="67"/>
        <v/>
      </c>
      <c r="BN69" s="108" t="str">
        <f t="shared" ca="1" si="67"/>
        <v/>
      </c>
      <c r="BO69" s="108" t="str">
        <f t="shared" ca="1" si="67"/>
        <v/>
      </c>
      <c r="BP69" s="108" t="str">
        <f t="shared" ca="1" si="67"/>
        <v/>
      </c>
      <c r="BQ69" s="108" t="str">
        <f t="shared" ca="1" si="67"/>
        <v/>
      </c>
      <c r="BR69" s="108" t="str">
        <f t="shared" ca="1" si="67"/>
        <v/>
      </c>
      <c r="BS69" s="108" t="e">
        <f t="shared" ca="1" si="67"/>
        <v>#NAME?</v>
      </c>
      <c r="BT69" s="108" t="str">
        <f t="shared" ca="1" si="67"/>
        <v/>
      </c>
      <c r="BU69" s="108" t="str">
        <f t="shared" ca="1" si="67"/>
        <v/>
      </c>
      <c r="BV69" s="108" t="str">
        <f t="shared" ca="1" si="67"/>
        <v/>
      </c>
      <c r="BW69" s="108" t="str">
        <f t="shared" ca="1" si="67"/>
        <v/>
      </c>
      <c r="BX69" s="108" t="str">
        <f t="shared" ca="1" si="67"/>
        <v/>
      </c>
      <c r="BY69" s="108" t="str">
        <f t="shared" ca="1" si="67"/>
        <v/>
      </c>
      <c r="BZ69" s="108" t="str">
        <f t="shared" ca="1" si="67"/>
        <v/>
      </c>
      <c r="CA69" s="108" t="str">
        <f t="shared" ca="1" si="67"/>
        <v/>
      </c>
      <c r="CB69" s="108" t="str">
        <f t="shared" ca="1" si="67"/>
        <v/>
      </c>
      <c r="CC69" s="108" t="str">
        <f t="shared" ca="1" si="67"/>
        <v/>
      </c>
      <c r="CD69" s="108" t="str">
        <f t="shared" ca="1" si="67"/>
        <v/>
      </c>
      <c r="CE69" s="108" t="str">
        <f t="shared" ca="1" si="67"/>
        <v/>
      </c>
      <c r="CF69" s="108" t="str">
        <f t="shared" ca="1" si="67"/>
        <v/>
      </c>
      <c r="CG69" s="108" t="str">
        <f t="shared" ca="1" si="67"/>
        <v/>
      </c>
      <c r="CH69" s="108" t="str">
        <f t="shared" ca="1" si="67"/>
        <v/>
      </c>
      <c r="CI69" s="108" t="str">
        <f t="shared" ca="1" si="67"/>
        <v/>
      </c>
      <c r="CJ69" s="108" t="str">
        <f t="shared" ca="1" si="67"/>
        <v/>
      </c>
      <c r="CK69" s="108" t="str">
        <f t="shared" ca="1" si="67"/>
        <v/>
      </c>
      <c r="CL69" s="108" t="str">
        <f t="shared" ca="1" si="67"/>
        <v/>
      </c>
      <c r="CM69" s="108" t="str">
        <f t="shared" ca="1" si="67"/>
        <v/>
      </c>
      <c r="CN69" s="108" t="str">
        <f t="shared" ca="1" si="67"/>
        <v/>
      </c>
      <c r="CO69" s="108" t="str">
        <f t="shared" ca="1" si="67"/>
        <v/>
      </c>
      <c r="CP69" s="108" t="str">
        <f t="shared" ca="1" si="67"/>
        <v/>
      </c>
      <c r="CQ69" s="108" t="str">
        <f t="shared" ca="1" si="67"/>
        <v/>
      </c>
      <c r="CR69" s="108" t="str">
        <f t="shared" ca="1" si="67"/>
        <v/>
      </c>
      <c r="CS69" s="108" t="str">
        <f t="shared" ca="1" si="67"/>
        <v/>
      </c>
      <c r="CT69" s="108" t="str">
        <f t="shared" ca="1" si="67"/>
        <v/>
      </c>
      <c r="CU69" s="108" t="str">
        <f t="shared" ca="1" si="67"/>
        <v/>
      </c>
      <c r="CV69" s="108" t="str">
        <f t="shared" ca="1" si="67"/>
        <v/>
      </c>
      <c r="CW69" s="108" t="str">
        <f t="shared" ca="1" si="67"/>
        <v/>
      </c>
      <c r="CX69" s="108" t="str">
        <f t="shared" ca="1" si="67"/>
        <v/>
      </c>
      <c r="CY69" s="108" t="str">
        <f t="shared" ca="1" si="67"/>
        <v/>
      </c>
      <c r="CZ69" s="108" t="str">
        <f t="shared" ca="1" si="67"/>
        <v/>
      </c>
      <c r="DA69" s="108" t="str">
        <f t="shared" ca="1" si="67"/>
        <v/>
      </c>
      <c r="DB69" s="108" t="str">
        <f t="shared" ca="1" si="67"/>
        <v/>
      </c>
      <c r="DC69" s="108" t="str">
        <f t="shared" ca="1" si="67"/>
        <v/>
      </c>
      <c r="DD69" s="205"/>
      <c r="DE69" s="205"/>
      <c r="DF69" s="205"/>
      <c r="DG69" s="205"/>
      <c r="DH69" s="205"/>
      <c r="DI69" s="205"/>
      <c r="DJ69" s="205"/>
      <c r="DK69" s="205"/>
      <c r="DL69" s="205"/>
      <c r="DM69" s="205"/>
      <c r="DN69" s="205"/>
      <c r="DO69" s="205"/>
      <c r="DP69" s="205"/>
      <c r="DQ69" s="205"/>
      <c r="DR69" s="205"/>
      <c r="DS69" s="205"/>
      <c r="DT69" s="205"/>
      <c r="DU69" s="205"/>
      <c r="DV69" s="205"/>
      <c r="DW69" s="205"/>
      <c r="DX69" s="205"/>
      <c r="DY69" s="205"/>
      <c r="DZ69" s="205"/>
      <c r="EA69" s="205"/>
      <c r="EB69" s="205"/>
      <c r="EC69" s="205"/>
      <c r="ED69" s="205"/>
      <c r="EE69" s="205"/>
      <c r="EF69" s="205"/>
      <c r="EG69" s="205"/>
      <c r="EH69" s="205"/>
      <c r="EI69" s="205"/>
      <c r="EJ69" s="205"/>
      <c r="EK69" s="205"/>
      <c r="EL69" s="205"/>
      <c r="EM69" s="205"/>
      <c r="EN69" s="205"/>
      <c r="EO69" s="205"/>
      <c r="EP69" s="205"/>
      <c r="EQ69" s="205"/>
      <c r="ER69" s="205"/>
      <c r="ES69" s="205"/>
      <c r="ET69" s="205"/>
      <c r="EU69" s="205"/>
      <c r="EV69" s="205"/>
      <c r="EW69" s="205"/>
      <c r="EX69" s="205"/>
      <c r="EY69" s="205"/>
      <c r="EZ69" s="205"/>
      <c r="FA69" s="205"/>
      <c r="FB69" s="205"/>
      <c r="FC69" s="205"/>
      <c r="FD69" s="205"/>
      <c r="FE69" s="205"/>
      <c r="FF69" s="205"/>
      <c r="FG69" s="205"/>
      <c r="FH69" s="205"/>
      <c r="FI69" s="205"/>
      <c r="FJ69" s="205"/>
      <c r="FK69" s="205"/>
      <c r="FL69" s="205"/>
      <c r="FM69" s="205"/>
      <c r="FN69" s="205"/>
      <c r="FO69" s="205"/>
      <c r="FP69" s="205"/>
      <c r="FQ69" s="205"/>
      <c r="FR69" s="205"/>
      <c r="FS69" s="205"/>
      <c r="FT69" s="205"/>
      <c r="FU69" s="205"/>
      <c r="FV69" s="205"/>
      <c r="FW69" s="205"/>
      <c r="FX69" s="205"/>
      <c r="FY69" s="205"/>
      <c r="FZ69" s="205"/>
      <c r="GA69" s="205"/>
      <c r="GB69" s="205"/>
      <c r="GC69" s="205"/>
      <c r="GD69" s="205"/>
      <c r="GE69" s="205"/>
      <c r="GF69" s="205"/>
      <c r="GG69" s="205"/>
      <c r="GH69" s="205"/>
      <c r="GI69" s="205"/>
      <c r="GJ69" s="205"/>
      <c r="GK69" s="205"/>
      <c r="GL69" s="205"/>
      <c r="GM69" s="205"/>
      <c r="GN69" s="205"/>
      <c r="GO69" s="205"/>
      <c r="GP69" s="205"/>
      <c r="GQ69" s="205"/>
      <c r="GR69" s="205"/>
      <c r="GS69" s="205"/>
      <c r="GT69" s="205"/>
      <c r="GU69" s="205"/>
      <c r="GV69" s="205"/>
      <c r="GW69" s="205"/>
      <c r="GX69" s="205"/>
      <c r="GY69" s="205"/>
      <c r="GZ69" s="205"/>
      <c r="HA69" s="205"/>
      <c r="HB69" s="205"/>
      <c r="HC69" s="205"/>
      <c r="HD69" s="205"/>
    </row>
    <row r="70" spans="1:212" ht="14.25">
      <c r="A70" s="200">
        <v>70</v>
      </c>
      <c r="B70" s="108" t="s">
        <v>1484</v>
      </c>
      <c r="C70" s="108" t="str">
        <f t="shared" ref="C70:DC70" ca="1" si="68">IF(COUNTIF(DD:DD,$B70),INDIRECT(_xludf.CONCAT("B",$A70)),"")</f>
        <v/>
      </c>
      <c r="D70" s="108" t="str">
        <f t="shared" ca="1" si="68"/>
        <v/>
      </c>
      <c r="E70" s="108" t="e">
        <f t="shared" ca="1" si="68"/>
        <v>#NAME?</v>
      </c>
      <c r="F70" s="108" t="e">
        <f t="shared" ca="1" si="68"/>
        <v>#NAME?</v>
      </c>
      <c r="G70" s="108" t="str">
        <f t="shared" ca="1" si="68"/>
        <v/>
      </c>
      <c r="H70" s="108" t="str">
        <f t="shared" ca="1" si="68"/>
        <v/>
      </c>
      <c r="I70" s="108" t="str">
        <f t="shared" ca="1" si="68"/>
        <v/>
      </c>
      <c r="J70" s="108" t="str">
        <f t="shared" ca="1" si="68"/>
        <v/>
      </c>
      <c r="K70" s="108" t="str">
        <f t="shared" ca="1" si="68"/>
        <v/>
      </c>
      <c r="L70" s="108" t="str">
        <f t="shared" ca="1" si="68"/>
        <v/>
      </c>
      <c r="M70" s="108" t="e">
        <f t="shared" ca="1" si="68"/>
        <v>#NAME?</v>
      </c>
      <c r="N70" s="108" t="e">
        <f t="shared" ca="1" si="68"/>
        <v>#NAME?</v>
      </c>
      <c r="O70" s="108" t="str">
        <f t="shared" ca="1" si="68"/>
        <v/>
      </c>
      <c r="P70" s="108" t="e">
        <f t="shared" ca="1" si="68"/>
        <v>#NAME?</v>
      </c>
      <c r="Q70" s="108" t="str">
        <f t="shared" ca="1" si="68"/>
        <v/>
      </c>
      <c r="R70" s="108" t="str">
        <f t="shared" ca="1" si="68"/>
        <v/>
      </c>
      <c r="S70" s="108" t="e">
        <f t="shared" ca="1" si="68"/>
        <v>#NAME?</v>
      </c>
      <c r="T70" s="108" t="str">
        <f t="shared" ca="1" si="68"/>
        <v/>
      </c>
      <c r="U70" s="108" t="str">
        <f t="shared" ca="1" si="68"/>
        <v/>
      </c>
      <c r="V70" s="108" t="str">
        <f t="shared" ca="1" si="68"/>
        <v/>
      </c>
      <c r="W70" s="108" t="str">
        <f t="shared" ca="1" si="68"/>
        <v/>
      </c>
      <c r="X70" s="108" t="str">
        <f t="shared" ca="1" si="68"/>
        <v/>
      </c>
      <c r="Y70" s="108" t="str">
        <f t="shared" ca="1" si="68"/>
        <v/>
      </c>
      <c r="Z70" s="108" t="str">
        <f t="shared" ca="1" si="68"/>
        <v/>
      </c>
      <c r="AA70" s="108" t="str">
        <f t="shared" ca="1" si="68"/>
        <v/>
      </c>
      <c r="AB70" s="108" t="str">
        <f t="shared" ca="1" si="68"/>
        <v/>
      </c>
      <c r="AC70" s="108" t="str">
        <f t="shared" ca="1" si="68"/>
        <v/>
      </c>
      <c r="AD70" s="108" t="str">
        <f t="shared" ca="1" si="68"/>
        <v/>
      </c>
      <c r="AE70" s="108" t="str">
        <f t="shared" ca="1" si="68"/>
        <v/>
      </c>
      <c r="AF70" s="108" t="str">
        <f t="shared" ca="1" si="68"/>
        <v/>
      </c>
      <c r="AG70" s="108" t="str">
        <f t="shared" ca="1" si="68"/>
        <v/>
      </c>
      <c r="AH70" s="108" t="str">
        <f t="shared" ca="1" si="68"/>
        <v/>
      </c>
      <c r="AI70" s="108" t="str">
        <f t="shared" ca="1" si="68"/>
        <v/>
      </c>
      <c r="AJ70" s="108" t="str">
        <f t="shared" ca="1" si="68"/>
        <v/>
      </c>
      <c r="AK70" s="108" t="str">
        <f t="shared" ca="1" si="68"/>
        <v/>
      </c>
      <c r="AL70" s="108" t="str">
        <f t="shared" ca="1" si="68"/>
        <v/>
      </c>
      <c r="AM70" s="108" t="str">
        <f t="shared" ca="1" si="68"/>
        <v/>
      </c>
      <c r="AN70" s="108" t="str">
        <f t="shared" ca="1" si="68"/>
        <v/>
      </c>
      <c r="AO70" s="108" t="str">
        <f t="shared" ca="1" si="68"/>
        <v/>
      </c>
      <c r="AP70" s="108" t="e">
        <f t="shared" ca="1" si="68"/>
        <v>#NAME?</v>
      </c>
      <c r="AQ70" s="108" t="str">
        <f t="shared" ca="1" si="68"/>
        <v/>
      </c>
      <c r="AR70" s="108" t="str">
        <f t="shared" ca="1" si="68"/>
        <v/>
      </c>
      <c r="AS70" s="108" t="str">
        <f t="shared" ca="1" si="68"/>
        <v/>
      </c>
      <c r="AT70" s="108" t="str">
        <f t="shared" ca="1" si="68"/>
        <v/>
      </c>
      <c r="AU70" s="108" t="str">
        <f t="shared" ca="1" si="68"/>
        <v/>
      </c>
      <c r="AV70" s="108" t="str">
        <f t="shared" ca="1" si="68"/>
        <v/>
      </c>
      <c r="AW70" s="108" t="str">
        <f t="shared" ca="1" si="68"/>
        <v/>
      </c>
      <c r="AX70" s="108" t="str">
        <f t="shared" ca="1" si="68"/>
        <v/>
      </c>
      <c r="AY70" s="108" t="str">
        <f t="shared" ca="1" si="68"/>
        <v/>
      </c>
      <c r="AZ70" s="108" t="str">
        <f t="shared" ca="1" si="68"/>
        <v/>
      </c>
      <c r="BA70" s="108" t="str">
        <f t="shared" ca="1" si="68"/>
        <v/>
      </c>
      <c r="BB70" s="108" t="str">
        <f t="shared" ca="1" si="68"/>
        <v/>
      </c>
      <c r="BC70" s="108" t="str">
        <f t="shared" ca="1" si="68"/>
        <v/>
      </c>
      <c r="BD70" s="108" t="str">
        <f t="shared" ca="1" si="68"/>
        <v/>
      </c>
      <c r="BE70" s="108" t="str">
        <f t="shared" ca="1" si="68"/>
        <v/>
      </c>
      <c r="BF70" s="108" t="str">
        <f t="shared" ca="1" si="68"/>
        <v/>
      </c>
      <c r="BG70" s="108" t="str">
        <f t="shared" ca="1" si="68"/>
        <v/>
      </c>
      <c r="BH70" s="108" t="str">
        <f t="shared" ca="1" si="68"/>
        <v/>
      </c>
      <c r="BI70" s="108" t="str">
        <f t="shared" ca="1" si="68"/>
        <v/>
      </c>
      <c r="BJ70" s="108" t="str">
        <f t="shared" ca="1" si="68"/>
        <v/>
      </c>
      <c r="BK70" s="108" t="str">
        <f t="shared" ca="1" si="68"/>
        <v/>
      </c>
      <c r="BL70" s="108" t="str">
        <f t="shared" ca="1" si="68"/>
        <v/>
      </c>
      <c r="BM70" s="108" t="str">
        <f t="shared" ca="1" si="68"/>
        <v/>
      </c>
      <c r="BN70" s="108" t="str">
        <f t="shared" ca="1" si="68"/>
        <v/>
      </c>
      <c r="BO70" s="108" t="str">
        <f t="shared" ca="1" si="68"/>
        <v/>
      </c>
      <c r="BP70" s="108" t="str">
        <f t="shared" ca="1" si="68"/>
        <v/>
      </c>
      <c r="BQ70" s="108" t="str">
        <f t="shared" ca="1" si="68"/>
        <v/>
      </c>
      <c r="BR70" s="108" t="str">
        <f t="shared" ca="1" si="68"/>
        <v/>
      </c>
      <c r="BS70" s="108" t="str">
        <f t="shared" ca="1" si="68"/>
        <v/>
      </c>
      <c r="BT70" s="108" t="str">
        <f t="shared" ca="1" si="68"/>
        <v/>
      </c>
      <c r="BU70" s="108" t="str">
        <f t="shared" ca="1" si="68"/>
        <v/>
      </c>
      <c r="BV70" s="108" t="str">
        <f t="shared" ca="1" si="68"/>
        <v/>
      </c>
      <c r="BW70" s="108" t="str">
        <f t="shared" ca="1" si="68"/>
        <v/>
      </c>
      <c r="BX70" s="108" t="str">
        <f t="shared" ca="1" si="68"/>
        <v/>
      </c>
      <c r="BY70" s="108" t="str">
        <f t="shared" ca="1" si="68"/>
        <v/>
      </c>
      <c r="BZ70" s="108" t="str">
        <f t="shared" ca="1" si="68"/>
        <v/>
      </c>
      <c r="CA70" s="108" t="str">
        <f t="shared" ca="1" si="68"/>
        <v/>
      </c>
      <c r="CB70" s="108" t="str">
        <f t="shared" ca="1" si="68"/>
        <v/>
      </c>
      <c r="CC70" s="108" t="str">
        <f t="shared" ca="1" si="68"/>
        <v/>
      </c>
      <c r="CD70" s="108" t="str">
        <f t="shared" ca="1" si="68"/>
        <v/>
      </c>
      <c r="CE70" s="108" t="str">
        <f t="shared" ca="1" si="68"/>
        <v/>
      </c>
      <c r="CF70" s="108" t="str">
        <f t="shared" ca="1" si="68"/>
        <v/>
      </c>
      <c r="CG70" s="108" t="str">
        <f t="shared" ca="1" si="68"/>
        <v/>
      </c>
      <c r="CH70" s="108" t="str">
        <f t="shared" ca="1" si="68"/>
        <v/>
      </c>
      <c r="CI70" s="108" t="str">
        <f t="shared" ca="1" si="68"/>
        <v/>
      </c>
      <c r="CJ70" s="108" t="str">
        <f t="shared" ca="1" si="68"/>
        <v/>
      </c>
      <c r="CK70" s="108" t="str">
        <f t="shared" ca="1" si="68"/>
        <v/>
      </c>
      <c r="CL70" s="108" t="str">
        <f t="shared" ca="1" si="68"/>
        <v/>
      </c>
      <c r="CM70" s="108" t="str">
        <f t="shared" ca="1" si="68"/>
        <v/>
      </c>
      <c r="CN70" s="108" t="str">
        <f t="shared" ca="1" si="68"/>
        <v/>
      </c>
      <c r="CO70" s="108" t="str">
        <f t="shared" ca="1" si="68"/>
        <v/>
      </c>
      <c r="CP70" s="108" t="str">
        <f t="shared" ca="1" si="68"/>
        <v/>
      </c>
      <c r="CQ70" s="108" t="str">
        <f t="shared" ca="1" si="68"/>
        <v/>
      </c>
      <c r="CR70" s="108" t="str">
        <f t="shared" ca="1" si="68"/>
        <v/>
      </c>
      <c r="CS70" s="108" t="str">
        <f t="shared" ca="1" si="68"/>
        <v/>
      </c>
      <c r="CT70" s="108" t="str">
        <f t="shared" ca="1" si="68"/>
        <v/>
      </c>
      <c r="CU70" s="108" t="str">
        <f t="shared" ca="1" si="68"/>
        <v/>
      </c>
      <c r="CV70" s="108" t="str">
        <f t="shared" ca="1" si="68"/>
        <v/>
      </c>
      <c r="CW70" s="108" t="str">
        <f t="shared" ca="1" si="68"/>
        <v/>
      </c>
      <c r="CX70" s="108" t="str">
        <f t="shared" ca="1" si="68"/>
        <v/>
      </c>
      <c r="CY70" s="108" t="str">
        <f t="shared" ca="1" si="68"/>
        <v/>
      </c>
      <c r="CZ70" s="108" t="str">
        <f t="shared" ca="1" si="68"/>
        <v/>
      </c>
      <c r="DA70" s="108" t="str">
        <f t="shared" ca="1" si="68"/>
        <v/>
      </c>
      <c r="DB70" s="108" t="str">
        <f t="shared" ca="1" si="68"/>
        <v/>
      </c>
      <c r="DC70" s="108" t="str">
        <f t="shared" ca="1" si="68"/>
        <v/>
      </c>
      <c r="DD70" s="205"/>
      <c r="DE70" s="205"/>
      <c r="DF70" s="205"/>
      <c r="DG70" s="205"/>
      <c r="DH70" s="205"/>
      <c r="DI70" s="205"/>
      <c r="DJ70" s="205"/>
      <c r="DK70" s="205"/>
      <c r="DL70" s="205"/>
      <c r="DM70" s="205"/>
      <c r="DN70" s="205"/>
      <c r="DO70" s="205"/>
      <c r="DP70" s="205"/>
      <c r="DQ70" s="205"/>
      <c r="DR70" s="205"/>
      <c r="DS70" s="205"/>
      <c r="DT70" s="205"/>
      <c r="DU70" s="205"/>
      <c r="DV70" s="205"/>
      <c r="DW70" s="205"/>
      <c r="DX70" s="205"/>
      <c r="DY70" s="205"/>
      <c r="DZ70" s="205"/>
      <c r="EA70" s="205"/>
      <c r="EB70" s="205"/>
      <c r="EC70" s="205"/>
      <c r="ED70" s="205"/>
      <c r="EE70" s="205"/>
      <c r="EF70" s="205"/>
      <c r="EG70" s="205"/>
      <c r="EH70" s="205"/>
      <c r="EI70" s="205"/>
      <c r="EJ70" s="205"/>
      <c r="EK70" s="205"/>
      <c r="EL70" s="205"/>
      <c r="EM70" s="205"/>
      <c r="EN70" s="205"/>
      <c r="EO70" s="205"/>
      <c r="EP70" s="205"/>
      <c r="EQ70" s="205"/>
      <c r="ER70" s="205"/>
      <c r="ES70" s="205"/>
      <c r="ET70" s="205"/>
      <c r="EU70" s="205"/>
      <c r="EV70" s="205"/>
      <c r="EW70" s="205"/>
      <c r="EX70" s="205"/>
      <c r="EY70" s="205"/>
      <c r="EZ70" s="205"/>
      <c r="FA70" s="205"/>
      <c r="FB70" s="205"/>
      <c r="FC70" s="205"/>
      <c r="FD70" s="205"/>
      <c r="FE70" s="205"/>
      <c r="FF70" s="205"/>
      <c r="FG70" s="205"/>
      <c r="FH70" s="205"/>
      <c r="FI70" s="205"/>
      <c r="FJ70" s="205"/>
      <c r="FK70" s="205"/>
      <c r="FL70" s="205"/>
      <c r="FM70" s="205"/>
      <c r="FN70" s="205"/>
      <c r="FO70" s="205"/>
      <c r="FP70" s="205"/>
      <c r="FQ70" s="205"/>
      <c r="FR70" s="205"/>
      <c r="FS70" s="205"/>
      <c r="FT70" s="205"/>
      <c r="FU70" s="205"/>
      <c r="FV70" s="205"/>
      <c r="FW70" s="205"/>
      <c r="FX70" s="205"/>
      <c r="FY70" s="205"/>
      <c r="FZ70" s="205"/>
      <c r="GA70" s="205"/>
      <c r="GB70" s="205"/>
      <c r="GC70" s="205"/>
      <c r="GD70" s="205"/>
      <c r="GE70" s="205"/>
      <c r="GF70" s="205"/>
      <c r="GG70" s="205"/>
      <c r="GH70" s="205"/>
      <c r="GI70" s="205"/>
      <c r="GJ70" s="205"/>
      <c r="GK70" s="205"/>
      <c r="GL70" s="205"/>
      <c r="GM70" s="205"/>
      <c r="GN70" s="205"/>
      <c r="GO70" s="205"/>
      <c r="GP70" s="205"/>
      <c r="GQ70" s="205"/>
      <c r="GR70" s="205"/>
      <c r="GS70" s="205"/>
      <c r="GT70" s="205"/>
      <c r="GU70" s="205"/>
      <c r="GV70" s="205"/>
      <c r="GW70" s="205"/>
      <c r="GX70" s="205"/>
      <c r="GY70" s="205"/>
      <c r="GZ70" s="205"/>
      <c r="HA70" s="205"/>
      <c r="HB70" s="205"/>
      <c r="HC70" s="205"/>
      <c r="HD70" s="205"/>
    </row>
    <row r="71" spans="1:212" ht="14.25">
      <c r="A71" s="200">
        <v>71</v>
      </c>
      <c r="B71" s="207" t="s">
        <v>1488</v>
      </c>
      <c r="C71" s="108" t="str">
        <f t="shared" ref="C71:DC71" ca="1" si="69">IF(COUNTIF(DD:DD,$B71),INDIRECT(_xludf.CONCAT("B",$A71)),"")</f>
        <v/>
      </c>
      <c r="D71" s="108" t="str">
        <f t="shared" ca="1" si="69"/>
        <v/>
      </c>
      <c r="E71" s="108" t="str">
        <f t="shared" ca="1" si="69"/>
        <v/>
      </c>
      <c r="F71" s="108" t="str">
        <f t="shared" ca="1" si="69"/>
        <v/>
      </c>
      <c r="G71" s="108" t="str">
        <f t="shared" ca="1" si="69"/>
        <v/>
      </c>
      <c r="H71" s="108" t="str">
        <f t="shared" ca="1" si="69"/>
        <v/>
      </c>
      <c r="I71" s="108" t="str">
        <f t="shared" ca="1" si="69"/>
        <v/>
      </c>
      <c r="J71" s="108" t="str">
        <f t="shared" ca="1" si="69"/>
        <v/>
      </c>
      <c r="K71" s="108" t="str">
        <f t="shared" ca="1" si="69"/>
        <v/>
      </c>
      <c r="L71" s="108" t="str">
        <f t="shared" ca="1" si="69"/>
        <v/>
      </c>
      <c r="M71" s="108" t="str">
        <f t="shared" ca="1" si="69"/>
        <v/>
      </c>
      <c r="N71" s="108" t="str">
        <f t="shared" ca="1" si="69"/>
        <v/>
      </c>
      <c r="O71" s="108" t="str">
        <f t="shared" ca="1" si="69"/>
        <v/>
      </c>
      <c r="P71" s="108" t="str">
        <f t="shared" ca="1" si="69"/>
        <v/>
      </c>
      <c r="Q71" s="108" t="str">
        <f t="shared" ca="1" si="69"/>
        <v/>
      </c>
      <c r="R71" s="108" t="str">
        <f t="shared" ca="1" si="69"/>
        <v/>
      </c>
      <c r="S71" s="108" t="str">
        <f t="shared" ca="1" si="69"/>
        <v/>
      </c>
      <c r="T71" s="108" t="str">
        <f t="shared" ca="1" si="69"/>
        <v/>
      </c>
      <c r="U71" s="108" t="str">
        <f t="shared" ca="1" si="69"/>
        <v/>
      </c>
      <c r="V71" s="108" t="str">
        <f t="shared" ca="1" si="69"/>
        <v/>
      </c>
      <c r="W71" s="108" t="str">
        <f t="shared" ca="1" si="69"/>
        <v/>
      </c>
      <c r="X71" s="108" t="str">
        <f t="shared" ca="1" si="69"/>
        <v/>
      </c>
      <c r="Y71" s="108" t="str">
        <f t="shared" ca="1" si="69"/>
        <v/>
      </c>
      <c r="Z71" s="108" t="str">
        <f t="shared" ca="1" si="69"/>
        <v/>
      </c>
      <c r="AA71" s="108" t="str">
        <f t="shared" ca="1" si="69"/>
        <v/>
      </c>
      <c r="AB71" s="108" t="str">
        <f t="shared" ca="1" si="69"/>
        <v/>
      </c>
      <c r="AC71" s="108" t="str">
        <f t="shared" ca="1" si="69"/>
        <v/>
      </c>
      <c r="AD71" s="108" t="str">
        <f t="shared" ca="1" si="69"/>
        <v/>
      </c>
      <c r="AE71" s="108" t="str">
        <f t="shared" ca="1" si="69"/>
        <v/>
      </c>
      <c r="AF71" s="108" t="str">
        <f t="shared" ca="1" si="69"/>
        <v/>
      </c>
      <c r="AG71" s="108" t="str">
        <f t="shared" ca="1" si="69"/>
        <v/>
      </c>
      <c r="AH71" s="108" t="str">
        <f t="shared" ca="1" si="69"/>
        <v/>
      </c>
      <c r="AI71" s="108" t="str">
        <f t="shared" ca="1" si="69"/>
        <v/>
      </c>
      <c r="AJ71" s="108" t="str">
        <f t="shared" ca="1" si="69"/>
        <v/>
      </c>
      <c r="AK71" s="108" t="str">
        <f t="shared" ca="1" si="69"/>
        <v/>
      </c>
      <c r="AL71" s="108" t="str">
        <f t="shared" ca="1" si="69"/>
        <v/>
      </c>
      <c r="AM71" s="108" t="str">
        <f t="shared" ca="1" si="69"/>
        <v/>
      </c>
      <c r="AN71" s="108" t="str">
        <f t="shared" ca="1" si="69"/>
        <v/>
      </c>
      <c r="AO71" s="108" t="str">
        <f t="shared" ca="1" si="69"/>
        <v/>
      </c>
      <c r="AP71" s="108" t="str">
        <f t="shared" ca="1" si="69"/>
        <v/>
      </c>
      <c r="AQ71" s="108" t="str">
        <f t="shared" ca="1" si="69"/>
        <v/>
      </c>
      <c r="AR71" s="108" t="str">
        <f t="shared" ca="1" si="69"/>
        <v/>
      </c>
      <c r="AS71" s="108" t="str">
        <f t="shared" ca="1" si="69"/>
        <v/>
      </c>
      <c r="AT71" s="108" t="str">
        <f t="shared" ca="1" si="69"/>
        <v/>
      </c>
      <c r="AU71" s="108" t="str">
        <f t="shared" ca="1" si="69"/>
        <v/>
      </c>
      <c r="AV71" s="108" t="str">
        <f t="shared" ca="1" si="69"/>
        <v/>
      </c>
      <c r="AW71" s="108" t="str">
        <f t="shared" ca="1" si="69"/>
        <v/>
      </c>
      <c r="AX71" s="108" t="str">
        <f t="shared" ca="1" si="69"/>
        <v/>
      </c>
      <c r="AY71" s="108" t="str">
        <f t="shared" ca="1" si="69"/>
        <v/>
      </c>
      <c r="AZ71" s="108" t="str">
        <f t="shared" ca="1" si="69"/>
        <v/>
      </c>
      <c r="BA71" s="108" t="str">
        <f t="shared" ca="1" si="69"/>
        <v/>
      </c>
      <c r="BB71" s="108" t="str">
        <f t="shared" ca="1" si="69"/>
        <v/>
      </c>
      <c r="BC71" s="108" t="str">
        <f t="shared" ca="1" si="69"/>
        <v/>
      </c>
      <c r="BD71" s="108" t="str">
        <f t="shared" ca="1" si="69"/>
        <v/>
      </c>
      <c r="BE71" s="108" t="str">
        <f t="shared" ca="1" si="69"/>
        <v/>
      </c>
      <c r="BF71" s="108" t="str">
        <f t="shared" ca="1" si="69"/>
        <v/>
      </c>
      <c r="BG71" s="108" t="str">
        <f t="shared" ca="1" si="69"/>
        <v/>
      </c>
      <c r="BH71" s="108" t="str">
        <f t="shared" ca="1" si="69"/>
        <v/>
      </c>
      <c r="BI71" s="108" t="str">
        <f t="shared" ca="1" si="69"/>
        <v/>
      </c>
      <c r="BJ71" s="108" t="str">
        <f t="shared" ca="1" si="69"/>
        <v/>
      </c>
      <c r="BK71" s="108" t="str">
        <f t="shared" ca="1" si="69"/>
        <v/>
      </c>
      <c r="BL71" s="108" t="str">
        <f t="shared" ca="1" si="69"/>
        <v/>
      </c>
      <c r="BM71" s="108" t="str">
        <f t="shared" ca="1" si="69"/>
        <v/>
      </c>
      <c r="BN71" s="108" t="str">
        <f t="shared" ca="1" si="69"/>
        <v/>
      </c>
      <c r="BO71" s="108" t="str">
        <f t="shared" ca="1" si="69"/>
        <v/>
      </c>
      <c r="BP71" s="108" t="str">
        <f t="shared" ca="1" si="69"/>
        <v/>
      </c>
      <c r="BQ71" s="108" t="str">
        <f t="shared" ca="1" si="69"/>
        <v/>
      </c>
      <c r="BR71" s="108" t="str">
        <f t="shared" ca="1" si="69"/>
        <v/>
      </c>
      <c r="BS71" s="108" t="str">
        <f t="shared" ca="1" si="69"/>
        <v/>
      </c>
      <c r="BT71" s="108" t="str">
        <f t="shared" ca="1" si="69"/>
        <v/>
      </c>
      <c r="BU71" s="108" t="str">
        <f t="shared" ca="1" si="69"/>
        <v/>
      </c>
      <c r="BV71" s="108" t="str">
        <f t="shared" ca="1" si="69"/>
        <v/>
      </c>
      <c r="BW71" s="108" t="str">
        <f t="shared" ca="1" si="69"/>
        <v/>
      </c>
      <c r="BX71" s="108" t="str">
        <f t="shared" ca="1" si="69"/>
        <v/>
      </c>
      <c r="BY71" s="108" t="str">
        <f t="shared" ca="1" si="69"/>
        <v/>
      </c>
      <c r="BZ71" s="108" t="str">
        <f t="shared" ca="1" si="69"/>
        <v/>
      </c>
      <c r="CA71" s="108" t="str">
        <f t="shared" ca="1" si="69"/>
        <v/>
      </c>
      <c r="CB71" s="108" t="str">
        <f t="shared" ca="1" si="69"/>
        <v/>
      </c>
      <c r="CC71" s="108" t="str">
        <f t="shared" ca="1" si="69"/>
        <v/>
      </c>
      <c r="CD71" s="108" t="str">
        <f t="shared" ca="1" si="69"/>
        <v/>
      </c>
      <c r="CE71" s="108" t="str">
        <f t="shared" ca="1" si="69"/>
        <v/>
      </c>
      <c r="CF71" s="108" t="str">
        <f t="shared" ca="1" si="69"/>
        <v/>
      </c>
      <c r="CG71" s="108" t="str">
        <f t="shared" ca="1" si="69"/>
        <v/>
      </c>
      <c r="CH71" s="108" t="e">
        <f t="shared" ca="1" si="69"/>
        <v>#NAME?</v>
      </c>
      <c r="CI71" s="108" t="str">
        <f t="shared" ca="1" si="69"/>
        <v/>
      </c>
      <c r="CJ71" s="108" t="str">
        <f t="shared" ca="1" si="69"/>
        <v/>
      </c>
      <c r="CK71" s="108" t="str">
        <f t="shared" ca="1" si="69"/>
        <v/>
      </c>
      <c r="CL71" s="108" t="str">
        <f t="shared" ca="1" si="69"/>
        <v/>
      </c>
      <c r="CM71" s="108" t="str">
        <f t="shared" ca="1" si="69"/>
        <v/>
      </c>
      <c r="CN71" s="108" t="str">
        <f t="shared" ca="1" si="69"/>
        <v/>
      </c>
      <c r="CO71" s="108" t="str">
        <f t="shared" ca="1" si="69"/>
        <v/>
      </c>
      <c r="CP71" s="108" t="str">
        <f t="shared" ca="1" si="69"/>
        <v/>
      </c>
      <c r="CQ71" s="108" t="str">
        <f t="shared" ca="1" si="69"/>
        <v/>
      </c>
      <c r="CR71" s="108" t="str">
        <f t="shared" ca="1" si="69"/>
        <v/>
      </c>
      <c r="CS71" s="108" t="str">
        <f t="shared" ca="1" si="69"/>
        <v/>
      </c>
      <c r="CT71" s="108" t="str">
        <f t="shared" ca="1" si="69"/>
        <v/>
      </c>
      <c r="CU71" s="108" t="str">
        <f t="shared" ca="1" si="69"/>
        <v/>
      </c>
      <c r="CV71" s="108" t="str">
        <f t="shared" ca="1" si="69"/>
        <v/>
      </c>
      <c r="CW71" s="108" t="str">
        <f t="shared" ca="1" si="69"/>
        <v/>
      </c>
      <c r="CX71" s="108" t="str">
        <f t="shared" ca="1" si="69"/>
        <v/>
      </c>
      <c r="CY71" s="108" t="str">
        <f t="shared" ca="1" si="69"/>
        <v/>
      </c>
      <c r="CZ71" s="108" t="str">
        <f t="shared" ca="1" si="69"/>
        <v/>
      </c>
      <c r="DA71" s="108" t="str">
        <f t="shared" ca="1" si="69"/>
        <v/>
      </c>
      <c r="DB71" s="108" t="str">
        <f t="shared" ca="1" si="69"/>
        <v/>
      </c>
      <c r="DC71" s="108" t="str">
        <f t="shared" ca="1" si="69"/>
        <v/>
      </c>
      <c r="DE71" s="205"/>
      <c r="DF71" s="205"/>
      <c r="DG71" s="205"/>
      <c r="DH71" s="205"/>
      <c r="DI71" s="205"/>
      <c r="DJ71" s="205"/>
      <c r="DK71" s="205"/>
      <c r="DL71" s="205"/>
      <c r="DM71" s="205"/>
      <c r="DN71" s="205"/>
      <c r="DO71" s="205"/>
      <c r="DP71" s="205"/>
      <c r="DQ71" s="205"/>
      <c r="DR71" s="205"/>
      <c r="DS71" s="205"/>
      <c r="DT71" s="205"/>
      <c r="DU71" s="205"/>
      <c r="DV71" s="205"/>
      <c r="DW71" s="205"/>
      <c r="DX71" s="205"/>
      <c r="DY71" s="205"/>
      <c r="DZ71" s="205"/>
      <c r="EA71" s="205"/>
      <c r="EB71" s="205"/>
      <c r="EC71" s="205"/>
      <c r="ED71" s="205"/>
      <c r="EE71" s="205"/>
      <c r="EF71" s="205"/>
      <c r="EG71" s="205"/>
      <c r="EH71" s="205"/>
      <c r="EI71" s="205"/>
      <c r="EJ71" s="205"/>
      <c r="EK71" s="205"/>
      <c r="EL71" s="205"/>
      <c r="EM71" s="205"/>
      <c r="EN71" s="205"/>
      <c r="EO71" s="205"/>
      <c r="EP71" s="205"/>
      <c r="EQ71" s="205"/>
      <c r="ER71" s="205"/>
      <c r="ES71" s="205"/>
      <c r="ET71" s="205"/>
      <c r="EU71" s="205"/>
      <c r="EV71" s="205"/>
      <c r="EW71" s="205"/>
      <c r="EX71" s="205"/>
      <c r="EY71" s="205"/>
      <c r="EZ71" s="205"/>
      <c r="FA71" s="205"/>
      <c r="FB71" s="205"/>
      <c r="FC71" s="205"/>
      <c r="FD71" s="205"/>
      <c r="FE71" s="205"/>
      <c r="FF71" s="205"/>
      <c r="FG71" s="205"/>
      <c r="FH71" s="205"/>
      <c r="FI71" s="205"/>
      <c r="FJ71" s="205"/>
      <c r="FK71" s="205"/>
      <c r="FL71" s="205"/>
      <c r="FM71" s="205"/>
      <c r="FN71" s="205"/>
      <c r="FO71" s="205"/>
      <c r="FP71" s="205"/>
      <c r="FQ71" s="205"/>
      <c r="FR71" s="205"/>
      <c r="FS71" s="205"/>
      <c r="FT71" s="205"/>
      <c r="FU71" s="205"/>
      <c r="FV71" s="205"/>
      <c r="FW71" s="205"/>
      <c r="FX71" s="205"/>
      <c r="FY71" s="205"/>
      <c r="FZ71" s="205"/>
      <c r="GA71" s="205"/>
      <c r="GB71" s="205"/>
      <c r="GC71" s="205"/>
      <c r="GD71" s="205"/>
      <c r="GE71" s="205"/>
      <c r="GF71" s="205"/>
      <c r="GG71" s="205"/>
      <c r="GH71" s="205"/>
      <c r="GI71" s="205"/>
      <c r="GJ71" s="205"/>
      <c r="GK71" s="205"/>
      <c r="GL71" s="205"/>
      <c r="GM71" s="205"/>
      <c r="GN71" s="205"/>
      <c r="GO71" s="205"/>
      <c r="GP71" s="205"/>
      <c r="GQ71" s="205"/>
      <c r="GR71" s="205"/>
      <c r="GS71" s="205"/>
      <c r="GT71" s="205"/>
      <c r="GU71" s="205"/>
      <c r="GV71" s="205"/>
      <c r="GW71" s="205"/>
      <c r="GX71" s="205"/>
      <c r="GY71" s="205"/>
      <c r="GZ71" s="205"/>
      <c r="HA71" s="205"/>
      <c r="HB71" s="205"/>
      <c r="HC71" s="205"/>
      <c r="HD71" s="205"/>
    </row>
    <row r="72" spans="1:212" ht="14.25">
      <c r="A72" s="200">
        <v>72</v>
      </c>
      <c r="B72" s="108" t="s">
        <v>1492</v>
      </c>
      <c r="C72" s="108" t="str">
        <f t="shared" ref="C72:DC72" ca="1" si="70">IF(COUNTIF(DD:DD,$B72),INDIRECT(_xludf.CONCAT("B",$A72)),"")</f>
        <v/>
      </c>
      <c r="D72" s="108" t="str">
        <f t="shared" ca="1" si="70"/>
        <v/>
      </c>
      <c r="E72" s="108" t="str">
        <f t="shared" ca="1" si="70"/>
        <v/>
      </c>
      <c r="F72" s="108" t="str">
        <f t="shared" ca="1" si="70"/>
        <v/>
      </c>
      <c r="G72" s="108" t="str">
        <f t="shared" ca="1" si="70"/>
        <v/>
      </c>
      <c r="H72" s="108" t="str">
        <f t="shared" ca="1" si="70"/>
        <v/>
      </c>
      <c r="I72" s="108" t="str">
        <f t="shared" ca="1" si="70"/>
        <v/>
      </c>
      <c r="J72" s="108" t="str">
        <f t="shared" ca="1" si="70"/>
        <v/>
      </c>
      <c r="K72" s="108" t="str">
        <f t="shared" ca="1" si="70"/>
        <v/>
      </c>
      <c r="L72" s="108" t="str">
        <f t="shared" ca="1" si="70"/>
        <v/>
      </c>
      <c r="M72" s="108" t="str">
        <f t="shared" ca="1" si="70"/>
        <v/>
      </c>
      <c r="N72" s="108" t="str">
        <f t="shared" ca="1" si="70"/>
        <v/>
      </c>
      <c r="O72" s="108" t="str">
        <f t="shared" ca="1" si="70"/>
        <v/>
      </c>
      <c r="P72" s="108" t="str">
        <f t="shared" ca="1" si="70"/>
        <v/>
      </c>
      <c r="Q72" s="108" t="e">
        <f t="shared" ca="1" si="70"/>
        <v>#NAME?</v>
      </c>
      <c r="R72" s="108" t="str">
        <f t="shared" ca="1" si="70"/>
        <v/>
      </c>
      <c r="S72" s="108" t="str">
        <f t="shared" ca="1" si="70"/>
        <v/>
      </c>
      <c r="T72" s="108" t="str">
        <f t="shared" ca="1" si="70"/>
        <v/>
      </c>
      <c r="U72" s="108" t="str">
        <f t="shared" ca="1" si="70"/>
        <v/>
      </c>
      <c r="V72" s="108" t="str">
        <f t="shared" ca="1" si="70"/>
        <v/>
      </c>
      <c r="W72" s="108" t="str">
        <f t="shared" ca="1" si="70"/>
        <v/>
      </c>
      <c r="X72" s="108" t="str">
        <f t="shared" ca="1" si="70"/>
        <v/>
      </c>
      <c r="Y72" s="108" t="str">
        <f t="shared" ca="1" si="70"/>
        <v/>
      </c>
      <c r="Z72" s="108" t="e">
        <f t="shared" ca="1" si="70"/>
        <v>#NAME?</v>
      </c>
      <c r="AA72" s="108" t="str">
        <f t="shared" ca="1" si="70"/>
        <v/>
      </c>
      <c r="AB72" s="108" t="str">
        <f t="shared" ca="1" si="70"/>
        <v/>
      </c>
      <c r="AC72" s="108" t="str">
        <f t="shared" ca="1" si="70"/>
        <v/>
      </c>
      <c r="AD72" s="108" t="str">
        <f t="shared" ca="1" si="70"/>
        <v/>
      </c>
      <c r="AE72" s="108" t="str">
        <f t="shared" ca="1" si="70"/>
        <v/>
      </c>
      <c r="AF72" s="108" t="str">
        <f t="shared" ca="1" si="70"/>
        <v/>
      </c>
      <c r="AG72" s="108" t="str">
        <f t="shared" ca="1" si="70"/>
        <v/>
      </c>
      <c r="AH72" s="108" t="str">
        <f t="shared" ca="1" si="70"/>
        <v/>
      </c>
      <c r="AI72" s="108" t="str">
        <f t="shared" ca="1" si="70"/>
        <v/>
      </c>
      <c r="AJ72" s="108" t="str">
        <f t="shared" ca="1" si="70"/>
        <v/>
      </c>
      <c r="AK72" s="108" t="str">
        <f t="shared" ca="1" si="70"/>
        <v/>
      </c>
      <c r="AL72" s="108" t="str">
        <f t="shared" ca="1" si="70"/>
        <v/>
      </c>
      <c r="AM72" s="108" t="str">
        <f t="shared" ca="1" si="70"/>
        <v/>
      </c>
      <c r="AN72" s="108" t="str">
        <f t="shared" ca="1" si="70"/>
        <v/>
      </c>
      <c r="AO72" s="108" t="str">
        <f t="shared" ca="1" si="70"/>
        <v/>
      </c>
      <c r="AP72" s="108" t="str">
        <f t="shared" ca="1" si="70"/>
        <v/>
      </c>
      <c r="AQ72" s="108" t="str">
        <f t="shared" ca="1" si="70"/>
        <v/>
      </c>
      <c r="AR72" s="108" t="str">
        <f t="shared" ca="1" si="70"/>
        <v/>
      </c>
      <c r="AS72" s="108" t="e">
        <f t="shared" ca="1" si="70"/>
        <v>#NAME?</v>
      </c>
      <c r="AT72" s="108" t="str">
        <f t="shared" ca="1" si="70"/>
        <v/>
      </c>
      <c r="AU72" s="108" t="str">
        <f t="shared" ca="1" si="70"/>
        <v/>
      </c>
      <c r="AV72" s="108" t="str">
        <f t="shared" ca="1" si="70"/>
        <v/>
      </c>
      <c r="AW72" s="108" t="str">
        <f t="shared" ca="1" si="70"/>
        <v/>
      </c>
      <c r="AX72" s="108" t="str">
        <f t="shared" ca="1" si="70"/>
        <v/>
      </c>
      <c r="AY72" s="108" t="str">
        <f t="shared" ca="1" si="70"/>
        <v/>
      </c>
      <c r="AZ72" s="108" t="str">
        <f t="shared" ca="1" si="70"/>
        <v/>
      </c>
      <c r="BA72" s="108" t="str">
        <f t="shared" ca="1" si="70"/>
        <v/>
      </c>
      <c r="BB72" s="108" t="str">
        <f t="shared" ca="1" si="70"/>
        <v/>
      </c>
      <c r="BC72" s="108" t="str">
        <f t="shared" ca="1" si="70"/>
        <v/>
      </c>
      <c r="BD72" s="108" t="e">
        <f t="shared" ca="1" si="70"/>
        <v>#NAME?</v>
      </c>
      <c r="BE72" s="108" t="str">
        <f t="shared" ca="1" si="70"/>
        <v/>
      </c>
      <c r="BF72" s="108" t="str">
        <f t="shared" ca="1" si="70"/>
        <v/>
      </c>
      <c r="BG72" s="108" t="str">
        <f t="shared" ca="1" si="70"/>
        <v/>
      </c>
      <c r="BH72" s="108" t="str">
        <f t="shared" ca="1" si="70"/>
        <v/>
      </c>
      <c r="BI72" s="108" t="str">
        <f t="shared" ca="1" si="70"/>
        <v/>
      </c>
      <c r="BJ72" s="108" t="str">
        <f t="shared" ca="1" si="70"/>
        <v/>
      </c>
      <c r="BK72" s="108" t="str">
        <f t="shared" ca="1" si="70"/>
        <v/>
      </c>
      <c r="BL72" s="108" t="str">
        <f t="shared" ca="1" si="70"/>
        <v/>
      </c>
      <c r="BM72" s="108" t="str">
        <f t="shared" ca="1" si="70"/>
        <v/>
      </c>
      <c r="BN72" s="108" t="str">
        <f t="shared" ca="1" si="70"/>
        <v/>
      </c>
      <c r="BO72" s="108" t="str">
        <f t="shared" ca="1" si="70"/>
        <v/>
      </c>
      <c r="BP72" s="108" t="str">
        <f t="shared" ca="1" si="70"/>
        <v/>
      </c>
      <c r="BQ72" s="108" t="str">
        <f t="shared" ca="1" si="70"/>
        <v/>
      </c>
      <c r="BR72" s="108" t="str">
        <f t="shared" ca="1" si="70"/>
        <v/>
      </c>
      <c r="BS72" s="108" t="str">
        <f t="shared" ca="1" si="70"/>
        <v/>
      </c>
      <c r="BT72" s="108" t="str">
        <f t="shared" ca="1" si="70"/>
        <v/>
      </c>
      <c r="BU72" s="108" t="str">
        <f t="shared" ca="1" si="70"/>
        <v/>
      </c>
      <c r="BV72" s="108" t="str">
        <f t="shared" ca="1" si="70"/>
        <v/>
      </c>
      <c r="BW72" s="108" t="str">
        <f t="shared" ca="1" si="70"/>
        <v/>
      </c>
      <c r="BX72" s="108" t="str">
        <f t="shared" ca="1" si="70"/>
        <v/>
      </c>
      <c r="BY72" s="108" t="e">
        <f t="shared" ca="1" si="70"/>
        <v>#NAME?</v>
      </c>
      <c r="BZ72" s="108" t="str">
        <f t="shared" ca="1" si="70"/>
        <v/>
      </c>
      <c r="CA72" s="108" t="str">
        <f t="shared" ca="1" si="70"/>
        <v/>
      </c>
      <c r="CB72" s="108" t="str">
        <f t="shared" ca="1" si="70"/>
        <v/>
      </c>
      <c r="CC72" s="108" t="str">
        <f t="shared" ca="1" si="70"/>
        <v/>
      </c>
      <c r="CD72" s="108" t="str">
        <f t="shared" ca="1" si="70"/>
        <v/>
      </c>
      <c r="CE72" s="108" t="str">
        <f t="shared" ca="1" si="70"/>
        <v/>
      </c>
      <c r="CF72" s="108" t="str">
        <f t="shared" ca="1" si="70"/>
        <v/>
      </c>
      <c r="CG72" s="108" t="str">
        <f t="shared" ca="1" si="70"/>
        <v/>
      </c>
      <c r="CH72" s="108" t="str">
        <f t="shared" ca="1" si="70"/>
        <v/>
      </c>
      <c r="CI72" s="108" t="str">
        <f t="shared" ca="1" si="70"/>
        <v/>
      </c>
      <c r="CJ72" s="108" t="str">
        <f t="shared" ca="1" si="70"/>
        <v/>
      </c>
      <c r="CK72" s="108" t="str">
        <f t="shared" ca="1" si="70"/>
        <v/>
      </c>
      <c r="CL72" s="108" t="str">
        <f t="shared" ca="1" si="70"/>
        <v/>
      </c>
      <c r="CM72" s="108" t="str">
        <f t="shared" ca="1" si="70"/>
        <v/>
      </c>
      <c r="CN72" s="108" t="str">
        <f t="shared" ca="1" si="70"/>
        <v/>
      </c>
      <c r="CO72" s="108" t="str">
        <f t="shared" ca="1" si="70"/>
        <v/>
      </c>
      <c r="CP72" s="108" t="str">
        <f t="shared" ca="1" si="70"/>
        <v/>
      </c>
      <c r="CQ72" s="108" t="str">
        <f t="shared" ca="1" si="70"/>
        <v/>
      </c>
      <c r="CR72" s="108" t="str">
        <f t="shared" ca="1" si="70"/>
        <v/>
      </c>
      <c r="CS72" s="108" t="str">
        <f t="shared" ca="1" si="70"/>
        <v/>
      </c>
      <c r="CT72" s="108" t="e">
        <f t="shared" ca="1" si="70"/>
        <v>#NAME?</v>
      </c>
      <c r="CU72" s="108" t="e">
        <f t="shared" ca="1" si="70"/>
        <v>#NAME?</v>
      </c>
      <c r="CV72" s="108" t="str">
        <f t="shared" ca="1" si="70"/>
        <v/>
      </c>
      <c r="CW72" s="108" t="str">
        <f t="shared" ca="1" si="70"/>
        <v/>
      </c>
      <c r="CX72" s="108" t="str">
        <f t="shared" ca="1" si="70"/>
        <v/>
      </c>
      <c r="CY72" s="108" t="str">
        <f t="shared" ca="1" si="70"/>
        <v/>
      </c>
      <c r="CZ72" s="108" t="e">
        <f t="shared" ca="1" si="70"/>
        <v>#NAME?</v>
      </c>
      <c r="DA72" s="108" t="str">
        <f t="shared" ca="1" si="70"/>
        <v/>
      </c>
      <c r="DB72" s="108" t="str">
        <f t="shared" ca="1" si="70"/>
        <v/>
      </c>
      <c r="DC72" s="108" t="e">
        <f t="shared" ca="1" si="70"/>
        <v>#NAME?</v>
      </c>
      <c r="DE72" s="205"/>
      <c r="DF72" s="205"/>
      <c r="DG72" s="205"/>
      <c r="DH72" s="205"/>
      <c r="DI72" s="205"/>
      <c r="DJ72" s="205"/>
      <c r="DK72" s="205"/>
      <c r="DL72" s="205"/>
      <c r="DM72" s="205"/>
      <c r="DN72" s="205"/>
      <c r="DO72" s="205"/>
      <c r="DP72" s="205"/>
      <c r="DQ72" s="205"/>
      <c r="DR72" s="205"/>
      <c r="DS72" s="205"/>
      <c r="DT72" s="205"/>
      <c r="DU72" s="205"/>
      <c r="DV72" s="205"/>
      <c r="DW72" s="205"/>
      <c r="DX72" s="205"/>
      <c r="DY72" s="205"/>
      <c r="DZ72" s="205"/>
      <c r="EA72" s="205"/>
      <c r="EB72" s="205"/>
      <c r="EC72" s="205"/>
      <c r="ED72" s="205"/>
      <c r="EE72" s="205"/>
      <c r="EF72" s="205"/>
      <c r="EG72" s="205"/>
      <c r="EH72" s="205"/>
      <c r="EI72" s="205"/>
      <c r="EJ72" s="205"/>
      <c r="EK72" s="205"/>
      <c r="EL72" s="205"/>
      <c r="EM72" s="205"/>
      <c r="EN72" s="205"/>
      <c r="EO72" s="205"/>
      <c r="EP72" s="205"/>
      <c r="EQ72" s="205"/>
      <c r="ER72" s="205"/>
      <c r="ES72" s="205"/>
      <c r="ET72" s="205"/>
      <c r="EU72" s="205"/>
      <c r="EV72" s="205"/>
      <c r="EW72" s="205"/>
      <c r="EX72" s="205"/>
      <c r="EY72" s="205"/>
      <c r="EZ72" s="205"/>
      <c r="FA72" s="205"/>
      <c r="FB72" s="205"/>
      <c r="FC72" s="205"/>
      <c r="FD72" s="205"/>
      <c r="FE72" s="205"/>
      <c r="FF72" s="205"/>
      <c r="FG72" s="205"/>
      <c r="FH72" s="205"/>
      <c r="FI72" s="205"/>
      <c r="FJ72" s="205"/>
      <c r="FK72" s="205"/>
      <c r="FL72" s="205"/>
      <c r="FM72" s="205"/>
      <c r="FN72" s="205"/>
      <c r="FO72" s="205"/>
      <c r="FP72" s="205"/>
      <c r="FQ72" s="205"/>
      <c r="FR72" s="205"/>
      <c r="FS72" s="205"/>
      <c r="FT72" s="205"/>
      <c r="FU72" s="205"/>
      <c r="FV72" s="205"/>
      <c r="FW72" s="205"/>
      <c r="FX72" s="205"/>
      <c r="FY72" s="205"/>
      <c r="FZ72" s="205"/>
      <c r="GA72" s="205"/>
      <c r="GB72" s="205"/>
      <c r="GC72" s="205"/>
      <c r="GD72" s="205"/>
      <c r="GE72" s="205"/>
      <c r="GF72" s="205"/>
      <c r="GG72" s="205"/>
      <c r="GH72" s="205"/>
      <c r="GI72" s="205"/>
      <c r="GJ72" s="205"/>
      <c r="GK72" s="205"/>
      <c r="GL72" s="205"/>
      <c r="GM72" s="205"/>
      <c r="GN72" s="205"/>
      <c r="GO72" s="205"/>
      <c r="GP72" s="205"/>
      <c r="GQ72" s="205"/>
      <c r="GR72" s="205"/>
      <c r="GS72" s="205"/>
      <c r="GT72" s="205"/>
      <c r="GU72" s="205"/>
      <c r="GV72" s="205"/>
      <c r="GW72" s="205"/>
      <c r="GX72" s="205"/>
      <c r="GY72" s="205"/>
      <c r="GZ72" s="205"/>
      <c r="HA72" s="205"/>
      <c r="HB72" s="205"/>
      <c r="HC72" s="205"/>
      <c r="HD72" s="205"/>
    </row>
    <row r="73" spans="1:212" ht="14.25">
      <c r="A73" s="200">
        <v>73</v>
      </c>
      <c r="B73" s="202" t="s">
        <v>1494</v>
      </c>
      <c r="C73" s="108" t="e">
        <f t="shared" ref="C73:DC73" ca="1" si="71">IF(COUNTIF(DD:DD,$B73),INDIRECT(_xludf.CONCAT("B",$A73)),"")</f>
        <v>#NAME?</v>
      </c>
      <c r="D73" s="108" t="e">
        <f t="shared" ca="1" si="71"/>
        <v>#NAME?</v>
      </c>
      <c r="E73" s="108" t="e">
        <f t="shared" ca="1" si="71"/>
        <v>#NAME?</v>
      </c>
      <c r="F73" s="108" t="e">
        <f t="shared" ca="1" si="71"/>
        <v>#NAME?</v>
      </c>
      <c r="G73" s="108" t="e">
        <f t="shared" ca="1" si="71"/>
        <v>#NAME?</v>
      </c>
      <c r="H73" s="108" t="e">
        <f t="shared" ca="1" si="71"/>
        <v>#NAME?</v>
      </c>
      <c r="I73" s="108" t="e">
        <f t="shared" ca="1" si="71"/>
        <v>#NAME?</v>
      </c>
      <c r="J73" s="108" t="str">
        <f t="shared" ca="1" si="71"/>
        <v/>
      </c>
      <c r="K73" s="108" t="str">
        <f t="shared" ca="1" si="71"/>
        <v/>
      </c>
      <c r="L73" s="108" t="e">
        <f t="shared" ca="1" si="71"/>
        <v>#NAME?</v>
      </c>
      <c r="M73" s="108" t="e">
        <f t="shared" ca="1" si="71"/>
        <v>#NAME?</v>
      </c>
      <c r="N73" s="108" t="e">
        <f t="shared" ca="1" si="71"/>
        <v>#NAME?</v>
      </c>
      <c r="O73" s="108" t="e">
        <f t="shared" ca="1" si="71"/>
        <v>#NAME?</v>
      </c>
      <c r="P73" s="108" t="e">
        <f t="shared" ca="1" si="71"/>
        <v>#NAME?</v>
      </c>
      <c r="Q73" s="108" t="e">
        <f t="shared" ca="1" si="71"/>
        <v>#NAME?</v>
      </c>
      <c r="R73" s="108" t="e">
        <f t="shared" ca="1" si="71"/>
        <v>#NAME?</v>
      </c>
      <c r="S73" s="108" t="e">
        <f t="shared" ca="1" si="71"/>
        <v>#NAME?</v>
      </c>
      <c r="T73" s="108" t="e">
        <f t="shared" ca="1" si="71"/>
        <v>#NAME?</v>
      </c>
      <c r="U73" s="108" t="e">
        <f t="shared" ca="1" si="71"/>
        <v>#NAME?</v>
      </c>
      <c r="V73" s="108" t="e">
        <f t="shared" ca="1" si="71"/>
        <v>#NAME?</v>
      </c>
      <c r="W73" s="108" t="str">
        <f t="shared" ca="1" si="71"/>
        <v/>
      </c>
      <c r="X73" s="108" t="str">
        <f t="shared" ca="1" si="71"/>
        <v/>
      </c>
      <c r="Y73" s="108" t="str">
        <f t="shared" ca="1" si="71"/>
        <v/>
      </c>
      <c r="Z73" s="108" t="e">
        <f t="shared" ca="1" si="71"/>
        <v>#NAME?</v>
      </c>
      <c r="AA73" s="108" t="e">
        <f t="shared" ca="1" si="71"/>
        <v>#NAME?</v>
      </c>
      <c r="AB73" s="108" t="e">
        <f t="shared" ca="1" si="71"/>
        <v>#NAME?</v>
      </c>
      <c r="AC73" s="108" t="str">
        <f t="shared" ca="1" si="71"/>
        <v/>
      </c>
      <c r="AD73" s="108" t="e">
        <f t="shared" ca="1" si="71"/>
        <v>#NAME?</v>
      </c>
      <c r="AE73" s="108" t="e">
        <f t="shared" ca="1" si="71"/>
        <v>#NAME?</v>
      </c>
      <c r="AF73" s="108" t="e">
        <f t="shared" ca="1" si="71"/>
        <v>#NAME?</v>
      </c>
      <c r="AG73" s="108" t="e">
        <f t="shared" ca="1" si="71"/>
        <v>#NAME?</v>
      </c>
      <c r="AH73" s="108" t="e">
        <f t="shared" ca="1" si="71"/>
        <v>#NAME?</v>
      </c>
      <c r="AI73" s="108" t="str">
        <f t="shared" ca="1" si="71"/>
        <v/>
      </c>
      <c r="AJ73" s="108" t="e">
        <f t="shared" ca="1" si="71"/>
        <v>#NAME?</v>
      </c>
      <c r="AK73" s="108" t="e">
        <f t="shared" ca="1" si="71"/>
        <v>#NAME?</v>
      </c>
      <c r="AL73" s="108" t="e">
        <f t="shared" ca="1" si="71"/>
        <v>#NAME?</v>
      </c>
      <c r="AM73" s="108" t="e">
        <f t="shared" ca="1" si="71"/>
        <v>#NAME?</v>
      </c>
      <c r="AN73" s="108" t="e">
        <f t="shared" ca="1" si="71"/>
        <v>#NAME?</v>
      </c>
      <c r="AO73" s="108" t="e">
        <f t="shared" ca="1" si="71"/>
        <v>#NAME?</v>
      </c>
      <c r="AP73" s="108" t="e">
        <f t="shared" ca="1" si="71"/>
        <v>#NAME?</v>
      </c>
      <c r="AQ73" s="108" t="e">
        <f t="shared" ca="1" si="71"/>
        <v>#NAME?</v>
      </c>
      <c r="AR73" s="108" t="str">
        <f t="shared" ca="1" si="71"/>
        <v/>
      </c>
      <c r="AS73" s="108" t="e">
        <f t="shared" ca="1" si="71"/>
        <v>#NAME?</v>
      </c>
      <c r="AT73" s="108" t="e">
        <f t="shared" ca="1" si="71"/>
        <v>#NAME?</v>
      </c>
      <c r="AU73" s="108" t="e">
        <f t="shared" ca="1" si="71"/>
        <v>#NAME?</v>
      </c>
      <c r="AV73" s="108" t="e">
        <f t="shared" ca="1" si="71"/>
        <v>#NAME?</v>
      </c>
      <c r="AW73" s="108" t="e">
        <f t="shared" ca="1" si="71"/>
        <v>#NAME?</v>
      </c>
      <c r="AX73" s="108" t="e">
        <f t="shared" ca="1" si="71"/>
        <v>#NAME?</v>
      </c>
      <c r="AY73" s="108" t="e">
        <f t="shared" ca="1" si="71"/>
        <v>#NAME?</v>
      </c>
      <c r="AZ73" s="108" t="e">
        <f t="shared" ca="1" si="71"/>
        <v>#NAME?</v>
      </c>
      <c r="BA73" s="108" t="e">
        <f t="shared" ca="1" si="71"/>
        <v>#NAME?</v>
      </c>
      <c r="BB73" s="108" t="e">
        <f t="shared" ca="1" si="71"/>
        <v>#NAME?</v>
      </c>
      <c r="BC73" s="108" t="e">
        <f t="shared" ca="1" si="71"/>
        <v>#NAME?</v>
      </c>
      <c r="BD73" s="108" t="e">
        <f t="shared" ca="1" si="71"/>
        <v>#NAME?</v>
      </c>
      <c r="BE73" s="108" t="e">
        <f t="shared" ca="1" si="71"/>
        <v>#NAME?</v>
      </c>
      <c r="BF73" s="108" t="e">
        <f t="shared" ca="1" si="71"/>
        <v>#NAME?</v>
      </c>
      <c r="BG73" s="108" t="str">
        <f t="shared" ca="1" si="71"/>
        <v/>
      </c>
      <c r="BH73" s="108" t="str">
        <f t="shared" ca="1" si="71"/>
        <v/>
      </c>
      <c r="BI73" s="108" t="e">
        <f t="shared" ca="1" si="71"/>
        <v>#NAME?</v>
      </c>
      <c r="BJ73" s="108" t="str">
        <f t="shared" ca="1" si="71"/>
        <v/>
      </c>
      <c r="BK73" s="108" t="e">
        <f t="shared" ca="1" si="71"/>
        <v>#NAME?</v>
      </c>
      <c r="BL73" s="108" t="e">
        <f t="shared" ca="1" si="71"/>
        <v>#NAME?</v>
      </c>
      <c r="BM73" s="108" t="e">
        <f t="shared" ca="1" si="71"/>
        <v>#NAME?</v>
      </c>
      <c r="BN73" s="108" t="e">
        <f t="shared" ca="1" si="71"/>
        <v>#NAME?</v>
      </c>
      <c r="BO73" s="108" t="e">
        <f t="shared" ca="1" si="71"/>
        <v>#NAME?</v>
      </c>
      <c r="BP73" s="108" t="e">
        <f t="shared" ca="1" si="71"/>
        <v>#NAME?</v>
      </c>
      <c r="BQ73" s="108" t="e">
        <f t="shared" ca="1" si="71"/>
        <v>#NAME?</v>
      </c>
      <c r="BR73" s="108" t="e">
        <f t="shared" ca="1" si="71"/>
        <v>#NAME?</v>
      </c>
      <c r="BS73" s="108" t="e">
        <f t="shared" ca="1" si="71"/>
        <v>#NAME?</v>
      </c>
      <c r="BT73" s="108" t="e">
        <f t="shared" ca="1" si="71"/>
        <v>#NAME?</v>
      </c>
      <c r="BU73" s="108" t="str">
        <f t="shared" ca="1" si="71"/>
        <v/>
      </c>
      <c r="BV73" s="108" t="str">
        <f t="shared" ca="1" si="71"/>
        <v/>
      </c>
      <c r="BW73" s="108" t="e">
        <f t="shared" ca="1" si="71"/>
        <v>#NAME?</v>
      </c>
      <c r="BX73" s="108" t="e">
        <f t="shared" ca="1" si="71"/>
        <v>#NAME?</v>
      </c>
      <c r="BY73" s="108" t="e">
        <f t="shared" ca="1" si="71"/>
        <v>#NAME?</v>
      </c>
      <c r="BZ73" s="108" t="e">
        <f t="shared" ca="1" si="71"/>
        <v>#NAME?</v>
      </c>
      <c r="CA73" s="108" t="e">
        <f t="shared" ca="1" si="71"/>
        <v>#NAME?</v>
      </c>
      <c r="CB73" s="108" t="e">
        <f t="shared" ca="1" si="71"/>
        <v>#NAME?</v>
      </c>
      <c r="CC73" s="108" t="e">
        <f t="shared" ca="1" si="71"/>
        <v>#NAME?</v>
      </c>
      <c r="CD73" s="108" t="e">
        <f t="shared" ca="1" si="71"/>
        <v>#NAME?</v>
      </c>
      <c r="CE73" s="108" t="e">
        <f t="shared" ca="1" si="71"/>
        <v>#NAME?</v>
      </c>
      <c r="CF73" s="108" t="e">
        <f t="shared" ca="1" si="71"/>
        <v>#NAME?</v>
      </c>
      <c r="CG73" s="108" t="e">
        <f t="shared" ca="1" si="71"/>
        <v>#NAME?</v>
      </c>
      <c r="CH73" s="108" t="e">
        <f t="shared" ca="1" si="71"/>
        <v>#NAME?</v>
      </c>
      <c r="CI73" s="108" t="e">
        <f t="shared" ca="1" si="71"/>
        <v>#NAME?</v>
      </c>
      <c r="CJ73" s="108" t="e">
        <f t="shared" ca="1" si="71"/>
        <v>#NAME?</v>
      </c>
      <c r="CK73" s="108" t="e">
        <f t="shared" ca="1" si="71"/>
        <v>#NAME?</v>
      </c>
      <c r="CL73" s="108" t="e">
        <f t="shared" ca="1" si="71"/>
        <v>#NAME?</v>
      </c>
      <c r="CM73" s="108" t="e">
        <f t="shared" ca="1" si="71"/>
        <v>#NAME?</v>
      </c>
      <c r="CN73" s="108" t="e">
        <f t="shared" ca="1" si="71"/>
        <v>#NAME?</v>
      </c>
      <c r="CO73" s="108" t="e">
        <f t="shared" ca="1" si="71"/>
        <v>#NAME?</v>
      </c>
      <c r="CP73" s="108" t="e">
        <f t="shared" ca="1" si="71"/>
        <v>#NAME?</v>
      </c>
      <c r="CQ73" s="108" t="e">
        <f t="shared" ca="1" si="71"/>
        <v>#NAME?</v>
      </c>
      <c r="CR73" s="108" t="e">
        <f t="shared" ca="1" si="71"/>
        <v>#NAME?</v>
      </c>
      <c r="CS73" s="108" t="e">
        <f t="shared" ca="1" si="71"/>
        <v>#NAME?</v>
      </c>
      <c r="CT73" s="108" t="e">
        <f t="shared" ca="1" si="71"/>
        <v>#NAME?</v>
      </c>
      <c r="CU73" s="108" t="e">
        <f t="shared" ca="1" si="71"/>
        <v>#NAME?</v>
      </c>
      <c r="CV73" s="108" t="e">
        <f t="shared" ca="1" si="71"/>
        <v>#NAME?</v>
      </c>
      <c r="CW73" s="108" t="str">
        <f t="shared" ca="1" si="71"/>
        <v/>
      </c>
      <c r="CX73" s="108" t="e">
        <f t="shared" ca="1" si="71"/>
        <v>#NAME?</v>
      </c>
      <c r="CY73" s="108" t="e">
        <f t="shared" ca="1" si="71"/>
        <v>#NAME?</v>
      </c>
      <c r="CZ73" s="108" t="e">
        <f t="shared" ca="1" si="71"/>
        <v>#NAME?</v>
      </c>
      <c r="DA73" s="108" t="e">
        <f t="shared" ca="1" si="71"/>
        <v>#NAME?</v>
      </c>
      <c r="DB73" s="108" t="e">
        <f t="shared" ca="1" si="71"/>
        <v>#NAME?</v>
      </c>
      <c r="DC73" s="108" t="e">
        <f t="shared" ca="1" si="71"/>
        <v>#NAME?</v>
      </c>
      <c r="DE73" s="205"/>
      <c r="DF73" s="205"/>
      <c r="DG73" s="205"/>
      <c r="DH73" s="205"/>
      <c r="DI73" s="205"/>
      <c r="DJ73" s="205"/>
      <c r="DK73" s="205"/>
      <c r="DL73" s="205"/>
      <c r="DM73" s="205"/>
      <c r="DN73" s="205"/>
      <c r="DO73" s="205"/>
      <c r="DP73" s="205"/>
      <c r="DQ73" s="205"/>
      <c r="DR73" s="205"/>
      <c r="DS73" s="205"/>
      <c r="DT73" s="205"/>
      <c r="DU73" s="205"/>
      <c r="DV73" s="205"/>
      <c r="DW73" s="205"/>
      <c r="DX73" s="205"/>
      <c r="DY73" s="205"/>
      <c r="DZ73" s="205"/>
      <c r="EA73" s="205"/>
      <c r="EB73" s="205"/>
      <c r="EC73" s="205"/>
      <c r="ED73" s="205"/>
      <c r="EE73" s="205"/>
      <c r="EF73" s="205"/>
      <c r="EG73" s="205"/>
      <c r="EH73" s="205"/>
      <c r="EI73" s="205"/>
      <c r="EJ73" s="205"/>
      <c r="EK73" s="205"/>
      <c r="EL73" s="205"/>
      <c r="EM73" s="205"/>
      <c r="EN73" s="205"/>
      <c r="EO73" s="205"/>
      <c r="EP73" s="205"/>
      <c r="EQ73" s="205"/>
      <c r="ER73" s="205"/>
      <c r="ES73" s="205"/>
      <c r="ET73" s="205"/>
      <c r="EU73" s="205"/>
      <c r="EV73" s="205"/>
      <c r="EW73" s="205"/>
      <c r="EX73" s="205"/>
      <c r="EY73" s="205"/>
      <c r="EZ73" s="205"/>
      <c r="FA73" s="205"/>
      <c r="FB73" s="205"/>
      <c r="FC73" s="205"/>
      <c r="FD73" s="205"/>
      <c r="FE73" s="205"/>
      <c r="FF73" s="205"/>
      <c r="FG73" s="205"/>
      <c r="FH73" s="205"/>
      <c r="FI73" s="205"/>
      <c r="FJ73" s="205"/>
      <c r="FK73" s="205"/>
      <c r="FL73" s="205"/>
      <c r="FM73" s="205"/>
      <c r="FN73" s="205"/>
      <c r="FO73" s="205"/>
      <c r="FP73" s="205"/>
      <c r="FQ73" s="205"/>
      <c r="FR73" s="205"/>
      <c r="FS73" s="205"/>
      <c r="FT73" s="205"/>
      <c r="FU73" s="205"/>
      <c r="FV73" s="205"/>
      <c r="FW73" s="205"/>
      <c r="FX73" s="205"/>
      <c r="FY73" s="205"/>
      <c r="FZ73" s="205"/>
      <c r="GA73" s="205"/>
      <c r="GB73" s="205"/>
      <c r="GC73" s="205"/>
      <c r="GD73" s="205"/>
      <c r="GE73" s="205"/>
      <c r="GF73" s="205"/>
      <c r="GG73" s="205"/>
      <c r="GH73" s="205"/>
      <c r="GI73" s="205"/>
      <c r="GJ73" s="205"/>
      <c r="GK73" s="205"/>
      <c r="GL73" s="205"/>
      <c r="GM73" s="205"/>
      <c r="GN73" s="205"/>
      <c r="GO73" s="205"/>
      <c r="GP73" s="205"/>
      <c r="GQ73" s="205"/>
      <c r="GR73" s="205"/>
      <c r="GS73" s="205"/>
      <c r="GT73" s="205"/>
      <c r="GU73" s="205"/>
      <c r="GV73" s="205"/>
      <c r="GW73" s="205"/>
      <c r="GX73" s="205"/>
      <c r="GY73" s="205"/>
      <c r="GZ73" s="205"/>
      <c r="HA73" s="205"/>
      <c r="HB73" s="205"/>
      <c r="HC73" s="205"/>
      <c r="HD73" s="205"/>
    </row>
    <row r="74" spans="1:212" ht="14.25">
      <c r="A74" s="200">
        <v>74</v>
      </c>
      <c r="B74" s="108" t="s">
        <v>1499</v>
      </c>
      <c r="C74" s="108" t="e">
        <f t="shared" ref="C74:DC74" ca="1" si="72">IF(COUNTIF(DD:DD,$B74),INDIRECT(_xludf.CONCAT("B",$A74)),"")</f>
        <v>#NAME?</v>
      </c>
      <c r="D74" s="108" t="str">
        <f t="shared" ca="1" si="72"/>
        <v/>
      </c>
      <c r="E74" s="108" t="str">
        <f t="shared" ca="1" si="72"/>
        <v/>
      </c>
      <c r="F74" s="108" t="str">
        <f t="shared" ca="1" si="72"/>
        <v/>
      </c>
      <c r="G74" s="108" t="str">
        <f t="shared" ca="1" si="72"/>
        <v/>
      </c>
      <c r="H74" s="108" t="str">
        <f t="shared" ca="1" si="72"/>
        <v/>
      </c>
      <c r="I74" s="108" t="str">
        <f t="shared" ca="1" si="72"/>
        <v/>
      </c>
      <c r="J74" s="108" t="str">
        <f t="shared" ca="1" si="72"/>
        <v/>
      </c>
      <c r="K74" s="108" t="str">
        <f t="shared" ca="1" si="72"/>
        <v/>
      </c>
      <c r="L74" s="108" t="str">
        <f t="shared" ca="1" si="72"/>
        <v/>
      </c>
      <c r="M74" s="108" t="e">
        <f t="shared" ca="1" si="72"/>
        <v>#NAME?</v>
      </c>
      <c r="N74" s="108" t="str">
        <f t="shared" ca="1" si="72"/>
        <v/>
      </c>
      <c r="O74" s="108" t="str">
        <f t="shared" ca="1" si="72"/>
        <v/>
      </c>
      <c r="P74" s="108" t="str">
        <f t="shared" ca="1" si="72"/>
        <v/>
      </c>
      <c r="Q74" s="108" t="str">
        <f t="shared" ca="1" si="72"/>
        <v/>
      </c>
      <c r="R74" s="108" t="str">
        <f t="shared" ca="1" si="72"/>
        <v/>
      </c>
      <c r="S74" s="108" t="str">
        <f t="shared" ca="1" si="72"/>
        <v/>
      </c>
      <c r="T74" s="108" t="str">
        <f t="shared" ca="1" si="72"/>
        <v/>
      </c>
      <c r="U74" s="108" t="str">
        <f t="shared" ca="1" si="72"/>
        <v/>
      </c>
      <c r="V74" s="108" t="str">
        <f t="shared" ca="1" si="72"/>
        <v/>
      </c>
      <c r="W74" s="108" t="str">
        <f t="shared" ca="1" si="72"/>
        <v/>
      </c>
      <c r="X74" s="108" t="str">
        <f t="shared" ca="1" si="72"/>
        <v/>
      </c>
      <c r="Y74" s="108" t="str">
        <f t="shared" ca="1" si="72"/>
        <v/>
      </c>
      <c r="Z74" s="108" t="str">
        <f t="shared" ca="1" si="72"/>
        <v/>
      </c>
      <c r="AA74" s="108" t="str">
        <f t="shared" ca="1" si="72"/>
        <v/>
      </c>
      <c r="AB74" s="108" t="str">
        <f t="shared" ca="1" si="72"/>
        <v/>
      </c>
      <c r="AC74" s="108" t="str">
        <f t="shared" ca="1" si="72"/>
        <v/>
      </c>
      <c r="AD74" s="108" t="str">
        <f t="shared" ca="1" si="72"/>
        <v/>
      </c>
      <c r="AE74" s="108" t="str">
        <f t="shared" ca="1" si="72"/>
        <v/>
      </c>
      <c r="AF74" s="108" t="str">
        <f t="shared" ca="1" si="72"/>
        <v/>
      </c>
      <c r="AG74" s="108" t="str">
        <f t="shared" ca="1" si="72"/>
        <v/>
      </c>
      <c r="AH74" s="108" t="str">
        <f t="shared" ca="1" si="72"/>
        <v/>
      </c>
      <c r="AI74" s="108" t="str">
        <f t="shared" ca="1" si="72"/>
        <v/>
      </c>
      <c r="AJ74" s="108" t="str">
        <f t="shared" ca="1" si="72"/>
        <v/>
      </c>
      <c r="AK74" s="108" t="str">
        <f t="shared" ca="1" si="72"/>
        <v/>
      </c>
      <c r="AL74" s="108" t="str">
        <f t="shared" ca="1" si="72"/>
        <v/>
      </c>
      <c r="AM74" s="108" t="str">
        <f t="shared" ca="1" si="72"/>
        <v/>
      </c>
      <c r="AN74" s="108" t="str">
        <f t="shared" ca="1" si="72"/>
        <v/>
      </c>
      <c r="AO74" s="108" t="str">
        <f t="shared" ca="1" si="72"/>
        <v/>
      </c>
      <c r="AP74" s="108" t="str">
        <f t="shared" ca="1" si="72"/>
        <v/>
      </c>
      <c r="AQ74" s="108" t="str">
        <f t="shared" ca="1" si="72"/>
        <v/>
      </c>
      <c r="AR74" s="108" t="str">
        <f t="shared" ca="1" si="72"/>
        <v/>
      </c>
      <c r="AS74" s="108" t="str">
        <f t="shared" ca="1" si="72"/>
        <v/>
      </c>
      <c r="AT74" s="108" t="str">
        <f t="shared" ca="1" si="72"/>
        <v/>
      </c>
      <c r="AU74" s="108" t="str">
        <f t="shared" ca="1" si="72"/>
        <v/>
      </c>
      <c r="AV74" s="108" t="str">
        <f t="shared" ca="1" si="72"/>
        <v/>
      </c>
      <c r="AW74" s="108" t="str">
        <f t="shared" ca="1" si="72"/>
        <v/>
      </c>
      <c r="AX74" s="108" t="str">
        <f t="shared" ca="1" si="72"/>
        <v/>
      </c>
      <c r="AY74" s="108" t="str">
        <f t="shared" ca="1" si="72"/>
        <v/>
      </c>
      <c r="AZ74" s="108" t="str">
        <f t="shared" ca="1" si="72"/>
        <v/>
      </c>
      <c r="BA74" s="108" t="str">
        <f t="shared" ca="1" si="72"/>
        <v/>
      </c>
      <c r="BB74" s="108" t="str">
        <f t="shared" ca="1" si="72"/>
        <v/>
      </c>
      <c r="BC74" s="108" t="str">
        <f t="shared" ca="1" si="72"/>
        <v/>
      </c>
      <c r="BD74" s="108" t="str">
        <f t="shared" ca="1" si="72"/>
        <v/>
      </c>
      <c r="BE74" s="108" t="str">
        <f t="shared" ca="1" si="72"/>
        <v/>
      </c>
      <c r="BF74" s="108" t="str">
        <f t="shared" ca="1" si="72"/>
        <v/>
      </c>
      <c r="BG74" s="108" t="str">
        <f t="shared" ca="1" si="72"/>
        <v/>
      </c>
      <c r="BH74" s="108" t="str">
        <f t="shared" ca="1" si="72"/>
        <v/>
      </c>
      <c r="BI74" s="108" t="str">
        <f t="shared" ca="1" si="72"/>
        <v/>
      </c>
      <c r="BJ74" s="108" t="str">
        <f t="shared" ca="1" si="72"/>
        <v/>
      </c>
      <c r="BK74" s="108" t="str">
        <f t="shared" ca="1" si="72"/>
        <v/>
      </c>
      <c r="BL74" s="108" t="str">
        <f t="shared" ca="1" si="72"/>
        <v/>
      </c>
      <c r="BM74" s="108" t="str">
        <f t="shared" ca="1" si="72"/>
        <v/>
      </c>
      <c r="BN74" s="108" t="str">
        <f t="shared" ca="1" si="72"/>
        <v/>
      </c>
      <c r="BO74" s="108" t="str">
        <f t="shared" ca="1" si="72"/>
        <v/>
      </c>
      <c r="BP74" s="108" t="str">
        <f t="shared" ca="1" si="72"/>
        <v/>
      </c>
      <c r="BQ74" s="108" t="str">
        <f t="shared" ca="1" si="72"/>
        <v/>
      </c>
      <c r="BR74" s="108" t="e">
        <f t="shared" ca="1" si="72"/>
        <v>#NAME?</v>
      </c>
      <c r="BS74" s="108" t="e">
        <f t="shared" ca="1" si="72"/>
        <v>#NAME?</v>
      </c>
      <c r="BT74" s="108" t="e">
        <f t="shared" ca="1" si="72"/>
        <v>#NAME?</v>
      </c>
      <c r="BU74" s="108" t="str">
        <f t="shared" ca="1" si="72"/>
        <v/>
      </c>
      <c r="BV74" s="108" t="str">
        <f t="shared" ca="1" si="72"/>
        <v/>
      </c>
      <c r="BW74" s="108" t="str">
        <f t="shared" ca="1" si="72"/>
        <v/>
      </c>
      <c r="BX74" s="108" t="str">
        <f t="shared" ca="1" si="72"/>
        <v/>
      </c>
      <c r="BY74" s="108" t="str">
        <f t="shared" ca="1" si="72"/>
        <v/>
      </c>
      <c r="BZ74" s="108" t="str">
        <f t="shared" ca="1" si="72"/>
        <v/>
      </c>
      <c r="CA74" s="108" t="str">
        <f t="shared" ca="1" si="72"/>
        <v/>
      </c>
      <c r="CB74" s="108" t="str">
        <f t="shared" ca="1" si="72"/>
        <v/>
      </c>
      <c r="CC74" s="108" t="str">
        <f t="shared" ca="1" si="72"/>
        <v/>
      </c>
      <c r="CD74" s="108" t="str">
        <f t="shared" ca="1" si="72"/>
        <v/>
      </c>
      <c r="CE74" s="108" t="str">
        <f t="shared" ca="1" si="72"/>
        <v/>
      </c>
      <c r="CF74" s="108" t="str">
        <f t="shared" ca="1" si="72"/>
        <v/>
      </c>
      <c r="CG74" s="108" t="str">
        <f t="shared" ca="1" si="72"/>
        <v/>
      </c>
      <c r="CH74" s="108" t="str">
        <f t="shared" ca="1" si="72"/>
        <v/>
      </c>
      <c r="CI74" s="108" t="str">
        <f t="shared" ca="1" si="72"/>
        <v/>
      </c>
      <c r="CJ74" s="108" t="str">
        <f t="shared" ca="1" si="72"/>
        <v/>
      </c>
      <c r="CK74" s="108" t="str">
        <f t="shared" ca="1" si="72"/>
        <v/>
      </c>
      <c r="CL74" s="108" t="e">
        <f t="shared" ca="1" si="72"/>
        <v>#NAME?</v>
      </c>
      <c r="CM74" s="108" t="str">
        <f t="shared" ca="1" si="72"/>
        <v/>
      </c>
      <c r="CN74" s="108" t="str">
        <f t="shared" ca="1" si="72"/>
        <v/>
      </c>
      <c r="CO74" s="108" t="str">
        <f t="shared" ca="1" si="72"/>
        <v/>
      </c>
      <c r="CP74" s="108" t="e">
        <f t="shared" ca="1" si="72"/>
        <v>#NAME?</v>
      </c>
      <c r="CQ74" s="108" t="str">
        <f t="shared" ca="1" si="72"/>
        <v/>
      </c>
      <c r="CR74" s="108" t="str">
        <f t="shared" ca="1" si="72"/>
        <v/>
      </c>
      <c r="CS74" s="108" t="str">
        <f t="shared" ca="1" si="72"/>
        <v/>
      </c>
      <c r="CT74" s="108" t="str">
        <f t="shared" ca="1" si="72"/>
        <v/>
      </c>
      <c r="CU74" s="108" t="str">
        <f t="shared" ca="1" si="72"/>
        <v/>
      </c>
      <c r="CV74" s="108" t="str">
        <f t="shared" ca="1" si="72"/>
        <v/>
      </c>
      <c r="CW74" s="108" t="str">
        <f t="shared" ca="1" si="72"/>
        <v/>
      </c>
      <c r="CX74" s="108" t="e">
        <f t="shared" ca="1" si="72"/>
        <v>#NAME?</v>
      </c>
      <c r="CY74" s="108" t="str">
        <f t="shared" ca="1" si="72"/>
        <v/>
      </c>
      <c r="CZ74" s="108" t="str">
        <f t="shared" ca="1" si="72"/>
        <v/>
      </c>
      <c r="DA74" s="108" t="str">
        <f t="shared" ca="1" si="72"/>
        <v/>
      </c>
      <c r="DB74" s="108" t="str">
        <f t="shared" ca="1" si="72"/>
        <v/>
      </c>
      <c r="DC74" s="108" t="str">
        <f t="shared" ca="1" si="72"/>
        <v/>
      </c>
      <c r="DE74" s="205"/>
      <c r="DF74" s="205"/>
      <c r="DG74" s="205"/>
      <c r="DH74" s="205"/>
      <c r="DI74" s="205"/>
      <c r="DJ74" s="205"/>
      <c r="DK74" s="205"/>
      <c r="DL74" s="205"/>
      <c r="DM74" s="205"/>
      <c r="DN74" s="205"/>
      <c r="DO74" s="205"/>
      <c r="DP74" s="205"/>
      <c r="DQ74" s="205"/>
      <c r="DR74" s="205"/>
      <c r="DS74" s="205"/>
      <c r="DT74" s="205"/>
      <c r="DU74" s="205"/>
      <c r="DV74" s="205"/>
      <c r="DW74" s="205"/>
      <c r="DX74" s="205"/>
      <c r="DY74" s="205"/>
      <c r="DZ74" s="205"/>
      <c r="EA74" s="205"/>
      <c r="EB74" s="205"/>
      <c r="EC74" s="205"/>
      <c r="ED74" s="205"/>
      <c r="EE74" s="205"/>
      <c r="EF74" s="205"/>
      <c r="EG74" s="205"/>
      <c r="EH74" s="205"/>
      <c r="EI74" s="205"/>
      <c r="EJ74" s="205"/>
      <c r="EK74" s="205"/>
      <c r="EL74" s="205"/>
      <c r="EM74" s="205"/>
      <c r="EN74" s="205"/>
      <c r="EO74" s="205"/>
      <c r="EP74" s="205"/>
      <c r="EQ74" s="205"/>
      <c r="ER74" s="205"/>
      <c r="ES74" s="205"/>
      <c r="ET74" s="205"/>
      <c r="EU74" s="205"/>
      <c r="EV74" s="205"/>
      <c r="EW74" s="205"/>
      <c r="EX74" s="205"/>
      <c r="EY74" s="205"/>
      <c r="EZ74" s="205"/>
      <c r="FA74" s="205"/>
      <c r="FB74" s="205"/>
      <c r="FC74" s="205"/>
      <c r="FD74" s="205"/>
      <c r="FE74" s="205"/>
      <c r="FF74" s="205"/>
      <c r="FG74" s="205"/>
      <c r="FH74" s="205"/>
      <c r="FI74" s="205"/>
      <c r="FJ74" s="205"/>
      <c r="FK74" s="205"/>
      <c r="FL74" s="205"/>
      <c r="FM74" s="205"/>
      <c r="FN74" s="205"/>
      <c r="FO74" s="205"/>
      <c r="FP74" s="205"/>
      <c r="FQ74" s="205"/>
      <c r="FR74" s="205"/>
      <c r="FS74" s="205"/>
      <c r="FT74" s="205"/>
      <c r="FU74" s="205"/>
      <c r="FV74" s="205"/>
      <c r="FW74" s="205"/>
      <c r="FX74" s="205"/>
      <c r="FY74" s="205"/>
      <c r="FZ74" s="205"/>
      <c r="GA74" s="205"/>
      <c r="GB74" s="205"/>
      <c r="GC74" s="205"/>
      <c r="GD74" s="205"/>
      <c r="GE74" s="205"/>
      <c r="GF74" s="205"/>
      <c r="GG74" s="205"/>
      <c r="GH74" s="205"/>
      <c r="GI74" s="205"/>
      <c r="GJ74" s="205"/>
      <c r="GK74" s="205"/>
      <c r="GL74" s="205"/>
      <c r="GM74" s="205"/>
      <c r="GN74" s="205"/>
      <c r="GO74" s="205"/>
      <c r="GP74" s="205"/>
      <c r="GQ74" s="205"/>
      <c r="GR74" s="205"/>
      <c r="GS74" s="205"/>
      <c r="GT74" s="205"/>
      <c r="GU74" s="205"/>
      <c r="GV74" s="205"/>
      <c r="GW74" s="205"/>
      <c r="GX74" s="205"/>
      <c r="GY74" s="205"/>
      <c r="GZ74" s="205"/>
      <c r="HA74" s="205"/>
      <c r="HB74" s="205"/>
      <c r="HC74" s="205"/>
      <c r="HD74" s="205"/>
    </row>
    <row r="75" spans="1:212" ht="14.25">
      <c r="A75" s="200">
        <v>75</v>
      </c>
      <c r="B75" s="207" t="s">
        <v>1503</v>
      </c>
      <c r="C75" s="108" t="str">
        <f t="shared" ref="C75:DC75" ca="1" si="73">IF(COUNTIF(DD:DD,$B75),INDIRECT(_xludf.CONCAT("B",$A75)),"")</f>
        <v/>
      </c>
      <c r="D75" s="108" t="str">
        <f t="shared" ca="1" si="73"/>
        <v/>
      </c>
      <c r="E75" s="108" t="str">
        <f t="shared" ca="1" si="73"/>
        <v/>
      </c>
      <c r="F75" s="108" t="str">
        <f t="shared" ca="1" si="73"/>
        <v/>
      </c>
      <c r="G75" s="108" t="str">
        <f t="shared" ca="1" si="73"/>
        <v/>
      </c>
      <c r="H75" s="108" t="str">
        <f t="shared" ca="1" si="73"/>
        <v/>
      </c>
      <c r="I75" s="108" t="str">
        <f t="shared" ca="1" si="73"/>
        <v/>
      </c>
      <c r="J75" s="108" t="str">
        <f t="shared" ca="1" si="73"/>
        <v/>
      </c>
      <c r="K75" s="108" t="str">
        <f t="shared" ca="1" si="73"/>
        <v/>
      </c>
      <c r="L75" s="108" t="str">
        <f t="shared" ca="1" si="73"/>
        <v/>
      </c>
      <c r="M75" s="108" t="str">
        <f t="shared" ca="1" si="73"/>
        <v/>
      </c>
      <c r="N75" s="108" t="str">
        <f t="shared" ca="1" si="73"/>
        <v/>
      </c>
      <c r="O75" s="108" t="str">
        <f t="shared" ca="1" si="73"/>
        <v/>
      </c>
      <c r="P75" s="108" t="str">
        <f t="shared" ca="1" si="73"/>
        <v/>
      </c>
      <c r="Q75" s="108" t="str">
        <f t="shared" ca="1" si="73"/>
        <v/>
      </c>
      <c r="R75" s="108" t="str">
        <f t="shared" ca="1" si="73"/>
        <v/>
      </c>
      <c r="S75" s="108" t="str">
        <f t="shared" ca="1" si="73"/>
        <v/>
      </c>
      <c r="T75" s="108" t="str">
        <f t="shared" ca="1" si="73"/>
        <v/>
      </c>
      <c r="U75" s="108" t="str">
        <f t="shared" ca="1" si="73"/>
        <v/>
      </c>
      <c r="V75" s="108" t="str">
        <f t="shared" ca="1" si="73"/>
        <v/>
      </c>
      <c r="W75" s="108" t="str">
        <f t="shared" ca="1" si="73"/>
        <v/>
      </c>
      <c r="X75" s="108" t="str">
        <f t="shared" ca="1" si="73"/>
        <v/>
      </c>
      <c r="Y75" s="108" t="str">
        <f t="shared" ca="1" si="73"/>
        <v/>
      </c>
      <c r="Z75" s="108" t="str">
        <f t="shared" ca="1" si="73"/>
        <v/>
      </c>
      <c r="AA75" s="108" t="str">
        <f t="shared" ca="1" si="73"/>
        <v/>
      </c>
      <c r="AB75" s="108" t="str">
        <f t="shared" ca="1" si="73"/>
        <v/>
      </c>
      <c r="AC75" s="108" t="str">
        <f t="shared" ca="1" si="73"/>
        <v/>
      </c>
      <c r="AD75" s="108" t="str">
        <f t="shared" ca="1" si="73"/>
        <v/>
      </c>
      <c r="AE75" s="108" t="str">
        <f t="shared" ca="1" si="73"/>
        <v/>
      </c>
      <c r="AF75" s="108" t="str">
        <f t="shared" ca="1" si="73"/>
        <v/>
      </c>
      <c r="AG75" s="108" t="str">
        <f t="shared" ca="1" si="73"/>
        <v/>
      </c>
      <c r="AH75" s="108" t="str">
        <f t="shared" ca="1" si="73"/>
        <v/>
      </c>
      <c r="AI75" s="108" t="str">
        <f t="shared" ca="1" si="73"/>
        <v/>
      </c>
      <c r="AJ75" s="108" t="str">
        <f t="shared" ca="1" si="73"/>
        <v/>
      </c>
      <c r="AK75" s="108" t="str">
        <f t="shared" ca="1" si="73"/>
        <v/>
      </c>
      <c r="AL75" s="108" t="str">
        <f t="shared" ca="1" si="73"/>
        <v/>
      </c>
      <c r="AM75" s="108" t="str">
        <f t="shared" ca="1" si="73"/>
        <v/>
      </c>
      <c r="AN75" s="108" t="str">
        <f t="shared" ca="1" si="73"/>
        <v/>
      </c>
      <c r="AO75" s="108" t="str">
        <f t="shared" ca="1" si="73"/>
        <v/>
      </c>
      <c r="AP75" s="108" t="str">
        <f t="shared" ca="1" si="73"/>
        <v/>
      </c>
      <c r="AQ75" s="108" t="str">
        <f t="shared" ca="1" si="73"/>
        <v/>
      </c>
      <c r="AR75" s="108" t="str">
        <f t="shared" ca="1" si="73"/>
        <v/>
      </c>
      <c r="AS75" s="108" t="str">
        <f t="shared" ca="1" si="73"/>
        <v/>
      </c>
      <c r="AT75" s="108" t="str">
        <f t="shared" ca="1" si="73"/>
        <v/>
      </c>
      <c r="AU75" s="108" t="str">
        <f t="shared" ca="1" si="73"/>
        <v/>
      </c>
      <c r="AV75" s="108" t="str">
        <f t="shared" ca="1" si="73"/>
        <v/>
      </c>
      <c r="AW75" s="108" t="str">
        <f t="shared" ca="1" si="73"/>
        <v/>
      </c>
      <c r="AX75" s="108" t="str">
        <f t="shared" ca="1" si="73"/>
        <v/>
      </c>
      <c r="AY75" s="108" t="str">
        <f t="shared" ca="1" si="73"/>
        <v/>
      </c>
      <c r="AZ75" s="108" t="str">
        <f t="shared" ca="1" si="73"/>
        <v/>
      </c>
      <c r="BA75" s="108" t="str">
        <f t="shared" ca="1" si="73"/>
        <v/>
      </c>
      <c r="BB75" s="108" t="str">
        <f t="shared" ca="1" si="73"/>
        <v/>
      </c>
      <c r="BC75" s="108" t="str">
        <f t="shared" ca="1" si="73"/>
        <v/>
      </c>
      <c r="BD75" s="108" t="str">
        <f t="shared" ca="1" si="73"/>
        <v/>
      </c>
      <c r="BE75" s="108" t="str">
        <f t="shared" ca="1" si="73"/>
        <v/>
      </c>
      <c r="BF75" s="108" t="str">
        <f t="shared" ca="1" si="73"/>
        <v/>
      </c>
      <c r="BG75" s="108" t="str">
        <f t="shared" ca="1" si="73"/>
        <v/>
      </c>
      <c r="BH75" s="108" t="str">
        <f t="shared" ca="1" si="73"/>
        <v/>
      </c>
      <c r="BI75" s="108" t="str">
        <f t="shared" ca="1" si="73"/>
        <v/>
      </c>
      <c r="BJ75" s="108" t="str">
        <f t="shared" ca="1" si="73"/>
        <v/>
      </c>
      <c r="BK75" s="108" t="str">
        <f t="shared" ca="1" si="73"/>
        <v/>
      </c>
      <c r="BL75" s="108" t="str">
        <f t="shared" ca="1" si="73"/>
        <v/>
      </c>
      <c r="BM75" s="108" t="str">
        <f t="shared" ca="1" si="73"/>
        <v/>
      </c>
      <c r="BN75" s="108" t="str">
        <f t="shared" ca="1" si="73"/>
        <v/>
      </c>
      <c r="BO75" s="108" t="str">
        <f t="shared" ca="1" si="73"/>
        <v/>
      </c>
      <c r="BP75" s="108" t="str">
        <f t="shared" ca="1" si="73"/>
        <v/>
      </c>
      <c r="BQ75" s="108" t="str">
        <f t="shared" ca="1" si="73"/>
        <v/>
      </c>
      <c r="BR75" s="108" t="str">
        <f t="shared" ca="1" si="73"/>
        <v/>
      </c>
      <c r="BS75" s="108" t="e">
        <f t="shared" ca="1" si="73"/>
        <v>#NAME?</v>
      </c>
      <c r="BT75" s="108" t="str">
        <f t="shared" ca="1" si="73"/>
        <v/>
      </c>
      <c r="BU75" s="108" t="str">
        <f t="shared" ca="1" si="73"/>
        <v/>
      </c>
      <c r="BV75" s="108" t="str">
        <f t="shared" ca="1" si="73"/>
        <v/>
      </c>
      <c r="BW75" s="108" t="str">
        <f t="shared" ca="1" si="73"/>
        <v/>
      </c>
      <c r="BX75" s="108" t="str">
        <f t="shared" ca="1" si="73"/>
        <v/>
      </c>
      <c r="BY75" s="108" t="str">
        <f t="shared" ca="1" si="73"/>
        <v/>
      </c>
      <c r="BZ75" s="108" t="str">
        <f t="shared" ca="1" si="73"/>
        <v/>
      </c>
      <c r="CA75" s="108" t="str">
        <f t="shared" ca="1" si="73"/>
        <v/>
      </c>
      <c r="CB75" s="108" t="str">
        <f t="shared" ca="1" si="73"/>
        <v/>
      </c>
      <c r="CC75" s="108" t="str">
        <f t="shared" ca="1" si="73"/>
        <v/>
      </c>
      <c r="CD75" s="108" t="str">
        <f t="shared" ca="1" si="73"/>
        <v/>
      </c>
      <c r="CE75" s="108" t="str">
        <f t="shared" ca="1" si="73"/>
        <v/>
      </c>
      <c r="CF75" s="108" t="str">
        <f t="shared" ca="1" si="73"/>
        <v/>
      </c>
      <c r="CG75" s="108" t="str">
        <f t="shared" ca="1" si="73"/>
        <v/>
      </c>
      <c r="CH75" s="108" t="str">
        <f t="shared" ca="1" si="73"/>
        <v/>
      </c>
      <c r="CI75" s="108" t="str">
        <f t="shared" ca="1" si="73"/>
        <v/>
      </c>
      <c r="CJ75" s="108" t="str">
        <f t="shared" ca="1" si="73"/>
        <v/>
      </c>
      <c r="CK75" s="108" t="str">
        <f t="shared" ca="1" si="73"/>
        <v/>
      </c>
      <c r="CL75" s="108" t="str">
        <f t="shared" ca="1" si="73"/>
        <v/>
      </c>
      <c r="CM75" s="108" t="str">
        <f t="shared" ca="1" si="73"/>
        <v/>
      </c>
      <c r="CN75" s="108" t="str">
        <f t="shared" ca="1" si="73"/>
        <v/>
      </c>
      <c r="CO75" s="108" t="str">
        <f t="shared" ca="1" si="73"/>
        <v/>
      </c>
      <c r="CP75" s="108" t="str">
        <f t="shared" ca="1" si="73"/>
        <v/>
      </c>
      <c r="CQ75" s="108" t="str">
        <f t="shared" ca="1" si="73"/>
        <v/>
      </c>
      <c r="CR75" s="108" t="str">
        <f t="shared" ca="1" si="73"/>
        <v/>
      </c>
      <c r="CS75" s="108" t="str">
        <f t="shared" ca="1" si="73"/>
        <v/>
      </c>
      <c r="CT75" s="108" t="str">
        <f t="shared" ca="1" si="73"/>
        <v/>
      </c>
      <c r="CU75" s="108" t="str">
        <f t="shared" ca="1" si="73"/>
        <v/>
      </c>
      <c r="CV75" s="108" t="str">
        <f t="shared" ca="1" si="73"/>
        <v/>
      </c>
      <c r="CW75" s="108" t="str">
        <f t="shared" ca="1" si="73"/>
        <v/>
      </c>
      <c r="CX75" s="108" t="str">
        <f t="shared" ca="1" si="73"/>
        <v/>
      </c>
      <c r="CY75" s="108" t="str">
        <f t="shared" ca="1" si="73"/>
        <v/>
      </c>
      <c r="CZ75" s="108" t="str">
        <f t="shared" ca="1" si="73"/>
        <v/>
      </c>
      <c r="DA75" s="108" t="str">
        <f t="shared" ca="1" si="73"/>
        <v/>
      </c>
      <c r="DB75" s="108" t="str">
        <f t="shared" ca="1" si="73"/>
        <v/>
      </c>
      <c r="DC75" s="108" t="str">
        <f t="shared" ca="1" si="73"/>
        <v/>
      </c>
      <c r="DE75" s="205"/>
      <c r="DF75" s="205"/>
      <c r="DG75" s="205"/>
      <c r="DH75" s="205"/>
      <c r="DI75" s="205"/>
      <c r="DJ75" s="205"/>
      <c r="DK75" s="205"/>
      <c r="DL75" s="205"/>
      <c r="DM75" s="205"/>
      <c r="DN75" s="205"/>
      <c r="DO75" s="205"/>
      <c r="DP75" s="205"/>
      <c r="DQ75" s="205"/>
      <c r="DR75" s="205"/>
      <c r="DS75" s="205"/>
      <c r="DT75" s="205"/>
      <c r="DU75" s="205"/>
      <c r="DV75" s="205"/>
      <c r="DW75" s="205"/>
      <c r="DX75" s="205"/>
      <c r="DY75" s="205"/>
      <c r="DZ75" s="205"/>
      <c r="EA75" s="205"/>
      <c r="EB75" s="205"/>
      <c r="EC75" s="205"/>
      <c r="ED75" s="205"/>
      <c r="EE75" s="205"/>
      <c r="EF75" s="205"/>
      <c r="EG75" s="205"/>
      <c r="EH75" s="205"/>
      <c r="EI75" s="205"/>
      <c r="EJ75" s="205"/>
      <c r="EK75" s="205"/>
      <c r="EL75" s="205"/>
      <c r="EM75" s="205"/>
      <c r="EN75" s="205"/>
      <c r="EO75" s="205"/>
      <c r="EP75" s="205"/>
      <c r="EQ75" s="205"/>
      <c r="ER75" s="205"/>
      <c r="ES75" s="205"/>
      <c r="ET75" s="205"/>
      <c r="EU75" s="205"/>
      <c r="EV75" s="205"/>
      <c r="EW75" s="205"/>
      <c r="EX75" s="205"/>
      <c r="EY75" s="205"/>
      <c r="EZ75" s="205"/>
      <c r="FA75" s="205"/>
      <c r="FB75" s="205"/>
      <c r="FC75" s="205"/>
      <c r="FD75" s="205"/>
      <c r="FE75" s="205"/>
      <c r="FF75" s="205"/>
      <c r="FG75" s="205"/>
      <c r="FH75" s="205"/>
      <c r="FI75" s="205"/>
      <c r="FJ75" s="205"/>
      <c r="FK75" s="205"/>
      <c r="FL75" s="205"/>
      <c r="FM75" s="205"/>
      <c r="FN75" s="205"/>
      <c r="FO75" s="205"/>
      <c r="FP75" s="205"/>
      <c r="FQ75" s="205"/>
      <c r="FR75" s="205"/>
      <c r="FS75" s="205"/>
      <c r="FT75" s="205"/>
      <c r="FU75" s="205"/>
      <c r="FV75" s="205"/>
      <c r="FW75" s="205"/>
      <c r="FX75" s="205"/>
      <c r="FY75" s="205"/>
      <c r="FZ75" s="205"/>
      <c r="GA75" s="205"/>
      <c r="GB75" s="205"/>
      <c r="GC75" s="205"/>
      <c r="GD75" s="205"/>
      <c r="GE75" s="205"/>
      <c r="GF75" s="205"/>
      <c r="GG75" s="205"/>
      <c r="GH75" s="205"/>
      <c r="GI75" s="205"/>
      <c r="GJ75" s="205"/>
      <c r="GK75" s="205"/>
      <c r="GL75" s="205"/>
      <c r="GM75" s="205"/>
      <c r="GN75" s="205"/>
      <c r="GO75" s="205"/>
      <c r="GP75" s="205"/>
      <c r="GQ75" s="205"/>
      <c r="GR75" s="205"/>
      <c r="GS75" s="205"/>
      <c r="GT75" s="205"/>
      <c r="GU75" s="205"/>
      <c r="GV75" s="205"/>
      <c r="GW75" s="205"/>
      <c r="GX75" s="205"/>
      <c r="GY75" s="205"/>
      <c r="GZ75" s="205"/>
      <c r="HA75" s="205"/>
      <c r="HB75" s="205"/>
      <c r="HC75" s="205"/>
      <c r="HD75" s="205"/>
    </row>
    <row r="76" spans="1:212" ht="14.25">
      <c r="A76" s="200">
        <v>76</v>
      </c>
      <c r="B76" s="202" t="s">
        <v>1506</v>
      </c>
      <c r="C76" s="108" t="e">
        <f t="shared" ref="C76:DC76" ca="1" si="74">IF(COUNTIF(DD:DD,$B76),INDIRECT(_xludf.CONCAT("B",$A76)),"")</f>
        <v>#NAME?</v>
      </c>
      <c r="D76" s="108" t="e">
        <f t="shared" ca="1" si="74"/>
        <v>#NAME?</v>
      </c>
      <c r="E76" s="108" t="e">
        <f t="shared" ca="1" si="74"/>
        <v>#NAME?</v>
      </c>
      <c r="F76" s="108" t="e">
        <f t="shared" ca="1" si="74"/>
        <v>#NAME?</v>
      </c>
      <c r="G76" s="108" t="e">
        <f t="shared" ca="1" si="74"/>
        <v>#NAME?</v>
      </c>
      <c r="H76" s="108" t="e">
        <f t="shared" ca="1" si="74"/>
        <v>#NAME?</v>
      </c>
      <c r="I76" s="108" t="e">
        <f t="shared" ca="1" si="74"/>
        <v>#NAME?</v>
      </c>
      <c r="J76" s="108" t="str">
        <f t="shared" ca="1" si="74"/>
        <v/>
      </c>
      <c r="K76" s="108" t="str">
        <f t="shared" ca="1" si="74"/>
        <v/>
      </c>
      <c r="L76" s="108" t="e">
        <f t="shared" ca="1" si="74"/>
        <v>#NAME?</v>
      </c>
      <c r="M76" s="108" t="e">
        <f t="shared" ca="1" si="74"/>
        <v>#NAME?</v>
      </c>
      <c r="N76" s="108" t="e">
        <f t="shared" ca="1" si="74"/>
        <v>#NAME?</v>
      </c>
      <c r="O76" s="108" t="e">
        <f t="shared" ca="1" si="74"/>
        <v>#NAME?</v>
      </c>
      <c r="P76" s="108" t="e">
        <f t="shared" ca="1" si="74"/>
        <v>#NAME?</v>
      </c>
      <c r="Q76" s="108" t="e">
        <f t="shared" ca="1" si="74"/>
        <v>#NAME?</v>
      </c>
      <c r="R76" s="108" t="e">
        <f t="shared" ca="1" si="74"/>
        <v>#NAME?</v>
      </c>
      <c r="S76" s="108" t="e">
        <f t="shared" ca="1" si="74"/>
        <v>#NAME?</v>
      </c>
      <c r="T76" s="108" t="e">
        <f t="shared" ca="1" si="74"/>
        <v>#NAME?</v>
      </c>
      <c r="U76" s="108" t="e">
        <f t="shared" ca="1" si="74"/>
        <v>#NAME?</v>
      </c>
      <c r="V76" s="108" t="e">
        <f t="shared" ca="1" si="74"/>
        <v>#NAME?</v>
      </c>
      <c r="W76" s="108" t="str">
        <f t="shared" ca="1" si="74"/>
        <v/>
      </c>
      <c r="X76" s="108" t="str">
        <f t="shared" ca="1" si="74"/>
        <v/>
      </c>
      <c r="Y76" s="108" t="str">
        <f t="shared" ca="1" si="74"/>
        <v/>
      </c>
      <c r="Z76" s="108" t="e">
        <f t="shared" ca="1" si="74"/>
        <v>#NAME?</v>
      </c>
      <c r="AA76" s="108" t="e">
        <f t="shared" ca="1" si="74"/>
        <v>#NAME?</v>
      </c>
      <c r="AB76" s="108" t="e">
        <f t="shared" ca="1" si="74"/>
        <v>#NAME?</v>
      </c>
      <c r="AC76" s="108" t="str">
        <f t="shared" ca="1" si="74"/>
        <v/>
      </c>
      <c r="AD76" s="108" t="e">
        <f t="shared" ca="1" si="74"/>
        <v>#NAME?</v>
      </c>
      <c r="AE76" s="108" t="e">
        <f t="shared" ca="1" si="74"/>
        <v>#NAME?</v>
      </c>
      <c r="AF76" s="108" t="e">
        <f t="shared" ca="1" si="74"/>
        <v>#NAME?</v>
      </c>
      <c r="AG76" s="108" t="e">
        <f t="shared" ca="1" si="74"/>
        <v>#NAME?</v>
      </c>
      <c r="AH76" s="108" t="e">
        <f t="shared" ca="1" si="74"/>
        <v>#NAME?</v>
      </c>
      <c r="AI76" s="108" t="str">
        <f t="shared" ca="1" si="74"/>
        <v/>
      </c>
      <c r="AJ76" s="108" t="e">
        <f t="shared" ca="1" si="74"/>
        <v>#NAME?</v>
      </c>
      <c r="AK76" s="108" t="e">
        <f t="shared" ca="1" si="74"/>
        <v>#NAME?</v>
      </c>
      <c r="AL76" s="108" t="e">
        <f t="shared" ca="1" si="74"/>
        <v>#NAME?</v>
      </c>
      <c r="AM76" s="108" t="e">
        <f t="shared" ca="1" si="74"/>
        <v>#NAME?</v>
      </c>
      <c r="AN76" s="108" t="e">
        <f t="shared" ca="1" si="74"/>
        <v>#NAME?</v>
      </c>
      <c r="AO76" s="108" t="e">
        <f t="shared" ca="1" si="74"/>
        <v>#NAME?</v>
      </c>
      <c r="AP76" s="108" t="e">
        <f t="shared" ca="1" si="74"/>
        <v>#NAME?</v>
      </c>
      <c r="AQ76" s="108" t="e">
        <f t="shared" ca="1" si="74"/>
        <v>#NAME?</v>
      </c>
      <c r="AR76" s="108" t="str">
        <f t="shared" ca="1" si="74"/>
        <v/>
      </c>
      <c r="AS76" s="108" t="e">
        <f t="shared" ca="1" si="74"/>
        <v>#NAME?</v>
      </c>
      <c r="AT76" s="108" t="e">
        <f t="shared" ca="1" si="74"/>
        <v>#NAME?</v>
      </c>
      <c r="AU76" s="108" t="e">
        <f t="shared" ca="1" si="74"/>
        <v>#NAME?</v>
      </c>
      <c r="AV76" s="108" t="e">
        <f t="shared" ca="1" si="74"/>
        <v>#NAME?</v>
      </c>
      <c r="AW76" s="108" t="e">
        <f t="shared" ca="1" si="74"/>
        <v>#NAME?</v>
      </c>
      <c r="AX76" s="108" t="e">
        <f t="shared" ca="1" si="74"/>
        <v>#NAME?</v>
      </c>
      <c r="AY76" s="108" t="e">
        <f t="shared" ca="1" si="74"/>
        <v>#NAME?</v>
      </c>
      <c r="AZ76" s="108" t="e">
        <f t="shared" ca="1" si="74"/>
        <v>#NAME?</v>
      </c>
      <c r="BA76" s="108" t="e">
        <f t="shared" ca="1" si="74"/>
        <v>#NAME?</v>
      </c>
      <c r="BB76" s="108" t="e">
        <f t="shared" ca="1" si="74"/>
        <v>#NAME?</v>
      </c>
      <c r="BC76" s="108" t="e">
        <f t="shared" ca="1" si="74"/>
        <v>#NAME?</v>
      </c>
      <c r="BD76" s="108" t="e">
        <f t="shared" ca="1" si="74"/>
        <v>#NAME?</v>
      </c>
      <c r="BE76" s="108" t="e">
        <f t="shared" ca="1" si="74"/>
        <v>#NAME?</v>
      </c>
      <c r="BF76" s="108" t="e">
        <f t="shared" ca="1" si="74"/>
        <v>#NAME?</v>
      </c>
      <c r="BG76" s="108" t="str">
        <f t="shared" ca="1" si="74"/>
        <v/>
      </c>
      <c r="BH76" s="108" t="str">
        <f t="shared" ca="1" si="74"/>
        <v/>
      </c>
      <c r="BI76" s="108" t="e">
        <f t="shared" ca="1" si="74"/>
        <v>#NAME?</v>
      </c>
      <c r="BJ76" s="108" t="str">
        <f t="shared" ca="1" si="74"/>
        <v/>
      </c>
      <c r="BK76" s="108" t="e">
        <f t="shared" ca="1" si="74"/>
        <v>#NAME?</v>
      </c>
      <c r="BL76" s="108" t="e">
        <f t="shared" ca="1" si="74"/>
        <v>#NAME?</v>
      </c>
      <c r="BM76" s="108" t="e">
        <f t="shared" ca="1" si="74"/>
        <v>#NAME?</v>
      </c>
      <c r="BN76" s="108" t="e">
        <f t="shared" ca="1" si="74"/>
        <v>#NAME?</v>
      </c>
      <c r="BO76" s="108" t="e">
        <f t="shared" ca="1" si="74"/>
        <v>#NAME?</v>
      </c>
      <c r="BP76" s="108" t="e">
        <f t="shared" ca="1" si="74"/>
        <v>#NAME?</v>
      </c>
      <c r="BQ76" s="108" t="e">
        <f t="shared" ca="1" si="74"/>
        <v>#NAME?</v>
      </c>
      <c r="BR76" s="108" t="e">
        <f t="shared" ca="1" si="74"/>
        <v>#NAME?</v>
      </c>
      <c r="BS76" s="108" t="e">
        <f t="shared" ca="1" si="74"/>
        <v>#NAME?</v>
      </c>
      <c r="BT76" s="108" t="e">
        <f t="shared" ca="1" si="74"/>
        <v>#NAME?</v>
      </c>
      <c r="BU76" s="108" t="str">
        <f t="shared" ca="1" si="74"/>
        <v/>
      </c>
      <c r="BV76" s="108" t="str">
        <f t="shared" ca="1" si="74"/>
        <v/>
      </c>
      <c r="BW76" s="108" t="e">
        <f t="shared" ca="1" si="74"/>
        <v>#NAME?</v>
      </c>
      <c r="BX76" s="108" t="e">
        <f t="shared" ca="1" si="74"/>
        <v>#NAME?</v>
      </c>
      <c r="BY76" s="108" t="e">
        <f t="shared" ca="1" si="74"/>
        <v>#NAME?</v>
      </c>
      <c r="BZ76" s="108" t="e">
        <f t="shared" ca="1" si="74"/>
        <v>#NAME?</v>
      </c>
      <c r="CA76" s="108" t="e">
        <f t="shared" ca="1" si="74"/>
        <v>#NAME?</v>
      </c>
      <c r="CB76" s="108" t="e">
        <f t="shared" ca="1" si="74"/>
        <v>#NAME?</v>
      </c>
      <c r="CC76" s="108" t="e">
        <f t="shared" ca="1" si="74"/>
        <v>#NAME?</v>
      </c>
      <c r="CD76" s="108" t="e">
        <f t="shared" ca="1" si="74"/>
        <v>#NAME?</v>
      </c>
      <c r="CE76" s="108" t="e">
        <f t="shared" ca="1" si="74"/>
        <v>#NAME?</v>
      </c>
      <c r="CF76" s="108" t="e">
        <f t="shared" ca="1" si="74"/>
        <v>#NAME?</v>
      </c>
      <c r="CG76" s="108" t="e">
        <f t="shared" ca="1" si="74"/>
        <v>#NAME?</v>
      </c>
      <c r="CH76" s="108" t="e">
        <f t="shared" ca="1" si="74"/>
        <v>#NAME?</v>
      </c>
      <c r="CI76" s="108" t="e">
        <f t="shared" ca="1" si="74"/>
        <v>#NAME?</v>
      </c>
      <c r="CJ76" s="108" t="e">
        <f t="shared" ca="1" si="74"/>
        <v>#NAME?</v>
      </c>
      <c r="CK76" s="108" t="e">
        <f t="shared" ca="1" si="74"/>
        <v>#NAME?</v>
      </c>
      <c r="CL76" s="108" t="e">
        <f t="shared" ca="1" si="74"/>
        <v>#NAME?</v>
      </c>
      <c r="CM76" s="108" t="e">
        <f t="shared" ca="1" si="74"/>
        <v>#NAME?</v>
      </c>
      <c r="CN76" s="108" t="e">
        <f t="shared" ca="1" si="74"/>
        <v>#NAME?</v>
      </c>
      <c r="CO76" s="108" t="e">
        <f t="shared" ca="1" si="74"/>
        <v>#NAME?</v>
      </c>
      <c r="CP76" s="108" t="e">
        <f t="shared" ca="1" si="74"/>
        <v>#NAME?</v>
      </c>
      <c r="CQ76" s="108" t="e">
        <f t="shared" ca="1" si="74"/>
        <v>#NAME?</v>
      </c>
      <c r="CR76" s="108" t="e">
        <f t="shared" ca="1" si="74"/>
        <v>#NAME?</v>
      </c>
      <c r="CS76" s="108" t="e">
        <f t="shared" ca="1" si="74"/>
        <v>#NAME?</v>
      </c>
      <c r="CT76" s="108" t="e">
        <f t="shared" ca="1" si="74"/>
        <v>#NAME?</v>
      </c>
      <c r="CU76" s="108" t="e">
        <f t="shared" ca="1" si="74"/>
        <v>#NAME?</v>
      </c>
      <c r="CV76" s="108" t="e">
        <f t="shared" ca="1" si="74"/>
        <v>#NAME?</v>
      </c>
      <c r="CW76" s="108" t="str">
        <f t="shared" ca="1" si="74"/>
        <v/>
      </c>
      <c r="CX76" s="108" t="e">
        <f t="shared" ca="1" si="74"/>
        <v>#NAME?</v>
      </c>
      <c r="CY76" s="108" t="e">
        <f t="shared" ca="1" si="74"/>
        <v>#NAME?</v>
      </c>
      <c r="CZ76" s="108" t="e">
        <f t="shared" ca="1" si="74"/>
        <v>#NAME?</v>
      </c>
      <c r="DA76" s="108" t="e">
        <f t="shared" ca="1" si="74"/>
        <v>#NAME?</v>
      </c>
      <c r="DB76" s="108" t="e">
        <f t="shared" ca="1" si="74"/>
        <v>#NAME?</v>
      </c>
      <c r="DC76" s="108" t="e">
        <f t="shared" ca="1" si="74"/>
        <v>#NAME?</v>
      </c>
      <c r="DD76" s="205"/>
      <c r="DE76" s="205"/>
      <c r="DF76" s="205"/>
      <c r="DG76" s="205"/>
      <c r="DH76" s="205"/>
      <c r="DI76" s="205"/>
      <c r="DJ76" s="205"/>
      <c r="DK76" s="205"/>
      <c r="DL76" s="205"/>
      <c r="DM76" s="205"/>
      <c r="DN76" s="205"/>
      <c r="DO76" s="205"/>
      <c r="DP76" s="205"/>
      <c r="DQ76" s="205"/>
      <c r="DR76" s="205"/>
      <c r="DS76" s="205"/>
      <c r="DT76" s="205"/>
      <c r="DU76" s="205"/>
      <c r="DV76" s="205"/>
      <c r="DW76" s="205"/>
      <c r="DX76" s="205"/>
      <c r="DY76" s="205"/>
      <c r="DZ76" s="205"/>
      <c r="EA76" s="205"/>
      <c r="EB76" s="205"/>
      <c r="EC76" s="205"/>
      <c r="ED76" s="205"/>
      <c r="EE76" s="205"/>
      <c r="EF76" s="205"/>
      <c r="EG76" s="205"/>
      <c r="EH76" s="205"/>
      <c r="EI76" s="205"/>
      <c r="EJ76" s="205"/>
      <c r="EK76" s="205"/>
      <c r="EL76" s="205"/>
      <c r="EM76" s="205"/>
      <c r="EN76" s="205"/>
      <c r="EO76" s="205"/>
      <c r="EP76" s="205"/>
      <c r="EQ76" s="205"/>
      <c r="ER76" s="205"/>
      <c r="ES76" s="205"/>
      <c r="ET76" s="205"/>
      <c r="EU76" s="205"/>
      <c r="EV76" s="205"/>
      <c r="EW76" s="205"/>
      <c r="EX76" s="205"/>
      <c r="EY76" s="205"/>
      <c r="EZ76" s="205"/>
      <c r="FA76" s="205"/>
      <c r="FB76" s="205"/>
      <c r="FC76" s="205"/>
      <c r="FD76" s="205"/>
      <c r="FE76" s="205"/>
      <c r="FF76" s="205"/>
      <c r="FG76" s="205"/>
      <c r="FH76" s="205"/>
      <c r="FI76" s="205"/>
      <c r="FJ76" s="205"/>
      <c r="FK76" s="205"/>
      <c r="FL76" s="205"/>
      <c r="FM76" s="205"/>
      <c r="FN76" s="205"/>
      <c r="FO76" s="205"/>
      <c r="FP76" s="205"/>
      <c r="FQ76" s="205"/>
      <c r="FR76" s="205"/>
      <c r="FS76" s="205"/>
      <c r="FT76" s="205"/>
      <c r="FU76" s="205"/>
      <c r="FV76" s="205"/>
      <c r="FW76" s="205"/>
      <c r="FX76" s="205"/>
      <c r="FY76" s="205"/>
      <c r="FZ76" s="205"/>
      <c r="GA76" s="205"/>
      <c r="GB76" s="205"/>
      <c r="GC76" s="205"/>
      <c r="GD76" s="205"/>
      <c r="GE76" s="205"/>
      <c r="GF76" s="205"/>
      <c r="GG76" s="205"/>
      <c r="GH76" s="205"/>
      <c r="GI76" s="205"/>
      <c r="GJ76" s="205"/>
      <c r="GK76" s="205"/>
      <c r="GL76" s="205"/>
      <c r="GM76" s="205"/>
      <c r="GN76" s="205"/>
      <c r="GO76" s="205"/>
      <c r="GP76" s="205"/>
      <c r="GQ76" s="205"/>
      <c r="GR76" s="205"/>
      <c r="GS76" s="205"/>
      <c r="GT76" s="205"/>
      <c r="GU76" s="205"/>
      <c r="GV76" s="205"/>
      <c r="GW76" s="205"/>
      <c r="GX76" s="205"/>
      <c r="GY76" s="205"/>
      <c r="GZ76" s="205"/>
      <c r="HA76" s="205"/>
      <c r="HB76" s="205"/>
      <c r="HC76" s="205"/>
      <c r="HD76" s="205"/>
    </row>
    <row r="77" spans="1:212" ht="14.25">
      <c r="A77" s="200">
        <v>77</v>
      </c>
      <c r="B77" s="202" t="s">
        <v>1509</v>
      </c>
      <c r="C77" s="108" t="e">
        <f t="shared" ref="C77:DC77" ca="1" si="75">IF(COUNTIF(DD:DD,$B77),INDIRECT(_xludf.CONCAT("B",$A77)),"")</f>
        <v>#NAME?</v>
      </c>
      <c r="D77" s="108" t="e">
        <f t="shared" ca="1" si="75"/>
        <v>#NAME?</v>
      </c>
      <c r="E77" s="108" t="e">
        <f t="shared" ca="1" si="75"/>
        <v>#NAME?</v>
      </c>
      <c r="F77" s="108" t="e">
        <f t="shared" ca="1" si="75"/>
        <v>#NAME?</v>
      </c>
      <c r="G77" s="108" t="e">
        <f t="shared" ca="1" si="75"/>
        <v>#NAME?</v>
      </c>
      <c r="H77" s="108" t="e">
        <f t="shared" ca="1" si="75"/>
        <v>#NAME?</v>
      </c>
      <c r="I77" s="108" t="e">
        <f t="shared" ca="1" si="75"/>
        <v>#NAME?</v>
      </c>
      <c r="J77" s="108" t="str">
        <f t="shared" ca="1" si="75"/>
        <v/>
      </c>
      <c r="K77" s="108" t="str">
        <f t="shared" ca="1" si="75"/>
        <v/>
      </c>
      <c r="L77" s="108" t="e">
        <f t="shared" ca="1" si="75"/>
        <v>#NAME?</v>
      </c>
      <c r="M77" s="108" t="e">
        <f t="shared" ca="1" si="75"/>
        <v>#NAME?</v>
      </c>
      <c r="N77" s="108" t="e">
        <f t="shared" ca="1" si="75"/>
        <v>#NAME?</v>
      </c>
      <c r="O77" s="108" t="e">
        <f t="shared" ca="1" si="75"/>
        <v>#NAME?</v>
      </c>
      <c r="P77" s="108" t="e">
        <f t="shared" ca="1" si="75"/>
        <v>#NAME?</v>
      </c>
      <c r="Q77" s="108" t="e">
        <f t="shared" ca="1" si="75"/>
        <v>#NAME?</v>
      </c>
      <c r="R77" s="108" t="e">
        <f t="shared" ca="1" si="75"/>
        <v>#NAME?</v>
      </c>
      <c r="S77" s="108" t="e">
        <f t="shared" ca="1" si="75"/>
        <v>#NAME?</v>
      </c>
      <c r="T77" s="108" t="e">
        <f t="shared" ca="1" si="75"/>
        <v>#NAME?</v>
      </c>
      <c r="U77" s="108" t="e">
        <f t="shared" ca="1" si="75"/>
        <v>#NAME?</v>
      </c>
      <c r="V77" s="108" t="e">
        <f t="shared" ca="1" si="75"/>
        <v>#NAME?</v>
      </c>
      <c r="W77" s="108" t="str">
        <f t="shared" ca="1" si="75"/>
        <v/>
      </c>
      <c r="X77" s="108" t="str">
        <f t="shared" ca="1" si="75"/>
        <v/>
      </c>
      <c r="Y77" s="108" t="str">
        <f t="shared" ca="1" si="75"/>
        <v/>
      </c>
      <c r="Z77" s="108" t="e">
        <f t="shared" ca="1" si="75"/>
        <v>#NAME?</v>
      </c>
      <c r="AA77" s="108" t="e">
        <f t="shared" ca="1" si="75"/>
        <v>#NAME?</v>
      </c>
      <c r="AB77" s="108" t="e">
        <f t="shared" ca="1" si="75"/>
        <v>#NAME?</v>
      </c>
      <c r="AC77" s="108" t="str">
        <f t="shared" ca="1" si="75"/>
        <v/>
      </c>
      <c r="AD77" s="108" t="e">
        <f t="shared" ca="1" si="75"/>
        <v>#NAME?</v>
      </c>
      <c r="AE77" s="108" t="e">
        <f t="shared" ca="1" si="75"/>
        <v>#NAME?</v>
      </c>
      <c r="AF77" s="108" t="e">
        <f t="shared" ca="1" si="75"/>
        <v>#NAME?</v>
      </c>
      <c r="AG77" s="108" t="e">
        <f t="shared" ca="1" si="75"/>
        <v>#NAME?</v>
      </c>
      <c r="AH77" s="108" t="e">
        <f t="shared" ca="1" si="75"/>
        <v>#NAME?</v>
      </c>
      <c r="AI77" s="108" t="str">
        <f t="shared" ca="1" si="75"/>
        <v/>
      </c>
      <c r="AJ77" s="108" t="e">
        <f t="shared" ca="1" si="75"/>
        <v>#NAME?</v>
      </c>
      <c r="AK77" s="108" t="e">
        <f t="shared" ca="1" si="75"/>
        <v>#NAME?</v>
      </c>
      <c r="AL77" s="108" t="e">
        <f t="shared" ca="1" si="75"/>
        <v>#NAME?</v>
      </c>
      <c r="AM77" s="108" t="e">
        <f t="shared" ca="1" si="75"/>
        <v>#NAME?</v>
      </c>
      <c r="AN77" s="108" t="e">
        <f t="shared" ca="1" si="75"/>
        <v>#NAME?</v>
      </c>
      <c r="AO77" s="108" t="e">
        <f t="shared" ca="1" si="75"/>
        <v>#NAME?</v>
      </c>
      <c r="AP77" s="108" t="e">
        <f t="shared" ca="1" si="75"/>
        <v>#NAME?</v>
      </c>
      <c r="AQ77" s="108" t="e">
        <f t="shared" ca="1" si="75"/>
        <v>#NAME?</v>
      </c>
      <c r="AR77" s="108" t="str">
        <f t="shared" ca="1" si="75"/>
        <v/>
      </c>
      <c r="AS77" s="108" t="e">
        <f t="shared" ca="1" si="75"/>
        <v>#NAME?</v>
      </c>
      <c r="AT77" s="108" t="e">
        <f t="shared" ca="1" si="75"/>
        <v>#NAME?</v>
      </c>
      <c r="AU77" s="108" t="e">
        <f t="shared" ca="1" si="75"/>
        <v>#NAME?</v>
      </c>
      <c r="AV77" s="108" t="e">
        <f t="shared" ca="1" si="75"/>
        <v>#NAME?</v>
      </c>
      <c r="AW77" s="108" t="e">
        <f t="shared" ca="1" si="75"/>
        <v>#NAME?</v>
      </c>
      <c r="AX77" s="108" t="e">
        <f t="shared" ca="1" si="75"/>
        <v>#NAME?</v>
      </c>
      <c r="AY77" s="108" t="e">
        <f t="shared" ca="1" si="75"/>
        <v>#NAME?</v>
      </c>
      <c r="AZ77" s="108" t="e">
        <f t="shared" ca="1" si="75"/>
        <v>#NAME?</v>
      </c>
      <c r="BA77" s="108" t="e">
        <f t="shared" ca="1" si="75"/>
        <v>#NAME?</v>
      </c>
      <c r="BB77" s="108" t="e">
        <f t="shared" ca="1" si="75"/>
        <v>#NAME?</v>
      </c>
      <c r="BC77" s="108" t="e">
        <f t="shared" ca="1" si="75"/>
        <v>#NAME?</v>
      </c>
      <c r="BD77" s="108" t="e">
        <f t="shared" ca="1" si="75"/>
        <v>#NAME?</v>
      </c>
      <c r="BE77" s="108" t="e">
        <f t="shared" ca="1" si="75"/>
        <v>#NAME?</v>
      </c>
      <c r="BF77" s="108" t="e">
        <f t="shared" ca="1" si="75"/>
        <v>#NAME?</v>
      </c>
      <c r="BG77" s="108" t="str">
        <f t="shared" ca="1" si="75"/>
        <v/>
      </c>
      <c r="BH77" s="108" t="str">
        <f t="shared" ca="1" si="75"/>
        <v/>
      </c>
      <c r="BI77" s="108" t="e">
        <f t="shared" ca="1" si="75"/>
        <v>#NAME?</v>
      </c>
      <c r="BJ77" s="108" t="str">
        <f t="shared" ca="1" si="75"/>
        <v/>
      </c>
      <c r="BK77" s="108" t="e">
        <f t="shared" ca="1" si="75"/>
        <v>#NAME?</v>
      </c>
      <c r="BL77" s="108" t="e">
        <f t="shared" ca="1" si="75"/>
        <v>#NAME?</v>
      </c>
      <c r="BM77" s="108" t="e">
        <f t="shared" ca="1" si="75"/>
        <v>#NAME?</v>
      </c>
      <c r="BN77" s="108" t="e">
        <f t="shared" ca="1" si="75"/>
        <v>#NAME?</v>
      </c>
      <c r="BO77" s="108" t="e">
        <f t="shared" ca="1" si="75"/>
        <v>#NAME?</v>
      </c>
      <c r="BP77" s="108" t="e">
        <f t="shared" ca="1" si="75"/>
        <v>#NAME?</v>
      </c>
      <c r="BQ77" s="108" t="e">
        <f t="shared" ca="1" si="75"/>
        <v>#NAME?</v>
      </c>
      <c r="BR77" s="108" t="e">
        <f t="shared" ca="1" si="75"/>
        <v>#NAME?</v>
      </c>
      <c r="BS77" s="108" t="e">
        <f t="shared" ca="1" si="75"/>
        <v>#NAME?</v>
      </c>
      <c r="BT77" s="108" t="e">
        <f t="shared" ca="1" si="75"/>
        <v>#NAME?</v>
      </c>
      <c r="BU77" s="108" t="str">
        <f t="shared" ca="1" si="75"/>
        <v/>
      </c>
      <c r="BV77" s="108" t="str">
        <f t="shared" ca="1" si="75"/>
        <v/>
      </c>
      <c r="BW77" s="108" t="e">
        <f t="shared" ca="1" si="75"/>
        <v>#NAME?</v>
      </c>
      <c r="BX77" s="108" t="e">
        <f t="shared" ca="1" si="75"/>
        <v>#NAME?</v>
      </c>
      <c r="BY77" s="108" t="e">
        <f t="shared" ca="1" si="75"/>
        <v>#NAME?</v>
      </c>
      <c r="BZ77" s="108" t="e">
        <f t="shared" ca="1" si="75"/>
        <v>#NAME?</v>
      </c>
      <c r="CA77" s="108" t="e">
        <f t="shared" ca="1" si="75"/>
        <v>#NAME?</v>
      </c>
      <c r="CB77" s="108" t="e">
        <f t="shared" ca="1" si="75"/>
        <v>#NAME?</v>
      </c>
      <c r="CC77" s="108" t="e">
        <f t="shared" ca="1" si="75"/>
        <v>#NAME?</v>
      </c>
      <c r="CD77" s="108" t="e">
        <f t="shared" ca="1" si="75"/>
        <v>#NAME?</v>
      </c>
      <c r="CE77" s="108" t="e">
        <f t="shared" ca="1" si="75"/>
        <v>#NAME?</v>
      </c>
      <c r="CF77" s="108" t="e">
        <f t="shared" ca="1" si="75"/>
        <v>#NAME?</v>
      </c>
      <c r="CG77" s="108" t="e">
        <f t="shared" ca="1" si="75"/>
        <v>#NAME?</v>
      </c>
      <c r="CH77" s="108" t="e">
        <f t="shared" ca="1" si="75"/>
        <v>#NAME?</v>
      </c>
      <c r="CI77" s="108" t="e">
        <f t="shared" ca="1" si="75"/>
        <v>#NAME?</v>
      </c>
      <c r="CJ77" s="108" t="e">
        <f t="shared" ca="1" si="75"/>
        <v>#NAME?</v>
      </c>
      <c r="CK77" s="108" t="e">
        <f t="shared" ca="1" si="75"/>
        <v>#NAME?</v>
      </c>
      <c r="CL77" s="108" t="e">
        <f t="shared" ca="1" si="75"/>
        <v>#NAME?</v>
      </c>
      <c r="CM77" s="108" t="e">
        <f t="shared" ca="1" si="75"/>
        <v>#NAME?</v>
      </c>
      <c r="CN77" s="108" t="e">
        <f t="shared" ca="1" si="75"/>
        <v>#NAME?</v>
      </c>
      <c r="CO77" s="108" t="e">
        <f t="shared" ca="1" si="75"/>
        <v>#NAME?</v>
      </c>
      <c r="CP77" s="108" t="e">
        <f t="shared" ca="1" si="75"/>
        <v>#NAME?</v>
      </c>
      <c r="CQ77" s="108" t="e">
        <f t="shared" ca="1" si="75"/>
        <v>#NAME?</v>
      </c>
      <c r="CR77" s="108" t="e">
        <f t="shared" ca="1" si="75"/>
        <v>#NAME?</v>
      </c>
      <c r="CS77" s="108" t="e">
        <f t="shared" ca="1" si="75"/>
        <v>#NAME?</v>
      </c>
      <c r="CT77" s="108" t="e">
        <f t="shared" ca="1" si="75"/>
        <v>#NAME?</v>
      </c>
      <c r="CU77" s="108" t="e">
        <f t="shared" ca="1" si="75"/>
        <v>#NAME?</v>
      </c>
      <c r="CV77" s="108" t="e">
        <f t="shared" ca="1" si="75"/>
        <v>#NAME?</v>
      </c>
      <c r="CW77" s="108" t="str">
        <f t="shared" ca="1" si="75"/>
        <v/>
      </c>
      <c r="CX77" s="108" t="e">
        <f t="shared" ca="1" si="75"/>
        <v>#NAME?</v>
      </c>
      <c r="CY77" s="108" t="e">
        <f t="shared" ca="1" si="75"/>
        <v>#NAME?</v>
      </c>
      <c r="CZ77" s="108" t="e">
        <f t="shared" ca="1" si="75"/>
        <v>#NAME?</v>
      </c>
      <c r="DA77" s="108" t="e">
        <f t="shared" ca="1" si="75"/>
        <v>#NAME?</v>
      </c>
      <c r="DB77" s="108" t="e">
        <f t="shared" ca="1" si="75"/>
        <v>#NAME?</v>
      </c>
      <c r="DC77" s="108" t="e">
        <f t="shared" ca="1" si="75"/>
        <v>#NAME?</v>
      </c>
      <c r="DD77" s="205"/>
      <c r="DE77" s="205"/>
      <c r="DF77" s="205"/>
      <c r="DG77" s="205"/>
      <c r="DH77" s="205"/>
      <c r="DI77" s="205"/>
      <c r="DJ77" s="205"/>
      <c r="DK77" s="205"/>
      <c r="DL77" s="205"/>
      <c r="DM77" s="205"/>
      <c r="DN77" s="205"/>
      <c r="DO77" s="205"/>
      <c r="DP77" s="205"/>
      <c r="DQ77" s="205"/>
      <c r="DR77" s="205"/>
      <c r="DS77" s="205"/>
      <c r="DT77" s="205"/>
      <c r="DU77" s="205"/>
      <c r="DV77" s="205"/>
      <c r="DW77" s="205"/>
      <c r="DX77" s="205"/>
      <c r="DY77" s="205"/>
      <c r="DZ77" s="205"/>
      <c r="EA77" s="205"/>
      <c r="EB77" s="205"/>
      <c r="EC77" s="205"/>
      <c r="ED77" s="205"/>
      <c r="EE77" s="205"/>
      <c r="EF77" s="205"/>
      <c r="EG77" s="205"/>
      <c r="EH77" s="205"/>
      <c r="EI77" s="205"/>
      <c r="EJ77" s="205"/>
      <c r="EK77" s="205"/>
      <c r="EL77" s="205"/>
      <c r="EM77" s="205"/>
      <c r="EN77" s="205"/>
      <c r="EO77" s="205"/>
      <c r="EP77" s="205"/>
      <c r="EQ77" s="205"/>
      <c r="ER77" s="205"/>
      <c r="ES77" s="205"/>
      <c r="ET77" s="205"/>
      <c r="EU77" s="205"/>
      <c r="EV77" s="205"/>
      <c r="EW77" s="205"/>
      <c r="EX77" s="205"/>
      <c r="EY77" s="205"/>
      <c r="EZ77" s="205"/>
      <c r="FA77" s="205"/>
      <c r="FB77" s="205"/>
      <c r="FC77" s="205"/>
      <c r="FD77" s="205"/>
      <c r="FE77" s="205"/>
      <c r="FF77" s="205"/>
      <c r="FG77" s="205"/>
      <c r="FH77" s="205"/>
      <c r="FI77" s="205"/>
      <c r="FJ77" s="205"/>
      <c r="FK77" s="205"/>
      <c r="FL77" s="205"/>
      <c r="FM77" s="205"/>
      <c r="FN77" s="205"/>
      <c r="FO77" s="205"/>
      <c r="FP77" s="205"/>
      <c r="FQ77" s="205"/>
      <c r="FR77" s="205"/>
      <c r="FS77" s="205"/>
      <c r="FT77" s="205"/>
      <c r="FU77" s="205"/>
      <c r="FV77" s="205"/>
      <c r="FW77" s="205"/>
      <c r="FX77" s="205"/>
      <c r="FY77" s="205"/>
      <c r="FZ77" s="205"/>
      <c r="GA77" s="205"/>
      <c r="GB77" s="205"/>
      <c r="GC77" s="205"/>
      <c r="GD77" s="205"/>
      <c r="GE77" s="205"/>
      <c r="GF77" s="205"/>
      <c r="GG77" s="205"/>
      <c r="GH77" s="205"/>
      <c r="GI77" s="205"/>
      <c r="GJ77" s="205"/>
      <c r="GK77" s="205"/>
      <c r="GL77" s="205"/>
      <c r="GM77" s="205"/>
      <c r="GN77" s="205"/>
      <c r="GO77" s="205"/>
      <c r="GP77" s="205"/>
      <c r="GQ77" s="205"/>
      <c r="GR77" s="205"/>
      <c r="GS77" s="205"/>
      <c r="GT77" s="205"/>
      <c r="GU77" s="205"/>
      <c r="GV77" s="205"/>
      <c r="GW77" s="205"/>
      <c r="GX77" s="205"/>
      <c r="GY77" s="205"/>
      <c r="GZ77" s="205"/>
      <c r="HA77" s="205"/>
      <c r="HB77" s="205"/>
      <c r="HC77" s="205"/>
      <c r="HD77" s="20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F116"/>
  <sheetViews>
    <sheetView workbookViewId="0"/>
  </sheetViews>
  <sheetFormatPr defaultColWidth="12.625" defaultRowHeight="15" customHeight="1"/>
  <cols>
    <col min="1" max="1" width="49.625" customWidth="1"/>
    <col min="2" max="2" width="17.5" customWidth="1"/>
    <col min="3" max="3" width="60.25" customWidth="1"/>
    <col min="4" max="4" width="32.125" customWidth="1"/>
    <col min="5" max="5" width="32.5" customWidth="1"/>
    <col min="6" max="6" width="25.5" customWidth="1"/>
  </cols>
  <sheetData>
    <row r="1" spans="1:6">
      <c r="A1" s="389" t="s">
        <v>3324</v>
      </c>
      <c r="B1" s="389" t="s">
        <v>3325</v>
      </c>
      <c r="C1" s="389" t="s">
        <v>3326</v>
      </c>
      <c r="D1" s="389" t="s">
        <v>3327</v>
      </c>
      <c r="E1" s="389" t="s">
        <v>3328</v>
      </c>
      <c r="F1" s="389" t="s">
        <v>3329</v>
      </c>
    </row>
    <row r="2" spans="1:6">
      <c r="A2" s="225" t="s">
        <v>3330</v>
      </c>
      <c r="B2" s="225" t="s">
        <v>3331</v>
      </c>
      <c r="C2" s="225" t="s">
        <v>3331</v>
      </c>
      <c r="D2" s="225" t="s">
        <v>3332</v>
      </c>
      <c r="E2" s="225" t="s">
        <v>3330</v>
      </c>
      <c r="F2" s="225" t="s">
        <v>3333</v>
      </c>
    </row>
    <row r="3" spans="1:6">
      <c r="A3" s="225" t="s">
        <v>3334</v>
      </c>
      <c r="B3" s="225" t="s">
        <v>3335</v>
      </c>
      <c r="C3" s="225" t="s">
        <v>3336</v>
      </c>
      <c r="D3" s="225" t="s">
        <v>3337</v>
      </c>
      <c r="E3" s="225" t="s">
        <v>3338</v>
      </c>
      <c r="F3" s="225" t="s">
        <v>3339</v>
      </c>
    </row>
    <row r="4" spans="1:6">
      <c r="A4" s="225" t="s">
        <v>3332</v>
      </c>
      <c r="B4" s="225" t="s">
        <v>3340</v>
      </c>
      <c r="C4" s="225" t="s">
        <v>3341</v>
      </c>
      <c r="D4" s="225" t="s">
        <v>3342</v>
      </c>
      <c r="E4" s="225" t="s">
        <v>3334</v>
      </c>
      <c r="F4" s="225" t="s">
        <v>3343</v>
      </c>
    </row>
    <row r="5" spans="1:6">
      <c r="A5" s="225" t="s">
        <v>3344</v>
      </c>
      <c r="B5" s="225" t="s">
        <v>3345</v>
      </c>
      <c r="C5" s="225" t="s">
        <v>3346</v>
      </c>
      <c r="D5" s="225" t="s">
        <v>3347</v>
      </c>
      <c r="E5" s="225" t="s">
        <v>3344</v>
      </c>
      <c r="F5" s="225" t="s">
        <v>3348</v>
      </c>
    </row>
    <row r="6" spans="1:6">
      <c r="A6" s="225" t="s">
        <v>3349</v>
      </c>
      <c r="B6" s="225" t="s">
        <v>3350</v>
      </c>
      <c r="C6" s="225" t="s">
        <v>3351</v>
      </c>
      <c r="D6" s="225" t="s">
        <v>3352</v>
      </c>
      <c r="E6" s="225" t="s">
        <v>3349</v>
      </c>
      <c r="F6" s="225" t="s">
        <v>3353</v>
      </c>
    </row>
    <row r="7" spans="1:6">
      <c r="A7" s="225" t="s">
        <v>3354</v>
      </c>
      <c r="B7" s="225" t="s">
        <v>3355</v>
      </c>
      <c r="C7" s="225" t="s">
        <v>3356</v>
      </c>
      <c r="D7" s="225" t="s">
        <v>3331</v>
      </c>
      <c r="E7" s="225" t="s">
        <v>3354</v>
      </c>
      <c r="F7" s="225" t="s">
        <v>3357</v>
      </c>
    </row>
    <row r="8" spans="1:6">
      <c r="A8" s="225" t="s">
        <v>3337</v>
      </c>
      <c r="B8" s="225" t="s">
        <v>3358</v>
      </c>
      <c r="C8" s="225" t="s">
        <v>3359</v>
      </c>
      <c r="D8" s="225" t="s">
        <v>3340</v>
      </c>
      <c r="E8" s="225" t="s">
        <v>3360</v>
      </c>
      <c r="F8" s="225" t="s">
        <v>3361</v>
      </c>
    </row>
    <row r="9" spans="1:6">
      <c r="A9" s="225" t="s">
        <v>3360</v>
      </c>
      <c r="B9" s="225" t="s">
        <v>3352</v>
      </c>
      <c r="C9" s="225" t="s">
        <v>3354</v>
      </c>
      <c r="D9" s="225" t="s">
        <v>3335</v>
      </c>
      <c r="E9" s="225" t="s">
        <v>3362</v>
      </c>
      <c r="F9" s="225" t="s">
        <v>3363</v>
      </c>
    </row>
    <row r="10" spans="1:6">
      <c r="A10" s="225" t="s">
        <v>3362</v>
      </c>
      <c r="B10" s="225" t="s">
        <v>3364</v>
      </c>
      <c r="C10" s="225" t="s">
        <v>3362</v>
      </c>
      <c r="D10" s="225" t="s">
        <v>3365</v>
      </c>
      <c r="E10" s="225" t="s">
        <v>3366</v>
      </c>
      <c r="F10" s="225" t="s">
        <v>3367</v>
      </c>
    </row>
    <row r="11" spans="1:6">
      <c r="A11" s="225" t="s">
        <v>3366</v>
      </c>
      <c r="B11" s="225" t="s">
        <v>3359</v>
      </c>
      <c r="C11" s="225" t="s">
        <v>3368</v>
      </c>
      <c r="D11" s="225" t="s">
        <v>3369</v>
      </c>
      <c r="E11" s="225" t="s">
        <v>3370</v>
      </c>
      <c r="F11" s="225" t="s">
        <v>3371</v>
      </c>
    </row>
    <row r="12" spans="1:6">
      <c r="A12" s="225" t="s">
        <v>3370</v>
      </c>
      <c r="B12" s="225" t="s">
        <v>3372</v>
      </c>
      <c r="C12" s="225" t="s">
        <v>3373</v>
      </c>
      <c r="D12" s="225" t="s">
        <v>3359</v>
      </c>
      <c r="E12" s="225" t="s">
        <v>3374</v>
      </c>
      <c r="F12" s="225" t="s">
        <v>3375</v>
      </c>
    </row>
    <row r="13" spans="1:6">
      <c r="A13" s="225" t="s">
        <v>3374</v>
      </c>
      <c r="B13" s="225" t="s">
        <v>3376</v>
      </c>
      <c r="C13" s="225" t="s">
        <v>3377</v>
      </c>
      <c r="D13" s="225" t="s">
        <v>3373</v>
      </c>
      <c r="E13" s="225" t="s">
        <v>3378</v>
      </c>
      <c r="F13" s="225" t="s">
        <v>3379</v>
      </c>
    </row>
    <row r="14" spans="1:6">
      <c r="A14" s="225" t="s">
        <v>3378</v>
      </c>
      <c r="B14" s="225" t="s">
        <v>3380</v>
      </c>
      <c r="C14" s="225" t="s">
        <v>3381</v>
      </c>
      <c r="D14" s="225" t="s">
        <v>3382</v>
      </c>
      <c r="E14" s="225" t="s">
        <v>3383</v>
      </c>
      <c r="F14" s="225" t="s">
        <v>3384</v>
      </c>
    </row>
    <row r="15" spans="1:6">
      <c r="A15" s="225" t="s">
        <v>3383</v>
      </c>
      <c r="B15" s="225" t="s">
        <v>3382</v>
      </c>
      <c r="C15" s="225" t="s">
        <v>3385</v>
      </c>
      <c r="D15" s="225" t="s">
        <v>3386</v>
      </c>
      <c r="E15" s="225" t="s">
        <v>3387</v>
      </c>
      <c r="F15" s="225" t="s">
        <v>3388</v>
      </c>
    </row>
    <row r="16" spans="1:6">
      <c r="A16" s="225" t="s">
        <v>3387</v>
      </c>
      <c r="B16" s="225" t="s">
        <v>3389</v>
      </c>
      <c r="C16" s="225" t="s">
        <v>3334</v>
      </c>
      <c r="D16" s="225" t="s">
        <v>3390</v>
      </c>
      <c r="E16" s="225" t="s">
        <v>3368</v>
      </c>
      <c r="F16" s="225" t="s">
        <v>3391</v>
      </c>
    </row>
    <row r="17" spans="1:6">
      <c r="A17" s="225" t="s">
        <v>3368</v>
      </c>
      <c r="B17" s="225" t="s">
        <v>3392</v>
      </c>
      <c r="C17" s="225" t="s">
        <v>3393</v>
      </c>
      <c r="D17" s="225" t="s">
        <v>3394</v>
      </c>
      <c r="E17" s="225" t="s">
        <v>3395</v>
      </c>
      <c r="F17" s="225" t="s">
        <v>3396</v>
      </c>
    </row>
    <row r="18" spans="1:6">
      <c r="A18" s="225" t="s">
        <v>3395</v>
      </c>
      <c r="B18" s="225" t="s">
        <v>3337</v>
      </c>
      <c r="C18" s="225" t="s">
        <v>3397</v>
      </c>
      <c r="D18" s="225" t="s">
        <v>3398</v>
      </c>
      <c r="E18" s="225" t="s">
        <v>3399</v>
      </c>
      <c r="F18" s="225" t="s">
        <v>3400</v>
      </c>
    </row>
    <row r="19" spans="1:6">
      <c r="A19" s="225" t="s">
        <v>3399</v>
      </c>
      <c r="B19" s="225" t="s">
        <v>3373</v>
      </c>
      <c r="C19" s="225" t="s">
        <v>3401</v>
      </c>
      <c r="D19" s="225" t="s">
        <v>3402</v>
      </c>
      <c r="E19" s="225" t="s">
        <v>3403</v>
      </c>
      <c r="F19" s="225" t="s">
        <v>3404</v>
      </c>
    </row>
    <row r="20" spans="1:6">
      <c r="A20" s="225" t="s">
        <v>3403</v>
      </c>
      <c r="B20" s="225" t="s">
        <v>3405</v>
      </c>
      <c r="C20" s="225" t="s">
        <v>3386</v>
      </c>
      <c r="D20" s="225" t="s">
        <v>3406</v>
      </c>
      <c r="E20" s="225" t="s">
        <v>3407</v>
      </c>
      <c r="F20" s="225" t="s">
        <v>3408</v>
      </c>
    </row>
    <row r="21" spans="1:6">
      <c r="A21" s="225" t="s">
        <v>3407</v>
      </c>
      <c r="B21" s="225" t="s">
        <v>3409</v>
      </c>
      <c r="C21" s="225" t="s">
        <v>3383</v>
      </c>
      <c r="D21" s="225" t="s">
        <v>3410</v>
      </c>
      <c r="E21" s="225" t="s">
        <v>3411</v>
      </c>
      <c r="F21" s="225" t="s">
        <v>3412</v>
      </c>
    </row>
    <row r="22" spans="1:6">
      <c r="A22" s="225" t="s">
        <v>3411</v>
      </c>
      <c r="B22" s="225" t="s">
        <v>3413</v>
      </c>
      <c r="C22" s="225" t="s">
        <v>3414</v>
      </c>
      <c r="D22" s="225" t="s">
        <v>3364</v>
      </c>
      <c r="E22" s="225" t="s">
        <v>3415</v>
      </c>
      <c r="F22" s="225" t="s">
        <v>3416</v>
      </c>
    </row>
    <row r="23" spans="1:6">
      <c r="A23" s="225" t="s">
        <v>3415</v>
      </c>
      <c r="B23" s="225" t="s">
        <v>3417</v>
      </c>
      <c r="C23" s="225" t="s">
        <v>3387</v>
      </c>
      <c r="D23" s="225" t="s">
        <v>3418</v>
      </c>
      <c r="E23" s="225" t="s">
        <v>3419</v>
      </c>
      <c r="F23" s="225" t="s">
        <v>3420</v>
      </c>
    </row>
    <row r="24" spans="1:6">
      <c r="A24" s="225" t="s">
        <v>3342</v>
      </c>
      <c r="B24" s="225" t="s">
        <v>3421</v>
      </c>
      <c r="C24" s="225" t="s">
        <v>3349</v>
      </c>
      <c r="D24" s="225" t="s">
        <v>3422</v>
      </c>
      <c r="E24" s="225" t="s">
        <v>3423</v>
      </c>
      <c r="F24" s="225" t="s">
        <v>3424</v>
      </c>
    </row>
    <row r="25" spans="1:6">
      <c r="A25" s="225" t="s">
        <v>3419</v>
      </c>
      <c r="B25" s="225" t="s">
        <v>3425</v>
      </c>
      <c r="C25" s="225" t="s">
        <v>3378</v>
      </c>
      <c r="D25" s="225" t="s">
        <v>3350</v>
      </c>
      <c r="E25" s="225" t="s">
        <v>3336</v>
      </c>
      <c r="F25" s="225" t="s">
        <v>3426</v>
      </c>
    </row>
    <row r="26" spans="1:6">
      <c r="A26" s="225" t="s">
        <v>3423</v>
      </c>
      <c r="B26" s="225" t="s">
        <v>3427</v>
      </c>
      <c r="C26" s="225" t="s">
        <v>3428</v>
      </c>
      <c r="D26" s="225" t="s">
        <v>3429</v>
      </c>
      <c r="E26" s="225" t="s">
        <v>3430</v>
      </c>
      <c r="F26" s="225" t="s">
        <v>3431</v>
      </c>
    </row>
    <row r="27" spans="1:6">
      <c r="A27" s="225" t="s">
        <v>3336</v>
      </c>
      <c r="B27" s="225" t="s">
        <v>3332</v>
      </c>
      <c r="C27" s="225" t="s">
        <v>3432</v>
      </c>
      <c r="D27" s="225" t="s">
        <v>3433</v>
      </c>
      <c r="E27" s="225" t="s">
        <v>3346</v>
      </c>
      <c r="F27" s="225" t="s">
        <v>3434</v>
      </c>
    </row>
    <row r="28" spans="1:6">
      <c r="A28" s="225" t="s">
        <v>3430</v>
      </c>
      <c r="B28" s="225" t="s">
        <v>3386</v>
      </c>
      <c r="C28" s="225" t="s">
        <v>3435</v>
      </c>
      <c r="D28" s="225" t="s">
        <v>3436</v>
      </c>
      <c r="E28" s="225" t="s">
        <v>3437</v>
      </c>
      <c r="F28" s="225" t="s">
        <v>3438</v>
      </c>
    </row>
    <row r="29" spans="1:6">
      <c r="A29" s="225" t="s">
        <v>3346</v>
      </c>
      <c r="B29" s="225" t="s">
        <v>3439</v>
      </c>
      <c r="C29" s="225" t="s">
        <v>3440</v>
      </c>
      <c r="D29" s="225" t="s">
        <v>3439</v>
      </c>
      <c r="E29" s="225" t="s">
        <v>3341</v>
      </c>
      <c r="F29" s="225" t="s">
        <v>3441</v>
      </c>
    </row>
    <row r="30" spans="1:6">
      <c r="A30" s="225" t="s">
        <v>3437</v>
      </c>
      <c r="B30" s="225" t="s">
        <v>3442</v>
      </c>
      <c r="C30" s="225" t="s">
        <v>3443</v>
      </c>
      <c r="D30" s="225" t="s">
        <v>3444</v>
      </c>
      <c r="E30" s="225" t="s">
        <v>3445</v>
      </c>
      <c r="F30" s="225" t="s">
        <v>3446</v>
      </c>
    </row>
    <row r="31" spans="1:6">
      <c r="A31" s="225" t="s">
        <v>3341</v>
      </c>
      <c r="B31" s="225" t="s">
        <v>3447</v>
      </c>
      <c r="C31" s="225" t="s">
        <v>3390</v>
      </c>
      <c r="D31" s="225" t="s">
        <v>3448</v>
      </c>
      <c r="E31" s="225" t="s">
        <v>3449</v>
      </c>
      <c r="F31" s="225" t="s">
        <v>3450</v>
      </c>
    </row>
    <row r="32" spans="1:6">
      <c r="A32" s="225" t="s">
        <v>3445</v>
      </c>
      <c r="B32" s="225" t="s">
        <v>3451</v>
      </c>
      <c r="C32" s="225" t="s">
        <v>3452</v>
      </c>
      <c r="D32" s="225" t="s">
        <v>3453</v>
      </c>
      <c r="E32" s="225" t="s">
        <v>3454</v>
      </c>
      <c r="F32" s="225" t="s">
        <v>3455</v>
      </c>
    </row>
    <row r="33" spans="1:6">
      <c r="A33" s="225" t="s">
        <v>3449</v>
      </c>
      <c r="B33" s="225" t="s">
        <v>3456</v>
      </c>
      <c r="C33" s="225" t="s">
        <v>3457</v>
      </c>
      <c r="D33" s="225" t="s">
        <v>3458</v>
      </c>
      <c r="E33" s="225" t="s">
        <v>3331</v>
      </c>
      <c r="F33" s="225" t="s">
        <v>3459</v>
      </c>
    </row>
    <row r="34" spans="1:6">
      <c r="A34" s="225" t="s">
        <v>3347</v>
      </c>
      <c r="B34" s="225" t="s">
        <v>3433</v>
      </c>
      <c r="C34" s="225" t="s">
        <v>3460</v>
      </c>
      <c r="D34" s="225" t="s">
        <v>3461</v>
      </c>
      <c r="E34" s="225" t="s">
        <v>3356</v>
      </c>
      <c r="F34" s="225" t="s">
        <v>3462</v>
      </c>
    </row>
    <row r="35" spans="1:6">
      <c r="A35" s="225" t="s">
        <v>3454</v>
      </c>
      <c r="B35" s="225" t="s">
        <v>3390</v>
      </c>
      <c r="C35" s="225" t="s">
        <v>3463</v>
      </c>
      <c r="D35" s="225" t="s">
        <v>3464</v>
      </c>
      <c r="E35" s="225" t="s">
        <v>3351</v>
      </c>
      <c r="F35" s="225" t="s">
        <v>3465</v>
      </c>
    </row>
    <row r="36" spans="1:6">
      <c r="A36" s="225" t="s">
        <v>3352</v>
      </c>
      <c r="B36" s="225" t="s">
        <v>3466</v>
      </c>
      <c r="C36" s="225" t="s">
        <v>3394</v>
      </c>
      <c r="D36" s="225" t="s">
        <v>3467</v>
      </c>
      <c r="E36" s="225" t="s">
        <v>3468</v>
      </c>
      <c r="F36" s="225" t="s">
        <v>3469</v>
      </c>
    </row>
    <row r="37" spans="1:6">
      <c r="A37" s="225" t="s">
        <v>3331</v>
      </c>
      <c r="B37" s="225" t="s">
        <v>3470</v>
      </c>
      <c r="C37" s="225" t="s">
        <v>3471</v>
      </c>
      <c r="D37" s="225" t="s">
        <v>3472</v>
      </c>
      <c r="E37" s="225" t="s">
        <v>3359</v>
      </c>
      <c r="F37" s="225" t="s">
        <v>3473</v>
      </c>
    </row>
    <row r="38" spans="1:6">
      <c r="A38" s="225" t="s">
        <v>3356</v>
      </c>
      <c r="B38" s="225" t="s">
        <v>3474</v>
      </c>
      <c r="C38" s="225" t="s">
        <v>3475</v>
      </c>
      <c r="D38" s="225" t="s">
        <v>3355</v>
      </c>
      <c r="E38" s="225" t="s">
        <v>3476</v>
      </c>
      <c r="F38" s="225" t="s">
        <v>3477</v>
      </c>
    </row>
    <row r="39" spans="1:6">
      <c r="A39" s="225" t="s">
        <v>3351</v>
      </c>
      <c r="B39" s="225" t="s">
        <v>3394</v>
      </c>
      <c r="C39" s="225" t="s">
        <v>3478</v>
      </c>
      <c r="D39" s="225" t="s">
        <v>3479</v>
      </c>
      <c r="E39" s="225" t="s">
        <v>3480</v>
      </c>
      <c r="F39" s="225" t="s">
        <v>3481</v>
      </c>
    </row>
    <row r="40" spans="1:6">
      <c r="A40" s="225" t="s">
        <v>3340</v>
      </c>
      <c r="B40" s="225" t="s">
        <v>3482</v>
      </c>
      <c r="C40" s="225" t="s">
        <v>3483</v>
      </c>
      <c r="D40" s="225" t="s">
        <v>3358</v>
      </c>
      <c r="E40" s="225" t="s">
        <v>3484</v>
      </c>
      <c r="F40" s="225" t="s">
        <v>3485</v>
      </c>
    </row>
    <row r="41" spans="1:6">
      <c r="A41" s="225" t="s">
        <v>3335</v>
      </c>
      <c r="B41" s="225" t="s">
        <v>3474</v>
      </c>
      <c r="C41" s="225" t="s">
        <v>3486</v>
      </c>
      <c r="D41" s="225" t="s">
        <v>3487</v>
      </c>
      <c r="E41" s="225" t="s">
        <v>3373</v>
      </c>
      <c r="F41" s="225" t="s">
        <v>3488</v>
      </c>
    </row>
    <row r="42" spans="1:6">
      <c r="A42" s="225" t="s">
        <v>3365</v>
      </c>
      <c r="B42" s="225" t="s">
        <v>3489</v>
      </c>
      <c r="C42" s="225" t="s">
        <v>3490</v>
      </c>
      <c r="D42" s="225" t="s">
        <v>3345</v>
      </c>
      <c r="E42" s="225" t="s">
        <v>3414</v>
      </c>
      <c r="F42" s="225" t="s">
        <v>3491</v>
      </c>
    </row>
    <row r="43" spans="1:6">
      <c r="A43" s="225" t="s">
        <v>3468</v>
      </c>
      <c r="B43" s="225" t="s">
        <v>3402</v>
      </c>
      <c r="C43" s="225" t="s">
        <v>3330</v>
      </c>
      <c r="D43" s="225"/>
      <c r="E43" s="225" t="s">
        <v>3393</v>
      </c>
      <c r="F43" s="225" t="s">
        <v>3492</v>
      </c>
    </row>
    <row r="44" spans="1:6">
      <c r="A44" s="225" t="s">
        <v>3359</v>
      </c>
      <c r="B44" s="225" t="s">
        <v>3398</v>
      </c>
      <c r="C44" s="225" t="s">
        <v>3370</v>
      </c>
      <c r="D44" s="225"/>
      <c r="E44" s="225" t="s">
        <v>3397</v>
      </c>
      <c r="F44" s="225" t="s">
        <v>3493</v>
      </c>
    </row>
    <row r="45" spans="1:6">
      <c r="A45" s="225" t="s">
        <v>3476</v>
      </c>
      <c r="B45" s="225" t="s">
        <v>3406</v>
      </c>
      <c r="C45" s="225" t="s">
        <v>3494</v>
      </c>
      <c r="D45" s="225"/>
      <c r="E45" s="225" t="s">
        <v>3428</v>
      </c>
      <c r="F45" s="225" t="s">
        <v>3495</v>
      </c>
    </row>
    <row r="46" spans="1:6">
      <c r="A46" s="225" t="s">
        <v>3480</v>
      </c>
      <c r="B46" s="225" t="s">
        <v>3496</v>
      </c>
      <c r="C46" s="225" t="s">
        <v>3497</v>
      </c>
      <c r="D46" s="225"/>
      <c r="E46" s="225" t="s">
        <v>3386</v>
      </c>
      <c r="F46" s="225" t="s">
        <v>3498</v>
      </c>
    </row>
    <row r="47" spans="1:6">
      <c r="A47" s="225" t="s">
        <v>3484</v>
      </c>
      <c r="B47" s="225" t="s">
        <v>3410</v>
      </c>
      <c r="C47" s="225" t="s">
        <v>3499</v>
      </c>
      <c r="D47" s="225"/>
      <c r="E47" s="225" t="s">
        <v>3432</v>
      </c>
      <c r="F47" s="225" t="s">
        <v>3500</v>
      </c>
    </row>
    <row r="48" spans="1:6">
      <c r="A48" s="225" t="s">
        <v>3373</v>
      </c>
      <c r="B48" s="225" t="s">
        <v>3464</v>
      </c>
      <c r="C48" s="225" t="s">
        <v>3501</v>
      </c>
      <c r="D48" s="225"/>
      <c r="E48" s="225" t="s">
        <v>3440</v>
      </c>
      <c r="F48" s="225" t="s">
        <v>3502</v>
      </c>
    </row>
    <row r="49" spans="1:6">
      <c r="A49" s="225" t="s">
        <v>3414</v>
      </c>
      <c r="B49" s="225" t="s">
        <v>3467</v>
      </c>
      <c r="C49" s="225" t="s">
        <v>3503</v>
      </c>
      <c r="D49" s="225"/>
      <c r="E49" s="225" t="s">
        <v>3435</v>
      </c>
      <c r="F49" s="225" t="s">
        <v>3504</v>
      </c>
    </row>
    <row r="50" spans="1:6">
      <c r="A50" s="225" t="s">
        <v>3393</v>
      </c>
      <c r="B50" s="225" t="s">
        <v>3422</v>
      </c>
      <c r="C50" s="225" t="s">
        <v>3402</v>
      </c>
      <c r="D50" s="225"/>
      <c r="E50" s="225" t="s">
        <v>3505</v>
      </c>
      <c r="F50" s="225" t="s">
        <v>3506</v>
      </c>
    </row>
    <row r="51" spans="1:6">
      <c r="A51" s="225" t="s">
        <v>3382</v>
      </c>
      <c r="B51" s="225" t="s">
        <v>3342</v>
      </c>
      <c r="C51" s="225" t="s">
        <v>3507</v>
      </c>
      <c r="D51" s="225"/>
      <c r="E51" s="225" t="s">
        <v>3463</v>
      </c>
      <c r="F51" s="225" t="s">
        <v>3508</v>
      </c>
    </row>
    <row r="52" spans="1:6">
      <c r="A52" s="225" t="s">
        <v>3397</v>
      </c>
      <c r="B52" s="225" t="s">
        <v>3429</v>
      </c>
      <c r="C52" s="225" t="s">
        <v>3344</v>
      </c>
      <c r="D52" s="225"/>
      <c r="E52" s="225" t="s">
        <v>3478</v>
      </c>
      <c r="F52" s="225" t="s">
        <v>3509</v>
      </c>
    </row>
    <row r="53" spans="1:6">
      <c r="A53" s="225" t="s">
        <v>3428</v>
      </c>
      <c r="B53" s="225" t="s">
        <v>3510</v>
      </c>
      <c r="C53" s="225" t="s">
        <v>3511</v>
      </c>
      <c r="D53" s="225"/>
      <c r="E53" s="225" t="s">
        <v>3390</v>
      </c>
      <c r="F53" s="225" t="s">
        <v>3512</v>
      </c>
    </row>
    <row r="54" spans="1:6">
      <c r="A54" s="225" t="s">
        <v>3386</v>
      </c>
      <c r="B54" s="225" t="s">
        <v>3513</v>
      </c>
      <c r="C54" s="225" t="s">
        <v>3514</v>
      </c>
      <c r="D54" s="225"/>
      <c r="E54" s="225" t="s">
        <v>3494</v>
      </c>
      <c r="F54" s="225" t="s">
        <v>3515</v>
      </c>
    </row>
    <row r="55" spans="1:6">
      <c r="A55" s="225" t="s">
        <v>3432</v>
      </c>
      <c r="B55" s="225" t="s">
        <v>3444</v>
      </c>
      <c r="C55" s="225" t="s">
        <v>3406</v>
      </c>
      <c r="D55" s="225"/>
      <c r="E55" s="225" t="s">
        <v>3394</v>
      </c>
      <c r="F55" s="225" t="s">
        <v>3516</v>
      </c>
    </row>
    <row r="56" spans="1:6">
      <c r="A56" s="225" t="s">
        <v>3440</v>
      </c>
      <c r="B56" s="225" t="s">
        <v>3448</v>
      </c>
      <c r="C56" s="225" t="s">
        <v>3517</v>
      </c>
      <c r="D56" s="225"/>
      <c r="E56" s="225" t="s">
        <v>3475</v>
      </c>
      <c r="F56" s="225" t="s">
        <v>3518</v>
      </c>
    </row>
    <row r="57" spans="1:6">
      <c r="A57" s="225" t="s">
        <v>3435</v>
      </c>
      <c r="B57" s="225" t="s">
        <v>3453</v>
      </c>
      <c r="C57" s="225" t="s">
        <v>3519</v>
      </c>
      <c r="D57" s="225"/>
      <c r="E57" s="225" t="s">
        <v>3497</v>
      </c>
      <c r="F57" s="225" t="s">
        <v>3520</v>
      </c>
    </row>
    <row r="58" spans="1:6">
      <c r="A58" s="225" t="s">
        <v>3505</v>
      </c>
      <c r="B58" s="225" t="s">
        <v>3458</v>
      </c>
      <c r="C58" s="225" t="s">
        <v>3521</v>
      </c>
      <c r="D58" s="225"/>
      <c r="E58" s="225" t="s">
        <v>3499</v>
      </c>
      <c r="F58" s="225" t="s">
        <v>3522</v>
      </c>
    </row>
    <row r="59" spans="1:6">
      <c r="A59" s="225" t="s">
        <v>3463</v>
      </c>
      <c r="B59" s="225" t="s">
        <v>3461</v>
      </c>
      <c r="C59" s="225" t="s">
        <v>3484</v>
      </c>
      <c r="D59" s="225"/>
      <c r="E59" s="225" t="s">
        <v>3523</v>
      </c>
      <c r="F59" s="225" t="s">
        <v>3524</v>
      </c>
    </row>
    <row r="60" spans="1:6">
      <c r="A60" s="225" t="s">
        <v>3478</v>
      </c>
      <c r="B60" s="225" t="s">
        <v>3525</v>
      </c>
      <c r="C60" s="225" t="s">
        <v>3526</v>
      </c>
      <c r="D60" s="225"/>
      <c r="E60" s="225" t="s">
        <v>3501</v>
      </c>
      <c r="F60" s="225" t="s">
        <v>3527</v>
      </c>
    </row>
    <row r="61" spans="1:6">
      <c r="A61" s="225" t="s">
        <v>3390</v>
      </c>
      <c r="B61" s="225" t="s">
        <v>3528</v>
      </c>
      <c r="C61" s="225" t="s">
        <v>3410</v>
      </c>
      <c r="D61" s="225"/>
      <c r="E61" s="225" t="s">
        <v>3402</v>
      </c>
      <c r="F61" s="225" t="s">
        <v>3529</v>
      </c>
    </row>
    <row r="62" spans="1:6">
      <c r="A62" s="225" t="s">
        <v>3338</v>
      </c>
      <c r="B62" s="225" t="s">
        <v>3530</v>
      </c>
      <c r="C62" s="225" t="s">
        <v>3449</v>
      </c>
      <c r="D62" s="225"/>
      <c r="E62" s="225" t="s">
        <v>3514</v>
      </c>
      <c r="F62" s="225" t="s">
        <v>3531</v>
      </c>
    </row>
    <row r="63" spans="1:6">
      <c r="A63" s="225" t="s">
        <v>3494</v>
      </c>
      <c r="B63" s="225" t="s">
        <v>3532</v>
      </c>
      <c r="C63" s="225" t="s">
        <v>3533</v>
      </c>
      <c r="D63" s="225"/>
      <c r="E63" s="225" t="s">
        <v>3406</v>
      </c>
      <c r="F63" s="225" t="s">
        <v>3534</v>
      </c>
    </row>
    <row r="64" spans="1:6">
      <c r="A64" s="225" t="s">
        <v>3394</v>
      </c>
      <c r="B64" s="225" t="s">
        <v>3535</v>
      </c>
      <c r="C64" s="225" t="s">
        <v>3536</v>
      </c>
      <c r="D64" s="225"/>
      <c r="E64" s="225" t="s">
        <v>3519</v>
      </c>
      <c r="F64" s="225" t="s">
        <v>3537</v>
      </c>
    </row>
    <row r="65" spans="1:6">
      <c r="A65" s="225" t="s">
        <v>3475</v>
      </c>
      <c r="B65" s="225" t="s">
        <v>3538</v>
      </c>
      <c r="C65" s="225" t="s">
        <v>3539</v>
      </c>
      <c r="D65" s="225"/>
      <c r="E65" s="225" t="s">
        <v>3540</v>
      </c>
      <c r="F65" s="225" t="s">
        <v>3541</v>
      </c>
    </row>
    <row r="66" spans="1:6">
      <c r="A66" s="225" t="s">
        <v>3398</v>
      </c>
      <c r="B66" s="225" t="s">
        <v>3542</v>
      </c>
      <c r="C66" s="225" t="s">
        <v>3468</v>
      </c>
      <c r="D66" s="225"/>
      <c r="E66" s="225" t="s">
        <v>3410</v>
      </c>
      <c r="F66" s="225" t="s">
        <v>3543</v>
      </c>
    </row>
    <row r="67" spans="1:6">
      <c r="A67" s="225" t="s">
        <v>3497</v>
      </c>
      <c r="B67" s="225" t="s">
        <v>3544</v>
      </c>
      <c r="C67" s="225" t="s">
        <v>3540</v>
      </c>
      <c r="D67" s="225"/>
      <c r="E67" s="225" t="s">
        <v>3533</v>
      </c>
      <c r="F67" s="225" t="s">
        <v>3545</v>
      </c>
    </row>
    <row r="68" spans="1:6">
      <c r="A68" s="225" t="s">
        <v>3499</v>
      </c>
      <c r="B68" s="225" t="s">
        <v>3546</v>
      </c>
      <c r="C68" s="225" t="s">
        <v>3422</v>
      </c>
      <c r="D68" s="225"/>
      <c r="E68" s="225" t="s">
        <v>3536</v>
      </c>
      <c r="F68" s="225" t="s">
        <v>3547</v>
      </c>
    </row>
    <row r="69" spans="1:6">
      <c r="A69" s="225" t="s">
        <v>3523</v>
      </c>
      <c r="B69" s="225" t="s">
        <v>3548</v>
      </c>
      <c r="C69" s="225" t="s">
        <v>3360</v>
      </c>
      <c r="D69" s="225"/>
      <c r="E69" s="225" t="s">
        <v>3443</v>
      </c>
      <c r="F69" s="225" t="s">
        <v>3549</v>
      </c>
    </row>
    <row r="70" spans="1:6">
      <c r="A70" s="225" t="s">
        <v>3501</v>
      </c>
      <c r="B70" s="225" t="s">
        <v>3550</v>
      </c>
      <c r="C70" s="225" t="s">
        <v>3419</v>
      </c>
      <c r="D70" s="225"/>
      <c r="E70" s="225" t="s">
        <v>3551</v>
      </c>
      <c r="F70" s="225" t="s">
        <v>3552</v>
      </c>
    </row>
    <row r="71" spans="1:6">
      <c r="A71" s="225" t="s">
        <v>3402</v>
      </c>
      <c r="B71" s="225" t="s">
        <v>3553</v>
      </c>
      <c r="C71" s="225" t="s">
        <v>3454</v>
      </c>
      <c r="D71" s="225"/>
      <c r="E71" s="225" t="s">
        <v>3554</v>
      </c>
      <c r="F71" s="225" t="s">
        <v>3555</v>
      </c>
    </row>
    <row r="72" spans="1:6">
      <c r="A72" s="225" t="s">
        <v>3514</v>
      </c>
      <c r="B72" s="225" t="s">
        <v>3556</v>
      </c>
      <c r="C72" s="225" t="s">
        <v>3554</v>
      </c>
      <c r="D72" s="225"/>
      <c r="E72" s="225" t="s">
        <v>3422</v>
      </c>
      <c r="F72" s="225" t="s">
        <v>3557</v>
      </c>
    </row>
    <row r="73" spans="1:6">
      <c r="A73" s="225" t="s">
        <v>3406</v>
      </c>
      <c r="B73" s="225" t="s">
        <v>3479</v>
      </c>
      <c r="C73" s="225" t="s">
        <v>3430</v>
      </c>
      <c r="D73" s="225"/>
      <c r="E73" s="225" t="s">
        <v>3429</v>
      </c>
      <c r="F73" s="225" t="s">
        <v>3557</v>
      </c>
    </row>
    <row r="74" spans="1:6">
      <c r="A74" s="225" t="s">
        <v>3519</v>
      </c>
      <c r="B74" s="225" t="s">
        <v>3558</v>
      </c>
      <c r="C74" s="225" t="s">
        <v>3429</v>
      </c>
      <c r="D74" s="225"/>
      <c r="E74" s="225" t="s">
        <v>3559</v>
      </c>
      <c r="F74" s="225" t="s">
        <v>3560</v>
      </c>
    </row>
    <row r="75" spans="1:6">
      <c r="A75" s="225" t="s">
        <v>3540</v>
      </c>
      <c r="B75" s="225" t="s">
        <v>3365</v>
      </c>
      <c r="C75" s="225" t="s">
        <v>3395</v>
      </c>
      <c r="D75" s="225"/>
      <c r="E75" s="225" t="s">
        <v>3561</v>
      </c>
      <c r="F75" s="225" t="s">
        <v>3562</v>
      </c>
    </row>
    <row r="76" spans="1:6">
      <c r="A76" s="225" t="s">
        <v>3410</v>
      </c>
      <c r="B76" s="225" t="s">
        <v>3563</v>
      </c>
      <c r="C76" s="225" t="s">
        <v>3403</v>
      </c>
      <c r="D76" s="225"/>
      <c r="E76" s="225" t="s">
        <v>3436</v>
      </c>
      <c r="F76" s="225" t="s">
        <v>3564</v>
      </c>
    </row>
    <row r="77" spans="1:6">
      <c r="A77" s="225" t="s">
        <v>3533</v>
      </c>
      <c r="B77" s="225" t="s">
        <v>3369</v>
      </c>
      <c r="C77" s="225" t="s">
        <v>3445</v>
      </c>
      <c r="D77" s="225"/>
      <c r="E77" s="225" t="s">
        <v>3565</v>
      </c>
      <c r="F77" s="225" t="s">
        <v>3566</v>
      </c>
    </row>
    <row r="78" spans="1:6">
      <c r="A78" s="225" t="s">
        <v>3536</v>
      </c>
      <c r="B78" s="225" t="s">
        <v>3472</v>
      </c>
      <c r="C78" s="225" t="s">
        <v>3476</v>
      </c>
      <c r="D78" s="225"/>
      <c r="E78" s="225" t="s">
        <v>3444</v>
      </c>
      <c r="F78" s="225" t="s">
        <v>3567</v>
      </c>
    </row>
    <row r="79" spans="1:6">
      <c r="A79" s="225" t="s">
        <v>3364</v>
      </c>
      <c r="B79" s="225" t="s">
        <v>3568</v>
      </c>
      <c r="C79" s="225" t="s">
        <v>3551</v>
      </c>
      <c r="D79" s="225"/>
      <c r="E79" s="225" t="s">
        <v>3569</v>
      </c>
      <c r="F79" s="225" t="s">
        <v>3570</v>
      </c>
    </row>
    <row r="80" spans="1:6">
      <c r="A80" s="225" t="s">
        <v>3443</v>
      </c>
      <c r="B80" s="225" t="s">
        <v>3418</v>
      </c>
      <c r="C80" s="225" t="s">
        <v>3559</v>
      </c>
      <c r="D80" s="225"/>
      <c r="E80" s="225" t="s">
        <v>3571</v>
      </c>
      <c r="F80" s="225" t="s">
        <v>3572</v>
      </c>
    </row>
    <row r="81" spans="1:6">
      <c r="A81" s="225" t="s">
        <v>3551</v>
      </c>
      <c r="B81" s="225" t="s">
        <v>3573</v>
      </c>
      <c r="C81" s="225" t="s">
        <v>3561</v>
      </c>
      <c r="D81" s="225"/>
      <c r="E81" s="225" t="s">
        <v>3448</v>
      </c>
      <c r="F81" s="225" t="s">
        <v>3574</v>
      </c>
    </row>
    <row r="82" spans="1:6">
      <c r="A82" s="225" t="s">
        <v>3554</v>
      </c>
      <c r="B82" s="225" t="s">
        <v>3575</v>
      </c>
      <c r="C82" s="225" t="s">
        <v>3576</v>
      </c>
      <c r="D82" s="225"/>
      <c r="E82" s="225" t="s">
        <v>3576</v>
      </c>
      <c r="F82" s="225" t="s">
        <v>3577</v>
      </c>
    </row>
    <row r="83" spans="1:6">
      <c r="A83" s="225" t="s">
        <v>3418</v>
      </c>
      <c r="B83" s="225" t="s">
        <v>3487</v>
      </c>
      <c r="C83" s="225" t="s">
        <v>3578</v>
      </c>
      <c r="D83" s="225"/>
      <c r="E83" s="225" t="s">
        <v>3578</v>
      </c>
      <c r="F83" s="225" t="s">
        <v>3579</v>
      </c>
    </row>
    <row r="84" spans="1:6">
      <c r="A84" s="225" t="s">
        <v>3422</v>
      </c>
      <c r="B84" s="225" t="s">
        <v>3580</v>
      </c>
      <c r="C84" s="225" t="s">
        <v>3581</v>
      </c>
      <c r="D84" s="225"/>
      <c r="E84" s="225" t="s">
        <v>3581</v>
      </c>
      <c r="F84" s="225" t="s">
        <v>3582</v>
      </c>
    </row>
    <row r="85" spans="1:6">
      <c r="A85" s="225" t="s">
        <v>3350</v>
      </c>
      <c r="B85" s="225" t="s">
        <v>3583</v>
      </c>
      <c r="C85" s="225" t="s">
        <v>3584</v>
      </c>
      <c r="D85" s="225"/>
      <c r="E85" s="225" t="s">
        <v>3458</v>
      </c>
      <c r="F85" s="225" t="s">
        <v>3585</v>
      </c>
    </row>
    <row r="86" spans="1:6">
      <c r="A86" s="225" t="s">
        <v>3429</v>
      </c>
      <c r="B86" s="225" t="s">
        <v>3347</v>
      </c>
      <c r="C86" s="225" t="s">
        <v>3586</v>
      </c>
      <c r="D86" s="225"/>
      <c r="E86" s="225" t="s">
        <v>3584</v>
      </c>
      <c r="F86" s="225" t="s">
        <v>3587</v>
      </c>
    </row>
    <row r="87" spans="1:6">
      <c r="A87" s="225" t="s">
        <v>3559</v>
      </c>
      <c r="B87" s="235"/>
      <c r="C87" s="225" t="s">
        <v>3588</v>
      </c>
      <c r="D87" s="225"/>
      <c r="E87" s="225" t="s">
        <v>3586</v>
      </c>
      <c r="F87" s="225" t="s">
        <v>3589</v>
      </c>
    </row>
    <row r="88" spans="1:6">
      <c r="A88" s="225" t="s">
        <v>3561</v>
      </c>
      <c r="B88" s="235"/>
      <c r="C88" s="225" t="s">
        <v>3590</v>
      </c>
      <c r="D88" s="225"/>
      <c r="E88" s="225" t="s">
        <v>3588</v>
      </c>
      <c r="F88" s="225" t="s">
        <v>3591</v>
      </c>
    </row>
    <row r="89" spans="1:6">
      <c r="A89" s="225" t="s">
        <v>3433</v>
      </c>
      <c r="B89" s="235"/>
      <c r="C89" s="225" t="s">
        <v>3592</v>
      </c>
      <c r="D89" s="225"/>
      <c r="E89" s="225" t="s">
        <v>3539</v>
      </c>
      <c r="F89" s="225" t="s">
        <v>3593</v>
      </c>
    </row>
    <row r="90" spans="1:6">
      <c r="A90" s="225" t="s">
        <v>3436</v>
      </c>
      <c r="B90" s="235"/>
      <c r="C90" s="225" t="s">
        <v>3436</v>
      </c>
      <c r="D90" s="225"/>
      <c r="E90" s="225" t="s">
        <v>3590</v>
      </c>
      <c r="F90" s="225" t="s">
        <v>3594</v>
      </c>
    </row>
    <row r="91" spans="1:6">
      <c r="A91" s="225" t="s">
        <v>3565</v>
      </c>
      <c r="B91" s="235"/>
      <c r="C91" s="225" t="s">
        <v>3415</v>
      </c>
      <c r="D91" s="225"/>
      <c r="E91" s="225" t="s">
        <v>3592</v>
      </c>
      <c r="F91" s="225" t="s">
        <v>3595</v>
      </c>
    </row>
    <row r="92" spans="1:6">
      <c r="A92" s="225" t="s">
        <v>3439</v>
      </c>
      <c r="B92" s="235"/>
      <c r="C92" s="225" t="s">
        <v>3437</v>
      </c>
      <c r="D92" s="225"/>
      <c r="E92" s="225"/>
      <c r="F92" s="225" t="s">
        <v>3596</v>
      </c>
    </row>
    <row r="93" spans="1:6">
      <c r="A93" s="225" t="s">
        <v>3444</v>
      </c>
      <c r="B93" s="235"/>
      <c r="C93" s="225" t="s">
        <v>3505</v>
      </c>
      <c r="D93" s="225"/>
      <c r="E93" s="225"/>
      <c r="F93" s="225" t="s">
        <v>3597</v>
      </c>
    </row>
    <row r="94" spans="1:6">
      <c r="A94" s="225" t="s">
        <v>3569</v>
      </c>
      <c r="B94" s="235"/>
      <c r="C94" s="225" t="s">
        <v>3565</v>
      </c>
      <c r="D94" s="225"/>
      <c r="E94" s="225"/>
      <c r="F94" s="225" t="s">
        <v>3598</v>
      </c>
    </row>
    <row r="95" spans="1:6">
      <c r="A95" s="225" t="s">
        <v>3571</v>
      </c>
      <c r="B95" s="235"/>
      <c r="C95" s="225" t="s">
        <v>3444</v>
      </c>
      <c r="D95" s="225"/>
      <c r="E95" s="225"/>
      <c r="F95" s="225" t="s">
        <v>3599</v>
      </c>
    </row>
    <row r="96" spans="1:6">
      <c r="A96" s="225" t="s">
        <v>3448</v>
      </c>
      <c r="B96" s="235"/>
      <c r="C96" s="225" t="s">
        <v>3411</v>
      </c>
      <c r="D96" s="235"/>
      <c r="E96" s="235"/>
      <c r="F96" s="225" t="s">
        <v>3600</v>
      </c>
    </row>
    <row r="97" spans="1:6">
      <c r="A97" s="225" t="s">
        <v>3453</v>
      </c>
      <c r="B97" s="235"/>
      <c r="C97" s="225" t="s">
        <v>3480</v>
      </c>
      <c r="D97" s="235"/>
      <c r="E97" s="235"/>
      <c r="F97" s="225" t="s">
        <v>3601</v>
      </c>
    </row>
    <row r="98" spans="1:6">
      <c r="A98" s="225" t="s">
        <v>3576</v>
      </c>
      <c r="B98" s="235"/>
      <c r="C98" s="225" t="s">
        <v>3569</v>
      </c>
      <c r="D98" s="235"/>
      <c r="E98" s="235"/>
      <c r="F98" s="225" t="s">
        <v>3602</v>
      </c>
    </row>
    <row r="99" spans="1:6">
      <c r="A99" s="225" t="s">
        <v>3578</v>
      </c>
      <c r="B99" s="235"/>
      <c r="C99" s="225" t="s">
        <v>3571</v>
      </c>
      <c r="D99" s="235"/>
      <c r="E99" s="235"/>
      <c r="F99" s="225" t="s">
        <v>3603</v>
      </c>
    </row>
    <row r="100" spans="1:6">
      <c r="A100" s="225" t="s">
        <v>3581</v>
      </c>
      <c r="B100" s="235"/>
      <c r="C100" s="225" t="s">
        <v>3399</v>
      </c>
      <c r="D100" s="235"/>
      <c r="E100" s="235"/>
      <c r="F100" s="225" t="s">
        <v>3604</v>
      </c>
    </row>
    <row r="101" spans="1:6">
      <c r="A101" s="225" t="s">
        <v>3458</v>
      </c>
      <c r="B101" s="235"/>
      <c r="C101" s="225" t="s">
        <v>3374</v>
      </c>
      <c r="D101" s="235"/>
      <c r="E101" s="235"/>
      <c r="F101" s="225" t="s">
        <v>3605</v>
      </c>
    </row>
    <row r="102" spans="1:6">
      <c r="A102" s="225" t="s">
        <v>3461</v>
      </c>
      <c r="B102" s="235"/>
      <c r="C102" s="225" t="s">
        <v>3448</v>
      </c>
      <c r="D102" s="235"/>
      <c r="E102" s="235"/>
      <c r="F102" s="225" t="s">
        <v>3606</v>
      </c>
    </row>
    <row r="103" spans="1:6">
      <c r="A103" s="225" t="s">
        <v>3464</v>
      </c>
      <c r="B103" s="235"/>
      <c r="C103" s="225" t="s">
        <v>3607</v>
      </c>
      <c r="D103" s="235"/>
      <c r="E103" s="235"/>
      <c r="F103" s="225" t="s">
        <v>3608</v>
      </c>
    </row>
    <row r="104" spans="1:6">
      <c r="A104" s="225" t="s">
        <v>3467</v>
      </c>
      <c r="B104" s="235"/>
      <c r="C104" s="225" t="s">
        <v>3423</v>
      </c>
      <c r="D104" s="235"/>
      <c r="E104" s="235"/>
      <c r="F104" s="225" t="s">
        <v>3609</v>
      </c>
    </row>
    <row r="105" spans="1:6">
      <c r="A105" s="225" t="s">
        <v>3472</v>
      </c>
      <c r="B105" s="235"/>
      <c r="C105" s="225" t="s">
        <v>3610</v>
      </c>
      <c r="D105" s="235"/>
      <c r="E105" s="235"/>
      <c r="F105" s="225" t="s">
        <v>3611</v>
      </c>
    </row>
    <row r="106" spans="1:6">
      <c r="A106" s="225" t="s">
        <v>3584</v>
      </c>
      <c r="B106" s="235"/>
      <c r="C106" s="225" t="s">
        <v>3458</v>
      </c>
      <c r="D106" s="235"/>
      <c r="E106" s="235"/>
      <c r="F106" s="225" t="s">
        <v>3612</v>
      </c>
    </row>
    <row r="107" spans="1:6">
      <c r="A107" s="225" t="s">
        <v>3586</v>
      </c>
      <c r="B107" s="235"/>
      <c r="C107" s="225" t="s">
        <v>3366</v>
      </c>
      <c r="D107" s="235"/>
      <c r="E107" s="235"/>
      <c r="F107" s="225" t="s">
        <v>307</v>
      </c>
    </row>
    <row r="108" spans="1:6">
      <c r="A108" s="225" t="s">
        <v>3355</v>
      </c>
      <c r="B108" s="235"/>
      <c r="C108" s="225" t="s">
        <v>3407</v>
      </c>
      <c r="D108" s="235"/>
      <c r="E108" s="235"/>
      <c r="F108" s="225"/>
    </row>
    <row r="109" spans="1:6">
      <c r="A109" s="225" t="s">
        <v>3588</v>
      </c>
      <c r="B109" s="235"/>
      <c r="C109" s="225"/>
      <c r="D109" s="235"/>
      <c r="E109" s="235"/>
      <c r="F109" s="225"/>
    </row>
    <row r="110" spans="1:6">
      <c r="A110" s="225" t="s">
        <v>3479</v>
      </c>
      <c r="B110" s="235"/>
      <c r="C110" s="225"/>
      <c r="D110" s="235"/>
      <c r="E110" s="235"/>
      <c r="F110" s="225"/>
    </row>
    <row r="111" spans="1:6">
      <c r="A111" s="225" t="s">
        <v>3358</v>
      </c>
      <c r="B111" s="235"/>
      <c r="C111" s="225"/>
      <c r="D111" s="235"/>
      <c r="E111" s="235"/>
      <c r="F111" s="225"/>
    </row>
    <row r="112" spans="1:6">
      <c r="A112" s="225" t="s">
        <v>3539</v>
      </c>
      <c r="B112" s="235"/>
      <c r="C112" s="225"/>
      <c r="D112" s="235"/>
      <c r="E112" s="235"/>
      <c r="F112" s="225"/>
    </row>
    <row r="113" spans="1:6">
      <c r="A113" s="225" t="s">
        <v>3590</v>
      </c>
      <c r="B113" s="235"/>
      <c r="C113" s="225"/>
      <c r="D113" s="235"/>
      <c r="E113" s="235"/>
      <c r="F113" s="225"/>
    </row>
    <row r="114" spans="1:6">
      <c r="A114" s="225" t="s">
        <v>3487</v>
      </c>
      <c r="B114" s="235"/>
      <c r="C114" s="225"/>
      <c r="D114" s="235"/>
      <c r="E114" s="235"/>
      <c r="F114" s="225"/>
    </row>
    <row r="115" spans="1:6">
      <c r="A115" s="225" t="s">
        <v>3592</v>
      </c>
      <c r="B115" s="235"/>
      <c r="C115" s="225"/>
      <c r="D115" s="235"/>
      <c r="E115" s="235"/>
      <c r="F115" s="225"/>
    </row>
    <row r="116" spans="1:6">
      <c r="A116" s="225" t="s">
        <v>3345</v>
      </c>
      <c r="B116" s="235"/>
      <c r="C116" s="225"/>
      <c r="D116" s="235"/>
      <c r="E116" s="235"/>
      <c r="F116" s="2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259</vt:i4>
      </vt:variant>
    </vt:vector>
  </HeadingPairs>
  <TitlesOfParts>
    <vt:vector size="278" baseType="lpstr">
      <vt:lpstr>VRMUpdate</vt:lpstr>
      <vt:lpstr>KeggPlantTaxon</vt:lpstr>
      <vt:lpstr>README</vt:lpstr>
      <vt:lpstr>ExpKnown</vt:lpstr>
      <vt:lpstr>KeggPlantRelatives</vt:lpstr>
      <vt:lpstr>EnzymeEvolution</vt:lpstr>
      <vt:lpstr>ECNums</vt:lpstr>
      <vt:lpstr>DatabaseStats</vt:lpstr>
      <vt:lpstr>KnapAllFlavsPlants</vt:lpstr>
      <vt:lpstr>MissingFromDBs</vt:lpstr>
      <vt:lpstr>DBResultsMessy</vt:lpstr>
      <vt:lpstr>PredictionOutput</vt:lpstr>
      <vt:lpstr>TaxReadable</vt:lpstr>
      <vt:lpstr>FormattedPrediction</vt:lpstr>
      <vt:lpstr>Direct</vt:lpstr>
      <vt:lpstr>TaxJSON</vt:lpstr>
      <vt:lpstr>JWvMH</vt:lpstr>
      <vt:lpstr>ECAll</vt:lpstr>
      <vt:lpstr>MultSearch</vt:lpstr>
      <vt:lpstr>all_ec</vt:lpstr>
      <vt:lpstr>duke_agi</vt:lpstr>
      <vt:lpstr>duke_ec</vt:lpstr>
      <vt:lpstr>duke_ecg</vt:lpstr>
      <vt:lpstr>duke_egt</vt:lpstr>
      <vt:lpstr>duke_gc</vt:lpstr>
      <vt:lpstr>duke_gen</vt:lpstr>
      <vt:lpstr>duke_hcc</vt:lpstr>
      <vt:lpstr>duke_hwb</vt:lpstr>
      <vt:lpstr>duke_kmp</vt:lpstr>
      <vt:lpstr>duke_kxn</vt:lpstr>
      <vt:lpstr>duke_lu2</vt:lpstr>
      <vt:lpstr>duke_miss_plant</vt:lpstr>
      <vt:lpstr>duke_myc</vt:lpstr>
      <vt:lpstr>duke_nar</vt:lpstr>
      <vt:lpstr>duke_que</vt:lpstr>
      <vt:lpstr>duke_rel_agi</vt:lpstr>
      <vt:lpstr>duke_rel_ec</vt:lpstr>
      <vt:lpstr>duke_rel_gen</vt:lpstr>
      <vt:lpstr>duke_rel_hwb</vt:lpstr>
      <vt:lpstr>duke_rel_kmp</vt:lpstr>
      <vt:lpstr>duke_rel_kxn</vt:lpstr>
      <vt:lpstr>duke_rel_lu2</vt:lpstr>
      <vt:lpstr>duke_rel_nar</vt:lpstr>
      <vt:lpstr>duke_rel_que</vt:lpstr>
      <vt:lpstr>ec_letters</vt:lpstr>
      <vt:lpstr>ec_num_list</vt:lpstr>
      <vt:lpstr>FN</vt:lpstr>
      <vt:lpstr>hcc_lit</vt:lpstr>
      <vt:lpstr>hcc_out</vt:lpstr>
      <vt:lpstr>impaat_rel_lu2</vt:lpstr>
      <vt:lpstr>imppat_agi</vt:lpstr>
      <vt:lpstr>imppat_ec</vt:lpstr>
      <vt:lpstr>imppat_ecg</vt:lpstr>
      <vt:lpstr>imppat_gc</vt:lpstr>
      <vt:lpstr>imppat_gen</vt:lpstr>
      <vt:lpstr>imppat_hwb</vt:lpstr>
      <vt:lpstr>imppat_kmp</vt:lpstr>
      <vt:lpstr>imppat_lu2</vt:lpstr>
      <vt:lpstr>imppat_miss_flav</vt:lpstr>
      <vt:lpstr>imppat_miss_plant</vt:lpstr>
      <vt:lpstr>imppat_myc</vt:lpstr>
      <vt:lpstr>imppat_nar</vt:lpstr>
      <vt:lpstr>imppat_que</vt:lpstr>
      <vt:lpstr>imppat_rel_ec</vt:lpstr>
      <vt:lpstr>imppat_rel_gen</vt:lpstr>
      <vt:lpstr>imppat_rel_hwb</vt:lpstr>
      <vt:lpstr>imppat_rel_kmp</vt:lpstr>
      <vt:lpstr>imppat_rel_lu2</vt:lpstr>
      <vt:lpstr>imppat_rel_myc</vt:lpstr>
      <vt:lpstr>imppat_rel_nar</vt:lpstr>
      <vt:lpstr>imppat_rel_que</vt:lpstr>
      <vt:lpstr>kegg_agi</vt:lpstr>
      <vt:lpstr>kegg_bun</vt:lpstr>
      <vt:lpstr>kegg_ec</vt:lpstr>
      <vt:lpstr>kegg_egt</vt:lpstr>
      <vt:lpstr>kegg_erc</vt:lpstr>
      <vt:lpstr>kegg_erd</vt:lpstr>
      <vt:lpstr>kegg_gc</vt:lpstr>
      <vt:lpstr>kegg_gen</vt:lpstr>
      <vt:lpstr>kegg_hcc</vt:lpstr>
      <vt:lpstr>kegg_hwb</vt:lpstr>
      <vt:lpstr>kegg_kmp</vt:lpstr>
      <vt:lpstr>kegg_kxn</vt:lpstr>
      <vt:lpstr>kegg_lu2</vt:lpstr>
      <vt:lpstr>kegg_myc</vt:lpstr>
      <vt:lpstr>kegg_nar</vt:lpstr>
      <vt:lpstr>kegg_que</vt:lpstr>
      <vt:lpstr>knap_agi</vt:lpstr>
      <vt:lpstr>knap_ec</vt:lpstr>
      <vt:lpstr>knap_ecg</vt:lpstr>
      <vt:lpstr>knap_egcg</vt:lpstr>
      <vt:lpstr>knap_egt</vt:lpstr>
      <vt:lpstr>knap_gc</vt:lpstr>
      <vt:lpstr>knap_gen</vt:lpstr>
      <vt:lpstr>knap_hcc</vt:lpstr>
      <vt:lpstr>knap_hwb</vt:lpstr>
      <vt:lpstr>knap_kmp</vt:lpstr>
      <vt:lpstr>knap_kxn</vt:lpstr>
      <vt:lpstr>knap_lu2</vt:lpstr>
      <vt:lpstr>knap_miss_flav</vt:lpstr>
      <vt:lpstr>knap_miss_plant</vt:lpstr>
      <vt:lpstr>knap_myc</vt:lpstr>
      <vt:lpstr>knap_nar</vt:lpstr>
      <vt:lpstr>knap_que</vt:lpstr>
      <vt:lpstr>knap_rel_agi</vt:lpstr>
      <vt:lpstr>knap_rel_ec</vt:lpstr>
      <vt:lpstr>knap_rel_egt</vt:lpstr>
      <vt:lpstr>knap_rel_gc</vt:lpstr>
      <vt:lpstr>knap_rel_gen</vt:lpstr>
      <vt:lpstr>knap_rel_hwb</vt:lpstr>
      <vt:lpstr>knap_rel_kmp</vt:lpstr>
      <vt:lpstr>knap_rel_kxn</vt:lpstr>
      <vt:lpstr>knap_rel_lu2</vt:lpstr>
      <vt:lpstr>knap_rel_nar</vt:lpstr>
      <vt:lpstr>knap_rel_que</vt:lpstr>
      <vt:lpstr>lit_agi</vt:lpstr>
      <vt:lpstr>lit_bun</vt:lpstr>
      <vt:lpstr>lit_ec</vt:lpstr>
      <vt:lpstr>lit_egt</vt:lpstr>
      <vt:lpstr>lit_erc</vt:lpstr>
      <vt:lpstr>lit_erd</vt:lpstr>
      <vt:lpstr>lit_gc</vt:lpstr>
      <vt:lpstr>lit_gen</vt:lpstr>
      <vt:lpstr>lit_hwb</vt:lpstr>
      <vt:lpstr>lit_kmp</vt:lpstr>
      <vt:lpstr>lit_kxn</vt:lpstr>
      <vt:lpstr>lit_lu2</vt:lpstr>
      <vt:lpstr>lit_myc</vt:lpstr>
      <vt:lpstr>lit_nar</vt:lpstr>
      <vt:lpstr>lit_que</vt:lpstr>
      <vt:lpstr>map_agi</vt:lpstr>
      <vt:lpstr>map_ec</vt:lpstr>
      <vt:lpstr>map_ecg</vt:lpstr>
      <vt:lpstr>map_egcg</vt:lpstr>
      <vt:lpstr>map_egt</vt:lpstr>
      <vt:lpstr>map_hwb</vt:lpstr>
      <vt:lpstr>map_kmp</vt:lpstr>
      <vt:lpstr>map_kxn</vt:lpstr>
      <vt:lpstr>map_lu2</vt:lpstr>
      <vt:lpstr>map_miss_flav</vt:lpstr>
      <vt:lpstr>map_miss_plant</vt:lpstr>
      <vt:lpstr>map_myc</vt:lpstr>
      <vt:lpstr>map_que</vt:lpstr>
      <vt:lpstr>map_rel_ec</vt:lpstr>
      <vt:lpstr>map_rel_egt</vt:lpstr>
      <vt:lpstr>map_rel_erd</vt:lpstr>
      <vt:lpstr>map_rel_hwb</vt:lpstr>
      <vt:lpstr>map_rel_que</vt:lpstr>
      <vt:lpstr>nap_agi</vt:lpstr>
      <vt:lpstr>nap_bun</vt:lpstr>
      <vt:lpstr>nap_ec</vt:lpstr>
      <vt:lpstr>nap_egt</vt:lpstr>
      <vt:lpstr>nap_erc</vt:lpstr>
      <vt:lpstr>nap_erd</vt:lpstr>
      <vt:lpstr>nap_gc</vt:lpstr>
      <vt:lpstr>nap_gen</vt:lpstr>
      <vt:lpstr>nap_hwb</vt:lpstr>
      <vt:lpstr>nap_kmp</vt:lpstr>
      <vt:lpstr>nap_kxn</vt:lpstr>
      <vt:lpstr>nap_lu2</vt:lpstr>
      <vt:lpstr>nap_myc</vt:lpstr>
      <vt:lpstr>nap_nar</vt:lpstr>
      <vt:lpstr>nap_que</vt:lpstr>
      <vt:lpstr>nap_rel_agi</vt:lpstr>
      <vt:lpstr>nap_rel_bun</vt:lpstr>
      <vt:lpstr>nap_rel_ec</vt:lpstr>
      <vt:lpstr>nap_rel_egt</vt:lpstr>
      <vt:lpstr>nap_rel_erc</vt:lpstr>
      <vt:lpstr>nap_rel_erd</vt:lpstr>
      <vt:lpstr>nap_rel_gc</vt:lpstr>
      <vt:lpstr>nap_rel_gen</vt:lpstr>
      <vt:lpstr>nap_rel_hwb</vt:lpstr>
      <vt:lpstr>nap_rel_kmp</vt:lpstr>
      <vt:lpstr>nap_rel_kxn</vt:lpstr>
      <vt:lpstr>nap_rel_lu2</vt:lpstr>
      <vt:lpstr>nap_rel_myc</vt:lpstr>
      <vt:lpstr>nap_rel_nar</vt:lpstr>
      <vt:lpstr>nap_rel_que</vt:lpstr>
      <vt:lpstr>npass_agi</vt:lpstr>
      <vt:lpstr>npass_bun</vt:lpstr>
      <vt:lpstr>npass_ec</vt:lpstr>
      <vt:lpstr>npass_ecg</vt:lpstr>
      <vt:lpstr>npass_egcg</vt:lpstr>
      <vt:lpstr>npass_erc</vt:lpstr>
      <vt:lpstr>npass_erd</vt:lpstr>
      <vt:lpstr>npass_gc</vt:lpstr>
      <vt:lpstr>npass_gen</vt:lpstr>
      <vt:lpstr>npass_hcc</vt:lpstr>
      <vt:lpstr>npass_hwb</vt:lpstr>
      <vt:lpstr>npass_kmp</vt:lpstr>
      <vt:lpstr>npass_kxn</vt:lpstr>
      <vt:lpstr>npass_lu2</vt:lpstr>
      <vt:lpstr>npass_miss_flav</vt:lpstr>
      <vt:lpstr>npass_miss_plant</vt:lpstr>
      <vt:lpstr>npass_myc</vt:lpstr>
      <vt:lpstr>npass_nar</vt:lpstr>
      <vt:lpstr>npass_que</vt:lpstr>
      <vt:lpstr>npass_rel_ec</vt:lpstr>
      <vt:lpstr>npass_rel_egt</vt:lpstr>
      <vt:lpstr>npass_rel_hwb</vt:lpstr>
      <vt:lpstr>npass_rel_kmp</vt:lpstr>
      <vt:lpstr>npass_rel_kxn</vt:lpstr>
      <vt:lpstr>npass_rel_lu2</vt:lpstr>
      <vt:lpstr>npass_rel_myc</vt:lpstr>
      <vt:lpstr>npass_rel_nar</vt:lpstr>
      <vt:lpstr>npass_rel_que</vt:lpstr>
      <vt:lpstr>num_exact_match</vt:lpstr>
      <vt:lpstr>num_rel_match</vt:lpstr>
      <vt:lpstr>old_ec</vt:lpstr>
      <vt:lpstr>old_erd</vt:lpstr>
      <vt:lpstr>old_kxn</vt:lpstr>
      <vt:lpstr>old_nar</vt:lpstr>
      <vt:lpstr>out_agi</vt:lpstr>
      <vt:lpstr>out_bun</vt:lpstr>
      <vt:lpstr>out_ec</vt:lpstr>
      <vt:lpstr>out_egt</vt:lpstr>
      <vt:lpstr>out_erd</vt:lpstr>
      <vt:lpstr>out_gc</vt:lpstr>
      <vt:lpstr>out_gen</vt:lpstr>
      <vt:lpstr>out_hwb</vt:lpstr>
      <vt:lpstr>out_kmp</vt:lpstr>
      <vt:lpstr>out_kxn</vt:lpstr>
      <vt:lpstr>out_lu2</vt:lpstr>
      <vt:lpstr>out_myc</vt:lpstr>
      <vt:lpstr>out_nar</vt:lpstr>
      <vt:lpstr>out_que</vt:lpstr>
      <vt:lpstr>plant_sci_names</vt:lpstr>
      <vt:lpstr>tax_class</vt:lpstr>
      <vt:lpstr>usda_agi</vt:lpstr>
      <vt:lpstr>usda_ec</vt:lpstr>
      <vt:lpstr>usda_ecg</vt:lpstr>
      <vt:lpstr>usda_egcg</vt:lpstr>
      <vt:lpstr>usda_egt</vt:lpstr>
      <vt:lpstr>usda_hwb</vt:lpstr>
      <vt:lpstr>usda_kmp</vt:lpstr>
      <vt:lpstr>usda_kxn</vt:lpstr>
      <vt:lpstr>usda_lu2</vt:lpstr>
      <vt:lpstr>usda_miss_flav</vt:lpstr>
      <vt:lpstr>usda_miss_plant</vt:lpstr>
      <vt:lpstr>usda_myc</vt:lpstr>
      <vt:lpstr>usda_nar</vt:lpstr>
      <vt:lpstr>usda_que</vt:lpstr>
      <vt:lpstr>usda_rel_ec</vt:lpstr>
      <vt:lpstr>usda_rel_egt</vt:lpstr>
      <vt:lpstr>var_agi</vt:lpstr>
      <vt:lpstr>var_bun</vt:lpstr>
      <vt:lpstr>var_ec</vt:lpstr>
      <vt:lpstr>var_ecg</vt:lpstr>
      <vt:lpstr>var_egcg</vt:lpstr>
      <vt:lpstr>var_egt</vt:lpstr>
      <vt:lpstr>var_erc</vt:lpstr>
      <vt:lpstr>var_erd</vt:lpstr>
      <vt:lpstr>var_gc</vt:lpstr>
      <vt:lpstr>var_gen</vt:lpstr>
      <vt:lpstr>var_hcc</vt:lpstr>
      <vt:lpstr>var_hwb</vt:lpstr>
      <vt:lpstr>var_kmp</vt:lpstr>
      <vt:lpstr>var_kxn</vt:lpstr>
      <vt:lpstr>var_lu2</vt:lpstr>
      <vt:lpstr>var_myc</vt:lpstr>
      <vt:lpstr>var_nar</vt:lpstr>
      <vt:lpstr>var_que</vt:lpstr>
      <vt:lpstr>var_rel_agi</vt:lpstr>
      <vt:lpstr>var_rel_bun</vt:lpstr>
      <vt:lpstr>var_rel_ec</vt:lpstr>
      <vt:lpstr>var_rel_egt</vt:lpstr>
      <vt:lpstr>var_rel_erc</vt:lpstr>
      <vt:lpstr>var_rel_erd</vt:lpstr>
      <vt:lpstr>var_rel_gc</vt:lpstr>
      <vt:lpstr>var_rel_gen</vt:lpstr>
      <vt:lpstr>var_rel_hcc</vt:lpstr>
      <vt:lpstr>var_rel_hwb</vt:lpstr>
      <vt:lpstr>var_rel_kmp</vt:lpstr>
      <vt:lpstr>var_rel_kxn</vt:lpstr>
      <vt:lpstr>var_rel_lu2</vt:lpstr>
      <vt:lpstr>var_rel_myc</vt:lpstr>
      <vt:lpstr>var_rel_nar</vt:lpstr>
      <vt:lpstr>var_rel_que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Maggie Jeanne</cp:lastModifiedBy>
  <dcterms:modified xsi:type="dcterms:W3CDTF">2021-11-22T00:51:49Z</dcterms:modified>
</cp:coreProperties>
</file>